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80" windowHeight="117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СП'!$A$1:$H$1475</definedName>
    <definedName name="_xlnm.Print_Area" localSheetId="0">'Смета 12 гр. по ФЕР'!$A$1:$L$998</definedName>
  </definedNames>
  <calcPr calcId="145621"/>
</workbook>
</file>

<file path=xl/calcChain.xml><?xml version="1.0" encoding="utf-8"?>
<calcChain xmlns="http://schemas.openxmlformats.org/spreadsheetml/2006/main">
  <c r="G1470" i="6" l="1"/>
  <c r="G1465" i="6"/>
  <c r="C1470" i="6"/>
  <c r="C1465" i="6"/>
  <c r="G1462" i="6"/>
  <c r="C1462" i="6"/>
  <c r="G1461" i="6"/>
  <c r="C1461" i="6"/>
  <c r="G1460" i="6"/>
  <c r="C1460" i="6"/>
  <c r="H1458" i="6"/>
  <c r="G1456" i="6"/>
  <c r="C1456" i="6"/>
  <c r="G1455" i="6"/>
  <c r="C1455" i="6"/>
  <c r="G1454" i="6"/>
  <c r="C1454" i="6"/>
  <c r="H1451" i="6"/>
  <c r="C1451" i="6"/>
  <c r="H1447" i="6"/>
  <c r="C1447" i="6"/>
  <c r="D1445" i="6"/>
  <c r="AB1444" i="6"/>
  <c r="AA1444" i="6"/>
  <c r="Z1444" i="6"/>
  <c r="Y1444" i="6"/>
  <c r="X1444" i="6"/>
  <c r="W1444" i="6"/>
  <c r="V1444" i="6"/>
  <c r="U1444" i="6"/>
  <c r="T1444" i="6"/>
  <c r="H1444" i="6"/>
  <c r="G1444" i="6"/>
  <c r="F1444" i="6"/>
  <c r="E1444" i="6"/>
  <c r="C1444" i="6"/>
  <c r="D1444" i="6"/>
  <c r="B1444" i="6"/>
  <c r="H1443" i="6"/>
  <c r="G1443" i="6"/>
  <c r="H1442" i="6"/>
  <c r="G1442" i="6"/>
  <c r="F1442" i="6"/>
  <c r="H1441" i="6"/>
  <c r="G1441" i="6"/>
  <c r="F1441" i="6"/>
  <c r="D1440" i="6"/>
  <c r="D1439" i="6"/>
  <c r="D1438" i="6"/>
  <c r="D1437" i="6"/>
  <c r="AB1436" i="6"/>
  <c r="AA1436" i="6"/>
  <c r="Z1436" i="6"/>
  <c r="Y1436" i="6"/>
  <c r="X1436" i="6"/>
  <c r="W1436" i="6"/>
  <c r="V1436" i="6"/>
  <c r="U1436" i="6"/>
  <c r="T1436" i="6"/>
  <c r="H1436" i="6"/>
  <c r="G1436" i="6"/>
  <c r="F1436" i="6"/>
  <c r="E1436" i="6"/>
  <c r="C1436" i="6"/>
  <c r="D1436" i="6"/>
  <c r="B1436" i="6"/>
  <c r="D1435" i="6"/>
  <c r="AB1434" i="6"/>
  <c r="AA1434" i="6"/>
  <c r="Z1434" i="6"/>
  <c r="Y1434" i="6"/>
  <c r="X1434" i="6"/>
  <c r="W1434" i="6"/>
  <c r="V1434" i="6"/>
  <c r="U1434" i="6"/>
  <c r="T1434" i="6"/>
  <c r="H1434" i="6"/>
  <c r="G1434" i="6"/>
  <c r="F1434" i="6"/>
  <c r="E1434" i="6"/>
  <c r="C1434" i="6"/>
  <c r="D1434" i="6"/>
  <c r="B1434" i="6"/>
  <c r="D1433" i="6"/>
  <c r="AB1432" i="6"/>
  <c r="AA1432" i="6"/>
  <c r="Z1432" i="6"/>
  <c r="Y1432" i="6"/>
  <c r="X1432" i="6"/>
  <c r="W1432" i="6"/>
  <c r="V1432" i="6"/>
  <c r="U1432" i="6"/>
  <c r="T1432" i="6"/>
  <c r="H1432" i="6"/>
  <c r="G1432" i="6"/>
  <c r="F1432" i="6"/>
  <c r="E1432" i="6"/>
  <c r="C1432" i="6"/>
  <c r="D1432" i="6"/>
  <c r="B1432" i="6"/>
  <c r="H1431" i="6"/>
  <c r="G1431" i="6"/>
  <c r="H1430" i="6"/>
  <c r="G1430" i="6"/>
  <c r="F1430" i="6"/>
  <c r="H1429" i="6"/>
  <c r="G1429" i="6"/>
  <c r="F1429" i="6"/>
  <c r="D1428" i="6"/>
  <c r="D1427" i="6"/>
  <c r="D1426" i="6"/>
  <c r="D1425" i="6"/>
  <c r="C1424" i="6"/>
  <c r="AB1423" i="6"/>
  <c r="AA1423" i="6"/>
  <c r="Z1423" i="6"/>
  <c r="Y1423" i="6"/>
  <c r="X1423" i="6"/>
  <c r="W1423" i="6"/>
  <c r="V1423" i="6"/>
  <c r="U1423" i="6"/>
  <c r="T1423" i="6"/>
  <c r="H1423" i="6"/>
  <c r="G1423" i="6"/>
  <c r="F1423" i="6"/>
  <c r="E1423" i="6"/>
  <c r="C1423" i="6"/>
  <c r="D1423" i="6"/>
  <c r="B1423" i="6"/>
  <c r="D1422" i="6"/>
  <c r="AB1421" i="6"/>
  <c r="AA1421" i="6"/>
  <c r="Z1421" i="6"/>
  <c r="Y1421" i="6"/>
  <c r="X1421" i="6"/>
  <c r="W1421" i="6"/>
  <c r="V1421" i="6"/>
  <c r="U1421" i="6"/>
  <c r="T1421" i="6"/>
  <c r="H1421" i="6"/>
  <c r="G1421" i="6"/>
  <c r="F1421" i="6"/>
  <c r="E1421" i="6"/>
  <c r="C1421" i="6"/>
  <c r="D1421" i="6"/>
  <c r="B1421" i="6"/>
  <c r="D1420" i="6"/>
  <c r="AB1419" i="6"/>
  <c r="AA1419" i="6"/>
  <c r="Z1419" i="6"/>
  <c r="Y1419" i="6"/>
  <c r="X1419" i="6"/>
  <c r="W1419" i="6"/>
  <c r="V1419" i="6"/>
  <c r="U1419" i="6"/>
  <c r="T1419" i="6"/>
  <c r="H1419" i="6"/>
  <c r="G1419" i="6"/>
  <c r="F1419" i="6"/>
  <c r="E1419" i="6"/>
  <c r="C1419" i="6"/>
  <c r="D1419" i="6"/>
  <c r="B1419" i="6"/>
  <c r="H1418" i="6"/>
  <c r="G1418" i="6"/>
  <c r="H1417" i="6"/>
  <c r="G1417" i="6"/>
  <c r="F1417" i="6"/>
  <c r="H1416" i="6"/>
  <c r="G1416" i="6"/>
  <c r="F1416" i="6"/>
  <c r="D1415" i="6"/>
  <c r="D1414" i="6"/>
  <c r="D1413" i="6"/>
  <c r="D1412" i="6"/>
  <c r="AB1411" i="6"/>
  <c r="AA1411" i="6"/>
  <c r="Z1411" i="6"/>
  <c r="Y1411" i="6"/>
  <c r="X1411" i="6"/>
  <c r="W1411" i="6"/>
  <c r="V1411" i="6"/>
  <c r="U1411" i="6"/>
  <c r="T1411" i="6"/>
  <c r="H1411" i="6"/>
  <c r="G1411" i="6"/>
  <c r="F1411" i="6"/>
  <c r="E1411" i="6"/>
  <c r="C1411" i="6"/>
  <c r="D1411" i="6"/>
  <c r="B1411" i="6"/>
  <c r="D1410" i="6"/>
  <c r="AB1409" i="6"/>
  <c r="AA1409" i="6"/>
  <c r="Z1409" i="6"/>
  <c r="Y1409" i="6"/>
  <c r="X1409" i="6"/>
  <c r="W1409" i="6"/>
  <c r="V1409" i="6"/>
  <c r="U1409" i="6"/>
  <c r="T1409" i="6"/>
  <c r="H1409" i="6"/>
  <c r="G1409" i="6"/>
  <c r="F1409" i="6"/>
  <c r="E1409" i="6"/>
  <c r="C1409" i="6"/>
  <c r="D1409" i="6"/>
  <c r="B1409" i="6"/>
  <c r="H1408" i="6"/>
  <c r="G1408" i="6"/>
  <c r="H1407" i="6"/>
  <c r="G1407" i="6"/>
  <c r="F1407" i="6"/>
  <c r="H1406" i="6"/>
  <c r="G1406" i="6"/>
  <c r="F1406" i="6"/>
  <c r="D1405" i="6"/>
  <c r="D1404" i="6"/>
  <c r="D1403" i="6"/>
  <c r="D1402" i="6"/>
  <c r="C1401" i="6"/>
  <c r="AB1400" i="6"/>
  <c r="AA1400" i="6"/>
  <c r="Z1400" i="6"/>
  <c r="Y1400" i="6"/>
  <c r="X1400" i="6"/>
  <c r="W1400" i="6"/>
  <c r="V1400" i="6"/>
  <c r="U1400" i="6"/>
  <c r="T1400" i="6"/>
  <c r="H1400" i="6"/>
  <c r="G1400" i="6"/>
  <c r="F1400" i="6"/>
  <c r="E1400" i="6"/>
  <c r="C1400" i="6"/>
  <c r="D1400" i="6"/>
  <c r="B1400" i="6"/>
  <c r="D1399" i="6"/>
  <c r="AB1398" i="6"/>
  <c r="AA1398" i="6"/>
  <c r="Z1398" i="6"/>
  <c r="Y1398" i="6"/>
  <c r="X1398" i="6"/>
  <c r="W1398" i="6"/>
  <c r="V1398" i="6"/>
  <c r="U1398" i="6"/>
  <c r="T1398" i="6"/>
  <c r="H1398" i="6"/>
  <c r="G1398" i="6"/>
  <c r="F1398" i="6"/>
  <c r="E1398" i="6"/>
  <c r="C1398" i="6"/>
  <c r="D1398" i="6"/>
  <c r="B1398" i="6"/>
  <c r="H1397" i="6"/>
  <c r="G1397" i="6"/>
  <c r="H1396" i="6"/>
  <c r="G1396" i="6"/>
  <c r="F1396" i="6"/>
  <c r="H1395" i="6"/>
  <c r="G1395" i="6"/>
  <c r="F1395" i="6"/>
  <c r="D1394" i="6"/>
  <c r="D1393" i="6"/>
  <c r="D1392" i="6"/>
  <c r="D1391" i="6"/>
  <c r="C1390" i="6"/>
  <c r="AB1389" i="6"/>
  <c r="AA1389" i="6"/>
  <c r="Z1389" i="6"/>
  <c r="Y1389" i="6"/>
  <c r="X1389" i="6"/>
  <c r="W1389" i="6"/>
  <c r="V1389" i="6"/>
  <c r="U1389" i="6"/>
  <c r="T1389" i="6"/>
  <c r="H1389" i="6"/>
  <c r="G1389" i="6"/>
  <c r="F1389" i="6"/>
  <c r="E1389" i="6"/>
  <c r="C1389" i="6"/>
  <c r="D1389" i="6"/>
  <c r="B1389" i="6"/>
  <c r="D1388" i="6"/>
  <c r="AB1387" i="6"/>
  <c r="AA1387" i="6"/>
  <c r="Z1387" i="6"/>
  <c r="Y1387" i="6"/>
  <c r="X1387" i="6"/>
  <c r="W1387" i="6"/>
  <c r="V1387" i="6"/>
  <c r="U1387" i="6"/>
  <c r="T1387" i="6"/>
  <c r="H1387" i="6"/>
  <c r="G1387" i="6"/>
  <c r="F1387" i="6"/>
  <c r="E1387" i="6"/>
  <c r="C1387" i="6"/>
  <c r="D1387" i="6"/>
  <c r="B1387" i="6"/>
  <c r="H1386" i="6"/>
  <c r="G1386" i="6"/>
  <c r="H1385" i="6"/>
  <c r="G1385" i="6"/>
  <c r="F1385" i="6"/>
  <c r="H1384" i="6"/>
  <c r="G1384" i="6"/>
  <c r="F1384" i="6"/>
  <c r="D1383" i="6"/>
  <c r="D1382" i="6"/>
  <c r="D1381" i="6"/>
  <c r="D1380" i="6"/>
  <c r="C1379" i="6"/>
  <c r="AB1378" i="6"/>
  <c r="AA1378" i="6"/>
  <c r="Z1378" i="6"/>
  <c r="Y1378" i="6"/>
  <c r="X1378" i="6"/>
  <c r="W1378" i="6"/>
  <c r="V1378" i="6"/>
  <c r="U1378" i="6"/>
  <c r="T1378" i="6"/>
  <c r="H1378" i="6"/>
  <c r="G1378" i="6"/>
  <c r="F1378" i="6"/>
  <c r="E1378" i="6"/>
  <c r="C1378" i="6"/>
  <c r="D1378" i="6"/>
  <c r="B1378" i="6"/>
  <c r="D1377" i="6"/>
  <c r="AB1376" i="6"/>
  <c r="AA1376" i="6"/>
  <c r="Z1376" i="6"/>
  <c r="Y1376" i="6"/>
  <c r="X1376" i="6"/>
  <c r="W1376" i="6"/>
  <c r="V1376" i="6"/>
  <c r="U1376" i="6"/>
  <c r="T1376" i="6"/>
  <c r="H1376" i="6"/>
  <c r="G1376" i="6"/>
  <c r="F1376" i="6"/>
  <c r="E1376" i="6"/>
  <c r="C1376" i="6"/>
  <c r="D1376" i="6"/>
  <c r="B1376" i="6"/>
  <c r="H1375" i="6"/>
  <c r="G1375" i="6"/>
  <c r="H1374" i="6"/>
  <c r="G1374" i="6"/>
  <c r="F1374" i="6"/>
  <c r="H1373" i="6"/>
  <c r="G1373" i="6"/>
  <c r="F1373" i="6"/>
  <c r="D1372" i="6"/>
  <c r="D1371" i="6"/>
  <c r="D1370" i="6"/>
  <c r="D1369" i="6"/>
  <c r="C1368" i="6"/>
  <c r="AB1367" i="6"/>
  <c r="AA1367" i="6"/>
  <c r="Z1367" i="6"/>
  <c r="Y1367" i="6"/>
  <c r="X1367" i="6"/>
  <c r="W1367" i="6"/>
  <c r="V1367" i="6"/>
  <c r="U1367" i="6"/>
  <c r="T1367" i="6"/>
  <c r="H1367" i="6"/>
  <c r="G1367" i="6"/>
  <c r="F1367" i="6"/>
  <c r="E1367" i="6"/>
  <c r="C1367" i="6"/>
  <c r="D1367" i="6"/>
  <c r="B1367" i="6"/>
  <c r="D1366" i="6"/>
  <c r="AB1365" i="6"/>
  <c r="AA1365" i="6"/>
  <c r="Z1365" i="6"/>
  <c r="Y1365" i="6"/>
  <c r="X1365" i="6"/>
  <c r="W1365" i="6"/>
  <c r="V1365" i="6"/>
  <c r="U1365" i="6"/>
  <c r="T1365" i="6"/>
  <c r="H1365" i="6"/>
  <c r="G1365" i="6"/>
  <c r="F1365" i="6"/>
  <c r="E1365" i="6"/>
  <c r="C1365" i="6"/>
  <c r="D1365" i="6"/>
  <c r="B1365" i="6"/>
  <c r="H1364" i="6"/>
  <c r="G1364" i="6"/>
  <c r="H1363" i="6"/>
  <c r="G1363" i="6"/>
  <c r="F1363" i="6"/>
  <c r="H1362" i="6"/>
  <c r="G1362" i="6"/>
  <c r="F1362" i="6"/>
  <c r="D1361" i="6"/>
  <c r="D1360" i="6"/>
  <c r="D1359" i="6"/>
  <c r="D1358" i="6"/>
  <c r="C1357" i="6"/>
  <c r="AB1356" i="6"/>
  <c r="AA1356" i="6"/>
  <c r="Z1356" i="6"/>
  <c r="Y1356" i="6"/>
  <c r="X1356" i="6"/>
  <c r="W1356" i="6"/>
  <c r="V1356" i="6"/>
  <c r="U1356" i="6"/>
  <c r="T1356" i="6"/>
  <c r="H1356" i="6"/>
  <c r="G1356" i="6"/>
  <c r="F1356" i="6"/>
  <c r="E1356" i="6"/>
  <c r="C1356" i="6"/>
  <c r="D1356" i="6"/>
  <c r="B1356" i="6"/>
  <c r="D1355" i="6"/>
  <c r="AB1354" i="6"/>
  <c r="AA1354" i="6"/>
  <c r="Z1354" i="6"/>
  <c r="Y1354" i="6"/>
  <c r="X1354" i="6"/>
  <c r="W1354" i="6"/>
  <c r="V1354" i="6"/>
  <c r="U1354" i="6"/>
  <c r="T1354" i="6"/>
  <c r="H1354" i="6"/>
  <c r="G1354" i="6"/>
  <c r="F1354" i="6"/>
  <c r="E1354" i="6"/>
  <c r="C1354" i="6"/>
  <c r="D1354" i="6"/>
  <c r="B1354" i="6"/>
  <c r="H1353" i="6"/>
  <c r="G1353" i="6"/>
  <c r="H1352" i="6"/>
  <c r="G1352" i="6"/>
  <c r="F1352" i="6"/>
  <c r="H1351" i="6"/>
  <c r="G1351" i="6"/>
  <c r="F1351" i="6"/>
  <c r="D1350" i="6"/>
  <c r="D1349" i="6"/>
  <c r="D1348" i="6"/>
  <c r="D1347" i="6"/>
  <c r="C1346" i="6"/>
  <c r="AB1345" i="6"/>
  <c r="AA1345" i="6"/>
  <c r="Z1345" i="6"/>
  <c r="Y1345" i="6"/>
  <c r="X1345" i="6"/>
  <c r="W1345" i="6"/>
  <c r="V1345" i="6"/>
  <c r="U1345" i="6"/>
  <c r="T1345" i="6"/>
  <c r="H1345" i="6"/>
  <c r="G1345" i="6"/>
  <c r="F1345" i="6"/>
  <c r="E1345" i="6"/>
  <c r="C1345" i="6"/>
  <c r="D1345" i="6"/>
  <c r="B1345" i="6"/>
  <c r="D1344" i="6"/>
  <c r="AB1343" i="6"/>
  <c r="AA1343" i="6"/>
  <c r="Z1343" i="6"/>
  <c r="Y1343" i="6"/>
  <c r="X1343" i="6"/>
  <c r="W1343" i="6"/>
  <c r="V1343" i="6"/>
  <c r="U1343" i="6"/>
  <c r="T1343" i="6"/>
  <c r="H1343" i="6"/>
  <c r="G1343" i="6"/>
  <c r="F1343" i="6"/>
  <c r="E1343" i="6"/>
  <c r="C1343" i="6"/>
  <c r="D1343" i="6"/>
  <c r="B1343" i="6"/>
  <c r="D1342" i="6"/>
  <c r="AB1341" i="6"/>
  <c r="AA1341" i="6"/>
  <c r="Z1341" i="6"/>
  <c r="Y1341" i="6"/>
  <c r="X1341" i="6"/>
  <c r="W1341" i="6"/>
  <c r="V1341" i="6"/>
  <c r="U1341" i="6"/>
  <c r="T1341" i="6"/>
  <c r="H1341" i="6"/>
  <c r="G1341" i="6"/>
  <c r="F1341" i="6"/>
  <c r="E1341" i="6"/>
  <c r="C1341" i="6"/>
  <c r="D1341" i="6"/>
  <c r="B1341" i="6"/>
  <c r="H1340" i="6"/>
  <c r="G1340" i="6"/>
  <c r="H1339" i="6"/>
  <c r="G1339" i="6"/>
  <c r="F1339" i="6"/>
  <c r="H1338" i="6"/>
  <c r="G1338" i="6"/>
  <c r="F1338" i="6"/>
  <c r="D1337" i="6"/>
  <c r="D1336" i="6"/>
  <c r="D1335" i="6"/>
  <c r="D1334" i="6"/>
  <c r="C1333" i="6"/>
  <c r="AB1332" i="6"/>
  <c r="AA1332" i="6"/>
  <c r="Z1332" i="6"/>
  <c r="Y1332" i="6"/>
  <c r="X1332" i="6"/>
  <c r="W1332" i="6"/>
  <c r="V1332" i="6"/>
  <c r="U1332" i="6"/>
  <c r="T1332" i="6"/>
  <c r="H1332" i="6"/>
  <c r="G1332" i="6"/>
  <c r="F1332" i="6"/>
  <c r="E1332" i="6"/>
  <c r="C1332" i="6"/>
  <c r="D1332" i="6"/>
  <c r="B1332" i="6"/>
  <c r="D1331" i="6"/>
  <c r="AB1330" i="6"/>
  <c r="AA1330" i="6"/>
  <c r="Z1330" i="6"/>
  <c r="Y1330" i="6"/>
  <c r="X1330" i="6"/>
  <c r="W1330" i="6"/>
  <c r="V1330" i="6"/>
  <c r="U1330" i="6"/>
  <c r="T1330" i="6"/>
  <c r="H1330" i="6"/>
  <c r="G1330" i="6"/>
  <c r="F1330" i="6"/>
  <c r="E1330" i="6"/>
  <c r="C1330" i="6"/>
  <c r="D1330" i="6"/>
  <c r="B1330" i="6"/>
  <c r="D1329" i="6"/>
  <c r="AB1328" i="6"/>
  <c r="AA1328" i="6"/>
  <c r="Z1328" i="6"/>
  <c r="Y1328" i="6"/>
  <c r="X1328" i="6"/>
  <c r="W1328" i="6"/>
  <c r="V1328" i="6"/>
  <c r="U1328" i="6"/>
  <c r="T1328" i="6"/>
  <c r="H1328" i="6"/>
  <c r="G1328" i="6"/>
  <c r="F1328" i="6"/>
  <c r="E1328" i="6"/>
  <c r="C1328" i="6"/>
  <c r="D1328" i="6"/>
  <c r="B1328" i="6"/>
  <c r="D1327" i="6"/>
  <c r="AB1326" i="6"/>
  <c r="AA1326" i="6"/>
  <c r="Z1326" i="6"/>
  <c r="Y1326" i="6"/>
  <c r="X1326" i="6"/>
  <c r="W1326" i="6"/>
  <c r="V1326" i="6"/>
  <c r="U1326" i="6"/>
  <c r="T1326" i="6"/>
  <c r="H1326" i="6"/>
  <c r="G1326" i="6"/>
  <c r="F1326" i="6"/>
  <c r="E1326" i="6"/>
  <c r="C1326" i="6"/>
  <c r="D1326" i="6"/>
  <c r="B1326" i="6"/>
  <c r="H1325" i="6"/>
  <c r="G1325" i="6"/>
  <c r="H1324" i="6"/>
  <c r="G1324" i="6"/>
  <c r="F1324" i="6"/>
  <c r="H1323" i="6"/>
  <c r="G1323" i="6"/>
  <c r="F1323" i="6"/>
  <c r="D1322" i="6"/>
  <c r="D1321" i="6"/>
  <c r="D1320" i="6"/>
  <c r="D1319" i="6"/>
  <c r="C1318" i="6"/>
  <c r="AB1317" i="6"/>
  <c r="AA1317" i="6"/>
  <c r="Z1317" i="6"/>
  <c r="Y1317" i="6"/>
  <c r="X1317" i="6"/>
  <c r="W1317" i="6"/>
  <c r="V1317" i="6"/>
  <c r="U1317" i="6"/>
  <c r="T1317" i="6"/>
  <c r="H1317" i="6"/>
  <c r="G1317" i="6"/>
  <c r="F1317" i="6"/>
  <c r="E1317" i="6"/>
  <c r="C1317" i="6"/>
  <c r="D1317" i="6"/>
  <c r="B1317" i="6"/>
  <c r="H1316" i="6"/>
  <c r="G1316" i="6"/>
  <c r="H1315" i="6"/>
  <c r="G1315" i="6"/>
  <c r="H1314" i="6"/>
  <c r="G1314" i="6"/>
  <c r="F1314" i="6"/>
  <c r="H1313" i="6"/>
  <c r="G1313" i="6"/>
  <c r="H1312" i="6"/>
  <c r="G1312" i="6"/>
  <c r="F1312" i="6"/>
  <c r="D1311" i="6"/>
  <c r="D1310" i="6"/>
  <c r="D1309" i="6"/>
  <c r="D1308" i="6"/>
  <c r="C1307" i="6"/>
  <c r="AB1306" i="6"/>
  <c r="AA1306" i="6"/>
  <c r="Z1306" i="6"/>
  <c r="Y1306" i="6"/>
  <c r="X1306" i="6"/>
  <c r="W1306" i="6"/>
  <c r="V1306" i="6"/>
  <c r="U1306" i="6"/>
  <c r="T1306" i="6"/>
  <c r="H1306" i="6"/>
  <c r="G1306" i="6"/>
  <c r="F1306" i="6"/>
  <c r="E1306" i="6"/>
  <c r="C1306" i="6"/>
  <c r="D1306" i="6"/>
  <c r="B1306" i="6"/>
  <c r="A1305" i="6"/>
  <c r="H1301" i="6"/>
  <c r="C1301" i="6"/>
  <c r="D1299" i="6"/>
  <c r="AB1298" i="6"/>
  <c r="AA1298" i="6"/>
  <c r="Z1298" i="6"/>
  <c r="Y1298" i="6"/>
  <c r="X1298" i="6"/>
  <c r="W1298" i="6"/>
  <c r="V1298" i="6"/>
  <c r="U1298" i="6"/>
  <c r="T1298" i="6"/>
  <c r="H1298" i="6"/>
  <c r="G1298" i="6"/>
  <c r="F1298" i="6"/>
  <c r="E1298" i="6"/>
  <c r="C1298" i="6"/>
  <c r="D1298" i="6"/>
  <c r="B1298" i="6"/>
  <c r="D1297" i="6"/>
  <c r="AB1296" i="6"/>
  <c r="AA1296" i="6"/>
  <c r="Z1296" i="6"/>
  <c r="Y1296" i="6"/>
  <c r="X1296" i="6"/>
  <c r="W1296" i="6"/>
  <c r="V1296" i="6"/>
  <c r="U1296" i="6"/>
  <c r="T1296" i="6"/>
  <c r="H1296" i="6"/>
  <c r="G1296" i="6"/>
  <c r="F1296" i="6"/>
  <c r="E1296" i="6"/>
  <c r="C1296" i="6"/>
  <c r="D1296" i="6"/>
  <c r="B1296" i="6"/>
  <c r="H1295" i="6"/>
  <c r="G1295" i="6"/>
  <c r="H1294" i="6"/>
  <c r="G1294" i="6"/>
  <c r="H1293" i="6"/>
  <c r="G1293" i="6"/>
  <c r="F1293" i="6"/>
  <c r="H1292" i="6"/>
  <c r="G1292" i="6"/>
  <c r="H1291" i="6"/>
  <c r="G1291" i="6"/>
  <c r="F1291" i="6"/>
  <c r="D1285" i="6"/>
  <c r="D1284" i="6"/>
  <c r="D1283" i="6"/>
  <c r="D1282" i="6"/>
  <c r="C1281" i="6"/>
  <c r="AB1280" i="6"/>
  <c r="AA1280" i="6"/>
  <c r="Z1280" i="6"/>
  <c r="Y1280" i="6"/>
  <c r="X1280" i="6"/>
  <c r="W1280" i="6"/>
  <c r="V1280" i="6"/>
  <c r="U1280" i="6"/>
  <c r="T1280" i="6"/>
  <c r="H1280" i="6"/>
  <c r="G1280" i="6"/>
  <c r="F1280" i="6"/>
  <c r="E1280" i="6"/>
  <c r="C1280" i="6"/>
  <c r="D1280" i="6"/>
  <c r="B1280" i="6"/>
  <c r="D1279" i="6"/>
  <c r="AB1278" i="6"/>
  <c r="AA1278" i="6"/>
  <c r="Z1278" i="6"/>
  <c r="Y1278" i="6"/>
  <c r="X1278" i="6"/>
  <c r="W1278" i="6"/>
  <c r="V1278" i="6"/>
  <c r="U1278" i="6"/>
  <c r="T1278" i="6"/>
  <c r="H1278" i="6"/>
  <c r="G1278" i="6"/>
  <c r="F1278" i="6"/>
  <c r="E1278" i="6"/>
  <c r="C1278" i="6"/>
  <c r="D1278" i="6"/>
  <c r="B1278" i="6"/>
  <c r="D1277" i="6"/>
  <c r="AB1276" i="6"/>
  <c r="AA1276" i="6"/>
  <c r="Z1276" i="6"/>
  <c r="Y1276" i="6"/>
  <c r="X1276" i="6"/>
  <c r="W1276" i="6"/>
  <c r="V1276" i="6"/>
  <c r="U1276" i="6"/>
  <c r="T1276" i="6"/>
  <c r="H1276" i="6"/>
  <c r="G1276" i="6"/>
  <c r="F1276" i="6"/>
  <c r="E1276" i="6"/>
  <c r="C1276" i="6"/>
  <c r="D1276" i="6"/>
  <c r="B1276" i="6"/>
  <c r="D1275" i="6"/>
  <c r="AB1274" i="6"/>
  <c r="AA1274" i="6"/>
  <c r="Z1274" i="6"/>
  <c r="Y1274" i="6"/>
  <c r="X1274" i="6"/>
  <c r="W1274" i="6"/>
  <c r="V1274" i="6"/>
  <c r="U1274" i="6"/>
  <c r="T1274" i="6"/>
  <c r="H1274" i="6"/>
  <c r="G1274" i="6"/>
  <c r="F1274" i="6"/>
  <c r="E1274" i="6"/>
  <c r="C1274" i="6"/>
  <c r="D1274" i="6"/>
  <c r="B1274" i="6"/>
  <c r="D1273" i="6"/>
  <c r="AB1272" i="6"/>
  <c r="AA1272" i="6"/>
  <c r="Z1272" i="6"/>
  <c r="Y1272" i="6"/>
  <c r="X1272" i="6"/>
  <c r="W1272" i="6"/>
  <c r="V1272" i="6"/>
  <c r="U1272" i="6"/>
  <c r="T1272" i="6"/>
  <c r="H1272" i="6"/>
  <c r="G1272" i="6"/>
  <c r="F1272" i="6"/>
  <c r="E1272" i="6"/>
  <c r="C1272" i="6"/>
  <c r="D1272" i="6"/>
  <c r="B1272" i="6"/>
  <c r="H1271" i="6"/>
  <c r="G1271" i="6"/>
  <c r="H1270" i="6"/>
  <c r="G1270" i="6"/>
  <c r="H1269" i="6"/>
  <c r="G1269" i="6"/>
  <c r="F1269" i="6"/>
  <c r="H1268" i="6"/>
  <c r="G1268" i="6"/>
  <c r="H1267" i="6"/>
  <c r="G1267" i="6"/>
  <c r="F1267" i="6"/>
  <c r="D1261" i="6"/>
  <c r="D1260" i="6"/>
  <c r="D1259" i="6"/>
  <c r="D1258" i="6"/>
  <c r="C1257" i="6"/>
  <c r="AB1256" i="6"/>
  <c r="AA1256" i="6"/>
  <c r="Z1256" i="6"/>
  <c r="Y1256" i="6"/>
  <c r="X1256" i="6"/>
  <c r="W1256" i="6"/>
  <c r="V1256" i="6"/>
  <c r="U1256" i="6"/>
  <c r="T1256" i="6"/>
  <c r="H1256" i="6"/>
  <c r="G1256" i="6"/>
  <c r="F1256" i="6"/>
  <c r="E1256" i="6"/>
  <c r="C1256" i="6"/>
  <c r="D1256" i="6"/>
  <c r="B1256" i="6"/>
  <c r="A1255" i="6"/>
  <c r="H1251" i="6"/>
  <c r="C1251" i="6"/>
  <c r="D1249" i="6"/>
  <c r="AB1248" i="6"/>
  <c r="AA1248" i="6"/>
  <c r="Z1248" i="6"/>
  <c r="Y1248" i="6"/>
  <c r="X1248" i="6"/>
  <c r="W1248" i="6"/>
  <c r="V1248" i="6"/>
  <c r="U1248" i="6"/>
  <c r="T1248" i="6"/>
  <c r="H1248" i="6"/>
  <c r="G1248" i="6"/>
  <c r="F1248" i="6"/>
  <c r="E1248" i="6"/>
  <c r="C1248" i="6"/>
  <c r="D1248" i="6"/>
  <c r="B1248" i="6"/>
  <c r="H1247" i="6"/>
  <c r="G1247" i="6"/>
  <c r="H1246" i="6"/>
  <c r="G1246" i="6"/>
  <c r="F1246" i="6"/>
  <c r="H1245" i="6"/>
  <c r="G1245" i="6"/>
  <c r="F1245" i="6"/>
  <c r="D1244" i="6"/>
  <c r="D1243" i="6"/>
  <c r="D1242" i="6"/>
  <c r="D1241" i="6"/>
  <c r="AB1240" i="6"/>
  <c r="AA1240" i="6"/>
  <c r="Z1240" i="6"/>
  <c r="Y1240" i="6"/>
  <c r="X1240" i="6"/>
  <c r="W1240" i="6"/>
  <c r="V1240" i="6"/>
  <c r="U1240" i="6"/>
  <c r="T1240" i="6"/>
  <c r="H1240" i="6"/>
  <c r="G1240" i="6"/>
  <c r="F1240" i="6"/>
  <c r="E1240" i="6"/>
  <c r="C1240" i="6"/>
  <c r="D1240" i="6"/>
  <c r="B1240" i="6"/>
  <c r="D1239" i="6"/>
  <c r="AB1238" i="6"/>
  <c r="AA1238" i="6"/>
  <c r="Z1238" i="6"/>
  <c r="Y1238" i="6"/>
  <c r="X1238" i="6"/>
  <c r="W1238" i="6"/>
  <c r="V1238" i="6"/>
  <c r="U1238" i="6"/>
  <c r="T1238" i="6"/>
  <c r="H1238" i="6"/>
  <c r="G1238" i="6"/>
  <c r="F1238" i="6"/>
  <c r="E1238" i="6"/>
  <c r="C1238" i="6"/>
  <c r="D1238" i="6"/>
  <c r="B1238" i="6"/>
  <c r="H1237" i="6"/>
  <c r="G1237" i="6"/>
  <c r="H1236" i="6"/>
  <c r="G1236" i="6"/>
  <c r="H1235" i="6"/>
  <c r="G1235" i="6"/>
  <c r="F1235" i="6"/>
  <c r="H1234" i="6"/>
  <c r="G1234" i="6"/>
  <c r="H1233" i="6"/>
  <c r="G1233" i="6"/>
  <c r="F1233" i="6"/>
  <c r="D1227" i="6"/>
  <c r="D1226" i="6"/>
  <c r="D1225" i="6"/>
  <c r="D1224" i="6"/>
  <c r="C1223" i="6"/>
  <c r="AB1222" i="6"/>
  <c r="AA1222" i="6"/>
  <c r="Z1222" i="6"/>
  <c r="Y1222" i="6"/>
  <c r="X1222" i="6"/>
  <c r="W1222" i="6"/>
  <c r="V1222" i="6"/>
  <c r="U1222" i="6"/>
  <c r="T1222" i="6"/>
  <c r="H1222" i="6"/>
  <c r="G1222" i="6"/>
  <c r="F1222" i="6"/>
  <c r="E1222" i="6"/>
  <c r="C1222" i="6"/>
  <c r="D1222" i="6"/>
  <c r="B1222" i="6"/>
  <c r="D1221" i="6"/>
  <c r="AB1220" i="6"/>
  <c r="AA1220" i="6"/>
  <c r="Z1220" i="6"/>
  <c r="Y1220" i="6"/>
  <c r="X1220" i="6"/>
  <c r="W1220" i="6"/>
  <c r="V1220" i="6"/>
  <c r="U1220" i="6"/>
  <c r="T1220" i="6"/>
  <c r="H1220" i="6"/>
  <c r="G1220" i="6"/>
  <c r="F1220" i="6"/>
  <c r="E1220" i="6"/>
  <c r="C1220" i="6"/>
  <c r="D1220" i="6"/>
  <c r="B1220" i="6"/>
  <c r="D1219" i="6"/>
  <c r="AB1218" i="6"/>
  <c r="AA1218" i="6"/>
  <c r="Z1218" i="6"/>
  <c r="Y1218" i="6"/>
  <c r="X1218" i="6"/>
  <c r="W1218" i="6"/>
  <c r="V1218" i="6"/>
  <c r="U1218" i="6"/>
  <c r="T1218" i="6"/>
  <c r="H1218" i="6"/>
  <c r="G1218" i="6"/>
  <c r="F1218" i="6"/>
  <c r="E1218" i="6"/>
  <c r="C1218" i="6"/>
  <c r="D1218" i="6"/>
  <c r="B1218" i="6"/>
  <c r="D1217" i="6"/>
  <c r="AB1216" i="6"/>
  <c r="AA1216" i="6"/>
  <c r="Z1216" i="6"/>
  <c r="Y1216" i="6"/>
  <c r="X1216" i="6"/>
  <c r="W1216" i="6"/>
  <c r="V1216" i="6"/>
  <c r="U1216" i="6"/>
  <c r="T1216" i="6"/>
  <c r="H1216" i="6"/>
  <c r="G1216" i="6"/>
  <c r="F1216" i="6"/>
  <c r="E1216" i="6"/>
  <c r="C1216" i="6"/>
  <c r="D1216" i="6"/>
  <c r="B1216" i="6"/>
  <c r="D1215" i="6"/>
  <c r="AB1214" i="6"/>
  <c r="AA1214" i="6"/>
  <c r="Z1214" i="6"/>
  <c r="Y1214" i="6"/>
  <c r="X1214" i="6"/>
  <c r="W1214" i="6"/>
  <c r="V1214" i="6"/>
  <c r="U1214" i="6"/>
  <c r="T1214" i="6"/>
  <c r="H1214" i="6"/>
  <c r="G1214" i="6"/>
  <c r="F1214" i="6"/>
  <c r="E1214" i="6"/>
  <c r="C1214" i="6"/>
  <c r="D1214" i="6"/>
  <c r="B1214" i="6"/>
  <c r="D1213" i="6"/>
  <c r="AB1212" i="6"/>
  <c r="AA1212" i="6"/>
  <c r="Z1212" i="6"/>
  <c r="Y1212" i="6"/>
  <c r="X1212" i="6"/>
  <c r="W1212" i="6"/>
  <c r="V1212" i="6"/>
  <c r="U1212" i="6"/>
  <c r="T1212" i="6"/>
  <c r="H1212" i="6"/>
  <c r="G1212" i="6"/>
  <c r="F1212" i="6"/>
  <c r="E1212" i="6"/>
  <c r="C1212" i="6"/>
  <c r="D1212" i="6"/>
  <c r="B1212" i="6"/>
  <c r="D1211" i="6"/>
  <c r="AB1210" i="6"/>
  <c r="AA1210" i="6"/>
  <c r="Z1210" i="6"/>
  <c r="Y1210" i="6"/>
  <c r="X1210" i="6"/>
  <c r="W1210" i="6"/>
  <c r="V1210" i="6"/>
  <c r="U1210" i="6"/>
  <c r="T1210" i="6"/>
  <c r="H1210" i="6"/>
  <c r="G1210" i="6"/>
  <c r="F1210" i="6"/>
  <c r="E1210" i="6"/>
  <c r="C1210" i="6"/>
  <c r="D1210" i="6"/>
  <c r="B1210" i="6"/>
  <c r="H1209" i="6"/>
  <c r="G1209" i="6"/>
  <c r="H1208" i="6"/>
  <c r="G1208" i="6"/>
  <c r="H1207" i="6"/>
  <c r="G1207" i="6"/>
  <c r="F1207" i="6"/>
  <c r="H1206" i="6"/>
  <c r="G1206" i="6"/>
  <c r="H1205" i="6"/>
  <c r="G1205" i="6"/>
  <c r="F1205" i="6"/>
  <c r="D1199" i="6"/>
  <c r="D1198" i="6"/>
  <c r="D1197" i="6"/>
  <c r="D1196" i="6"/>
  <c r="C1195" i="6"/>
  <c r="AB1194" i="6"/>
  <c r="AA1194" i="6"/>
  <c r="Z1194" i="6"/>
  <c r="Y1194" i="6"/>
  <c r="X1194" i="6"/>
  <c r="W1194" i="6"/>
  <c r="V1194" i="6"/>
  <c r="U1194" i="6"/>
  <c r="T1194" i="6"/>
  <c r="H1194" i="6"/>
  <c r="G1194" i="6"/>
  <c r="F1194" i="6"/>
  <c r="E1194" i="6"/>
  <c r="C1194" i="6"/>
  <c r="D1194" i="6"/>
  <c r="B1194" i="6"/>
  <c r="D1193" i="6"/>
  <c r="AB1192" i="6"/>
  <c r="AA1192" i="6"/>
  <c r="Z1192" i="6"/>
  <c r="Y1192" i="6"/>
  <c r="X1192" i="6"/>
  <c r="W1192" i="6"/>
  <c r="V1192" i="6"/>
  <c r="U1192" i="6"/>
  <c r="T1192" i="6"/>
  <c r="H1192" i="6"/>
  <c r="G1192" i="6"/>
  <c r="F1192" i="6"/>
  <c r="E1192" i="6"/>
  <c r="C1192" i="6"/>
  <c r="D1192" i="6"/>
  <c r="B1192" i="6"/>
  <c r="D1191" i="6"/>
  <c r="AB1190" i="6"/>
  <c r="AA1190" i="6"/>
  <c r="Z1190" i="6"/>
  <c r="Y1190" i="6"/>
  <c r="X1190" i="6"/>
  <c r="W1190" i="6"/>
  <c r="V1190" i="6"/>
  <c r="U1190" i="6"/>
  <c r="T1190" i="6"/>
  <c r="H1190" i="6"/>
  <c r="G1190" i="6"/>
  <c r="F1190" i="6"/>
  <c r="E1190" i="6"/>
  <c r="C1190" i="6"/>
  <c r="D1190" i="6"/>
  <c r="B1190" i="6"/>
  <c r="H1189" i="6"/>
  <c r="G1189" i="6"/>
  <c r="H1188" i="6"/>
  <c r="G1188" i="6"/>
  <c r="H1187" i="6"/>
  <c r="G1187" i="6"/>
  <c r="F1187" i="6"/>
  <c r="H1186" i="6"/>
  <c r="G1186" i="6"/>
  <c r="H1185" i="6"/>
  <c r="G1185" i="6"/>
  <c r="F1185" i="6"/>
  <c r="D1179" i="6"/>
  <c r="D1178" i="6"/>
  <c r="D1177" i="6"/>
  <c r="D1176" i="6"/>
  <c r="C1175" i="6"/>
  <c r="AB1174" i="6"/>
  <c r="AA1174" i="6"/>
  <c r="Z1174" i="6"/>
  <c r="Y1174" i="6"/>
  <c r="X1174" i="6"/>
  <c r="W1174" i="6"/>
  <c r="V1174" i="6"/>
  <c r="U1174" i="6"/>
  <c r="T1174" i="6"/>
  <c r="H1174" i="6"/>
  <c r="G1174" i="6"/>
  <c r="F1174" i="6"/>
  <c r="E1174" i="6"/>
  <c r="C1174" i="6"/>
  <c r="D1174" i="6"/>
  <c r="B1174" i="6"/>
  <c r="D1173" i="6"/>
  <c r="AB1172" i="6"/>
  <c r="AA1172" i="6"/>
  <c r="Z1172" i="6"/>
  <c r="Y1172" i="6"/>
  <c r="X1172" i="6"/>
  <c r="W1172" i="6"/>
  <c r="V1172" i="6"/>
  <c r="U1172" i="6"/>
  <c r="T1172" i="6"/>
  <c r="H1172" i="6"/>
  <c r="G1172" i="6"/>
  <c r="F1172" i="6"/>
  <c r="E1172" i="6"/>
  <c r="C1172" i="6"/>
  <c r="D1172" i="6"/>
  <c r="B1172" i="6"/>
  <c r="D1171" i="6"/>
  <c r="AB1170" i="6"/>
  <c r="AA1170" i="6"/>
  <c r="Z1170" i="6"/>
  <c r="Y1170" i="6"/>
  <c r="X1170" i="6"/>
  <c r="W1170" i="6"/>
  <c r="V1170" i="6"/>
  <c r="U1170" i="6"/>
  <c r="T1170" i="6"/>
  <c r="H1170" i="6"/>
  <c r="G1170" i="6"/>
  <c r="F1170" i="6"/>
  <c r="E1170" i="6"/>
  <c r="C1170" i="6"/>
  <c r="D1170" i="6"/>
  <c r="B1170" i="6"/>
  <c r="D1169" i="6"/>
  <c r="AB1168" i="6"/>
  <c r="AA1168" i="6"/>
  <c r="Z1168" i="6"/>
  <c r="Y1168" i="6"/>
  <c r="X1168" i="6"/>
  <c r="W1168" i="6"/>
  <c r="V1168" i="6"/>
  <c r="U1168" i="6"/>
  <c r="T1168" i="6"/>
  <c r="H1168" i="6"/>
  <c r="G1168" i="6"/>
  <c r="F1168" i="6"/>
  <c r="E1168" i="6"/>
  <c r="C1168" i="6"/>
  <c r="D1168" i="6"/>
  <c r="B1168" i="6"/>
  <c r="D1167" i="6"/>
  <c r="AB1166" i="6"/>
  <c r="AA1166" i="6"/>
  <c r="Z1166" i="6"/>
  <c r="Y1166" i="6"/>
  <c r="X1166" i="6"/>
  <c r="W1166" i="6"/>
  <c r="V1166" i="6"/>
  <c r="U1166" i="6"/>
  <c r="T1166" i="6"/>
  <c r="H1166" i="6"/>
  <c r="G1166" i="6"/>
  <c r="F1166" i="6"/>
  <c r="E1166" i="6"/>
  <c r="C1166" i="6"/>
  <c r="D1166" i="6"/>
  <c r="B1166" i="6"/>
  <c r="H1165" i="6"/>
  <c r="G1165" i="6"/>
  <c r="H1164" i="6"/>
  <c r="G1164" i="6"/>
  <c r="H1163" i="6"/>
  <c r="G1163" i="6"/>
  <c r="F1163" i="6"/>
  <c r="H1162" i="6"/>
  <c r="G1162" i="6"/>
  <c r="H1161" i="6"/>
  <c r="G1161" i="6"/>
  <c r="F1161" i="6"/>
  <c r="D1155" i="6"/>
  <c r="D1154" i="6"/>
  <c r="D1153" i="6"/>
  <c r="D1152" i="6"/>
  <c r="C1151" i="6"/>
  <c r="AB1150" i="6"/>
  <c r="AA1150" i="6"/>
  <c r="Z1150" i="6"/>
  <c r="Y1150" i="6"/>
  <c r="X1150" i="6"/>
  <c r="W1150" i="6"/>
  <c r="V1150" i="6"/>
  <c r="U1150" i="6"/>
  <c r="T1150" i="6"/>
  <c r="H1150" i="6"/>
  <c r="G1150" i="6"/>
  <c r="F1150" i="6"/>
  <c r="E1150" i="6"/>
  <c r="C1150" i="6"/>
  <c r="D1150" i="6"/>
  <c r="B1150" i="6"/>
  <c r="D1149" i="6"/>
  <c r="AB1148" i="6"/>
  <c r="AA1148" i="6"/>
  <c r="Z1148" i="6"/>
  <c r="Y1148" i="6"/>
  <c r="X1148" i="6"/>
  <c r="W1148" i="6"/>
  <c r="V1148" i="6"/>
  <c r="U1148" i="6"/>
  <c r="T1148" i="6"/>
  <c r="H1148" i="6"/>
  <c r="G1148" i="6"/>
  <c r="F1148" i="6"/>
  <c r="E1148" i="6"/>
  <c r="C1148" i="6"/>
  <c r="D1148" i="6"/>
  <c r="B1148" i="6"/>
  <c r="D1147" i="6"/>
  <c r="AB1146" i="6"/>
  <c r="AA1146" i="6"/>
  <c r="Z1146" i="6"/>
  <c r="Y1146" i="6"/>
  <c r="X1146" i="6"/>
  <c r="W1146" i="6"/>
  <c r="V1146" i="6"/>
  <c r="U1146" i="6"/>
  <c r="T1146" i="6"/>
  <c r="H1146" i="6"/>
  <c r="G1146" i="6"/>
  <c r="F1146" i="6"/>
  <c r="E1146" i="6"/>
  <c r="C1146" i="6"/>
  <c r="D1146" i="6"/>
  <c r="B1146" i="6"/>
  <c r="D1145" i="6"/>
  <c r="AB1144" i="6"/>
  <c r="AA1144" i="6"/>
  <c r="Z1144" i="6"/>
  <c r="Y1144" i="6"/>
  <c r="X1144" i="6"/>
  <c r="W1144" i="6"/>
  <c r="V1144" i="6"/>
  <c r="U1144" i="6"/>
  <c r="T1144" i="6"/>
  <c r="H1144" i="6"/>
  <c r="G1144" i="6"/>
  <c r="F1144" i="6"/>
  <c r="E1144" i="6"/>
  <c r="C1144" i="6"/>
  <c r="D1144" i="6"/>
  <c r="B1144" i="6"/>
  <c r="H1143" i="6"/>
  <c r="G1143" i="6"/>
  <c r="H1142" i="6"/>
  <c r="G1142" i="6"/>
  <c r="H1141" i="6"/>
  <c r="G1141" i="6"/>
  <c r="F1141" i="6"/>
  <c r="H1140" i="6"/>
  <c r="G1140" i="6"/>
  <c r="H1139" i="6"/>
  <c r="G1139" i="6"/>
  <c r="F1139" i="6"/>
  <c r="D1133" i="6"/>
  <c r="D1132" i="6"/>
  <c r="D1131" i="6"/>
  <c r="D1130" i="6"/>
  <c r="C1129" i="6"/>
  <c r="AB1128" i="6"/>
  <c r="AA1128" i="6"/>
  <c r="Z1128" i="6"/>
  <c r="Y1128" i="6"/>
  <c r="X1128" i="6"/>
  <c r="W1128" i="6"/>
  <c r="V1128" i="6"/>
  <c r="U1128" i="6"/>
  <c r="T1128" i="6"/>
  <c r="H1128" i="6"/>
  <c r="G1128" i="6"/>
  <c r="F1128" i="6"/>
  <c r="E1128" i="6"/>
  <c r="C1128" i="6"/>
  <c r="D1128" i="6"/>
  <c r="B1128" i="6"/>
  <c r="D1127" i="6"/>
  <c r="AB1126" i="6"/>
  <c r="AA1126" i="6"/>
  <c r="Z1126" i="6"/>
  <c r="Y1126" i="6"/>
  <c r="X1126" i="6"/>
  <c r="W1126" i="6"/>
  <c r="V1126" i="6"/>
  <c r="U1126" i="6"/>
  <c r="T1126" i="6"/>
  <c r="H1126" i="6"/>
  <c r="G1126" i="6"/>
  <c r="F1126" i="6"/>
  <c r="E1126" i="6"/>
  <c r="C1126" i="6"/>
  <c r="D1126" i="6"/>
  <c r="B1126" i="6"/>
  <c r="D1125" i="6"/>
  <c r="AB1124" i="6"/>
  <c r="AA1124" i="6"/>
  <c r="Z1124" i="6"/>
  <c r="Y1124" i="6"/>
  <c r="X1124" i="6"/>
  <c r="W1124" i="6"/>
  <c r="V1124" i="6"/>
  <c r="U1124" i="6"/>
  <c r="T1124" i="6"/>
  <c r="H1124" i="6"/>
  <c r="G1124" i="6"/>
  <c r="F1124" i="6"/>
  <c r="E1124" i="6"/>
  <c r="C1124" i="6"/>
  <c r="D1124" i="6"/>
  <c r="B1124" i="6"/>
  <c r="D1123" i="6"/>
  <c r="AB1122" i="6"/>
  <c r="AA1122" i="6"/>
  <c r="Z1122" i="6"/>
  <c r="Y1122" i="6"/>
  <c r="X1122" i="6"/>
  <c r="W1122" i="6"/>
  <c r="V1122" i="6"/>
  <c r="U1122" i="6"/>
  <c r="T1122" i="6"/>
  <c r="H1122" i="6"/>
  <c r="G1122" i="6"/>
  <c r="F1122" i="6"/>
  <c r="E1122" i="6"/>
  <c r="C1122" i="6"/>
  <c r="D1122" i="6"/>
  <c r="B1122" i="6"/>
  <c r="D1121" i="6"/>
  <c r="AB1120" i="6"/>
  <c r="AA1120" i="6"/>
  <c r="Z1120" i="6"/>
  <c r="Y1120" i="6"/>
  <c r="X1120" i="6"/>
  <c r="W1120" i="6"/>
  <c r="V1120" i="6"/>
  <c r="U1120" i="6"/>
  <c r="T1120" i="6"/>
  <c r="H1120" i="6"/>
  <c r="G1120" i="6"/>
  <c r="F1120" i="6"/>
  <c r="E1120" i="6"/>
  <c r="C1120" i="6"/>
  <c r="D1120" i="6"/>
  <c r="B1120" i="6"/>
  <c r="D1119" i="6"/>
  <c r="AB1118" i="6"/>
  <c r="AA1118" i="6"/>
  <c r="Z1118" i="6"/>
  <c r="Y1118" i="6"/>
  <c r="X1118" i="6"/>
  <c r="W1118" i="6"/>
  <c r="V1118" i="6"/>
  <c r="U1118" i="6"/>
  <c r="T1118" i="6"/>
  <c r="H1118" i="6"/>
  <c r="G1118" i="6"/>
  <c r="F1118" i="6"/>
  <c r="E1118" i="6"/>
  <c r="C1118" i="6"/>
  <c r="D1118" i="6"/>
  <c r="B1118" i="6"/>
  <c r="D1117" i="6"/>
  <c r="AB1116" i="6"/>
  <c r="AA1116" i="6"/>
  <c r="Z1116" i="6"/>
  <c r="Y1116" i="6"/>
  <c r="X1116" i="6"/>
  <c r="W1116" i="6"/>
  <c r="V1116" i="6"/>
  <c r="U1116" i="6"/>
  <c r="T1116" i="6"/>
  <c r="H1116" i="6"/>
  <c r="G1116" i="6"/>
  <c r="F1116" i="6"/>
  <c r="E1116" i="6"/>
  <c r="C1116" i="6"/>
  <c r="D1116" i="6"/>
  <c r="B1116" i="6"/>
  <c r="D1115" i="6"/>
  <c r="AB1114" i="6"/>
  <c r="AA1114" i="6"/>
  <c r="Z1114" i="6"/>
  <c r="Y1114" i="6"/>
  <c r="X1114" i="6"/>
  <c r="W1114" i="6"/>
  <c r="V1114" i="6"/>
  <c r="U1114" i="6"/>
  <c r="T1114" i="6"/>
  <c r="H1114" i="6"/>
  <c r="G1114" i="6"/>
  <c r="F1114" i="6"/>
  <c r="E1114" i="6"/>
  <c r="C1114" i="6"/>
  <c r="D1114" i="6"/>
  <c r="B1114" i="6"/>
  <c r="D1113" i="6"/>
  <c r="AB1112" i="6"/>
  <c r="AA1112" i="6"/>
  <c r="Z1112" i="6"/>
  <c r="Y1112" i="6"/>
  <c r="X1112" i="6"/>
  <c r="W1112" i="6"/>
  <c r="V1112" i="6"/>
  <c r="U1112" i="6"/>
  <c r="T1112" i="6"/>
  <c r="H1112" i="6"/>
  <c r="G1112" i="6"/>
  <c r="F1112" i="6"/>
  <c r="E1112" i="6"/>
  <c r="C1112" i="6"/>
  <c r="D1112" i="6"/>
  <c r="B1112" i="6"/>
  <c r="D1111" i="6"/>
  <c r="AB1110" i="6"/>
  <c r="AA1110" i="6"/>
  <c r="Z1110" i="6"/>
  <c r="Y1110" i="6"/>
  <c r="X1110" i="6"/>
  <c r="W1110" i="6"/>
  <c r="V1110" i="6"/>
  <c r="U1110" i="6"/>
  <c r="T1110" i="6"/>
  <c r="H1110" i="6"/>
  <c r="G1110" i="6"/>
  <c r="F1110" i="6"/>
  <c r="E1110" i="6"/>
  <c r="C1110" i="6"/>
  <c r="D1110" i="6"/>
  <c r="B1110" i="6"/>
  <c r="H1109" i="6"/>
  <c r="G1109" i="6"/>
  <c r="H1108" i="6"/>
  <c r="G1108" i="6"/>
  <c r="H1107" i="6"/>
  <c r="G1107" i="6"/>
  <c r="F1107" i="6"/>
  <c r="H1106" i="6"/>
  <c r="G1106" i="6"/>
  <c r="H1105" i="6"/>
  <c r="G1105" i="6"/>
  <c r="F1105" i="6"/>
  <c r="D1099" i="6"/>
  <c r="D1098" i="6"/>
  <c r="D1097" i="6"/>
  <c r="D1096" i="6"/>
  <c r="C1095" i="6"/>
  <c r="AB1094" i="6"/>
  <c r="AA1094" i="6"/>
  <c r="Z1094" i="6"/>
  <c r="Y1094" i="6"/>
  <c r="X1094" i="6"/>
  <c r="W1094" i="6"/>
  <c r="V1094" i="6"/>
  <c r="U1094" i="6"/>
  <c r="T1094" i="6"/>
  <c r="H1094" i="6"/>
  <c r="G1094" i="6"/>
  <c r="F1094" i="6"/>
  <c r="E1094" i="6"/>
  <c r="C1094" i="6"/>
  <c r="D1094" i="6"/>
  <c r="B1094" i="6"/>
  <c r="H1093" i="6"/>
  <c r="G1093" i="6"/>
  <c r="H1092" i="6"/>
  <c r="G1092" i="6"/>
  <c r="H1091" i="6"/>
  <c r="G1091" i="6"/>
  <c r="F1091" i="6"/>
  <c r="H1090" i="6"/>
  <c r="G1090" i="6"/>
  <c r="H1089" i="6"/>
  <c r="G1089" i="6"/>
  <c r="F1089" i="6"/>
  <c r="D1088" i="6"/>
  <c r="D1087" i="6"/>
  <c r="D1086" i="6"/>
  <c r="D1085" i="6"/>
  <c r="C1084" i="6"/>
  <c r="AB1083" i="6"/>
  <c r="AA1083" i="6"/>
  <c r="Z1083" i="6"/>
  <c r="Y1083" i="6"/>
  <c r="X1083" i="6"/>
  <c r="W1083" i="6"/>
  <c r="V1083" i="6"/>
  <c r="U1083" i="6"/>
  <c r="T1083" i="6"/>
  <c r="H1083" i="6"/>
  <c r="G1083" i="6"/>
  <c r="F1083" i="6"/>
  <c r="E1083" i="6"/>
  <c r="C1083" i="6"/>
  <c r="D1083" i="6"/>
  <c r="B1083" i="6"/>
  <c r="A1082" i="6"/>
  <c r="H1078" i="6"/>
  <c r="C1078" i="6"/>
  <c r="D1076" i="6"/>
  <c r="AB1075" i="6"/>
  <c r="AA1075" i="6"/>
  <c r="Z1075" i="6"/>
  <c r="Y1075" i="6"/>
  <c r="X1075" i="6"/>
  <c r="W1075" i="6"/>
  <c r="V1075" i="6"/>
  <c r="U1075" i="6"/>
  <c r="T1075" i="6"/>
  <c r="H1075" i="6"/>
  <c r="G1075" i="6"/>
  <c r="F1075" i="6"/>
  <c r="E1075" i="6"/>
  <c r="C1075" i="6"/>
  <c r="D1075" i="6"/>
  <c r="B1075" i="6"/>
  <c r="D1074" i="6"/>
  <c r="AB1073" i="6"/>
  <c r="AA1073" i="6"/>
  <c r="Z1073" i="6"/>
  <c r="Y1073" i="6"/>
  <c r="X1073" i="6"/>
  <c r="W1073" i="6"/>
  <c r="V1073" i="6"/>
  <c r="U1073" i="6"/>
  <c r="T1073" i="6"/>
  <c r="H1073" i="6"/>
  <c r="G1073" i="6"/>
  <c r="F1073" i="6"/>
  <c r="E1073" i="6"/>
  <c r="C1073" i="6"/>
  <c r="D1073" i="6"/>
  <c r="B1073" i="6"/>
  <c r="D1072" i="6"/>
  <c r="AB1071" i="6"/>
  <c r="AA1071" i="6"/>
  <c r="Z1071" i="6"/>
  <c r="Y1071" i="6"/>
  <c r="X1071" i="6"/>
  <c r="W1071" i="6"/>
  <c r="V1071" i="6"/>
  <c r="U1071" i="6"/>
  <c r="T1071" i="6"/>
  <c r="H1071" i="6"/>
  <c r="G1071" i="6"/>
  <c r="F1071" i="6"/>
  <c r="E1071" i="6"/>
  <c r="C1071" i="6"/>
  <c r="D1071" i="6"/>
  <c r="B1071" i="6"/>
  <c r="D1070" i="6"/>
  <c r="AB1069" i="6"/>
  <c r="AA1069" i="6"/>
  <c r="Z1069" i="6"/>
  <c r="Y1069" i="6"/>
  <c r="X1069" i="6"/>
  <c r="W1069" i="6"/>
  <c r="V1069" i="6"/>
  <c r="U1069" i="6"/>
  <c r="T1069" i="6"/>
  <c r="H1069" i="6"/>
  <c r="G1069" i="6"/>
  <c r="F1069" i="6"/>
  <c r="E1069" i="6"/>
  <c r="C1069" i="6"/>
  <c r="D1069" i="6"/>
  <c r="B1069" i="6"/>
  <c r="D1068" i="6"/>
  <c r="AB1067" i="6"/>
  <c r="AA1067" i="6"/>
  <c r="Z1067" i="6"/>
  <c r="Y1067" i="6"/>
  <c r="X1067" i="6"/>
  <c r="W1067" i="6"/>
  <c r="V1067" i="6"/>
  <c r="U1067" i="6"/>
  <c r="T1067" i="6"/>
  <c r="H1067" i="6"/>
  <c r="G1067" i="6"/>
  <c r="F1067" i="6"/>
  <c r="E1067" i="6"/>
  <c r="C1067" i="6"/>
  <c r="D1067" i="6"/>
  <c r="B1067" i="6"/>
  <c r="D1066" i="6"/>
  <c r="AB1065" i="6"/>
  <c r="AA1065" i="6"/>
  <c r="Z1065" i="6"/>
  <c r="Y1065" i="6"/>
  <c r="X1065" i="6"/>
  <c r="W1065" i="6"/>
  <c r="V1065" i="6"/>
  <c r="U1065" i="6"/>
  <c r="T1065" i="6"/>
  <c r="H1065" i="6"/>
  <c r="G1065" i="6"/>
  <c r="F1065" i="6"/>
  <c r="E1065" i="6"/>
  <c r="C1065" i="6"/>
  <c r="D1065" i="6"/>
  <c r="B1065" i="6"/>
  <c r="D1064" i="6"/>
  <c r="AB1063" i="6"/>
  <c r="AA1063" i="6"/>
  <c r="Z1063" i="6"/>
  <c r="Y1063" i="6"/>
  <c r="X1063" i="6"/>
  <c r="W1063" i="6"/>
  <c r="V1063" i="6"/>
  <c r="U1063" i="6"/>
  <c r="T1063" i="6"/>
  <c r="H1063" i="6"/>
  <c r="G1063" i="6"/>
  <c r="F1063" i="6"/>
  <c r="E1063" i="6"/>
  <c r="C1063" i="6"/>
  <c r="D1063" i="6"/>
  <c r="B1063" i="6"/>
  <c r="D1062" i="6"/>
  <c r="AB1061" i="6"/>
  <c r="AA1061" i="6"/>
  <c r="Z1061" i="6"/>
  <c r="Y1061" i="6"/>
  <c r="X1061" i="6"/>
  <c r="W1061" i="6"/>
  <c r="V1061" i="6"/>
  <c r="U1061" i="6"/>
  <c r="T1061" i="6"/>
  <c r="H1061" i="6"/>
  <c r="G1061" i="6"/>
  <c r="F1061" i="6"/>
  <c r="E1061" i="6"/>
  <c r="C1061" i="6"/>
  <c r="D1061" i="6"/>
  <c r="B1061" i="6"/>
  <c r="H1060" i="6"/>
  <c r="G1060" i="6"/>
  <c r="H1059" i="6"/>
  <c r="G1059" i="6"/>
  <c r="H1058" i="6"/>
  <c r="G1058" i="6"/>
  <c r="F1058" i="6"/>
  <c r="H1057" i="6"/>
  <c r="G1057" i="6"/>
  <c r="H1056" i="6"/>
  <c r="G1056" i="6"/>
  <c r="F1056" i="6"/>
  <c r="D1050" i="6"/>
  <c r="D1049" i="6"/>
  <c r="D1048" i="6"/>
  <c r="D1047" i="6"/>
  <c r="C1046" i="6"/>
  <c r="AB1045" i="6"/>
  <c r="AA1045" i="6"/>
  <c r="Z1045" i="6"/>
  <c r="Y1045" i="6"/>
  <c r="X1045" i="6"/>
  <c r="W1045" i="6"/>
  <c r="V1045" i="6"/>
  <c r="U1045" i="6"/>
  <c r="T1045" i="6"/>
  <c r="H1045" i="6"/>
  <c r="G1045" i="6"/>
  <c r="F1045" i="6"/>
  <c r="E1045" i="6"/>
  <c r="C1045" i="6"/>
  <c r="D1045" i="6"/>
  <c r="B1045" i="6"/>
  <c r="D1044" i="6"/>
  <c r="AB1043" i="6"/>
  <c r="AA1043" i="6"/>
  <c r="Z1043" i="6"/>
  <c r="Y1043" i="6"/>
  <c r="X1043" i="6"/>
  <c r="W1043" i="6"/>
  <c r="V1043" i="6"/>
  <c r="U1043" i="6"/>
  <c r="T1043" i="6"/>
  <c r="H1043" i="6"/>
  <c r="G1043" i="6"/>
  <c r="F1043" i="6"/>
  <c r="E1043" i="6"/>
  <c r="C1043" i="6"/>
  <c r="D1043" i="6"/>
  <c r="B1043" i="6"/>
  <c r="H1042" i="6"/>
  <c r="G1042" i="6"/>
  <c r="H1041" i="6"/>
  <c r="G1041" i="6"/>
  <c r="H1040" i="6"/>
  <c r="G1040" i="6"/>
  <c r="F1040" i="6"/>
  <c r="H1039" i="6"/>
  <c r="G1039" i="6"/>
  <c r="H1038" i="6"/>
  <c r="G1038" i="6"/>
  <c r="F1038" i="6"/>
  <c r="D1032" i="6"/>
  <c r="D1031" i="6"/>
  <c r="D1030" i="6"/>
  <c r="D1029" i="6"/>
  <c r="C1028" i="6"/>
  <c r="AB1027" i="6"/>
  <c r="AA1027" i="6"/>
  <c r="Z1027" i="6"/>
  <c r="Y1027" i="6"/>
  <c r="X1027" i="6"/>
  <c r="W1027" i="6"/>
  <c r="V1027" i="6"/>
  <c r="U1027" i="6"/>
  <c r="T1027" i="6"/>
  <c r="H1027" i="6"/>
  <c r="G1027" i="6"/>
  <c r="F1027" i="6"/>
  <c r="E1027" i="6"/>
  <c r="C1027" i="6"/>
  <c r="D1027" i="6"/>
  <c r="B1027" i="6"/>
  <c r="D1026" i="6"/>
  <c r="AB1025" i="6"/>
  <c r="AA1025" i="6"/>
  <c r="Z1025" i="6"/>
  <c r="Y1025" i="6"/>
  <c r="X1025" i="6"/>
  <c r="W1025" i="6"/>
  <c r="V1025" i="6"/>
  <c r="U1025" i="6"/>
  <c r="T1025" i="6"/>
  <c r="H1025" i="6"/>
  <c r="G1025" i="6"/>
  <c r="F1025" i="6"/>
  <c r="E1025" i="6"/>
  <c r="C1025" i="6"/>
  <c r="D1025" i="6"/>
  <c r="B1025" i="6"/>
  <c r="H1024" i="6"/>
  <c r="G1024" i="6"/>
  <c r="H1023" i="6"/>
  <c r="G1023" i="6"/>
  <c r="F1023" i="6"/>
  <c r="H1022" i="6"/>
  <c r="G1022" i="6"/>
  <c r="F1022" i="6"/>
  <c r="D1021" i="6"/>
  <c r="D1020" i="6"/>
  <c r="D1019" i="6"/>
  <c r="D1018" i="6"/>
  <c r="C1017" i="6"/>
  <c r="AB1016" i="6"/>
  <c r="AA1016" i="6"/>
  <c r="Z1016" i="6"/>
  <c r="Y1016" i="6"/>
  <c r="X1016" i="6"/>
  <c r="W1016" i="6"/>
  <c r="V1016" i="6"/>
  <c r="U1016" i="6"/>
  <c r="T1016" i="6"/>
  <c r="H1016" i="6"/>
  <c r="G1016" i="6"/>
  <c r="F1016" i="6"/>
  <c r="E1016" i="6"/>
  <c r="C1016" i="6"/>
  <c r="D1016" i="6"/>
  <c r="B1016" i="6"/>
  <c r="D1015" i="6"/>
  <c r="AB1014" i="6"/>
  <c r="AA1014" i="6"/>
  <c r="Z1014" i="6"/>
  <c r="Y1014" i="6"/>
  <c r="X1014" i="6"/>
  <c r="W1014" i="6"/>
  <c r="V1014" i="6"/>
  <c r="U1014" i="6"/>
  <c r="T1014" i="6"/>
  <c r="H1014" i="6"/>
  <c r="G1014" i="6"/>
  <c r="F1014" i="6"/>
  <c r="E1014" i="6"/>
  <c r="C1014" i="6"/>
  <c r="D1014" i="6"/>
  <c r="B1014" i="6"/>
  <c r="H1013" i="6"/>
  <c r="G1013" i="6"/>
  <c r="H1012" i="6"/>
  <c r="G1012" i="6"/>
  <c r="H1011" i="6"/>
  <c r="G1011" i="6"/>
  <c r="F1011" i="6"/>
  <c r="H1010" i="6"/>
  <c r="G1010" i="6"/>
  <c r="H1009" i="6"/>
  <c r="G1009" i="6"/>
  <c r="F1009" i="6"/>
  <c r="D1003" i="6"/>
  <c r="D1002" i="6"/>
  <c r="D1001" i="6"/>
  <c r="D1000" i="6"/>
  <c r="C999" i="6"/>
  <c r="AB998" i="6"/>
  <c r="AA998" i="6"/>
  <c r="Z998" i="6"/>
  <c r="Y998" i="6"/>
  <c r="X998" i="6"/>
  <c r="W998" i="6"/>
  <c r="V998" i="6"/>
  <c r="U998" i="6"/>
  <c r="T998" i="6"/>
  <c r="H998" i="6"/>
  <c r="G998" i="6"/>
  <c r="F998" i="6"/>
  <c r="E998" i="6"/>
  <c r="C998" i="6"/>
  <c r="D998" i="6"/>
  <c r="B998" i="6"/>
  <c r="D997" i="6"/>
  <c r="AB996" i="6"/>
  <c r="AA996" i="6"/>
  <c r="Z996" i="6"/>
  <c r="Y996" i="6"/>
  <c r="X996" i="6"/>
  <c r="W996" i="6"/>
  <c r="V996" i="6"/>
  <c r="U996" i="6"/>
  <c r="T996" i="6"/>
  <c r="H996" i="6"/>
  <c r="G996" i="6"/>
  <c r="F996" i="6"/>
  <c r="E996" i="6"/>
  <c r="C996" i="6"/>
  <c r="D996" i="6"/>
  <c r="B996" i="6"/>
  <c r="D995" i="6"/>
  <c r="AB994" i="6"/>
  <c r="AA994" i="6"/>
  <c r="Z994" i="6"/>
  <c r="Y994" i="6"/>
  <c r="X994" i="6"/>
  <c r="W994" i="6"/>
  <c r="V994" i="6"/>
  <c r="U994" i="6"/>
  <c r="T994" i="6"/>
  <c r="H994" i="6"/>
  <c r="G994" i="6"/>
  <c r="F994" i="6"/>
  <c r="E994" i="6"/>
  <c r="C994" i="6"/>
  <c r="D994" i="6"/>
  <c r="B994" i="6"/>
  <c r="D993" i="6"/>
  <c r="AB992" i="6"/>
  <c r="AA992" i="6"/>
  <c r="Z992" i="6"/>
  <c r="Y992" i="6"/>
  <c r="X992" i="6"/>
  <c r="W992" i="6"/>
  <c r="V992" i="6"/>
  <c r="U992" i="6"/>
  <c r="T992" i="6"/>
  <c r="H992" i="6"/>
  <c r="G992" i="6"/>
  <c r="F992" i="6"/>
  <c r="E992" i="6"/>
  <c r="C992" i="6"/>
  <c r="D992" i="6"/>
  <c r="B992" i="6"/>
  <c r="D991" i="6"/>
  <c r="AB990" i="6"/>
  <c r="AA990" i="6"/>
  <c r="Z990" i="6"/>
  <c r="Y990" i="6"/>
  <c r="X990" i="6"/>
  <c r="W990" i="6"/>
  <c r="V990" i="6"/>
  <c r="U990" i="6"/>
  <c r="T990" i="6"/>
  <c r="H990" i="6"/>
  <c r="G990" i="6"/>
  <c r="F990" i="6"/>
  <c r="E990" i="6"/>
  <c r="C990" i="6"/>
  <c r="D990" i="6"/>
  <c r="B990" i="6"/>
  <c r="D989" i="6"/>
  <c r="AB988" i="6"/>
  <c r="AA988" i="6"/>
  <c r="Z988" i="6"/>
  <c r="Y988" i="6"/>
  <c r="X988" i="6"/>
  <c r="W988" i="6"/>
  <c r="V988" i="6"/>
  <c r="U988" i="6"/>
  <c r="T988" i="6"/>
  <c r="H988" i="6"/>
  <c r="G988" i="6"/>
  <c r="F988" i="6"/>
  <c r="E988" i="6"/>
  <c r="C988" i="6"/>
  <c r="D988" i="6"/>
  <c r="B988" i="6"/>
  <c r="D987" i="6"/>
  <c r="AB986" i="6"/>
  <c r="AA986" i="6"/>
  <c r="Z986" i="6"/>
  <c r="Y986" i="6"/>
  <c r="X986" i="6"/>
  <c r="W986" i="6"/>
  <c r="V986" i="6"/>
  <c r="U986" i="6"/>
  <c r="T986" i="6"/>
  <c r="H986" i="6"/>
  <c r="G986" i="6"/>
  <c r="F986" i="6"/>
  <c r="E986" i="6"/>
  <c r="C986" i="6"/>
  <c r="D986" i="6"/>
  <c r="B986" i="6"/>
  <c r="D985" i="6"/>
  <c r="AB984" i="6"/>
  <c r="AA984" i="6"/>
  <c r="Z984" i="6"/>
  <c r="Y984" i="6"/>
  <c r="X984" i="6"/>
  <c r="W984" i="6"/>
  <c r="V984" i="6"/>
  <c r="U984" i="6"/>
  <c r="T984" i="6"/>
  <c r="H984" i="6"/>
  <c r="G984" i="6"/>
  <c r="F984" i="6"/>
  <c r="E984" i="6"/>
  <c r="C984" i="6"/>
  <c r="D984" i="6"/>
  <c r="B984" i="6"/>
  <c r="D983" i="6"/>
  <c r="AB982" i="6"/>
  <c r="AA982" i="6"/>
  <c r="Z982" i="6"/>
  <c r="Y982" i="6"/>
  <c r="X982" i="6"/>
  <c r="W982" i="6"/>
  <c r="V982" i="6"/>
  <c r="U982" i="6"/>
  <c r="T982" i="6"/>
  <c r="H982" i="6"/>
  <c r="G982" i="6"/>
  <c r="F982" i="6"/>
  <c r="E982" i="6"/>
  <c r="C982" i="6"/>
  <c r="D982" i="6"/>
  <c r="B982" i="6"/>
  <c r="D981" i="6"/>
  <c r="AB980" i="6"/>
  <c r="AA980" i="6"/>
  <c r="Z980" i="6"/>
  <c r="Y980" i="6"/>
  <c r="X980" i="6"/>
  <c r="W980" i="6"/>
  <c r="V980" i="6"/>
  <c r="U980" i="6"/>
  <c r="T980" i="6"/>
  <c r="H980" i="6"/>
  <c r="G980" i="6"/>
  <c r="F980" i="6"/>
  <c r="E980" i="6"/>
  <c r="C980" i="6"/>
  <c r="D980" i="6"/>
  <c r="B980" i="6"/>
  <c r="H979" i="6"/>
  <c r="G979" i="6"/>
  <c r="H978" i="6"/>
  <c r="G978" i="6"/>
  <c r="H977" i="6"/>
  <c r="G977" i="6"/>
  <c r="F977" i="6"/>
  <c r="H976" i="6"/>
  <c r="G976" i="6"/>
  <c r="H975" i="6"/>
  <c r="G975" i="6"/>
  <c r="F975" i="6"/>
  <c r="D969" i="6"/>
  <c r="D968" i="6"/>
  <c r="D967" i="6"/>
  <c r="D966" i="6"/>
  <c r="C965" i="6"/>
  <c r="AB964" i="6"/>
  <c r="AA964" i="6"/>
  <c r="Z964" i="6"/>
  <c r="Y964" i="6"/>
  <c r="X964" i="6"/>
  <c r="W964" i="6"/>
  <c r="V964" i="6"/>
  <c r="U964" i="6"/>
  <c r="T964" i="6"/>
  <c r="H964" i="6"/>
  <c r="G964" i="6"/>
  <c r="F964" i="6"/>
  <c r="E964" i="6"/>
  <c r="C964" i="6"/>
  <c r="D964" i="6"/>
  <c r="B964" i="6"/>
  <c r="H963" i="6"/>
  <c r="G963" i="6"/>
  <c r="H962" i="6"/>
  <c r="G962" i="6"/>
  <c r="H961" i="6"/>
  <c r="G961" i="6"/>
  <c r="F961" i="6"/>
  <c r="H960" i="6"/>
  <c r="G960" i="6"/>
  <c r="H959" i="6"/>
  <c r="G959" i="6"/>
  <c r="F959" i="6"/>
  <c r="D953" i="6"/>
  <c r="D952" i="6"/>
  <c r="D951" i="6"/>
  <c r="D950" i="6"/>
  <c r="C949" i="6"/>
  <c r="AB948" i="6"/>
  <c r="AA948" i="6"/>
  <c r="Z948" i="6"/>
  <c r="Y948" i="6"/>
  <c r="X948" i="6"/>
  <c r="W948" i="6"/>
  <c r="V948" i="6"/>
  <c r="U948" i="6"/>
  <c r="T948" i="6"/>
  <c r="H948" i="6"/>
  <c r="G948" i="6"/>
  <c r="F948" i="6"/>
  <c r="E948" i="6"/>
  <c r="C948" i="6"/>
  <c r="D948" i="6"/>
  <c r="B948" i="6"/>
  <c r="H947" i="6"/>
  <c r="G947" i="6"/>
  <c r="H946" i="6"/>
  <c r="G946" i="6"/>
  <c r="H945" i="6"/>
  <c r="G945" i="6"/>
  <c r="F945" i="6"/>
  <c r="H944" i="6"/>
  <c r="G944" i="6"/>
  <c r="H943" i="6"/>
  <c r="G943" i="6"/>
  <c r="F943" i="6"/>
  <c r="D937" i="6"/>
  <c r="D936" i="6"/>
  <c r="D935" i="6"/>
  <c r="D934" i="6"/>
  <c r="C933" i="6"/>
  <c r="AB932" i="6"/>
  <c r="AA932" i="6"/>
  <c r="Z932" i="6"/>
  <c r="Y932" i="6"/>
  <c r="X932" i="6"/>
  <c r="W932" i="6"/>
  <c r="V932" i="6"/>
  <c r="U932" i="6"/>
  <c r="T932" i="6"/>
  <c r="H932" i="6"/>
  <c r="G932" i="6"/>
  <c r="F932" i="6"/>
  <c r="E932" i="6"/>
  <c r="C932" i="6"/>
  <c r="D932" i="6"/>
  <c r="B932" i="6"/>
  <c r="D931" i="6"/>
  <c r="AB930" i="6"/>
  <c r="AA930" i="6"/>
  <c r="Z930" i="6"/>
  <c r="Y930" i="6"/>
  <c r="X930" i="6"/>
  <c r="W930" i="6"/>
  <c r="V930" i="6"/>
  <c r="U930" i="6"/>
  <c r="T930" i="6"/>
  <c r="H930" i="6"/>
  <c r="G930" i="6"/>
  <c r="F930" i="6"/>
  <c r="E930" i="6"/>
  <c r="C930" i="6"/>
  <c r="D930" i="6"/>
  <c r="B930" i="6"/>
  <c r="H929" i="6"/>
  <c r="G929" i="6"/>
  <c r="H928" i="6"/>
  <c r="G928" i="6"/>
  <c r="F928" i="6"/>
  <c r="H927" i="6"/>
  <c r="G927" i="6"/>
  <c r="F927" i="6"/>
  <c r="D926" i="6"/>
  <c r="D925" i="6"/>
  <c r="D924" i="6"/>
  <c r="D923" i="6"/>
  <c r="C922" i="6"/>
  <c r="AB921" i="6"/>
  <c r="AA921" i="6"/>
  <c r="Z921" i="6"/>
  <c r="Y921" i="6"/>
  <c r="X921" i="6"/>
  <c r="W921" i="6"/>
  <c r="V921" i="6"/>
  <c r="U921" i="6"/>
  <c r="T921" i="6"/>
  <c r="H921" i="6"/>
  <c r="G921" i="6"/>
  <c r="F921" i="6"/>
  <c r="E921" i="6"/>
  <c r="C921" i="6"/>
  <c r="D921" i="6"/>
  <c r="B921" i="6"/>
  <c r="D920" i="6"/>
  <c r="AB919" i="6"/>
  <c r="AA919" i="6"/>
  <c r="Z919" i="6"/>
  <c r="Y919" i="6"/>
  <c r="X919" i="6"/>
  <c r="W919" i="6"/>
  <c r="V919" i="6"/>
  <c r="U919" i="6"/>
  <c r="T919" i="6"/>
  <c r="H919" i="6"/>
  <c r="G919" i="6"/>
  <c r="F919" i="6"/>
  <c r="E919" i="6"/>
  <c r="C919" i="6"/>
  <c r="D919" i="6"/>
  <c r="B919" i="6"/>
  <c r="H918" i="6"/>
  <c r="G918" i="6"/>
  <c r="H917" i="6"/>
  <c r="G917" i="6"/>
  <c r="H916" i="6"/>
  <c r="G916" i="6"/>
  <c r="F916" i="6"/>
  <c r="H915" i="6"/>
  <c r="G915" i="6"/>
  <c r="H914" i="6"/>
  <c r="G914" i="6"/>
  <c r="F914" i="6"/>
  <c r="D908" i="6"/>
  <c r="D907" i="6"/>
  <c r="D906" i="6"/>
  <c r="D905" i="6"/>
  <c r="C904" i="6"/>
  <c r="AB903" i="6"/>
  <c r="AA903" i="6"/>
  <c r="Z903" i="6"/>
  <c r="Y903" i="6"/>
  <c r="X903" i="6"/>
  <c r="W903" i="6"/>
  <c r="V903" i="6"/>
  <c r="U903" i="6"/>
  <c r="T903" i="6"/>
  <c r="H903" i="6"/>
  <c r="G903" i="6"/>
  <c r="F903" i="6"/>
  <c r="E903" i="6"/>
  <c r="C903" i="6"/>
  <c r="D903" i="6"/>
  <c r="B903" i="6"/>
  <c r="D902" i="6"/>
  <c r="AB901" i="6"/>
  <c r="AA901" i="6"/>
  <c r="Z901" i="6"/>
  <c r="Y901" i="6"/>
  <c r="X901" i="6"/>
  <c r="W901" i="6"/>
  <c r="V901" i="6"/>
  <c r="U901" i="6"/>
  <c r="T901" i="6"/>
  <c r="H901" i="6"/>
  <c r="G901" i="6"/>
  <c r="F901" i="6"/>
  <c r="E901" i="6"/>
  <c r="C901" i="6"/>
  <c r="D901" i="6"/>
  <c r="B901" i="6"/>
  <c r="H900" i="6"/>
  <c r="G900" i="6"/>
  <c r="H899" i="6"/>
  <c r="G899" i="6"/>
  <c r="H898" i="6"/>
  <c r="G898" i="6"/>
  <c r="F898" i="6"/>
  <c r="H897" i="6"/>
  <c r="G897" i="6"/>
  <c r="H896" i="6"/>
  <c r="G896" i="6"/>
  <c r="F896" i="6"/>
  <c r="D890" i="6"/>
  <c r="D889" i="6"/>
  <c r="D888" i="6"/>
  <c r="D887" i="6"/>
  <c r="C886" i="6"/>
  <c r="AB885" i="6"/>
  <c r="AA885" i="6"/>
  <c r="Z885" i="6"/>
  <c r="Y885" i="6"/>
  <c r="X885" i="6"/>
  <c r="W885" i="6"/>
  <c r="V885" i="6"/>
  <c r="U885" i="6"/>
  <c r="T885" i="6"/>
  <c r="H885" i="6"/>
  <c r="G885" i="6"/>
  <c r="F885" i="6"/>
  <c r="E885" i="6"/>
  <c r="C885" i="6"/>
  <c r="D885" i="6"/>
  <c r="B885" i="6"/>
  <c r="H884" i="6"/>
  <c r="G884" i="6"/>
  <c r="H883" i="6"/>
  <c r="G883" i="6"/>
  <c r="H882" i="6"/>
  <c r="G882" i="6"/>
  <c r="F882" i="6"/>
  <c r="H881" i="6"/>
  <c r="G881" i="6"/>
  <c r="H880" i="6"/>
  <c r="G880" i="6"/>
  <c r="F880" i="6"/>
  <c r="D874" i="6"/>
  <c r="D873" i="6"/>
  <c r="D872" i="6"/>
  <c r="D871" i="6"/>
  <c r="C870" i="6"/>
  <c r="AB869" i="6"/>
  <c r="AA869" i="6"/>
  <c r="Z869" i="6"/>
  <c r="Y869" i="6"/>
  <c r="X869" i="6"/>
  <c r="W869" i="6"/>
  <c r="V869" i="6"/>
  <c r="U869" i="6"/>
  <c r="T869" i="6"/>
  <c r="H869" i="6"/>
  <c r="G869" i="6"/>
  <c r="F869" i="6"/>
  <c r="E869" i="6"/>
  <c r="C869" i="6"/>
  <c r="D869" i="6"/>
  <c r="B869" i="6"/>
  <c r="D868" i="6"/>
  <c r="AB867" i="6"/>
  <c r="AA867" i="6"/>
  <c r="Z867" i="6"/>
  <c r="Y867" i="6"/>
  <c r="X867" i="6"/>
  <c r="W867" i="6"/>
  <c r="V867" i="6"/>
  <c r="U867" i="6"/>
  <c r="T867" i="6"/>
  <c r="H867" i="6"/>
  <c r="G867" i="6"/>
  <c r="F867" i="6"/>
  <c r="E867" i="6"/>
  <c r="C867" i="6"/>
  <c r="D867" i="6"/>
  <c r="B867" i="6"/>
  <c r="D866" i="6"/>
  <c r="AB865" i="6"/>
  <c r="AA865" i="6"/>
  <c r="Z865" i="6"/>
  <c r="Y865" i="6"/>
  <c r="X865" i="6"/>
  <c r="W865" i="6"/>
  <c r="V865" i="6"/>
  <c r="U865" i="6"/>
  <c r="T865" i="6"/>
  <c r="H865" i="6"/>
  <c r="G865" i="6"/>
  <c r="F865" i="6"/>
  <c r="E865" i="6"/>
  <c r="C865" i="6"/>
  <c r="D865" i="6"/>
  <c r="B865" i="6"/>
  <c r="H864" i="6"/>
  <c r="G864" i="6"/>
  <c r="H863" i="6"/>
  <c r="G863" i="6"/>
  <c r="F863" i="6"/>
  <c r="H862" i="6"/>
  <c r="G862" i="6"/>
  <c r="F862" i="6"/>
  <c r="D861" i="6"/>
  <c r="D860" i="6"/>
  <c r="D859" i="6"/>
  <c r="D858" i="6"/>
  <c r="C857" i="6"/>
  <c r="AB856" i="6"/>
  <c r="AA856" i="6"/>
  <c r="Z856" i="6"/>
  <c r="Y856" i="6"/>
  <c r="X856" i="6"/>
  <c r="W856" i="6"/>
  <c r="V856" i="6"/>
  <c r="U856" i="6"/>
  <c r="T856" i="6"/>
  <c r="H856" i="6"/>
  <c r="G856" i="6"/>
  <c r="F856" i="6"/>
  <c r="E856" i="6"/>
  <c r="C856" i="6"/>
  <c r="D856" i="6"/>
  <c r="B856" i="6"/>
  <c r="A855" i="6"/>
  <c r="H851" i="6"/>
  <c r="C851" i="6"/>
  <c r="D849" i="6"/>
  <c r="AB848" i="6"/>
  <c r="AA848" i="6"/>
  <c r="Z848" i="6"/>
  <c r="Y848" i="6"/>
  <c r="X848" i="6"/>
  <c r="W848" i="6"/>
  <c r="V848" i="6"/>
  <c r="U848" i="6"/>
  <c r="T848" i="6"/>
  <c r="H848" i="6"/>
  <c r="G848" i="6"/>
  <c r="F848" i="6"/>
  <c r="E848" i="6"/>
  <c r="C848" i="6"/>
  <c r="D848" i="6"/>
  <c r="B848" i="6"/>
  <c r="D847" i="6"/>
  <c r="AB846" i="6"/>
  <c r="AA846" i="6"/>
  <c r="Z846" i="6"/>
  <c r="Y846" i="6"/>
  <c r="X846" i="6"/>
  <c r="W846" i="6"/>
  <c r="V846" i="6"/>
  <c r="U846" i="6"/>
  <c r="T846" i="6"/>
  <c r="H846" i="6"/>
  <c r="G846" i="6"/>
  <c r="F846" i="6"/>
  <c r="E846" i="6"/>
  <c r="D846" i="6"/>
  <c r="B846" i="6"/>
  <c r="H845" i="6"/>
  <c r="G845" i="6"/>
  <c r="H844" i="6"/>
  <c r="G844" i="6"/>
  <c r="H843" i="6"/>
  <c r="G843" i="6"/>
  <c r="F843" i="6"/>
  <c r="H842" i="6"/>
  <c r="G842" i="6"/>
  <c r="H841" i="6"/>
  <c r="G841" i="6"/>
  <c r="F841" i="6"/>
  <c r="D835" i="6"/>
  <c r="D834" i="6"/>
  <c r="D833" i="6"/>
  <c r="D832" i="6"/>
  <c r="C831" i="6"/>
  <c r="AB830" i="6"/>
  <c r="AA830" i="6"/>
  <c r="Z830" i="6"/>
  <c r="Y830" i="6"/>
  <c r="X830" i="6"/>
  <c r="W830" i="6"/>
  <c r="V830" i="6"/>
  <c r="U830" i="6"/>
  <c r="T830" i="6"/>
  <c r="H830" i="6"/>
  <c r="G830" i="6"/>
  <c r="F830" i="6"/>
  <c r="E830" i="6"/>
  <c r="C830" i="6"/>
  <c r="D830" i="6"/>
  <c r="B830" i="6"/>
  <c r="D829" i="6"/>
  <c r="AB828" i="6"/>
  <c r="AA828" i="6"/>
  <c r="Z828" i="6"/>
  <c r="Y828" i="6"/>
  <c r="X828" i="6"/>
  <c r="W828" i="6"/>
  <c r="V828" i="6"/>
  <c r="U828" i="6"/>
  <c r="T828" i="6"/>
  <c r="H828" i="6"/>
  <c r="G828" i="6"/>
  <c r="F828" i="6"/>
  <c r="E828" i="6"/>
  <c r="C828" i="6"/>
  <c r="D828" i="6"/>
  <c r="B828" i="6"/>
  <c r="H827" i="6"/>
  <c r="G827" i="6"/>
  <c r="H826" i="6"/>
  <c r="G826" i="6"/>
  <c r="H825" i="6"/>
  <c r="G825" i="6"/>
  <c r="F825" i="6"/>
  <c r="H824" i="6"/>
  <c r="G824" i="6"/>
  <c r="H823" i="6"/>
  <c r="G823" i="6"/>
  <c r="F823" i="6"/>
  <c r="D817" i="6"/>
  <c r="D816" i="6"/>
  <c r="D815" i="6"/>
  <c r="D814" i="6"/>
  <c r="C813" i="6"/>
  <c r="AB812" i="6"/>
  <c r="AA812" i="6"/>
  <c r="Z812" i="6"/>
  <c r="Y812" i="6"/>
  <c r="X812" i="6"/>
  <c r="W812" i="6"/>
  <c r="V812" i="6"/>
  <c r="U812" i="6"/>
  <c r="T812" i="6"/>
  <c r="H812" i="6"/>
  <c r="G812" i="6"/>
  <c r="F812" i="6"/>
  <c r="E812" i="6"/>
  <c r="C812" i="6"/>
  <c r="D812" i="6"/>
  <c r="B812" i="6"/>
  <c r="D811" i="6"/>
  <c r="AB810" i="6"/>
  <c r="AA810" i="6"/>
  <c r="Z810" i="6"/>
  <c r="Y810" i="6"/>
  <c r="X810" i="6"/>
  <c r="W810" i="6"/>
  <c r="V810" i="6"/>
  <c r="U810" i="6"/>
  <c r="T810" i="6"/>
  <c r="H810" i="6"/>
  <c r="G810" i="6"/>
  <c r="F810" i="6"/>
  <c r="E810" i="6"/>
  <c r="C810" i="6"/>
  <c r="D810" i="6"/>
  <c r="B810" i="6"/>
  <c r="H809" i="6"/>
  <c r="G809" i="6"/>
  <c r="H808" i="6"/>
  <c r="G808" i="6"/>
  <c r="H807" i="6"/>
  <c r="G807" i="6"/>
  <c r="F807" i="6"/>
  <c r="H806" i="6"/>
  <c r="G806" i="6"/>
  <c r="H805" i="6"/>
  <c r="G805" i="6"/>
  <c r="F805" i="6"/>
  <c r="D799" i="6"/>
  <c r="D798" i="6"/>
  <c r="D797" i="6"/>
  <c r="D796" i="6"/>
  <c r="C795" i="6"/>
  <c r="AB794" i="6"/>
  <c r="AA794" i="6"/>
  <c r="Z794" i="6"/>
  <c r="Y794" i="6"/>
  <c r="X794" i="6"/>
  <c r="W794" i="6"/>
  <c r="V794" i="6"/>
  <c r="U794" i="6"/>
  <c r="T794" i="6"/>
  <c r="H794" i="6"/>
  <c r="G794" i="6"/>
  <c r="F794" i="6"/>
  <c r="E794" i="6"/>
  <c r="C794" i="6"/>
  <c r="D794" i="6"/>
  <c r="B794" i="6"/>
  <c r="D793" i="6"/>
  <c r="AB792" i="6"/>
  <c r="AA792" i="6"/>
  <c r="Z792" i="6"/>
  <c r="Y792" i="6"/>
  <c r="X792" i="6"/>
  <c r="W792" i="6"/>
  <c r="V792" i="6"/>
  <c r="U792" i="6"/>
  <c r="T792" i="6"/>
  <c r="H792" i="6"/>
  <c r="G792" i="6"/>
  <c r="F792" i="6"/>
  <c r="E792" i="6"/>
  <c r="C792" i="6"/>
  <c r="D792" i="6"/>
  <c r="B792" i="6"/>
  <c r="D791" i="6"/>
  <c r="AB790" i="6"/>
  <c r="AA790" i="6"/>
  <c r="Z790" i="6"/>
  <c r="Y790" i="6"/>
  <c r="X790" i="6"/>
  <c r="W790" i="6"/>
  <c r="V790" i="6"/>
  <c r="U790" i="6"/>
  <c r="T790" i="6"/>
  <c r="H790" i="6"/>
  <c r="G790" i="6"/>
  <c r="F790" i="6"/>
  <c r="E790" i="6"/>
  <c r="C790" i="6"/>
  <c r="D790" i="6"/>
  <c r="B790" i="6"/>
  <c r="H789" i="6"/>
  <c r="G789" i="6"/>
  <c r="H788" i="6"/>
  <c r="G788" i="6"/>
  <c r="H787" i="6"/>
  <c r="G787" i="6"/>
  <c r="F787" i="6"/>
  <c r="H786" i="6"/>
  <c r="G786" i="6"/>
  <c r="H785" i="6"/>
  <c r="G785" i="6"/>
  <c r="F785" i="6"/>
  <c r="D779" i="6"/>
  <c r="D778" i="6"/>
  <c r="D777" i="6"/>
  <c r="D776" i="6"/>
  <c r="C775" i="6"/>
  <c r="AB774" i="6"/>
  <c r="AA774" i="6"/>
  <c r="Z774" i="6"/>
  <c r="Y774" i="6"/>
  <c r="X774" i="6"/>
  <c r="W774" i="6"/>
  <c r="V774" i="6"/>
  <c r="U774" i="6"/>
  <c r="T774" i="6"/>
  <c r="H774" i="6"/>
  <c r="G774" i="6"/>
  <c r="F774" i="6"/>
  <c r="E774" i="6"/>
  <c r="C774" i="6"/>
  <c r="D774" i="6"/>
  <c r="B774" i="6"/>
  <c r="D773" i="6"/>
  <c r="AB772" i="6"/>
  <c r="AA772" i="6"/>
  <c r="Z772" i="6"/>
  <c r="Y772" i="6"/>
  <c r="X772" i="6"/>
  <c r="W772" i="6"/>
  <c r="V772" i="6"/>
  <c r="U772" i="6"/>
  <c r="T772" i="6"/>
  <c r="H772" i="6"/>
  <c r="G772" i="6"/>
  <c r="F772" i="6"/>
  <c r="E772" i="6"/>
  <c r="C772" i="6"/>
  <c r="D772" i="6"/>
  <c r="B772" i="6"/>
  <c r="D771" i="6"/>
  <c r="AB770" i="6"/>
  <c r="AA770" i="6"/>
  <c r="Z770" i="6"/>
  <c r="Y770" i="6"/>
  <c r="X770" i="6"/>
  <c r="W770" i="6"/>
  <c r="V770" i="6"/>
  <c r="U770" i="6"/>
  <c r="T770" i="6"/>
  <c r="H770" i="6"/>
  <c r="G770" i="6"/>
  <c r="F770" i="6"/>
  <c r="E770" i="6"/>
  <c r="C770" i="6"/>
  <c r="D770" i="6"/>
  <c r="B770" i="6"/>
  <c r="H769" i="6"/>
  <c r="G769" i="6"/>
  <c r="H768" i="6"/>
  <c r="G768" i="6"/>
  <c r="H767" i="6"/>
  <c r="G767" i="6"/>
  <c r="F767" i="6"/>
  <c r="H766" i="6"/>
  <c r="G766" i="6"/>
  <c r="H765" i="6"/>
  <c r="G765" i="6"/>
  <c r="F765" i="6"/>
  <c r="D759" i="6"/>
  <c r="D758" i="6"/>
  <c r="D757" i="6"/>
  <c r="D756" i="6"/>
  <c r="C755" i="6"/>
  <c r="AB754" i="6"/>
  <c r="AA754" i="6"/>
  <c r="Z754" i="6"/>
  <c r="Y754" i="6"/>
  <c r="X754" i="6"/>
  <c r="W754" i="6"/>
  <c r="V754" i="6"/>
  <c r="U754" i="6"/>
  <c r="T754" i="6"/>
  <c r="H754" i="6"/>
  <c r="G754" i="6"/>
  <c r="F754" i="6"/>
  <c r="E754" i="6"/>
  <c r="C754" i="6"/>
  <c r="D754" i="6"/>
  <c r="B754" i="6"/>
  <c r="D753" i="6"/>
  <c r="AB752" i="6"/>
  <c r="AA752" i="6"/>
  <c r="Z752" i="6"/>
  <c r="Y752" i="6"/>
  <c r="X752" i="6"/>
  <c r="W752" i="6"/>
  <c r="V752" i="6"/>
  <c r="U752" i="6"/>
  <c r="T752" i="6"/>
  <c r="H752" i="6"/>
  <c r="G752" i="6"/>
  <c r="F752" i="6"/>
  <c r="E752" i="6"/>
  <c r="C752" i="6"/>
  <c r="D752" i="6"/>
  <c r="B752" i="6"/>
  <c r="H751" i="6"/>
  <c r="G751" i="6"/>
  <c r="H750" i="6"/>
  <c r="G750" i="6"/>
  <c r="H749" i="6"/>
  <c r="G749" i="6"/>
  <c r="F749" i="6"/>
  <c r="H748" i="6"/>
  <c r="G748" i="6"/>
  <c r="H747" i="6"/>
  <c r="G747" i="6"/>
  <c r="F747" i="6"/>
  <c r="D741" i="6"/>
  <c r="D740" i="6"/>
  <c r="D739" i="6"/>
  <c r="D738" i="6"/>
  <c r="C737" i="6"/>
  <c r="AB736" i="6"/>
  <c r="AA736" i="6"/>
  <c r="Z736" i="6"/>
  <c r="Y736" i="6"/>
  <c r="X736" i="6"/>
  <c r="W736" i="6"/>
  <c r="V736" i="6"/>
  <c r="U736" i="6"/>
  <c r="T736" i="6"/>
  <c r="H736" i="6"/>
  <c r="G736" i="6"/>
  <c r="F736" i="6"/>
  <c r="E736" i="6"/>
  <c r="C736" i="6"/>
  <c r="D736" i="6"/>
  <c r="B736" i="6"/>
  <c r="D735" i="6"/>
  <c r="AB734" i="6"/>
  <c r="AA734" i="6"/>
  <c r="Z734" i="6"/>
  <c r="Y734" i="6"/>
  <c r="X734" i="6"/>
  <c r="W734" i="6"/>
  <c r="V734" i="6"/>
  <c r="U734" i="6"/>
  <c r="T734" i="6"/>
  <c r="H734" i="6"/>
  <c r="G734" i="6"/>
  <c r="F734" i="6"/>
  <c r="E734" i="6"/>
  <c r="C734" i="6"/>
  <c r="D734" i="6"/>
  <c r="B734" i="6"/>
  <c r="H733" i="6"/>
  <c r="G733" i="6"/>
  <c r="H732" i="6"/>
  <c r="G732" i="6"/>
  <c r="H731" i="6"/>
  <c r="G731" i="6"/>
  <c r="F731" i="6"/>
  <c r="H730" i="6"/>
  <c r="G730" i="6"/>
  <c r="H729" i="6"/>
  <c r="G729" i="6"/>
  <c r="F729" i="6"/>
  <c r="D723" i="6"/>
  <c r="D722" i="6"/>
  <c r="D721" i="6"/>
  <c r="D720" i="6"/>
  <c r="C719" i="6"/>
  <c r="AB718" i="6"/>
  <c r="AA718" i="6"/>
  <c r="Z718" i="6"/>
  <c r="Y718" i="6"/>
  <c r="X718" i="6"/>
  <c r="W718" i="6"/>
  <c r="V718" i="6"/>
  <c r="U718" i="6"/>
  <c r="T718" i="6"/>
  <c r="H718" i="6"/>
  <c r="G718" i="6"/>
  <c r="F718" i="6"/>
  <c r="E718" i="6"/>
  <c r="C718" i="6"/>
  <c r="D718" i="6"/>
  <c r="B718" i="6"/>
  <c r="D717" i="6"/>
  <c r="AB716" i="6"/>
  <c r="AA716" i="6"/>
  <c r="Z716" i="6"/>
  <c r="Y716" i="6"/>
  <c r="X716" i="6"/>
  <c r="W716" i="6"/>
  <c r="V716" i="6"/>
  <c r="U716" i="6"/>
  <c r="T716" i="6"/>
  <c r="H716" i="6"/>
  <c r="G716" i="6"/>
  <c r="F716" i="6"/>
  <c r="E716" i="6"/>
  <c r="C716" i="6"/>
  <c r="D716" i="6"/>
  <c r="B716" i="6"/>
  <c r="D715" i="6"/>
  <c r="AB714" i="6"/>
  <c r="AA714" i="6"/>
  <c r="Z714" i="6"/>
  <c r="Y714" i="6"/>
  <c r="X714" i="6"/>
  <c r="W714" i="6"/>
  <c r="V714" i="6"/>
  <c r="U714" i="6"/>
  <c r="T714" i="6"/>
  <c r="H714" i="6"/>
  <c r="G714" i="6"/>
  <c r="F714" i="6"/>
  <c r="E714" i="6"/>
  <c r="C714" i="6"/>
  <c r="D714" i="6"/>
  <c r="B714" i="6"/>
  <c r="H713" i="6"/>
  <c r="G713" i="6"/>
  <c r="H712" i="6"/>
  <c r="G712" i="6"/>
  <c r="H711" i="6"/>
  <c r="G711" i="6"/>
  <c r="F711" i="6"/>
  <c r="H710" i="6"/>
  <c r="G710" i="6"/>
  <c r="H709" i="6"/>
  <c r="G709" i="6"/>
  <c r="F709" i="6"/>
  <c r="D703" i="6"/>
  <c r="D702" i="6"/>
  <c r="D701" i="6"/>
  <c r="D700" i="6"/>
  <c r="AB699" i="6"/>
  <c r="AA699" i="6"/>
  <c r="Z699" i="6"/>
  <c r="Y699" i="6"/>
  <c r="X699" i="6"/>
  <c r="W699" i="6"/>
  <c r="V699" i="6"/>
  <c r="U699" i="6"/>
  <c r="T699" i="6"/>
  <c r="H699" i="6"/>
  <c r="G699" i="6"/>
  <c r="F699" i="6"/>
  <c r="E699" i="6"/>
  <c r="C699" i="6"/>
  <c r="D699" i="6"/>
  <c r="B699" i="6"/>
  <c r="D698" i="6"/>
  <c r="AB697" i="6"/>
  <c r="AA697" i="6"/>
  <c r="Z697" i="6"/>
  <c r="Y697" i="6"/>
  <c r="X697" i="6"/>
  <c r="W697" i="6"/>
  <c r="V697" i="6"/>
  <c r="U697" i="6"/>
  <c r="T697" i="6"/>
  <c r="H697" i="6"/>
  <c r="G697" i="6"/>
  <c r="F697" i="6"/>
  <c r="E697" i="6"/>
  <c r="C697" i="6"/>
  <c r="D697" i="6"/>
  <c r="B697" i="6"/>
  <c r="D696" i="6"/>
  <c r="AB695" i="6"/>
  <c r="AA695" i="6"/>
  <c r="Z695" i="6"/>
  <c r="Y695" i="6"/>
  <c r="X695" i="6"/>
  <c r="W695" i="6"/>
  <c r="V695" i="6"/>
  <c r="U695" i="6"/>
  <c r="T695" i="6"/>
  <c r="H695" i="6"/>
  <c r="G695" i="6"/>
  <c r="F695" i="6"/>
  <c r="E695" i="6"/>
  <c r="C695" i="6"/>
  <c r="D695" i="6"/>
  <c r="B695" i="6"/>
  <c r="H694" i="6"/>
  <c r="G694" i="6"/>
  <c r="H693" i="6"/>
  <c r="G693" i="6"/>
  <c r="H692" i="6"/>
  <c r="G692" i="6"/>
  <c r="F692" i="6"/>
  <c r="H691" i="6"/>
  <c r="G691" i="6"/>
  <c r="H690" i="6"/>
  <c r="G690" i="6"/>
  <c r="F690" i="6"/>
  <c r="D684" i="6"/>
  <c r="D683" i="6"/>
  <c r="D682" i="6"/>
  <c r="D681" i="6"/>
  <c r="AB680" i="6"/>
  <c r="AA680" i="6"/>
  <c r="Z680" i="6"/>
  <c r="Y680" i="6"/>
  <c r="X680" i="6"/>
  <c r="W680" i="6"/>
  <c r="V680" i="6"/>
  <c r="U680" i="6"/>
  <c r="T680" i="6"/>
  <c r="H680" i="6"/>
  <c r="G680" i="6"/>
  <c r="F680" i="6"/>
  <c r="E680" i="6"/>
  <c r="C680" i="6"/>
  <c r="D680" i="6"/>
  <c r="B680" i="6"/>
  <c r="D679" i="6"/>
  <c r="AB678" i="6"/>
  <c r="AA678" i="6"/>
  <c r="Z678" i="6"/>
  <c r="Y678" i="6"/>
  <c r="X678" i="6"/>
  <c r="W678" i="6"/>
  <c r="V678" i="6"/>
  <c r="U678" i="6"/>
  <c r="T678" i="6"/>
  <c r="H678" i="6"/>
  <c r="G678" i="6"/>
  <c r="F678" i="6"/>
  <c r="E678" i="6"/>
  <c r="C678" i="6"/>
  <c r="D678" i="6"/>
  <c r="B678" i="6"/>
  <c r="H677" i="6"/>
  <c r="G677" i="6"/>
  <c r="H676" i="6"/>
  <c r="G676" i="6"/>
  <c r="F676" i="6"/>
  <c r="H675" i="6"/>
  <c r="G675" i="6"/>
  <c r="F675" i="6"/>
  <c r="D674" i="6"/>
  <c r="D673" i="6"/>
  <c r="D672" i="6"/>
  <c r="D671" i="6"/>
  <c r="C670" i="6"/>
  <c r="AB669" i="6"/>
  <c r="AA669" i="6"/>
  <c r="Z669" i="6"/>
  <c r="Y669" i="6"/>
  <c r="X669" i="6"/>
  <c r="W669" i="6"/>
  <c r="V669" i="6"/>
  <c r="U669" i="6"/>
  <c r="T669" i="6"/>
  <c r="H669" i="6"/>
  <c r="G669" i="6"/>
  <c r="F669" i="6"/>
  <c r="E669" i="6"/>
  <c r="C669" i="6"/>
  <c r="D669" i="6"/>
  <c r="B669" i="6"/>
  <c r="D668" i="6"/>
  <c r="AB667" i="6"/>
  <c r="AA667" i="6"/>
  <c r="Z667" i="6"/>
  <c r="Y667" i="6"/>
  <c r="X667" i="6"/>
  <c r="W667" i="6"/>
  <c r="V667" i="6"/>
  <c r="U667" i="6"/>
  <c r="T667" i="6"/>
  <c r="H667" i="6"/>
  <c r="G667" i="6"/>
  <c r="F667" i="6"/>
  <c r="E667" i="6"/>
  <c r="C667" i="6"/>
  <c r="D667" i="6"/>
  <c r="B667" i="6"/>
  <c r="H666" i="6"/>
  <c r="G666" i="6"/>
  <c r="H665" i="6"/>
  <c r="G665" i="6"/>
  <c r="H664" i="6"/>
  <c r="G664" i="6"/>
  <c r="F664" i="6"/>
  <c r="H663" i="6"/>
  <c r="G663" i="6"/>
  <c r="H662" i="6"/>
  <c r="G662" i="6"/>
  <c r="F662" i="6"/>
  <c r="D656" i="6"/>
  <c r="D655" i="6"/>
  <c r="D654" i="6"/>
  <c r="D653" i="6"/>
  <c r="C652" i="6"/>
  <c r="AB651" i="6"/>
  <c r="AA651" i="6"/>
  <c r="Z651" i="6"/>
  <c r="Y651" i="6"/>
  <c r="X651" i="6"/>
  <c r="W651" i="6"/>
  <c r="V651" i="6"/>
  <c r="U651" i="6"/>
  <c r="T651" i="6"/>
  <c r="H651" i="6"/>
  <c r="G651" i="6"/>
  <c r="F651" i="6"/>
  <c r="E651" i="6"/>
  <c r="C651" i="6"/>
  <c r="D651" i="6"/>
  <c r="B651" i="6"/>
  <c r="D650" i="6"/>
  <c r="AB649" i="6"/>
  <c r="AA649" i="6"/>
  <c r="Z649" i="6"/>
  <c r="Y649" i="6"/>
  <c r="X649" i="6"/>
  <c r="W649" i="6"/>
  <c r="V649" i="6"/>
  <c r="U649" i="6"/>
  <c r="T649" i="6"/>
  <c r="H649" i="6"/>
  <c r="G649" i="6"/>
  <c r="F649" i="6"/>
  <c r="E649" i="6"/>
  <c r="C649" i="6"/>
  <c r="D649" i="6"/>
  <c r="B649" i="6"/>
  <c r="H648" i="6"/>
  <c r="G648" i="6"/>
  <c r="H647" i="6"/>
  <c r="G647" i="6"/>
  <c r="H646" i="6"/>
  <c r="G646" i="6"/>
  <c r="F646" i="6"/>
  <c r="H645" i="6"/>
  <c r="G645" i="6"/>
  <c r="H644" i="6"/>
  <c r="G644" i="6"/>
  <c r="F644" i="6"/>
  <c r="D638" i="6"/>
  <c r="D637" i="6"/>
  <c r="D636" i="6"/>
  <c r="D635" i="6"/>
  <c r="C634" i="6"/>
  <c r="AB633" i="6"/>
  <c r="AA633" i="6"/>
  <c r="Z633" i="6"/>
  <c r="Y633" i="6"/>
  <c r="X633" i="6"/>
  <c r="W633" i="6"/>
  <c r="V633" i="6"/>
  <c r="U633" i="6"/>
  <c r="T633" i="6"/>
  <c r="H633" i="6"/>
  <c r="G633" i="6"/>
  <c r="F633" i="6"/>
  <c r="E633" i="6"/>
  <c r="C633" i="6"/>
  <c r="D633" i="6"/>
  <c r="B633" i="6"/>
  <c r="D632" i="6"/>
  <c r="AB631" i="6"/>
  <c r="AA631" i="6"/>
  <c r="Z631" i="6"/>
  <c r="Y631" i="6"/>
  <c r="X631" i="6"/>
  <c r="W631" i="6"/>
  <c r="V631" i="6"/>
  <c r="U631" i="6"/>
  <c r="T631" i="6"/>
  <c r="H631" i="6"/>
  <c r="G631" i="6"/>
  <c r="F631" i="6"/>
  <c r="E631" i="6"/>
  <c r="C631" i="6"/>
  <c r="D631" i="6"/>
  <c r="B631" i="6"/>
  <c r="H630" i="6"/>
  <c r="G630" i="6"/>
  <c r="H629" i="6"/>
  <c r="G629" i="6"/>
  <c r="H628" i="6"/>
  <c r="G628" i="6"/>
  <c r="F628" i="6"/>
  <c r="H627" i="6"/>
  <c r="G627" i="6"/>
  <c r="H626" i="6"/>
  <c r="G626" i="6"/>
  <c r="F626" i="6"/>
  <c r="D620" i="6"/>
  <c r="D619" i="6"/>
  <c r="D618" i="6"/>
  <c r="D617" i="6"/>
  <c r="C616" i="6"/>
  <c r="AB615" i="6"/>
  <c r="AA615" i="6"/>
  <c r="Z615" i="6"/>
  <c r="Y615" i="6"/>
  <c r="X615" i="6"/>
  <c r="W615" i="6"/>
  <c r="V615" i="6"/>
  <c r="U615" i="6"/>
  <c r="T615" i="6"/>
  <c r="H615" i="6"/>
  <c r="G615" i="6"/>
  <c r="F615" i="6"/>
  <c r="E615" i="6"/>
  <c r="C615" i="6"/>
  <c r="D615" i="6"/>
  <c r="B615" i="6"/>
  <c r="D614" i="6"/>
  <c r="AB613" i="6"/>
  <c r="AA613" i="6"/>
  <c r="Z613" i="6"/>
  <c r="Y613" i="6"/>
  <c r="X613" i="6"/>
  <c r="W613" i="6"/>
  <c r="V613" i="6"/>
  <c r="U613" i="6"/>
  <c r="T613" i="6"/>
  <c r="H613" i="6"/>
  <c r="G613" i="6"/>
  <c r="F613" i="6"/>
  <c r="E613" i="6"/>
  <c r="C613" i="6"/>
  <c r="D613" i="6"/>
  <c r="B613" i="6"/>
  <c r="D612" i="6"/>
  <c r="AB611" i="6"/>
  <c r="AA611" i="6"/>
  <c r="Z611" i="6"/>
  <c r="Y611" i="6"/>
  <c r="X611" i="6"/>
  <c r="W611" i="6"/>
  <c r="V611" i="6"/>
  <c r="U611" i="6"/>
  <c r="T611" i="6"/>
  <c r="H611" i="6"/>
  <c r="G611" i="6"/>
  <c r="F611" i="6"/>
  <c r="E611" i="6"/>
  <c r="C611" i="6"/>
  <c r="D611" i="6"/>
  <c r="B611" i="6"/>
  <c r="H610" i="6"/>
  <c r="G610" i="6"/>
  <c r="H609" i="6"/>
  <c r="G609" i="6"/>
  <c r="H608" i="6"/>
  <c r="G608" i="6"/>
  <c r="F608" i="6"/>
  <c r="H607" i="6"/>
  <c r="G607" i="6"/>
  <c r="H606" i="6"/>
  <c r="G606" i="6"/>
  <c r="F606" i="6"/>
  <c r="D600" i="6"/>
  <c r="D599" i="6"/>
  <c r="D598" i="6"/>
  <c r="D597" i="6"/>
  <c r="C596" i="6"/>
  <c r="AB595" i="6"/>
  <c r="AA595" i="6"/>
  <c r="Z595" i="6"/>
  <c r="Y595" i="6"/>
  <c r="X595" i="6"/>
  <c r="W595" i="6"/>
  <c r="V595" i="6"/>
  <c r="U595" i="6"/>
  <c r="T595" i="6"/>
  <c r="H595" i="6"/>
  <c r="G595" i="6"/>
  <c r="F595" i="6"/>
  <c r="E595" i="6"/>
  <c r="C595" i="6"/>
  <c r="D595" i="6"/>
  <c r="B595" i="6"/>
  <c r="D594" i="6"/>
  <c r="AB593" i="6"/>
  <c r="AA593" i="6"/>
  <c r="Z593" i="6"/>
  <c r="Y593" i="6"/>
  <c r="X593" i="6"/>
  <c r="W593" i="6"/>
  <c r="V593" i="6"/>
  <c r="U593" i="6"/>
  <c r="T593" i="6"/>
  <c r="H593" i="6"/>
  <c r="G593" i="6"/>
  <c r="F593" i="6"/>
  <c r="E593" i="6"/>
  <c r="C593" i="6"/>
  <c r="D593" i="6"/>
  <c r="B593" i="6"/>
  <c r="D592" i="6"/>
  <c r="AB591" i="6"/>
  <c r="AA591" i="6"/>
  <c r="Z591" i="6"/>
  <c r="Y591" i="6"/>
  <c r="X591" i="6"/>
  <c r="W591" i="6"/>
  <c r="V591" i="6"/>
  <c r="U591" i="6"/>
  <c r="T591" i="6"/>
  <c r="H591" i="6"/>
  <c r="G591" i="6"/>
  <c r="F591" i="6"/>
  <c r="E591" i="6"/>
  <c r="C591" i="6"/>
  <c r="D591" i="6"/>
  <c r="B591" i="6"/>
  <c r="D590" i="6"/>
  <c r="AB589" i="6"/>
  <c r="AA589" i="6"/>
  <c r="Z589" i="6"/>
  <c r="Y589" i="6"/>
  <c r="X589" i="6"/>
  <c r="W589" i="6"/>
  <c r="V589" i="6"/>
  <c r="U589" i="6"/>
  <c r="T589" i="6"/>
  <c r="H589" i="6"/>
  <c r="G589" i="6"/>
  <c r="F589" i="6"/>
  <c r="E589" i="6"/>
  <c r="C589" i="6"/>
  <c r="D589" i="6"/>
  <c r="B589" i="6"/>
  <c r="D588" i="6"/>
  <c r="AB587" i="6"/>
  <c r="AA587" i="6"/>
  <c r="Z587" i="6"/>
  <c r="Y587" i="6"/>
  <c r="X587" i="6"/>
  <c r="W587" i="6"/>
  <c r="V587" i="6"/>
  <c r="U587" i="6"/>
  <c r="T587" i="6"/>
  <c r="H587" i="6"/>
  <c r="G587" i="6"/>
  <c r="F587" i="6"/>
  <c r="E587" i="6"/>
  <c r="C587" i="6"/>
  <c r="D587" i="6"/>
  <c r="B587" i="6"/>
  <c r="D586" i="6"/>
  <c r="AB585" i="6"/>
  <c r="AA585" i="6"/>
  <c r="Z585" i="6"/>
  <c r="Y585" i="6"/>
  <c r="X585" i="6"/>
  <c r="W585" i="6"/>
  <c r="V585" i="6"/>
  <c r="U585" i="6"/>
  <c r="T585" i="6"/>
  <c r="H585" i="6"/>
  <c r="G585" i="6"/>
  <c r="F585" i="6"/>
  <c r="E585" i="6"/>
  <c r="C585" i="6"/>
  <c r="D585" i="6"/>
  <c r="B585" i="6"/>
  <c r="D584" i="6"/>
  <c r="AB583" i="6"/>
  <c r="AA583" i="6"/>
  <c r="Z583" i="6"/>
  <c r="Y583" i="6"/>
  <c r="X583" i="6"/>
  <c r="W583" i="6"/>
  <c r="V583" i="6"/>
  <c r="U583" i="6"/>
  <c r="T583" i="6"/>
  <c r="H583" i="6"/>
  <c r="G583" i="6"/>
  <c r="F583" i="6"/>
  <c r="E583" i="6"/>
  <c r="C583" i="6"/>
  <c r="D583" i="6"/>
  <c r="B583" i="6"/>
  <c r="H582" i="6"/>
  <c r="G582" i="6"/>
  <c r="H581" i="6"/>
  <c r="G581" i="6"/>
  <c r="H580" i="6"/>
  <c r="G580" i="6"/>
  <c r="F580" i="6"/>
  <c r="H579" i="6"/>
  <c r="G579" i="6"/>
  <c r="H578" i="6"/>
  <c r="G578" i="6"/>
  <c r="F578" i="6"/>
  <c r="D572" i="6"/>
  <c r="D571" i="6"/>
  <c r="D570" i="6"/>
  <c r="D569" i="6"/>
  <c r="C568" i="6"/>
  <c r="AB567" i="6"/>
  <c r="AA567" i="6"/>
  <c r="Z567" i="6"/>
  <c r="Y567" i="6"/>
  <c r="X567" i="6"/>
  <c r="W567" i="6"/>
  <c r="V567" i="6"/>
  <c r="U567" i="6"/>
  <c r="T567" i="6"/>
  <c r="H567" i="6"/>
  <c r="G567" i="6"/>
  <c r="F567" i="6"/>
  <c r="E567" i="6"/>
  <c r="C567" i="6"/>
  <c r="D567" i="6"/>
  <c r="B567" i="6"/>
  <c r="D566" i="6"/>
  <c r="AB565" i="6"/>
  <c r="AA565" i="6"/>
  <c r="Z565" i="6"/>
  <c r="Y565" i="6"/>
  <c r="X565" i="6"/>
  <c r="W565" i="6"/>
  <c r="V565" i="6"/>
  <c r="U565" i="6"/>
  <c r="T565" i="6"/>
  <c r="H565" i="6"/>
  <c r="G565" i="6"/>
  <c r="F565" i="6"/>
  <c r="E565" i="6"/>
  <c r="C565" i="6"/>
  <c r="D565" i="6"/>
  <c r="B565" i="6"/>
  <c r="H564" i="6"/>
  <c r="G564" i="6"/>
  <c r="H563" i="6"/>
  <c r="G563" i="6"/>
  <c r="H562" i="6"/>
  <c r="G562" i="6"/>
  <c r="F562" i="6"/>
  <c r="H561" i="6"/>
  <c r="G561" i="6"/>
  <c r="H560" i="6"/>
  <c r="G560" i="6"/>
  <c r="F560" i="6"/>
  <c r="D554" i="6"/>
  <c r="D553" i="6"/>
  <c r="D552" i="6"/>
  <c r="D551" i="6"/>
  <c r="C550" i="6"/>
  <c r="AB549" i="6"/>
  <c r="AA549" i="6"/>
  <c r="Z549" i="6"/>
  <c r="Y549" i="6"/>
  <c r="X549" i="6"/>
  <c r="W549" i="6"/>
  <c r="V549" i="6"/>
  <c r="U549" i="6"/>
  <c r="T549" i="6"/>
  <c r="H549" i="6"/>
  <c r="G549" i="6"/>
  <c r="F549" i="6"/>
  <c r="E549" i="6"/>
  <c r="C549" i="6"/>
  <c r="D549" i="6"/>
  <c r="B549" i="6"/>
  <c r="D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D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H544" i="6"/>
  <c r="G544" i="6"/>
  <c r="H543" i="6"/>
  <c r="G543" i="6"/>
  <c r="H542" i="6"/>
  <c r="G542" i="6"/>
  <c r="F542" i="6"/>
  <c r="H541" i="6"/>
  <c r="G541" i="6"/>
  <c r="H540" i="6"/>
  <c r="G540" i="6"/>
  <c r="F540" i="6"/>
  <c r="D534" i="6"/>
  <c r="D533" i="6"/>
  <c r="D532" i="6"/>
  <c r="D531" i="6"/>
  <c r="C530" i="6"/>
  <c r="AB529" i="6"/>
  <c r="AA529" i="6"/>
  <c r="Z529" i="6"/>
  <c r="Y529" i="6"/>
  <c r="X529" i="6"/>
  <c r="W529" i="6"/>
  <c r="V529" i="6"/>
  <c r="U529" i="6"/>
  <c r="T529" i="6"/>
  <c r="H529" i="6"/>
  <c r="G529" i="6"/>
  <c r="F529" i="6"/>
  <c r="E529" i="6"/>
  <c r="C529" i="6"/>
  <c r="D529" i="6"/>
  <c r="B529" i="6"/>
  <c r="D528" i="6"/>
  <c r="AB527" i="6"/>
  <c r="AA527" i="6"/>
  <c r="Z527" i="6"/>
  <c r="Y527" i="6"/>
  <c r="X527" i="6"/>
  <c r="W527" i="6"/>
  <c r="V527" i="6"/>
  <c r="U527" i="6"/>
  <c r="T527" i="6"/>
  <c r="H527" i="6"/>
  <c r="G527" i="6"/>
  <c r="F527" i="6"/>
  <c r="E527" i="6"/>
  <c r="C527" i="6"/>
  <c r="D527" i="6"/>
  <c r="B527" i="6"/>
  <c r="D526" i="6"/>
  <c r="AB525" i="6"/>
  <c r="AA525" i="6"/>
  <c r="Z525" i="6"/>
  <c r="Y525" i="6"/>
  <c r="X525" i="6"/>
  <c r="W525" i="6"/>
  <c r="V525" i="6"/>
  <c r="U525" i="6"/>
  <c r="T525" i="6"/>
  <c r="H525" i="6"/>
  <c r="G525" i="6"/>
  <c r="F525" i="6"/>
  <c r="E525" i="6"/>
  <c r="D525" i="6"/>
  <c r="B525" i="6"/>
  <c r="H524" i="6"/>
  <c r="G524" i="6"/>
  <c r="H523" i="6"/>
  <c r="G523" i="6"/>
  <c r="H522" i="6"/>
  <c r="G522" i="6"/>
  <c r="F522" i="6"/>
  <c r="H521" i="6"/>
  <c r="G521" i="6"/>
  <c r="H520" i="6"/>
  <c r="G520" i="6"/>
  <c r="F520" i="6"/>
  <c r="D514" i="6"/>
  <c r="D513" i="6"/>
  <c r="D512" i="6"/>
  <c r="D511" i="6"/>
  <c r="C510" i="6"/>
  <c r="AB509" i="6"/>
  <c r="AA509" i="6"/>
  <c r="Z509" i="6"/>
  <c r="Y509" i="6"/>
  <c r="X509" i="6"/>
  <c r="W509" i="6"/>
  <c r="V509" i="6"/>
  <c r="U509" i="6"/>
  <c r="T509" i="6"/>
  <c r="H509" i="6"/>
  <c r="G509" i="6"/>
  <c r="F509" i="6"/>
  <c r="E509" i="6"/>
  <c r="C509" i="6"/>
  <c r="D509" i="6"/>
  <c r="B509" i="6"/>
  <c r="D508" i="6"/>
  <c r="AB507" i="6"/>
  <c r="AA507" i="6"/>
  <c r="Z507" i="6"/>
  <c r="Y507" i="6"/>
  <c r="X507" i="6"/>
  <c r="W507" i="6"/>
  <c r="V507" i="6"/>
  <c r="U507" i="6"/>
  <c r="T507" i="6"/>
  <c r="H507" i="6"/>
  <c r="G507" i="6"/>
  <c r="F507" i="6"/>
  <c r="E507" i="6"/>
  <c r="C507" i="6"/>
  <c r="D507" i="6"/>
  <c r="B507" i="6"/>
  <c r="D506" i="6"/>
  <c r="AB505" i="6"/>
  <c r="AA505" i="6"/>
  <c r="Z505" i="6"/>
  <c r="Y505" i="6"/>
  <c r="X505" i="6"/>
  <c r="W505" i="6"/>
  <c r="V505" i="6"/>
  <c r="U505" i="6"/>
  <c r="T505" i="6"/>
  <c r="H505" i="6"/>
  <c r="G505" i="6"/>
  <c r="F505" i="6"/>
  <c r="E505" i="6"/>
  <c r="D505" i="6"/>
  <c r="B505" i="6"/>
  <c r="D504" i="6"/>
  <c r="AB503" i="6"/>
  <c r="AA503" i="6"/>
  <c r="Z503" i="6"/>
  <c r="Y503" i="6"/>
  <c r="X503" i="6"/>
  <c r="W503" i="6"/>
  <c r="V503" i="6"/>
  <c r="U503" i="6"/>
  <c r="T503" i="6"/>
  <c r="H503" i="6"/>
  <c r="G503" i="6"/>
  <c r="F503" i="6"/>
  <c r="E503" i="6"/>
  <c r="D503" i="6"/>
  <c r="B503" i="6"/>
  <c r="D502" i="6"/>
  <c r="AB501" i="6"/>
  <c r="AA501" i="6"/>
  <c r="Z501" i="6"/>
  <c r="Y501" i="6"/>
  <c r="X501" i="6"/>
  <c r="W501" i="6"/>
  <c r="V501" i="6"/>
  <c r="U501" i="6"/>
  <c r="T501" i="6"/>
  <c r="H501" i="6"/>
  <c r="G501" i="6"/>
  <c r="F501" i="6"/>
  <c r="E501" i="6"/>
  <c r="D501" i="6"/>
  <c r="B501" i="6"/>
  <c r="H500" i="6"/>
  <c r="G500" i="6"/>
  <c r="H499" i="6"/>
  <c r="G499" i="6"/>
  <c r="H498" i="6"/>
  <c r="G498" i="6"/>
  <c r="F498" i="6"/>
  <c r="H497" i="6"/>
  <c r="G497" i="6"/>
  <c r="H496" i="6"/>
  <c r="G496" i="6"/>
  <c r="F496" i="6"/>
  <c r="D490" i="6"/>
  <c r="D489" i="6"/>
  <c r="D488" i="6"/>
  <c r="D487" i="6"/>
  <c r="C486" i="6"/>
  <c r="AB485" i="6"/>
  <c r="AA485" i="6"/>
  <c r="Z485" i="6"/>
  <c r="Y485" i="6"/>
  <c r="X485" i="6"/>
  <c r="W485" i="6"/>
  <c r="V485" i="6"/>
  <c r="U485" i="6"/>
  <c r="T485" i="6"/>
  <c r="H485" i="6"/>
  <c r="G485" i="6"/>
  <c r="F485" i="6"/>
  <c r="E485" i="6"/>
  <c r="C485" i="6"/>
  <c r="D485" i="6"/>
  <c r="B485" i="6"/>
  <c r="D484" i="6"/>
  <c r="AB483" i="6"/>
  <c r="AA483" i="6"/>
  <c r="Z483" i="6"/>
  <c r="Y483" i="6"/>
  <c r="X483" i="6"/>
  <c r="W483" i="6"/>
  <c r="V483" i="6"/>
  <c r="U483" i="6"/>
  <c r="T483" i="6"/>
  <c r="H483" i="6"/>
  <c r="G483" i="6"/>
  <c r="F483" i="6"/>
  <c r="E483" i="6"/>
  <c r="D483" i="6"/>
  <c r="B483" i="6"/>
  <c r="D482" i="6"/>
  <c r="AB481" i="6"/>
  <c r="AA481" i="6"/>
  <c r="Z481" i="6"/>
  <c r="Y481" i="6"/>
  <c r="X481" i="6"/>
  <c r="W481" i="6"/>
  <c r="V481" i="6"/>
  <c r="U481" i="6"/>
  <c r="T481" i="6"/>
  <c r="H481" i="6"/>
  <c r="G481" i="6"/>
  <c r="F481" i="6"/>
  <c r="E481" i="6"/>
  <c r="D481" i="6"/>
  <c r="B481" i="6"/>
  <c r="D480" i="6"/>
  <c r="AB479" i="6"/>
  <c r="AA479" i="6"/>
  <c r="Z479" i="6"/>
  <c r="Y479" i="6"/>
  <c r="X479" i="6"/>
  <c r="W479" i="6"/>
  <c r="V479" i="6"/>
  <c r="U479" i="6"/>
  <c r="T479" i="6"/>
  <c r="H479" i="6"/>
  <c r="G479" i="6"/>
  <c r="F479" i="6"/>
  <c r="E479" i="6"/>
  <c r="D479" i="6"/>
  <c r="B479" i="6"/>
  <c r="D478" i="6"/>
  <c r="AB477" i="6"/>
  <c r="AA477" i="6"/>
  <c r="Z477" i="6"/>
  <c r="Y477" i="6"/>
  <c r="X477" i="6"/>
  <c r="W477" i="6"/>
  <c r="V477" i="6"/>
  <c r="U477" i="6"/>
  <c r="T477" i="6"/>
  <c r="H477" i="6"/>
  <c r="G477" i="6"/>
  <c r="F477" i="6"/>
  <c r="E477" i="6"/>
  <c r="D477" i="6"/>
  <c r="B477" i="6"/>
  <c r="D476" i="6"/>
  <c r="AB475" i="6"/>
  <c r="AA475" i="6"/>
  <c r="Z475" i="6"/>
  <c r="Y475" i="6"/>
  <c r="X475" i="6"/>
  <c r="W475" i="6"/>
  <c r="V475" i="6"/>
  <c r="U475" i="6"/>
  <c r="T475" i="6"/>
  <c r="H475" i="6"/>
  <c r="G475" i="6"/>
  <c r="F475" i="6"/>
  <c r="E475" i="6"/>
  <c r="C475" i="6"/>
  <c r="D475" i="6"/>
  <c r="B475" i="6"/>
  <c r="H474" i="6"/>
  <c r="G474" i="6"/>
  <c r="H473" i="6"/>
  <c r="G473" i="6"/>
  <c r="H472" i="6"/>
  <c r="G472" i="6"/>
  <c r="F472" i="6"/>
  <c r="H471" i="6"/>
  <c r="G471" i="6"/>
  <c r="H470" i="6"/>
  <c r="G470" i="6"/>
  <c r="F470" i="6"/>
  <c r="D464" i="6"/>
  <c r="D463" i="6"/>
  <c r="D462" i="6"/>
  <c r="D461" i="6"/>
  <c r="C460" i="6"/>
  <c r="AB459" i="6"/>
  <c r="AA459" i="6"/>
  <c r="Z459" i="6"/>
  <c r="Y459" i="6"/>
  <c r="X459" i="6"/>
  <c r="W459" i="6"/>
  <c r="V459" i="6"/>
  <c r="U459" i="6"/>
  <c r="T459" i="6"/>
  <c r="H459" i="6"/>
  <c r="G459" i="6"/>
  <c r="F459" i="6"/>
  <c r="E459" i="6"/>
  <c r="C459" i="6"/>
  <c r="D459" i="6"/>
  <c r="B459" i="6"/>
  <c r="D458" i="6"/>
  <c r="AB457" i="6"/>
  <c r="AA457" i="6"/>
  <c r="Z457" i="6"/>
  <c r="Y457" i="6"/>
  <c r="X457" i="6"/>
  <c r="W457" i="6"/>
  <c r="V457" i="6"/>
  <c r="U457" i="6"/>
  <c r="T457" i="6"/>
  <c r="H457" i="6"/>
  <c r="G457" i="6"/>
  <c r="F457" i="6"/>
  <c r="E457" i="6"/>
  <c r="C457" i="6"/>
  <c r="D457" i="6"/>
  <c r="B457" i="6"/>
  <c r="H456" i="6"/>
  <c r="G456" i="6"/>
  <c r="H455" i="6"/>
  <c r="G455" i="6"/>
  <c r="H454" i="6"/>
  <c r="G454" i="6"/>
  <c r="F454" i="6"/>
  <c r="H453" i="6"/>
  <c r="G453" i="6"/>
  <c r="H452" i="6"/>
  <c r="G452" i="6"/>
  <c r="F452" i="6"/>
  <c r="D445" i="6"/>
  <c r="D444" i="6"/>
  <c r="D443" i="6"/>
  <c r="D442" i="6"/>
  <c r="C441" i="6"/>
  <c r="AB440" i="6"/>
  <c r="AA440" i="6"/>
  <c r="Z440" i="6"/>
  <c r="Y440" i="6"/>
  <c r="X440" i="6"/>
  <c r="W440" i="6"/>
  <c r="V440" i="6"/>
  <c r="U440" i="6"/>
  <c r="T440" i="6"/>
  <c r="H440" i="6"/>
  <c r="G440" i="6"/>
  <c r="F440" i="6"/>
  <c r="E440" i="6"/>
  <c r="C440" i="6"/>
  <c r="D440" i="6"/>
  <c r="B440" i="6"/>
  <c r="D439" i="6"/>
  <c r="AB438" i="6"/>
  <c r="AA438" i="6"/>
  <c r="Z438" i="6"/>
  <c r="Y438" i="6"/>
  <c r="X438" i="6"/>
  <c r="W438" i="6"/>
  <c r="V438" i="6"/>
  <c r="U438" i="6"/>
  <c r="T438" i="6"/>
  <c r="H438" i="6"/>
  <c r="G438" i="6"/>
  <c r="F438" i="6"/>
  <c r="E438" i="6"/>
  <c r="C438" i="6"/>
  <c r="D438" i="6"/>
  <c r="B438" i="6"/>
  <c r="D437" i="6"/>
  <c r="AB436" i="6"/>
  <c r="AA436" i="6"/>
  <c r="Z436" i="6"/>
  <c r="Y436" i="6"/>
  <c r="X436" i="6"/>
  <c r="W436" i="6"/>
  <c r="V436" i="6"/>
  <c r="U436" i="6"/>
  <c r="T436" i="6"/>
  <c r="H436" i="6"/>
  <c r="G436" i="6"/>
  <c r="F436" i="6"/>
  <c r="E436" i="6"/>
  <c r="C436" i="6"/>
  <c r="D436" i="6"/>
  <c r="B436" i="6"/>
  <c r="H435" i="6"/>
  <c r="G435" i="6"/>
  <c r="H434" i="6"/>
  <c r="G434" i="6"/>
  <c r="H433" i="6"/>
  <c r="G433" i="6"/>
  <c r="F433" i="6"/>
  <c r="H432" i="6"/>
  <c r="G432" i="6"/>
  <c r="H431" i="6"/>
  <c r="G431" i="6"/>
  <c r="F431" i="6"/>
  <c r="D425" i="6"/>
  <c r="D424" i="6"/>
  <c r="D423" i="6"/>
  <c r="D422" i="6"/>
  <c r="C421" i="6"/>
  <c r="AB420" i="6"/>
  <c r="AA420" i="6"/>
  <c r="Z420" i="6"/>
  <c r="Y420" i="6"/>
  <c r="X420" i="6"/>
  <c r="W420" i="6"/>
  <c r="V420" i="6"/>
  <c r="U420" i="6"/>
  <c r="T420" i="6"/>
  <c r="H420" i="6"/>
  <c r="G420" i="6"/>
  <c r="F420" i="6"/>
  <c r="E420" i="6"/>
  <c r="C420" i="6"/>
  <c r="D420" i="6"/>
  <c r="B420" i="6"/>
  <c r="D419" i="6"/>
  <c r="AB418" i="6"/>
  <c r="AA418" i="6"/>
  <c r="Z418" i="6"/>
  <c r="Y418" i="6"/>
  <c r="X418" i="6"/>
  <c r="W418" i="6"/>
  <c r="V418" i="6"/>
  <c r="U418" i="6"/>
  <c r="T418" i="6"/>
  <c r="H418" i="6"/>
  <c r="G418" i="6"/>
  <c r="F418" i="6"/>
  <c r="E418" i="6"/>
  <c r="C418" i="6"/>
  <c r="D418" i="6"/>
  <c r="B418" i="6"/>
  <c r="H417" i="6"/>
  <c r="G417" i="6"/>
  <c r="H416" i="6"/>
  <c r="G416" i="6"/>
  <c r="H415" i="6"/>
  <c r="G415" i="6"/>
  <c r="F415" i="6"/>
  <c r="H414" i="6"/>
  <c r="G414" i="6"/>
  <c r="H413" i="6"/>
  <c r="G413" i="6"/>
  <c r="F413" i="6"/>
  <c r="D406" i="6"/>
  <c r="D405" i="6"/>
  <c r="D404" i="6"/>
  <c r="D403" i="6"/>
  <c r="C402" i="6"/>
  <c r="AB401" i="6"/>
  <c r="AA401" i="6"/>
  <c r="Z401" i="6"/>
  <c r="Y401" i="6"/>
  <c r="X401" i="6"/>
  <c r="W401" i="6"/>
  <c r="V401" i="6"/>
  <c r="U401" i="6"/>
  <c r="T401" i="6"/>
  <c r="H401" i="6"/>
  <c r="G401" i="6"/>
  <c r="F401" i="6"/>
  <c r="E401" i="6"/>
  <c r="C401" i="6"/>
  <c r="D401" i="6"/>
  <c r="B401" i="6"/>
  <c r="D400" i="6"/>
  <c r="AB399" i="6"/>
  <c r="AA399" i="6"/>
  <c r="Z399" i="6"/>
  <c r="Y399" i="6"/>
  <c r="X399" i="6"/>
  <c r="W399" i="6"/>
  <c r="V399" i="6"/>
  <c r="U399" i="6"/>
  <c r="T399" i="6"/>
  <c r="H399" i="6"/>
  <c r="G399" i="6"/>
  <c r="F399" i="6"/>
  <c r="E399" i="6"/>
  <c r="C399" i="6"/>
  <c r="D399" i="6"/>
  <c r="B399" i="6"/>
  <c r="D398" i="6"/>
  <c r="AB397" i="6"/>
  <c r="AA397" i="6"/>
  <c r="Z397" i="6"/>
  <c r="Y397" i="6"/>
  <c r="X397" i="6"/>
  <c r="W397" i="6"/>
  <c r="V397" i="6"/>
  <c r="U397" i="6"/>
  <c r="T397" i="6"/>
  <c r="H397" i="6"/>
  <c r="G397" i="6"/>
  <c r="F397" i="6"/>
  <c r="E397" i="6"/>
  <c r="C397" i="6"/>
  <c r="D397" i="6"/>
  <c r="B397" i="6"/>
  <c r="H396" i="6"/>
  <c r="G396" i="6"/>
  <c r="H395" i="6"/>
  <c r="G395" i="6"/>
  <c r="H394" i="6"/>
  <c r="G394" i="6"/>
  <c r="F394" i="6"/>
  <c r="H393" i="6"/>
  <c r="G393" i="6"/>
  <c r="H392" i="6"/>
  <c r="G392" i="6"/>
  <c r="F392" i="6"/>
  <c r="D386" i="6"/>
  <c r="D385" i="6"/>
  <c r="D384" i="6"/>
  <c r="D383" i="6"/>
  <c r="C382" i="6"/>
  <c r="AB381" i="6"/>
  <c r="AA381" i="6"/>
  <c r="Z381" i="6"/>
  <c r="Y381" i="6"/>
  <c r="X381" i="6"/>
  <c r="W381" i="6"/>
  <c r="V381" i="6"/>
  <c r="U381" i="6"/>
  <c r="T381" i="6"/>
  <c r="H381" i="6"/>
  <c r="G381" i="6"/>
  <c r="F381" i="6"/>
  <c r="E381" i="6"/>
  <c r="C381" i="6"/>
  <c r="D381" i="6"/>
  <c r="B381" i="6"/>
  <c r="D380" i="6"/>
  <c r="AB379" i="6"/>
  <c r="AA379" i="6"/>
  <c r="Z379" i="6"/>
  <c r="Y379" i="6"/>
  <c r="X379" i="6"/>
  <c r="W379" i="6"/>
  <c r="V379" i="6"/>
  <c r="U379" i="6"/>
  <c r="T379" i="6"/>
  <c r="H379" i="6"/>
  <c r="G379" i="6"/>
  <c r="F379" i="6"/>
  <c r="E379" i="6"/>
  <c r="C379" i="6"/>
  <c r="D379" i="6"/>
  <c r="B379" i="6"/>
  <c r="H378" i="6"/>
  <c r="G378" i="6"/>
  <c r="H377" i="6"/>
  <c r="G377" i="6"/>
  <c r="H376" i="6"/>
  <c r="G376" i="6"/>
  <c r="F376" i="6"/>
  <c r="H375" i="6"/>
  <c r="G375" i="6"/>
  <c r="H374" i="6"/>
  <c r="G374" i="6"/>
  <c r="F374" i="6"/>
  <c r="D368" i="6"/>
  <c r="D367" i="6"/>
  <c r="D366" i="6"/>
  <c r="D365" i="6"/>
  <c r="C364" i="6"/>
  <c r="AB363" i="6"/>
  <c r="AA363" i="6"/>
  <c r="Z363" i="6"/>
  <c r="Y363" i="6"/>
  <c r="X363" i="6"/>
  <c r="W363" i="6"/>
  <c r="V363" i="6"/>
  <c r="U363" i="6"/>
  <c r="T363" i="6"/>
  <c r="H363" i="6"/>
  <c r="G363" i="6"/>
  <c r="F363" i="6"/>
  <c r="E363" i="6"/>
  <c r="C363" i="6"/>
  <c r="D363" i="6"/>
  <c r="B363" i="6"/>
  <c r="D362" i="6"/>
  <c r="AB361" i="6"/>
  <c r="AA361" i="6"/>
  <c r="Z361" i="6"/>
  <c r="Y361" i="6"/>
  <c r="X361" i="6"/>
  <c r="W361" i="6"/>
  <c r="V361" i="6"/>
  <c r="U361" i="6"/>
  <c r="T361" i="6"/>
  <c r="H361" i="6"/>
  <c r="G361" i="6"/>
  <c r="F361" i="6"/>
  <c r="E361" i="6"/>
  <c r="C361" i="6"/>
  <c r="D361" i="6"/>
  <c r="B361" i="6"/>
  <c r="H360" i="6"/>
  <c r="G360" i="6"/>
  <c r="H359" i="6"/>
  <c r="G359" i="6"/>
  <c r="H358" i="6"/>
  <c r="G358" i="6"/>
  <c r="F358" i="6"/>
  <c r="H357" i="6"/>
  <c r="G357" i="6"/>
  <c r="H356" i="6"/>
  <c r="G356" i="6"/>
  <c r="F356" i="6"/>
  <c r="D349" i="6"/>
  <c r="D348" i="6"/>
  <c r="D347" i="6"/>
  <c r="D346" i="6"/>
  <c r="C345" i="6"/>
  <c r="AB344" i="6"/>
  <c r="AA344" i="6"/>
  <c r="Z344" i="6"/>
  <c r="Y344" i="6"/>
  <c r="X344" i="6"/>
  <c r="W344" i="6"/>
  <c r="V344" i="6"/>
  <c r="U344" i="6"/>
  <c r="T344" i="6"/>
  <c r="H344" i="6"/>
  <c r="G344" i="6"/>
  <c r="F344" i="6"/>
  <c r="E344" i="6"/>
  <c r="C344" i="6"/>
  <c r="D344" i="6"/>
  <c r="B344" i="6"/>
  <c r="D343" i="6"/>
  <c r="AB342" i="6"/>
  <c r="AA342" i="6"/>
  <c r="Z342" i="6"/>
  <c r="Y342" i="6"/>
  <c r="X342" i="6"/>
  <c r="W342" i="6"/>
  <c r="V342" i="6"/>
  <c r="U342" i="6"/>
  <c r="T342" i="6"/>
  <c r="H342" i="6"/>
  <c r="G342" i="6"/>
  <c r="F342" i="6"/>
  <c r="E342" i="6"/>
  <c r="C342" i="6"/>
  <c r="D342" i="6"/>
  <c r="B342" i="6"/>
  <c r="H341" i="6"/>
  <c r="G341" i="6"/>
  <c r="H340" i="6"/>
  <c r="G340" i="6"/>
  <c r="H339" i="6"/>
  <c r="G339" i="6"/>
  <c r="F339" i="6"/>
  <c r="H338" i="6"/>
  <c r="G338" i="6"/>
  <c r="H337" i="6"/>
  <c r="G337" i="6"/>
  <c r="F337" i="6"/>
  <c r="D331" i="6"/>
  <c r="D330" i="6"/>
  <c r="D329" i="6"/>
  <c r="D328" i="6"/>
  <c r="C327" i="6"/>
  <c r="AB326" i="6"/>
  <c r="AA326" i="6"/>
  <c r="Z326" i="6"/>
  <c r="Y326" i="6"/>
  <c r="X326" i="6"/>
  <c r="W326" i="6"/>
  <c r="V326" i="6"/>
  <c r="U326" i="6"/>
  <c r="T326" i="6"/>
  <c r="H326" i="6"/>
  <c r="G326" i="6"/>
  <c r="F326" i="6"/>
  <c r="E326" i="6"/>
  <c r="C326" i="6"/>
  <c r="D326" i="6"/>
  <c r="B326" i="6"/>
  <c r="A325" i="6"/>
  <c r="H321" i="6"/>
  <c r="C321" i="6"/>
  <c r="D319" i="6"/>
  <c r="AB318" i="6"/>
  <c r="AA318" i="6"/>
  <c r="Z318" i="6"/>
  <c r="Y318" i="6"/>
  <c r="X318" i="6"/>
  <c r="W318" i="6"/>
  <c r="V318" i="6"/>
  <c r="U318" i="6"/>
  <c r="T318" i="6"/>
  <c r="H318" i="6"/>
  <c r="G318" i="6"/>
  <c r="F318" i="6"/>
  <c r="E318" i="6"/>
  <c r="C318" i="6"/>
  <c r="D318" i="6"/>
  <c r="B318" i="6"/>
  <c r="D317" i="6"/>
  <c r="AB316" i="6"/>
  <c r="AA316" i="6"/>
  <c r="Z316" i="6"/>
  <c r="Y316" i="6"/>
  <c r="X316" i="6"/>
  <c r="W316" i="6"/>
  <c r="V316" i="6"/>
  <c r="U316" i="6"/>
  <c r="T316" i="6"/>
  <c r="H316" i="6"/>
  <c r="G316" i="6"/>
  <c r="F316" i="6"/>
  <c r="E316" i="6"/>
  <c r="C316" i="6"/>
  <c r="D316" i="6"/>
  <c r="B316" i="6"/>
  <c r="D315" i="6"/>
  <c r="AB314" i="6"/>
  <c r="AA314" i="6"/>
  <c r="Z314" i="6"/>
  <c r="Y314" i="6"/>
  <c r="X314" i="6"/>
  <c r="W314" i="6"/>
  <c r="V314" i="6"/>
  <c r="U314" i="6"/>
  <c r="T314" i="6"/>
  <c r="H314" i="6"/>
  <c r="G314" i="6"/>
  <c r="F314" i="6"/>
  <c r="E314" i="6"/>
  <c r="C314" i="6"/>
  <c r="D314" i="6"/>
  <c r="B314" i="6"/>
  <c r="H313" i="6"/>
  <c r="G313" i="6"/>
  <c r="H312" i="6"/>
  <c r="G312" i="6"/>
  <c r="F312" i="6"/>
  <c r="H311" i="6"/>
  <c r="G311" i="6"/>
  <c r="F311" i="6"/>
  <c r="D310" i="6"/>
  <c r="D309" i="6"/>
  <c r="D308" i="6"/>
  <c r="D307" i="6"/>
  <c r="C306" i="6"/>
  <c r="AB305" i="6"/>
  <c r="AA305" i="6"/>
  <c r="Z305" i="6"/>
  <c r="Y305" i="6"/>
  <c r="X305" i="6"/>
  <c r="W305" i="6"/>
  <c r="V305" i="6"/>
  <c r="U305" i="6"/>
  <c r="T305" i="6"/>
  <c r="H305" i="6"/>
  <c r="G305" i="6"/>
  <c r="F305" i="6"/>
  <c r="E305" i="6"/>
  <c r="C305" i="6"/>
  <c r="D305" i="6"/>
  <c r="B305" i="6"/>
  <c r="H304" i="6"/>
  <c r="G304" i="6"/>
  <c r="H303" i="6"/>
  <c r="G303" i="6"/>
  <c r="H302" i="6"/>
  <c r="G302" i="6"/>
  <c r="F302" i="6"/>
  <c r="H301" i="6"/>
  <c r="G301" i="6"/>
  <c r="H300" i="6"/>
  <c r="G300" i="6"/>
  <c r="F300" i="6"/>
  <c r="D293" i="6"/>
  <c r="D292" i="6"/>
  <c r="D291" i="6"/>
  <c r="D290" i="6"/>
  <c r="C289" i="6"/>
  <c r="AB288" i="6"/>
  <c r="AA288" i="6"/>
  <c r="Z288" i="6"/>
  <c r="Y288" i="6"/>
  <c r="X288" i="6"/>
  <c r="W288" i="6"/>
  <c r="V288" i="6"/>
  <c r="U288" i="6"/>
  <c r="T288" i="6"/>
  <c r="H288" i="6"/>
  <c r="G288" i="6"/>
  <c r="F288" i="6"/>
  <c r="E288" i="6"/>
  <c r="C288" i="6"/>
  <c r="D288" i="6"/>
  <c r="B288" i="6"/>
  <c r="D287" i="6"/>
  <c r="AB286" i="6"/>
  <c r="AA286" i="6"/>
  <c r="Z286" i="6"/>
  <c r="Y286" i="6"/>
  <c r="X286" i="6"/>
  <c r="W286" i="6"/>
  <c r="V286" i="6"/>
  <c r="U286" i="6"/>
  <c r="T286" i="6"/>
  <c r="H286" i="6"/>
  <c r="G286" i="6"/>
  <c r="F286" i="6"/>
  <c r="E286" i="6"/>
  <c r="C286" i="6"/>
  <c r="D286" i="6"/>
  <c r="B286" i="6"/>
  <c r="H285" i="6"/>
  <c r="G285" i="6"/>
  <c r="H284" i="6"/>
  <c r="G284" i="6"/>
  <c r="F284" i="6"/>
  <c r="H283" i="6"/>
  <c r="G283" i="6"/>
  <c r="F283" i="6"/>
  <c r="D282" i="6"/>
  <c r="D281" i="6"/>
  <c r="D280" i="6"/>
  <c r="D279" i="6"/>
  <c r="C278" i="6"/>
  <c r="AB277" i="6"/>
  <c r="AA277" i="6"/>
  <c r="Z277" i="6"/>
  <c r="Y277" i="6"/>
  <c r="X277" i="6"/>
  <c r="W277" i="6"/>
  <c r="V277" i="6"/>
  <c r="U277" i="6"/>
  <c r="T277" i="6"/>
  <c r="H277" i="6"/>
  <c r="G277" i="6"/>
  <c r="F277" i="6"/>
  <c r="E277" i="6"/>
  <c r="C277" i="6"/>
  <c r="D277" i="6"/>
  <c r="B277" i="6"/>
  <c r="D276" i="6"/>
  <c r="AB275" i="6"/>
  <c r="AA275" i="6"/>
  <c r="Z275" i="6"/>
  <c r="Y275" i="6"/>
  <c r="X275" i="6"/>
  <c r="W275" i="6"/>
  <c r="V275" i="6"/>
  <c r="U275" i="6"/>
  <c r="T275" i="6"/>
  <c r="H275" i="6"/>
  <c r="G275" i="6"/>
  <c r="F275" i="6"/>
  <c r="E275" i="6"/>
  <c r="C275" i="6"/>
  <c r="D275" i="6"/>
  <c r="B275" i="6"/>
  <c r="H274" i="6"/>
  <c r="G274" i="6"/>
  <c r="H273" i="6"/>
  <c r="G273" i="6"/>
  <c r="F273" i="6"/>
  <c r="H272" i="6"/>
  <c r="G272" i="6"/>
  <c r="F272" i="6"/>
  <c r="D271" i="6"/>
  <c r="D270" i="6"/>
  <c r="D269" i="6"/>
  <c r="D268" i="6"/>
  <c r="C267" i="6"/>
  <c r="AB266" i="6"/>
  <c r="AA266" i="6"/>
  <c r="Z266" i="6"/>
  <c r="Y266" i="6"/>
  <c r="X266" i="6"/>
  <c r="W266" i="6"/>
  <c r="V266" i="6"/>
  <c r="U266" i="6"/>
  <c r="T266" i="6"/>
  <c r="H266" i="6"/>
  <c r="G266" i="6"/>
  <c r="F266" i="6"/>
  <c r="E266" i="6"/>
  <c r="C266" i="6"/>
  <c r="D266" i="6"/>
  <c r="B266" i="6"/>
  <c r="H265" i="6"/>
  <c r="G265" i="6"/>
  <c r="H264" i="6"/>
  <c r="G264" i="6"/>
  <c r="F264" i="6"/>
  <c r="H263" i="6"/>
  <c r="G263" i="6"/>
  <c r="F263" i="6"/>
  <c r="D262" i="6"/>
  <c r="D261" i="6"/>
  <c r="D260" i="6"/>
  <c r="D259" i="6"/>
  <c r="C258" i="6"/>
  <c r="AB257" i="6"/>
  <c r="AA257" i="6"/>
  <c r="Z257" i="6"/>
  <c r="Y257" i="6"/>
  <c r="X257" i="6"/>
  <c r="W257" i="6"/>
  <c r="V257" i="6"/>
  <c r="U257" i="6"/>
  <c r="T257" i="6"/>
  <c r="H257" i="6"/>
  <c r="G257" i="6"/>
  <c r="F257" i="6"/>
  <c r="E257" i="6"/>
  <c r="C257" i="6"/>
  <c r="D257" i="6"/>
  <c r="B257" i="6"/>
  <c r="H256" i="6"/>
  <c r="G256" i="6"/>
  <c r="H255" i="6"/>
  <c r="G255" i="6"/>
  <c r="F255" i="6"/>
  <c r="H254" i="6"/>
  <c r="G254" i="6"/>
  <c r="F254" i="6"/>
  <c r="D253" i="6"/>
  <c r="D252" i="6"/>
  <c r="D251" i="6"/>
  <c r="D250" i="6"/>
  <c r="C249" i="6"/>
  <c r="AB248" i="6"/>
  <c r="AA248" i="6"/>
  <c r="Z248" i="6"/>
  <c r="Y248" i="6"/>
  <c r="X248" i="6"/>
  <c r="W248" i="6"/>
  <c r="V248" i="6"/>
  <c r="U248" i="6"/>
  <c r="T248" i="6"/>
  <c r="H248" i="6"/>
  <c r="G248" i="6"/>
  <c r="F248" i="6"/>
  <c r="E248" i="6"/>
  <c r="C248" i="6"/>
  <c r="D248" i="6"/>
  <c r="B248" i="6"/>
  <c r="D247" i="6"/>
  <c r="AB246" i="6"/>
  <c r="AA246" i="6"/>
  <c r="Z246" i="6"/>
  <c r="Y246" i="6"/>
  <c r="X246" i="6"/>
  <c r="W246" i="6"/>
  <c r="V246" i="6"/>
  <c r="U246" i="6"/>
  <c r="T246" i="6"/>
  <c r="H246" i="6"/>
  <c r="G246" i="6"/>
  <c r="F246" i="6"/>
  <c r="E246" i="6"/>
  <c r="C246" i="6"/>
  <c r="D246" i="6"/>
  <c r="B246" i="6"/>
  <c r="H245" i="6"/>
  <c r="G245" i="6"/>
  <c r="H244" i="6"/>
  <c r="G244" i="6"/>
  <c r="F244" i="6"/>
  <c r="H243" i="6"/>
  <c r="G243" i="6"/>
  <c r="F243" i="6"/>
  <c r="D242" i="6"/>
  <c r="D241" i="6"/>
  <c r="D240" i="6"/>
  <c r="D239" i="6"/>
  <c r="C238" i="6"/>
  <c r="AB237" i="6"/>
  <c r="AA237" i="6"/>
  <c r="Z237" i="6"/>
  <c r="Y237" i="6"/>
  <c r="X237" i="6"/>
  <c r="W237" i="6"/>
  <c r="V237" i="6"/>
  <c r="U237" i="6"/>
  <c r="T237" i="6"/>
  <c r="H237" i="6"/>
  <c r="G237" i="6"/>
  <c r="F237" i="6"/>
  <c r="E237" i="6"/>
  <c r="C237" i="6"/>
  <c r="D237" i="6"/>
  <c r="B237" i="6"/>
  <c r="D236" i="6"/>
  <c r="AB235" i="6"/>
  <c r="AA235" i="6"/>
  <c r="Z235" i="6"/>
  <c r="Y235" i="6"/>
  <c r="X235" i="6"/>
  <c r="W235" i="6"/>
  <c r="V235" i="6"/>
  <c r="U235" i="6"/>
  <c r="T235" i="6"/>
  <c r="H235" i="6"/>
  <c r="G235" i="6"/>
  <c r="F235" i="6"/>
  <c r="E235" i="6"/>
  <c r="C235" i="6"/>
  <c r="D235" i="6"/>
  <c r="B235" i="6"/>
  <c r="H234" i="6"/>
  <c r="G234" i="6"/>
  <c r="H233" i="6"/>
  <c r="G233" i="6"/>
  <c r="F233" i="6"/>
  <c r="H232" i="6"/>
  <c r="G232" i="6"/>
  <c r="F232" i="6"/>
  <c r="D231" i="6"/>
  <c r="D230" i="6"/>
  <c r="D229" i="6"/>
  <c r="D228" i="6"/>
  <c r="C227" i="6"/>
  <c r="AB226" i="6"/>
  <c r="AA226" i="6"/>
  <c r="Z226" i="6"/>
  <c r="Y226" i="6"/>
  <c r="X226" i="6"/>
  <c r="W226" i="6"/>
  <c r="V226" i="6"/>
  <c r="U226" i="6"/>
  <c r="T226" i="6"/>
  <c r="H226" i="6"/>
  <c r="G226" i="6"/>
  <c r="F226" i="6"/>
  <c r="E226" i="6"/>
  <c r="C226" i="6"/>
  <c r="D226" i="6"/>
  <c r="B226" i="6"/>
  <c r="D225" i="6"/>
  <c r="AB224" i="6"/>
  <c r="AA224" i="6"/>
  <c r="Z224" i="6"/>
  <c r="Y224" i="6"/>
  <c r="X224" i="6"/>
  <c r="W224" i="6"/>
  <c r="V224" i="6"/>
  <c r="U224" i="6"/>
  <c r="T224" i="6"/>
  <c r="H224" i="6"/>
  <c r="G224" i="6"/>
  <c r="F224" i="6"/>
  <c r="E224" i="6"/>
  <c r="C224" i="6"/>
  <c r="D224" i="6"/>
  <c r="B224" i="6"/>
  <c r="H223" i="6"/>
  <c r="G223" i="6"/>
  <c r="H222" i="6"/>
  <c r="G222" i="6"/>
  <c r="F222" i="6"/>
  <c r="H221" i="6"/>
  <c r="G221" i="6"/>
  <c r="F221" i="6"/>
  <c r="D220" i="6"/>
  <c r="D219" i="6"/>
  <c r="D218" i="6"/>
  <c r="D217" i="6"/>
  <c r="C216" i="6"/>
  <c r="AB215" i="6"/>
  <c r="AA215" i="6"/>
  <c r="Z215" i="6"/>
  <c r="Y215" i="6"/>
  <c r="X215" i="6"/>
  <c r="W215" i="6"/>
  <c r="V215" i="6"/>
  <c r="U215" i="6"/>
  <c r="T215" i="6"/>
  <c r="H215" i="6"/>
  <c r="G215" i="6"/>
  <c r="F215" i="6"/>
  <c r="E215" i="6"/>
  <c r="C215" i="6"/>
  <c r="D215" i="6"/>
  <c r="B215" i="6"/>
  <c r="H214" i="6"/>
  <c r="G214" i="6"/>
  <c r="H213" i="6"/>
  <c r="G213" i="6"/>
  <c r="F213" i="6"/>
  <c r="H212" i="6"/>
  <c r="G212" i="6"/>
  <c r="F212" i="6"/>
  <c r="D211" i="6"/>
  <c r="D210" i="6"/>
  <c r="D209" i="6"/>
  <c r="D208" i="6"/>
  <c r="C207" i="6"/>
  <c r="AB206" i="6"/>
  <c r="AA206" i="6"/>
  <c r="Z206" i="6"/>
  <c r="Y206" i="6"/>
  <c r="X206" i="6"/>
  <c r="W206" i="6"/>
  <c r="V206" i="6"/>
  <c r="U206" i="6"/>
  <c r="T206" i="6"/>
  <c r="H206" i="6"/>
  <c r="G206" i="6"/>
  <c r="F206" i="6"/>
  <c r="E206" i="6"/>
  <c r="C206" i="6"/>
  <c r="D206" i="6"/>
  <c r="B206" i="6"/>
  <c r="H205" i="6"/>
  <c r="G205" i="6"/>
  <c r="H204" i="6"/>
  <c r="G204" i="6"/>
  <c r="F204" i="6"/>
  <c r="H203" i="6"/>
  <c r="G203" i="6"/>
  <c r="F203" i="6"/>
  <c r="D196" i="6"/>
  <c r="D195" i="6"/>
  <c r="D194" i="6"/>
  <c r="D193" i="6"/>
  <c r="AB192" i="6"/>
  <c r="AA192" i="6"/>
  <c r="Z192" i="6"/>
  <c r="Y192" i="6"/>
  <c r="X192" i="6"/>
  <c r="W192" i="6"/>
  <c r="V192" i="6"/>
  <c r="U192" i="6"/>
  <c r="T192" i="6"/>
  <c r="H192" i="6"/>
  <c r="G192" i="6"/>
  <c r="F192" i="6"/>
  <c r="E192" i="6"/>
  <c r="C192" i="6"/>
  <c r="D192" i="6"/>
  <c r="B192" i="6"/>
  <c r="H191" i="6"/>
  <c r="G191" i="6"/>
  <c r="H190" i="6"/>
  <c r="G190" i="6"/>
  <c r="F190" i="6"/>
  <c r="H189" i="6"/>
  <c r="G189" i="6"/>
  <c r="F189" i="6"/>
  <c r="D188" i="6"/>
  <c r="D187" i="6"/>
  <c r="D186" i="6"/>
  <c r="D185" i="6"/>
  <c r="C184" i="6"/>
  <c r="AB183" i="6"/>
  <c r="AA183" i="6"/>
  <c r="Z183" i="6"/>
  <c r="Y183" i="6"/>
  <c r="X183" i="6"/>
  <c r="W183" i="6"/>
  <c r="V183" i="6"/>
  <c r="U183" i="6"/>
  <c r="T183" i="6"/>
  <c r="H183" i="6"/>
  <c r="G183" i="6"/>
  <c r="F183" i="6"/>
  <c r="E183" i="6"/>
  <c r="C183" i="6"/>
  <c r="D183" i="6"/>
  <c r="B183" i="6"/>
  <c r="H182" i="6"/>
  <c r="G182" i="6"/>
  <c r="H181" i="6"/>
  <c r="G181" i="6"/>
  <c r="F181" i="6"/>
  <c r="H180" i="6"/>
  <c r="G180" i="6"/>
  <c r="F180" i="6"/>
  <c r="D179" i="6"/>
  <c r="D178" i="6"/>
  <c r="D177" i="6"/>
  <c r="D176" i="6"/>
  <c r="C175" i="6"/>
  <c r="AB174" i="6"/>
  <c r="AA174" i="6"/>
  <c r="Z174" i="6"/>
  <c r="Y174" i="6"/>
  <c r="X174" i="6"/>
  <c r="W174" i="6"/>
  <c r="V174" i="6"/>
  <c r="U174" i="6"/>
  <c r="T174" i="6"/>
  <c r="H174" i="6"/>
  <c r="G174" i="6"/>
  <c r="F174" i="6"/>
  <c r="E174" i="6"/>
  <c r="C174" i="6"/>
  <c r="D174" i="6"/>
  <c r="B174" i="6"/>
  <c r="H173" i="6"/>
  <c r="G173" i="6"/>
  <c r="H172" i="6"/>
  <c r="G172" i="6"/>
  <c r="F172" i="6"/>
  <c r="H171" i="6"/>
  <c r="G171" i="6"/>
  <c r="F171" i="6"/>
  <c r="D170" i="6"/>
  <c r="D169" i="6"/>
  <c r="D168" i="6"/>
  <c r="D167" i="6"/>
  <c r="C166" i="6"/>
  <c r="AB165" i="6"/>
  <c r="AA165" i="6"/>
  <c r="Z165" i="6"/>
  <c r="Y165" i="6"/>
  <c r="X165" i="6"/>
  <c r="W165" i="6"/>
  <c r="V165" i="6"/>
  <c r="U165" i="6"/>
  <c r="T165" i="6"/>
  <c r="H165" i="6"/>
  <c r="G165" i="6"/>
  <c r="F165" i="6"/>
  <c r="E165" i="6"/>
  <c r="C165" i="6"/>
  <c r="D165" i="6"/>
  <c r="B165" i="6"/>
  <c r="H164" i="6"/>
  <c r="G164" i="6"/>
  <c r="H163" i="6"/>
  <c r="G163" i="6"/>
  <c r="F163" i="6"/>
  <c r="H162" i="6"/>
  <c r="G162" i="6"/>
  <c r="F162" i="6"/>
  <c r="D161" i="6"/>
  <c r="D160" i="6"/>
  <c r="D159" i="6"/>
  <c r="D158" i="6"/>
  <c r="C157" i="6"/>
  <c r="AB156" i="6"/>
  <c r="AA156" i="6"/>
  <c r="Z156" i="6"/>
  <c r="Y156" i="6"/>
  <c r="X156" i="6"/>
  <c r="W156" i="6"/>
  <c r="V156" i="6"/>
  <c r="U156" i="6"/>
  <c r="T156" i="6"/>
  <c r="H156" i="6"/>
  <c r="G156" i="6"/>
  <c r="F156" i="6"/>
  <c r="E156" i="6"/>
  <c r="C156" i="6"/>
  <c r="D156" i="6"/>
  <c r="B156" i="6"/>
  <c r="H155" i="6"/>
  <c r="G155" i="6"/>
  <c r="H154" i="6"/>
  <c r="G154" i="6"/>
  <c r="F154" i="6"/>
  <c r="H153" i="6"/>
  <c r="G153" i="6"/>
  <c r="F153" i="6"/>
  <c r="D152" i="6"/>
  <c r="D151" i="6"/>
  <c r="D150" i="6"/>
  <c r="D149" i="6"/>
  <c r="C148" i="6"/>
  <c r="AB147" i="6"/>
  <c r="AA147" i="6"/>
  <c r="Z147" i="6"/>
  <c r="Y147" i="6"/>
  <c r="X147" i="6"/>
  <c r="W147" i="6"/>
  <c r="V147" i="6"/>
  <c r="U147" i="6"/>
  <c r="T147" i="6"/>
  <c r="H147" i="6"/>
  <c r="G147" i="6"/>
  <c r="F147" i="6"/>
  <c r="E147" i="6"/>
  <c r="C147" i="6"/>
  <c r="D147" i="6"/>
  <c r="B147" i="6"/>
  <c r="H146" i="6"/>
  <c r="G146" i="6"/>
  <c r="H145" i="6"/>
  <c r="G145" i="6"/>
  <c r="H144" i="6"/>
  <c r="G144" i="6"/>
  <c r="F144" i="6"/>
  <c r="H143" i="6"/>
  <c r="G143" i="6"/>
  <c r="H142" i="6"/>
  <c r="G142" i="6"/>
  <c r="F142" i="6"/>
  <c r="D141" i="6"/>
  <c r="D140" i="6"/>
  <c r="D139" i="6"/>
  <c r="D138" i="6"/>
  <c r="C137" i="6"/>
  <c r="AB136" i="6"/>
  <c r="AA136" i="6"/>
  <c r="Z136" i="6"/>
  <c r="Y136" i="6"/>
  <c r="X136" i="6"/>
  <c r="W136" i="6"/>
  <c r="V136" i="6"/>
  <c r="U136" i="6"/>
  <c r="T136" i="6"/>
  <c r="H136" i="6"/>
  <c r="G136" i="6"/>
  <c r="F136" i="6"/>
  <c r="E136" i="6"/>
  <c r="C136" i="6"/>
  <c r="D136" i="6"/>
  <c r="B136" i="6"/>
  <c r="H135" i="6"/>
  <c r="G135" i="6"/>
  <c r="H134" i="6"/>
  <c r="G134" i="6"/>
  <c r="H133" i="6"/>
  <c r="G133" i="6"/>
  <c r="F133" i="6"/>
  <c r="H132" i="6"/>
  <c r="G132" i="6"/>
  <c r="H131" i="6"/>
  <c r="G131" i="6"/>
  <c r="F131" i="6"/>
  <c r="D124" i="6"/>
  <c r="D123" i="6"/>
  <c r="D122" i="6"/>
  <c r="D121" i="6"/>
  <c r="AB120" i="6"/>
  <c r="AA120" i="6"/>
  <c r="Z120" i="6"/>
  <c r="Y120" i="6"/>
  <c r="X120" i="6"/>
  <c r="W120" i="6"/>
  <c r="V120" i="6"/>
  <c r="U120" i="6"/>
  <c r="T120" i="6"/>
  <c r="H120" i="6"/>
  <c r="G120" i="6"/>
  <c r="F120" i="6"/>
  <c r="E120" i="6"/>
  <c r="C120" i="6"/>
  <c r="D120" i="6"/>
  <c r="B120" i="6"/>
  <c r="D119" i="6"/>
  <c r="AB118" i="6"/>
  <c r="AA118" i="6"/>
  <c r="Z118" i="6"/>
  <c r="Y118" i="6"/>
  <c r="X118" i="6"/>
  <c r="W118" i="6"/>
  <c r="V118" i="6"/>
  <c r="U118" i="6"/>
  <c r="T118" i="6"/>
  <c r="H118" i="6"/>
  <c r="G118" i="6"/>
  <c r="F118" i="6"/>
  <c r="E118" i="6"/>
  <c r="C118" i="6"/>
  <c r="D118" i="6"/>
  <c r="B118" i="6"/>
  <c r="H117" i="6"/>
  <c r="G117" i="6"/>
  <c r="H116" i="6"/>
  <c r="G116" i="6"/>
  <c r="F116" i="6"/>
  <c r="H115" i="6"/>
  <c r="G115" i="6"/>
  <c r="F115" i="6"/>
  <c r="D114" i="6"/>
  <c r="D113" i="6"/>
  <c r="D112" i="6"/>
  <c r="D111" i="6"/>
  <c r="C110" i="6"/>
  <c r="AB109" i="6"/>
  <c r="AA109" i="6"/>
  <c r="Z109" i="6"/>
  <c r="Y109" i="6"/>
  <c r="X109" i="6"/>
  <c r="W109" i="6"/>
  <c r="V109" i="6"/>
  <c r="U109" i="6"/>
  <c r="T109" i="6"/>
  <c r="H109" i="6"/>
  <c r="G109" i="6"/>
  <c r="F109" i="6"/>
  <c r="E109" i="6"/>
  <c r="C109" i="6"/>
  <c r="D109" i="6"/>
  <c r="B109" i="6"/>
  <c r="H108" i="6"/>
  <c r="G108" i="6"/>
  <c r="H107" i="6"/>
  <c r="G107" i="6"/>
  <c r="H106" i="6"/>
  <c r="G106" i="6"/>
  <c r="F106" i="6"/>
  <c r="H105" i="6"/>
  <c r="G105" i="6"/>
  <c r="H104" i="6"/>
  <c r="G104" i="6"/>
  <c r="F104" i="6"/>
  <c r="D103" i="6"/>
  <c r="D102" i="6"/>
  <c r="D101" i="6"/>
  <c r="D100" i="6"/>
  <c r="C99" i="6"/>
  <c r="AB98" i="6"/>
  <c r="AA98" i="6"/>
  <c r="Z98" i="6"/>
  <c r="Y98" i="6"/>
  <c r="X98" i="6"/>
  <c r="W98" i="6"/>
  <c r="V98" i="6"/>
  <c r="U98" i="6"/>
  <c r="T98" i="6"/>
  <c r="H98" i="6"/>
  <c r="G98" i="6"/>
  <c r="F98" i="6"/>
  <c r="E98" i="6"/>
  <c r="C98" i="6"/>
  <c r="D98" i="6"/>
  <c r="B98" i="6"/>
  <c r="D97" i="6"/>
  <c r="AB96" i="6"/>
  <c r="AA96" i="6"/>
  <c r="Z96" i="6"/>
  <c r="Y96" i="6"/>
  <c r="X96" i="6"/>
  <c r="W96" i="6"/>
  <c r="V96" i="6"/>
  <c r="U96" i="6"/>
  <c r="T96" i="6"/>
  <c r="H96" i="6"/>
  <c r="G96" i="6"/>
  <c r="F96" i="6"/>
  <c r="E96" i="6"/>
  <c r="C96" i="6"/>
  <c r="D96" i="6"/>
  <c r="B96" i="6"/>
  <c r="H95" i="6"/>
  <c r="G95" i="6"/>
  <c r="H94" i="6"/>
  <c r="G94" i="6"/>
  <c r="F94" i="6"/>
  <c r="H93" i="6"/>
  <c r="G93" i="6"/>
  <c r="F93" i="6"/>
  <c r="D92" i="6"/>
  <c r="D91" i="6"/>
  <c r="D90" i="6"/>
  <c r="D89" i="6"/>
  <c r="C88" i="6"/>
  <c r="AB87" i="6"/>
  <c r="AA87" i="6"/>
  <c r="Z87" i="6"/>
  <c r="Y87" i="6"/>
  <c r="X87" i="6"/>
  <c r="W87" i="6"/>
  <c r="V87" i="6"/>
  <c r="U87" i="6"/>
  <c r="T87" i="6"/>
  <c r="H87" i="6"/>
  <c r="G87" i="6"/>
  <c r="F87" i="6"/>
  <c r="E87" i="6"/>
  <c r="C87" i="6"/>
  <c r="D87" i="6"/>
  <c r="B87" i="6"/>
  <c r="D86" i="6"/>
  <c r="AB85" i="6"/>
  <c r="AA85" i="6"/>
  <c r="Z85" i="6"/>
  <c r="Y85" i="6"/>
  <c r="X85" i="6"/>
  <c r="W85" i="6"/>
  <c r="V85" i="6"/>
  <c r="U85" i="6"/>
  <c r="T85" i="6"/>
  <c r="H85" i="6"/>
  <c r="G85" i="6"/>
  <c r="F85" i="6"/>
  <c r="E85" i="6"/>
  <c r="C85" i="6"/>
  <c r="D85" i="6"/>
  <c r="B85" i="6"/>
  <c r="H84" i="6"/>
  <c r="G84" i="6"/>
  <c r="H83" i="6"/>
  <c r="G83" i="6"/>
  <c r="F83" i="6"/>
  <c r="H82" i="6"/>
  <c r="G82" i="6"/>
  <c r="F82" i="6"/>
  <c r="D81" i="6"/>
  <c r="D80" i="6"/>
  <c r="D79" i="6"/>
  <c r="D78" i="6"/>
  <c r="C77" i="6"/>
  <c r="AB76" i="6"/>
  <c r="AA76" i="6"/>
  <c r="Z76" i="6"/>
  <c r="Y76" i="6"/>
  <c r="X76" i="6"/>
  <c r="W76" i="6"/>
  <c r="V76" i="6"/>
  <c r="U76" i="6"/>
  <c r="T76" i="6"/>
  <c r="H76" i="6"/>
  <c r="G76" i="6"/>
  <c r="F76" i="6"/>
  <c r="E76" i="6"/>
  <c r="C76" i="6"/>
  <c r="D76" i="6"/>
  <c r="B76" i="6"/>
  <c r="H75" i="6"/>
  <c r="G75" i="6"/>
  <c r="H74" i="6"/>
  <c r="G74" i="6"/>
  <c r="H73" i="6"/>
  <c r="G73" i="6"/>
  <c r="F73" i="6"/>
  <c r="H72" i="6"/>
  <c r="G72" i="6"/>
  <c r="H71" i="6"/>
  <c r="G71" i="6"/>
  <c r="F71" i="6"/>
  <c r="D65" i="6"/>
  <c r="D64" i="6"/>
  <c r="D63" i="6"/>
  <c r="D62" i="6"/>
  <c r="C61" i="6"/>
  <c r="AB60" i="6"/>
  <c r="AA60" i="6"/>
  <c r="Z60" i="6"/>
  <c r="Y60" i="6"/>
  <c r="X60" i="6"/>
  <c r="W60" i="6"/>
  <c r="V60" i="6"/>
  <c r="U60" i="6"/>
  <c r="T60" i="6"/>
  <c r="H60" i="6"/>
  <c r="G60" i="6"/>
  <c r="F60" i="6"/>
  <c r="E60" i="6"/>
  <c r="C60" i="6"/>
  <c r="D60" i="6"/>
  <c r="B60" i="6"/>
  <c r="H59" i="6"/>
  <c r="G59" i="6"/>
  <c r="H58" i="6"/>
  <c r="G58" i="6"/>
  <c r="F58" i="6"/>
  <c r="H57" i="6"/>
  <c r="G57" i="6"/>
  <c r="F57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D50" i="6"/>
  <c r="AB49" i="6"/>
  <c r="AA49" i="6"/>
  <c r="Z49" i="6"/>
  <c r="Y49" i="6"/>
  <c r="X49" i="6"/>
  <c r="W49" i="6"/>
  <c r="V49" i="6"/>
  <c r="U49" i="6"/>
  <c r="T49" i="6"/>
  <c r="H49" i="6"/>
  <c r="G49" i="6"/>
  <c r="F49" i="6"/>
  <c r="E49" i="6"/>
  <c r="C49" i="6"/>
  <c r="D49" i="6"/>
  <c r="B49" i="6"/>
  <c r="H48" i="6"/>
  <c r="G48" i="6"/>
  <c r="H47" i="6"/>
  <c r="G47" i="6"/>
  <c r="F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9" i="5"/>
  <c r="J996" i="5"/>
  <c r="C996" i="5"/>
  <c r="J995" i="5"/>
  <c r="C995" i="5"/>
  <c r="J994" i="5"/>
  <c r="C994" i="5"/>
  <c r="I21" i="5"/>
  <c r="I20" i="5"/>
  <c r="G20" i="5" s="1"/>
  <c r="I19" i="5"/>
  <c r="I18" i="5"/>
  <c r="I17" i="5"/>
  <c r="I16" i="5"/>
  <c r="I15" i="5"/>
  <c r="A993" i="5"/>
  <c r="L991" i="5"/>
  <c r="Q991" i="5" s="1"/>
  <c r="Z991" i="5"/>
  <c r="Y991" i="5"/>
  <c r="W991" i="5"/>
  <c r="K990" i="5"/>
  <c r="J990" i="5"/>
  <c r="Z990" i="5"/>
  <c r="Y990" i="5"/>
  <c r="W990" i="5"/>
  <c r="H990" i="5"/>
  <c r="X990" i="5" s="1"/>
  <c r="F990" i="5"/>
  <c r="V990" i="5"/>
  <c r="T990" i="5"/>
  <c r="U990" i="5"/>
  <c r="S990" i="5"/>
  <c r="E990" i="5"/>
  <c r="D990" i="5"/>
  <c r="C990" i="5"/>
  <c r="B990" i="5"/>
  <c r="A990" i="5"/>
  <c r="L989" i="5"/>
  <c r="G989" i="5"/>
  <c r="E989" i="5"/>
  <c r="J988" i="5"/>
  <c r="E988" i="5"/>
  <c r="J987" i="5"/>
  <c r="E987" i="5"/>
  <c r="K986" i="5"/>
  <c r="J986" i="5"/>
  <c r="H986" i="5"/>
  <c r="G986" i="5"/>
  <c r="F986" i="5"/>
  <c r="K985" i="5"/>
  <c r="J985" i="5"/>
  <c r="H985" i="5"/>
  <c r="R985" i="5" s="1"/>
  <c r="G985" i="5"/>
  <c r="F985" i="5"/>
  <c r="V984" i="5"/>
  <c r="T984" i="5"/>
  <c r="U984" i="5"/>
  <c r="S984" i="5"/>
  <c r="H987" i="5" s="1"/>
  <c r="F984" i="5"/>
  <c r="E984" i="5"/>
  <c r="D984" i="5"/>
  <c r="I984" i="5"/>
  <c r="C984" i="5"/>
  <c r="B984" i="5"/>
  <c r="A984" i="5"/>
  <c r="L983" i="5"/>
  <c r="Q983" i="5" s="1"/>
  <c r="Z983" i="5"/>
  <c r="Y983" i="5"/>
  <c r="W983" i="5"/>
  <c r="K982" i="5"/>
  <c r="J982" i="5"/>
  <c r="Z982" i="5"/>
  <c r="Y982" i="5"/>
  <c r="W982" i="5"/>
  <c r="H982" i="5"/>
  <c r="X982" i="5" s="1"/>
  <c r="F982" i="5"/>
  <c r="V982" i="5"/>
  <c r="T982" i="5"/>
  <c r="U982" i="5"/>
  <c r="S982" i="5"/>
  <c r="E982" i="5"/>
  <c r="D982" i="5"/>
  <c r="C982" i="5"/>
  <c r="B982" i="5"/>
  <c r="A982" i="5"/>
  <c r="K981" i="5"/>
  <c r="J981" i="5"/>
  <c r="Z981" i="5"/>
  <c r="Y981" i="5"/>
  <c r="W981" i="5"/>
  <c r="H981" i="5"/>
  <c r="X981" i="5" s="1"/>
  <c r="F981" i="5"/>
  <c r="V981" i="5"/>
  <c r="T981" i="5"/>
  <c r="U981" i="5"/>
  <c r="S981" i="5"/>
  <c r="E981" i="5"/>
  <c r="D981" i="5"/>
  <c r="C981" i="5"/>
  <c r="B981" i="5"/>
  <c r="A981" i="5"/>
  <c r="L980" i="5"/>
  <c r="G980" i="5"/>
  <c r="E980" i="5"/>
  <c r="J979" i="5"/>
  <c r="E979" i="5"/>
  <c r="J978" i="5"/>
  <c r="E978" i="5"/>
  <c r="K977" i="5"/>
  <c r="J977" i="5"/>
  <c r="H977" i="5"/>
  <c r="G977" i="5"/>
  <c r="F977" i="5"/>
  <c r="K976" i="5"/>
  <c r="J976" i="5"/>
  <c r="H976" i="5"/>
  <c r="G976" i="5"/>
  <c r="F976" i="5"/>
  <c r="K975" i="5"/>
  <c r="J975" i="5"/>
  <c r="H975" i="5"/>
  <c r="R975" i="5" s="1"/>
  <c r="G975" i="5"/>
  <c r="F975" i="5"/>
  <c r="C974" i="5"/>
  <c r="V973" i="5"/>
  <c r="K979" i="5" s="1"/>
  <c r="T973" i="5"/>
  <c r="K978" i="5" s="1"/>
  <c r="U973" i="5"/>
  <c r="S973" i="5"/>
  <c r="H978" i="5" s="1"/>
  <c r="F973" i="5"/>
  <c r="E973" i="5"/>
  <c r="D973" i="5"/>
  <c r="I973" i="5"/>
  <c r="C973" i="5"/>
  <c r="B973" i="5"/>
  <c r="A973" i="5"/>
  <c r="L972" i="5"/>
  <c r="Q972" i="5" s="1"/>
  <c r="Z972" i="5"/>
  <c r="Y972" i="5"/>
  <c r="W972" i="5"/>
  <c r="K971" i="5"/>
  <c r="J971" i="5"/>
  <c r="Z971" i="5"/>
  <c r="Y971" i="5"/>
  <c r="W971" i="5"/>
  <c r="H971" i="5"/>
  <c r="X971" i="5" s="1"/>
  <c r="F971" i="5"/>
  <c r="V971" i="5"/>
  <c r="T971" i="5"/>
  <c r="U971" i="5"/>
  <c r="S971" i="5"/>
  <c r="E971" i="5"/>
  <c r="D971" i="5"/>
  <c r="C971" i="5"/>
  <c r="B971" i="5"/>
  <c r="A971" i="5"/>
  <c r="K970" i="5"/>
  <c r="J970" i="5"/>
  <c r="Z970" i="5"/>
  <c r="Y970" i="5"/>
  <c r="W970" i="5"/>
  <c r="H970" i="5"/>
  <c r="X970" i="5" s="1"/>
  <c r="F970" i="5"/>
  <c r="V970" i="5"/>
  <c r="T970" i="5"/>
  <c r="U970" i="5"/>
  <c r="S970" i="5"/>
  <c r="E970" i="5"/>
  <c r="D970" i="5"/>
  <c r="C970" i="5"/>
  <c r="B970" i="5"/>
  <c r="A970" i="5"/>
  <c r="L969" i="5"/>
  <c r="G969" i="5"/>
  <c r="E969" i="5"/>
  <c r="J968" i="5"/>
  <c r="E968" i="5"/>
  <c r="J967" i="5"/>
  <c r="E967" i="5"/>
  <c r="K966" i="5"/>
  <c r="J966" i="5"/>
  <c r="H966" i="5"/>
  <c r="G966" i="5"/>
  <c r="F966" i="5"/>
  <c r="K965" i="5"/>
  <c r="J965" i="5"/>
  <c r="H965" i="5"/>
  <c r="R965" i="5" s="1"/>
  <c r="G965" i="5"/>
  <c r="F965" i="5"/>
  <c r="K964" i="5"/>
  <c r="J964" i="5"/>
  <c r="H964" i="5"/>
  <c r="G964" i="5"/>
  <c r="F964" i="5"/>
  <c r="K963" i="5"/>
  <c r="J963" i="5"/>
  <c r="H963" i="5"/>
  <c r="R963" i="5" s="1"/>
  <c r="G963" i="5"/>
  <c r="F963" i="5"/>
  <c r="V962" i="5"/>
  <c r="T962" i="5"/>
  <c r="U962" i="5"/>
  <c r="S962" i="5"/>
  <c r="H967" i="5" s="1"/>
  <c r="F962" i="5"/>
  <c r="E962" i="5"/>
  <c r="D962" i="5"/>
  <c r="I962" i="5"/>
  <c r="C962" i="5"/>
  <c r="B962" i="5"/>
  <c r="A962" i="5"/>
  <c r="L961" i="5"/>
  <c r="Q961" i="5" s="1"/>
  <c r="Z961" i="5"/>
  <c r="Y961" i="5"/>
  <c r="W961" i="5"/>
  <c r="K960" i="5"/>
  <c r="J960" i="5"/>
  <c r="Z960" i="5"/>
  <c r="Y960" i="5"/>
  <c r="W960" i="5"/>
  <c r="H960" i="5"/>
  <c r="X960" i="5" s="1"/>
  <c r="F960" i="5"/>
  <c r="V960" i="5"/>
  <c r="T960" i="5"/>
  <c r="U960" i="5"/>
  <c r="S960" i="5"/>
  <c r="E960" i="5"/>
  <c r="D960" i="5"/>
  <c r="C960" i="5"/>
  <c r="B960" i="5"/>
  <c r="A960" i="5"/>
  <c r="L959" i="5"/>
  <c r="G959" i="5"/>
  <c r="E959" i="5"/>
  <c r="J958" i="5"/>
  <c r="E958" i="5"/>
  <c r="J957" i="5"/>
  <c r="E957" i="5"/>
  <c r="K956" i="5"/>
  <c r="J956" i="5"/>
  <c r="H956" i="5"/>
  <c r="G956" i="5"/>
  <c r="F956" i="5"/>
  <c r="K955" i="5"/>
  <c r="J955" i="5"/>
  <c r="H955" i="5"/>
  <c r="R955" i="5" s="1"/>
  <c r="G955" i="5"/>
  <c r="F955" i="5"/>
  <c r="K954" i="5"/>
  <c r="J954" i="5"/>
  <c r="H954" i="5"/>
  <c r="G954" i="5"/>
  <c r="F954" i="5"/>
  <c r="K953" i="5"/>
  <c r="J953" i="5"/>
  <c r="H953" i="5"/>
  <c r="R953" i="5" s="1"/>
  <c r="G953" i="5"/>
  <c r="F953" i="5"/>
  <c r="C952" i="5"/>
  <c r="V951" i="5"/>
  <c r="T951" i="5"/>
  <c r="U951" i="5"/>
  <c r="S951" i="5"/>
  <c r="F951" i="5"/>
  <c r="E951" i="5"/>
  <c r="D951" i="5"/>
  <c r="I951" i="5"/>
  <c r="C951" i="5"/>
  <c r="B951" i="5"/>
  <c r="A951" i="5"/>
  <c r="L950" i="5"/>
  <c r="Q950" i="5" s="1"/>
  <c r="Z950" i="5"/>
  <c r="Y950" i="5"/>
  <c r="W950" i="5"/>
  <c r="K949" i="5"/>
  <c r="J949" i="5"/>
  <c r="Z949" i="5"/>
  <c r="Y949" i="5"/>
  <c r="W949" i="5"/>
  <c r="H949" i="5"/>
  <c r="X949" i="5" s="1"/>
  <c r="F949" i="5"/>
  <c r="V949" i="5"/>
  <c r="T949" i="5"/>
  <c r="U949" i="5"/>
  <c r="S949" i="5"/>
  <c r="E949" i="5"/>
  <c r="D949" i="5"/>
  <c r="C949" i="5"/>
  <c r="B949" i="5"/>
  <c r="A949" i="5"/>
  <c r="L948" i="5"/>
  <c r="G948" i="5"/>
  <c r="E948" i="5"/>
  <c r="J947" i="5"/>
  <c r="E947" i="5"/>
  <c r="J946" i="5"/>
  <c r="E946" i="5"/>
  <c r="K945" i="5"/>
  <c r="J945" i="5"/>
  <c r="H945" i="5"/>
  <c r="G945" i="5"/>
  <c r="F945" i="5"/>
  <c r="K944" i="5"/>
  <c r="J944" i="5"/>
  <c r="H944" i="5"/>
  <c r="R944" i="5" s="1"/>
  <c r="G944" i="5"/>
  <c r="F944" i="5"/>
  <c r="K943" i="5"/>
  <c r="J943" i="5"/>
  <c r="H943" i="5"/>
  <c r="G943" i="5"/>
  <c r="F943" i="5"/>
  <c r="K942" i="5"/>
  <c r="J942" i="5"/>
  <c r="H942" i="5"/>
  <c r="R942" i="5" s="1"/>
  <c r="G942" i="5"/>
  <c r="F942" i="5"/>
  <c r="C941" i="5"/>
  <c r="V940" i="5"/>
  <c r="K947" i="5" s="1"/>
  <c r="T940" i="5"/>
  <c r="U940" i="5"/>
  <c r="S940" i="5"/>
  <c r="F940" i="5"/>
  <c r="E940" i="5"/>
  <c r="D940" i="5"/>
  <c r="I940" i="5"/>
  <c r="C940" i="5"/>
  <c r="B940" i="5"/>
  <c r="A940" i="5"/>
  <c r="L939" i="5"/>
  <c r="Q939" i="5" s="1"/>
  <c r="Z939" i="5"/>
  <c r="Y939" i="5"/>
  <c r="W939" i="5"/>
  <c r="K938" i="5"/>
  <c r="J938" i="5"/>
  <c r="Z938" i="5"/>
  <c r="Y938" i="5"/>
  <c r="W938" i="5"/>
  <c r="H938" i="5"/>
  <c r="X938" i="5" s="1"/>
  <c r="F938" i="5"/>
  <c r="V938" i="5"/>
  <c r="T938" i="5"/>
  <c r="U938" i="5"/>
  <c r="S938" i="5"/>
  <c r="E938" i="5"/>
  <c r="D938" i="5"/>
  <c r="C938" i="5"/>
  <c r="B938" i="5"/>
  <c r="A938" i="5"/>
  <c r="L937" i="5"/>
  <c r="G937" i="5"/>
  <c r="E937" i="5"/>
  <c r="J936" i="5"/>
  <c r="E936" i="5"/>
  <c r="J935" i="5"/>
  <c r="E935" i="5"/>
  <c r="K934" i="5"/>
  <c r="J934" i="5"/>
  <c r="H934" i="5"/>
  <c r="G934" i="5"/>
  <c r="F934" i="5"/>
  <c r="K933" i="5"/>
  <c r="J933" i="5"/>
  <c r="H933" i="5"/>
  <c r="R933" i="5" s="1"/>
  <c r="G933" i="5"/>
  <c r="F933" i="5"/>
  <c r="K932" i="5"/>
  <c r="J932" i="5"/>
  <c r="H932" i="5"/>
  <c r="G932" i="5"/>
  <c r="F932" i="5"/>
  <c r="K931" i="5"/>
  <c r="J931" i="5"/>
  <c r="H931" i="5"/>
  <c r="R931" i="5" s="1"/>
  <c r="G931" i="5"/>
  <c r="F931" i="5"/>
  <c r="C930" i="5"/>
  <c r="V929" i="5"/>
  <c r="T929" i="5"/>
  <c r="K935" i="5" s="1"/>
  <c r="U929" i="5"/>
  <c r="S929" i="5"/>
  <c r="F929" i="5"/>
  <c r="E929" i="5"/>
  <c r="D929" i="5"/>
  <c r="I929" i="5"/>
  <c r="C929" i="5"/>
  <c r="B929" i="5"/>
  <c r="A929" i="5"/>
  <c r="L928" i="5"/>
  <c r="Q928" i="5" s="1"/>
  <c r="Z928" i="5"/>
  <c r="Y928" i="5"/>
  <c r="W928" i="5"/>
  <c r="K927" i="5"/>
  <c r="J927" i="5"/>
  <c r="Z927" i="5"/>
  <c r="Y927" i="5"/>
  <c r="W927" i="5"/>
  <c r="H927" i="5"/>
  <c r="X927" i="5" s="1"/>
  <c r="F927" i="5"/>
  <c r="V927" i="5"/>
  <c r="T927" i="5"/>
  <c r="U927" i="5"/>
  <c r="S927" i="5"/>
  <c r="E927" i="5"/>
  <c r="D927" i="5"/>
  <c r="C927" i="5"/>
  <c r="B927" i="5"/>
  <c r="A927" i="5"/>
  <c r="L926" i="5"/>
  <c r="G926" i="5"/>
  <c r="E926" i="5"/>
  <c r="J925" i="5"/>
  <c r="E925" i="5"/>
  <c r="J924" i="5"/>
  <c r="E924" i="5"/>
  <c r="K923" i="5"/>
  <c r="J923" i="5"/>
  <c r="H923" i="5"/>
  <c r="G923" i="5"/>
  <c r="F923" i="5"/>
  <c r="K922" i="5"/>
  <c r="J922" i="5"/>
  <c r="H922" i="5"/>
  <c r="R922" i="5" s="1"/>
  <c r="G922" i="5"/>
  <c r="F922" i="5"/>
  <c r="K921" i="5"/>
  <c r="J921" i="5"/>
  <c r="H921" i="5"/>
  <c r="G921" i="5"/>
  <c r="F921" i="5"/>
  <c r="K920" i="5"/>
  <c r="J920" i="5"/>
  <c r="H920" i="5"/>
  <c r="R920" i="5" s="1"/>
  <c r="G920" i="5"/>
  <c r="F920" i="5"/>
  <c r="C919" i="5"/>
  <c r="V918" i="5"/>
  <c r="T918" i="5"/>
  <c r="U918" i="5"/>
  <c r="S918" i="5"/>
  <c r="F918" i="5"/>
  <c r="E918" i="5"/>
  <c r="D918" i="5"/>
  <c r="I918" i="5"/>
  <c r="C918" i="5"/>
  <c r="B918" i="5"/>
  <c r="A918" i="5"/>
  <c r="L917" i="5"/>
  <c r="Q917" i="5" s="1"/>
  <c r="Z917" i="5"/>
  <c r="Y917" i="5"/>
  <c r="W917" i="5"/>
  <c r="K916" i="5"/>
  <c r="J916" i="5"/>
  <c r="Z916" i="5"/>
  <c r="Y916" i="5"/>
  <c r="W916" i="5"/>
  <c r="H916" i="5"/>
  <c r="X916" i="5" s="1"/>
  <c r="F916" i="5"/>
  <c r="V916" i="5"/>
  <c r="T916" i="5"/>
  <c r="U916" i="5"/>
  <c r="S916" i="5"/>
  <c r="E916" i="5"/>
  <c r="D916" i="5"/>
  <c r="C916" i="5"/>
  <c r="B916" i="5"/>
  <c r="A916" i="5"/>
  <c r="L915" i="5"/>
  <c r="G915" i="5"/>
  <c r="E915" i="5"/>
  <c r="J914" i="5"/>
  <c r="E914" i="5"/>
  <c r="J913" i="5"/>
  <c r="E913" i="5"/>
  <c r="K912" i="5"/>
  <c r="J912" i="5"/>
  <c r="H912" i="5"/>
  <c r="G912" i="5"/>
  <c r="F912" i="5"/>
  <c r="K911" i="5"/>
  <c r="J911" i="5"/>
  <c r="H911" i="5"/>
  <c r="R911" i="5" s="1"/>
  <c r="G911" i="5"/>
  <c r="F911" i="5"/>
  <c r="K910" i="5"/>
  <c r="J910" i="5"/>
  <c r="H910" i="5"/>
  <c r="G910" i="5"/>
  <c r="F910" i="5"/>
  <c r="K909" i="5"/>
  <c r="J909" i="5"/>
  <c r="H909" i="5"/>
  <c r="R909" i="5" s="1"/>
  <c r="G909" i="5"/>
  <c r="F909" i="5"/>
  <c r="C908" i="5"/>
  <c r="V907" i="5"/>
  <c r="T907" i="5"/>
  <c r="U907" i="5"/>
  <c r="S907" i="5"/>
  <c r="F907" i="5"/>
  <c r="E907" i="5"/>
  <c r="D907" i="5"/>
  <c r="I907" i="5"/>
  <c r="C907" i="5"/>
  <c r="B907" i="5"/>
  <c r="A907" i="5"/>
  <c r="L906" i="5"/>
  <c r="Q906" i="5" s="1"/>
  <c r="Z906" i="5"/>
  <c r="Y906" i="5"/>
  <c r="W906" i="5"/>
  <c r="K905" i="5"/>
  <c r="J905" i="5"/>
  <c r="Z905" i="5"/>
  <c r="Y905" i="5"/>
  <c r="W905" i="5"/>
  <c r="H905" i="5"/>
  <c r="X905" i="5" s="1"/>
  <c r="F905" i="5"/>
  <c r="V905" i="5"/>
  <c r="T905" i="5"/>
  <c r="U905" i="5"/>
  <c r="S905" i="5"/>
  <c r="E905" i="5"/>
  <c r="D905" i="5"/>
  <c r="C905" i="5"/>
  <c r="B905" i="5"/>
  <c r="A905" i="5"/>
  <c r="L904" i="5"/>
  <c r="G904" i="5"/>
  <c r="E904" i="5"/>
  <c r="J903" i="5"/>
  <c r="E903" i="5"/>
  <c r="J902" i="5"/>
  <c r="E902" i="5"/>
  <c r="K901" i="5"/>
  <c r="J901" i="5"/>
  <c r="H901" i="5"/>
  <c r="G901" i="5"/>
  <c r="F901" i="5"/>
  <c r="K900" i="5"/>
  <c r="J900" i="5"/>
  <c r="H900" i="5"/>
  <c r="R900" i="5" s="1"/>
  <c r="G900" i="5"/>
  <c r="F900" i="5"/>
  <c r="K899" i="5"/>
  <c r="J899" i="5"/>
  <c r="H899" i="5"/>
  <c r="G899" i="5"/>
  <c r="F899" i="5"/>
  <c r="K898" i="5"/>
  <c r="J898" i="5"/>
  <c r="H898" i="5"/>
  <c r="R898" i="5" s="1"/>
  <c r="G898" i="5"/>
  <c r="F898" i="5"/>
  <c r="C897" i="5"/>
  <c r="V896" i="5"/>
  <c r="K903" i="5" s="1"/>
  <c r="T896" i="5"/>
  <c r="U896" i="5"/>
  <c r="S896" i="5"/>
  <c r="F896" i="5"/>
  <c r="E896" i="5"/>
  <c r="D896" i="5"/>
  <c r="I896" i="5"/>
  <c r="C896" i="5"/>
  <c r="B896" i="5"/>
  <c r="A896" i="5"/>
  <c r="L895" i="5"/>
  <c r="Q895" i="5" s="1"/>
  <c r="Z895" i="5"/>
  <c r="Y895" i="5"/>
  <c r="W895" i="5"/>
  <c r="K894" i="5"/>
  <c r="J894" i="5"/>
  <c r="Z894" i="5"/>
  <c r="Y894" i="5"/>
  <c r="W894" i="5"/>
  <c r="H894" i="5"/>
  <c r="X894" i="5" s="1"/>
  <c r="F894" i="5"/>
  <c r="V894" i="5"/>
  <c r="T894" i="5"/>
  <c r="U894" i="5"/>
  <c r="S894" i="5"/>
  <c r="E894" i="5"/>
  <c r="D894" i="5"/>
  <c r="C894" i="5"/>
  <c r="B894" i="5"/>
  <c r="A894" i="5"/>
  <c r="K893" i="5"/>
  <c r="J893" i="5"/>
  <c r="Z893" i="5"/>
  <c r="Y893" i="5"/>
  <c r="W893" i="5"/>
  <c r="H893" i="5"/>
  <c r="X893" i="5" s="1"/>
  <c r="F893" i="5"/>
  <c r="V893" i="5"/>
  <c r="T893" i="5"/>
  <c r="U893" i="5"/>
  <c r="S893" i="5"/>
  <c r="E893" i="5"/>
  <c r="D893" i="5"/>
  <c r="C893" i="5"/>
  <c r="B893" i="5"/>
  <c r="A893" i="5"/>
  <c r="L892" i="5"/>
  <c r="G892" i="5"/>
  <c r="E892" i="5"/>
  <c r="J891" i="5"/>
  <c r="E891" i="5"/>
  <c r="J890" i="5"/>
  <c r="E890" i="5"/>
  <c r="K889" i="5"/>
  <c r="J889" i="5"/>
  <c r="H889" i="5"/>
  <c r="G889" i="5"/>
  <c r="F889" i="5"/>
  <c r="K888" i="5"/>
  <c r="J888" i="5"/>
  <c r="H888" i="5"/>
  <c r="R888" i="5" s="1"/>
  <c r="G888" i="5"/>
  <c r="F888" i="5"/>
  <c r="K887" i="5"/>
  <c r="J887" i="5"/>
  <c r="H887" i="5"/>
  <c r="G887" i="5"/>
  <c r="F887" i="5"/>
  <c r="K886" i="5"/>
  <c r="J886" i="5"/>
  <c r="H886" i="5"/>
  <c r="R886" i="5" s="1"/>
  <c r="G886" i="5"/>
  <c r="F886" i="5"/>
  <c r="C885" i="5"/>
  <c r="V884" i="5"/>
  <c r="T884" i="5"/>
  <c r="U884" i="5"/>
  <c r="S884" i="5"/>
  <c r="F884" i="5"/>
  <c r="E884" i="5"/>
  <c r="D884" i="5"/>
  <c r="I884" i="5"/>
  <c r="C884" i="5"/>
  <c r="B884" i="5"/>
  <c r="A884" i="5"/>
  <c r="L883" i="5"/>
  <c r="Q883" i="5" s="1"/>
  <c r="Z883" i="5"/>
  <c r="Y883" i="5"/>
  <c r="W883" i="5"/>
  <c r="K882" i="5"/>
  <c r="J882" i="5"/>
  <c r="Z882" i="5"/>
  <c r="Y882" i="5"/>
  <c r="W882" i="5"/>
  <c r="H882" i="5"/>
  <c r="X882" i="5" s="1"/>
  <c r="F882" i="5"/>
  <c r="V882" i="5"/>
  <c r="T882" i="5"/>
  <c r="U882" i="5"/>
  <c r="S882" i="5"/>
  <c r="E882" i="5"/>
  <c r="D882" i="5"/>
  <c r="C882" i="5"/>
  <c r="B882" i="5"/>
  <c r="A882" i="5"/>
  <c r="K881" i="5"/>
  <c r="J881" i="5"/>
  <c r="Z881" i="5"/>
  <c r="Y881" i="5"/>
  <c r="W881" i="5"/>
  <c r="H881" i="5"/>
  <c r="X881" i="5" s="1"/>
  <c r="F881" i="5"/>
  <c r="V881" i="5"/>
  <c r="T881" i="5"/>
  <c r="U881" i="5"/>
  <c r="S881" i="5"/>
  <c r="E881" i="5"/>
  <c r="D881" i="5"/>
  <c r="C881" i="5"/>
  <c r="B881" i="5"/>
  <c r="A881" i="5"/>
  <c r="K880" i="5"/>
  <c r="J880" i="5"/>
  <c r="Z880" i="5"/>
  <c r="Y880" i="5"/>
  <c r="W880" i="5"/>
  <c r="H880" i="5"/>
  <c r="X880" i="5" s="1"/>
  <c r="F880" i="5"/>
  <c r="V880" i="5"/>
  <c r="T880" i="5"/>
  <c r="U880" i="5"/>
  <c r="S880" i="5"/>
  <c r="E880" i="5"/>
  <c r="D880" i="5"/>
  <c r="C880" i="5"/>
  <c r="B880" i="5"/>
  <c r="A880" i="5"/>
  <c r="L879" i="5"/>
  <c r="G879" i="5"/>
  <c r="E879" i="5"/>
  <c r="J878" i="5"/>
  <c r="E878" i="5"/>
  <c r="J877" i="5"/>
  <c r="E877" i="5"/>
  <c r="K876" i="5"/>
  <c r="J876" i="5"/>
  <c r="H876" i="5"/>
  <c r="G876" i="5"/>
  <c r="F876" i="5"/>
  <c r="K875" i="5"/>
  <c r="J875" i="5"/>
  <c r="H875" i="5"/>
  <c r="R875" i="5" s="1"/>
  <c r="G875" i="5"/>
  <c r="F875" i="5"/>
  <c r="K874" i="5"/>
  <c r="J874" i="5"/>
  <c r="H874" i="5"/>
  <c r="G874" i="5"/>
  <c r="F874" i="5"/>
  <c r="K873" i="5"/>
  <c r="J873" i="5"/>
  <c r="H873" i="5"/>
  <c r="G873" i="5"/>
  <c r="F873" i="5"/>
  <c r="C872" i="5"/>
  <c r="V871" i="5"/>
  <c r="T871" i="5"/>
  <c r="U871" i="5"/>
  <c r="S871" i="5"/>
  <c r="F871" i="5"/>
  <c r="E871" i="5"/>
  <c r="D871" i="5"/>
  <c r="I871" i="5"/>
  <c r="C871" i="5"/>
  <c r="B871" i="5"/>
  <c r="A871" i="5"/>
  <c r="L870" i="5"/>
  <c r="Q870" i="5" s="1"/>
  <c r="Z870" i="5"/>
  <c r="Y870" i="5"/>
  <c r="X870" i="5"/>
  <c r="L869" i="5"/>
  <c r="G869" i="5"/>
  <c r="E869" i="5"/>
  <c r="J868" i="5"/>
  <c r="F868" i="5"/>
  <c r="E868" i="5"/>
  <c r="J867" i="5"/>
  <c r="F867" i="5"/>
  <c r="E867" i="5"/>
  <c r="K866" i="5"/>
  <c r="J866" i="5"/>
  <c r="H866" i="5"/>
  <c r="R866" i="5" s="1"/>
  <c r="G866" i="5"/>
  <c r="F866" i="5"/>
  <c r="C865" i="5"/>
  <c r="V864" i="5"/>
  <c r="K868" i="5" s="1"/>
  <c r="T864" i="5"/>
  <c r="K867" i="5" s="1"/>
  <c r="U864" i="5"/>
  <c r="H868" i="5" s="1"/>
  <c r="S864" i="5"/>
  <c r="H867" i="5" s="1"/>
  <c r="F864" i="5"/>
  <c r="E864" i="5"/>
  <c r="D864" i="5"/>
  <c r="I864" i="5"/>
  <c r="C864" i="5"/>
  <c r="B864" i="5"/>
  <c r="A864" i="5"/>
  <c r="A863" i="5"/>
  <c r="A859" i="5"/>
  <c r="L857" i="5"/>
  <c r="Q857" i="5" s="1"/>
  <c r="Z857" i="5"/>
  <c r="Y857" i="5"/>
  <c r="X857" i="5"/>
  <c r="K856" i="5"/>
  <c r="J856" i="5"/>
  <c r="Z856" i="5"/>
  <c r="Y856" i="5"/>
  <c r="X856" i="5"/>
  <c r="H856" i="5"/>
  <c r="W856" i="5" s="1"/>
  <c r="F856" i="5"/>
  <c r="V856" i="5"/>
  <c r="T856" i="5"/>
  <c r="U856" i="5"/>
  <c r="S856" i="5"/>
  <c r="E856" i="5"/>
  <c r="D856" i="5"/>
  <c r="C856" i="5"/>
  <c r="B856" i="5"/>
  <c r="A856" i="5"/>
  <c r="K855" i="5"/>
  <c r="J855" i="5"/>
  <c r="Z855" i="5"/>
  <c r="Y855" i="5"/>
  <c r="X855" i="5"/>
  <c r="H855" i="5"/>
  <c r="W855" i="5" s="1"/>
  <c r="F855" i="5"/>
  <c r="V855" i="5"/>
  <c r="T855" i="5"/>
  <c r="U855" i="5"/>
  <c r="S855" i="5"/>
  <c r="E855" i="5"/>
  <c r="D855" i="5"/>
  <c r="C855" i="5"/>
  <c r="B855" i="5"/>
  <c r="A855" i="5"/>
  <c r="L854" i="5"/>
  <c r="G854" i="5"/>
  <c r="E854" i="5"/>
  <c r="J853" i="5"/>
  <c r="F853" i="5"/>
  <c r="E853" i="5"/>
  <c r="J852" i="5"/>
  <c r="F852" i="5"/>
  <c r="E852" i="5"/>
  <c r="K851" i="5"/>
  <c r="J851" i="5"/>
  <c r="H851" i="5"/>
  <c r="G851" i="5"/>
  <c r="F851" i="5"/>
  <c r="K850" i="5"/>
  <c r="J850" i="5"/>
  <c r="H850" i="5"/>
  <c r="R850" i="5" s="1"/>
  <c r="G850" i="5"/>
  <c r="F850" i="5"/>
  <c r="K849" i="5"/>
  <c r="J849" i="5"/>
  <c r="H849" i="5"/>
  <c r="G849" i="5"/>
  <c r="F849" i="5"/>
  <c r="K848" i="5"/>
  <c r="J848" i="5"/>
  <c r="H848" i="5"/>
  <c r="G848" i="5"/>
  <c r="F848" i="5"/>
  <c r="C847" i="5"/>
  <c r="V846" i="5"/>
  <c r="T846" i="5"/>
  <c r="U846" i="5"/>
  <c r="S846" i="5"/>
  <c r="F846" i="5"/>
  <c r="E846" i="5"/>
  <c r="D846" i="5"/>
  <c r="I846" i="5"/>
  <c r="C846" i="5"/>
  <c r="B846" i="5"/>
  <c r="A846" i="5"/>
  <c r="L845" i="5"/>
  <c r="Q845" i="5" s="1"/>
  <c r="Z845" i="5"/>
  <c r="Y845" i="5"/>
  <c r="X845" i="5"/>
  <c r="K844" i="5"/>
  <c r="J844" i="5"/>
  <c r="Z844" i="5"/>
  <c r="Y844" i="5"/>
  <c r="X844" i="5"/>
  <c r="H844" i="5"/>
  <c r="W844" i="5" s="1"/>
  <c r="F844" i="5"/>
  <c r="V844" i="5"/>
  <c r="T844" i="5"/>
  <c r="U844" i="5"/>
  <c r="S844" i="5"/>
  <c r="E844" i="5"/>
  <c r="D844" i="5"/>
  <c r="C844" i="5"/>
  <c r="B844" i="5"/>
  <c r="A844" i="5"/>
  <c r="K843" i="5"/>
  <c r="J843" i="5"/>
  <c r="Z843" i="5"/>
  <c r="Y843" i="5"/>
  <c r="X843" i="5"/>
  <c r="H843" i="5"/>
  <c r="W843" i="5" s="1"/>
  <c r="F843" i="5"/>
  <c r="V843" i="5"/>
  <c r="T843" i="5"/>
  <c r="U843" i="5"/>
  <c r="S843" i="5"/>
  <c r="E843" i="5"/>
  <c r="D843" i="5"/>
  <c r="C843" i="5"/>
  <c r="B843" i="5"/>
  <c r="A843" i="5"/>
  <c r="K842" i="5"/>
  <c r="J842" i="5"/>
  <c r="Z842" i="5"/>
  <c r="Y842" i="5"/>
  <c r="X842" i="5"/>
  <c r="H842" i="5"/>
  <c r="W842" i="5" s="1"/>
  <c r="F842" i="5"/>
  <c r="V842" i="5"/>
  <c r="T842" i="5"/>
  <c r="U842" i="5"/>
  <c r="S842" i="5"/>
  <c r="E842" i="5"/>
  <c r="D842" i="5"/>
  <c r="C842" i="5"/>
  <c r="B842" i="5"/>
  <c r="A842" i="5"/>
  <c r="K841" i="5"/>
  <c r="J841" i="5"/>
  <c r="Z841" i="5"/>
  <c r="Y841" i="5"/>
  <c r="X841" i="5"/>
  <c r="H841" i="5"/>
  <c r="W841" i="5" s="1"/>
  <c r="F841" i="5"/>
  <c r="V841" i="5"/>
  <c r="T841" i="5"/>
  <c r="U841" i="5"/>
  <c r="S841" i="5"/>
  <c r="E841" i="5"/>
  <c r="D841" i="5"/>
  <c r="C841" i="5"/>
  <c r="B841" i="5"/>
  <c r="A841" i="5"/>
  <c r="L840" i="5"/>
  <c r="G840" i="5"/>
  <c r="E840" i="5"/>
  <c r="J839" i="5"/>
  <c r="F839" i="5"/>
  <c r="E839" i="5"/>
  <c r="J838" i="5"/>
  <c r="F838" i="5"/>
  <c r="E838" i="5"/>
  <c r="K837" i="5"/>
  <c r="J837" i="5"/>
  <c r="H837" i="5"/>
  <c r="G837" i="5"/>
  <c r="F837" i="5"/>
  <c r="K836" i="5"/>
  <c r="J836" i="5"/>
  <c r="H836" i="5"/>
  <c r="R836" i="5" s="1"/>
  <c r="G836" i="5"/>
  <c r="F836" i="5"/>
  <c r="K835" i="5"/>
  <c r="J835" i="5"/>
  <c r="H835" i="5"/>
  <c r="G835" i="5"/>
  <c r="F835" i="5"/>
  <c r="K834" i="5"/>
  <c r="J834" i="5"/>
  <c r="H834" i="5"/>
  <c r="R834" i="5" s="1"/>
  <c r="G834" i="5"/>
  <c r="F834" i="5"/>
  <c r="C833" i="5"/>
  <c r="V832" i="5"/>
  <c r="T832" i="5"/>
  <c r="U832" i="5"/>
  <c r="S832" i="5"/>
  <c r="F832" i="5"/>
  <c r="E832" i="5"/>
  <c r="D832" i="5"/>
  <c r="I832" i="5"/>
  <c r="C832" i="5"/>
  <c r="B832" i="5"/>
  <c r="A832" i="5"/>
  <c r="A831" i="5"/>
  <c r="A827" i="5"/>
  <c r="L825" i="5"/>
  <c r="Q825" i="5" s="1"/>
  <c r="Z825" i="5"/>
  <c r="Y825" i="5"/>
  <c r="W825" i="5"/>
  <c r="K824" i="5"/>
  <c r="J824" i="5"/>
  <c r="Z824" i="5"/>
  <c r="Y824" i="5"/>
  <c r="W824" i="5"/>
  <c r="H824" i="5"/>
  <c r="X824" i="5" s="1"/>
  <c r="F824" i="5"/>
  <c r="V824" i="5"/>
  <c r="T824" i="5"/>
  <c r="U824" i="5"/>
  <c r="S824" i="5"/>
  <c r="E824" i="5"/>
  <c r="D824" i="5"/>
  <c r="C824" i="5"/>
  <c r="B824" i="5"/>
  <c r="A824" i="5"/>
  <c r="L823" i="5"/>
  <c r="G823" i="5"/>
  <c r="E823" i="5"/>
  <c r="J822" i="5"/>
  <c r="E822" i="5"/>
  <c r="J821" i="5"/>
  <c r="E821" i="5"/>
  <c r="K820" i="5"/>
  <c r="J820" i="5"/>
  <c r="H820" i="5"/>
  <c r="G820" i="5"/>
  <c r="F820" i="5"/>
  <c r="K819" i="5"/>
  <c r="J819" i="5"/>
  <c r="H819" i="5"/>
  <c r="R819" i="5" s="1"/>
  <c r="G819" i="5"/>
  <c r="F819" i="5"/>
  <c r="K818" i="5"/>
  <c r="J818" i="5"/>
  <c r="H818" i="5"/>
  <c r="G818" i="5"/>
  <c r="F818" i="5"/>
  <c r="K817" i="5"/>
  <c r="J817" i="5"/>
  <c r="H817" i="5"/>
  <c r="R817" i="5" s="1"/>
  <c r="G817" i="5"/>
  <c r="F817" i="5"/>
  <c r="V816" i="5"/>
  <c r="T816" i="5"/>
  <c r="U816" i="5"/>
  <c r="H822" i="5" s="1"/>
  <c r="S816" i="5"/>
  <c r="F816" i="5"/>
  <c r="E816" i="5"/>
  <c r="D816" i="5"/>
  <c r="I816" i="5"/>
  <c r="C816" i="5"/>
  <c r="B816" i="5"/>
  <c r="A816" i="5"/>
  <c r="L815" i="5"/>
  <c r="Q815" i="5" s="1"/>
  <c r="Z815" i="5"/>
  <c r="Y815" i="5"/>
  <c r="X815" i="5"/>
  <c r="K814" i="5"/>
  <c r="J814" i="5"/>
  <c r="Z814" i="5"/>
  <c r="Y814" i="5"/>
  <c r="X814" i="5"/>
  <c r="H814" i="5"/>
  <c r="W814" i="5" s="1"/>
  <c r="F814" i="5"/>
  <c r="V814" i="5"/>
  <c r="T814" i="5"/>
  <c r="U814" i="5"/>
  <c r="S814" i="5"/>
  <c r="E814" i="5"/>
  <c r="D814" i="5"/>
  <c r="C814" i="5"/>
  <c r="B814" i="5"/>
  <c r="A814" i="5"/>
  <c r="L813" i="5"/>
  <c r="G813" i="5"/>
  <c r="E813" i="5"/>
  <c r="J812" i="5"/>
  <c r="F812" i="5"/>
  <c r="E812" i="5"/>
  <c r="J811" i="5"/>
  <c r="F811" i="5"/>
  <c r="E811" i="5"/>
  <c r="K810" i="5"/>
  <c r="J810" i="5"/>
  <c r="H810" i="5"/>
  <c r="G810" i="5"/>
  <c r="F810" i="5"/>
  <c r="K809" i="5"/>
  <c r="J809" i="5"/>
  <c r="H809" i="5"/>
  <c r="R809" i="5" s="1"/>
  <c r="G809" i="5"/>
  <c r="F809" i="5"/>
  <c r="K808" i="5"/>
  <c r="J808" i="5"/>
  <c r="H808" i="5"/>
  <c r="G808" i="5"/>
  <c r="F808" i="5"/>
  <c r="K807" i="5"/>
  <c r="J807" i="5"/>
  <c r="H807" i="5"/>
  <c r="G807" i="5"/>
  <c r="F807" i="5"/>
  <c r="C806" i="5"/>
  <c r="V805" i="5"/>
  <c r="T805" i="5"/>
  <c r="U805" i="5"/>
  <c r="S805" i="5"/>
  <c r="F805" i="5"/>
  <c r="E805" i="5"/>
  <c r="D805" i="5"/>
  <c r="I805" i="5"/>
  <c r="C805" i="5"/>
  <c r="B805" i="5"/>
  <c r="A805" i="5"/>
  <c r="L804" i="5"/>
  <c r="Q804" i="5" s="1"/>
  <c r="Z804" i="5"/>
  <c r="Y804" i="5"/>
  <c r="X804" i="5"/>
  <c r="K803" i="5"/>
  <c r="J803" i="5"/>
  <c r="Z803" i="5"/>
  <c r="Y803" i="5"/>
  <c r="X803" i="5"/>
  <c r="H803" i="5"/>
  <c r="W803" i="5" s="1"/>
  <c r="F803" i="5"/>
  <c r="V803" i="5"/>
  <c r="T803" i="5"/>
  <c r="U803" i="5"/>
  <c r="S803" i="5"/>
  <c r="E803" i="5"/>
  <c r="D803" i="5"/>
  <c r="C803" i="5"/>
  <c r="B803" i="5"/>
  <c r="A803" i="5"/>
  <c r="K802" i="5"/>
  <c r="J802" i="5"/>
  <c r="Z802" i="5"/>
  <c r="Y802" i="5"/>
  <c r="X802" i="5"/>
  <c r="H802" i="5"/>
  <c r="W802" i="5" s="1"/>
  <c r="F802" i="5"/>
  <c r="V802" i="5"/>
  <c r="T802" i="5"/>
  <c r="U802" i="5"/>
  <c r="S802" i="5"/>
  <c r="E802" i="5"/>
  <c r="D802" i="5"/>
  <c r="C802" i="5"/>
  <c r="B802" i="5"/>
  <c r="A802" i="5"/>
  <c r="K801" i="5"/>
  <c r="J801" i="5"/>
  <c r="Z801" i="5"/>
  <c r="Y801" i="5"/>
  <c r="X801" i="5"/>
  <c r="H801" i="5"/>
  <c r="W801" i="5" s="1"/>
  <c r="F801" i="5"/>
  <c r="V801" i="5"/>
  <c r="T801" i="5"/>
  <c r="U801" i="5"/>
  <c r="S801" i="5"/>
  <c r="E801" i="5"/>
  <c r="D801" i="5"/>
  <c r="C801" i="5"/>
  <c r="B801" i="5"/>
  <c r="A801" i="5"/>
  <c r="K800" i="5"/>
  <c r="J800" i="5"/>
  <c r="Z800" i="5"/>
  <c r="Y800" i="5"/>
  <c r="X800" i="5"/>
  <c r="H800" i="5"/>
  <c r="W800" i="5" s="1"/>
  <c r="F800" i="5"/>
  <c r="V800" i="5"/>
  <c r="T800" i="5"/>
  <c r="U800" i="5"/>
  <c r="S800" i="5"/>
  <c r="E800" i="5"/>
  <c r="D800" i="5"/>
  <c r="C800" i="5"/>
  <c r="B800" i="5"/>
  <c r="A800" i="5"/>
  <c r="K799" i="5"/>
  <c r="J799" i="5"/>
  <c r="Z799" i="5"/>
  <c r="Y799" i="5"/>
  <c r="X799" i="5"/>
  <c r="H799" i="5"/>
  <c r="W799" i="5" s="1"/>
  <c r="F799" i="5"/>
  <c r="V799" i="5"/>
  <c r="T799" i="5"/>
  <c r="U799" i="5"/>
  <c r="S799" i="5"/>
  <c r="E799" i="5"/>
  <c r="D799" i="5"/>
  <c r="C799" i="5"/>
  <c r="B799" i="5"/>
  <c r="A799" i="5"/>
  <c r="K798" i="5"/>
  <c r="J798" i="5"/>
  <c r="Z798" i="5"/>
  <c r="Y798" i="5"/>
  <c r="X798" i="5"/>
  <c r="H798" i="5"/>
  <c r="W798" i="5" s="1"/>
  <c r="F798" i="5"/>
  <c r="V798" i="5"/>
  <c r="T798" i="5"/>
  <c r="U798" i="5"/>
  <c r="S798" i="5"/>
  <c r="E798" i="5"/>
  <c r="D798" i="5"/>
  <c r="C798" i="5"/>
  <c r="B798" i="5"/>
  <c r="A798" i="5"/>
  <c r="L797" i="5"/>
  <c r="G797" i="5"/>
  <c r="E797" i="5"/>
  <c r="J796" i="5"/>
  <c r="F796" i="5"/>
  <c r="E796" i="5"/>
  <c r="J795" i="5"/>
  <c r="F795" i="5"/>
  <c r="E795" i="5"/>
  <c r="K794" i="5"/>
  <c r="J794" i="5"/>
  <c r="H794" i="5"/>
  <c r="G794" i="5"/>
  <c r="F794" i="5"/>
  <c r="K793" i="5"/>
  <c r="J793" i="5"/>
  <c r="H793" i="5"/>
  <c r="R793" i="5" s="1"/>
  <c r="G793" i="5"/>
  <c r="F793" i="5"/>
  <c r="K792" i="5"/>
  <c r="J792" i="5"/>
  <c r="H792" i="5"/>
  <c r="G792" i="5"/>
  <c r="F792" i="5"/>
  <c r="K791" i="5"/>
  <c r="J791" i="5"/>
  <c r="H791" i="5"/>
  <c r="R791" i="5" s="1"/>
  <c r="G791" i="5"/>
  <c r="F791" i="5"/>
  <c r="C790" i="5"/>
  <c r="V789" i="5"/>
  <c r="T789" i="5"/>
  <c r="U789" i="5"/>
  <c r="S789" i="5"/>
  <c r="F789" i="5"/>
  <c r="E789" i="5"/>
  <c r="D789" i="5"/>
  <c r="I789" i="5"/>
  <c r="C789" i="5"/>
  <c r="B789" i="5"/>
  <c r="A789" i="5"/>
  <c r="L788" i="5"/>
  <c r="Q788" i="5" s="1"/>
  <c r="Z788" i="5"/>
  <c r="Y788" i="5"/>
  <c r="X788" i="5"/>
  <c r="K787" i="5"/>
  <c r="J787" i="5"/>
  <c r="Z787" i="5"/>
  <c r="Y787" i="5"/>
  <c r="X787" i="5"/>
  <c r="H787" i="5"/>
  <c r="W787" i="5" s="1"/>
  <c r="F787" i="5"/>
  <c r="V787" i="5"/>
  <c r="T787" i="5"/>
  <c r="U787" i="5"/>
  <c r="S787" i="5"/>
  <c r="E787" i="5"/>
  <c r="D787" i="5"/>
  <c r="C787" i="5"/>
  <c r="B787" i="5"/>
  <c r="A787" i="5"/>
  <c r="K786" i="5"/>
  <c r="J786" i="5"/>
  <c r="Z786" i="5"/>
  <c r="Y786" i="5"/>
  <c r="X786" i="5"/>
  <c r="H786" i="5"/>
  <c r="W786" i="5" s="1"/>
  <c r="F786" i="5"/>
  <c r="V786" i="5"/>
  <c r="T786" i="5"/>
  <c r="U786" i="5"/>
  <c r="S786" i="5"/>
  <c r="E786" i="5"/>
  <c r="D786" i="5"/>
  <c r="C786" i="5"/>
  <c r="B786" i="5"/>
  <c r="A786" i="5"/>
  <c r="L785" i="5"/>
  <c r="G785" i="5"/>
  <c r="E785" i="5"/>
  <c r="J784" i="5"/>
  <c r="F784" i="5"/>
  <c r="E784" i="5"/>
  <c r="J783" i="5"/>
  <c r="F783" i="5"/>
  <c r="E783" i="5"/>
  <c r="K782" i="5"/>
  <c r="J782" i="5"/>
  <c r="H782" i="5"/>
  <c r="G782" i="5"/>
  <c r="F782" i="5"/>
  <c r="K781" i="5"/>
  <c r="J781" i="5"/>
  <c r="H781" i="5"/>
  <c r="R781" i="5" s="1"/>
  <c r="G781" i="5"/>
  <c r="F781" i="5"/>
  <c r="C780" i="5"/>
  <c r="V779" i="5"/>
  <c r="T779" i="5"/>
  <c r="U779" i="5"/>
  <c r="S779" i="5"/>
  <c r="F779" i="5"/>
  <c r="E779" i="5"/>
  <c r="D779" i="5"/>
  <c r="I779" i="5"/>
  <c r="C779" i="5"/>
  <c r="B779" i="5"/>
  <c r="A779" i="5"/>
  <c r="L778" i="5"/>
  <c r="Q778" i="5" s="1"/>
  <c r="Z778" i="5"/>
  <c r="Y778" i="5"/>
  <c r="X778" i="5"/>
  <c r="K777" i="5"/>
  <c r="J777" i="5"/>
  <c r="Z777" i="5"/>
  <c r="Y777" i="5"/>
  <c r="X777" i="5"/>
  <c r="H777" i="5"/>
  <c r="W777" i="5" s="1"/>
  <c r="F777" i="5"/>
  <c r="V777" i="5"/>
  <c r="T777" i="5"/>
  <c r="U777" i="5"/>
  <c r="S777" i="5"/>
  <c r="E777" i="5"/>
  <c r="D777" i="5"/>
  <c r="C777" i="5"/>
  <c r="B777" i="5"/>
  <c r="A777" i="5"/>
  <c r="K776" i="5"/>
  <c r="J776" i="5"/>
  <c r="Z776" i="5"/>
  <c r="Y776" i="5"/>
  <c r="X776" i="5"/>
  <c r="H776" i="5"/>
  <c r="W776" i="5" s="1"/>
  <c r="F776" i="5"/>
  <c r="V776" i="5"/>
  <c r="T776" i="5"/>
  <c r="U776" i="5"/>
  <c r="S776" i="5"/>
  <c r="E776" i="5"/>
  <c r="D776" i="5"/>
  <c r="C776" i="5"/>
  <c r="B776" i="5"/>
  <c r="A776" i="5"/>
  <c r="K775" i="5"/>
  <c r="J775" i="5"/>
  <c r="Z775" i="5"/>
  <c r="Y775" i="5"/>
  <c r="X775" i="5"/>
  <c r="H775" i="5"/>
  <c r="W775" i="5" s="1"/>
  <c r="F775" i="5"/>
  <c r="V775" i="5"/>
  <c r="T775" i="5"/>
  <c r="U775" i="5"/>
  <c r="S775" i="5"/>
  <c r="E775" i="5"/>
  <c r="D775" i="5"/>
  <c r="C775" i="5"/>
  <c r="B775" i="5"/>
  <c r="A775" i="5"/>
  <c r="K774" i="5"/>
  <c r="J774" i="5"/>
  <c r="Z774" i="5"/>
  <c r="Y774" i="5"/>
  <c r="X774" i="5"/>
  <c r="H774" i="5"/>
  <c r="W774" i="5" s="1"/>
  <c r="F774" i="5"/>
  <c r="V774" i="5"/>
  <c r="T774" i="5"/>
  <c r="U774" i="5"/>
  <c r="S774" i="5"/>
  <c r="E774" i="5"/>
  <c r="D774" i="5"/>
  <c r="C774" i="5"/>
  <c r="B774" i="5"/>
  <c r="A774" i="5"/>
  <c r="L773" i="5"/>
  <c r="G773" i="5"/>
  <c r="E773" i="5"/>
  <c r="J772" i="5"/>
  <c r="F772" i="5"/>
  <c r="E772" i="5"/>
  <c r="J771" i="5"/>
  <c r="F771" i="5"/>
  <c r="E771" i="5"/>
  <c r="K770" i="5"/>
  <c r="J770" i="5"/>
  <c r="H770" i="5"/>
  <c r="G770" i="5"/>
  <c r="F770" i="5"/>
  <c r="K769" i="5"/>
  <c r="J769" i="5"/>
  <c r="H769" i="5"/>
  <c r="R769" i="5" s="1"/>
  <c r="G769" i="5"/>
  <c r="F769" i="5"/>
  <c r="K768" i="5"/>
  <c r="J768" i="5"/>
  <c r="H768" i="5"/>
  <c r="G768" i="5"/>
  <c r="F768" i="5"/>
  <c r="K767" i="5"/>
  <c r="J767" i="5"/>
  <c r="H767" i="5"/>
  <c r="G767" i="5"/>
  <c r="F767" i="5"/>
  <c r="C766" i="5"/>
  <c r="V765" i="5"/>
  <c r="T765" i="5"/>
  <c r="U765" i="5"/>
  <c r="S765" i="5"/>
  <c r="F765" i="5"/>
  <c r="E765" i="5"/>
  <c r="D765" i="5"/>
  <c r="I765" i="5"/>
  <c r="C765" i="5"/>
  <c r="B765" i="5"/>
  <c r="A765" i="5"/>
  <c r="L764" i="5"/>
  <c r="Q764" i="5" s="1"/>
  <c r="Z764" i="5"/>
  <c r="Y764" i="5"/>
  <c r="X764" i="5"/>
  <c r="K763" i="5"/>
  <c r="J763" i="5"/>
  <c r="Z763" i="5"/>
  <c r="Y763" i="5"/>
  <c r="X763" i="5"/>
  <c r="H763" i="5"/>
  <c r="W763" i="5" s="1"/>
  <c r="F763" i="5"/>
  <c r="V763" i="5"/>
  <c r="T763" i="5"/>
  <c r="U763" i="5"/>
  <c r="S763" i="5"/>
  <c r="E763" i="5"/>
  <c r="D763" i="5"/>
  <c r="C763" i="5"/>
  <c r="B763" i="5"/>
  <c r="A763" i="5"/>
  <c r="K762" i="5"/>
  <c r="J762" i="5"/>
  <c r="Z762" i="5"/>
  <c r="Y762" i="5"/>
  <c r="X762" i="5"/>
  <c r="H762" i="5"/>
  <c r="W762" i="5" s="1"/>
  <c r="F762" i="5"/>
  <c r="V762" i="5"/>
  <c r="T762" i="5"/>
  <c r="U762" i="5"/>
  <c r="S762" i="5"/>
  <c r="E762" i="5"/>
  <c r="D762" i="5"/>
  <c r="C762" i="5"/>
  <c r="B762" i="5"/>
  <c r="A762" i="5"/>
  <c r="K761" i="5"/>
  <c r="J761" i="5"/>
  <c r="Z761" i="5"/>
  <c r="Y761" i="5"/>
  <c r="X761" i="5"/>
  <c r="H761" i="5"/>
  <c r="W761" i="5" s="1"/>
  <c r="F761" i="5"/>
  <c r="V761" i="5"/>
  <c r="T761" i="5"/>
  <c r="U761" i="5"/>
  <c r="S761" i="5"/>
  <c r="E761" i="5"/>
  <c r="D761" i="5"/>
  <c r="C761" i="5"/>
  <c r="B761" i="5"/>
  <c r="A761" i="5"/>
  <c r="L760" i="5"/>
  <c r="G760" i="5"/>
  <c r="E760" i="5"/>
  <c r="J759" i="5"/>
  <c r="F759" i="5"/>
  <c r="E759" i="5"/>
  <c r="J758" i="5"/>
  <c r="F758" i="5"/>
  <c r="E758" i="5"/>
  <c r="K757" i="5"/>
  <c r="J757" i="5"/>
  <c r="H757" i="5"/>
  <c r="G757" i="5"/>
  <c r="F757" i="5"/>
  <c r="K756" i="5"/>
  <c r="J756" i="5"/>
  <c r="H756" i="5"/>
  <c r="R756" i="5" s="1"/>
  <c r="G756" i="5"/>
  <c r="F756" i="5"/>
  <c r="K755" i="5"/>
  <c r="J755" i="5"/>
  <c r="H755" i="5"/>
  <c r="G755" i="5"/>
  <c r="F755" i="5"/>
  <c r="K754" i="5"/>
  <c r="J754" i="5"/>
  <c r="H754" i="5"/>
  <c r="G754" i="5"/>
  <c r="F754" i="5"/>
  <c r="C753" i="5"/>
  <c r="V752" i="5"/>
  <c r="T752" i="5"/>
  <c r="U752" i="5"/>
  <c r="S752" i="5"/>
  <c r="F752" i="5"/>
  <c r="E752" i="5"/>
  <c r="D752" i="5"/>
  <c r="I752" i="5"/>
  <c r="C752" i="5"/>
  <c r="B752" i="5"/>
  <c r="A752" i="5"/>
  <c r="L751" i="5"/>
  <c r="Q751" i="5" s="1"/>
  <c r="Z751" i="5"/>
  <c r="Y751" i="5"/>
  <c r="X751" i="5"/>
  <c r="K750" i="5"/>
  <c r="J750" i="5"/>
  <c r="Z750" i="5"/>
  <c r="Y750" i="5"/>
  <c r="X750" i="5"/>
  <c r="H750" i="5"/>
  <c r="W750" i="5" s="1"/>
  <c r="F750" i="5"/>
  <c r="V750" i="5"/>
  <c r="T750" i="5"/>
  <c r="U750" i="5"/>
  <c r="S750" i="5"/>
  <c r="E750" i="5"/>
  <c r="D750" i="5"/>
  <c r="C750" i="5"/>
  <c r="B750" i="5"/>
  <c r="A750" i="5"/>
  <c r="K749" i="5"/>
  <c r="J749" i="5"/>
  <c r="Z749" i="5"/>
  <c r="Y749" i="5"/>
  <c r="X749" i="5"/>
  <c r="H749" i="5"/>
  <c r="W749" i="5" s="1"/>
  <c r="F749" i="5"/>
  <c r="V749" i="5"/>
  <c r="T749" i="5"/>
  <c r="U749" i="5"/>
  <c r="S749" i="5"/>
  <c r="E749" i="5"/>
  <c r="D749" i="5"/>
  <c r="C749" i="5"/>
  <c r="B749" i="5"/>
  <c r="A749" i="5"/>
  <c r="K748" i="5"/>
  <c r="J748" i="5"/>
  <c r="Z748" i="5"/>
  <c r="Y748" i="5"/>
  <c r="X748" i="5"/>
  <c r="H748" i="5"/>
  <c r="W748" i="5" s="1"/>
  <c r="F748" i="5"/>
  <c r="V748" i="5"/>
  <c r="T748" i="5"/>
  <c r="U748" i="5"/>
  <c r="S748" i="5"/>
  <c r="E748" i="5"/>
  <c r="D748" i="5"/>
  <c r="C748" i="5"/>
  <c r="B748" i="5"/>
  <c r="A748" i="5"/>
  <c r="K747" i="5"/>
  <c r="J747" i="5"/>
  <c r="Z747" i="5"/>
  <c r="Y747" i="5"/>
  <c r="X747" i="5"/>
  <c r="H747" i="5"/>
  <c r="W747" i="5" s="1"/>
  <c r="F747" i="5"/>
  <c r="V747" i="5"/>
  <c r="T747" i="5"/>
  <c r="U747" i="5"/>
  <c r="S747" i="5"/>
  <c r="E747" i="5"/>
  <c r="D747" i="5"/>
  <c r="C747" i="5"/>
  <c r="B747" i="5"/>
  <c r="A747" i="5"/>
  <c r="K746" i="5"/>
  <c r="J746" i="5"/>
  <c r="Z746" i="5"/>
  <c r="Y746" i="5"/>
  <c r="X746" i="5"/>
  <c r="H746" i="5"/>
  <c r="W746" i="5" s="1"/>
  <c r="F746" i="5"/>
  <c r="V746" i="5"/>
  <c r="T746" i="5"/>
  <c r="U746" i="5"/>
  <c r="S746" i="5"/>
  <c r="E746" i="5"/>
  <c r="D746" i="5"/>
  <c r="C746" i="5"/>
  <c r="B746" i="5"/>
  <c r="A746" i="5"/>
  <c r="K745" i="5"/>
  <c r="J745" i="5"/>
  <c r="Z745" i="5"/>
  <c r="Y745" i="5"/>
  <c r="X745" i="5"/>
  <c r="H745" i="5"/>
  <c r="W745" i="5" s="1"/>
  <c r="F745" i="5"/>
  <c r="V745" i="5"/>
  <c r="T745" i="5"/>
  <c r="U745" i="5"/>
  <c r="S745" i="5"/>
  <c r="E745" i="5"/>
  <c r="D745" i="5"/>
  <c r="C745" i="5"/>
  <c r="B745" i="5"/>
  <c r="A745" i="5"/>
  <c r="K744" i="5"/>
  <c r="J744" i="5"/>
  <c r="Z744" i="5"/>
  <c r="Y744" i="5"/>
  <c r="X744" i="5"/>
  <c r="H744" i="5"/>
  <c r="W744" i="5" s="1"/>
  <c r="F744" i="5"/>
  <c r="V744" i="5"/>
  <c r="T744" i="5"/>
  <c r="U744" i="5"/>
  <c r="S744" i="5"/>
  <c r="E744" i="5"/>
  <c r="D744" i="5"/>
  <c r="C744" i="5"/>
  <c r="B744" i="5"/>
  <c r="A744" i="5"/>
  <c r="K743" i="5"/>
  <c r="J743" i="5"/>
  <c r="Z743" i="5"/>
  <c r="Y743" i="5"/>
  <c r="X743" i="5"/>
  <c r="H743" i="5"/>
  <c r="W743" i="5" s="1"/>
  <c r="F743" i="5"/>
  <c r="V743" i="5"/>
  <c r="T743" i="5"/>
  <c r="U743" i="5"/>
  <c r="S743" i="5"/>
  <c r="E743" i="5"/>
  <c r="D743" i="5"/>
  <c r="C743" i="5"/>
  <c r="B743" i="5"/>
  <c r="A743" i="5"/>
  <c r="K742" i="5"/>
  <c r="J742" i="5"/>
  <c r="Z742" i="5"/>
  <c r="Y742" i="5"/>
  <c r="X742" i="5"/>
  <c r="H742" i="5"/>
  <c r="W742" i="5" s="1"/>
  <c r="F742" i="5"/>
  <c r="V742" i="5"/>
  <c r="T742" i="5"/>
  <c r="U742" i="5"/>
  <c r="S742" i="5"/>
  <c r="E742" i="5"/>
  <c r="D742" i="5"/>
  <c r="C742" i="5"/>
  <c r="B742" i="5"/>
  <c r="A742" i="5"/>
  <c r="L741" i="5"/>
  <c r="G741" i="5"/>
  <c r="E741" i="5"/>
  <c r="J740" i="5"/>
  <c r="F740" i="5"/>
  <c r="E740" i="5"/>
  <c r="J739" i="5"/>
  <c r="F739" i="5"/>
  <c r="E739" i="5"/>
  <c r="K738" i="5"/>
  <c r="J738" i="5"/>
  <c r="H738" i="5"/>
  <c r="G738" i="5"/>
  <c r="F738" i="5"/>
  <c r="K737" i="5"/>
  <c r="J737" i="5"/>
  <c r="H737" i="5"/>
  <c r="R737" i="5" s="1"/>
  <c r="G737" i="5"/>
  <c r="F737" i="5"/>
  <c r="K736" i="5"/>
  <c r="J736" i="5"/>
  <c r="H736" i="5"/>
  <c r="G736" i="5"/>
  <c r="F736" i="5"/>
  <c r="K735" i="5"/>
  <c r="J735" i="5"/>
  <c r="H735" i="5"/>
  <c r="G735" i="5"/>
  <c r="F735" i="5"/>
  <c r="C734" i="5"/>
  <c r="V733" i="5"/>
  <c r="T733" i="5"/>
  <c r="U733" i="5"/>
  <c r="S733" i="5"/>
  <c r="F733" i="5"/>
  <c r="E733" i="5"/>
  <c r="D733" i="5"/>
  <c r="I733" i="5"/>
  <c r="C733" i="5"/>
  <c r="B733" i="5"/>
  <c r="A733" i="5"/>
  <c r="L732" i="5"/>
  <c r="Q732" i="5" s="1"/>
  <c r="Z732" i="5"/>
  <c r="Y732" i="5"/>
  <c r="X732" i="5"/>
  <c r="L731" i="5"/>
  <c r="G731" i="5"/>
  <c r="E731" i="5"/>
  <c r="J730" i="5"/>
  <c r="F730" i="5"/>
  <c r="E730" i="5"/>
  <c r="J729" i="5"/>
  <c r="F729" i="5"/>
  <c r="E729" i="5"/>
  <c r="K728" i="5"/>
  <c r="J728" i="5"/>
  <c r="H728" i="5"/>
  <c r="G728" i="5"/>
  <c r="F728" i="5"/>
  <c r="C727" i="5"/>
  <c r="V726" i="5"/>
  <c r="K730" i="5" s="1"/>
  <c r="T726" i="5"/>
  <c r="K729" i="5" s="1"/>
  <c r="U726" i="5"/>
  <c r="H730" i="5" s="1"/>
  <c r="S726" i="5"/>
  <c r="H729" i="5" s="1"/>
  <c r="F726" i="5"/>
  <c r="E726" i="5"/>
  <c r="D726" i="5"/>
  <c r="I726" i="5"/>
  <c r="C726" i="5"/>
  <c r="B726" i="5"/>
  <c r="A726" i="5"/>
  <c r="A725" i="5"/>
  <c r="A721" i="5"/>
  <c r="L719" i="5"/>
  <c r="Q719" i="5" s="1"/>
  <c r="Z719" i="5"/>
  <c r="Y719" i="5"/>
  <c r="X719" i="5"/>
  <c r="K718" i="5"/>
  <c r="J718" i="5"/>
  <c r="Z718" i="5"/>
  <c r="Y718" i="5"/>
  <c r="X718" i="5"/>
  <c r="H718" i="5"/>
  <c r="W718" i="5" s="1"/>
  <c r="F718" i="5"/>
  <c r="V718" i="5"/>
  <c r="T718" i="5"/>
  <c r="U718" i="5"/>
  <c r="S718" i="5"/>
  <c r="E718" i="5"/>
  <c r="D718" i="5"/>
  <c r="C718" i="5"/>
  <c r="B718" i="5"/>
  <c r="A718" i="5"/>
  <c r="K717" i="5"/>
  <c r="J717" i="5"/>
  <c r="Z717" i="5"/>
  <c r="Y717" i="5"/>
  <c r="X717" i="5"/>
  <c r="H717" i="5"/>
  <c r="W717" i="5" s="1"/>
  <c r="F717" i="5"/>
  <c r="V717" i="5"/>
  <c r="T717" i="5"/>
  <c r="U717" i="5"/>
  <c r="S717" i="5"/>
  <c r="E717" i="5"/>
  <c r="D717" i="5"/>
  <c r="C717" i="5"/>
  <c r="B717" i="5"/>
  <c r="A717" i="5"/>
  <c r="K716" i="5"/>
  <c r="J716" i="5"/>
  <c r="Z716" i="5"/>
  <c r="Y716" i="5"/>
  <c r="X716" i="5"/>
  <c r="H716" i="5"/>
  <c r="W716" i="5" s="1"/>
  <c r="F716" i="5"/>
  <c r="V716" i="5"/>
  <c r="T716" i="5"/>
  <c r="U716" i="5"/>
  <c r="S716" i="5"/>
  <c r="E716" i="5"/>
  <c r="D716" i="5"/>
  <c r="C716" i="5"/>
  <c r="B716" i="5"/>
  <c r="A716" i="5"/>
  <c r="K715" i="5"/>
  <c r="J715" i="5"/>
  <c r="Z715" i="5"/>
  <c r="Y715" i="5"/>
  <c r="X715" i="5"/>
  <c r="H715" i="5"/>
  <c r="W715" i="5" s="1"/>
  <c r="F715" i="5"/>
  <c r="V715" i="5"/>
  <c r="T715" i="5"/>
  <c r="U715" i="5"/>
  <c r="S715" i="5"/>
  <c r="E715" i="5"/>
  <c r="D715" i="5"/>
  <c r="C715" i="5"/>
  <c r="B715" i="5"/>
  <c r="A715" i="5"/>
  <c r="K714" i="5"/>
  <c r="J714" i="5"/>
  <c r="Z714" i="5"/>
  <c r="Y714" i="5"/>
  <c r="X714" i="5"/>
  <c r="H714" i="5"/>
  <c r="W714" i="5" s="1"/>
  <c r="F714" i="5"/>
  <c r="V714" i="5"/>
  <c r="T714" i="5"/>
  <c r="U714" i="5"/>
  <c r="S714" i="5"/>
  <c r="E714" i="5"/>
  <c r="D714" i="5"/>
  <c r="C714" i="5"/>
  <c r="B714" i="5"/>
  <c r="A714" i="5"/>
  <c r="K713" i="5"/>
  <c r="J713" i="5"/>
  <c r="Z713" i="5"/>
  <c r="Y713" i="5"/>
  <c r="X713" i="5"/>
  <c r="H713" i="5"/>
  <c r="W713" i="5" s="1"/>
  <c r="F713" i="5"/>
  <c r="V713" i="5"/>
  <c r="T713" i="5"/>
  <c r="U713" i="5"/>
  <c r="S713" i="5"/>
  <c r="E713" i="5"/>
  <c r="D713" i="5"/>
  <c r="C713" i="5"/>
  <c r="B713" i="5"/>
  <c r="A713" i="5"/>
  <c r="K712" i="5"/>
  <c r="J712" i="5"/>
  <c r="Z712" i="5"/>
  <c r="Y712" i="5"/>
  <c r="X712" i="5"/>
  <c r="H712" i="5"/>
  <c r="W712" i="5" s="1"/>
  <c r="F712" i="5"/>
  <c r="V712" i="5"/>
  <c r="T712" i="5"/>
  <c r="U712" i="5"/>
  <c r="S712" i="5"/>
  <c r="E712" i="5"/>
  <c r="D712" i="5"/>
  <c r="C712" i="5"/>
  <c r="B712" i="5"/>
  <c r="A712" i="5"/>
  <c r="K711" i="5"/>
  <c r="J711" i="5"/>
  <c r="Z711" i="5"/>
  <c r="Y711" i="5"/>
  <c r="X711" i="5"/>
  <c r="H711" i="5"/>
  <c r="W711" i="5" s="1"/>
  <c r="F711" i="5"/>
  <c r="V711" i="5"/>
  <c r="T711" i="5"/>
  <c r="U711" i="5"/>
  <c r="S711" i="5"/>
  <c r="E711" i="5"/>
  <c r="D711" i="5"/>
  <c r="C711" i="5"/>
  <c r="B711" i="5"/>
  <c r="A711" i="5"/>
  <c r="L710" i="5"/>
  <c r="G710" i="5"/>
  <c r="E710" i="5"/>
  <c r="J709" i="5"/>
  <c r="F709" i="5"/>
  <c r="E709" i="5"/>
  <c r="J708" i="5"/>
  <c r="F708" i="5"/>
  <c r="E708" i="5"/>
  <c r="K707" i="5"/>
  <c r="J707" i="5"/>
  <c r="H707" i="5"/>
  <c r="G707" i="5"/>
  <c r="F707" i="5"/>
  <c r="K706" i="5"/>
  <c r="J706" i="5"/>
  <c r="H706" i="5"/>
  <c r="R706" i="5" s="1"/>
  <c r="G706" i="5"/>
  <c r="F706" i="5"/>
  <c r="K705" i="5"/>
  <c r="J705" i="5"/>
  <c r="H705" i="5"/>
  <c r="G705" i="5"/>
  <c r="F705" i="5"/>
  <c r="K704" i="5"/>
  <c r="J704" i="5"/>
  <c r="H704" i="5"/>
  <c r="G704" i="5"/>
  <c r="F704" i="5"/>
  <c r="C703" i="5"/>
  <c r="V702" i="5"/>
  <c r="T702" i="5"/>
  <c r="U702" i="5"/>
  <c r="S702" i="5"/>
  <c r="F702" i="5"/>
  <c r="E702" i="5"/>
  <c r="D702" i="5"/>
  <c r="I702" i="5"/>
  <c r="C702" i="5"/>
  <c r="B702" i="5"/>
  <c r="A702" i="5"/>
  <c r="L701" i="5"/>
  <c r="Q701" i="5" s="1"/>
  <c r="Z701" i="5"/>
  <c r="Y701" i="5"/>
  <c r="X701" i="5"/>
  <c r="K700" i="5"/>
  <c r="J700" i="5"/>
  <c r="Z700" i="5"/>
  <c r="Y700" i="5"/>
  <c r="X700" i="5"/>
  <c r="H700" i="5"/>
  <c r="W700" i="5" s="1"/>
  <c r="F700" i="5"/>
  <c r="V700" i="5"/>
  <c r="T700" i="5"/>
  <c r="U700" i="5"/>
  <c r="S700" i="5"/>
  <c r="E700" i="5"/>
  <c r="D700" i="5"/>
  <c r="C700" i="5"/>
  <c r="B700" i="5"/>
  <c r="A700" i="5"/>
  <c r="L699" i="5"/>
  <c r="G699" i="5"/>
  <c r="E699" i="5"/>
  <c r="J698" i="5"/>
  <c r="F698" i="5"/>
  <c r="E698" i="5"/>
  <c r="J697" i="5"/>
  <c r="F697" i="5"/>
  <c r="E697" i="5"/>
  <c r="K696" i="5"/>
  <c r="J696" i="5"/>
  <c r="H696" i="5"/>
  <c r="G696" i="5"/>
  <c r="F696" i="5"/>
  <c r="K695" i="5"/>
  <c r="J695" i="5"/>
  <c r="H695" i="5"/>
  <c r="R695" i="5" s="1"/>
  <c r="G695" i="5"/>
  <c r="F695" i="5"/>
  <c r="K694" i="5"/>
  <c r="J694" i="5"/>
  <c r="H694" i="5"/>
  <c r="G694" i="5"/>
  <c r="F694" i="5"/>
  <c r="K693" i="5"/>
  <c r="J693" i="5"/>
  <c r="H693" i="5"/>
  <c r="R693" i="5" s="1"/>
  <c r="G693" i="5"/>
  <c r="F693" i="5"/>
  <c r="C692" i="5"/>
  <c r="V691" i="5"/>
  <c r="T691" i="5"/>
  <c r="U691" i="5"/>
  <c r="H698" i="5" s="1"/>
  <c r="S691" i="5"/>
  <c r="F691" i="5"/>
  <c r="E691" i="5"/>
  <c r="D691" i="5"/>
  <c r="I691" i="5"/>
  <c r="C691" i="5"/>
  <c r="B691" i="5"/>
  <c r="A691" i="5"/>
  <c r="L690" i="5"/>
  <c r="Q690" i="5" s="1"/>
  <c r="Z690" i="5"/>
  <c r="Y690" i="5"/>
  <c r="X690" i="5"/>
  <c r="K689" i="5"/>
  <c r="J689" i="5"/>
  <c r="Z689" i="5"/>
  <c r="Y689" i="5"/>
  <c r="X689" i="5"/>
  <c r="H689" i="5"/>
  <c r="W689" i="5" s="1"/>
  <c r="F689" i="5"/>
  <c r="V689" i="5"/>
  <c r="T689" i="5"/>
  <c r="U689" i="5"/>
  <c r="S689" i="5"/>
  <c r="E689" i="5"/>
  <c r="D689" i="5"/>
  <c r="C689" i="5"/>
  <c r="B689" i="5"/>
  <c r="A689" i="5"/>
  <c r="L688" i="5"/>
  <c r="G688" i="5"/>
  <c r="E688" i="5"/>
  <c r="J687" i="5"/>
  <c r="E687" i="5"/>
  <c r="J686" i="5"/>
  <c r="E686" i="5"/>
  <c r="K685" i="5"/>
  <c r="J685" i="5"/>
  <c r="H685" i="5"/>
  <c r="G685" i="5"/>
  <c r="F685" i="5"/>
  <c r="K684" i="5"/>
  <c r="J684" i="5"/>
  <c r="H684" i="5"/>
  <c r="R684" i="5" s="1"/>
  <c r="G684" i="5"/>
  <c r="F684" i="5"/>
  <c r="K683" i="5"/>
  <c r="J683" i="5"/>
  <c r="H683" i="5"/>
  <c r="G683" i="5"/>
  <c r="F683" i="5"/>
  <c r="K682" i="5"/>
  <c r="J682" i="5"/>
  <c r="H682" i="5"/>
  <c r="G682" i="5"/>
  <c r="F682" i="5"/>
  <c r="C681" i="5"/>
  <c r="V680" i="5"/>
  <c r="T680" i="5"/>
  <c r="U680" i="5"/>
  <c r="S680" i="5"/>
  <c r="F680" i="5"/>
  <c r="E680" i="5"/>
  <c r="D680" i="5"/>
  <c r="I680" i="5"/>
  <c r="C680" i="5"/>
  <c r="B680" i="5"/>
  <c r="A680" i="5"/>
  <c r="L679" i="5"/>
  <c r="Q679" i="5" s="1"/>
  <c r="Z679" i="5"/>
  <c r="Y679" i="5"/>
  <c r="X679" i="5"/>
  <c r="K678" i="5"/>
  <c r="J678" i="5"/>
  <c r="Z678" i="5"/>
  <c r="Y678" i="5"/>
  <c r="X678" i="5"/>
  <c r="H678" i="5"/>
  <c r="W678" i="5" s="1"/>
  <c r="F678" i="5"/>
  <c r="V678" i="5"/>
  <c r="T678" i="5"/>
  <c r="U678" i="5"/>
  <c r="S678" i="5"/>
  <c r="E678" i="5"/>
  <c r="D678" i="5"/>
  <c r="C678" i="5"/>
  <c r="B678" i="5"/>
  <c r="A678" i="5"/>
  <c r="L677" i="5"/>
  <c r="G677" i="5"/>
  <c r="E677" i="5"/>
  <c r="J676" i="5"/>
  <c r="F676" i="5"/>
  <c r="E676" i="5"/>
  <c r="J675" i="5"/>
  <c r="F675" i="5"/>
  <c r="E675" i="5"/>
  <c r="K674" i="5"/>
  <c r="J674" i="5"/>
  <c r="H674" i="5"/>
  <c r="G674" i="5"/>
  <c r="F674" i="5"/>
  <c r="K673" i="5"/>
  <c r="J673" i="5"/>
  <c r="H673" i="5"/>
  <c r="R673" i="5" s="1"/>
  <c r="G673" i="5"/>
  <c r="F673" i="5"/>
  <c r="K672" i="5"/>
  <c r="J672" i="5"/>
  <c r="H672" i="5"/>
  <c r="G672" i="5"/>
  <c r="F672" i="5"/>
  <c r="K671" i="5"/>
  <c r="J671" i="5"/>
  <c r="H671" i="5"/>
  <c r="R671" i="5" s="1"/>
  <c r="G671" i="5"/>
  <c r="F671" i="5"/>
  <c r="C670" i="5"/>
  <c r="V669" i="5"/>
  <c r="T669" i="5"/>
  <c r="U669" i="5"/>
  <c r="H676" i="5" s="1"/>
  <c r="S669" i="5"/>
  <c r="F669" i="5"/>
  <c r="E669" i="5"/>
  <c r="D669" i="5"/>
  <c r="I669" i="5"/>
  <c r="C669" i="5"/>
  <c r="B669" i="5"/>
  <c r="A669" i="5"/>
  <c r="L668" i="5"/>
  <c r="Q668" i="5" s="1"/>
  <c r="Z668" i="5"/>
  <c r="Y668" i="5"/>
  <c r="X668" i="5"/>
  <c r="K667" i="5"/>
  <c r="J667" i="5"/>
  <c r="Z667" i="5"/>
  <c r="Y667" i="5"/>
  <c r="X667" i="5"/>
  <c r="H667" i="5"/>
  <c r="W667" i="5" s="1"/>
  <c r="F667" i="5"/>
  <c r="V667" i="5"/>
  <c r="T667" i="5"/>
  <c r="U667" i="5"/>
  <c r="S667" i="5"/>
  <c r="E667" i="5"/>
  <c r="D667" i="5"/>
  <c r="C667" i="5"/>
  <c r="B667" i="5"/>
  <c r="A667" i="5"/>
  <c r="K666" i="5"/>
  <c r="J666" i="5"/>
  <c r="Z666" i="5"/>
  <c r="Y666" i="5"/>
  <c r="X666" i="5"/>
  <c r="H666" i="5"/>
  <c r="W666" i="5" s="1"/>
  <c r="F666" i="5"/>
  <c r="V666" i="5"/>
  <c r="T666" i="5"/>
  <c r="U666" i="5"/>
  <c r="S666" i="5"/>
  <c r="E666" i="5"/>
  <c r="D666" i="5"/>
  <c r="C666" i="5"/>
  <c r="B666" i="5"/>
  <c r="A666" i="5"/>
  <c r="K665" i="5"/>
  <c r="J665" i="5"/>
  <c r="Z665" i="5"/>
  <c r="Y665" i="5"/>
  <c r="X665" i="5"/>
  <c r="H665" i="5"/>
  <c r="W665" i="5" s="1"/>
  <c r="F665" i="5"/>
  <c r="V665" i="5"/>
  <c r="T665" i="5"/>
  <c r="U665" i="5"/>
  <c r="S665" i="5"/>
  <c r="E665" i="5"/>
  <c r="D665" i="5"/>
  <c r="C665" i="5"/>
  <c r="B665" i="5"/>
  <c r="A665" i="5"/>
  <c r="K664" i="5"/>
  <c r="J664" i="5"/>
  <c r="Z664" i="5"/>
  <c r="Y664" i="5"/>
  <c r="X664" i="5"/>
  <c r="H664" i="5"/>
  <c r="W664" i="5" s="1"/>
  <c r="F664" i="5"/>
  <c r="V664" i="5"/>
  <c r="T664" i="5"/>
  <c r="U664" i="5"/>
  <c r="S664" i="5"/>
  <c r="E664" i="5"/>
  <c r="D664" i="5"/>
  <c r="C664" i="5"/>
  <c r="B664" i="5"/>
  <c r="A664" i="5"/>
  <c r="K663" i="5"/>
  <c r="J663" i="5"/>
  <c r="Z663" i="5"/>
  <c r="Y663" i="5"/>
  <c r="X663" i="5"/>
  <c r="H663" i="5"/>
  <c r="W663" i="5" s="1"/>
  <c r="F663" i="5"/>
  <c r="V663" i="5"/>
  <c r="T663" i="5"/>
  <c r="U663" i="5"/>
  <c r="S663" i="5"/>
  <c r="E663" i="5"/>
  <c r="D663" i="5"/>
  <c r="C663" i="5"/>
  <c r="B663" i="5"/>
  <c r="A663" i="5"/>
  <c r="K662" i="5"/>
  <c r="J662" i="5"/>
  <c r="Z662" i="5"/>
  <c r="Y662" i="5"/>
  <c r="X662" i="5"/>
  <c r="H662" i="5"/>
  <c r="W662" i="5" s="1"/>
  <c r="F662" i="5"/>
  <c r="V662" i="5"/>
  <c r="T662" i="5"/>
  <c r="U662" i="5"/>
  <c r="S662" i="5"/>
  <c r="E662" i="5"/>
  <c r="D662" i="5"/>
  <c r="C662" i="5"/>
  <c r="B662" i="5"/>
  <c r="A662" i="5"/>
  <c r="K661" i="5"/>
  <c r="J661" i="5"/>
  <c r="Z661" i="5"/>
  <c r="Y661" i="5"/>
  <c r="X661" i="5"/>
  <c r="H661" i="5"/>
  <c r="W661" i="5" s="1"/>
  <c r="F661" i="5"/>
  <c r="V661" i="5"/>
  <c r="T661" i="5"/>
  <c r="U661" i="5"/>
  <c r="S661" i="5"/>
  <c r="E661" i="5"/>
  <c r="D661" i="5"/>
  <c r="C661" i="5"/>
  <c r="B661" i="5"/>
  <c r="A661" i="5"/>
  <c r="K660" i="5"/>
  <c r="J660" i="5"/>
  <c r="Z660" i="5"/>
  <c r="Y660" i="5"/>
  <c r="X660" i="5"/>
  <c r="H660" i="5"/>
  <c r="W660" i="5" s="1"/>
  <c r="F660" i="5"/>
  <c r="V660" i="5"/>
  <c r="T660" i="5"/>
  <c r="U660" i="5"/>
  <c r="S660" i="5"/>
  <c r="E660" i="5"/>
  <c r="D660" i="5"/>
  <c r="C660" i="5"/>
  <c r="B660" i="5"/>
  <c r="A660" i="5"/>
  <c r="K659" i="5"/>
  <c r="J659" i="5"/>
  <c r="Z659" i="5"/>
  <c r="Y659" i="5"/>
  <c r="X659" i="5"/>
  <c r="H659" i="5"/>
  <c r="W659" i="5" s="1"/>
  <c r="F659" i="5"/>
  <c r="V659" i="5"/>
  <c r="T659" i="5"/>
  <c r="U659" i="5"/>
  <c r="S659" i="5"/>
  <c r="E659" i="5"/>
  <c r="D659" i="5"/>
  <c r="C659" i="5"/>
  <c r="B659" i="5"/>
  <c r="A659" i="5"/>
  <c r="L658" i="5"/>
  <c r="G658" i="5"/>
  <c r="E658" i="5"/>
  <c r="J657" i="5"/>
  <c r="F657" i="5"/>
  <c r="E657" i="5"/>
  <c r="J656" i="5"/>
  <c r="F656" i="5"/>
  <c r="E656" i="5"/>
  <c r="K655" i="5"/>
  <c r="J655" i="5"/>
  <c r="H655" i="5"/>
  <c r="G655" i="5"/>
  <c r="F655" i="5"/>
  <c r="K654" i="5"/>
  <c r="J654" i="5"/>
  <c r="H654" i="5"/>
  <c r="R654" i="5" s="1"/>
  <c r="G654" i="5"/>
  <c r="F654" i="5"/>
  <c r="K653" i="5"/>
  <c r="J653" i="5"/>
  <c r="H653" i="5"/>
  <c r="G653" i="5"/>
  <c r="F653" i="5"/>
  <c r="K652" i="5"/>
  <c r="J652" i="5"/>
  <c r="H652" i="5"/>
  <c r="R652" i="5" s="1"/>
  <c r="G652" i="5"/>
  <c r="F652" i="5"/>
  <c r="C651" i="5"/>
  <c r="V650" i="5"/>
  <c r="T650" i="5"/>
  <c r="K656" i="5" s="1"/>
  <c r="U650" i="5"/>
  <c r="S650" i="5"/>
  <c r="F650" i="5"/>
  <c r="E650" i="5"/>
  <c r="D650" i="5"/>
  <c r="I650" i="5"/>
  <c r="C650" i="5"/>
  <c r="B650" i="5"/>
  <c r="A650" i="5"/>
  <c r="L649" i="5"/>
  <c r="Q649" i="5" s="1"/>
  <c r="Z649" i="5"/>
  <c r="Y649" i="5"/>
  <c r="X649" i="5"/>
  <c r="L648" i="5"/>
  <c r="G648" i="5"/>
  <c r="E648" i="5"/>
  <c r="J647" i="5"/>
  <c r="F647" i="5"/>
  <c r="E647" i="5"/>
  <c r="J646" i="5"/>
  <c r="F646" i="5"/>
  <c r="E646" i="5"/>
  <c r="K645" i="5"/>
  <c r="J645" i="5"/>
  <c r="H645" i="5"/>
  <c r="R645" i="5" s="1"/>
  <c r="G645" i="5"/>
  <c r="F645" i="5"/>
  <c r="K644" i="5"/>
  <c r="J644" i="5"/>
  <c r="H644" i="5"/>
  <c r="G644" i="5"/>
  <c r="F644" i="5"/>
  <c r="K643" i="5"/>
  <c r="J643" i="5"/>
  <c r="H643" i="5"/>
  <c r="G643" i="5"/>
  <c r="F643" i="5"/>
  <c r="C642" i="5"/>
  <c r="V641" i="5"/>
  <c r="K647" i="5" s="1"/>
  <c r="T641" i="5"/>
  <c r="K646" i="5" s="1"/>
  <c r="U641" i="5"/>
  <c r="H647" i="5" s="1"/>
  <c r="S641" i="5"/>
  <c r="H646" i="5" s="1"/>
  <c r="F641" i="5"/>
  <c r="E641" i="5"/>
  <c r="D641" i="5"/>
  <c r="I641" i="5"/>
  <c r="C641" i="5"/>
  <c r="B641" i="5"/>
  <c r="A641" i="5"/>
  <c r="L640" i="5"/>
  <c r="Q640" i="5" s="1"/>
  <c r="Z640" i="5"/>
  <c r="Y640" i="5"/>
  <c r="X640" i="5"/>
  <c r="L639" i="5"/>
  <c r="G639" i="5"/>
  <c r="E639" i="5"/>
  <c r="J638" i="5"/>
  <c r="F638" i="5"/>
  <c r="E638" i="5"/>
  <c r="J637" i="5"/>
  <c r="F637" i="5"/>
  <c r="E637" i="5"/>
  <c r="K636" i="5"/>
  <c r="J636" i="5"/>
  <c r="H636" i="5"/>
  <c r="G636" i="5"/>
  <c r="F636" i="5"/>
  <c r="C635" i="5"/>
  <c r="V634" i="5"/>
  <c r="K638" i="5" s="1"/>
  <c r="T634" i="5"/>
  <c r="K637" i="5" s="1"/>
  <c r="U634" i="5"/>
  <c r="H638" i="5" s="1"/>
  <c r="S634" i="5"/>
  <c r="H637" i="5" s="1"/>
  <c r="F634" i="5"/>
  <c r="E634" i="5"/>
  <c r="D634" i="5"/>
  <c r="I634" i="5"/>
  <c r="C634" i="5"/>
  <c r="B634" i="5"/>
  <c r="A634" i="5"/>
  <c r="L633" i="5"/>
  <c r="Q633" i="5" s="1"/>
  <c r="Z633" i="5"/>
  <c r="Y633" i="5"/>
  <c r="X633" i="5"/>
  <c r="K632" i="5"/>
  <c r="J632" i="5"/>
  <c r="Z632" i="5"/>
  <c r="Y632" i="5"/>
  <c r="X632" i="5"/>
  <c r="H632" i="5"/>
  <c r="W632" i="5" s="1"/>
  <c r="F632" i="5"/>
  <c r="V632" i="5"/>
  <c r="T632" i="5"/>
  <c r="U632" i="5"/>
  <c r="S632" i="5"/>
  <c r="E632" i="5"/>
  <c r="D632" i="5"/>
  <c r="C632" i="5"/>
  <c r="B632" i="5"/>
  <c r="A632" i="5"/>
  <c r="L631" i="5"/>
  <c r="G631" i="5"/>
  <c r="E631" i="5"/>
  <c r="J630" i="5"/>
  <c r="E630" i="5"/>
  <c r="J629" i="5"/>
  <c r="E629" i="5"/>
  <c r="K628" i="5"/>
  <c r="J628" i="5"/>
  <c r="H628" i="5"/>
  <c r="G628" i="5"/>
  <c r="F628" i="5"/>
  <c r="K627" i="5"/>
  <c r="J627" i="5"/>
  <c r="H627" i="5"/>
  <c r="R627" i="5" s="1"/>
  <c r="G627" i="5"/>
  <c r="F627" i="5"/>
  <c r="K626" i="5"/>
  <c r="J626" i="5"/>
  <c r="H626" i="5"/>
  <c r="G626" i="5"/>
  <c r="F626" i="5"/>
  <c r="K625" i="5"/>
  <c r="J625" i="5"/>
  <c r="H625" i="5"/>
  <c r="R625" i="5" s="1"/>
  <c r="G625" i="5"/>
  <c r="F625" i="5"/>
  <c r="C624" i="5"/>
  <c r="V623" i="5"/>
  <c r="T623" i="5"/>
  <c r="U623" i="5"/>
  <c r="S623" i="5"/>
  <c r="F623" i="5"/>
  <c r="E623" i="5"/>
  <c r="D623" i="5"/>
  <c r="I623" i="5"/>
  <c r="C623" i="5"/>
  <c r="B623" i="5"/>
  <c r="A623" i="5"/>
  <c r="L622" i="5"/>
  <c r="Q622" i="5" s="1"/>
  <c r="Z622" i="5"/>
  <c r="Y622" i="5"/>
  <c r="X622" i="5"/>
  <c r="K621" i="5"/>
  <c r="J621" i="5"/>
  <c r="Z621" i="5"/>
  <c r="Y621" i="5"/>
  <c r="X621" i="5"/>
  <c r="H621" i="5"/>
  <c r="W621" i="5" s="1"/>
  <c r="F621" i="5"/>
  <c r="V621" i="5"/>
  <c r="T621" i="5"/>
  <c r="U621" i="5"/>
  <c r="S621" i="5"/>
  <c r="E621" i="5"/>
  <c r="D621" i="5"/>
  <c r="C621" i="5"/>
  <c r="B621" i="5"/>
  <c r="A621" i="5"/>
  <c r="L620" i="5"/>
  <c r="G620" i="5"/>
  <c r="E620" i="5"/>
  <c r="J619" i="5"/>
  <c r="F619" i="5"/>
  <c r="E619" i="5"/>
  <c r="J618" i="5"/>
  <c r="F618" i="5"/>
  <c r="E618" i="5"/>
  <c r="K617" i="5"/>
  <c r="J617" i="5"/>
  <c r="H617" i="5"/>
  <c r="G617" i="5"/>
  <c r="F617" i="5"/>
  <c r="K616" i="5"/>
  <c r="J616" i="5"/>
  <c r="H616" i="5"/>
  <c r="R616" i="5" s="1"/>
  <c r="G616" i="5"/>
  <c r="F616" i="5"/>
  <c r="K615" i="5"/>
  <c r="J615" i="5"/>
  <c r="H615" i="5"/>
  <c r="G615" i="5"/>
  <c r="F615" i="5"/>
  <c r="K614" i="5"/>
  <c r="J614" i="5"/>
  <c r="H614" i="5"/>
  <c r="R614" i="5" s="1"/>
  <c r="G614" i="5"/>
  <c r="F614" i="5"/>
  <c r="C613" i="5"/>
  <c r="V612" i="5"/>
  <c r="T612" i="5"/>
  <c r="U612" i="5"/>
  <c r="S612" i="5"/>
  <c r="H618" i="5" s="1"/>
  <c r="F612" i="5"/>
  <c r="E612" i="5"/>
  <c r="D612" i="5"/>
  <c r="I612" i="5"/>
  <c r="C612" i="5"/>
  <c r="B612" i="5"/>
  <c r="A612" i="5"/>
  <c r="L611" i="5"/>
  <c r="Q611" i="5" s="1"/>
  <c r="Z611" i="5"/>
  <c r="Y611" i="5"/>
  <c r="X611" i="5"/>
  <c r="K610" i="5"/>
  <c r="J610" i="5"/>
  <c r="Z610" i="5"/>
  <c r="Y610" i="5"/>
  <c r="X610" i="5"/>
  <c r="H610" i="5"/>
  <c r="W610" i="5" s="1"/>
  <c r="F610" i="5"/>
  <c r="V610" i="5"/>
  <c r="T610" i="5"/>
  <c r="U610" i="5"/>
  <c r="S610" i="5"/>
  <c r="E610" i="5"/>
  <c r="D610" i="5"/>
  <c r="C610" i="5"/>
  <c r="B610" i="5"/>
  <c r="A610" i="5"/>
  <c r="L609" i="5"/>
  <c r="G609" i="5"/>
  <c r="E609" i="5"/>
  <c r="J608" i="5"/>
  <c r="F608" i="5"/>
  <c r="E608" i="5"/>
  <c r="J607" i="5"/>
  <c r="F607" i="5"/>
  <c r="E607" i="5"/>
  <c r="K606" i="5"/>
  <c r="J606" i="5"/>
  <c r="H606" i="5"/>
  <c r="G606" i="5"/>
  <c r="F606" i="5"/>
  <c r="K605" i="5"/>
  <c r="J605" i="5"/>
  <c r="H605" i="5"/>
  <c r="R605" i="5" s="1"/>
  <c r="G605" i="5"/>
  <c r="F605" i="5"/>
  <c r="K604" i="5"/>
  <c r="J604" i="5"/>
  <c r="H604" i="5"/>
  <c r="G604" i="5"/>
  <c r="F604" i="5"/>
  <c r="K603" i="5"/>
  <c r="J603" i="5"/>
  <c r="H603" i="5"/>
  <c r="R603" i="5" s="1"/>
  <c r="G603" i="5"/>
  <c r="F603" i="5"/>
  <c r="C602" i="5"/>
  <c r="V601" i="5"/>
  <c r="T601" i="5"/>
  <c r="K607" i="5" s="1"/>
  <c r="U601" i="5"/>
  <c r="S601" i="5"/>
  <c r="F601" i="5"/>
  <c r="E601" i="5"/>
  <c r="D601" i="5"/>
  <c r="I601" i="5"/>
  <c r="C601" i="5"/>
  <c r="B601" i="5"/>
  <c r="A601" i="5"/>
  <c r="L600" i="5"/>
  <c r="Q600" i="5" s="1"/>
  <c r="Z600" i="5"/>
  <c r="Y600" i="5"/>
  <c r="X600" i="5"/>
  <c r="L599" i="5"/>
  <c r="G599" i="5"/>
  <c r="E599" i="5"/>
  <c r="J598" i="5"/>
  <c r="F598" i="5"/>
  <c r="E598" i="5"/>
  <c r="J597" i="5"/>
  <c r="F597" i="5"/>
  <c r="E597" i="5"/>
  <c r="K596" i="5"/>
  <c r="J596" i="5"/>
  <c r="H596" i="5"/>
  <c r="R596" i="5" s="1"/>
  <c r="G596" i="5"/>
  <c r="F596" i="5"/>
  <c r="K595" i="5"/>
  <c r="J595" i="5"/>
  <c r="H595" i="5"/>
  <c r="G595" i="5"/>
  <c r="F595" i="5"/>
  <c r="K594" i="5"/>
  <c r="J594" i="5"/>
  <c r="H594" i="5"/>
  <c r="R594" i="5" s="1"/>
  <c r="G594" i="5"/>
  <c r="F594" i="5"/>
  <c r="C593" i="5"/>
  <c r="V592" i="5"/>
  <c r="K598" i="5" s="1"/>
  <c r="T592" i="5"/>
  <c r="K597" i="5" s="1"/>
  <c r="U592" i="5"/>
  <c r="H598" i="5" s="1"/>
  <c r="S592" i="5"/>
  <c r="H597" i="5" s="1"/>
  <c r="F592" i="5"/>
  <c r="E592" i="5"/>
  <c r="D592" i="5"/>
  <c r="I592" i="5"/>
  <c r="C592" i="5"/>
  <c r="B592" i="5"/>
  <c r="A592" i="5"/>
  <c r="L591" i="5"/>
  <c r="Q591" i="5" s="1"/>
  <c r="Z591" i="5"/>
  <c r="Y591" i="5"/>
  <c r="X591" i="5"/>
  <c r="K590" i="5"/>
  <c r="J590" i="5"/>
  <c r="Z590" i="5"/>
  <c r="Y590" i="5"/>
  <c r="X590" i="5"/>
  <c r="H590" i="5"/>
  <c r="W590" i="5" s="1"/>
  <c r="F590" i="5"/>
  <c r="V590" i="5"/>
  <c r="T590" i="5"/>
  <c r="U590" i="5"/>
  <c r="S590" i="5"/>
  <c r="E590" i="5"/>
  <c r="D590" i="5"/>
  <c r="C590" i="5"/>
  <c r="B590" i="5"/>
  <c r="A590" i="5"/>
  <c r="K589" i="5"/>
  <c r="J589" i="5"/>
  <c r="Z589" i="5"/>
  <c r="Y589" i="5"/>
  <c r="X589" i="5"/>
  <c r="H589" i="5"/>
  <c r="W589" i="5" s="1"/>
  <c r="F589" i="5"/>
  <c r="V589" i="5"/>
  <c r="T589" i="5"/>
  <c r="U589" i="5"/>
  <c r="S589" i="5"/>
  <c r="E589" i="5"/>
  <c r="D589" i="5"/>
  <c r="C589" i="5"/>
  <c r="B589" i="5"/>
  <c r="A589" i="5"/>
  <c r="L588" i="5"/>
  <c r="G588" i="5"/>
  <c r="E588" i="5"/>
  <c r="J587" i="5"/>
  <c r="E587" i="5"/>
  <c r="J586" i="5"/>
  <c r="E586" i="5"/>
  <c r="K585" i="5"/>
  <c r="J585" i="5"/>
  <c r="H585" i="5"/>
  <c r="R585" i="5" s="1"/>
  <c r="G585" i="5"/>
  <c r="F585" i="5"/>
  <c r="K584" i="5"/>
  <c r="J584" i="5"/>
  <c r="H584" i="5"/>
  <c r="G584" i="5"/>
  <c r="F584" i="5"/>
  <c r="K583" i="5"/>
  <c r="J583" i="5"/>
  <c r="H583" i="5"/>
  <c r="R583" i="5" s="1"/>
  <c r="G583" i="5"/>
  <c r="F583" i="5"/>
  <c r="C582" i="5"/>
  <c r="V581" i="5"/>
  <c r="T581" i="5"/>
  <c r="U581" i="5"/>
  <c r="H587" i="5" s="1"/>
  <c r="S581" i="5"/>
  <c r="F581" i="5"/>
  <c r="E581" i="5"/>
  <c r="D581" i="5"/>
  <c r="I581" i="5"/>
  <c r="C581" i="5"/>
  <c r="B581" i="5"/>
  <c r="A581" i="5"/>
  <c r="A580" i="5"/>
  <c r="A576" i="5"/>
  <c r="L574" i="5"/>
  <c r="Q574" i="5" s="1"/>
  <c r="Z574" i="5"/>
  <c r="Y574" i="5"/>
  <c r="X574" i="5"/>
  <c r="K573" i="5"/>
  <c r="J573" i="5"/>
  <c r="Z573" i="5"/>
  <c r="Y573" i="5"/>
  <c r="X573" i="5"/>
  <c r="H573" i="5"/>
  <c r="W573" i="5" s="1"/>
  <c r="F573" i="5"/>
  <c r="V573" i="5"/>
  <c r="T573" i="5"/>
  <c r="U573" i="5"/>
  <c r="S573" i="5"/>
  <c r="E573" i="5"/>
  <c r="D573" i="5"/>
  <c r="C573" i="5"/>
  <c r="B573" i="5"/>
  <c r="A573" i="5"/>
  <c r="K572" i="5"/>
  <c r="J572" i="5"/>
  <c r="Z572" i="5"/>
  <c r="Y572" i="5"/>
  <c r="X572" i="5"/>
  <c r="H572" i="5"/>
  <c r="W572" i="5" s="1"/>
  <c r="F572" i="5"/>
  <c r="V572" i="5"/>
  <c r="T572" i="5"/>
  <c r="U572" i="5"/>
  <c r="S572" i="5"/>
  <c r="E572" i="5"/>
  <c r="D572" i="5"/>
  <c r="C572" i="5"/>
  <c r="B572" i="5"/>
  <c r="A572" i="5"/>
  <c r="L571" i="5"/>
  <c r="G571" i="5"/>
  <c r="E571" i="5"/>
  <c r="J570" i="5"/>
  <c r="F570" i="5"/>
  <c r="E570" i="5"/>
  <c r="J569" i="5"/>
  <c r="F569" i="5"/>
  <c r="E569" i="5"/>
  <c r="K568" i="5"/>
  <c r="J568" i="5"/>
  <c r="H568" i="5"/>
  <c r="G568" i="5"/>
  <c r="F568" i="5"/>
  <c r="K567" i="5"/>
  <c r="J567" i="5"/>
  <c r="H567" i="5"/>
  <c r="R567" i="5" s="1"/>
  <c r="G567" i="5"/>
  <c r="F567" i="5"/>
  <c r="K566" i="5"/>
  <c r="J566" i="5"/>
  <c r="H566" i="5"/>
  <c r="G566" i="5"/>
  <c r="F566" i="5"/>
  <c r="K565" i="5"/>
  <c r="J565" i="5"/>
  <c r="H565" i="5"/>
  <c r="R565" i="5" s="1"/>
  <c r="G565" i="5"/>
  <c r="F565" i="5"/>
  <c r="C564" i="5"/>
  <c r="V563" i="5"/>
  <c r="T563" i="5"/>
  <c r="U563" i="5"/>
  <c r="S563" i="5"/>
  <c r="H569" i="5" s="1"/>
  <c r="F563" i="5"/>
  <c r="E563" i="5"/>
  <c r="D563" i="5"/>
  <c r="I563" i="5"/>
  <c r="C563" i="5"/>
  <c r="B563" i="5"/>
  <c r="A563" i="5"/>
  <c r="Q562" i="5"/>
  <c r="L562" i="5"/>
  <c r="Z562" i="5"/>
  <c r="Y562" i="5"/>
  <c r="X562" i="5"/>
  <c r="K561" i="5"/>
  <c r="J561" i="5"/>
  <c r="Z561" i="5"/>
  <c r="Y561" i="5"/>
  <c r="X561" i="5"/>
  <c r="H561" i="5"/>
  <c r="W561" i="5" s="1"/>
  <c r="F561" i="5"/>
  <c r="V561" i="5"/>
  <c r="T561" i="5"/>
  <c r="U561" i="5"/>
  <c r="S561" i="5"/>
  <c r="E561" i="5"/>
  <c r="D561" i="5"/>
  <c r="C561" i="5"/>
  <c r="B561" i="5"/>
  <c r="A561" i="5"/>
  <c r="L560" i="5"/>
  <c r="G560" i="5"/>
  <c r="E560" i="5"/>
  <c r="J559" i="5"/>
  <c r="F559" i="5"/>
  <c r="E559" i="5"/>
  <c r="J558" i="5"/>
  <c r="F558" i="5"/>
  <c r="E558" i="5"/>
  <c r="K557" i="5"/>
  <c r="J557" i="5"/>
  <c r="H557" i="5"/>
  <c r="G557" i="5"/>
  <c r="F557" i="5"/>
  <c r="K556" i="5"/>
  <c r="J556" i="5"/>
  <c r="H556" i="5"/>
  <c r="R556" i="5" s="1"/>
  <c r="G556" i="5"/>
  <c r="F556" i="5"/>
  <c r="K555" i="5"/>
  <c r="J555" i="5"/>
  <c r="H555" i="5"/>
  <c r="G555" i="5"/>
  <c r="F555" i="5"/>
  <c r="K554" i="5"/>
  <c r="J554" i="5"/>
  <c r="H554" i="5"/>
  <c r="R554" i="5" s="1"/>
  <c r="G554" i="5"/>
  <c r="F554" i="5"/>
  <c r="C553" i="5"/>
  <c r="V552" i="5"/>
  <c r="T552" i="5"/>
  <c r="K558" i="5" s="1"/>
  <c r="U552" i="5"/>
  <c r="H559" i="5" s="1"/>
  <c r="S552" i="5"/>
  <c r="F552" i="5"/>
  <c r="E552" i="5"/>
  <c r="D552" i="5"/>
  <c r="I552" i="5"/>
  <c r="C552" i="5"/>
  <c r="B552" i="5"/>
  <c r="A552" i="5"/>
  <c r="L551" i="5"/>
  <c r="Q551" i="5" s="1"/>
  <c r="Z551" i="5"/>
  <c r="Y551" i="5"/>
  <c r="X551" i="5"/>
  <c r="K550" i="5"/>
  <c r="J550" i="5"/>
  <c r="Z550" i="5"/>
  <c r="Y550" i="5"/>
  <c r="X550" i="5"/>
  <c r="H550" i="5"/>
  <c r="W550" i="5" s="1"/>
  <c r="F550" i="5"/>
  <c r="V550" i="5"/>
  <c r="T550" i="5"/>
  <c r="U550" i="5"/>
  <c r="S550" i="5"/>
  <c r="E550" i="5"/>
  <c r="D550" i="5"/>
  <c r="C550" i="5"/>
  <c r="B550" i="5"/>
  <c r="A550" i="5"/>
  <c r="L549" i="5"/>
  <c r="G549" i="5"/>
  <c r="E549" i="5"/>
  <c r="J548" i="5"/>
  <c r="F548" i="5"/>
  <c r="E548" i="5"/>
  <c r="J547" i="5"/>
  <c r="F547" i="5"/>
  <c r="E547" i="5"/>
  <c r="K546" i="5"/>
  <c r="J546" i="5"/>
  <c r="H546" i="5"/>
  <c r="G546" i="5"/>
  <c r="F546" i="5"/>
  <c r="K545" i="5"/>
  <c r="J545" i="5"/>
  <c r="H545" i="5"/>
  <c r="R545" i="5" s="1"/>
  <c r="G545" i="5"/>
  <c r="F545" i="5"/>
  <c r="K544" i="5"/>
  <c r="J544" i="5"/>
  <c r="H544" i="5"/>
  <c r="G544" i="5"/>
  <c r="F544" i="5"/>
  <c r="K543" i="5"/>
  <c r="J543" i="5"/>
  <c r="H543" i="5"/>
  <c r="R543" i="5" s="1"/>
  <c r="G543" i="5"/>
  <c r="F543" i="5"/>
  <c r="C542" i="5"/>
  <c r="V541" i="5"/>
  <c r="T541" i="5"/>
  <c r="K547" i="5" s="1"/>
  <c r="U541" i="5"/>
  <c r="S541" i="5"/>
  <c r="F541" i="5"/>
  <c r="E541" i="5"/>
  <c r="D541" i="5"/>
  <c r="I541" i="5"/>
  <c r="C541" i="5"/>
  <c r="B541" i="5"/>
  <c r="A541" i="5"/>
  <c r="L540" i="5"/>
  <c r="Q540" i="5" s="1"/>
  <c r="Z540" i="5"/>
  <c r="Y540" i="5"/>
  <c r="X540" i="5"/>
  <c r="K539" i="5"/>
  <c r="J539" i="5"/>
  <c r="Z539" i="5"/>
  <c r="Y539" i="5"/>
  <c r="X539" i="5"/>
  <c r="H539" i="5"/>
  <c r="W539" i="5" s="1"/>
  <c r="F539" i="5"/>
  <c r="V539" i="5"/>
  <c r="T539" i="5"/>
  <c r="U539" i="5"/>
  <c r="S539" i="5"/>
  <c r="E539" i="5"/>
  <c r="D539" i="5"/>
  <c r="C539" i="5"/>
  <c r="B539" i="5"/>
  <c r="A539" i="5"/>
  <c r="K538" i="5"/>
  <c r="J538" i="5"/>
  <c r="Z538" i="5"/>
  <c r="Y538" i="5"/>
  <c r="X538" i="5"/>
  <c r="H538" i="5"/>
  <c r="W538" i="5" s="1"/>
  <c r="F538" i="5"/>
  <c r="V538" i="5"/>
  <c r="T538" i="5"/>
  <c r="U538" i="5"/>
  <c r="S538" i="5"/>
  <c r="E538" i="5"/>
  <c r="D538" i="5"/>
  <c r="C538" i="5"/>
  <c r="B538" i="5"/>
  <c r="A538" i="5"/>
  <c r="L537" i="5"/>
  <c r="G537" i="5"/>
  <c r="E537" i="5"/>
  <c r="J536" i="5"/>
  <c r="F536" i="5"/>
  <c r="E536" i="5"/>
  <c r="J535" i="5"/>
  <c r="F535" i="5"/>
  <c r="E535" i="5"/>
  <c r="K534" i="5"/>
  <c r="J534" i="5"/>
  <c r="H534" i="5"/>
  <c r="G534" i="5"/>
  <c r="F534" i="5"/>
  <c r="K533" i="5"/>
  <c r="J533" i="5"/>
  <c r="H533" i="5"/>
  <c r="R533" i="5" s="1"/>
  <c r="G533" i="5"/>
  <c r="F533" i="5"/>
  <c r="K532" i="5"/>
  <c r="J532" i="5"/>
  <c r="H532" i="5"/>
  <c r="G532" i="5"/>
  <c r="F532" i="5"/>
  <c r="K531" i="5"/>
  <c r="J531" i="5"/>
  <c r="H531" i="5"/>
  <c r="G531" i="5"/>
  <c r="F531" i="5"/>
  <c r="C530" i="5"/>
  <c r="V529" i="5"/>
  <c r="K536" i="5" s="1"/>
  <c r="T529" i="5"/>
  <c r="U529" i="5"/>
  <c r="S529" i="5"/>
  <c r="F529" i="5"/>
  <c r="E529" i="5"/>
  <c r="D529" i="5"/>
  <c r="I529" i="5"/>
  <c r="C529" i="5"/>
  <c r="B529" i="5"/>
  <c r="A529" i="5"/>
  <c r="L528" i="5"/>
  <c r="Q528" i="5" s="1"/>
  <c r="Z528" i="5"/>
  <c r="Y528" i="5"/>
  <c r="X528" i="5"/>
  <c r="K527" i="5"/>
  <c r="J527" i="5"/>
  <c r="Z527" i="5"/>
  <c r="Y527" i="5"/>
  <c r="X527" i="5"/>
  <c r="H527" i="5"/>
  <c r="W527" i="5" s="1"/>
  <c r="F527" i="5"/>
  <c r="V527" i="5"/>
  <c r="T527" i="5"/>
  <c r="U527" i="5"/>
  <c r="S527" i="5"/>
  <c r="E527" i="5"/>
  <c r="D527" i="5"/>
  <c r="C527" i="5"/>
  <c r="B527" i="5"/>
  <c r="A527" i="5"/>
  <c r="K526" i="5"/>
  <c r="J526" i="5"/>
  <c r="Z526" i="5"/>
  <c r="Y526" i="5"/>
  <c r="X526" i="5"/>
  <c r="H526" i="5"/>
  <c r="W526" i="5" s="1"/>
  <c r="F526" i="5"/>
  <c r="V526" i="5"/>
  <c r="T526" i="5"/>
  <c r="U526" i="5"/>
  <c r="S526" i="5"/>
  <c r="E526" i="5"/>
  <c r="D526" i="5"/>
  <c r="C526" i="5"/>
  <c r="B526" i="5"/>
  <c r="A526" i="5"/>
  <c r="L525" i="5"/>
  <c r="G525" i="5"/>
  <c r="E525" i="5"/>
  <c r="J524" i="5"/>
  <c r="F524" i="5"/>
  <c r="E524" i="5"/>
  <c r="J523" i="5"/>
  <c r="F523" i="5"/>
  <c r="E523" i="5"/>
  <c r="K522" i="5"/>
  <c r="J522" i="5"/>
  <c r="H522" i="5"/>
  <c r="G522" i="5"/>
  <c r="F522" i="5"/>
  <c r="K521" i="5"/>
  <c r="J521" i="5"/>
  <c r="H521" i="5"/>
  <c r="R521" i="5" s="1"/>
  <c r="G521" i="5"/>
  <c r="F521" i="5"/>
  <c r="K520" i="5"/>
  <c r="J520" i="5"/>
  <c r="H520" i="5"/>
  <c r="G520" i="5"/>
  <c r="F520" i="5"/>
  <c r="K519" i="5"/>
  <c r="J519" i="5"/>
  <c r="H519" i="5"/>
  <c r="R519" i="5" s="1"/>
  <c r="G519" i="5"/>
  <c r="F519" i="5"/>
  <c r="C518" i="5"/>
  <c r="V517" i="5"/>
  <c r="T517" i="5"/>
  <c r="U517" i="5"/>
  <c r="S517" i="5"/>
  <c r="H523" i="5" s="1"/>
  <c r="F517" i="5"/>
  <c r="E517" i="5"/>
  <c r="D517" i="5"/>
  <c r="I517" i="5"/>
  <c r="C517" i="5"/>
  <c r="B517" i="5"/>
  <c r="A517" i="5"/>
  <c r="Q516" i="5"/>
  <c r="L516" i="5"/>
  <c r="Z516" i="5"/>
  <c r="Y516" i="5"/>
  <c r="X516" i="5"/>
  <c r="K515" i="5"/>
  <c r="J515" i="5"/>
  <c r="Z515" i="5"/>
  <c r="Y515" i="5"/>
  <c r="X515" i="5"/>
  <c r="H515" i="5"/>
  <c r="W515" i="5" s="1"/>
  <c r="F515" i="5"/>
  <c r="V515" i="5"/>
  <c r="T515" i="5"/>
  <c r="U515" i="5"/>
  <c r="S515" i="5"/>
  <c r="E515" i="5"/>
  <c r="D515" i="5"/>
  <c r="C515" i="5"/>
  <c r="B515" i="5"/>
  <c r="A515" i="5"/>
  <c r="L514" i="5"/>
  <c r="G514" i="5"/>
  <c r="E514" i="5"/>
  <c r="J513" i="5"/>
  <c r="F513" i="5"/>
  <c r="E513" i="5"/>
  <c r="J512" i="5"/>
  <c r="F512" i="5"/>
  <c r="E512" i="5"/>
  <c r="K511" i="5"/>
  <c r="J511" i="5"/>
  <c r="H511" i="5"/>
  <c r="G511" i="5"/>
  <c r="F511" i="5"/>
  <c r="K510" i="5"/>
  <c r="J510" i="5"/>
  <c r="H510" i="5"/>
  <c r="R510" i="5" s="1"/>
  <c r="G510" i="5"/>
  <c r="F510" i="5"/>
  <c r="K509" i="5"/>
  <c r="J509" i="5"/>
  <c r="H509" i="5"/>
  <c r="G509" i="5"/>
  <c r="F509" i="5"/>
  <c r="K508" i="5"/>
  <c r="J508" i="5"/>
  <c r="H508" i="5"/>
  <c r="R508" i="5" s="1"/>
  <c r="G508" i="5"/>
  <c r="F508" i="5"/>
  <c r="C507" i="5"/>
  <c r="V506" i="5"/>
  <c r="T506" i="5"/>
  <c r="K512" i="5" s="1"/>
  <c r="U506" i="5"/>
  <c r="S506" i="5"/>
  <c r="F506" i="5"/>
  <c r="E506" i="5"/>
  <c r="D506" i="5"/>
  <c r="I506" i="5"/>
  <c r="C506" i="5"/>
  <c r="B506" i="5"/>
  <c r="A506" i="5"/>
  <c r="L505" i="5"/>
  <c r="Q505" i="5" s="1"/>
  <c r="Z505" i="5"/>
  <c r="Y505" i="5"/>
  <c r="X505" i="5"/>
  <c r="K504" i="5"/>
  <c r="J504" i="5"/>
  <c r="Z504" i="5"/>
  <c r="Y504" i="5"/>
  <c r="X504" i="5"/>
  <c r="H504" i="5"/>
  <c r="W504" i="5" s="1"/>
  <c r="F504" i="5"/>
  <c r="V504" i="5"/>
  <c r="T504" i="5"/>
  <c r="U504" i="5"/>
  <c r="S504" i="5"/>
  <c r="E504" i="5"/>
  <c r="D504" i="5"/>
  <c r="C504" i="5"/>
  <c r="B504" i="5"/>
  <c r="A504" i="5"/>
  <c r="L503" i="5"/>
  <c r="G503" i="5"/>
  <c r="E503" i="5"/>
  <c r="J502" i="5"/>
  <c r="F502" i="5"/>
  <c r="E502" i="5"/>
  <c r="J501" i="5"/>
  <c r="F501" i="5"/>
  <c r="E501" i="5"/>
  <c r="K500" i="5"/>
  <c r="J500" i="5"/>
  <c r="H500" i="5"/>
  <c r="G500" i="5"/>
  <c r="F500" i="5"/>
  <c r="K499" i="5"/>
  <c r="J499" i="5"/>
  <c r="H499" i="5"/>
  <c r="R499" i="5" s="1"/>
  <c r="G499" i="5"/>
  <c r="F499" i="5"/>
  <c r="K498" i="5"/>
  <c r="J498" i="5"/>
  <c r="H498" i="5"/>
  <c r="G498" i="5"/>
  <c r="F498" i="5"/>
  <c r="K497" i="5"/>
  <c r="J497" i="5"/>
  <c r="H497" i="5"/>
  <c r="R497" i="5" s="1"/>
  <c r="G497" i="5"/>
  <c r="F497" i="5"/>
  <c r="C496" i="5"/>
  <c r="V495" i="5"/>
  <c r="T495" i="5"/>
  <c r="U495" i="5"/>
  <c r="S495" i="5"/>
  <c r="H501" i="5" s="1"/>
  <c r="F495" i="5"/>
  <c r="E495" i="5"/>
  <c r="D495" i="5"/>
  <c r="I495" i="5"/>
  <c r="C495" i="5"/>
  <c r="B495" i="5"/>
  <c r="A495" i="5"/>
  <c r="Q494" i="5"/>
  <c r="L494" i="5"/>
  <c r="Z494" i="5"/>
  <c r="Y494" i="5"/>
  <c r="X494" i="5"/>
  <c r="K493" i="5"/>
  <c r="J493" i="5"/>
  <c r="Z493" i="5"/>
  <c r="Y493" i="5"/>
  <c r="X493" i="5"/>
  <c r="H493" i="5"/>
  <c r="W493" i="5" s="1"/>
  <c r="F493" i="5"/>
  <c r="V493" i="5"/>
  <c r="T493" i="5"/>
  <c r="U493" i="5"/>
  <c r="S493" i="5"/>
  <c r="E493" i="5"/>
  <c r="D493" i="5"/>
  <c r="C493" i="5"/>
  <c r="B493" i="5"/>
  <c r="A493" i="5"/>
  <c r="K492" i="5"/>
  <c r="J492" i="5"/>
  <c r="Z492" i="5"/>
  <c r="Y492" i="5"/>
  <c r="X492" i="5"/>
  <c r="H492" i="5"/>
  <c r="W492" i="5" s="1"/>
  <c r="F492" i="5"/>
  <c r="V492" i="5"/>
  <c r="T492" i="5"/>
  <c r="U492" i="5"/>
  <c r="S492" i="5"/>
  <c r="E492" i="5"/>
  <c r="D492" i="5"/>
  <c r="C492" i="5"/>
  <c r="B492" i="5"/>
  <c r="A492" i="5"/>
  <c r="L491" i="5"/>
  <c r="G491" i="5"/>
  <c r="E491" i="5"/>
  <c r="J490" i="5"/>
  <c r="F490" i="5"/>
  <c r="E490" i="5"/>
  <c r="J489" i="5"/>
  <c r="F489" i="5"/>
  <c r="E489" i="5"/>
  <c r="K488" i="5"/>
  <c r="J488" i="5"/>
  <c r="H488" i="5"/>
  <c r="G488" i="5"/>
  <c r="F488" i="5"/>
  <c r="K487" i="5"/>
  <c r="J487" i="5"/>
  <c r="H487" i="5"/>
  <c r="R487" i="5" s="1"/>
  <c r="G487" i="5"/>
  <c r="F487" i="5"/>
  <c r="K486" i="5"/>
  <c r="J486" i="5"/>
  <c r="H486" i="5"/>
  <c r="G486" i="5"/>
  <c r="F486" i="5"/>
  <c r="K485" i="5"/>
  <c r="J485" i="5"/>
  <c r="H485" i="5"/>
  <c r="R485" i="5" s="1"/>
  <c r="G485" i="5"/>
  <c r="F485" i="5"/>
  <c r="V484" i="5"/>
  <c r="T484" i="5"/>
  <c r="U484" i="5"/>
  <c r="S484" i="5"/>
  <c r="F484" i="5"/>
  <c r="E484" i="5"/>
  <c r="D484" i="5"/>
  <c r="I484" i="5"/>
  <c r="C484" i="5"/>
  <c r="B484" i="5"/>
  <c r="A484" i="5"/>
  <c r="L483" i="5"/>
  <c r="Q483" i="5" s="1"/>
  <c r="Z483" i="5"/>
  <c r="Y483" i="5"/>
  <c r="X483" i="5"/>
  <c r="K482" i="5"/>
  <c r="J482" i="5"/>
  <c r="Z482" i="5"/>
  <c r="Y482" i="5"/>
  <c r="X482" i="5"/>
  <c r="H482" i="5"/>
  <c r="W482" i="5" s="1"/>
  <c r="F482" i="5"/>
  <c r="V482" i="5"/>
  <c r="T482" i="5"/>
  <c r="U482" i="5"/>
  <c r="S482" i="5"/>
  <c r="E482" i="5"/>
  <c r="D482" i="5"/>
  <c r="C482" i="5"/>
  <c r="B482" i="5"/>
  <c r="A482" i="5"/>
  <c r="K481" i="5"/>
  <c r="J481" i="5"/>
  <c r="Z481" i="5"/>
  <c r="Y481" i="5"/>
  <c r="X481" i="5"/>
  <c r="H481" i="5"/>
  <c r="W481" i="5" s="1"/>
  <c r="F481" i="5"/>
  <c r="V481" i="5"/>
  <c r="T481" i="5"/>
  <c r="U481" i="5"/>
  <c r="S481" i="5"/>
  <c r="E481" i="5"/>
  <c r="D481" i="5"/>
  <c r="C481" i="5"/>
  <c r="B481" i="5"/>
  <c r="A481" i="5"/>
  <c r="L480" i="5"/>
  <c r="G480" i="5"/>
  <c r="E480" i="5"/>
  <c r="J479" i="5"/>
  <c r="F479" i="5"/>
  <c r="E479" i="5"/>
  <c r="J478" i="5"/>
  <c r="F478" i="5"/>
  <c r="E478" i="5"/>
  <c r="K477" i="5"/>
  <c r="J477" i="5"/>
  <c r="H477" i="5"/>
  <c r="G477" i="5"/>
  <c r="F477" i="5"/>
  <c r="K476" i="5"/>
  <c r="J476" i="5"/>
  <c r="H476" i="5"/>
  <c r="R476" i="5" s="1"/>
  <c r="G476" i="5"/>
  <c r="F476" i="5"/>
  <c r="K475" i="5"/>
  <c r="J475" i="5"/>
  <c r="H475" i="5"/>
  <c r="G475" i="5"/>
  <c r="F475" i="5"/>
  <c r="K474" i="5"/>
  <c r="J474" i="5"/>
  <c r="H474" i="5"/>
  <c r="G474" i="5"/>
  <c r="F474" i="5"/>
  <c r="V473" i="5"/>
  <c r="T473" i="5"/>
  <c r="U473" i="5"/>
  <c r="H479" i="5" s="1"/>
  <c r="S473" i="5"/>
  <c r="F473" i="5"/>
  <c r="E473" i="5"/>
  <c r="D473" i="5"/>
  <c r="I473" i="5"/>
  <c r="C473" i="5"/>
  <c r="B473" i="5"/>
  <c r="A473" i="5"/>
  <c r="L472" i="5"/>
  <c r="Q472" i="5" s="1"/>
  <c r="Z472" i="5"/>
  <c r="Y472" i="5"/>
  <c r="X472" i="5"/>
  <c r="K471" i="5"/>
  <c r="J471" i="5"/>
  <c r="Z471" i="5"/>
  <c r="Y471" i="5"/>
  <c r="X471" i="5"/>
  <c r="H471" i="5"/>
  <c r="W471" i="5" s="1"/>
  <c r="F471" i="5"/>
  <c r="V471" i="5"/>
  <c r="T471" i="5"/>
  <c r="U471" i="5"/>
  <c r="S471" i="5"/>
  <c r="E471" i="5"/>
  <c r="D471" i="5"/>
  <c r="C471" i="5"/>
  <c r="B471" i="5"/>
  <c r="A471" i="5"/>
  <c r="L470" i="5"/>
  <c r="G470" i="5"/>
  <c r="E470" i="5"/>
  <c r="J469" i="5"/>
  <c r="E469" i="5"/>
  <c r="J468" i="5"/>
  <c r="E468" i="5"/>
  <c r="K467" i="5"/>
  <c r="J467" i="5"/>
  <c r="H467" i="5"/>
  <c r="G467" i="5"/>
  <c r="F467" i="5"/>
  <c r="K466" i="5"/>
  <c r="J466" i="5"/>
  <c r="H466" i="5"/>
  <c r="R466" i="5" s="1"/>
  <c r="G466" i="5"/>
  <c r="F466" i="5"/>
  <c r="K465" i="5"/>
  <c r="J465" i="5"/>
  <c r="H465" i="5"/>
  <c r="G465" i="5"/>
  <c r="F465" i="5"/>
  <c r="K464" i="5"/>
  <c r="J464" i="5"/>
  <c r="H464" i="5"/>
  <c r="R464" i="5" s="1"/>
  <c r="G464" i="5"/>
  <c r="F464" i="5"/>
  <c r="C463" i="5"/>
  <c r="V462" i="5"/>
  <c r="T462" i="5"/>
  <c r="U462" i="5"/>
  <c r="S462" i="5"/>
  <c r="H468" i="5" s="1"/>
  <c r="F462" i="5"/>
  <c r="E462" i="5"/>
  <c r="D462" i="5"/>
  <c r="I462" i="5"/>
  <c r="C462" i="5"/>
  <c r="B462" i="5"/>
  <c r="A462" i="5"/>
  <c r="Q461" i="5"/>
  <c r="L461" i="5"/>
  <c r="Z461" i="5"/>
  <c r="Y461" i="5"/>
  <c r="X461" i="5"/>
  <c r="K460" i="5"/>
  <c r="J460" i="5"/>
  <c r="Z460" i="5"/>
  <c r="Y460" i="5"/>
  <c r="X460" i="5"/>
  <c r="H460" i="5"/>
  <c r="W460" i="5" s="1"/>
  <c r="F460" i="5"/>
  <c r="V460" i="5"/>
  <c r="T460" i="5"/>
  <c r="U460" i="5"/>
  <c r="S460" i="5"/>
  <c r="E460" i="5"/>
  <c r="D460" i="5"/>
  <c r="C460" i="5"/>
  <c r="B460" i="5"/>
  <c r="A460" i="5"/>
  <c r="L459" i="5"/>
  <c r="G459" i="5"/>
  <c r="E459" i="5"/>
  <c r="J458" i="5"/>
  <c r="F458" i="5"/>
  <c r="E458" i="5"/>
  <c r="J457" i="5"/>
  <c r="F457" i="5"/>
  <c r="E457" i="5"/>
  <c r="K456" i="5"/>
  <c r="J456" i="5"/>
  <c r="H456" i="5"/>
  <c r="G456" i="5"/>
  <c r="F456" i="5"/>
  <c r="K455" i="5"/>
  <c r="J455" i="5"/>
  <c r="H455" i="5"/>
  <c r="R455" i="5" s="1"/>
  <c r="G455" i="5"/>
  <c r="F455" i="5"/>
  <c r="K454" i="5"/>
  <c r="J454" i="5"/>
  <c r="H454" i="5"/>
  <c r="G454" i="5"/>
  <c r="F454" i="5"/>
  <c r="K453" i="5"/>
  <c r="J453" i="5"/>
  <c r="H453" i="5"/>
  <c r="R453" i="5" s="1"/>
  <c r="G453" i="5"/>
  <c r="F453" i="5"/>
  <c r="C452" i="5"/>
  <c r="V451" i="5"/>
  <c r="T451" i="5"/>
  <c r="K457" i="5" s="1"/>
  <c r="U451" i="5"/>
  <c r="S451" i="5"/>
  <c r="F451" i="5"/>
  <c r="E451" i="5"/>
  <c r="D451" i="5"/>
  <c r="I451" i="5"/>
  <c r="C451" i="5"/>
  <c r="B451" i="5"/>
  <c r="A451" i="5"/>
  <c r="L450" i="5"/>
  <c r="Q450" i="5" s="1"/>
  <c r="Z450" i="5"/>
  <c r="Y450" i="5"/>
  <c r="X450" i="5"/>
  <c r="K449" i="5"/>
  <c r="J449" i="5"/>
  <c r="Z449" i="5"/>
  <c r="Y449" i="5"/>
  <c r="X449" i="5"/>
  <c r="H449" i="5"/>
  <c r="W449" i="5" s="1"/>
  <c r="F449" i="5"/>
  <c r="V449" i="5"/>
  <c r="T449" i="5"/>
  <c r="U449" i="5"/>
  <c r="S449" i="5"/>
  <c r="E449" i="5"/>
  <c r="D449" i="5"/>
  <c r="C449" i="5"/>
  <c r="B449" i="5"/>
  <c r="A449" i="5"/>
  <c r="L448" i="5"/>
  <c r="G448" i="5"/>
  <c r="E448" i="5"/>
  <c r="J447" i="5"/>
  <c r="F447" i="5"/>
  <c r="E447" i="5"/>
  <c r="J446" i="5"/>
  <c r="F446" i="5"/>
  <c r="E446" i="5"/>
  <c r="K445" i="5"/>
  <c r="J445" i="5"/>
  <c r="H445" i="5"/>
  <c r="G445" i="5"/>
  <c r="F445" i="5"/>
  <c r="K444" i="5"/>
  <c r="J444" i="5"/>
  <c r="H444" i="5"/>
  <c r="R444" i="5" s="1"/>
  <c r="G444" i="5"/>
  <c r="F444" i="5"/>
  <c r="K443" i="5"/>
  <c r="J443" i="5"/>
  <c r="H443" i="5"/>
  <c r="G443" i="5"/>
  <c r="F443" i="5"/>
  <c r="K442" i="5"/>
  <c r="J442" i="5"/>
  <c r="H442" i="5"/>
  <c r="R442" i="5" s="1"/>
  <c r="G442" i="5"/>
  <c r="F442" i="5"/>
  <c r="C441" i="5"/>
  <c r="V440" i="5"/>
  <c r="T440" i="5"/>
  <c r="U440" i="5"/>
  <c r="S440" i="5"/>
  <c r="H446" i="5" s="1"/>
  <c r="F440" i="5"/>
  <c r="E440" i="5"/>
  <c r="D440" i="5"/>
  <c r="I440" i="5"/>
  <c r="C440" i="5"/>
  <c r="B440" i="5"/>
  <c r="A440" i="5"/>
  <c r="Q439" i="5"/>
  <c r="L439" i="5"/>
  <c r="Z439" i="5"/>
  <c r="Y439" i="5"/>
  <c r="X439" i="5"/>
  <c r="K438" i="5"/>
  <c r="J438" i="5"/>
  <c r="Z438" i="5"/>
  <c r="Y438" i="5"/>
  <c r="X438" i="5"/>
  <c r="H438" i="5"/>
  <c r="W438" i="5" s="1"/>
  <c r="F438" i="5"/>
  <c r="V438" i="5"/>
  <c r="T438" i="5"/>
  <c r="U438" i="5"/>
  <c r="S438" i="5"/>
  <c r="E438" i="5"/>
  <c r="D438" i="5"/>
  <c r="C438" i="5"/>
  <c r="B438" i="5"/>
  <c r="A438" i="5"/>
  <c r="L437" i="5"/>
  <c r="G437" i="5"/>
  <c r="E437" i="5"/>
  <c r="J436" i="5"/>
  <c r="F436" i="5"/>
  <c r="E436" i="5"/>
  <c r="J435" i="5"/>
  <c r="F435" i="5"/>
  <c r="E435" i="5"/>
  <c r="K434" i="5"/>
  <c r="J434" i="5"/>
  <c r="H434" i="5"/>
  <c r="G434" i="5"/>
  <c r="F434" i="5"/>
  <c r="K433" i="5"/>
  <c r="J433" i="5"/>
  <c r="H433" i="5"/>
  <c r="R433" i="5" s="1"/>
  <c r="G433" i="5"/>
  <c r="F433" i="5"/>
  <c r="K432" i="5"/>
  <c r="J432" i="5"/>
  <c r="H432" i="5"/>
  <c r="G432" i="5"/>
  <c r="F432" i="5"/>
  <c r="K431" i="5"/>
  <c r="J431" i="5"/>
  <c r="H431" i="5"/>
  <c r="R431" i="5" s="1"/>
  <c r="G431" i="5"/>
  <c r="F431" i="5"/>
  <c r="C430" i="5"/>
  <c r="V429" i="5"/>
  <c r="T429" i="5"/>
  <c r="K435" i="5" s="1"/>
  <c r="U429" i="5"/>
  <c r="S429" i="5"/>
  <c r="F429" i="5"/>
  <c r="E429" i="5"/>
  <c r="D429" i="5"/>
  <c r="I429" i="5"/>
  <c r="C429" i="5"/>
  <c r="B429" i="5"/>
  <c r="A429" i="5"/>
  <c r="L428" i="5"/>
  <c r="Q428" i="5" s="1"/>
  <c r="Z428" i="5"/>
  <c r="Y428" i="5"/>
  <c r="X428" i="5"/>
  <c r="K427" i="5"/>
  <c r="J427" i="5"/>
  <c r="Z427" i="5"/>
  <c r="Y427" i="5"/>
  <c r="X427" i="5"/>
  <c r="H427" i="5"/>
  <c r="W427" i="5" s="1"/>
  <c r="F427" i="5"/>
  <c r="V427" i="5"/>
  <c r="T427" i="5"/>
  <c r="U427" i="5"/>
  <c r="S427" i="5"/>
  <c r="E427" i="5"/>
  <c r="D427" i="5"/>
  <c r="C427" i="5"/>
  <c r="B427" i="5"/>
  <c r="A427" i="5"/>
  <c r="K426" i="5"/>
  <c r="J426" i="5"/>
  <c r="Z426" i="5"/>
  <c r="Y426" i="5"/>
  <c r="X426" i="5"/>
  <c r="H426" i="5"/>
  <c r="W426" i="5" s="1"/>
  <c r="F426" i="5"/>
  <c r="V426" i="5"/>
  <c r="T426" i="5"/>
  <c r="U426" i="5"/>
  <c r="S426" i="5"/>
  <c r="E426" i="5"/>
  <c r="D426" i="5"/>
  <c r="C426" i="5"/>
  <c r="B426" i="5"/>
  <c r="A426" i="5"/>
  <c r="L425" i="5"/>
  <c r="G425" i="5"/>
  <c r="E425" i="5"/>
  <c r="J424" i="5"/>
  <c r="F424" i="5"/>
  <c r="E424" i="5"/>
  <c r="J423" i="5"/>
  <c r="F423" i="5"/>
  <c r="E423" i="5"/>
  <c r="K422" i="5"/>
  <c r="J422" i="5"/>
  <c r="H422" i="5"/>
  <c r="G422" i="5"/>
  <c r="F422" i="5"/>
  <c r="K421" i="5"/>
  <c r="J421" i="5"/>
  <c r="H421" i="5"/>
  <c r="R421" i="5" s="1"/>
  <c r="G421" i="5"/>
  <c r="F421" i="5"/>
  <c r="K420" i="5"/>
  <c r="J420" i="5"/>
  <c r="H420" i="5"/>
  <c r="G420" i="5"/>
  <c r="F420" i="5"/>
  <c r="K419" i="5"/>
  <c r="J419" i="5"/>
  <c r="H419" i="5"/>
  <c r="R419" i="5" s="1"/>
  <c r="G419" i="5"/>
  <c r="F419" i="5"/>
  <c r="C418" i="5"/>
  <c r="V417" i="5"/>
  <c r="T417" i="5"/>
  <c r="U417" i="5"/>
  <c r="S417" i="5"/>
  <c r="F417" i="5"/>
  <c r="E417" i="5"/>
  <c r="D417" i="5"/>
  <c r="I417" i="5"/>
  <c r="C417" i="5"/>
  <c r="B417" i="5"/>
  <c r="A417" i="5"/>
  <c r="L416" i="5"/>
  <c r="Q416" i="5" s="1"/>
  <c r="Z416" i="5"/>
  <c r="Y416" i="5"/>
  <c r="X416" i="5"/>
  <c r="K415" i="5"/>
  <c r="J415" i="5"/>
  <c r="Z415" i="5"/>
  <c r="Y415" i="5"/>
  <c r="X415" i="5"/>
  <c r="H415" i="5"/>
  <c r="W415" i="5" s="1"/>
  <c r="F415" i="5"/>
  <c r="V415" i="5"/>
  <c r="T415" i="5"/>
  <c r="U415" i="5"/>
  <c r="S415" i="5"/>
  <c r="E415" i="5"/>
  <c r="D415" i="5"/>
  <c r="C415" i="5"/>
  <c r="B415" i="5"/>
  <c r="A415" i="5"/>
  <c r="K414" i="5"/>
  <c r="J414" i="5"/>
  <c r="Z414" i="5"/>
  <c r="Y414" i="5"/>
  <c r="X414" i="5"/>
  <c r="H414" i="5"/>
  <c r="W414" i="5" s="1"/>
  <c r="F414" i="5"/>
  <c r="V414" i="5"/>
  <c r="T414" i="5"/>
  <c r="U414" i="5"/>
  <c r="S414" i="5"/>
  <c r="E414" i="5"/>
  <c r="D414" i="5"/>
  <c r="C414" i="5"/>
  <c r="B414" i="5"/>
  <c r="A414" i="5"/>
  <c r="K413" i="5"/>
  <c r="J413" i="5"/>
  <c r="Z413" i="5"/>
  <c r="Y413" i="5"/>
  <c r="X413" i="5"/>
  <c r="H413" i="5"/>
  <c r="W413" i="5" s="1"/>
  <c r="F413" i="5"/>
  <c r="V413" i="5"/>
  <c r="T413" i="5"/>
  <c r="U413" i="5"/>
  <c r="S413" i="5"/>
  <c r="E413" i="5"/>
  <c r="D413" i="5"/>
  <c r="C413" i="5"/>
  <c r="B413" i="5"/>
  <c r="A413" i="5"/>
  <c r="K412" i="5"/>
  <c r="J412" i="5"/>
  <c r="Z412" i="5"/>
  <c r="Y412" i="5"/>
  <c r="X412" i="5"/>
  <c r="H412" i="5"/>
  <c r="W412" i="5" s="1"/>
  <c r="F412" i="5"/>
  <c r="V412" i="5"/>
  <c r="T412" i="5"/>
  <c r="U412" i="5"/>
  <c r="S412" i="5"/>
  <c r="E412" i="5"/>
  <c r="D412" i="5"/>
  <c r="C412" i="5"/>
  <c r="B412" i="5"/>
  <c r="A412" i="5"/>
  <c r="K411" i="5"/>
  <c r="J411" i="5"/>
  <c r="Z411" i="5"/>
  <c r="Y411" i="5"/>
  <c r="X411" i="5"/>
  <c r="H411" i="5"/>
  <c r="W411" i="5" s="1"/>
  <c r="F411" i="5"/>
  <c r="V411" i="5"/>
  <c r="T411" i="5"/>
  <c r="U411" i="5"/>
  <c r="S411" i="5"/>
  <c r="E411" i="5"/>
  <c r="D411" i="5"/>
  <c r="C411" i="5"/>
  <c r="B411" i="5"/>
  <c r="A411" i="5"/>
  <c r="K410" i="5"/>
  <c r="J410" i="5"/>
  <c r="Z410" i="5"/>
  <c r="Y410" i="5"/>
  <c r="X410" i="5"/>
  <c r="H410" i="5"/>
  <c r="W410" i="5" s="1"/>
  <c r="F410" i="5"/>
  <c r="V410" i="5"/>
  <c r="T410" i="5"/>
  <c r="U410" i="5"/>
  <c r="S410" i="5"/>
  <c r="E410" i="5"/>
  <c r="D410" i="5"/>
  <c r="C410" i="5"/>
  <c r="B410" i="5"/>
  <c r="A410" i="5"/>
  <c r="L409" i="5"/>
  <c r="G409" i="5"/>
  <c r="E409" i="5"/>
  <c r="J408" i="5"/>
  <c r="F408" i="5"/>
  <c r="E408" i="5"/>
  <c r="J407" i="5"/>
  <c r="F407" i="5"/>
  <c r="E407" i="5"/>
  <c r="K406" i="5"/>
  <c r="J406" i="5"/>
  <c r="H406" i="5"/>
  <c r="G406" i="5"/>
  <c r="F406" i="5"/>
  <c r="K405" i="5"/>
  <c r="J405" i="5"/>
  <c r="H405" i="5"/>
  <c r="R405" i="5" s="1"/>
  <c r="G405" i="5"/>
  <c r="F405" i="5"/>
  <c r="K404" i="5"/>
  <c r="J404" i="5"/>
  <c r="H404" i="5"/>
  <c r="G404" i="5"/>
  <c r="F404" i="5"/>
  <c r="K403" i="5"/>
  <c r="J403" i="5"/>
  <c r="H403" i="5"/>
  <c r="R403" i="5" s="1"/>
  <c r="G403" i="5"/>
  <c r="F403" i="5"/>
  <c r="C402" i="5"/>
  <c r="V401" i="5"/>
  <c r="K408" i="5" s="1"/>
  <c r="T401" i="5"/>
  <c r="U401" i="5"/>
  <c r="S401" i="5"/>
  <c r="F401" i="5"/>
  <c r="E401" i="5"/>
  <c r="D401" i="5"/>
  <c r="I401" i="5"/>
  <c r="C401" i="5"/>
  <c r="B401" i="5"/>
  <c r="A401" i="5"/>
  <c r="L400" i="5"/>
  <c r="Q400" i="5" s="1"/>
  <c r="Z400" i="5"/>
  <c r="Y400" i="5"/>
  <c r="X400" i="5"/>
  <c r="K399" i="5"/>
  <c r="J399" i="5"/>
  <c r="Z399" i="5"/>
  <c r="Y399" i="5"/>
  <c r="X399" i="5"/>
  <c r="H399" i="5"/>
  <c r="W399" i="5" s="1"/>
  <c r="F399" i="5"/>
  <c r="V399" i="5"/>
  <c r="T399" i="5"/>
  <c r="U399" i="5"/>
  <c r="S399" i="5"/>
  <c r="E399" i="5"/>
  <c r="D399" i="5"/>
  <c r="C399" i="5"/>
  <c r="B399" i="5"/>
  <c r="A399" i="5"/>
  <c r="L398" i="5"/>
  <c r="G398" i="5"/>
  <c r="E398" i="5"/>
  <c r="J397" i="5"/>
  <c r="F397" i="5"/>
  <c r="E397" i="5"/>
  <c r="J396" i="5"/>
  <c r="F396" i="5"/>
  <c r="E396" i="5"/>
  <c r="K395" i="5"/>
  <c r="J395" i="5"/>
  <c r="H395" i="5"/>
  <c r="G395" i="5"/>
  <c r="F395" i="5"/>
  <c r="K394" i="5"/>
  <c r="J394" i="5"/>
  <c r="H394" i="5"/>
  <c r="R394" i="5" s="1"/>
  <c r="G394" i="5"/>
  <c r="F394" i="5"/>
  <c r="K393" i="5"/>
  <c r="J393" i="5"/>
  <c r="H393" i="5"/>
  <c r="G393" i="5"/>
  <c r="F393" i="5"/>
  <c r="K392" i="5"/>
  <c r="J392" i="5"/>
  <c r="H392" i="5"/>
  <c r="G392" i="5"/>
  <c r="F392" i="5"/>
  <c r="V390" i="5"/>
  <c r="K397" i="5" s="1"/>
  <c r="T390" i="5"/>
  <c r="U390" i="5"/>
  <c r="S390" i="5"/>
  <c r="F390" i="5"/>
  <c r="D390" i="5"/>
  <c r="I390" i="5"/>
  <c r="C390" i="5"/>
  <c r="B390" i="5"/>
  <c r="A390" i="5"/>
  <c r="L389" i="5"/>
  <c r="Q389" i="5" s="1"/>
  <c r="Z389" i="5"/>
  <c r="Y389" i="5"/>
  <c r="X389" i="5"/>
  <c r="K388" i="5"/>
  <c r="J388" i="5"/>
  <c r="Z388" i="5"/>
  <c r="Y388" i="5"/>
  <c r="X388" i="5"/>
  <c r="H388" i="5"/>
  <c r="W388" i="5" s="1"/>
  <c r="F388" i="5"/>
  <c r="V388" i="5"/>
  <c r="T388" i="5"/>
  <c r="U388" i="5"/>
  <c r="S388" i="5"/>
  <c r="E388" i="5"/>
  <c r="D388" i="5"/>
  <c r="C388" i="5"/>
  <c r="B388" i="5"/>
  <c r="A388" i="5"/>
  <c r="K387" i="5"/>
  <c r="J387" i="5"/>
  <c r="Z387" i="5"/>
  <c r="Y387" i="5"/>
  <c r="X387" i="5"/>
  <c r="H387" i="5"/>
  <c r="W387" i="5" s="1"/>
  <c r="F387" i="5"/>
  <c r="V387" i="5"/>
  <c r="T387" i="5"/>
  <c r="U387" i="5"/>
  <c r="S387" i="5"/>
  <c r="E387" i="5"/>
  <c r="D387" i="5"/>
  <c r="C387" i="5"/>
  <c r="B387" i="5"/>
  <c r="A387" i="5"/>
  <c r="L386" i="5"/>
  <c r="G386" i="5"/>
  <c r="E386" i="5"/>
  <c r="J385" i="5"/>
  <c r="F385" i="5"/>
  <c r="E385" i="5"/>
  <c r="J384" i="5"/>
  <c r="F384" i="5"/>
  <c r="E384" i="5"/>
  <c r="K383" i="5"/>
  <c r="J383" i="5"/>
  <c r="H383" i="5"/>
  <c r="R383" i="5" s="1"/>
  <c r="G383" i="5"/>
  <c r="F383" i="5"/>
  <c r="K382" i="5"/>
  <c r="J382" i="5"/>
  <c r="H382" i="5"/>
  <c r="G382" i="5"/>
  <c r="F382" i="5"/>
  <c r="K381" i="5"/>
  <c r="J381" i="5"/>
  <c r="H381" i="5"/>
  <c r="G381" i="5"/>
  <c r="F381" i="5"/>
  <c r="C380" i="5"/>
  <c r="V379" i="5"/>
  <c r="T379" i="5"/>
  <c r="U379" i="5"/>
  <c r="S379" i="5"/>
  <c r="F379" i="5"/>
  <c r="E379" i="5"/>
  <c r="D379" i="5"/>
  <c r="I379" i="5"/>
  <c r="C379" i="5"/>
  <c r="B379" i="5"/>
  <c r="A379" i="5"/>
  <c r="L378" i="5"/>
  <c r="Q378" i="5" s="1"/>
  <c r="Z378" i="5"/>
  <c r="Y378" i="5"/>
  <c r="X378" i="5"/>
  <c r="K377" i="5"/>
  <c r="J377" i="5"/>
  <c r="Z377" i="5"/>
  <c r="Y377" i="5"/>
  <c r="X377" i="5"/>
  <c r="H377" i="5"/>
  <c r="W377" i="5" s="1"/>
  <c r="F377" i="5"/>
  <c r="V377" i="5"/>
  <c r="T377" i="5"/>
  <c r="U377" i="5"/>
  <c r="S377" i="5"/>
  <c r="E377" i="5"/>
  <c r="D377" i="5"/>
  <c r="C377" i="5"/>
  <c r="B377" i="5"/>
  <c r="A377" i="5"/>
  <c r="K376" i="5"/>
  <c r="J376" i="5"/>
  <c r="Z376" i="5"/>
  <c r="Y376" i="5"/>
  <c r="X376" i="5"/>
  <c r="H376" i="5"/>
  <c r="W376" i="5" s="1"/>
  <c r="F376" i="5"/>
  <c r="V376" i="5"/>
  <c r="T376" i="5"/>
  <c r="U376" i="5"/>
  <c r="S376" i="5"/>
  <c r="E376" i="5"/>
  <c r="D376" i="5"/>
  <c r="C376" i="5"/>
  <c r="B376" i="5"/>
  <c r="A376" i="5"/>
  <c r="L375" i="5"/>
  <c r="G375" i="5"/>
  <c r="E375" i="5"/>
  <c r="J374" i="5"/>
  <c r="F374" i="5"/>
  <c r="E374" i="5"/>
  <c r="J373" i="5"/>
  <c r="F373" i="5"/>
  <c r="E373" i="5"/>
  <c r="K372" i="5"/>
  <c r="J372" i="5"/>
  <c r="H372" i="5"/>
  <c r="G372" i="5"/>
  <c r="F372" i="5"/>
  <c r="K371" i="5"/>
  <c r="J371" i="5"/>
  <c r="H371" i="5"/>
  <c r="R371" i="5" s="1"/>
  <c r="G371" i="5"/>
  <c r="F371" i="5"/>
  <c r="K370" i="5"/>
  <c r="J370" i="5"/>
  <c r="H370" i="5"/>
  <c r="G370" i="5"/>
  <c r="F370" i="5"/>
  <c r="K369" i="5"/>
  <c r="J369" i="5"/>
  <c r="H369" i="5"/>
  <c r="G369" i="5"/>
  <c r="F369" i="5"/>
  <c r="C368" i="5"/>
  <c r="V367" i="5"/>
  <c r="K374" i="5" s="1"/>
  <c r="T367" i="5"/>
  <c r="U367" i="5"/>
  <c r="S367" i="5"/>
  <c r="F367" i="5"/>
  <c r="E367" i="5"/>
  <c r="D367" i="5"/>
  <c r="I367" i="5"/>
  <c r="C367" i="5"/>
  <c r="B367" i="5"/>
  <c r="A367" i="5"/>
  <c r="L366" i="5"/>
  <c r="Q366" i="5" s="1"/>
  <c r="Z366" i="5"/>
  <c r="Y366" i="5"/>
  <c r="X366" i="5"/>
  <c r="K365" i="5"/>
  <c r="J365" i="5"/>
  <c r="Z365" i="5"/>
  <c r="Y365" i="5"/>
  <c r="X365" i="5"/>
  <c r="H365" i="5"/>
  <c r="W365" i="5" s="1"/>
  <c r="F365" i="5"/>
  <c r="V365" i="5"/>
  <c r="T365" i="5"/>
  <c r="U365" i="5"/>
  <c r="S365" i="5"/>
  <c r="E365" i="5"/>
  <c r="D365" i="5"/>
  <c r="C365" i="5"/>
  <c r="B365" i="5"/>
  <c r="A365" i="5"/>
  <c r="K364" i="5"/>
  <c r="J364" i="5"/>
  <c r="Z364" i="5"/>
  <c r="Y364" i="5"/>
  <c r="X364" i="5"/>
  <c r="H364" i="5"/>
  <c r="W364" i="5" s="1"/>
  <c r="F364" i="5"/>
  <c r="V364" i="5"/>
  <c r="T364" i="5"/>
  <c r="U364" i="5"/>
  <c r="S364" i="5"/>
  <c r="E364" i="5"/>
  <c r="D364" i="5"/>
  <c r="C364" i="5"/>
  <c r="B364" i="5"/>
  <c r="A364" i="5"/>
  <c r="K363" i="5"/>
  <c r="J363" i="5"/>
  <c r="Z363" i="5"/>
  <c r="Y363" i="5"/>
  <c r="X363" i="5"/>
  <c r="H363" i="5"/>
  <c r="W363" i="5" s="1"/>
  <c r="F363" i="5"/>
  <c r="V363" i="5"/>
  <c r="T363" i="5"/>
  <c r="U363" i="5"/>
  <c r="S363" i="5"/>
  <c r="E363" i="5"/>
  <c r="D363" i="5"/>
  <c r="C363" i="5"/>
  <c r="B363" i="5"/>
  <c r="A363" i="5"/>
  <c r="K362" i="5"/>
  <c r="J362" i="5"/>
  <c r="Z362" i="5"/>
  <c r="Y362" i="5"/>
  <c r="X362" i="5"/>
  <c r="W362" i="5"/>
  <c r="H362" i="5"/>
  <c r="F362" i="5"/>
  <c r="V362" i="5"/>
  <c r="T362" i="5"/>
  <c r="U362" i="5"/>
  <c r="S362" i="5"/>
  <c r="E362" i="5"/>
  <c r="D362" i="5"/>
  <c r="C362" i="5"/>
  <c r="B362" i="5"/>
  <c r="A362" i="5"/>
  <c r="L361" i="5"/>
  <c r="G361" i="5"/>
  <c r="E361" i="5"/>
  <c r="J360" i="5"/>
  <c r="F360" i="5"/>
  <c r="E360" i="5"/>
  <c r="J359" i="5"/>
  <c r="F359" i="5"/>
  <c r="E359" i="5"/>
  <c r="K358" i="5"/>
  <c r="J358" i="5"/>
  <c r="H358" i="5"/>
  <c r="G358" i="5"/>
  <c r="F358" i="5"/>
  <c r="K357" i="5"/>
  <c r="J357" i="5"/>
  <c r="R357" i="5"/>
  <c r="H357" i="5"/>
  <c r="G357" i="5"/>
  <c r="F357" i="5"/>
  <c r="K356" i="5"/>
  <c r="J356" i="5"/>
  <c r="H356" i="5"/>
  <c r="G356" i="5"/>
  <c r="F356" i="5"/>
  <c r="K355" i="5"/>
  <c r="J355" i="5"/>
  <c r="H355" i="5"/>
  <c r="G355" i="5"/>
  <c r="F355" i="5"/>
  <c r="C354" i="5"/>
  <c r="V353" i="5"/>
  <c r="T353" i="5"/>
  <c r="U353" i="5"/>
  <c r="S353" i="5"/>
  <c r="F353" i="5"/>
  <c r="E353" i="5"/>
  <c r="D353" i="5"/>
  <c r="I353" i="5"/>
  <c r="C353" i="5"/>
  <c r="B353" i="5"/>
  <c r="A353" i="5"/>
  <c r="L352" i="5"/>
  <c r="Q352" i="5" s="1"/>
  <c r="Z352" i="5"/>
  <c r="Y352" i="5"/>
  <c r="X352" i="5"/>
  <c r="K351" i="5"/>
  <c r="J351" i="5"/>
  <c r="Z351" i="5"/>
  <c r="Y351" i="5"/>
  <c r="X351" i="5"/>
  <c r="H351" i="5"/>
  <c r="W351" i="5" s="1"/>
  <c r="F351" i="5"/>
  <c r="V351" i="5"/>
  <c r="T351" i="5"/>
  <c r="U351" i="5"/>
  <c r="S351" i="5"/>
  <c r="E351" i="5"/>
  <c r="D351" i="5"/>
  <c r="C351" i="5"/>
  <c r="B351" i="5"/>
  <c r="A351" i="5"/>
  <c r="K350" i="5"/>
  <c r="J350" i="5"/>
  <c r="Z350" i="5"/>
  <c r="Y350" i="5"/>
  <c r="X350" i="5"/>
  <c r="H350" i="5"/>
  <c r="W350" i="5" s="1"/>
  <c r="F350" i="5"/>
  <c r="V350" i="5"/>
  <c r="T350" i="5"/>
  <c r="U350" i="5"/>
  <c r="S350" i="5"/>
  <c r="E350" i="5"/>
  <c r="D350" i="5"/>
  <c r="C350" i="5"/>
  <c r="B350" i="5"/>
  <c r="A350" i="5"/>
  <c r="K349" i="5"/>
  <c r="J349" i="5"/>
  <c r="Z349" i="5"/>
  <c r="Y349" i="5"/>
  <c r="X349" i="5"/>
  <c r="H349" i="5"/>
  <c r="W349" i="5" s="1"/>
  <c r="F349" i="5"/>
  <c r="V349" i="5"/>
  <c r="T349" i="5"/>
  <c r="U349" i="5"/>
  <c r="S349" i="5"/>
  <c r="E349" i="5"/>
  <c r="D349" i="5"/>
  <c r="C349" i="5"/>
  <c r="B349" i="5"/>
  <c r="A349" i="5"/>
  <c r="K348" i="5"/>
  <c r="J348" i="5"/>
  <c r="Z348" i="5"/>
  <c r="Y348" i="5"/>
  <c r="X348" i="5"/>
  <c r="H348" i="5"/>
  <c r="W348" i="5" s="1"/>
  <c r="F348" i="5"/>
  <c r="V348" i="5"/>
  <c r="T348" i="5"/>
  <c r="U348" i="5"/>
  <c r="S348" i="5"/>
  <c r="E348" i="5"/>
  <c r="D348" i="5"/>
  <c r="C348" i="5"/>
  <c r="B348" i="5"/>
  <c r="A348" i="5"/>
  <c r="K347" i="5"/>
  <c r="J347" i="5"/>
  <c r="Z347" i="5"/>
  <c r="Y347" i="5"/>
  <c r="X347" i="5"/>
  <c r="H347" i="5"/>
  <c r="W347" i="5" s="1"/>
  <c r="F347" i="5"/>
  <c r="V347" i="5"/>
  <c r="T347" i="5"/>
  <c r="U347" i="5"/>
  <c r="S347" i="5"/>
  <c r="E347" i="5"/>
  <c r="D347" i="5"/>
  <c r="C347" i="5"/>
  <c r="B347" i="5"/>
  <c r="A347" i="5"/>
  <c r="L346" i="5"/>
  <c r="G346" i="5"/>
  <c r="E346" i="5"/>
  <c r="J345" i="5"/>
  <c r="F345" i="5"/>
  <c r="E345" i="5"/>
  <c r="J344" i="5"/>
  <c r="F344" i="5"/>
  <c r="E344" i="5"/>
  <c r="K343" i="5"/>
  <c r="J343" i="5"/>
  <c r="H343" i="5"/>
  <c r="G343" i="5"/>
  <c r="F343" i="5"/>
  <c r="K342" i="5"/>
  <c r="J342" i="5"/>
  <c r="H342" i="5"/>
  <c r="R342" i="5" s="1"/>
  <c r="G342" i="5"/>
  <c r="F342" i="5"/>
  <c r="K341" i="5"/>
  <c r="J341" i="5"/>
  <c r="H341" i="5"/>
  <c r="G341" i="5"/>
  <c r="F341" i="5"/>
  <c r="K340" i="5"/>
  <c r="J340" i="5"/>
  <c r="H340" i="5"/>
  <c r="G340" i="5"/>
  <c r="F340" i="5"/>
  <c r="C339" i="5"/>
  <c r="V338" i="5"/>
  <c r="T338" i="5"/>
  <c r="K344" i="5" s="1"/>
  <c r="U338" i="5"/>
  <c r="S338" i="5"/>
  <c r="F338" i="5"/>
  <c r="E338" i="5"/>
  <c r="D338" i="5"/>
  <c r="I338" i="5"/>
  <c r="C338" i="5"/>
  <c r="B338" i="5"/>
  <c r="A338" i="5"/>
  <c r="L337" i="5"/>
  <c r="Q337" i="5" s="1"/>
  <c r="Z337" i="5"/>
  <c r="Y337" i="5"/>
  <c r="X337" i="5"/>
  <c r="K336" i="5"/>
  <c r="J336" i="5"/>
  <c r="Z336" i="5"/>
  <c r="Y336" i="5"/>
  <c r="X336" i="5"/>
  <c r="H336" i="5"/>
  <c r="W336" i="5" s="1"/>
  <c r="F336" i="5"/>
  <c r="V336" i="5"/>
  <c r="T336" i="5"/>
  <c r="U336" i="5"/>
  <c r="S336" i="5"/>
  <c r="E336" i="5"/>
  <c r="D336" i="5"/>
  <c r="C336" i="5"/>
  <c r="B336" i="5"/>
  <c r="A336" i="5"/>
  <c r="L335" i="5"/>
  <c r="G335" i="5"/>
  <c r="E335" i="5"/>
  <c r="J334" i="5"/>
  <c r="F334" i="5"/>
  <c r="E334" i="5"/>
  <c r="J333" i="5"/>
  <c r="F333" i="5"/>
  <c r="E333" i="5"/>
  <c r="K332" i="5"/>
  <c r="J332" i="5"/>
  <c r="H332" i="5"/>
  <c r="G332" i="5"/>
  <c r="F332" i="5"/>
  <c r="K331" i="5"/>
  <c r="J331" i="5"/>
  <c r="H331" i="5"/>
  <c r="R331" i="5" s="1"/>
  <c r="G331" i="5"/>
  <c r="F331" i="5"/>
  <c r="K330" i="5"/>
  <c r="J330" i="5"/>
  <c r="H330" i="5"/>
  <c r="G330" i="5"/>
  <c r="F330" i="5"/>
  <c r="K329" i="5"/>
  <c r="J329" i="5"/>
  <c r="H329" i="5"/>
  <c r="G329" i="5"/>
  <c r="F329" i="5"/>
  <c r="C328" i="5"/>
  <c r="V327" i="5"/>
  <c r="T327" i="5"/>
  <c r="K333" i="5" s="1"/>
  <c r="U327" i="5"/>
  <c r="H334" i="5" s="1"/>
  <c r="S327" i="5"/>
  <c r="F327" i="5"/>
  <c r="E327" i="5"/>
  <c r="D327" i="5"/>
  <c r="I327" i="5"/>
  <c r="C327" i="5"/>
  <c r="B327" i="5"/>
  <c r="A327" i="5"/>
  <c r="L326" i="5"/>
  <c r="Q326" i="5" s="1"/>
  <c r="Z326" i="5"/>
  <c r="Y326" i="5"/>
  <c r="X326" i="5"/>
  <c r="K325" i="5"/>
  <c r="J325" i="5"/>
  <c r="Z325" i="5"/>
  <c r="Y325" i="5"/>
  <c r="X325" i="5"/>
  <c r="H325" i="5"/>
  <c r="W325" i="5" s="1"/>
  <c r="F325" i="5"/>
  <c r="V325" i="5"/>
  <c r="T325" i="5"/>
  <c r="U325" i="5"/>
  <c r="S325" i="5"/>
  <c r="E325" i="5"/>
  <c r="D325" i="5"/>
  <c r="C325" i="5"/>
  <c r="B325" i="5"/>
  <c r="A325" i="5"/>
  <c r="K324" i="5"/>
  <c r="J324" i="5"/>
  <c r="Z324" i="5"/>
  <c r="Y324" i="5"/>
  <c r="X324" i="5"/>
  <c r="H324" i="5"/>
  <c r="W324" i="5" s="1"/>
  <c r="F324" i="5"/>
  <c r="V324" i="5"/>
  <c r="T324" i="5"/>
  <c r="U324" i="5"/>
  <c r="S324" i="5"/>
  <c r="E324" i="5"/>
  <c r="D324" i="5"/>
  <c r="C324" i="5"/>
  <c r="B324" i="5"/>
  <c r="A324" i="5"/>
  <c r="L323" i="5"/>
  <c r="G323" i="5"/>
  <c r="E323" i="5"/>
  <c r="J322" i="5"/>
  <c r="F322" i="5"/>
  <c r="E322" i="5"/>
  <c r="J321" i="5"/>
  <c r="F321" i="5"/>
  <c r="E321" i="5"/>
  <c r="K320" i="5"/>
  <c r="J320" i="5"/>
  <c r="H320" i="5"/>
  <c r="G320" i="5"/>
  <c r="F320" i="5"/>
  <c r="K319" i="5"/>
  <c r="J319" i="5"/>
  <c r="H319" i="5"/>
  <c r="R319" i="5" s="1"/>
  <c r="G319" i="5"/>
  <c r="F319" i="5"/>
  <c r="K318" i="5"/>
  <c r="J318" i="5"/>
  <c r="H318" i="5"/>
  <c r="G318" i="5"/>
  <c r="F318" i="5"/>
  <c r="K317" i="5"/>
  <c r="J317" i="5"/>
  <c r="H317" i="5"/>
  <c r="R317" i="5" s="1"/>
  <c r="G317" i="5"/>
  <c r="F317" i="5"/>
  <c r="C316" i="5"/>
  <c r="V315" i="5"/>
  <c r="K322" i="5" s="1"/>
  <c r="T315" i="5"/>
  <c r="K321" i="5" s="1"/>
  <c r="U315" i="5"/>
  <c r="S315" i="5"/>
  <c r="F315" i="5"/>
  <c r="E315" i="5"/>
  <c r="D315" i="5"/>
  <c r="I315" i="5"/>
  <c r="C315" i="5"/>
  <c r="B315" i="5"/>
  <c r="A315" i="5"/>
  <c r="L314" i="5"/>
  <c r="Q314" i="5" s="1"/>
  <c r="Z314" i="5"/>
  <c r="Y314" i="5"/>
  <c r="X314" i="5"/>
  <c r="K313" i="5"/>
  <c r="J313" i="5"/>
  <c r="Z313" i="5"/>
  <c r="Y313" i="5"/>
  <c r="X313" i="5"/>
  <c r="H313" i="5"/>
  <c r="W313" i="5" s="1"/>
  <c r="F313" i="5"/>
  <c r="V313" i="5"/>
  <c r="T313" i="5"/>
  <c r="U313" i="5"/>
  <c r="S313" i="5"/>
  <c r="E313" i="5"/>
  <c r="D313" i="5"/>
  <c r="C313" i="5"/>
  <c r="B313" i="5"/>
  <c r="A313" i="5"/>
  <c r="L312" i="5"/>
  <c r="G312" i="5"/>
  <c r="E312" i="5"/>
  <c r="J311" i="5"/>
  <c r="F311" i="5"/>
  <c r="E311" i="5"/>
  <c r="J310" i="5"/>
  <c r="F310" i="5"/>
  <c r="E310" i="5"/>
  <c r="K309" i="5"/>
  <c r="J309" i="5"/>
  <c r="H309" i="5"/>
  <c r="G309" i="5"/>
  <c r="F309" i="5"/>
  <c r="K308" i="5"/>
  <c r="J308" i="5"/>
  <c r="H308" i="5"/>
  <c r="R308" i="5" s="1"/>
  <c r="G308" i="5"/>
  <c r="F308" i="5"/>
  <c r="K307" i="5"/>
  <c r="J307" i="5"/>
  <c r="H307" i="5"/>
  <c r="G307" i="5"/>
  <c r="F307" i="5"/>
  <c r="K306" i="5"/>
  <c r="J306" i="5"/>
  <c r="H306" i="5"/>
  <c r="R306" i="5" s="1"/>
  <c r="G306" i="5"/>
  <c r="F306" i="5"/>
  <c r="C305" i="5"/>
  <c r="V304" i="5"/>
  <c r="T304" i="5"/>
  <c r="U304" i="5"/>
  <c r="S304" i="5"/>
  <c r="H310" i="5" s="1"/>
  <c r="F304" i="5"/>
  <c r="E304" i="5"/>
  <c r="D304" i="5"/>
  <c r="I304" i="5"/>
  <c r="C304" i="5"/>
  <c r="B304" i="5"/>
  <c r="A304" i="5"/>
  <c r="L303" i="5"/>
  <c r="Q303" i="5" s="1"/>
  <c r="Z303" i="5"/>
  <c r="Y303" i="5"/>
  <c r="X303" i="5"/>
  <c r="K302" i="5"/>
  <c r="J302" i="5"/>
  <c r="Z302" i="5"/>
  <c r="Y302" i="5"/>
  <c r="X302" i="5"/>
  <c r="H302" i="5"/>
  <c r="W302" i="5" s="1"/>
  <c r="F302" i="5"/>
  <c r="V302" i="5"/>
  <c r="T302" i="5"/>
  <c r="U302" i="5"/>
  <c r="S302" i="5"/>
  <c r="E302" i="5"/>
  <c r="D302" i="5"/>
  <c r="C302" i="5"/>
  <c r="B302" i="5"/>
  <c r="A302" i="5"/>
  <c r="K301" i="5"/>
  <c r="J301" i="5"/>
  <c r="Z301" i="5"/>
  <c r="Y301" i="5"/>
  <c r="X301" i="5"/>
  <c r="H301" i="5"/>
  <c r="W301" i="5" s="1"/>
  <c r="F301" i="5"/>
  <c r="V301" i="5"/>
  <c r="T301" i="5"/>
  <c r="U301" i="5"/>
  <c r="S301" i="5"/>
  <c r="E301" i="5"/>
  <c r="D301" i="5"/>
  <c r="C301" i="5"/>
  <c r="B301" i="5"/>
  <c r="A301" i="5"/>
  <c r="L300" i="5"/>
  <c r="G300" i="5"/>
  <c r="E300" i="5"/>
  <c r="J299" i="5"/>
  <c r="F299" i="5"/>
  <c r="E299" i="5"/>
  <c r="J298" i="5"/>
  <c r="F298" i="5"/>
  <c r="E298" i="5"/>
  <c r="K297" i="5"/>
  <c r="J297" i="5"/>
  <c r="H297" i="5"/>
  <c r="G297" i="5"/>
  <c r="F297" i="5"/>
  <c r="K296" i="5"/>
  <c r="J296" i="5"/>
  <c r="H296" i="5"/>
  <c r="R296" i="5" s="1"/>
  <c r="G296" i="5"/>
  <c r="F296" i="5"/>
  <c r="K295" i="5"/>
  <c r="J295" i="5"/>
  <c r="H295" i="5"/>
  <c r="G295" i="5"/>
  <c r="F295" i="5"/>
  <c r="K294" i="5"/>
  <c r="J294" i="5"/>
  <c r="H294" i="5"/>
  <c r="G294" i="5"/>
  <c r="F294" i="5"/>
  <c r="C293" i="5"/>
  <c r="V292" i="5"/>
  <c r="T292" i="5"/>
  <c r="U292" i="5"/>
  <c r="H299" i="5" s="1"/>
  <c r="S292" i="5"/>
  <c r="H298" i="5" s="1"/>
  <c r="F292" i="5"/>
  <c r="E292" i="5"/>
  <c r="D292" i="5"/>
  <c r="I292" i="5"/>
  <c r="C292" i="5"/>
  <c r="B292" i="5"/>
  <c r="A292" i="5"/>
  <c r="L291" i="5"/>
  <c r="Q291" i="5" s="1"/>
  <c r="Z291" i="5"/>
  <c r="Y291" i="5"/>
  <c r="X291" i="5"/>
  <c r="K290" i="5"/>
  <c r="J290" i="5"/>
  <c r="Z290" i="5"/>
  <c r="Y290" i="5"/>
  <c r="X290" i="5"/>
  <c r="H290" i="5"/>
  <c r="W290" i="5" s="1"/>
  <c r="F290" i="5"/>
  <c r="V290" i="5"/>
  <c r="T290" i="5"/>
  <c r="U290" i="5"/>
  <c r="S290" i="5"/>
  <c r="E290" i="5"/>
  <c r="D290" i="5"/>
  <c r="C290" i="5"/>
  <c r="B290" i="5"/>
  <c r="A290" i="5"/>
  <c r="L289" i="5"/>
  <c r="G289" i="5"/>
  <c r="E289" i="5"/>
  <c r="J288" i="5"/>
  <c r="F288" i="5"/>
  <c r="E288" i="5"/>
  <c r="J287" i="5"/>
  <c r="F287" i="5"/>
  <c r="E287" i="5"/>
  <c r="K286" i="5"/>
  <c r="J286" i="5"/>
  <c r="H286" i="5"/>
  <c r="G286" i="5"/>
  <c r="F286" i="5"/>
  <c r="K285" i="5"/>
  <c r="J285" i="5"/>
  <c r="H285" i="5"/>
  <c r="R285" i="5" s="1"/>
  <c r="G285" i="5"/>
  <c r="F285" i="5"/>
  <c r="K284" i="5"/>
  <c r="J284" i="5"/>
  <c r="H284" i="5"/>
  <c r="G284" i="5"/>
  <c r="F284" i="5"/>
  <c r="K283" i="5"/>
  <c r="J283" i="5"/>
  <c r="H283" i="5"/>
  <c r="G283" i="5"/>
  <c r="F283" i="5"/>
  <c r="C282" i="5"/>
  <c r="V281" i="5"/>
  <c r="K288" i="5" s="1"/>
  <c r="T281" i="5"/>
  <c r="K287" i="5" s="1"/>
  <c r="U281" i="5"/>
  <c r="S281" i="5"/>
  <c r="F281" i="5"/>
  <c r="E281" i="5"/>
  <c r="D281" i="5"/>
  <c r="I281" i="5"/>
  <c r="C281" i="5"/>
  <c r="B281" i="5"/>
  <c r="A281" i="5"/>
  <c r="L280" i="5"/>
  <c r="Q280" i="5" s="1"/>
  <c r="Z280" i="5"/>
  <c r="Y280" i="5"/>
  <c r="X280" i="5"/>
  <c r="K279" i="5"/>
  <c r="J279" i="5"/>
  <c r="Z279" i="5"/>
  <c r="Y279" i="5"/>
  <c r="X279" i="5"/>
  <c r="H279" i="5"/>
  <c r="W279" i="5" s="1"/>
  <c r="F279" i="5"/>
  <c r="V279" i="5"/>
  <c r="T279" i="5"/>
  <c r="U279" i="5"/>
  <c r="S279" i="5"/>
  <c r="E279" i="5"/>
  <c r="D279" i="5"/>
  <c r="C279" i="5"/>
  <c r="B279" i="5"/>
  <c r="A279" i="5"/>
  <c r="L278" i="5"/>
  <c r="G278" i="5"/>
  <c r="E278" i="5"/>
  <c r="J277" i="5"/>
  <c r="F277" i="5"/>
  <c r="E277" i="5"/>
  <c r="J276" i="5"/>
  <c r="F276" i="5"/>
  <c r="E276" i="5"/>
  <c r="K275" i="5"/>
  <c r="J275" i="5"/>
  <c r="H275" i="5"/>
  <c r="R275" i="5" s="1"/>
  <c r="G275" i="5"/>
  <c r="F275" i="5"/>
  <c r="K274" i="5"/>
  <c r="J274" i="5"/>
  <c r="H274" i="5"/>
  <c r="G274" i="5"/>
  <c r="F274" i="5"/>
  <c r="K273" i="5"/>
  <c r="J273" i="5"/>
  <c r="H273" i="5"/>
  <c r="G273" i="5"/>
  <c r="F273" i="5"/>
  <c r="C272" i="5"/>
  <c r="V271" i="5"/>
  <c r="K277" i="5" s="1"/>
  <c r="T271" i="5"/>
  <c r="U271" i="5"/>
  <c r="S271" i="5"/>
  <c r="H276" i="5" s="1"/>
  <c r="F271" i="5"/>
  <c r="E271" i="5"/>
  <c r="D271" i="5"/>
  <c r="I271" i="5"/>
  <c r="C271" i="5"/>
  <c r="B271" i="5"/>
  <c r="A271" i="5"/>
  <c r="L270" i="5"/>
  <c r="Q270" i="5" s="1"/>
  <c r="Z270" i="5"/>
  <c r="Y270" i="5"/>
  <c r="X270" i="5"/>
  <c r="K269" i="5"/>
  <c r="J269" i="5"/>
  <c r="Z269" i="5"/>
  <c r="Y269" i="5"/>
  <c r="X269" i="5"/>
  <c r="H269" i="5"/>
  <c r="W269" i="5" s="1"/>
  <c r="F269" i="5"/>
  <c r="V269" i="5"/>
  <c r="T269" i="5"/>
  <c r="U269" i="5"/>
  <c r="S269" i="5"/>
  <c r="E269" i="5"/>
  <c r="D269" i="5"/>
  <c r="C269" i="5"/>
  <c r="B269" i="5"/>
  <c r="A269" i="5"/>
  <c r="L268" i="5"/>
  <c r="G268" i="5"/>
  <c r="E268" i="5"/>
  <c r="J267" i="5"/>
  <c r="F267" i="5"/>
  <c r="E267" i="5"/>
  <c r="J266" i="5"/>
  <c r="F266" i="5"/>
  <c r="E266" i="5"/>
  <c r="K265" i="5"/>
  <c r="J265" i="5"/>
  <c r="H265" i="5"/>
  <c r="G265" i="5"/>
  <c r="F265" i="5"/>
  <c r="K264" i="5"/>
  <c r="J264" i="5"/>
  <c r="H264" i="5"/>
  <c r="R264" i="5" s="1"/>
  <c r="G264" i="5"/>
  <c r="F264" i="5"/>
  <c r="K263" i="5"/>
  <c r="J263" i="5"/>
  <c r="H263" i="5"/>
  <c r="G263" i="5"/>
  <c r="F263" i="5"/>
  <c r="K262" i="5"/>
  <c r="J262" i="5"/>
  <c r="H262" i="5"/>
  <c r="R262" i="5" s="1"/>
  <c r="G262" i="5"/>
  <c r="F262" i="5"/>
  <c r="C261" i="5"/>
  <c r="V260" i="5"/>
  <c r="T260" i="5"/>
  <c r="U260" i="5"/>
  <c r="H267" i="5" s="1"/>
  <c r="S260" i="5"/>
  <c r="H266" i="5" s="1"/>
  <c r="F260" i="5"/>
  <c r="E260" i="5"/>
  <c r="D260" i="5"/>
  <c r="I260" i="5"/>
  <c r="C260" i="5"/>
  <c r="B260" i="5"/>
  <c r="A260" i="5"/>
  <c r="A259" i="5"/>
  <c r="A258" i="5"/>
  <c r="L256" i="5"/>
  <c r="Q256" i="5" s="1"/>
  <c r="Z256" i="5"/>
  <c r="Y256" i="5"/>
  <c r="X256" i="5"/>
  <c r="K255" i="5"/>
  <c r="J256" i="5" s="1"/>
  <c r="P256" i="5" s="1"/>
  <c r="H255" i="5"/>
  <c r="G256" i="5" s="1"/>
  <c r="O256" i="5" s="1"/>
  <c r="J255" i="5"/>
  <c r="G255" i="5"/>
  <c r="F255" i="5"/>
  <c r="V255" i="5"/>
  <c r="T255" i="5"/>
  <c r="U255" i="5"/>
  <c r="S255" i="5"/>
  <c r="E255" i="5"/>
  <c r="D255" i="5"/>
  <c r="I255" i="5"/>
  <c r="C255" i="5"/>
  <c r="B255" i="5"/>
  <c r="A255" i="5"/>
  <c r="L254" i="5"/>
  <c r="Q254" i="5" s="1"/>
  <c r="Z254" i="5"/>
  <c r="Y254" i="5"/>
  <c r="X254" i="5"/>
  <c r="K253" i="5"/>
  <c r="J254" i="5" s="1"/>
  <c r="P254" i="5" s="1"/>
  <c r="H253" i="5"/>
  <c r="G254" i="5" s="1"/>
  <c r="O254" i="5" s="1"/>
  <c r="J253" i="5"/>
  <c r="G253" i="5"/>
  <c r="F253" i="5"/>
  <c r="V253" i="5"/>
  <c r="T253" i="5"/>
  <c r="U253" i="5"/>
  <c r="S253" i="5"/>
  <c r="E253" i="5"/>
  <c r="D253" i="5"/>
  <c r="I253" i="5"/>
  <c r="C253" i="5"/>
  <c r="B253" i="5"/>
  <c r="A253" i="5"/>
  <c r="L252" i="5"/>
  <c r="Q252" i="5" s="1"/>
  <c r="Z252" i="5"/>
  <c r="Y252" i="5"/>
  <c r="X252" i="5"/>
  <c r="K251" i="5"/>
  <c r="J251" i="5"/>
  <c r="Z251" i="5"/>
  <c r="Y251" i="5"/>
  <c r="X251" i="5"/>
  <c r="H251" i="5"/>
  <c r="W251" i="5" s="1"/>
  <c r="F251" i="5"/>
  <c r="V251" i="5"/>
  <c r="T251" i="5"/>
  <c r="U251" i="5"/>
  <c r="S251" i="5"/>
  <c r="E251" i="5"/>
  <c r="D251" i="5"/>
  <c r="C251" i="5"/>
  <c r="B251" i="5"/>
  <c r="A251" i="5"/>
  <c r="L250" i="5"/>
  <c r="G250" i="5"/>
  <c r="E250" i="5"/>
  <c r="J249" i="5"/>
  <c r="E249" i="5"/>
  <c r="J248" i="5"/>
  <c r="E248" i="5"/>
  <c r="K247" i="5"/>
  <c r="J247" i="5"/>
  <c r="H247" i="5"/>
  <c r="R247" i="5" s="1"/>
  <c r="G247" i="5"/>
  <c r="F247" i="5"/>
  <c r="K246" i="5"/>
  <c r="J246" i="5"/>
  <c r="H246" i="5"/>
  <c r="G246" i="5"/>
  <c r="F246" i="5"/>
  <c r="K245" i="5"/>
  <c r="J245" i="5"/>
  <c r="H245" i="5"/>
  <c r="R245" i="5" s="1"/>
  <c r="G245" i="5"/>
  <c r="F245" i="5"/>
  <c r="C244" i="5"/>
  <c r="V243" i="5"/>
  <c r="K249" i="5" s="1"/>
  <c r="T243" i="5"/>
  <c r="K248" i="5" s="1"/>
  <c r="U243" i="5"/>
  <c r="S243" i="5"/>
  <c r="H248" i="5" s="1"/>
  <c r="F243" i="5"/>
  <c r="E243" i="5"/>
  <c r="D243" i="5"/>
  <c r="I243" i="5"/>
  <c r="C243" i="5"/>
  <c r="B243" i="5"/>
  <c r="A243" i="5"/>
  <c r="L242" i="5"/>
  <c r="Q242" i="5" s="1"/>
  <c r="Z242" i="5"/>
  <c r="Y242" i="5"/>
  <c r="X242" i="5"/>
  <c r="L241" i="5"/>
  <c r="G241" i="5"/>
  <c r="E241" i="5"/>
  <c r="J240" i="5"/>
  <c r="F240" i="5"/>
  <c r="E240" i="5"/>
  <c r="J239" i="5"/>
  <c r="F239" i="5"/>
  <c r="E239" i="5"/>
  <c r="K238" i="5"/>
  <c r="J238" i="5"/>
  <c r="H238" i="5"/>
  <c r="R238" i="5" s="1"/>
  <c r="G238" i="5"/>
  <c r="F238" i="5"/>
  <c r="K237" i="5"/>
  <c r="J237" i="5"/>
  <c r="H237" i="5"/>
  <c r="G237" i="5"/>
  <c r="F237" i="5"/>
  <c r="K236" i="5"/>
  <c r="J236" i="5"/>
  <c r="H236" i="5"/>
  <c r="R236" i="5" s="1"/>
  <c r="G236" i="5"/>
  <c r="F236" i="5"/>
  <c r="C235" i="5"/>
  <c r="V234" i="5"/>
  <c r="K240" i="5" s="1"/>
  <c r="T234" i="5"/>
  <c r="K239" i="5" s="1"/>
  <c r="U234" i="5"/>
  <c r="H240" i="5" s="1"/>
  <c r="S234" i="5"/>
  <c r="H239" i="5" s="1"/>
  <c r="F234" i="5"/>
  <c r="E234" i="5"/>
  <c r="D234" i="5"/>
  <c r="I234" i="5"/>
  <c r="C234" i="5"/>
  <c r="B234" i="5"/>
  <c r="A234" i="5"/>
  <c r="Q233" i="5"/>
  <c r="L233" i="5"/>
  <c r="Z233" i="5"/>
  <c r="Y233" i="5"/>
  <c r="X233" i="5"/>
  <c r="K232" i="5"/>
  <c r="J232" i="5"/>
  <c r="Z232" i="5"/>
  <c r="Y232" i="5"/>
  <c r="X232" i="5"/>
  <c r="H232" i="5"/>
  <c r="W232" i="5" s="1"/>
  <c r="F232" i="5"/>
  <c r="V232" i="5"/>
  <c r="T232" i="5"/>
  <c r="U232" i="5"/>
  <c r="S232" i="5"/>
  <c r="E232" i="5"/>
  <c r="D232" i="5"/>
  <c r="C232" i="5"/>
  <c r="B232" i="5"/>
  <c r="A232" i="5"/>
  <c r="L231" i="5"/>
  <c r="G231" i="5"/>
  <c r="E231" i="5"/>
  <c r="J230" i="5"/>
  <c r="E230" i="5"/>
  <c r="J229" i="5"/>
  <c r="E229" i="5"/>
  <c r="K228" i="5"/>
  <c r="J228" i="5"/>
  <c r="H228" i="5"/>
  <c r="R228" i="5" s="1"/>
  <c r="G228" i="5"/>
  <c r="F228" i="5"/>
  <c r="K227" i="5"/>
  <c r="J227" i="5"/>
  <c r="H227" i="5"/>
  <c r="G227" i="5"/>
  <c r="F227" i="5"/>
  <c r="K226" i="5"/>
  <c r="J226" i="5"/>
  <c r="H226" i="5"/>
  <c r="G226" i="5"/>
  <c r="F226" i="5"/>
  <c r="C225" i="5"/>
  <c r="V224" i="5"/>
  <c r="K230" i="5" s="1"/>
  <c r="T224" i="5"/>
  <c r="K229" i="5" s="1"/>
  <c r="U224" i="5"/>
  <c r="H230" i="5" s="1"/>
  <c r="S224" i="5"/>
  <c r="F224" i="5"/>
  <c r="E224" i="5"/>
  <c r="D224" i="5"/>
  <c r="I224" i="5"/>
  <c r="C224" i="5"/>
  <c r="B224" i="5"/>
  <c r="A224" i="5"/>
  <c r="L223" i="5"/>
  <c r="Q223" i="5" s="1"/>
  <c r="Z223" i="5"/>
  <c r="Y223" i="5"/>
  <c r="X223" i="5"/>
  <c r="K222" i="5"/>
  <c r="J222" i="5"/>
  <c r="Z222" i="5"/>
  <c r="Y222" i="5"/>
  <c r="X222" i="5"/>
  <c r="H222" i="5"/>
  <c r="W222" i="5" s="1"/>
  <c r="F222" i="5"/>
  <c r="V222" i="5"/>
  <c r="T222" i="5"/>
  <c r="U222" i="5"/>
  <c r="S222" i="5"/>
  <c r="E222" i="5"/>
  <c r="D222" i="5"/>
  <c r="C222" i="5"/>
  <c r="B222" i="5"/>
  <c r="A222" i="5"/>
  <c r="L221" i="5"/>
  <c r="G221" i="5"/>
  <c r="E221" i="5"/>
  <c r="J220" i="5"/>
  <c r="E220" i="5"/>
  <c r="J219" i="5"/>
  <c r="E219" i="5"/>
  <c r="K218" i="5"/>
  <c r="J218" i="5"/>
  <c r="H218" i="5"/>
  <c r="R218" i="5" s="1"/>
  <c r="G218" i="5"/>
  <c r="F218" i="5"/>
  <c r="K217" i="5"/>
  <c r="J217" i="5"/>
  <c r="H217" i="5"/>
  <c r="G217" i="5"/>
  <c r="F217" i="5"/>
  <c r="K216" i="5"/>
  <c r="J216" i="5"/>
  <c r="H216" i="5"/>
  <c r="R216" i="5" s="1"/>
  <c r="G216" i="5"/>
  <c r="F216" i="5"/>
  <c r="C215" i="5"/>
  <c r="V214" i="5"/>
  <c r="T214" i="5"/>
  <c r="K219" i="5" s="1"/>
  <c r="U214" i="5"/>
  <c r="H220" i="5" s="1"/>
  <c r="S214" i="5"/>
  <c r="H219" i="5" s="1"/>
  <c r="F214" i="5"/>
  <c r="E214" i="5"/>
  <c r="D214" i="5"/>
  <c r="I214" i="5"/>
  <c r="C214" i="5"/>
  <c r="B214" i="5"/>
  <c r="A214" i="5"/>
  <c r="L213" i="5"/>
  <c r="Q213" i="5" s="1"/>
  <c r="Z213" i="5"/>
  <c r="Y213" i="5"/>
  <c r="X213" i="5"/>
  <c r="L212" i="5"/>
  <c r="G212" i="5"/>
  <c r="E212" i="5"/>
  <c r="J211" i="5"/>
  <c r="E211" i="5"/>
  <c r="J210" i="5"/>
  <c r="E210" i="5"/>
  <c r="K209" i="5"/>
  <c r="J209" i="5"/>
  <c r="H209" i="5"/>
  <c r="G209" i="5"/>
  <c r="F209" i="5"/>
  <c r="K208" i="5"/>
  <c r="J208" i="5"/>
  <c r="H208" i="5"/>
  <c r="G208" i="5"/>
  <c r="F208" i="5"/>
  <c r="K207" i="5"/>
  <c r="J207" i="5"/>
  <c r="H207" i="5"/>
  <c r="G207" i="5"/>
  <c r="F207" i="5"/>
  <c r="C206" i="5"/>
  <c r="V205" i="5"/>
  <c r="K211" i="5" s="1"/>
  <c r="T205" i="5"/>
  <c r="K210" i="5" s="1"/>
  <c r="U205" i="5"/>
  <c r="H211" i="5" s="1"/>
  <c r="S205" i="5"/>
  <c r="H210" i="5" s="1"/>
  <c r="F205" i="5"/>
  <c r="E205" i="5"/>
  <c r="D205" i="5"/>
  <c r="I205" i="5"/>
  <c r="C205" i="5"/>
  <c r="B205" i="5"/>
  <c r="A205" i="5"/>
  <c r="L204" i="5"/>
  <c r="Q204" i="5" s="1"/>
  <c r="Z204" i="5"/>
  <c r="Y204" i="5"/>
  <c r="X204" i="5"/>
  <c r="L203" i="5"/>
  <c r="G203" i="5"/>
  <c r="E203" i="5"/>
  <c r="J202" i="5"/>
  <c r="E202" i="5"/>
  <c r="J201" i="5"/>
  <c r="E201" i="5"/>
  <c r="K200" i="5"/>
  <c r="J200" i="5"/>
  <c r="H200" i="5"/>
  <c r="R200" i="5" s="1"/>
  <c r="G200" i="5"/>
  <c r="F200" i="5"/>
  <c r="K199" i="5"/>
  <c r="J199" i="5"/>
  <c r="H199" i="5"/>
  <c r="G199" i="5"/>
  <c r="F199" i="5"/>
  <c r="K198" i="5"/>
  <c r="J198" i="5"/>
  <c r="H198" i="5"/>
  <c r="G198" i="5"/>
  <c r="F198" i="5"/>
  <c r="C197" i="5"/>
  <c r="V196" i="5"/>
  <c r="K202" i="5" s="1"/>
  <c r="T196" i="5"/>
  <c r="K201" i="5" s="1"/>
  <c r="U196" i="5"/>
  <c r="H202" i="5" s="1"/>
  <c r="S196" i="5"/>
  <c r="H201" i="5" s="1"/>
  <c r="F196" i="5"/>
  <c r="E196" i="5"/>
  <c r="D196" i="5"/>
  <c r="I196" i="5"/>
  <c r="C196" i="5"/>
  <c r="B196" i="5"/>
  <c r="A196" i="5"/>
  <c r="L195" i="5"/>
  <c r="Q195" i="5" s="1"/>
  <c r="Z195" i="5"/>
  <c r="Y195" i="5"/>
  <c r="X195" i="5"/>
  <c r="K194" i="5"/>
  <c r="J194" i="5"/>
  <c r="Z194" i="5"/>
  <c r="Y194" i="5"/>
  <c r="X194" i="5"/>
  <c r="H194" i="5"/>
  <c r="W194" i="5" s="1"/>
  <c r="F194" i="5"/>
  <c r="V194" i="5"/>
  <c r="T194" i="5"/>
  <c r="U194" i="5"/>
  <c r="S194" i="5"/>
  <c r="E194" i="5"/>
  <c r="D194" i="5"/>
  <c r="C194" i="5"/>
  <c r="B194" i="5"/>
  <c r="A194" i="5"/>
  <c r="L193" i="5"/>
  <c r="G193" i="5"/>
  <c r="E193" i="5"/>
  <c r="J192" i="5"/>
  <c r="E192" i="5"/>
  <c r="J191" i="5"/>
  <c r="E191" i="5"/>
  <c r="K190" i="5"/>
  <c r="J190" i="5"/>
  <c r="H190" i="5"/>
  <c r="R190" i="5" s="1"/>
  <c r="G190" i="5"/>
  <c r="F190" i="5"/>
  <c r="K189" i="5"/>
  <c r="J189" i="5"/>
  <c r="H189" i="5"/>
  <c r="G189" i="5"/>
  <c r="F189" i="5"/>
  <c r="K188" i="5"/>
  <c r="J188" i="5"/>
  <c r="H188" i="5"/>
  <c r="R188" i="5" s="1"/>
  <c r="G188" i="5"/>
  <c r="F188" i="5"/>
  <c r="C187" i="5"/>
  <c r="V186" i="5"/>
  <c r="T186" i="5"/>
  <c r="K191" i="5" s="1"/>
  <c r="U186" i="5"/>
  <c r="S186" i="5"/>
  <c r="F186" i="5"/>
  <c r="E186" i="5"/>
  <c r="D186" i="5"/>
  <c r="I186" i="5"/>
  <c r="C186" i="5"/>
  <c r="B186" i="5"/>
  <c r="A186" i="5"/>
  <c r="L185" i="5"/>
  <c r="Q185" i="5" s="1"/>
  <c r="Z185" i="5"/>
  <c r="Y185" i="5"/>
  <c r="X185" i="5"/>
  <c r="K184" i="5"/>
  <c r="J184" i="5"/>
  <c r="Z184" i="5"/>
  <c r="Y184" i="5"/>
  <c r="X184" i="5"/>
  <c r="H184" i="5"/>
  <c r="W184" i="5" s="1"/>
  <c r="F184" i="5"/>
  <c r="V184" i="5"/>
  <c r="T184" i="5"/>
  <c r="U184" i="5"/>
  <c r="S184" i="5"/>
  <c r="E184" i="5"/>
  <c r="D184" i="5"/>
  <c r="C184" i="5"/>
  <c r="B184" i="5"/>
  <c r="A184" i="5"/>
  <c r="L183" i="5"/>
  <c r="G183" i="5"/>
  <c r="E183" i="5"/>
  <c r="J182" i="5"/>
  <c r="E182" i="5"/>
  <c r="J181" i="5"/>
  <c r="E181" i="5"/>
  <c r="K180" i="5"/>
  <c r="J180" i="5"/>
  <c r="H180" i="5"/>
  <c r="R180" i="5" s="1"/>
  <c r="G180" i="5"/>
  <c r="F180" i="5"/>
  <c r="K179" i="5"/>
  <c r="J179" i="5"/>
  <c r="H179" i="5"/>
  <c r="G179" i="5"/>
  <c r="F179" i="5"/>
  <c r="K178" i="5"/>
  <c r="J178" i="5"/>
  <c r="H178" i="5"/>
  <c r="G178" i="5"/>
  <c r="F178" i="5"/>
  <c r="C177" i="5"/>
  <c r="V176" i="5"/>
  <c r="K182" i="5" s="1"/>
  <c r="T176" i="5"/>
  <c r="K181" i="5" s="1"/>
  <c r="U176" i="5"/>
  <c r="H182" i="5" s="1"/>
  <c r="S176" i="5"/>
  <c r="F176" i="5"/>
  <c r="E176" i="5"/>
  <c r="D176" i="5"/>
  <c r="I176" i="5"/>
  <c r="C176" i="5"/>
  <c r="B176" i="5"/>
  <c r="A176" i="5"/>
  <c r="L175" i="5"/>
  <c r="Q175" i="5" s="1"/>
  <c r="Z175" i="5"/>
  <c r="Y175" i="5"/>
  <c r="X175" i="5"/>
  <c r="K174" i="5"/>
  <c r="J174" i="5"/>
  <c r="Z174" i="5"/>
  <c r="Y174" i="5"/>
  <c r="X174" i="5"/>
  <c r="H174" i="5"/>
  <c r="W174" i="5" s="1"/>
  <c r="F174" i="5"/>
  <c r="V174" i="5"/>
  <c r="T174" i="5"/>
  <c r="U174" i="5"/>
  <c r="S174" i="5"/>
  <c r="E174" i="5"/>
  <c r="D174" i="5"/>
  <c r="C174" i="5"/>
  <c r="B174" i="5"/>
  <c r="A174" i="5"/>
  <c r="L173" i="5"/>
  <c r="G173" i="5"/>
  <c r="E173" i="5"/>
  <c r="J172" i="5"/>
  <c r="E172" i="5"/>
  <c r="J171" i="5"/>
  <c r="E171" i="5"/>
  <c r="K170" i="5"/>
  <c r="J170" i="5"/>
  <c r="H170" i="5"/>
  <c r="R170" i="5" s="1"/>
  <c r="G170" i="5"/>
  <c r="F170" i="5"/>
  <c r="K169" i="5"/>
  <c r="J169" i="5"/>
  <c r="H169" i="5"/>
  <c r="G169" i="5"/>
  <c r="F169" i="5"/>
  <c r="K168" i="5"/>
  <c r="J168" i="5"/>
  <c r="H168" i="5"/>
  <c r="R168" i="5" s="1"/>
  <c r="G168" i="5"/>
  <c r="F168" i="5"/>
  <c r="C167" i="5"/>
  <c r="V166" i="5"/>
  <c r="T166" i="5"/>
  <c r="K171" i="5" s="1"/>
  <c r="U166" i="5"/>
  <c r="H172" i="5" s="1"/>
  <c r="S166" i="5"/>
  <c r="H171" i="5" s="1"/>
  <c r="F166" i="5"/>
  <c r="E166" i="5"/>
  <c r="D166" i="5"/>
  <c r="I166" i="5"/>
  <c r="C166" i="5"/>
  <c r="B166" i="5"/>
  <c r="A166" i="5"/>
  <c r="L165" i="5"/>
  <c r="Q165" i="5" s="1"/>
  <c r="Z165" i="5"/>
  <c r="Y165" i="5"/>
  <c r="X165" i="5"/>
  <c r="L164" i="5"/>
  <c r="G164" i="5"/>
  <c r="E164" i="5"/>
  <c r="J163" i="5"/>
  <c r="E163" i="5"/>
  <c r="J162" i="5"/>
  <c r="E162" i="5"/>
  <c r="K161" i="5"/>
  <c r="J161" i="5"/>
  <c r="H161" i="5"/>
  <c r="R161" i="5" s="1"/>
  <c r="G161" i="5"/>
  <c r="F161" i="5"/>
  <c r="C160" i="5"/>
  <c r="V159" i="5"/>
  <c r="K163" i="5" s="1"/>
  <c r="T159" i="5"/>
  <c r="K162" i="5" s="1"/>
  <c r="U159" i="5"/>
  <c r="H163" i="5" s="1"/>
  <c r="S159" i="5"/>
  <c r="H162" i="5" s="1"/>
  <c r="F159" i="5"/>
  <c r="E159" i="5"/>
  <c r="D159" i="5"/>
  <c r="I159" i="5"/>
  <c r="C159" i="5"/>
  <c r="B159" i="5"/>
  <c r="A159" i="5"/>
  <c r="L158" i="5"/>
  <c r="Q158" i="5" s="1"/>
  <c r="Z158" i="5"/>
  <c r="Y158" i="5"/>
  <c r="W158" i="5"/>
  <c r="L157" i="5"/>
  <c r="G157" i="5"/>
  <c r="E157" i="5"/>
  <c r="J156" i="5"/>
  <c r="E156" i="5"/>
  <c r="J155" i="5"/>
  <c r="E155" i="5"/>
  <c r="K154" i="5"/>
  <c r="J154" i="5"/>
  <c r="H154" i="5"/>
  <c r="R154" i="5" s="1"/>
  <c r="G154" i="5"/>
  <c r="F154" i="5"/>
  <c r="K153" i="5"/>
  <c r="J153" i="5"/>
  <c r="H153" i="5"/>
  <c r="G153" i="5"/>
  <c r="F153" i="5"/>
  <c r="K152" i="5"/>
  <c r="J152" i="5"/>
  <c r="H152" i="5"/>
  <c r="G152" i="5"/>
  <c r="F152" i="5"/>
  <c r="V151" i="5"/>
  <c r="K156" i="5" s="1"/>
  <c r="T151" i="5"/>
  <c r="K155" i="5" s="1"/>
  <c r="U151" i="5"/>
  <c r="H156" i="5" s="1"/>
  <c r="S151" i="5"/>
  <c r="H155" i="5" s="1"/>
  <c r="F151" i="5"/>
  <c r="E151" i="5"/>
  <c r="D151" i="5"/>
  <c r="I151" i="5"/>
  <c r="C151" i="5"/>
  <c r="B151" i="5"/>
  <c r="A151" i="5"/>
  <c r="L150" i="5"/>
  <c r="Q150" i="5" s="1"/>
  <c r="Z150" i="5"/>
  <c r="Y150" i="5"/>
  <c r="X150" i="5"/>
  <c r="L149" i="5"/>
  <c r="G149" i="5"/>
  <c r="E149" i="5"/>
  <c r="J148" i="5"/>
  <c r="E148" i="5"/>
  <c r="J147" i="5"/>
  <c r="E147" i="5"/>
  <c r="K146" i="5"/>
  <c r="J146" i="5"/>
  <c r="H146" i="5"/>
  <c r="R146" i="5" s="1"/>
  <c r="G146" i="5"/>
  <c r="F146" i="5"/>
  <c r="K145" i="5"/>
  <c r="J145" i="5"/>
  <c r="H145" i="5"/>
  <c r="G145" i="5"/>
  <c r="F145" i="5"/>
  <c r="K144" i="5"/>
  <c r="J144" i="5"/>
  <c r="H144" i="5"/>
  <c r="R144" i="5" s="1"/>
  <c r="G144" i="5"/>
  <c r="F144" i="5"/>
  <c r="C143" i="5"/>
  <c r="V142" i="5"/>
  <c r="K148" i="5" s="1"/>
  <c r="T142" i="5"/>
  <c r="K147" i="5" s="1"/>
  <c r="U142" i="5"/>
  <c r="H148" i="5" s="1"/>
  <c r="S142" i="5"/>
  <c r="H147" i="5" s="1"/>
  <c r="F142" i="5"/>
  <c r="E142" i="5"/>
  <c r="D142" i="5"/>
  <c r="I142" i="5"/>
  <c r="C142" i="5"/>
  <c r="B142" i="5"/>
  <c r="A142" i="5"/>
  <c r="L141" i="5"/>
  <c r="Q141" i="5" s="1"/>
  <c r="Z141" i="5"/>
  <c r="Y141" i="5"/>
  <c r="X141" i="5"/>
  <c r="L140" i="5"/>
  <c r="G140" i="5"/>
  <c r="E140" i="5"/>
  <c r="J139" i="5"/>
  <c r="E139" i="5"/>
  <c r="J138" i="5"/>
  <c r="E138" i="5"/>
  <c r="K137" i="5"/>
  <c r="J137" i="5"/>
  <c r="H137" i="5"/>
  <c r="G137" i="5"/>
  <c r="F137" i="5"/>
  <c r="C136" i="5"/>
  <c r="V135" i="5"/>
  <c r="K139" i="5" s="1"/>
  <c r="T135" i="5"/>
  <c r="K138" i="5" s="1"/>
  <c r="U135" i="5"/>
  <c r="H139" i="5" s="1"/>
  <c r="S135" i="5"/>
  <c r="H138" i="5" s="1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L133" i="5"/>
  <c r="G133" i="5"/>
  <c r="E133" i="5"/>
  <c r="J132" i="5"/>
  <c r="E132" i="5"/>
  <c r="J131" i="5"/>
  <c r="E131" i="5"/>
  <c r="K130" i="5"/>
  <c r="J130" i="5"/>
  <c r="H130" i="5"/>
  <c r="R130" i="5" s="1"/>
  <c r="G130" i="5"/>
  <c r="F130" i="5"/>
  <c r="K129" i="5"/>
  <c r="J129" i="5"/>
  <c r="H129" i="5"/>
  <c r="G129" i="5"/>
  <c r="F129" i="5"/>
  <c r="K128" i="5"/>
  <c r="J128" i="5"/>
  <c r="H128" i="5"/>
  <c r="R128" i="5" s="1"/>
  <c r="G128" i="5"/>
  <c r="F128" i="5"/>
  <c r="C127" i="5"/>
  <c r="V126" i="5"/>
  <c r="K132" i="5" s="1"/>
  <c r="T126" i="5"/>
  <c r="K131" i="5" s="1"/>
  <c r="U126" i="5"/>
  <c r="H132" i="5" s="1"/>
  <c r="S126" i="5"/>
  <c r="H131" i="5" s="1"/>
  <c r="F126" i="5"/>
  <c r="E126" i="5"/>
  <c r="D126" i="5"/>
  <c r="I126" i="5"/>
  <c r="C126" i="5"/>
  <c r="B126" i="5"/>
  <c r="A126" i="5"/>
  <c r="L125" i="5"/>
  <c r="Q125" i="5" s="1"/>
  <c r="Z125" i="5"/>
  <c r="Y125" i="5"/>
  <c r="X125" i="5"/>
  <c r="L124" i="5"/>
  <c r="G124" i="5"/>
  <c r="E124" i="5"/>
  <c r="J123" i="5"/>
  <c r="E123" i="5"/>
  <c r="J122" i="5"/>
  <c r="E122" i="5"/>
  <c r="K121" i="5"/>
  <c r="J121" i="5"/>
  <c r="H121" i="5"/>
  <c r="R121" i="5" s="1"/>
  <c r="G121" i="5"/>
  <c r="F121" i="5"/>
  <c r="K120" i="5"/>
  <c r="J120" i="5"/>
  <c r="H120" i="5"/>
  <c r="G120" i="5"/>
  <c r="F120" i="5"/>
  <c r="K119" i="5"/>
  <c r="J119" i="5"/>
  <c r="H119" i="5"/>
  <c r="R119" i="5" s="1"/>
  <c r="G119" i="5"/>
  <c r="F119" i="5"/>
  <c r="C118" i="5"/>
  <c r="V117" i="5"/>
  <c r="K123" i="5" s="1"/>
  <c r="T117" i="5"/>
  <c r="K122" i="5" s="1"/>
  <c r="U117" i="5"/>
  <c r="H123" i="5" s="1"/>
  <c r="S117" i="5"/>
  <c r="H122" i="5" s="1"/>
  <c r="F117" i="5"/>
  <c r="E117" i="5"/>
  <c r="D117" i="5"/>
  <c r="I117" i="5"/>
  <c r="C117" i="5"/>
  <c r="B117" i="5"/>
  <c r="A117" i="5"/>
  <c r="L116" i="5"/>
  <c r="Q116" i="5" s="1"/>
  <c r="Z116" i="5"/>
  <c r="Y116" i="5"/>
  <c r="X116" i="5"/>
  <c r="L115" i="5"/>
  <c r="G115" i="5"/>
  <c r="E115" i="5"/>
  <c r="J114" i="5"/>
  <c r="E114" i="5"/>
  <c r="J113" i="5"/>
  <c r="E113" i="5"/>
  <c r="K112" i="5"/>
  <c r="J112" i="5"/>
  <c r="H112" i="5"/>
  <c r="R112" i="5" s="1"/>
  <c r="G112" i="5"/>
  <c r="F112" i="5"/>
  <c r="K111" i="5"/>
  <c r="J111" i="5"/>
  <c r="H111" i="5"/>
  <c r="G111" i="5"/>
  <c r="F111" i="5"/>
  <c r="K110" i="5"/>
  <c r="J110" i="5"/>
  <c r="H110" i="5"/>
  <c r="R110" i="5" s="1"/>
  <c r="G110" i="5"/>
  <c r="F110" i="5"/>
  <c r="C109" i="5"/>
  <c r="V108" i="5"/>
  <c r="K114" i="5" s="1"/>
  <c r="T108" i="5"/>
  <c r="K113" i="5" s="1"/>
  <c r="U108" i="5"/>
  <c r="H114" i="5" s="1"/>
  <c r="S108" i="5"/>
  <c r="H113" i="5" s="1"/>
  <c r="F108" i="5"/>
  <c r="E108" i="5"/>
  <c r="D108" i="5"/>
  <c r="I108" i="5"/>
  <c r="C108" i="5"/>
  <c r="B108" i="5"/>
  <c r="A108" i="5"/>
  <c r="L107" i="5"/>
  <c r="Q107" i="5" s="1"/>
  <c r="Z107" i="5"/>
  <c r="Y107" i="5"/>
  <c r="X107" i="5"/>
  <c r="L106" i="5"/>
  <c r="G106" i="5"/>
  <c r="E106" i="5"/>
  <c r="J105" i="5"/>
  <c r="F105" i="5"/>
  <c r="E105" i="5"/>
  <c r="J104" i="5"/>
  <c r="F104" i="5"/>
  <c r="E104" i="5"/>
  <c r="K103" i="5"/>
  <c r="J103" i="5"/>
  <c r="H103" i="5"/>
  <c r="R103" i="5" s="1"/>
  <c r="G103" i="5"/>
  <c r="F103" i="5"/>
  <c r="K102" i="5"/>
  <c r="J102" i="5"/>
  <c r="H102" i="5"/>
  <c r="G102" i="5"/>
  <c r="F102" i="5"/>
  <c r="K101" i="5"/>
  <c r="J101" i="5"/>
  <c r="H101" i="5"/>
  <c r="G101" i="5"/>
  <c r="F101" i="5"/>
  <c r="C100" i="5"/>
  <c r="V99" i="5"/>
  <c r="K105" i="5" s="1"/>
  <c r="T99" i="5"/>
  <c r="K104" i="5" s="1"/>
  <c r="U99" i="5"/>
  <c r="H105" i="5" s="1"/>
  <c r="S99" i="5"/>
  <c r="H104" i="5" s="1"/>
  <c r="F99" i="5"/>
  <c r="E99" i="5"/>
  <c r="D99" i="5"/>
  <c r="I99" i="5"/>
  <c r="C99" i="5"/>
  <c r="B99" i="5"/>
  <c r="A99" i="5"/>
  <c r="L98" i="5"/>
  <c r="Q98" i="5" s="1"/>
  <c r="Z98" i="5"/>
  <c r="Y98" i="5"/>
  <c r="X98" i="5"/>
  <c r="L97" i="5"/>
  <c r="G97" i="5"/>
  <c r="E97" i="5"/>
  <c r="J96" i="5"/>
  <c r="F96" i="5"/>
  <c r="E96" i="5"/>
  <c r="J95" i="5"/>
  <c r="F95" i="5"/>
  <c r="E95" i="5"/>
  <c r="K94" i="5"/>
  <c r="J94" i="5"/>
  <c r="H94" i="5"/>
  <c r="R94" i="5" s="1"/>
  <c r="G94" i="5"/>
  <c r="F94" i="5"/>
  <c r="K93" i="5"/>
  <c r="J93" i="5"/>
  <c r="H93" i="5"/>
  <c r="G93" i="5"/>
  <c r="F93" i="5"/>
  <c r="K92" i="5"/>
  <c r="J92" i="5"/>
  <c r="H92" i="5"/>
  <c r="G92" i="5"/>
  <c r="F92" i="5"/>
  <c r="V91" i="5"/>
  <c r="K96" i="5" s="1"/>
  <c r="T91" i="5"/>
  <c r="K95" i="5" s="1"/>
  <c r="U91" i="5"/>
  <c r="H96" i="5" s="1"/>
  <c r="S91" i="5"/>
  <c r="H95" i="5" s="1"/>
  <c r="F91" i="5"/>
  <c r="E91" i="5"/>
  <c r="D91" i="5"/>
  <c r="I91" i="5"/>
  <c r="C91" i="5"/>
  <c r="B91" i="5"/>
  <c r="A91" i="5"/>
  <c r="L90" i="5"/>
  <c r="Q90" i="5" s="1"/>
  <c r="Z90" i="5"/>
  <c r="Y90" i="5"/>
  <c r="X90" i="5"/>
  <c r="K89" i="5"/>
  <c r="J89" i="5"/>
  <c r="Z89" i="5"/>
  <c r="Y89" i="5"/>
  <c r="X89" i="5"/>
  <c r="H89" i="5"/>
  <c r="W89" i="5" s="1"/>
  <c r="F89" i="5"/>
  <c r="V89" i="5"/>
  <c r="T89" i="5"/>
  <c r="U89" i="5"/>
  <c r="S89" i="5"/>
  <c r="E89" i="5"/>
  <c r="D89" i="5"/>
  <c r="C89" i="5"/>
  <c r="B89" i="5"/>
  <c r="A89" i="5"/>
  <c r="L88" i="5"/>
  <c r="G88" i="5"/>
  <c r="E88" i="5"/>
  <c r="J87" i="5"/>
  <c r="E87" i="5"/>
  <c r="J86" i="5"/>
  <c r="E86" i="5"/>
  <c r="K85" i="5"/>
  <c r="J85" i="5"/>
  <c r="H85" i="5"/>
  <c r="G85" i="5"/>
  <c r="F85" i="5"/>
  <c r="K84" i="5"/>
  <c r="J84" i="5"/>
  <c r="H84" i="5"/>
  <c r="G84" i="5"/>
  <c r="F84" i="5"/>
  <c r="C83" i="5"/>
  <c r="V82" i="5"/>
  <c r="T82" i="5"/>
  <c r="U82" i="5"/>
  <c r="S82" i="5"/>
  <c r="F82" i="5"/>
  <c r="E82" i="5"/>
  <c r="D82" i="5"/>
  <c r="I82" i="5"/>
  <c r="C82" i="5"/>
  <c r="B82" i="5"/>
  <c r="A82" i="5"/>
  <c r="L81" i="5"/>
  <c r="Q81" i="5" s="1"/>
  <c r="Z81" i="5"/>
  <c r="Y81" i="5"/>
  <c r="X81" i="5"/>
  <c r="L80" i="5"/>
  <c r="G80" i="5"/>
  <c r="E80" i="5"/>
  <c r="J79" i="5"/>
  <c r="F79" i="5"/>
  <c r="E79" i="5"/>
  <c r="J78" i="5"/>
  <c r="F78" i="5"/>
  <c r="E78" i="5"/>
  <c r="K77" i="5"/>
  <c r="J77" i="5"/>
  <c r="H77" i="5"/>
  <c r="R77" i="5" s="1"/>
  <c r="G77" i="5"/>
  <c r="F77" i="5"/>
  <c r="K76" i="5"/>
  <c r="J76" i="5"/>
  <c r="H76" i="5"/>
  <c r="G76" i="5"/>
  <c r="F76" i="5"/>
  <c r="K75" i="5"/>
  <c r="J75" i="5"/>
  <c r="H75" i="5"/>
  <c r="G75" i="5"/>
  <c r="F75" i="5"/>
  <c r="C74" i="5"/>
  <c r="V73" i="5"/>
  <c r="K79" i="5" s="1"/>
  <c r="T73" i="5"/>
  <c r="K78" i="5" s="1"/>
  <c r="U73" i="5"/>
  <c r="H79" i="5" s="1"/>
  <c r="S73" i="5"/>
  <c r="H78" i="5" s="1"/>
  <c r="F73" i="5"/>
  <c r="E73" i="5"/>
  <c r="D73" i="5"/>
  <c r="I73" i="5"/>
  <c r="C73" i="5"/>
  <c r="B73" i="5"/>
  <c r="A73" i="5"/>
  <c r="L72" i="5"/>
  <c r="Q72" i="5" s="1"/>
  <c r="Z72" i="5"/>
  <c r="Y72" i="5"/>
  <c r="X72" i="5"/>
  <c r="K71" i="5"/>
  <c r="J71" i="5"/>
  <c r="Z71" i="5"/>
  <c r="Y71" i="5"/>
  <c r="X71" i="5"/>
  <c r="H71" i="5"/>
  <c r="W71" i="5" s="1"/>
  <c r="F71" i="5"/>
  <c r="V71" i="5"/>
  <c r="T71" i="5"/>
  <c r="U71" i="5"/>
  <c r="S71" i="5"/>
  <c r="E71" i="5"/>
  <c r="D71" i="5"/>
  <c r="C71" i="5"/>
  <c r="B71" i="5"/>
  <c r="A71" i="5"/>
  <c r="L70" i="5"/>
  <c r="G70" i="5"/>
  <c r="E70" i="5"/>
  <c r="J69" i="5"/>
  <c r="E69" i="5"/>
  <c r="J68" i="5"/>
  <c r="E68" i="5"/>
  <c r="K67" i="5"/>
  <c r="J67" i="5"/>
  <c r="H67" i="5"/>
  <c r="R67" i="5" s="1"/>
  <c r="G67" i="5"/>
  <c r="F67" i="5"/>
  <c r="K66" i="5"/>
  <c r="J66" i="5"/>
  <c r="H66" i="5"/>
  <c r="G66" i="5"/>
  <c r="F66" i="5"/>
  <c r="K65" i="5"/>
  <c r="J65" i="5"/>
  <c r="H65" i="5"/>
  <c r="R65" i="5" s="1"/>
  <c r="G65" i="5"/>
  <c r="F65" i="5"/>
  <c r="C64" i="5"/>
  <c r="V63" i="5"/>
  <c r="T63" i="5"/>
  <c r="U63" i="5"/>
  <c r="S63" i="5"/>
  <c r="H68" i="5" s="1"/>
  <c r="F63" i="5"/>
  <c r="E63" i="5"/>
  <c r="D63" i="5"/>
  <c r="I63" i="5"/>
  <c r="C63" i="5"/>
  <c r="B63" i="5"/>
  <c r="A63" i="5"/>
  <c r="L62" i="5"/>
  <c r="Q62" i="5" s="1"/>
  <c r="Z62" i="5"/>
  <c r="Y62" i="5"/>
  <c r="X62" i="5"/>
  <c r="K61" i="5"/>
  <c r="J61" i="5"/>
  <c r="Z61" i="5"/>
  <c r="Y61" i="5"/>
  <c r="X61" i="5"/>
  <c r="H61" i="5"/>
  <c r="W61" i="5" s="1"/>
  <c r="F61" i="5"/>
  <c r="V61" i="5"/>
  <c r="T61" i="5"/>
  <c r="U61" i="5"/>
  <c r="S61" i="5"/>
  <c r="E61" i="5"/>
  <c r="D61" i="5"/>
  <c r="C61" i="5"/>
  <c r="B61" i="5"/>
  <c r="A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C56" i="5"/>
  <c r="V55" i="5"/>
  <c r="T55" i="5"/>
  <c r="U55" i="5"/>
  <c r="S55" i="5"/>
  <c r="H58" i="5" s="1"/>
  <c r="F55" i="5"/>
  <c r="E55" i="5"/>
  <c r="D55" i="5"/>
  <c r="I55" i="5"/>
  <c r="C55" i="5"/>
  <c r="B55" i="5"/>
  <c r="A55" i="5"/>
  <c r="L54" i="5"/>
  <c r="Q54" i="5" s="1"/>
  <c r="Z54" i="5"/>
  <c r="Y54" i="5"/>
  <c r="X54" i="5"/>
  <c r="L53" i="5"/>
  <c r="G53" i="5"/>
  <c r="E53" i="5"/>
  <c r="J52" i="5"/>
  <c r="F52" i="5"/>
  <c r="E52" i="5"/>
  <c r="J51" i="5"/>
  <c r="F51" i="5"/>
  <c r="E51" i="5"/>
  <c r="K50" i="5"/>
  <c r="J50" i="5"/>
  <c r="H50" i="5"/>
  <c r="G50" i="5"/>
  <c r="F50" i="5"/>
  <c r="C49" i="5"/>
  <c r="V48" i="5"/>
  <c r="K52" i="5" s="1"/>
  <c r="T48" i="5"/>
  <c r="K51" i="5" s="1"/>
  <c r="U48" i="5"/>
  <c r="H52" i="5" s="1"/>
  <c r="S48" i="5"/>
  <c r="H51" i="5" s="1"/>
  <c r="F48" i="5"/>
  <c r="E48" i="5"/>
  <c r="D48" i="5"/>
  <c r="I48" i="5"/>
  <c r="C48" i="5"/>
  <c r="B48" i="5"/>
  <c r="A48" i="5"/>
  <c r="L47" i="5"/>
  <c r="Q47" i="5" s="1"/>
  <c r="Z47" i="5"/>
  <c r="Y47" i="5"/>
  <c r="X47" i="5"/>
  <c r="L46" i="5"/>
  <c r="G46" i="5"/>
  <c r="E46" i="5"/>
  <c r="J45" i="5"/>
  <c r="E45" i="5"/>
  <c r="J44" i="5"/>
  <c r="E44" i="5"/>
  <c r="K43" i="5"/>
  <c r="J43" i="5"/>
  <c r="H43" i="5"/>
  <c r="R43" i="5" s="1"/>
  <c r="G43" i="5"/>
  <c r="F43" i="5"/>
  <c r="K42" i="5"/>
  <c r="J42" i="5"/>
  <c r="H42" i="5"/>
  <c r="G42" i="5"/>
  <c r="F42" i="5"/>
  <c r="K41" i="5"/>
  <c r="J41" i="5"/>
  <c r="H41" i="5"/>
  <c r="G41" i="5"/>
  <c r="F41" i="5"/>
  <c r="C40" i="5"/>
  <c r="V39" i="5"/>
  <c r="K45" i="5" s="1"/>
  <c r="T39" i="5"/>
  <c r="K44" i="5" s="1"/>
  <c r="U39" i="5"/>
  <c r="H45" i="5" s="1"/>
  <c r="S39" i="5"/>
  <c r="H44" i="5" s="1"/>
  <c r="F39" i="5"/>
  <c r="E39" i="5"/>
  <c r="D39" i="5"/>
  <c r="I39" i="5"/>
  <c r="C39" i="5"/>
  <c r="B39" i="5"/>
  <c r="A39" i="5"/>
  <c r="L38" i="5"/>
  <c r="Q38" i="5" s="1"/>
  <c r="Z38" i="5"/>
  <c r="Y38" i="5"/>
  <c r="X38" i="5"/>
  <c r="K37" i="5"/>
  <c r="J37" i="5"/>
  <c r="Z37" i="5"/>
  <c r="Y37" i="5"/>
  <c r="X37" i="5"/>
  <c r="H37" i="5"/>
  <c r="W37" i="5" s="1"/>
  <c r="F37" i="5"/>
  <c r="V37" i="5"/>
  <c r="T37" i="5"/>
  <c r="U37" i="5"/>
  <c r="S37" i="5"/>
  <c r="E37" i="5"/>
  <c r="D37" i="5"/>
  <c r="C37" i="5"/>
  <c r="B37" i="5"/>
  <c r="A37" i="5"/>
  <c r="L36" i="5"/>
  <c r="G36" i="5"/>
  <c r="E36" i="5"/>
  <c r="J35" i="5"/>
  <c r="E35" i="5"/>
  <c r="J34" i="5"/>
  <c r="E34" i="5"/>
  <c r="K33" i="5"/>
  <c r="J33" i="5"/>
  <c r="H33" i="5"/>
  <c r="G33" i="5"/>
  <c r="F33" i="5"/>
  <c r="K32" i="5"/>
  <c r="J32" i="5"/>
  <c r="H32" i="5"/>
  <c r="R32" i="5" s="1"/>
  <c r="G32" i="5"/>
  <c r="F32" i="5"/>
  <c r="C31" i="5"/>
  <c r="V30" i="5"/>
  <c r="K35" i="5" s="1"/>
  <c r="T30" i="5"/>
  <c r="K34" i="5" s="1"/>
  <c r="U30" i="5"/>
  <c r="H35" i="5" s="1"/>
  <c r="S30" i="5"/>
  <c r="H34" i="5" s="1"/>
  <c r="F30" i="5"/>
  <c r="E30" i="5"/>
  <c r="D30" i="5"/>
  <c r="I30" i="5"/>
  <c r="C30" i="5"/>
  <c r="B30" i="5"/>
  <c r="A30" i="5"/>
  <c r="A29" i="5"/>
  <c r="A27" i="5"/>
  <c r="B9" i="5"/>
  <c r="A1" i="5"/>
  <c r="H311" i="5" l="1"/>
  <c r="K334" i="5"/>
  <c r="H811" i="5"/>
  <c r="G815" i="5" s="1"/>
  <c r="O815" i="5" s="1"/>
  <c r="G19" i="5"/>
  <c r="H69" i="5"/>
  <c r="K373" i="5"/>
  <c r="H385" i="5"/>
  <c r="K396" i="5"/>
  <c r="K783" i="5"/>
  <c r="K796" i="5"/>
  <c r="K878" i="5"/>
  <c r="H890" i="5"/>
  <c r="G895" i="5" s="1"/>
  <c r="O895" i="5" s="1"/>
  <c r="K87" i="5"/>
  <c r="K266" i="5"/>
  <c r="H321" i="5"/>
  <c r="G326" i="5" s="1"/>
  <c r="O326" i="5" s="1"/>
  <c r="K839" i="5"/>
  <c r="H59" i="5"/>
  <c r="H86" i="5"/>
  <c r="K423" i="5"/>
  <c r="H435" i="5"/>
  <c r="K446" i="5"/>
  <c r="H457" i="5"/>
  <c r="K501" i="5"/>
  <c r="H558" i="5"/>
  <c r="G562" i="5" s="1"/>
  <c r="O562" i="5" s="1"/>
  <c r="H607" i="5"/>
  <c r="H697" i="5"/>
  <c r="K771" i="5"/>
  <c r="H812" i="5"/>
  <c r="W815" i="5" s="1"/>
  <c r="K58" i="5"/>
  <c r="H87" i="5"/>
  <c r="J252" i="5"/>
  <c r="P252" i="5" s="1"/>
  <c r="H277" i="5"/>
  <c r="G280" i="5" s="1"/>
  <c r="O280" i="5" s="1"/>
  <c r="H288" i="5"/>
  <c r="K299" i="5"/>
  <c r="K310" i="5"/>
  <c r="H333" i="5"/>
  <c r="G337" i="5" s="1"/>
  <c r="O337" i="5" s="1"/>
  <c r="K345" i="5"/>
  <c r="K360" i="5"/>
  <c r="H373" i="5"/>
  <c r="G378" i="5" s="1"/>
  <c r="O378" i="5" s="1"/>
  <c r="K385" i="5"/>
  <c r="H407" i="5"/>
  <c r="K436" i="5"/>
  <c r="H447" i="5"/>
  <c r="G450" i="5" s="1"/>
  <c r="O450" i="5" s="1"/>
  <c r="K458" i="5"/>
  <c r="J461" i="5" s="1"/>
  <c r="P461" i="5" s="1"/>
  <c r="K478" i="5"/>
  <c r="K489" i="5"/>
  <c r="K618" i="5"/>
  <c r="H630" i="5"/>
  <c r="H759" i="5"/>
  <c r="H877" i="5"/>
  <c r="K902" i="5"/>
  <c r="J906" i="5" s="1"/>
  <c r="P906" i="5" s="1"/>
  <c r="K914" i="5"/>
  <c r="K958" i="5"/>
  <c r="K68" i="5"/>
  <c r="K192" i="5"/>
  <c r="K276" i="5"/>
  <c r="J280" i="5" s="1"/>
  <c r="P280" i="5" s="1"/>
  <c r="H359" i="5"/>
  <c r="H384" i="5"/>
  <c r="H397" i="5"/>
  <c r="H408" i="5"/>
  <c r="G416" i="5" s="1"/>
  <c r="O416" i="5" s="1"/>
  <c r="K468" i="5"/>
  <c r="K629" i="5"/>
  <c r="H740" i="5"/>
  <c r="H191" i="5"/>
  <c r="G195" i="5" s="1"/>
  <c r="O195" i="5" s="1"/>
  <c r="H345" i="5"/>
  <c r="H360" i="5"/>
  <c r="H686" i="5"/>
  <c r="H914" i="5"/>
  <c r="G917" i="5" s="1"/>
  <c r="O917" i="5" s="1"/>
  <c r="K924" i="5"/>
  <c r="K936" i="5"/>
  <c r="H957" i="5"/>
  <c r="K758" i="5"/>
  <c r="H772" i="5"/>
  <c r="H489" i="5"/>
  <c r="K811" i="5"/>
  <c r="J815" i="5" s="1"/>
  <c r="P815" i="5" s="1"/>
  <c r="K853" i="5"/>
  <c r="J857" i="5" s="1"/>
  <c r="P857" i="5" s="1"/>
  <c r="H913" i="5"/>
  <c r="H924" i="5"/>
  <c r="K946" i="5"/>
  <c r="J950" i="5" s="1"/>
  <c r="P950" i="5" s="1"/>
  <c r="H958" i="5"/>
  <c r="X961" i="5" s="1"/>
  <c r="H988" i="5"/>
  <c r="H709" i="5"/>
  <c r="H796" i="5"/>
  <c r="G804" i="5" s="1"/>
  <c r="O804" i="5" s="1"/>
  <c r="H512" i="5"/>
  <c r="G516" i="5" s="1"/>
  <c r="O516" i="5" s="1"/>
  <c r="K523" i="5"/>
  <c r="H536" i="5"/>
  <c r="K675" i="5"/>
  <c r="J679" i="5" s="1"/>
  <c r="P679" i="5" s="1"/>
  <c r="K697" i="5"/>
  <c r="J701" i="5" s="1"/>
  <c r="P701" i="5" s="1"/>
  <c r="H657" i="5"/>
  <c r="K676" i="5"/>
  <c r="K686" i="5"/>
  <c r="J690" i="5" s="1"/>
  <c r="P690" i="5" s="1"/>
  <c r="J165" i="5"/>
  <c r="P165" i="5" s="1"/>
  <c r="K687" i="5"/>
  <c r="K86" i="5"/>
  <c r="J90" i="5" s="1"/>
  <c r="P90" i="5" s="1"/>
  <c r="H192" i="5"/>
  <c r="W254" i="5"/>
  <c r="K384" i="5"/>
  <c r="H478" i="5"/>
  <c r="G483" i="5" s="1"/>
  <c r="O483" i="5" s="1"/>
  <c r="K569" i="5"/>
  <c r="J574" i="5" s="1"/>
  <c r="P574" i="5" s="1"/>
  <c r="K587" i="5"/>
  <c r="J591" i="5" s="1"/>
  <c r="P591" i="5" s="1"/>
  <c r="H629" i="5"/>
  <c r="K709" i="5"/>
  <c r="K740" i="5"/>
  <c r="K772" i="5"/>
  <c r="J778" i="5" s="1"/>
  <c r="P778" i="5" s="1"/>
  <c r="H891" i="5"/>
  <c r="H902" i="5"/>
  <c r="H925" i="5"/>
  <c r="X928" i="5" s="1"/>
  <c r="H936" i="5"/>
  <c r="H946" i="5"/>
  <c r="H968" i="5"/>
  <c r="X972" i="5" s="1"/>
  <c r="J47" i="5"/>
  <c r="P47" i="5" s="1"/>
  <c r="H469" i="5"/>
  <c r="W472" i="5" s="1"/>
  <c r="K570" i="5"/>
  <c r="H586" i="5"/>
  <c r="G591" i="5" s="1"/>
  <c r="O591" i="5" s="1"/>
  <c r="H687" i="5"/>
  <c r="G690" i="5" s="1"/>
  <c r="O690" i="5" s="1"/>
  <c r="H708" i="5"/>
  <c r="G732" i="5"/>
  <c r="O732" i="5" s="1"/>
  <c r="H739" i="5"/>
  <c r="K759" i="5"/>
  <c r="H771" i="5"/>
  <c r="G778" i="5" s="1"/>
  <c r="O778" i="5" s="1"/>
  <c r="H821" i="5"/>
  <c r="X825" i="5" s="1"/>
  <c r="K822" i="5"/>
  <c r="H852" i="5"/>
  <c r="W857" i="5" s="1"/>
  <c r="H878" i="5"/>
  <c r="G883" i="5" s="1"/>
  <c r="O883" i="5" s="1"/>
  <c r="K967" i="5"/>
  <c r="H853" i="5"/>
  <c r="J125" i="5"/>
  <c r="P125" i="5" s="1"/>
  <c r="X158" i="5"/>
  <c r="H502" i="5"/>
  <c r="G505" i="5" s="1"/>
  <c r="O505" i="5" s="1"/>
  <c r="H524" i="5"/>
  <c r="G528" i="5" s="1"/>
  <c r="O528" i="5" s="1"/>
  <c r="H547" i="5"/>
  <c r="H570" i="5"/>
  <c r="W574" i="5" s="1"/>
  <c r="K586" i="5"/>
  <c r="K608" i="5"/>
  <c r="J611" i="5" s="1"/>
  <c r="P611" i="5" s="1"/>
  <c r="H619" i="5"/>
  <c r="G622" i="5" s="1"/>
  <c r="O622" i="5" s="1"/>
  <c r="K657" i="5"/>
  <c r="J668" i="5" s="1"/>
  <c r="P668" i="5" s="1"/>
  <c r="H675" i="5"/>
  <c r="G679" i="5" s="1"/>
  <c r="O679" i="5" s="1"/>
  <c r="K698" i="5"/>
  <c r="K708" i="5"/>
  <c r="K739" i="5"/>
  <c r="K812" i="5"/>
  <c r="K913" i="5"/>
  <c r="K957" i="5"/>
  <c r="J961" i="5" s="1"/>
  <c r="P961" i="5" s="1"/>
  <c r="H181" i="5"/>
  <c r="W185" i="5" s="1"/>
  <c r="K220" i="5"/>
  <c r="J223" i="5" s="1"/>
  <c r="P223" i="5" s="1"/>
  <c r="H287" i="5"/>
  <c r="G291" i="5" s="1"/>
  <c r="O291" i="5" s="1"/>
  <c r="H322" i="5"/>
  <c r="W326" i="5" s="1"/>
  <c r="K359" i="5"/>
  <c r="J366" i="5" s="1"/>
  <c r="P366" i="5" s="1"/>
  <c r="H374" i="5"/>
  <c r="H396" i="5"/>
  <c r="H423" i="5"/>
  <c r="G428" i="5" s="1"/>
  <c r="O428" i="5" s="1"/>
  <c r="K424" i="5"/>
  <c r="J428" i="5" s="1"/>
  <c r="P428" i="5" s="1"/>
  <c r="K490" i="5"/>
  <c r="H513" i="5"/>
  <c r="K548" i="5"/>
  <c r="J551" i="5" s="1"/>
  <c r="P551" i="5" s="1"/>
  <c r="H608" i="5"/>
  <c r="W611" i="5" s="1"/>
  <c r="K630" i="5"/>
  <c r="J633" i="5" s="1"/>
  <c r="P633" i="5" s="1"/>
  <c r="H758" i="5"/>
  <c r="G764" i="5" s="1"/>
  <c r="O764" i="5" s="1"/>
  <c r="H783" i="5"/>
  <c r="K795" i="5"/>
  <c r="J804" i="5" s="1"/>
  <c r="P804" i="5" s="1"/>
  <c r="K821" i="5"/>
  <c r="H838" i="5"/>
  <c r="K877" i="5"/>
  <c r="J883" i="5" s="1"/>
  <c r="P883" i="5" s="1"/>
  <c r="K891" i="5"/>
  <c r="H903" i="5"/>
  <c r="K925" i="5"/>
  <c r="J928" i="5" s="1"/>
  <c r="P928" i="5" s="1"/>
  <c r="H935" i="5"/>
  <c r="H947" i="5"/>
  <c r="X950" i="5" s="1"/>
  <c r="K968" i="5"/>
  <c r="K988" i="5"/>
  <c r="J107" i="5"/>
  <c r="P107" i="5" s="1"/>
  <c r="H229" i="5"/>
  <c r="W233" i="5" s="1"/>
  <c r="H344" i="5"/>
  <c r="G352" i="5" s="1"/>
  <c r="O352" i="5" s="1"/>
  <c r="K407" i="5"/>
  <c r="J416" i="5" s="1"/>
  <c r="P416" i="5" s="1"/>
  <c r="H436" i="5"/>
  <c r="K479" i="5"/>
  <c r="J483" i="5" s="1"/>
  <c r="P483" i="5" s="1"/>
  <c r="K524" i="5"/>
  <c r="H535" i="5"/>
  <c r="W540" i="5" s="1"/>
  <c r="K619" i="5"/>
  <c r="H784" i="5"/>
  <c r="H795" i="5"/>
  <c r="H839" i="5"/>
  <c r="K838" i="5"/>
  <c r="J845" i="5" s="1"/>
  <c r="P845" i="5" s="1"/>
  <c r="K852" i="5"/>
  <c r="K59" i="5"/>
  <c r="J62" i="5" s="1"/>
  <c r="P62" i="5" s="1"/>
  <c r="G81" i="5"/>
  <c r="O81" i="5" s="1"/>
  <c r="J141" i="5"/>
  <c r="P141" i="5" s="1"/>
  <c r="J213" i="5"/>
  <c r="P213" i="5" s="1"/>
  <c r="H249" i="5"/>
  <c r="W252" i="5" s="1"/>
  <c r="J291" i="5"/>
  <c r="P291" i="5" s="1"/>
  <c r="G303" i="5"/>
  <c r="O303" i="5" s="1"/>
  <c r="K298" i="5"/>
  <c r="J303" i="5" s="1"/>
  <c r="P303" i="5" s="1"/>
  <c r="J352" i="5"/>
  <c r="P352" i="5" s="1"/>
  <c r="K447" i="5"/>
  <c r="K469" i="5"/>
  <c r="J472" i="5" s="1"/>
  <c r="P472" i="5" s="1"/>
  <c r="H490" i="5"/>
  <c r="G494" i="5" s="1"/>
  <c r="O494" i="5" s="1"/>
  <c r="K513" i="5"/>
  <c r="J516" i="5" s="1"/>
  <c r="P516" i="5" s="1"/>
  <c r="H548" i="5"/>
  <c r="L827" i="5"/>
  <c r="K784" i="5"/>
  <c r="J788" i="5" s="1"/>
  <c r="P788" i="5" s="1"/>
  <c r="L993" i="5"/>
  <c r="K890" i="5"/>
  <c r="K987" i="5"/>
  <c r="G18" i="5"/>
  <c r="G47" i="5"/>
  <c r="O47" i="5" s="1"/>
  <c r="K69" i="5"/>
  <c r="J72" i="5" s="1"/>
  <c r="P72" i="5" s="1"/>
  <c r="K172" i="5"/>
  <c r="J175" i="5" s="1"/>
  <c r="P175" i="5" s="1"/>
  <c r="K267" i="5"/>
  <c r="J270" i="5" s="1"/>
  <c r="P270" i="5" s="1"/>
  <c r="R294" i="5"/>
  <c r="K311" i="5"/>
  <c r="R369" i="5"/>
  <c r="H458" i="5"/>
  <c r="G461" i="5" s="1"/>
  <c r="O461" i="5" s="1"/>
  <c r="K502" i="5"/>
  <c r="K535" i="5"/>
  <c r="J540" i="5" s="1"/>
  <c r="P540" i="5" s="1"/>
  <c r="K559" i="5"/>
  <c r="J562" i="5" s="1"/>
  <c r="P562" i="5" s="1"/>
  <c r="R682" i="5"/>
  <c r="R704" i="5"/>
  <c r="R848" i="5"/>
  <c r="H979" i="5"/>
  <c r="X983" i="5" s="1"/>
  <c r="G38" i="5"/>
  <c r="O38" i="5" s="1"/>
  <c r="W38" i="5"/>
  <c r="G72" i="5"/>
  <c r="O72" i="5" s="1"/>
  <c r="J81" i="5"/>
  <c r="P81" i="5" s="1"/>
  <c r="G90" i="5"/>
  <c r="O90" i="5" s="1"/>
  <c r="J98" i="5"/>
  <c r="P98" i="5" s="1"/>
  <c r="W134" i="5"/>
  <c r="G98" i="5"/>
  <c r="O98" i="5" s="1"/>
  <c r="G116" i="5"/>
  <c r="O116" i="5" s="1"/>
  <c r="J38" i="5"/>
  <c r="P38" i="5" s="1"/>
  <c r="G54" i="5"/>
  <c r="O54" i="5" s="1"/>
  <c r="J54" i="5"/>
  <c r="P54" i="5" s="1"/>
  <c r="G62" i="5"/>
  <c r="O62" i="5" s="1"/>
  <c r="G107" i="5"/>
  <c r="O107" i="5" s="1"/>
  <c r="J116" i="5"/>
  <c r="P116" i="5" s="1"/>
  <c r="R41" i="5"/>
  <c r="W47" i="5"/>
  <c r="R50" i="5"/>
  <c r="W54" i="5"/>
  <c r="W62" i="5"/>
  <c r="R75" i="5"/>
  <c r="R84" i="5"/>
  <c r="W90" i="5"/>
  <c r="R92" i="5"/>
  <c r="R101" i="5"/>
  <c r="G134" i="5"/>
  <c r="O134" i="5" s="1"/>
  <c r="G141" i="5"/>
  <c r="O141" i="5" s="1"/>
  <c r="J150" i="5"/>
  <c r="P150" i="5" s="1"/>
  <c r="G175" i="5"/>
  <c r="O175" i="5" s="1"/>
  <c r="J185" i="5"/>
  <c r="P185" i="5" s="1"/>
  <c r="J195" i="5"/>
  <c r="P195" i="5" s="1"/>
  <c r="G213" i="5"/>
  <c r="O213" i="5" s="1"/>
  <c r="J326" i="5"/>
  <c r="P326" i="5" s="1"/>
  <c r="W116" i="5"/>
  <c r="W125" i="5"/>
  <c r="G125" i="5"/>
  <c r="O125" i="5" s="1"/>
  <c r="G204" i="5"/>
  <c r="O204" i="5" s="1"/>
  <c r="G223" i="5"/>
  <c r="O223" i="5" s="1"/>
  <c r="J233" i="5"/>
  <c r="P233" i="5" s="1"/>
  <c r="J242" i="5"/>
  <c r="P242" i="5" s="1"/>
  <c r="G270" i="5"/>
  <c r="O270" i="5" s="1"/>
  <c r="G314" i="5"/>
  <c r="O314" i="5" s="1"/>
  <c r="G366" i="5"/>
  <c r="O366" i="5" s="1"/>
  <c r="J378" i="5"/>
  <c r="P378" i="5" s="1"/>
  <c r="G389" i="5"/>
  <c r="O389" i="5" s="1"/>
  <c r="J400" i="5"/>
  <c r="P400" i="5" s="1"/>
  <c r="L258" i="5"/>
  <c r="J439" i="5"/>
  <c r="P439" i="5" s="1"/>
  <c r="W72" i="5"/>
  <c r="W81" i="5"/>
  <c r="W98" i="5"/>
  <c r="W107" i="5"/>
  <c r="J134" i="5"/>
  <c r="P134" i="5" s="1"/>
  <c r="J158" i="5"/>
  <c r="P158" i="5" s="1"/>
  <c r="J204" i="5"/>
  <c r="P204" i="5" s="1"/>
  <c r="J337" i="5"/>
  <c r="P337" i="5" s="1"/>
  <c r="R137" i="5"/>
  <c r="W150" i="5"/>
  <c r="G150" i="5"/>
  <c r="O150" i="5" s="1"/>
  <c r="R152" i="5"/>
  <c r="W165" i="5"/>
  <c r="G165" i="5"/>
  <c r="O165" i="5" s="1"/>
  <c r="R178" i="5"/>
  <c r="R207" i="5"/>
  <c r="W213" i="5"/>
  <c r="R226" i="5"/>
  <c r="R283" i="5"/>
  <c r="W303" i="5"/>
  <c r="R340" i="5"/>
  <c r="R392" i="5"/>
  <c r="H424" i="5"/>
  <c r="G600" i="5"/>
  <c r="O600" i="5" s="1"/>
  <c r="J622" i="5"/>
  <c r="P622" i="5" s="1"/>
  <c r="J640" i="5"/>
  <c r="P640" i="5" s="1"/>
  <c r="G158" i="5"/>
  <c r="O158" i="5" s="1"/>
  <c r="W352" i="5"/>
  <c r="J450" i="5"/>
  <c r="P450" i="5" s="1"/>
  <c r="G649" i="5"/>
  <c r="O649" i="5" s="1"/>
  <c r="W141" i="5"/>
  <c r="R198" i="5"/>
  <c r="W242" i="5"/>
  <c r="G242" i="5"/>
  <c r="O242" i="5" s="1"/>
  <c r="W270" i="5"/>
  <c r="W314" i="5"/>
  <c r="R329" i="5"/>
  <c r="R355" i="5"/>
  <c r="W366" i="5"/>
  <c r="R381" i="5"/>
  <c r="J494" i="5"/>
  <c r="P494" i="5" s="1"/>
  <c r="G640" i="5"/>
  <c r="O640" i="5" s="1"/>
  <c r="W175" i="5"/>
  <c r="W204" i="5"/>
  <c r="W223" i="5"/>
  <c r="W256" i="5"/>
  <c r="L576" i="5"/>
  <c r="R273" i="5"/>
  <c r="W389" i="5"/>
  <c r="J600" i="5"/>
  <c r="P600" i="5" s="1"/>
  <c r="J649" i="5"/>
  <c r="P649" i="5" s="1"/>
  <c r="R474" i="5"/>
  <c r="W494" i="5"/>
  <c r="R531" i="5"/>
  <c r="R643" i="5"/>
  <c r="H656" i="5"/>
  <c r="G668" i="5" s="1"/>
  <c r="O668" i="5" s="1"/>
  <c r="J732" i="5"/>
  <c r="P732" i="5" s="1"/>
  <c r="J870" i="5"/>
  <c r="P870" i="5" s="1"/>
  <c r="X991" i="5"/>
  <c r="W483" i="5"/>
  <c r="W505" i="5"/>
  <c r="W562" i="5"/>
  <c r="W591" i="5"/>
  <c r="W600" i="5"/>
  <c r="X917" i="5"/>
  <c r="J939" i="5"/>
  <c r="P939" i="5" s="1"/>
  <c r="L721" i="5"/>
  <c r="R636" i="5"/>
  <c r="W640" i="5"/>
  <c r="W649" i="5"/>
  <c r="G701" i="5"/>
  <c r="O701" i="5" s="1"/>
  <c r="J751" i="5"/>
  <c r="P751" i="5" s="1"/>
  <c r="L859" i="5"/>
  <c r="G870" i="5"/>
  <c r="O870" i="5" s="1"/>
  <c r="W870" i="5"/>
  <c r="J972" i="5"/>
  <c r="P972" i="5" s="1"/>
  <c r="J983" i="5"/>
  <c r="P983" i="5" s="1"/>
  <c r="W679" i="5"/>
  <c r="R754" i="5"/>
  <c r="R767" i="5"/>
  <c r="R807" i="5"/>
  <c r="G825" i="5"/>
  <c r="O825" i="5" s="1"/>
  <c r="R873" i="5"/>
  <c r="R728" i="5"/>
  <c r="W732" i="5"/>
  <c r="G991" i="5"/>
  <c r="O991" i="5" s="1"/>
  <c r="W701" i="5"/>
  <c r="R735" i="5"/>
  <c r="G972" i="5"/>
  <c r="O972" i="5" s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B26" i="3" s="1"/>
  <c r="DA26" i="3"/>
  <c r="DC26" i="3"/>
  <c r="A27" i="3"/>
  <c r="CY27" i="3"/>
  <c r="CZ27" i="3"/>
  <c r="DB27" i="3" s="1"/>
  <c r="DA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X47" i="3"/>
  <c r="CY47" i="3"/>
  <c r="CZ47" i="3"/>
  <c r="DB47" i="3" s="1"/>
  <c r="DA47" i="3"/>
  <c r="DC47" i="3"/>
  <c r="A48" i="3"/>
  <c r="CX48" i="3"/>
  <c r="CY48" i="3"/>
  <c r="CZ48" i="3"/>
  <c r="DA48" i="3"/>
  <c r="DB48" i="3"/>
  <c r="DC48" i="3"/>
  <c r="A49" i="3"/>
  <c r="CX49" i="3"/>
  <c r="CY49" i="3"/>
  <c r="CZ49" i="3"/>
  <c r="DA49" i="3"/>
  <c r="DB49" i="3"/>
  <c r="DC49" i="3"/>
  <c r="A50" i="3"/>
  <c r="CX50" i="3"/>
  <c r="CY50" i="3"/>
  <c r="CZ50" i="3"/>
  <c r="DB50" i="3" s="1"/>
  <c r="DA50" i="3"/>
  <c r="DC50" i="3"/>
  <c r="A51" i="3"/>
  <c r="CX51" i="3"/>
  <c r="CY51" i="3"/>
  <c r="CZ51" i="3"/>
  <c r="DB51" i="3" s="1"/>
  <c r="DA51" i="3"/>
  <c r="DC51" i="3"/>
  <c r="A52" i="3"/>
  <c r="CX52" i="3"/>
  <c r="CY52" i="3"/>
  <c r="CZ52" i="3"/>
  <c r="DA52" i="3"/>
  <c r="DB52" i="3"/>
  <c r="DC52" i="3"/>
  <c r="A53" i="3"/>
  <c r="CX53" i="3"/>
  <c r="CY53" i="3"/>
  <c r="CZ53" i="3"/>
  <c r="DA53" i="3"/>
  <c r="DB53" i="3"/>
  <c r="DC53" i="3"/>
  <c r="A54" i="3"/>
  <c r="CX54" i="3"/>
  <c r="CY54" i="3"/>
  <c r="CZ54" i="3"/>
  <c r="DB54" i="3" s="1"/>
  <c r="DA54" i="3"/>
  <c r="DC54" i="3"/>
  <c r="A55" i="3"/>
  <c r="CX55" i="3"/>
  <c r="CY55" i="3"/>
  <c r="CZ55" i="3"/>
  <c r="DB55" i="3" s="1"/>
  <c r="DA55" i="3"/>
  <c r="DC55" i="3"/>
  <c r="A56" i="3"/>
  <c r="CX56" i="3"/>
  <c r="CY56" i="3"/>
  <c r="CZ56" i="3"/>
  <c r="DA56" i="3"/>
  <c r="DB56" i="3"/>
  <c r="DC56" i="3"/>
  <c r="A57" i="3"/>
  <c r="CX57" i="3"/>
  <c r="CY57" i="3"/>
  <c r="CZ57" i="3"/>
  <c r="DA57" i="3"/>
  <c r="DB57" i="3"/>
  <c r="DC57" i="3"/>
  <c r="A58" i="3"/>
  <c r="CX58" i="3"/>
  <c r="CY58" i="3"/>
  <c r="CZ58" i="3"/>
  <c r="DB58" i="3" s="1"/>
  <c r="DA58" i="3"/>
  <c r="DC58" i="3"/>
  <c r="A59" i="3"/>
  <c r="CX59" i="3"/>
  <c r="CY59" i="3"/>
  <c r="CZ59" i="3"/>
  <c r="DB59" i="3" s="1"/>
  <c r="DA59" i="3"/>
  <c r="DC59" i="3"/>
  <c r="A60" i="3"/>
  <c r="CX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X93" i="3"/>
  <c r="CY93" i="3"/>
  <c r="CZ93" i="3"/>
  <c r="DA93" i="3"/>
  <c r="DB93" i="3"/>
  <c r="DC93" i="3"/>
  <c r="A94" i="3"/>
  <c r="CX94" i="3"/>
  <c r="CY94" i="3"/>
  <c r="CZ94" i="3"/>
  <c r="DB94" i="3" s="1"/>
  <c r="DA94" i="3"/>
  <c r="DC94" i="3"/>
  <c r="A95" i="3"/>
  <c r="CX95" i="3"/>
  <c r="CY95" i="3"/>
  <c r="CZ95" i="3"/>
  <c r="DB95" i="3" s="1"/>
  <c r="DA95" i="3"/>
  <c r="DC95" i="3"/>
  <c r="A96" i="3"/>
  <c r="CX96" i="3"/>
  <c r="CY96" i="3"/>
  <c r="CZ96" i="3"/>
  <c r="DA96" i="3"/>
  <c r="DB96" i="3"/>
  <c r="DC96" i="3"/>
  <c r="A97" i="3"/>
  <c r="CX97" i="3"/>
  <c r="CY97" i="3"/>
  <c r="CZ97" i="3"/>
  <c r="DA97" i="3"/>
  <c r="DB97" i="3"/>
  <c r="DC97" i="3"/>
  <c r="A98" i="3"/>
  <c r="CX98" i="3"/>
  <c r="CY98" i="3"/>
  <c r="CZ98" i="3"/>
  <c r="DB98" i="3" s="1"/>
  <c r="DA98" i="3"/>
  <c r="DC98" i="3"/>
  <c r="A99" i="3"/>
  <c r="CX99" i="3"/>
  <c r="CY99" i="3"/>
  <c r="CZ99" i="3"/>
  <c r="DB99" i="3" s="1"/>
  <c r="DA99" i="3"/>
  <c r="DC99" i="3"/>
  <c r="A100" i="3"/>
  <c r="CX100" i="3"/>
  <c r="CY100" i="3"/>
  <c r="CZ100" i="3"/>
  <c r="DA100" i="3"/>
  <c r="DB100" i="3"/>
  <c r="DC100" i="3"/>
  <c r="A101" i="3"/>
  <c r="CX101" i="3"/>
  <c r="CY101" i="3"/>
  <c r="CZ101" i="3"/>
  <c r="DA101" i="3"/>
  <c r="DB101" i="3"/>
  <c r="DC101" i="3"/>
  <c r="A102" i="3"/>
  <c r="CX102" i="3"/>
  <c r="CY102" i="3"/>
  <c r="CZ102" i="3"/>
  <c r="DB102" i="3" s="1"/>
  <c r="DA102" i="3"/>
  <c r="DC102" i="3"/>
  <c r="A103" i="3"/>
  <c r="CX103" i="3"/>
  <c r="CY103" i="3"/>
  <c r="CZ103" i="3"/>
  <c r="DB103" i="3" s="1"/>
  <c r="DA103" i="3"/>
  <c r="DC103" i="3"/>
  <c r="A104" i="3"/>
  <c r="CX104" i="3"/>
  <c r="CY104" i="3"/>
  <c r="CZ104" i="3"/>
  <c r="DA104" i="3"/>
  <c r="DB104" i="3"/>
  <c r="DC104" i="3"/>
  <c r="A105" i="3"/>
  <c r="CX105" i="3"/>
  <c r="CY105" i="3"/>
  <c r="CZ105" i="3"/>
  <c r="DA105" i="3"/>
  <c r="DB105" i="3"/>
  <c r="DC105" i="3"/>
  <c r="A106" i="3"/>
  <c r="CX106" i="3"/>
  <c r="CY106" i="3"/>
  <c r="CZ106" i="3"/>
  <c r="DB106" i="3" s="1"/>
  <c r="DA106" i="3"/>
  <c r="DC106" i="3"/>
  <c r="A107" i="3"/>
  <c r="CX107" i="3"/>
  <c r="CY107" i="3"/>
  <c r="CZ107" i="3"/>
  <c r="DB107" i="3" s="1"/>
  <c r="DA107" i="3"/>
  <c r="DC107" i="3"/>
  <c r="A108" i="3"/>
  <c r="CX108" i="3"/>
  <c r="CY108" i="3"/>
  <c r="CZ108" i="3"/>
  <c r="DA108" i="3"/>
  <c r="DB108" i="3"/>
  <c r="DC108" i="3"/>
  <c r="A109" i="3"/>
  <c r="CX109" i="3"/>
  <c r="CY109" i="3"/>
  <c r="CZ109" i="3"/>
  <c r="DA109" i="3"/>
  <c r="DB109" i="3"/>
  <c r="DC109" i="3"/>
  <c r="A110" i="3"/>
  <c r="CX110" i="3"/>
  <c r="CY110" i="3"/>
  <c r="CZ110" i="3"/>
  <c r="DB110" i="3" s="1"/>
  <c r="DA110" i="3"/>
  <c r="DC110" i="3"/>
  <c r="A111" i="3"/>
  <c r="CX111" i="3"/>
  <c r="CY111" i="3"/>
  <c r="CZ111" i="3"/>
  <c r="DB111" i="3" s="1"/>
  <c r="DA111" i="3"/>
  <c r="DC111" i="3"/>
  <c r="A112" i="3"/>
  <c r="CX112" i="3"/>
  <c r="CY112" i="3"/>
  <c r="CZ112" i="3"/>
  <c r="DA112" i="3"/>
  <c r="DB112" i="3"/>
  <c r="DC112" i="3"/>
  <c r="A113" i="3"/>
  <c r="CX113" i="3"/>
  <c r="CY113" i="3"/>
  <c r="CZ113" i="3"/>
  <c r="DA113" i="3"/>
  <c r="DB113" i="3"/>
  <c r="DC113" i="3"/>
  <c r="A114" i="3"/>
  <c r="CX114" i="3"/>
  <c r="CY114" i="3"/>
  <c r="CZ114" i="3"/>
  <c r="DB114" i="3" s="1"/>
  <c r="DA114" i="3"/>
  <c r="DC114" i="3"/>
  <c r="A115" i="3"/>
  <c r="CX115" i="3"/>
  <c r="CY115" i="3"/>
  <c r="CZ115" i="3"/>
  <c r="DB115" i="3" s="1"/>
  <c r="DA115" i="3"/>
  <c r="DC115" i="3"/>
  <c r="A116" i="3"/>
  <c r="CX116" i="3"/>
  <c r="CY116" i="3"/>
  <c r="CZ116" i="3"/>
  <c r="DA116" i="3"/>
  <c r="DB116" i="3"/>
  <c r="DC116" i="3"/>
  <c r="A117" i="3"/>
  <c r="CX117" i="3"/>
  <c r="CY117" i="3"/>
  <c r="CZ117" i="3"/>
  <c r="DA117" i="3"/>
  <c r="DB117" i="3"/>
  <c r="DC117" i="3"/>
  <c r="A118" i="3"/>
  <c r="CX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B146" i="3" s="1"/>
  <c r="DA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A152" i="3"/>
  <c r="DB152" i="3"/>
  <c r="DC152" i="3"/>
  <c r="A153" i="3"/>
  <c r="CY153" i="3"/>
  <c r="CZ153" i="3"/>
  <c r="DA153" i="3"/>
  <c r="DB153" i="3"/>
  <c r="DC153" i="3"/>
  <c r="A154" i="3"/>
  <c r="CY154" i="3"/>
  <c r="CZ154" i="3"/>
  <c r="DB154" i="3" s="1"/>
  <c r="DA154" i="3"/>
  <c r="DC154" i="3"/>
  <c r="A155" i="3"/>
  <c r="CY155" i="3"/>
  <c r="CZ155" i="3"/>
  <c r="DB155" i="3" s="1"/>
  <c r="DA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B158" i="3" s="1"/>
  <c r="DA158" i="3"/>
  <c r="DC158" i="3"/>
  <c r="A159" i="3"/>
  <c r="CY159" i="3"/>
  <c r="CZ159" i="3"/>
  <c r="DB159" i="3" s="1"/>
  <c r="DA159" i="3"/>
  <c r="DC159" i="3"/>
  <c r="A160" i="3"/>
  <c r="CY160" i="3"/>
  <c r="CZ160" i="3"/>
  <c r="DA160" i="3"/>
  <c r="DB160" i="3"/>
  <c r="DC160" i="3"/>
  <c r="A161" i="3"/>
  <c r="CY161" i="3"/>
  <c r="CZ161" i="3"/>
  <c r="DA161" i="3"/>
  <c r="DB161" i="3"/>
  <c r="DC161" i="3"/>
  <c r="A162" i="3"/>
  <c r="CY162" i="3"/>
  <c r="CZ162" i="3"/>
  <c r="DB162" i="3" s="1"/>
  <c r="DA162" i="3"/>
  <c r="DC162" i="3"/>
  <c r="A163" i="3"/>
  <c r="CY163" i="3"/>
  <c r="CZ163" i="3"/>
  <c r="DB163" i="3" s="1"/>
  <c r="DA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B166" i="3" s="1"/>
  <c r="DA166" i="3"/>
  <c r="DC166" i="3"/>
  <c r="A167" i="3"/>
  <c r="CY167" i="3"/>
  <c r="CZ167" i="3"/>
  <c r="DB167" i="3" s="1"/>
  <c r="DA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B170" i="3" s="1"/>
  <c r="DA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B174" i="3" s="1"/>
  <c r="DA174" i="3"/>
  <c r="DC174" i="3"/>
  <c r="A175" i="3"/>
  <c r="CY175" i="3"/>
  <c r="CZ175" i="3"/>
  <c r="DB175" i="3" s="1"/>
  <c r="DA175" i="3"/>
  <c r="DC175" i="3"/>
  <c r="A176" i="3"/>
  <c r="CY176" i="3"/>
  <c r="CZ176" i="3"/>
  <c r="DA176" i="3"/>
  <c r="DB176" i="3"/>
  <c r="DC176" i="3"/>
  <c r="A177" i="3"/>
  <c r="CY177" i="3"/>
  <c r="CZ177" i="3"/>
  <c r="DA177" i="3"/>
  <c r="DB177" i="3"/>
  <c r="DC177" i="3"/>
  <c r="A178" i="3"/>
  <c r="CY178" i="3"/>
  <c r="CZ178" i="3"/>
  <c r="DB178" i="3" s="1"/>
  <c r="DA178" i="3"/>
  <c r="DC178" i="3"/>
  <c r="A179" i="3"/>
  <c r="CY179" i="3"/>
  <c r="CZ179" i="3"/>
  <c r="DB179" i="3" s="1"/>
  <c r="DA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Y183" i="3"/>
  <c r="CZ183" i="3"/>
  <c r="DB183" i="3" s="1"/>
  <c r="DA183" i="3"/>
  <c r="DC183" i="3"/>
  <c r="A184" i="3"/>
  <c r="CY184" i="3"/>
  <c r="CZ184" i="3"/>
  <c r="DA184" i="3"/>
  <c r="DB184" i="3"/>
  <c r="DC184" i="3"/>
  <c r="A185" i="3"/>
  <c r="CY185" i="3"/>
  <c r="CZ185" i="3"/>
  <c r="DA185" i="3"/>
  <c r="DB185" i="3"/>
  <c r="DC185" i="3"/>
  <c r="A186" i="3"/>
  <c r="CY186" i="3"/>
  <c r="CZ186" i="3"/>
  <c r="DB186" i="3" s="1"/>
  <c r="DA186" i="3"/>
  <c r="DC186" i="3"/>
  <c r="A187" i="3"/>
  <c r="CY187" i="3"/>
  <c r="CZ187" i="3"/>
  <c r="DB187" i="3" s="1"/>
  <c r="DA187" i="3"/>
  <c r="DC187" i="3"/>
  <c r="A188" i="3"/>
  <c r="CY188" i="3"/>
  <c r="CZ188" i="3"/>
  <c r="DA188" i="3"/>
  <c r="DB188" i="3"/>
  <c r="DC188" i="3"/>
  <c r="A189" i="3"/>
  <c r="CY189" i="3"/>
  <c r="CZ189" i="3"/>
  <c r="DB189" i="3" s="1"/>
  <c r="DA189" i="3"/>
  <c r="DC189" i="3"/>
  <c r="A190" i="3"/>
  <c r="CY190" i="3"/>
  <c r="CZ190" i="3"/>
  <c r="DA190" i="3"/>
  <c r="DB190" i="3"/>
  <c r="DC190" i="3"/>
  <c r="A191" i="3"/>
  <c r="CY191" i="3"/>
  <c r="CZ191" i="3"/>
  <c r="DA191" i="3"/>
  <c r="DB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A194" i="3"/>
  <c r="DB194" i="3"/>
  <c r="DC194" i="3"/>
  <c r="A195" i="3"/>
  <c r="CY195" i="3"/>
  <c r="CZ195" i="3"/>
  <c r="DA195" i="3"/>
  <c r="DB195" i="3"/>
  <c r="DC195" i="3"/>
  <c r="A196" i="3"/>
  <c r="CY196" i="3"/>
  <c r="CZ196" i="3"/>
  <c r="DB196" i="3" s="1"/>
  <c r="DA196" i="3"/>
  <c r="DC196" i="3"/>
  <c r="A197" i="3"/>
  <c r="CY197" i="3"/>
  <c r="CZ197" i="3"/>
  <c r="DB197" i="3" s="1"/>
  <c r="DA197" i="3"/>
  <c r="DC197" i="3"/>
  <c r="A198" i="3"/>
  <c r="CY198" i="3"/>
  <c r="CZ198" i="3"/>
  <c r="DA198" i="3"/>
  <c r="DB198" i="3"/>
  <c r="DC198" i="3"/>
  <c r="A199" i="3"/>
  <c r="CY199" i="3"/>
  <c r="CZ199" i="3"/>
  <c r="DA199" i="3"/>
  <c r="DB199" i="3"/>
  <c r="DC199" i="3"/>
  <c r="A200" i="3"/>
  <c r="CY200" i="3"/>
  <c r="CZ200" i="3"/>
  <c r="DB200" i="3" s="1"/>
  <c r="DA200" i="3"/>
  <c r="DC200" i="3"/>
  <c r="A201" i="3"/>
  <c r="CY201" i="3"/>
  <c r="CZ201" i="3"/>
  <c r="DB201" i="3" s="1"/>
  <c r="DA201" i="3"/>
  <c r="DC201" i="3"/>
  <c r="A202" i="3"/>
  <c r="CY202" i="3"/>
  <c r="CZ202" i="3"/>
  <c r="DA202" i="3"/>
  <c r="DB202" i="3"/>
  <c r="DC202" i="3"/>
  <c r="A203" i="3"/>
  <c r="CY203" i="3"/>
  <c r="CZ203" i="3"/>
  <c r="DA203" i="3"/>
  <c r="DB203" i="3"/>
  <c r="DC203" i="3"/>
  <c r="A204" i="3"/>
  <c r="CY204" i="3"/>
  <c r="CZ204" i="3"/>
  <c r="DB204" i="3" s="1"/>
  <c r="DA204" i="3"/>
  <c r="DC204" i="3"/>
  <c r="A205" i="3"/>
  <c r="CY205" i="3"/>
  <c r="CZ205" i="3"/>
  <c r="DB205" i="3" s="1"/>
  <c r="DA205" i="3"/>
  <c r="DC205" i="3"/>
  <c r="A206" i="3"/>
  <c r="CY206" i="3"/>
  <c r="CZ206" i="3"/>
  <c r="DA206" i="3"/>
  <c r="DB206" i="3"/>
  <c r="DC206" i="3"/>
  <c r="A207" i="3"/>
  <c r="CY207" i="3"/>
  <c r="CZ207" i="3"/>
  <c r="DA207" i="3"/>
  <c r="DB207" i="3"/>
  <c r="DC207" i="3"/>
  <c r="A208" i="3"/>
  <c r="CY208" i="3"/>
  <c r="CZ208" i="3"/>
  <c r="DB208" i="3" s="1"/>
  <c r="DA208" i="3"/>
  <c r="DC208" i="3"/>
  <c r="A209" i="3"/>
  <c r="CY209" i="3"/>
  <c r="CZ209" i="3"/>
  <c r="DB209" i="3" s="1"/>
  <c r="DA209" i="3"/>
  <c r="DC209" i="3"/>
  <c r="A210" i="3"/>
  <c r="CY210" i="3"/>
  <c r="CZ210" i="3"/>
  <c r="DA210" i="3"/>
  <c r="DB210" i="3"/>
  <c r="DC210" i="3"/>
  <c r="A211" i="3"/>
  <c r="CY211" i="3"/>
  <c r="CZ211" i="3"/>
  <c r="DA211" i="3"/>
  <c r="DB211" i="3"/>
  <c r="DC211" i="3"/>
  <c r="A212" i="3"/>
  <c r="CY212" i="3"/>
  <c r="CZ212" i="3"/>
  <c r="DB212" i="3" s="1"/>
  <c r="DA212" i="3"/>
  <c r="DC212" i="3"/>
  <c r="A213" i="3"/>
  <c r="CY213" i="3"/>
  <c r="CZ213" i="3"/>
  <c r="DB213" i="3" s="1"/>
  <c r="DA213" i="3"/>
  <c r="DC213" i="3"/>
  <c r="A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A242" i="3"/>
  <c r="DB242" i="3"/>
  <c r="DC242" i="3"/>
  <c r="A243" i="3"/>
  <c r="CY243" i="3"/>
  <c r="CZ243" i="3"/>
  <c r="DA243" i="3"/>
  <c r="DB243" i="3"/>
  <c r="DC243" i="3"/>
  <c r="A244" i="3"/>
  <c r="CY244" i="3"/>
  <c r="CZ244" i="3"/>
  <c r="DB244" i="3" s="1"/>
  <c r="DA244" i="3"/>
  <c r="DC244" i="3"/>
  <c r="A245" i="3"/>
  <c r="CY245" i="3"/>
  <c r="CZ245" i="3"/>
  <c r="DB245" i="3" s="1"/>
  <c r="DA245" i="3"/>
  <c r="DC245" i="3"/>
  <c r="A246" i="3"/>
  <c r="CY246" i="3"/>
  <c r="CZ246" i="3"/>
  <c r="DA246" i="3"/>
  <c r="DB246" i="3"/>
  <c r="DC246" i="3"/>
  <c r="A247" i="3"/>
  <c r="CY247" i="3"/>
  <c r="CZ247" i="3"/>
  <c r="DA247" i="3"/>
  <c r="DB247" i="3"/>
  <c r="DC247" i="3"/>
  <c r="A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A298" i="3"/>
  <c r="DB298" i="3"/>
  <c r="DC298" i="3"/>
  <c r="A299" i="3"/>
  <c r="CY299" i="3"/>
  <c r="CZ299" i="3"/>
  <c r="DA299" i="3"/>
  <c r="DB299" i="3"/>
  <c r="DC299" i="3"/>
  <c r="A300" i="3"/>
  <c r="CY300" i="3"/>
  <c r="CZ300" i="3"/>
  <c r="DB300" i="3" s="1"/>
  <c r="DA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Y310" i="3"/>
  <c r="CZ310" i="3"/>
  <c r="DB310" i="3" s="1"/>
  <c r="DA310" i="3"/>
  <c r="DC310" i="3"/>
  <c r="A311" i="3"/>
  <c r="CY311" i="3"/>
  <c r="CZ311" i="3"/>
  <c r="DA311" i="3"/>
  <c r="DB311" i="3"/>
  <c r="DC311" i="3"/>
  <c r="A312" i="3"/>
  <c r="CY312" i="3"/>
  <c r="CZ312" i="3"/>
  <c r="DA312" i="3"/>
  <c r="DB312" i="3"/>
  <c r="DC312" i="3"/>
  <c r="A313" i="3"/>
  <c r="CY313" i="3"/>
  <c r="CZ313" i="3"/>
  <c r="DB313" i="3" s="1"/>
  <c r="DA313" i="3"/>
  <c r="DC313" i="3"/>
  <c r="A314" i="3"/>
  <c r="CY314" i="3"/>
  <c r="CZ314" i="3"/>
  <c r="DA314" i="3"/>
  <c r="DB314" i="3"/>
  <c r="DC314" i="3"/>
  <c r="A315" i="3"/>
  <c r="CY315" i="3"/>
  <c r="CZ315" i="3"/>
  <c r="DA315" i="3"/>
  <c r="DB315" i="3"/>
  <c r="DC315" i="3"/>
  <c r="A316" i="3"/>
  <c r="CY316" i="3"/>
  <c r="CZ316" i="3"/>
  <c r="DB316" i="3" s="1"/>
  <c r="DA316" i="3"/>
  <c r="DC316" i="3"/>
  <c r="A317" i="3"/>
  <c r="CY317" i="3"/>
  <c r="CZ317" i="3"/>
  <c r="DB317" i="3" s="1"/>
  <c r="DA317" i="3"/>
  <c r="DC317" i="3"/>
  <c r="A318" i="3"/>
  <c r="CY318" i="3"/>
  <c r="CZ318" i="3"/>
  <c r="DB318" i="3" s="1"/>
  <c r="DA318" i="3"/>
  <c r="DC318" i="3"/>
  <c r="A319" i="3"/>
  <c r="CY319" i="3"/>
  <c r="CZ319" i="3"/>
  <c r="DA319" i="3"/>
  <c r="DB319" i="3"/>
  <c r="DC319" i="3"/>
  <c r="A320" i="3"/>
  <c r="CY320" i="3"/>
  <c r="CZ320" i="3"/>
  <c r="DA320" i="3"/>
  <c r="DB320" i="3"/>
  <c r="DC320" i="3"/>
  <c r="A321" i="3"/>
  <c r="CY321" i="3"/>
  <c r="CZ321" i="3"/>
  <c r="DB321" i="3" s="1"/>
  <c r="DA321" i="3"/>
  <c r="DC321" i="3"/>
  <c r="A322" i="3"/>
  <c r="CY322" i="3"/>
  <c r="CZ322" i="3"/>
  <c r="DA322" i="3"/>
  <c r="DB322" i="3"/>
  <c r="DC322" i="3"/>
  <c r="A323" i="3"/>
  <c r="CY323" i="3"/>
  <c r="CZ323" i="3"/>
  <c r="DA323" i="3"/>
  <c r="DB323" i="3"/>
  <c r="DC323" i="3"/>
  <c r="A324" i="3"/>
  <c r="CY324" i="3"/>
  <c r="CZ324" i="3"/>
  <c r="DB324" i="3" s="1"/>
  <c r="DA324" i="3"/>
  <c r="DC324" i="3"/>
  <c r="A325" i="3"/>
  <c r="CY325" i="3"/>
  <c r="CZ325" i="3"/>
  <c r="DB325" i="3" s="1"/>
  <c r="DA325" i="3"/>
  <c r="DC325" i="3"/>
  <c r="A326" i="3"/>
  <c r="CY326" i="3"/>
  <c r="CZ326" i="3"/>
  <c r="DB326" i="3" s="1"/>
  <c r="DA326" i="3"/>
  <c r="DC326" i="3"/>
  <c r="A327" i="3"/>
  <c r="CY327" i="3"/>
  <c r="CZ327" i="3"/>
  <c r="DA327" i="3"/>
  <c r="DB327" i="3"/>
  <c r="DC327" i="3"/>
  <c r="A328" i="3"/>
  <c r="CY328" i="3"/>
  <c r="CZ328" i="3"/>
  <c r="DA328" i="3"/>
  <c r="DB328" i="3"/>
  <c r="DC328" i="3"/>
  <c r="A329" i="3"/>
  <c r="CY329" i="3"/>
  <c r="CZ329" i="3"/>
  <c r="DB329" i="3" s="1"/>
  <c r="DA329" i="3"/>
  <c r="DC329" i="3"/>
  <c r="A330" i="3"/>
  <c r="CY330" i="3"/>
  <c r="CZ330" i="3"/>
  <c r="DA330" i="3"/>
  <c r="DB330" i="3"/>
  <c r="DC330" i="3"/>
  <c r="A331" i="3"/>
  <c r="CY331" i="3"/>
  <c r="CZ331" i="3"/>
  <c r="DA331" i="3"/>
  <c r="DB331" i="3"/>
  <c r="DC331" i="3"/>
  <c r="A332" i="3"/>
  <c r="CY332" i="3"/>
  <c r="CZ332" i="3"/>
  <c r="DB332" i="3" s="1"/>
  <c r="DA332" i="3"/>
  <c r="DC332" i="3"/>
  <c r="A333" i="3"/>
  <c r="CY333" i="3"/>
  <c r="CZ333" i="3"/>
  <c r="DB333" i="3" s="1"/>
  <c r="DA333" i="3"/>
  <c r="DC333" i="3"/>
  <c r="A334" i="3"/>
  <c r="CY334" i="3"/>
  <c r="CZ334" i="3"/>
  <c r="DB334" i="3" s="1"/>
  <c r="DA334" i="3"/>
  <c r="DC334" i="3"/>
  <c r="A335" i="3"/>
  <c r="CY335" i="3"/>
  <c r="CZ335" i="3"/>
  <c r="DA335" i="3"/>
  <c r="DB335" i="3"/>
  <c r="DC335" i="3"/>
  <c r="A336" i="3"/>
  <c r="CY336" i="3"/>
  <c r="CZ336" i="3"/>
  <c r="DA336" i="3"/>
  <c r="DB336" i="3"/>
  <c r="DC336" i="3"/>
  <c r="A337" i="3"/>
  <c r="CY337" i="3"/>
  <c r="CZ337" i="3"/>
  <c r="DB337" i="3" s="1"/>
  <c r="DA337" i="3"/>
  <c r="DC337" i="3"/>
  <c r="A338" i="3"/>
  <c r="CY338" i="3"/>
  <c r="CZ338" i="3"/>
  <c r="DA338" i="3"/>
  <c r="DB338" i="3"/>
  <c r="DC338" i="3"/>
  <c r="A339" i="3"/>
  <c r="CY339" i="3"/>
  <c r="CZ339" i="3"/>
  <c r="DA339" i="3"/>
  <c r="DB339" i="3"/>
  <c r="DC339" i="3"/>
  <c r="A340" i="3"/>
  <c r="CY340" i="3"/>
  <c r="CZ340" i="3"/>
  <c r="DB340" i="3" s="1"/>
  <c r="DA340" i="3"/>
  <c r="DC340" i="3"/>
  <c r="A341" i="3"/>
  <c r="CY341" i="3"/>
  <c r="CZ341" i="3"/>
  <c r="DB341" i="3" s="1"/>
  <c r="DA341" i="3"/>
  <c r="DC341" i="3"/>
  <c r="A342" i="3"/>
  <c r="CY342" i="3"/>
  <c r="CZ342" i="3"/>
  <c r="DB342" i="3" s="1"/>
  <c r="DA342" i="3"/>
  <c r="DC342" i="3"/>
  <c r="A343" i="3"/>
  <c r="CY343" i="3"/>
  <c r="CZ343" i="3"/>
  <c r="DA343" i="3"/>
  <c r="DB343" i="3"/>
  <c r="DC343" i="3"/>
  <c r="A344" i="3"/>
  <c r="CY344" i="3"/>
  <c r="CZ344" i="3"/>
  <c r="DA344" i="3"/>
  <c r="DB344" i="3"/>
  <c r="DC344" i="3"/>
  <c r="A345" i="3"/>
  <c r="CY345" i="3"/>
  <c r="CZ345" i="3"/>
  <c r="DB345" i="3" s="1"/>
  <c r="DA345" i="3"/>
  <c r="DC345" i="3"/>
  <c r="A346" i="3"/>
  <c r="CY346" i="3"/>
  <c r="CZ346" i="3"/>
  <c r="DA346" i="3"/>
  <c r="DB346" i="3"/>
  <c r="DC346" i="3"/>
  <c r="A347" i="3"/>
  <c r="CY347" i="3"/>
  <c r="CZ347" i="3"/>
  <c r="DA347" i="3"/>
  <c r="DB347" i="3"/>
  <c r="DC347" i="3"/>
  <c r="A348" i="3"/>
  <c r="CY348" i="3"/>
  <c r="CZ348" i="3"/>
  <c r="DB348" i="3" s="1"/>
  <c r="DA348" i="3"/>
  <c r="DC348" i="3"/>
  <c r="A349" i="3"/>
  <c r="CY349" i="3"/>
  <c r="CZ349" i="3"/>
  <c r="DB349" i="3" s="1"/>
  <c r="DA349" i="3"/>
  <c r="DC349" i="3"/>
  <c r="A350" i="3"/>
  <c r="CY350" i="3"/>
  <c r="CZ350" i="3"/>
  <c r="DB350" i="3" s="1"/>
  <c r="DA350" i="3"/>
  <c r="DC350" i="3"/>
  <c r="A351" i="3"/>
  <c r="CY351" i="3"/>
  <c r="CZ351" i="3"/>
  <c r="DA351" i="3"/>
  <c r="DB351" i="3"/>
  <c r="DC351" i="3"/>
  <c r="A352" i="3"/>
  <c r="CY352" i="3"/>
  <c r="CZ352" i="3"/>
  <c r="DA352" i="3"/>
  <c r="DB352" i="3"/>
  <c r="DC352" i="3"/>
  <c r="A353" i="3"/>
  <c r="CY353" i="3"/>
  <c r="CZ353" i="3"/>
  <c r="DB353" i="3" s="1"/>
  <c r="DA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Y365" i="3"/>
  <c r="CZ365" i="3"/>
  <c r="DB365" i="3" s="1"/>
  <c r="DA365" i="3"/>
  <c r="DC365" i="3"/>
  <c r="A366" i="3"/>
  <c r="CY366" i="3"/>
  <c r="CZ366" i="3"/>
  <c r="DA366" i="3"/>
  <c r="DB366" i="3"/>
  <c r="DC366" i="3"/>
  <c r="A367" i="3"/>
  <c r="CY367" i="3"/>
  <c r="CZ367" i="3"/>
  <c r="DA367" i="3"/>
  <c r="DB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A370" i="3"/>
  <c r="DB370" i="3"/>
  <c r="DC370" i="3"/>
  <c r="A371" i="3"/>
  <c r="CY371" i="3"/>
  <c r="CZ371" i="3"/>
  <c r="DA371" i="3"/>
  <c r="DB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B376" i="3" s="1"/>
  <c r="DA376" i="3"/>
  <c r="DC376" i="3"/>
  <c r="A377" i="3"/>
  <c r="CY377" i="3"/>
  <c r="CZ377" i="3"/>
  <c r="DB377" i="3" s="1"/>
  <c r="DA377" i="3"/>
  <c r="DC377" i="3"/>
  <c r="A378" i="3"/>
  <c r="CY378" i="3"/>
  <c r="CZ378" i="3"/>
  <c r="DA378" i="3"/>
  <c r="DB378" i="3"/>
  <c r="DC378" i="3"/>
  <c r="A379" i="3"/>
  <c r="CY379" i="3"/>
  <c r="CZ379" i="3"/>
  <c r="DA379" i="3"/>
  <c r="DB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B384" i="3" s="1"/>
  <c r="DA384" i="3"/>
  <c r="DC384" i="3"/>
  <c r="A385" i="3"/>
  <c r="CY385" i="3"/>
  <c r="CZ385" i="3"/>
  <c r="DB385" i="3" s="1"/>
  <c r="DA385" i="3"/>
  <c r="DC385" i="3"/>
  <c r="A386" i="3"/>
  <c r="CY386" i="3"/>
  <c r="CZ386" i="3"/>
  <c r="DA386" i="3"/>
  <c r="DB386" i="3"/>
  <c r="DC386" i="3"/>
  <c r="A387" i="3"/>
  <c r="CY387" i="3"/>
  <c r="CZ387" i="3"/>
  <c r="DA387" i="3"/>
  <c r="DB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Y392" i="3"/>
  <c r="CZ392" i="3"/>
  <c r="DB392" i="3" s="1"/>
  <c r="DA392" i="3"/>
  <c r="DC392" i="3"/>
  <c r="A393" i="3"/>
  <c r="CY393" i="3"/>
  <c r="CZ393" i="3"/>
  <c r="DB393" i="3" s="1"/>
  <c r="DA393" i="3"/>
  <c r="DC393" i="3"/>
  <c r="A394" i="3"/>
  <c r="CY394" i="3"/>
  <c r="CZ394" i="3"/>
  <c r="DA394" i="3"/>
  <c r="DB394" i="3"/>
  <c r="DC394" i="3"/>
  <c r="A395" i="3"/>
  <c r="CY395" i="3"/>
  <c r="CZ395" i="3"/>
  <c r="DA395" i="3"/>
  <c r="DB395" i="3"/>
  <c r="DC395" i="3"/>
  <c r="A396" i="3"/>
  <c r="CY396" i="3"/>
  <c r="CZ396" i="3"/>
  <c r="DB396" i="3" s="1"/>
  <c r="DA396" i="3"/>
  <c r="DC396" i="3"/>
  <c r="A397" i="3"/>
  <c r="CY397" i="3"/>
  <c r="CZ397" i="3"/>
  <c r="DB397" i="3" s="1"/>
  <c r="DA397" i="3"/>
  <c r="DC397" i="3"/>
  <c r="A398" i="3"/>
  <c r="CY398" i="3"/>
  <c r="CZ398" i="3"/>
  <c r="DA398" i="3"/>
  <c r="DB398" i="3"/>
  <c r="DC398" i="3"/>
  <c r="A399" i="3"/>
  <c r="CY399" i="3"/>
  <c r="CZ399" i="3"/>
  <c r="DA399" i="3"/>
  <c r="DB399" i="3"/>
  <c r="DC399" i="3"/>
  <c r="A400" i="3"/>
  <c r="CY400" i="3"/>
  <c r="CZ400" i="3"/>
  <c r="DB400" i="3" s="1"/>
  <c r="DA400" i="3"/>
  <c r="DC400" i="3"/>
  <c r="A401" i="3"/>
  <c r="CY401" i="3"/>
  <c r="CZ401" i="3"/>
  <c r="DB401" i="3" s="1"/>
  <c r="DA401" i="3"/>
  <c r="DC401" i="3"/>
  <c r="A402" i="3"/>
  <c r="CY402" i="3"/>
  <c r="CZ402" i="3"/>
  <c r="DA402" i="3"/>
  <c r="DB402" i="3"/>
  <c r="DC402" i="3"/>
  <c r="A403" i="3"/>
  <c r="CY403" i="3"/>
  <c r="CZ403" i="3"/>
  <c r="DA403" i="3"/>
  <c r="DB403" i="3"/>
  <c r="DC403" i="3"/>
  <c r="A404" i="3"/>
  <c r="CY404" i="3"/>
  <c r="CZ404" i="3"/>
  <c r="DB404" i="3" s="1"/>
  <c r="DA404" i="3"/>
  <c r="DC404" i="3"/>
  <c r="A405" i="3"/>
  <c r="CY405" i="3"/>
  <c r="CZ405" i="3"/>
  <c r="DB405" i="3" s="1"/>
  <c r="DA405" i="3"/>
  <c r="DC405" i="3"/>
  <c r="A406" i="3"/>
  <c r="CY406" i="3"/>
  <c r="CZ406" i="3"/>
  <c r="DA406" i="3"/>
  <c r="DB406" i="3"/>
  <c r="DC406" i="3"/>
  <c r="A407" i="3"/>
  <c r="CY407" i="3"/>
  <c r="CZ407" i="3"/>
  <c r="DA407" i="3"/>
  <c r="DB407" i="3"/>
  <c r="DC407" i="3"/>
  <c r="A408" i="3"/>
  <c r="CY408" i="3"/>
  <c r="CZ408" i="3"/>
  <c r="DB408" i="3" s="1"/>
  <c r="DA408" i="3"/>
  <c r="DC408" i="3"/>
  <c r="A409" i="3"/>
  <c r="CY409" i="3"/>
  <c r="CZ409" i="3"/>
  <c r="DB409" i="3" s="1"/>
  <c r="DA409" i="3"/>
  <c r="DC409" i="3"/>
  <c r="A410" i="3"/>
  <c r="CY410" i="3"/>
  <c r="CZ410" i="3"/>
  <c r="DA410" i="3"/>
  <c r="DB410" i="3"/>
  <c r="DC410" i="3"/>
  <c r="A411" i="3"/>
  <c r="CY411" i="3"/>
  <c r="CZ411" i="3"/>
  <c r="DA411" i="3"/>
  <c r="DB411" i="3"/>
  <c r="DC411" i="3"/>
  <c r="A412" i="3"/>
  <c r="CY412" i="3"/>
  <c r="CZ412" i="3"/>
  <c r="DB412" i="3" s="1"/>
  <c r="DA412" i="3"/>
  <c r="DC412" i="3"/>
  <c r="A413" i="3"/>
  <c r="CY413" i="3"/>
  <c r="CZ413" i="3"/>
  <c r="DB413" i="3" s="1"/>
  <c r="DA413" i="3"/>
  <c r="DC413" i="3"/>
  <c r="A414" i="3"/>
  <c r="CY414" i="3"/>
  <c r="CZ414" i="3"/>
  <c r="DA414" i="3"/>
  <c r="DB414" i="3"/>
  <c r="DC414" i="3"/>
  <c r="A415" i="3"/>
  <c r="CY415" i="3"/>
  <c r="CZ415" i="3"/>
  <c r="DA415" i="3"/>
  <c r="DB415" i="3"/>
  <c r="DC415" i="3"/>
  <c r="A416" i="3"/>
  <c r="CY416" i="3"/>
  <c r="CZ416" i="3"/>
  <c r="DB416" i="3" s="1"/>
  <c r="DA416" i="3"/>
  <c r="DC416" i="3"/>
  <c r="A417" i="3"/>
  <c r="CY417" i="3"/>
  <c r="CZ417" i="3"/>
  <c r="DB417" i="3" s="1"/>
  <c r="DA417" i="3"/>
  <c r="DC417" i="3"/>
  <c r="A418" i="3"/>
  <c r="CY418" i="3"/>
  <c r="CZ418" i="3"/>
  <c r="DA418" i="3"/>
  <c r="DB418" i="3"/>
  <c r="DC418" i="3"/>
  <c r="A419" i="3"/>
  <c r="CY419" i="3"/>
  <c r="CZ419" i="3"/>
  <c r="DA419" i="3"/>
  <c r="DB419" i="3"/>
  <c r="DC419" i="3"/>
  <c r="A420" i="3"/>
  <c r="CY420" i="3"/>
  <c r="CZ420" i="3"/>
  <c r="DB420" i="3" s="1"/>
  <c r="DA420" i="3"/>
  <c r="DC420" i="3"/>
  <c r="A421" i="3"/>
  <c r="CY421" i="3"/>
  <c r="CZ421" i="3"/>
  <c r="DB421" i="3" s="1"/>
  <c r="DA421" i="3"/>
  <c r="DC421" i="3"/>
  <c r="A422" i="3"/>
  <c r="CY422" i="3"/>
  <c r="CZ422" i="3"/>
  <c r="DA422" i="3"/>
  <c r="DB422" i="3"/>
  <c r="DC422" i="3"/>
  <c r="A423" i="3"/>
  <c r="CY423" i="3"/>
  <c r="CZ423" i="3"/>
  <c r="DA423" i="3"/>
  <c r="DB423" i="3"/>
  <c r="DC423" i="3"/>
  <c r="A424" i="3"/>
  <c r="CY424" i="3"/>
  <c r="CZ424" i="3"/>
  <c r="DB424" i="3" s="1"/>
  <c r="DA424" i="3"/>
  <c r="DC424" i="3"/>
  <c r="A425" i="3"/>
  <c r="CY425" i="3"/>
  <c r="CZ425" i="3"/>
  <c r="DB425" i="3" s="1"/>
  <c r="DA425" i="3"/>
  <c r="DC425" i="3"/>
  <c r="A426" i="3"/>
  <c r="CY426" i="3"/>
  <c r="CZ426" i="3"/>
  <c r="DA426" i="3"/>
  <c r="DB426" i="3"/>
  <c r="DC426" i="3"/>
  <c r="A427" i="3"/>
  <c r="CY427" i="3"/>
  <c r="CZ427" i="3"/>
  <c r="DA427" i="3"/>
  <c r="DB427" i="3"/>
  <c r="DC427" i="3"/>
  <c r="A428" i="3"/>
  <c r="CY428" i="3"/>
  <c r="CZ428" i="3"/>
  <c r="DB428" i="3" s="1"/>
  <c r="DA428" i="3"/>
  <c r="DC428" i="3"/>
  <c r="A429" i="3"/>
  <c r="CY429" i="3"/>
  <c r="CZ429" i="3"/>
  <c r="DB429" i="3" s="1"/>
  <c r="DA429" i="3"/>
  <c r="DC429" i="3"/>
  <c r="A430" i="3"/>
  <c r="CY430" i="3"/>
  <c r="CZ430" i="3"/>
  <c r="DA430" i="3"/>
  <c r="DB430" i="3"/>
  <c r="DC430" i="3"/>
  <c r="A431" i="3"/>
  <c r="CY431" i="3"/>
  <c r="CZ431" i="3"/>
  <c r="DA431" i="3"/>
  <c r="DB431" i="3"/>
  <c r="DC431" i="3"/>
  <c r="A432" i="3"/>
  <c r="CY432" i="3"/>
  <c r="CZ432" i="3"/>
  <c r="DB432" i="3" s="1"/>
  <c r="DA432" i="3"/>
  <c r="DC432" i="3"/>
  <c r="A433" i="3"/>
  <c r="CY433" i="3"/>
  <c r="CZ433" i="3"/>
  <c r="DB433" i="3" s="1"/>
  <c r="DA433" i="3"/>
  <c r="DC433" i="3"/>
  <c r="A434" i="3"/>
  <c r="CY434" i="3"/>
  <c r="CZ434" i="3"/>
  <c r="DA434" i="3"/>
  <c r="DB434" i="3"/>
  <c r="DC434" i="3"/>
  <c r="A435" i="3"/>
  <c r="CY435" i="3"/>
  <c r="CZ435" i="3"/>
  <c r="DA435" i="3"/>
  <c r="DB435" i="3"/>
  <c r="DC435" i="3"/>
  <c r="A436" i="3"/>
  <c r="CY436" i="3"/>
  <c r="CZ436" i="3"/>
  <c r="DB436" i="3" s="1"/>
  <c r="DA436" i="3"/>
  <c r="DC436" i="3"/>
  <c r="A437" i="3"/>
  <c r="CY437" i="3"/>
  <c r="CZ437" i="3"/>
  <c r="DB437" i="3" s="1"/>
  <c r="DA437" i="3"/>
  <c r="DC437" i="3"/>
  <c r="A438" i="3"/>
  <c r="CY438" i="3"/>
  <c r="CZ438" i="3"/>
  <c r="DA438" i="3"/>
  <c r="DB438" i="3"/>
  <c r="DC438" i="3"/>
  <c r="A439" i="3"/>
  <c r="CY439" i="3"/>
  <c r="CZ439" i="3"/>
  <c r="DA439" i="3"/>
  <c r="DB439" i="3"/>
  <c r="DC439" i="3"/>
  <c r="A440" i="3"/>
  <c r="CY440" i="3"/>
  <c r="CZ440" i="3"/>
  <c r="DB440" i="3" s="1"/>
  <c r="DA440" i="3"/>
  <c r="DC440" i="3"/>
  <c r="A441" i="3"/>
  <c r="CY441" i="3"/>
  <c r="CZ441" i="3"/>
  <c r="DB441" i="3" s="1"/>
  <c r="DA441" i="3"/>
  <c r="DC441" i="3"/>
  <c r="A442" i="3"/>
  <c r="CY442" i="3"/>
  <c r="CZ442" i="3"/>
  <c r="DA442" i="3"/>
  <c r="DB442" i="3"/>
  <c r="DC442" i="3"/>
  <c r="A443" i="3"/>
  <c r="CY443" i="3"/>
  <c r="CZ443" i="3"/>
  <c r="DA443" i="3"/>
  <c r="DB443" i="3"/>
  <c r="DC443" i="3"/>
  <c r="A444" i="3"/>
  <c r="CY444" i="3"/>
  <c r="CZ444" i="3"/>
  <c r="DA444" i="3"/>
  <c r="DB444" i="3"/>
  <c r="DC444" i="3"/>
  <c r="A445" i="3"/>
  <c r="CY445" i="3"/>
  <c r="CZ445" i="3"/>
  <c r="DB445" i="3" s="1"/>
  <c r="DA445" i="3"/>
  <c r="DC445" i="3"/>
  <c r="A446" i="3"/>
  <c r="CY446" i="3"/>
  <c r="CZ446" i="3"/>
  <c r="DB446" i="3" s="1"/>
  <c r="DA446" i="3"/>
  <c r="DC446" i="3"/>
  <c r="A447" i="3"/>
  <c r="CY447" i="3"/>
  <c r="CZ447" i="3"/>
  <c r="DA447" i="3"/>
  <c r="DB447" i="3"/>
  <c r="DC447" i="3"/>
  <c r="A448" i="3"/>
  <c r="CY448" i="3"/>
  <c r="CZ448" i="3"/>
  <c r="DA448" i="3"/>
  <c r="DB448" i="3"/>
  <c r="DC448" i="3"/>
  <c r="A449" i="3"/>
  <c r="CY449" i="3"/>
  <c r="CZ449" i="3"/>
  <c r="DB449" i="3" s="1"/>
  <c r="DA449" i="3"/>
  <c r="DC449" i="3"/>
  <c r="A450" i="3"/>
  <c r="CY450" i="3"/>
  <c r="CZ450" i="3"/>
  <c r="DB450" i="3" s="1"/>
  <c r="DA450" i="3"/>
  <c r="DC450" i="3"/>
  <c r="A451" i="3"/>
  <c r="CY451" i="3"/>
  <c r="CZ451" i="3"/>
  <c r="DA451" i="3"/>
  <c r="DB451" i="3"/>
  <c r="DC451" i="3"/>
  <c r="A452" i="3"/>
  <c r="CY452" i="3"/>
  <c r="CZ452" i="3"/>
  <c r="DA452" i="3"/>
  <c r="DB452" i="3"/>
  <c r="DC452" i="3"/>
  <c r="A453" i="3"/>
  <c r="CY453" i="3"/>
  <c r="CZ453" i="3"/>
  <c r="DB453" i="3" s="1"/>
  <c r="DA453" i="3"/>
  <c r="DC453" i="3"/>
  <c r="A454" i="3"/>
  <c r="CY454" i="3"/>
  <c r="CZ454" i="3"/>
  <c r="DB454" i="3" s="1"/>
  <c r="DA454" i="3"/>
  <c r="DC454" i="3"/>
  <c r="A455" i="3"/>
  <c r="CY455" i="3"/>
  <c r="CZ455" i="3"/>
  <c r="DA455" i="3"/>
  <c r="DB455" i="3"/>
  <c r="DC455" i="3"/>
  <c r="A456" i="3"/>
  <c r="CY456" i="3"/>
  <c r="CZ456" i="3"/>
  <c r="DA456" i="3"/>
  <c r="DB456" i="3"/>
  <c r="DC456" i="3"/>
  <c r="A457" i="3"/>
  <c r="CY457" i="3"/>
  <c r="CZ457" i="3"/>
  <c r="DB457" i="3" s="1"/>
  <c r="DA457" i="3"/>
  <c r="DC457" i="3"/>
  <c r="A458" i="3"/>
  <c r="CY458" i="3"/>
  <c r="CZ458" i="3"/>
  <c r="DB458" i="3" s="1"/>
  <c r="DA458" i="3"/>
  <c r="DC458" i="3"/>
  <c r="A459" i="3"/>
  <c r="CY459" i="3"/>
  <c r="CZ459" i="3"/>
  <c r="DA459" i="3"/>
  <c r="DB459" i="3"/>
  <c r="DC459" i="3"/>
  <c r="A460" i="3"/>
  <c r="CY460" i="3"/>
  <c r="CZ460" i="3"/>
  <c r="DA460" i="3"/>
  <c r="DB460" i="3"/>
  <c r="DC460" i="3"/>
  <c r="A461" i="3"/>
  <c r="CY461" i="3"/>
  <c r="CZ461" i="3"/>
  <c r="DB461" i="3" s="1"/>
  <c r="DA461" i="3"/>
  <c r="DC461" i="3"/>
  <c r="A462" i="3"/>
  <c r="CY462" i="3"/>
  <c r="CZ462" i="3"/>
  <c r="DB462" i="3" s="1"/>
  <c r="DA462" i="3"/>
  <c r="DC462" i="3"/>
  <c r="A463" i="3"/>
  <c r="CY463" i="3"/>
  <c r="CZ463" i="3"/>
  <c r="DA463" i="3"/>
  <c r="DB463" i="3"/>
  <c r="DC463" i="3"/>
  <c r="A464" i="3"/>
  <c r="CY464" i="3"/>
  <c r="CZ464" i="3"/>
  <c r="DA464" i="3"/>
  <c r="DB464" i="3"/>
  <c r="DC464" i="3"/>
  <c r="A465" i="3"/>
  <c r="CY465" i="3"/>
  <c r="CZ465" i="3"/>
  <c r="DB465" i="3" s="1"/>
  <c r="DA465" i="3"/>
  <c r="DC465" i="3"/>
  <c r="A466" i="3"/>
  <c r="CY466" i="3"/>
  <c r="CZ466" i="3"/>
  <c r="DB466" i="3" s="1"/>
  <c r="DA466" i="3"/>
  <c r="DC466" i="3"/>
  <c r="A467" i="3"/>
  <c r="CY467" i="3"/>
  <c r="CZ467" i="3"/>
  <c r="DA467" i="3"/>
  <c r="DB467" i="3"/>
  <c r="DC467" i="3"/>
  <c r="A468" i="3"/>
  <c r="CY468" i="3"/>
  <c r="CZ468" i="3"/>
  <c r="DA468" i="3"/>
  <c r="DB468" i="3"/>
  <c r="DC468" i="3"/>
  <c r="A469" i="3"/>
  <c r="CY469" i="3"/>
  <c r="CZ469" i="3"/>
  <c r="DB469" i="3" s="1"/>
  <c r="DA469" i="3"/>
  <c r="DC469" i="3"/>
  <c r="A470" i="3"/>
  <c r="CY470" i="3"/>
  <c r="CZ470" i="3"/>
  <c r="DB470" i="3" s="1"/>
  <c r="DA470" i="3"/>
  <c r="DC470" i="3"/>
  <c r="A471" i="3"/>
  <c r="CY471" i="3"/>
  <c r="CZ471" i="3"/>
  <c r="DA471" i="3"/>
  <c r="DB471" i="3"/>
  <c r="DC471" i="3"/>
  <c r="A472" i="3"/>
  <c r="CY472" i="3"/>
  <c r="CZ472" i="3"/>
  <c r="DA472" i="3"/>
  <c r="DB472" i="3"/>
  <c r="DC472" i="3"/>
  <c r="A473" i="3"/>
  <c r="CY473" i="3"/>
  <c r="CZ473" i="3"/>
  <c r="DB473" i="3" s="1"/>
  <c r="DA473" i="3"/>
  <c r="DC473" i="3"/>
  <c r="A474" i="3"/>
  <c r="CY474" i="3"/>
  <c r="CZ474" i="3"/>
  <c r="DB474" i="3" s="1"/>
  <c r="DA474" i="3"/>
  <c r="DC474" i="3"/>
  <c r="A475" i="3"/>
  <c r="CY475" i="3"/>
  <c r="CZ475" i="3"/>
  <c r="DA475" i="3"/>
  <c r="DB475" i="3"/>
  <c r="DC475" i="3"/>
  <c r="A476" i="3"/>
  <c r="CY476" i="3"/>
  <c r="CZ476" i="3"/>
  <c r="DA476" i="3"/>
  <c r="DB476" i="3"/>
  <c r="DC476" i="3"/>
  <c r="A477" i="3"/>
  <c r="CY477" i="3"/>
  <c r="CZ477" i="3"/>
  <c r="DB477" i="3" s="1"/>
  <c r="DA477" i="3"/>
  <c r="DC477" i="3"/>
  <c r="A478" i="3"/>
  <c r="CY478" i="3"/>
  <c r="CZ478" i="3"/>
  <c r="DB478" i="3" s="1"/>
  <c r="DA478" i="3"/>
  <c r="DC478" i="3"/>
  <c r="A479" i="3"/>
  <c r="CY479" i="3"/>
  <c r="CZ479" i="3"/>
  <c r="DA479" i="3"/>
  <c r="DB479" i="3"/>
  <c r="DC479" i="3"/>
  <c r="A480" i="3"/>
  <c r="CY480" i="3"/>
  <c r="CZ480" i="3"/>
  <c r="DA480" i="3"/>
  <c r="DB480" i="3"/>
  <c r="DC480" i="3"/>
  <c r="A481" i="3"/>
  <c r="CY481" i="3"/>
  <c r="CZ481" i="3"/>
  <c r="DB481" i="3" s="1"/>
  <c r="DA481" i="3"/>
  <c r="DC481" i="3"/>
  <c r="A482" i="3"/>
  <c r="CY482" i="3"/>
  <c r="CZ482" i="3"/>
  <c r="DB482" i="3" s="1"/>
  <c r="DA482" i="3"/>
  <c r="DC482" i="3"/>
  <c r="A483" i="3"/>
  <c r="CY483" i="3"/>
  <c r="CZ483" i="3"/>
  <c r="DA483" i="3"/>
  <c r="DB483" i="3"/>
  <c r="DC483" i="3"/>
  <c r="A484" i="3"/>
  <c r="CY484" i="3"/>
  <c r="CZ484" i="3"/>
  <c r="DA484" i="3"/>
  <c r="DB484" i="3"/>
  <c r="DC484" i="3"/>
  <c r="A485" i="3"/>
  <c r="CY485" i="3"/>
  <c r="CZ485" i="3"/>
  <c r="DB485" i="3" s="1"/>
  <c r="DA485" i="3"/>
  <c r="DC485" i="3"/>
  <c r="A486" i="3"/>
  <c r="CY486" i="3"/>
  <c r="CZ486" i="3"/>
  <c r="DB486" i="3" s="1"/>
  <c r="DA486" i="3"/>
  <c r="DC486" i="3"/>
  <c r="A487" i="3"/>
  <c r="CY487" i="3"/>
  <c r="CZ487" i="3"/>
  <c r="DA487" i="3"/>
  <c r="DB487" i="3"/>
  <c r="DC487" i="3"/>
  <c r="A488" i="3"/>
  <c r="CY488" i="3"/>
  <c r="CZ488" i="3"/>
  <c r="DA488" i="3"/>
  <c r="DB488" i="3"/>
  <c r="DC488" i="3"/>
  <c r="A489" i="3"/>
  <c r="CY489" i="3"/>
  <c r="CZ489" i="3"/>
  <c r="DB489" i="3" s="1"/>
  <c r="DA489" i="3"/>
  <c r="DC489" i="3"/>
  <c r="A490" i="3"/>
  <c r="CY490" i="3"/>
  <c r="CZ490" i="3"/>
  <c r="DB490" i="3" s="1"/>
  <c r="DA490" i="3"/>
  <c r="DC490" i="3"/>
  <c r="A491" i="3"/>
  <c r="CY491" i="3"/>
  <c r="CZ491" i="3"/>
  <c r="DA491" i="3"/>
  <c r="DB491" i="3"/>
  <c r="DC491" i="3"/>
  <c r="A492" i="3"/>
  <c r="CY492" i="3"/>
  <c r="CZ492" i="3"/>
  <c r="DA492" i="3"/>
  <c r="DB492" i="3"/>
  <c r="DC492" i="3"/>
  <c r="A493" i="3"/>
  <c r="CY493" i="3"/>
  <c r="CZ493" i="3"/>
  <c r="DB493" i="3" s="1"/>
  <c r="DA493" i="3"/>
  <c r="DC493" i="3"/>
  <c r="A494" i="3"/>
  <c r="CY494" i="3"/>
  <c r="CZ494" i="3"/>
  <c r="DB494" i="3" s="1"/>
  <c r="DA494" i="3"/>
  <c r="DC494" i="3"/>
  <c r="A495" i="3"/>
  <c r="CY495" i="3"/>
  <c r="CZ495" i="3"/>
  <c r="DA495" i="3"/>
  <c r="DB495" i="3"/>
  <c r="DC495" i="3"/>
  <c r="A496" i="3"/>
  <c r="CY496" i="3"/>
  <c r="CZ496" i="3"/>
  <c r="DA496" i="3"/>
  <c r="DB496" i="3"/>
  <c r="DC496" i="3"/>
  <c r="A497" i="3"/>
  <c r="CY497" i="3"/>
  <c r="CZ497" i="3"/>
  <c r="DB497" i="3" s="1"/>
  <c r="DA497" i="3"/>
  <c r="DC497" i="3"/>
  <c r="A498" i="3"/>
  <c r="CY498" i="3"/>
  <c r="CZ498" i="3"/>
  <c r="DB498" i="3" s="1"/>
  <c r="DA498" i="3"/>
  <c r="DC498" i="3"/>
  <c r="A499" i="3"/>
  <c r="CY499" i="3"/>
  <c r="CZ499" i="3"/>
  <c r="DA499" i="3"/>
  <c r="DB499" i="3"/>
  <c r="DC499" i="3"/>
  <c r="A500" i="3"/>
  <c r="CY500" i="3"/>
  <c r="CZ500" i="3"/>
  <c r="DA500" i="3"/>
  <c r="DB500" i="3"/>
  <c r="DC500" i="3"/>
  <c r="A501" i="3"/>
  <c r="CX501" i="3"/>
  <c r="CY501" i="3"/>
  <c r="CZ501" i="3"/>
  <c r="DB501" i="3" s="1"/>
  <c r="DA501" i="3"/>
  <c r="DC501" i="3"/>
  <c r="A502" i="3"/>
  <c r="CX502" i="3"/>
  <c r="CY502" i="3"/>
  <c r="CZ502" i="3"/>
  <c r="DB502" i="3" s="1"/>
  <c r="DA502" i="3"/>
  <c r="DC502" i="3"/>
  <c r="A503" i="3"/>
  <c r="CX503" i="3"/>
  <c r="CY503" i="3"/>
  <c r="CZ503" i="3"/>
  <c r="DA503" i="3"/>
  <c r="DB503" i="3"/>
  <c r="DC503" i="3"/>
  <c r="A504" i="3"/>
  <c r="CX504" i="3"/>
  <c r="CY504" i="3"/>
  <c r="CZ504" i="3"/>
  <c r="DA504" i="3"/>
  <c r="DB504" i="3"/>
  <c r="DC504" i="3"/>
  <c r="A505" i="3"/>
  <c r="CX505" i="3"/>
  <c r="CY505" i="3"/>
  <c r="CZ505" i="3"/>
  <c r="DB505" i="3" s="1"/>
  <c r="DA505" i="3"/>
  <c r="DC505" i="3"/>
  <c r="A506" i="3"/>
  <c r="CX506" i="3"/>
  <c r="CY506" i="3"/>
  <c r="CZ506" i="3"/>
  <c r="DB506" i="3" s="1"/>
  <c r="DA506" i="3"/>
  <c r="DC506" i="3"/>
  <c r="A507" i="3"/>
  <c r="CX507" i="3"/>
  <c r="CY507" i="3"/>
  <c r="CZ507" i="3"/>
  <c r="DA507" i="3"/>
  <c r="DB507" i="3"/>
  <c r="DC507" i="3"/>
  <c r="A508" i="3"/>
  <c r="CX508" i="3"/>
  <c r="CY508" i="3"/>
  <c r="CZ508" i="3"/>
  <c r="DA508" i="3"/>
  <c r="DB508" i="3"/>
  <c r="DC508" i="3"/>
  <c r="A509" i="3"/>
  <c r="CX509" i="3"/>
  <c r="CY509" i="3"/>
  <c r="CZ509" i="3"/>
  <c r="DB509" i="3" s="1"/>
  <c r="DA509" i="3"/>
  <c r="DC509" i="3"/>
  <c r="A510" i="3"/>
  <c r="CX510" i="3"/>
  <c r="CY510" i="3"/>
  <c r="CZ510" i="3"/>
  <c r="DB510" i="3" s="1"/>
  <c r="DA510" i="3"/>
  <c r="DC510" i="3"/>
  <c r="A511" i="3"/>
  <c r="CX511" i="3"/>
  <c r="CY511" i="3"/>
  <c r="CZ511" i="3"/>
  <c r="DA511" i="3"/>
  <c r="DB511" i="3"/>
  <c r="DC511" i="3"/>
  <c r="A512" i="3"/>
  <c r="CX512" i="3"/>
  <c r="CY512" i="3"/>
  <c r="CZ512" i="3"/>
  <c r="DA512" i="3"/>
  <c r="DB512" i="3"/>
  <c r="DC512" i="3"/>
  <c r="A513" i="3"/>
  <c r="CX513" i="3"/>
  <c r="CY513" i="3"/>
  <c r="CZ513" i="3"/>
  <c r="DB513" i="3" s="1"/>
  <c r="DA513" i="3"/>
  <c r="DC513" i="3"/>
  <c r="A514" i="3"/>
  <c r="CX514" i="3"/>
  <c r="CY514" i="3"/>
  <c r="CZ514" i="3"/>
  <c r="DB514" i="3" s="1"/>
  <c r="DA514" i="3"/>
  <c r="DC514" i="3"/>
  <c r="A515" i="3"/>
  <c r="CX515" i="3"/>
  <c r="CY515" i="3"/>
  <c r="CZ515" i="3"/>
  <c r="DA515" i="3"/>
  <c r="DB515" i="3"/>
  <c r="DC515" i="3"/>
  <c r="A516" i="3"/>
  <c r="CX516" i="3"/>
  <c r="CY516" i="3"/>
  <c r="CZ516" i="3"/>
  <c r="DA516" i="3"/>
  <c r="DB516" i="3"/>
  <c r="DC516" i="3"/>
  <c r="A517" i="3"/>
  <c r="CX517" i="3"/>
  <c r="CY517" i="3"/>
  <c r="CZ517" i="3"/>
  <c r="DB517" i="3" s="1"/>
  <c r="DA517" i="3"/>
  <c r="DC517" i="3"/>
  <c r="A518" i="3"/>
  <c r="CX518" i="3"/>
  <c r="CY518" i="3"/>
  <c r="CZ518" i="3"/>
  <c r="DB518" i="3" s="1"/>
  <c r="DA518" i="3"/>
  <c r="DC518" i="3"/>
  <c r="A519" i="3"/>
  <c r="CX519" i="3"/>
  <c r="CY519" i="3"/>
  <c r="CZ519" i="3"/>
  <c r="DA519" i="3"/>
  <c r="DB519" i="3"/>
  <c r="DC519" i="3"/>
  <c r="A520" i="3"/>
  <c r="CX520" i="3"/>
  <c r="CY520" i="3"/>
  <c r="CZ520" i="3"/>
  <c r="DA520" i="3"/>
  <c r="DB520" i="3"/>
  <c r="DC520" i="3"/>
  <c r="A521" i="3"/>
  <c r="CX521" i="3"/>
  <c r="CY521" i="3"/>
  <c r="CZ521" i="3"/>
  <c r="DB521" i="3" s="1"/>
  <c r="DA521" i="3"/>
  <c r="DC521" i="3"/>
  <c r="A522" i="3"/>
  <c r="CX522" i="3"/>
  <c r="CY522" i="3"/>
  <c r="CZ522" i="3"/>
  <c r="DB522" i="3" s="1"/>
  <c r="DA522" i="3"/>
  <c r="DC522" i="3"/>
  <c r="A523" i="3"/>
  <c r="CX523" i="3"/>
  <c r="CY523" i="3"/>
  <c r="CZ523" i="3"/>
  <c r="DA523" i="3"/>
  <c r="DB523" i="3"/>
  <c r="DC523" i="3"/>
  <c r="A524" i="3"/>
  <c r="CX524" i="3"/>
  <c r="CY524" i="3"/>
  <c r="CZ524" i="3"/>
  <c r="DA524" i="3"/>
  <c r="DB524" i="3"/>
  <c r="DC524" i="3"/>
  <c r="A525" i="3"/>
  <c r="CX525" i="3"/>
  <c r="CY525" i="3"/>
  <c r="CZ525" i="3"/>
  <c r="DB525" i="3" s="1"/>
  <c r="DA525" i="3"/>
  <c r="DC525" i="3"/>
  <c r="A526" i="3"/>
  <c r="CX526" i="3"/>
  <c r="CY526" i="3"/>
  <c r="CZ526" i="3"/>
  <c r="DB526" i="3" s="1"/>
  <c r="DA526" i="3"/>
  <c r="DC526" i="3"/>
  <c r="A527" i="3"/>
  <c r="CX527" i="3"/>
  <c r="CY527" i="3"/>
  <c r="CZ527" i="3"/>
  <c r="DA527" i="3"/>
  <c r="DB527" i="3"/>
  <c r="DC527" i="3"/>
  <c r="A528" i="3"/>
  <c r="CX528" i="3"/>
  <c r="CY528" i="3"/>
  <c r="CZ528" i="3"/>
  <c r="DA528" i="3"/>
  <c r="DB528" i="3"/>
  <c r="DC528" i="3"/>
  <c r="A529" i="3"/>
  <c r="CX529" i="3"/>
  <c r="CY529" i="3"/>
  <c r="CZ529" i="3"/>
  <c r="DB529" i="3" s="1"/>
  <c r="DA529" i="3"/>
  <c r="DC529" i="3"/>
  <c r="A530" i="3"/>
  <c r="CX530" i="3"/>
  <c r="CY530" i="3"/>
  <c r="CZ530" i="3"/>
  <c r="DB530" i="3" s="1"/>
  <c r="DA530" i="3"/>
  <c r="DC530" i="3"/>
  <c r="A531" i="3"/>
  <c r="CX531" i="3"/>
  <c r="CY531" i="3"/>
  <c r="CZ531" i="3"/>
  <c r="DA531" i="3"/>
  <c r="DB531" i="3"/>
  <c r="DC531" i="3"/>
  <c r="A532" i="3"/>
  <c r="CX532" i="3"/>
  <c r="CY532" i="3"/>
  <c r="CZ532" i="3"/>
  <c r="DA532" i="3"/>
  <c r="DB532" i="3"/>
  <c r="DC532" i="3"/>
  <c r="A533" i="3"/>
  <c r="CX533" i="3"/>
  <c r="CY533" i="3"/>
  <c r="CZ533" i="3"/>
  <c r="DB533" i="3" s="1"/>
  <c r="DA533" i="3"/>
  <c r="DC533" i="3"/>
  <c r="A534" i="3"/>
  <c r="CX534" i="3"/>
  <c r="CY534" i="3"/>
  <c r="CZ534" i="3"/>
  <c r="DB534" i="3" s="1"/>
  <c r="DA534" i="3"/>
  <c r="DC534" i="3"/>
  <c r="A535" i="3"/>
  <c r="CX535" i="3"/>
  <c r="CY535" i="3"/>
  <c r="CZ535" i="3"/>
  <c r="DA535" i="3"/>
  <c r="DB535" i="3"/>
  <c r="DC535" i="3"/>
  <c r="A536" i="3"/>
  <c r="CX536" i="3"/>
  <c r="CY536" i="3"/>
  <c r="CZ536" i="3"/>
  <c r="DA536" i="3"/>
  <c r="DB536" i="3"/>
  <c r="DC536" i="3"/>
  <c r="A537" i="3"/>
  <c r="CY537" i="3"/>
  <c r="CZ537" i="3"/>
  <c r="DB537" i="3" s="1"/>
  <c r="DA537" i="3"/>
  <c r="DC537" i="3"/>
  <c r="A538" i="3"/>
  <c r="CY538" i="3"/>
  <c r="CZ538" i="3"/>
  <c r="DB538" i="3" s="1"/>
  <c r="DA538" i="3"/>
  <c r="DC538" i="3"/>
  <c r="A539" i="3"/>
  <c r="CY539" i="3"/>
  <c r="CZ539" i="3"/>
  <c r="DA539" i="3"/>
  <c r="DB539" i="3"/>
  <c r="DC539" i="3"/>
  <c r="A540" i="3"/>
  <c r="CY540" i="3"/>
  <c r="CZ540" i="3"/>
  <c r="DA540" i="3"/>
  <c r="DB540" i="3"/>
  <c r="DC540" i="3"/>
  <c r="A541" i="3"/>
  <c r="CY541" i="3"/>
  <c r="CZ541" i="3"/>
  <c r="DB541" i="3" s="1"/>
  <c r="DA541" i="3"/>
  <c r="DC541" i="3"/>
  <c r="A542" i="3"/>
  <c r="CY542" i="3"/>
  <c r="CZ542" i="3"/>
  <c r="DB542" i="3" s="1"/>
  <c r="DA542" i="3"/>
  <c r="DC542" i="3"/>
  <c r="A543" i="3"/>
  <c r="CY543" i="3"/>
  <c r="CZ543" i="3"/>
  <c r="DA543" i="3"/>
  <c r="DB543" i="3"/>
  <c r="DC543" i="3"/>
  <c r="A544" i="3"/>
  <c r="CY544" i="3"/>
  <c r="CZ544" i="3"/>
  <c r="DA544" i="3"/>
  <c r="DB544" i="3"/>
  <c r="DC544" i="3"/>
  <c r="A545" i="3"/>
  <c r="CY545" i="3"/>
  <c r="CZ545" i="3"/>
  <c r="DB545" i="3" s="1"/>
  <c r="DA545" i="3"/>
  <c r="DC545" i="3"/>
  <c r="A546" i="3"/>
  <c r="CY546" i="3"/>
  <c r="CZ546" i="3"/>
  <c r="DB546" i="3" s="1"/>
  <c r="DA546" i="3"/>
  <c r="DC546" i="3"/>
  <c r="A547" i="3"/>
  <c r="CY547" i="3"/>
  <c r="CZ547" i="3"/>
  <c r="DA547" i="3"/>
  <c r="DB547" i="3"/>
  <c r="DC547" i="3"/>
  <c r="A548" i="3"/>
  <c r="CY548" i="3"/>
  <c r="CZ548" i="3"/>
  <c r="DA548" i="3"/>
  <c r="DB548" i="3"/>
  <c r="DC548" i="3"/>
  <c r="A549" i="3"/>
  <c r="CY549" i="3"/>
  <c r="CZ549" i="3"/>
  <c r="DB549" i="3" s="1"/>
  <c r="DA549" i="3"/>
  <c r="DC549" i="3"/>
  <c r="A550" i="3"/>
  <c r="CY550" i="3"/>
  <c r="CZ550" i="3"/>
  <c r="DB550" i="3" s="1"/>
  <c r="DA550" i="3"/>
  <c r="DC550" i="3"/>
  <c r="A551" i="3"/>
  <c r="CY551" i="3"/>
  <c r="CZ551" i="3"/>
  <c r="DA551" i="3"/>
  <c r="DB551" i="3"/>
  <c r="DC551" i="3"/>
  <c r="A552" i="3"/>
  <c r="CY552" i="3"/>
  <c r="CZ552" i="3"/>
  <c r="DA552" i="3"/>
  <c r="DB552" i="3"/>
  <c r="DC552" i="3"/>
  <c r="A553" i="3"/>
  <c r="CY553" i="3"/>
  <c r="CZ553" i="3"/>
  <c r="DB553" i="3" s="1"/>
  <c r="DA553" i="3"/>
  <c r="DC553" i="3"/>
  <c r="A554" i="3"/>
  <c r="CY554" i="3"/>
  <c r="CZ554" i="3"/>
  <c r="DB554" i="3" s="1"/>
  <c r="DA554" i="3"/>
  <c r="DC554" i="3"/>
  <c r="A555" i="3"/>
  <c r="CY555" i="3"/>
  <c r="CZ555" i="3"/>
  <c r="DA555" i="3"/>
  <c r="DB555" i="3"/>
  <c r="DC555" i="3"/>
  <c r="A556" i="3"/>
  <c r="CY556" i="3"/>
  <c r="CZ556" i="3"/>
  <c r="DA556" i="3"/>
  <c r="DB556" i="3"/>
  <c r="DC556" i="3"/>
  <c r="A557" i="3"/>
  <c r="CY557" i="3"/>
  <c r="CZ557" i="3"/>
  <c r="DB557" i="3" s="1"/>
  <c r="DA557" i="3"/>
  <c r="DC557" i="3"/>
  <c r="A558" i="3"/>
  <c r="CY558" i="3"/>
  <c r="CZ558" i="3"/>
  <c r="DB558" i="3" s="1"/>
  <c r="DA558" i="3"/>
  <c r="DC558" i="3"/>
  <c r="A559" i="3"/>
  <c r="CY559" i="3"/>
  <c r="CZ559" i="3"/>
  <c r="DA559" i="3"/>
  <c r="DB559" i="3"/>
  <c r="DC559" i="3"/>
  <c r="A560" i="3"/>
  <c r="CY560" i="3"/>
  <c r="CZ560" i="3"/>
  <c r="DA560" i="3"/>
  <c r="DB560" i="3"/>
  <c r="DC560" i="3"/>
  <c r="A561" i="3"/>
  <c r="CY561" i="3"/>
  <c r="CZ561" i="3"/>
  <c r="DB561" i="3" s="1"/>
  <c r="DA561" i="3"/>
  <c r="DC561" i="3"/>
  <c r="A562" i="3"/>
  <c r="CY562" i="3"/>
  <c r="CZ562" i="3"/>
  <c r="DB562" i="3" s="1"/>
  <c r="DA562" i="3"/>
  <c r="DC562" i="3"/>
  <c r="A563" i="3"/>
  <c r="CY563" i="3"/>
  <c r="CZ563" i="3"/>
  <c r="DA563" i="3"/>
  <c r="DB563" i="3"/>
  <c r="DC563" i="3"/>
  <c r="A564" i="3"/>
  <c r="CY564" i="3"/>
  <c r="CZ564" i="3"/>
  <c r="DA564" i="3"/>
  <c r="DB564" i="3"/>
  <c r="DC564" i="3"/>
  <c r="A565" i="3"/>
  <c r="CY565" i="3"/>
  <c r="CZ565" i="3"/>
  <c r="DB565" i="3" s="1"/>
  <c r="DA565" i="3"/>
  <c r="DC565" i="3"/>
  <c r="A566" i="3"/>
  <c r="CY566" i="3"/>
  <c r="CZ566" i="3"/>
  <c r="DB566" i="3" s="1"/>
  <c r="DA566" i="3"/>
  <c r="DC566" i="3"/>
  <c r="A567" i="3"/>
  <c r="CY567" i="3"/>
  <c r="CZ567" i="3"/>
  <c r="DA567" i="3"/>
  <c r="DB567" i="3"/>
  <c r="DC567" i="3"/>
  <c r="A568" i="3"/>
  <c r="CY568" i="3"/>
  <c r="CZ568" i="3"/>
  <c r="DA568" i="3"/>
  <c r="DB568" i="3"/>
  <c r="DC568" i="3"/>
  <c r="A569" i="3"/>
  <c r="CY569" i="3"/>
  <c r="CZ569" i="3"/>
  <c r="DB569" i="3" s="1"/>
  <c r="DA569" i="3"/>
  <c r="DC569" i="3"/>
  <c r="A570" i="3"/>
  <c r="CY570" i="3"/>
  <c r="CZ570" i="3"/>
  <c r="DB570" i="3" s="1"/>
  <c r="DA570" i="3"/>
  <c r="DC570" i="3"/>
  <c r="A571" i="3"/>
  <c r="CY571" i="3"/>
  <c r="CZ571" i="3"/>
  <c r="DA571" i="3"/>
  <c r="DB571" i="3"/>
  <c r="DC571" i="3"/>
  <c r="A572" i="3"/>
  <c r="CY572" i="3"/>
  <c r="CZ572" i="3"/>
  <c r="DA572" i="3"/>
  <c r="DB572" i="3"/>
  <c r="DC572" i="3"/>
  <c r="A573" i="3"/>
  <c r="CY573" i="3"/>
  <c r="CZ573" i="3"/>
  <c r="DB573" i="3" s="1"/>
  <c r="DA573" i="3"/>
  <c r="DC573" i="3"/>
  <c r="A574" i="3"/>
  <c r="CY574" i="3"/>
  <c r="CZ574" i="3"/>
  <c r="DB574" i="3" s="1"/>
  <c r="DA574" i="3"/>
  <c r="DC574" i="3"/>
  <c r="A575" i="3"/>
  <c r="CY575" i="3"/>
  <c r="CZ575" i="3"/>
  <c r="DA575" i="3"/>
  <c r="DB575" i="3"/>
  <c r="DC575" i="3"/>
  <c r="A576" i="3"/>
  <c r="CY576" i="3"/>
  <c r="CZ576" i="3"/>
  <c r="DA576" i="3"/>
  <c r="DB576" i="3"/>
  <c r="DC576" i="3"/>
  <c r="A577" i="3"/>
  <c r="CY577" i="3"/>
  <c r="CZ577" i="3"/>
  <c r="DB577" i="3" s="1"/>
  <c r="DA577" i="3"/>
  <c r="DC577" i="3"/>
  <c r="A578" i="3"/>
  <c r="CY578" i="3"/>
  <c r="CZ578" i="3"/>
  <c r="DB578" i="3" s="1"/>
  <c r="DA578" i="3"/>
  <c r="DC578" i="3"/>
  <c r="A579" i="3"/>
  <c r="CY579" i="3"/>
  <c r="CZ579" i="3"/>
  <c r="DA579" i="3"/>
  <c r="DB579" i="3"/>
  <c r="DC579" i="3"/>
  <c r="A580" i="3"/>
  <c r="CY580" i="3"/>
  <c r="CZ580" i="3"/>
  <c r="DA580" i="3"/>
  <c r="DB580" i="3"/>
  <c r="DC580" i="3"/>
  <c r="A581" i="3"/>
  <c r="CY581" i="3"/>
  <c r="CZ581" i="3"/>
  <c r="DB581" i="3" s="1"/>
  <c r="DA581" i="3"/>
  <c r="DC581" i="3"/>
  <c r="A582" i="3"/>
  <c r="CY582" i="3"/>
  <c r="CZ582" i="3"/>
  <c r="DB582" i="3" s="1"/>
  <c r="DA582" i="3"/>
  <c r="DC582" i="3"/>
  <c r="A583" i="3"/>
  <c r="CY583" i="3"/>
  <c r="CZ583" i="3"/>
  <c r="DA583" i="3"/>
  <c r="DB583" i="3"/>
  <c r="DC583" i="3"/>
  <c r="A584" i="3"/>
  <c r="CY584" i="3"/>
  <c r="CZ584" i="3"/>
  <c r="DA584" i="3"/>
  <c r="DB584" i="3"/>
  <c r="DC584" i="3"/>
  <c r="A585" i="3"/>
  <c r="CY585" i="3"/>
  <c r="CZ585" i="3"/>
  <c r="DB585" i="3" s="1"/>
  <c r="DA585" i="3"/>
  <c r="DC585" i="3"/>
  <c r="A586" i="3"/>
  <c r="CY586" i="3"/>
  <c r="CZ586" i="3"/>
  <c r="DB586" i="3" s="1"/>
  <c r="DA586" i="3"/>
  <c r="DC586" i="3"/>
  <c r="A587" i="3"/>
  <c r="CY587" i="3"/>
  <c r="CZ587" i="3"/>
  <c r="DB587" i="3" s="1"/>
  <c r="DA587" i="3"/>
  <c r="DC587" i="3"/>
  <c r="A588" i="3"/>
  <c r="CY588" i="3"/>
  <c r="CZ588" i="3"/>
  <c r="DA588" i="3"/>
  <c r="DB588" i="3"/>
  <c r="DC588" i="3"/>
  <c r="A589" i="3"/>
  <c r="CY589" i="3"/>
  <c r="CZ589" i="3"/>
  <c r="DA589" i="3"/>
  <c r="DB589" i="3"/>
  <c r="DC589" i="3"/>
  <c r="A590" i="3"/>
  <c r="CY590" i="3"/>
  <c r="CZ590" i="3"/>
  <c r="DB590" i="3" s="1"/>
  <c r="DA590" i="3"/>
  <c r="DC590" i="3"/>
  <c r="A591" i="3"/>
  <c r="CY591" i="3"/>
  <c r="CZ591" i="3"/>
  <c r="DA591" i="3"/>
  <c r="DB591" i="3"/>
  <c r="DC591" i="3"/>
  <c r="A592" i="3"/>
  <c r="CY592" i="3"/>
  <c r="CZ592" i="3"/>
  <c r="DA592" i="3"/>
  <c r="DB592" i="3"/>
  <c r="DC592" i="3"/>
  <c r="A593" i="3"/>
  <c r="CY593" i="3"/>
  <c r="CZ593" i="3"/>
  <c r="DB593" i="3" s="1"/>
  <c r="DA593" i="3"/>
  <c r="DC593" i="3"/>
  <c r="A594" i="3"/>
  <c r="CY594" i="3"/>
  <c r="CZ594" i="3"/>
  <c r="DB594" i="3" s="1"/>
  <c r="DA594" i="3"/>
  <c r="DC594" i="3"/>
  <c r="A595" i="3"/>
  <c r="CY595" i="3"/>
  <c r="CZ595" i="3"/>
  <c r="DB595" i="3" s="1"/>
  <c r="DA595" i="3"/>
  <c r="DC595" i="3"/>
  <c r="A596" i="3"/>
  <c r="CY596" i="3"/>
  <c r="CZ596" i="3"/>
  <c r="DA596" i="3"/>
  <c r="DB596" i="3"/>
  <c r="DC596" i="3"/>
  <c r="A597" i="3"/>
  <c r="CY597" i="3"/>
  <c r="CZ597" i="3"/>
  <c r="DA597" i="3"/>
  <c r="DB597" i="3"/>
  <c r="DC597" i="3"/>
  <c r="A598" i="3"/>
  <c r="CY598" i="3"/>
  <c r="CZ598" i="3"/>
  <c r="DB598" i="3" s="1"/>
  <c r="DA598" i="3"/>
  <c r="DC598" i="3"/>
  <c r="A599" i="3"/>
  <c r="CY599" i="3"/>
  <c r="CZ599" i="3"/>
  <c r="DA599" i="3"/>
  <c r="DB599" i="3"/>
  <c r="DC599" i="3"/>
  <c r="A600" i="3"/>
  <c r="CY600" i="3"/>
  <c r="CZ600" i="3"/>
  <c r="DA600" i="3"/>
  <c r="DB600" i="3"/>
  <c r="DC600" i="3"/>
  <c r="A601" i="3"/>
  <c r="CY601" i="3"/>
  <c r="CZ601" i="3"/>
  <c r="DB601" i="3" s="1"/>
  <c r="DA601" i="3"/>
  <c r="DC601" i="3"/>
  <c r="A602" i="3"/>
  <c r="CY602" i="3"/>
  <c r="CZ602" i="3"/>
  <c r="DB602" i="3" s="1"/>
  <c r="DA602" i="3"/>
  <c r="DC602" i="3"/>
  <c r="A603" i="3"/>
  <c r="CY603" i="3"/>
  <c r="CZ603" i="3"/>
  <c r="DB603" i="3" s="1"/>
  <c r="DA603" i="3"/>
  <c r="DC603" i="3"/>
  <c r="A604" i="3"/>
  <c r="CY604" i="3"/>
  <c r="CZ604" i="3"/>
  <c r="DA604" i="3"/>
  <c r="DB604" i="3"/>
  <c r="DC604" i="3"/>
  <c r="A605" i="3"/>
  <c r="CY605" i="3"/>
  <c r="CZ605" i="3"/>
  <c r="DA605" i="3"/>
  <c r="DB605" i="3"/>
  <c r="DC605" i="3"/>
  <c r="A606" i="3"/>
  <c r="CY606" i="3"/>
  <c r="CZ606" i="3"/>
  <c r="DB606" i="3" s="1"/>
  <c r="DA606" i="3"/>
  <c r="DC606" i="3"/>
  <c r="A607" i="3"/>
  <c r="CY607" i="3"/>
  <c r="CZ607" i="3"/>
  <c r="DA607" i="3"/>
  <c r="DB607" i="3"/>
  <c r="DC607" i="3"/>
  <c r="A608" i="3"/>
  <c r="CY608" i="3"/>
  <c r="CZ608" i="3"/>
  <c r="DA608" i="3"/>
  <c r="DB608" i="3"/>
  <c r="DC608" i="3"/>
  <c r="A609" i="3"/>
  <c r="CY609" i="3"/>
  <c r="CZ609" i="3"/>
  <c r="DB609" i="3" s="1"/>
  <c r="DA609" i="3"/>
  <c r="DC609" i="3"/>
  <c r="A610" i="3"/>
  <c r="CY610" i="3"/>
  <c r="CZ610" i="3"/>
  <c r="DB610" i="3" s="1"/>
  <c r="DA610" i="3"/>
  <c r="DC610" i="3"/>
  <c r="A611" i="3"/>
  <c r="CY611" i="3"/>
  <c r="CZ611" i="3"/>
  <c r="DB611" i="3" s="1"/>
  <c r="DA611" i="3"/>
  <c r="DC611" i="3"/>
  <c r="A612" i="3"/>
  <c r="CY612" i="3"/>
  <c r="CZ612" i="3"/>
  <c r="DA612" i="3"/>
  <c r="DB612" i="3"/>
  <c r="DC612" i="3"/>
  <c r="A613" i="3"/>
  <c r="CY613" i="3"/>
  <c r="CZ613" i="3"/>
  <c r="DA613" i="3"/>
  <c r="DB613" i="3"/>
  <c r="DC613" i="3"/>
  <c r="A614" i="3"/>
  <c r="CY614" i="3"/>
  <c r="CZ614" i="3"/>
  <c r="DB614" i="3" s="1"/>
  <c r="DA614" i="3"/>
  <c r="DC614" i="3"/>
  <c r="A615" i="3"/>
  <c r="CY615" i="3"/>
  <c r="CZ615" i="3"/>
  <c r="DA615" i="3"/>
  <c r="DB615" i="3"/>
  <c r="DC615" i="3"/>
  <c r="A616" i="3"/>
  <c r="CY616" i="3"/>
  <c r="CZ616" i="3"/>
  <c r="DA616" i="3"/>
  <c r="DB616" i="3"/>
  <c r="DC616" i="3"/>
  <c r="A617" i="3"/>
  <c r="CY617" i="3"/>
  <c r="CZ617" i="3"/>
  <c r="DB617" i="3" s="1"/>
  <c r="DA617" i="3"/>
  <c r="DC617" i="3"/>
  <c r="A618" i="3"/>
  <c r="CY618" i="3"/>
  <c r="CZ618" i="3"/>
  <c r="DB618" i="3" s="1"/>
  <c r="DA618" i="3"/>
  <c r="DC618" i="3"/>
  <c r="A619" i="3"/>
  <c r="CY619" i="3"/>
  <c r="CZ619" i="3"/>
  <c r="DB619" i="3" s="1"/>
  <c r="DA619" i="3"/>
  <c r="DC619" i="3"/>
  <c r="A620" i="3"/>
  <c r="CY620" i="3"/>
  <c r="CZ620" i="3"/>
  <c r="DA620" i="3"/>
  <c r="DB620" i="3"/>
  <c r="DC620" i="3"/>
  <c r="A621" i="3"/>
  <c r="CY621" i="3"/>
  <c r="CZ621" i="3"/>
  <c r="DA621" i="3"/>
  <c r="DB621" i="3"/>
  <c r="DC621" i="3"/>
  <c r="A622" i="3"/>
  <c r="CY622" i="3"/>
  <c r="CZ622" i="3"/>
  <c r="DB622" i="3" s="1"/>
  <c r="DA622" i="3"/>
  <c r="DC622" i="3"/>
  <c r="A623" i="3"/>
  <c r="CY623" i="3"/>
  <c r="CZ623" i="3"/>
  <c r="DA623" i="3"/>
  <c r="DB623" i="3"/>
  <c r="DC623" i="3"/>
  <c r="A624" i="3"/>
  <c r="CY624" i="3"/>
  <c r="CZ624" i="3"/>
  <c r="DA624" i="3"/>
  <c r="DB624" i="3"/>
  <c r="DC624" i="3"/>
  <c r="A625" i="3"/>
  <c r="CY625" i="3"/>
  <c r="CZ625" i="3"/>
  <c r="DB625" i="3" s="1"/>
  <c r="DA625" i="3"/>
  <c r="DC625" i="3"/>
  <c r="A626" i="3"/>
  <c r="CY626" i="3"/>
  <c r="CZ626" i="3"/>
  <c r="DB626" i="3" s="1"/>
  <c r="DA626" i="3"/>
  <c r="DC626" i="3"/>
  <c r="A627" i="3"/>
  <c r="CY627" i="3"/>
  <c r="CZ627" i="3"/>
  <c r="DB627" i="3" s="1"/>
  <c r="DA627" i="3"/>
  <c r="DC627" i="3"/>
  <c r="A628" i="3"/>
  <c r="CY628" i="3"/>
  <c r="CZ628" i="3"/>
  <c r="DA628" i="3"/>
  <c r="DB628" i="3"/>
  <c r="DC628" i="3"/>
  <c r="A629" i="3"/>
  <c r="CY629" i="3"/>
  <c r="CZ629" i="3"/>
  <c r="DA629" i="3"/>
  <c r="DB629" i="3"/>
  <c r="DC629" i="3"/>
  <c r="A630" i="3"/>
  <c r="CY630" i="3"/>
  <c r="CZ630" i="3"/>
  <c r="DB630" i="3" s="1"/>
  <c r="DA630" i="3"/>
  <c r="DC630" i="3"/>
  <c r="A631" i="3"/>
  <c r="CY631" i="3"/>
  <c r="CZ631" i="3"/>
  <c r="DA631" i="3"/>
  <c r="DB631" i="3"/>
  <c r="DC631" i="3"/>
  <c r="A632" i="3"/>
  <c r="CY632" i="3"/>
  <c r="CZ632" i="3"/>
  <c r="DA632" i="3"/>
  <c r="DB632" i="3"/>
  <c r="DC632" i="3"/>
  <c r="A633" i="3"/>
  <c r="CY633" i="3"/>
  <c r="CZ633" i="3"/>
  <c r="DB633" i="3" s="1"/>
  <c r="DA633" i="3"/>
  <c r="DC633" i="3"/>
  <c r="A634" i="3"/>
  <c r="CY634" i="3"/>
  <c r="CZ634" i="3"/>
  <c r="DB634" i="3" s="1"/>
  <c r="DA634" i="3"/>
  <c r="DC634" i="3"/>
  <c r="A635" i="3"/>
  <c r="CY635" i="3"/>
  <c r="CZ635" i="3"/>
  <c r="DB635" i="3" s="1"/>
  <c r="DA635" i="3"/>
  <c r="DC635" i="3"/>
  <c r="A636" i="3"/>
  <c r="CY636" i="3"/>
  <c r="CZ636" i="3"/>
  <c r="DA636" i="3"/>
  <c r="DB636" i="3"/>
  <c r="DC636" i="3"/>
  <c r="A637" i="3"/>
  <c r="CY637" i="3"/>
  <c r="CZ637" i="3"/>
  <c r="DA637" i="3"/>
  <c r="DB637" i="3"/>
  <c r="DC637" i="3"/>
  <c r="A638" i="3"/>
  <c r="CY638" i="3"/>
  <c r="CZ638" i="3"/>
  <c r="DB638" i="3" s="1"/>
  <c r="DA638" i="3"/>
  <c r="DC638" i="3"/>
  <c r="A639" i="3"/>
  <c r="CY639" i="3"/>
  <c r="CZ639" i="3"/>
  <c r="DA639" i="3"/>
  <c r="DB639" i="3"/>
  <c r="DC639" i="3"/>
  <c r="A640" i="3"/>
  <c r="CY640" i="3"/>
  <c r="CZ640" i="3"/>
  <c r="DA640" i="3"/>
  <c r="DB640" i="3"/>
  <c r="DC640" i="3"/>
  <c r="A641" i="3"/>
  <c r="CY641" i="3"/>
  <c r="CZ641" i="3"/>
  <c r="DB641" i="3" s="1"/>
  <c r="DA641" i="3"/>
  <c r="DC641" i="3"/>
  <c r="A642" i="3"/>
  <c r="CY642" i="3"/>
  <c r="CZ642" i="3"/>
  <c r="DB642" i="3" s="1"/>
  <c r="DA642" i="3"/>
  <c r="DC642" i="3"/>
  <c r="A643" i="3"/>
  <c r="CY643" i="3"/>
  <c r="CZ643" i="3"/>
  <c r="DB643" i="3" s="1"/>
  <c r="DA643" i="3"/>
  <c r="DC643" i="3"/>
  <c r="A644" i="3"/>
  <c r="CY644" i="3"/>
  <c r="CZ644" i="3"/>
  <c r="DA644" i="3"/>
  <c r="DB644" i="3"/>
  <c r="DC644" i="3"/>
  <c r="A645" i="3"/>
  <c r="CY645" i="3"/>
  <c r="CZ645" i="3"/>
  <c r="DA645" i="3"/>
  <c r="DB645" i="3"/>
  <c r="DC645" i="3"/>
  <c r="A646" i="3"/>
  <c r="CY646" i="3"/>
  <c r="CZ646" i="3"/>
  <c r="DB646" i="3" s="1"/>
  <c r="DA646" i="3"/>
  <c r="DC646" i="3"/>
  <c r="A647" i="3"/>
  <c r="CY647" i="3"/>
  <c r="CZ647" i="3"/>
  <c r="DA647" i="3"/>
  <c r="DB647" i="3"/>
  <c r="DC647" i="3"/>
  <c r="A648" i="3"/>
  <c r="CY648" i="3"/>
  <c r="CZ648" i="3"/>
  <c r="DA648" i="3"/>
  <c r="DB648" i="3"/>
  <c r="DC648" i="3"/>
  <c r="A649" i="3"/>
  <c r="CY649" i="3"/>
  <c r="CZ649" i="3"/>
  <c r="DB649" i="3" s="1"/>
  <c r="DA649" i="3"/>
  <c r="DC649" i="3"/>
  <c r="A650" i="3"/>
  <c r="CY650" i="3"/>
  <c r="CZ650" i="3"/>
  <c r="DB650" i="3" s="1"/>
  <c r="DA650" i="3"/>
  <c r="DC650" i="3"/>
  <c r="A651" i="3"/>
  <c r="CY651" i="3"/>
  <c r="CZ651" i="3"/>
  <c r="DB651" i="3" s="1"/>
  <c r="DA651" i="3"/>
  <c r="DC651" i="3"/>
  <c r="A652" i="3"/>
  <c r="CY652" i="3"/>
  <c r="CZ652" i="3"/>
  <c r="DA652" i="3"/>
  <c r="DB652" i="3"/>
  <c r="DC652" i="3"/>
  <c r="A653" i="3"/>
  <c r="CY653" i="3"/>
  <c r="CZ653" i="3"/>
  <c r="DA653" i="3"/>
  <c r="DB653" i="3"/>
  <c r="DC653" i="3"/>
  <c r="A654" i="3"/>
  <c r="CY654" i="3"/>
  <c r="CZ654" i="3"/>
  <c r="DB654" i="3" s="1"/>
  <c r="DA654" i="3"/>
  <c r="DC654" i="3"/>
  <c r="A655" i="3"/>
  <c r="CY655" i="3"/>
  <c r="CZ655" i="3"/>
  <c r="DA655" i="3"/>
  <c r="DB655" i="3"/>
  <c r="DC655" i="3"/>
  <c r="A656" i="3"/>
  <c r="CY656" i="3"/>
  <c r="CZ656" i="3"/>
  <c r="DA656" i="3"/>
  <c r="DB656" i="3"/>
  <c r="DC656" i="3"/>
  <c r="A657" i="3"/>
  <c r="CY657" i="3"/>
  <c r="CZ657" i="3"/>
  <c r="DB657" i="3" s="1"/>
  <c r="DA657" i="3"/>
  <c r="DC657" i="3"/>
  <c r="A658" i="3"/>
  <c r="CY658" i="3"/>
  <c r="CZ658" i="3"/>
  <c r="DB658" i="3" s="1"/>
  <c r="DA658" i="3"/>
  <c r="DC658" i="3"/>
  <c r="A659" i="3"/>
  <c r="CY659" i="3"/>
  <c r="CZ659" i="3"/>
  <c r="DB659" i="3" s="1"/>
  <c r="DA659" i="3"/>
  <c r="DC659" i="3"/>
  <c r="A660" i="3"/>
  <c r="CY660" i="3"/>
  <c r="CZ660" i="3"/>
  <c r="DA660" i="3"/>
  <c r="DB660" i="3"/>
  <c r="DC660" i="3"/>
  <c r="A661" i="3"/>
  <c r="CY661" i="3"/>
  <c r="CZ661" i="3"/>
  <c r="DA661" i="3"/>
  <c r="DB661" i="3"/>
  <c r="DC661" i="3"/>
  <c r="A662" i="3"/>
  <c r="CY662" i="3"/>
  <c r="CZ662" i="3"/>
  <c r="DB662" i="3" s="1"/>
  <c r="DA662" i="3"/>
  <c r="DC662" i="3"/>
  <c r="A663" i="3"/>
  <c r="CY663" i="3"/>
  <c r="CZ663" i="3"/>
  <c r="DA663" i="3"/>
  <c r="DB663" i="3"/>
  <c r="DC663" i="3"/>
  <c r="A664" i="3"/>
  <c r="CY664" i="3"/>
  <c r="CZ664" i="3"/>
  <c r="DA664" i="3"/>
  <c r="DB664" i="3"/>
  <c r="DC664" i="3"/>
  <c r="A665" i="3"/>
  <c r="CY665" i="3"/>
  <c r="CZ665" i="3"/>
  <c r="DB665" i="3" s="1"/>
  <c r="DA665" i="3"/>
  <c r="DC665" i="3"/>
  <c r="A666" i="3"/>
  <c r="CY666" i="3"/>
  <c r="CZ666" i="3"/>
  <c r="DB666" i="3" s="1"/>
  <c r="DA666" i="3"/>
  <c r="DC666" i="3"/>
  <c r="A667" i="3"/>
  <c r="CY667" i="3"/>
  <c r="CZ667" i="3"/>
  <c r="DB667" i="3" s="1"/>
  <c r="DA667" i="3"/>
  <c r="DC667" i="3"/>
  <c r="A668" i="3"/>
  <c r="CY668" i="3"/>
  <c r="CZ668" i="3"/>
  <c r="DA668" i="3"/>
  <c r="DB668" i="3"/>
  <c r="DC668" i="3"/>
  <c r="A669" i="3"/>
  <c r="CY669" i="3"/>
  <c r="CZ669" i="3"/>
  <c r="DA669" i="3"/>
  <c r="DB669" i="3"/>
  <c r="DC669" i="3"/>
  <c r="A670" i="3"/>
  <c r="CY670" i="3"/>
  <c r="CZ670" i="3"/>
  <c r="DB670" i="3" s="1"/>
  <c r="DA670" i="3"/>
  <c r="DC670" i="3"/>
  <c r="A671" i="3"/>
  <c r="CY671" i="3"/>
  <c r="CZ671" i="3"/>
  <c r="DA671" i="3"/>
  <c r="DB671" i="3"/>
  <c r="DC671" i="3"/>
  <c r="A672" i="3"/>
  <c r="CY672" i="3"/>
  <c r="CZ672" i="3"/>
  <c r="DA672" i="3"/>
  <c r="DB672" i="3"/>
  <c r="DC672" i="3"/>
  <c r="A673" i="3"/>
  <c r="CY673" i="3"/>
  <c r="CZ673" i="3"/>
  <c r="DB673" i="3" s="1"/>
  <c r="DA673" i="3"/>
  <c r="DC673" i="3"/>
  <c r="A674" i="3"/>
  <c r="CY674" i="3"/>
  <c r="CZ674" i="3"/>
  <c r="DB674" i="3" s="1"/>
  <c r="DA674" i="3"/>
  <c r="DC674" i="3"/>
  <c r="A675" i="3"/>
  <c r="CY675" i="3"/>
  <c r="CZ675" i="3"/>
  <c r="DB675" i="3" s="1"/>
  <c r="DA675" i="3"/>
  <c r="DC675" i="3"/>
  <c r="A676" i="3"/>
  <c r="CY676" i="3"/>
  <c r="CZ676" i="3"/>
  <c r="DA676" i="3"/>
  <c r="DB676" i="3"/>
  <c r="DC676" i="3"/>
  <c r="A677" i="3"/>
  <c r="CY677" i="3"/>
  <c r="CZ677" i="3"/>
  <c r="DA677" i="3"/>
  <c r="DB677" i="3"/>
  <c r="DC677" i="3"/>
  <c r="A678" i="3"/>
  <c r="CY678" i="3"/>
  <c r="CZ678" i="3"/>
  <c r="DB678" i="3" s="1"/>
  <c r="DA678" i="3"/>
  <c r="DC678" i="3"/>
  <c r="A679" i="3"/>
  <c r="CY679" i="3"/>
  <c r="CZ679" i="3"/>
  <c r="DA679" i="3"/>
  <c r="DB679" i="3"/>
  <c r="DC679" i="3"/>
  <c r="A680" i="3"/>
  <c r="CY680" i="3"/>
  <c r="CZ680" i="3"/>
  <c r="DA680" i="3"/>
  <c r="DB680" i="3"/>
  <c r="DC680" i="3"/>
  <c r="A681" i="3"/>
  <c r="CY681" i="3"/>
  <c r="CZ681" i="3"/>
  <c r="DB681" i="3" s="1"/>
  <c r="DA681" i="3"/>
  <c r="DC681" i="3"/>
  <c r="A682" i="3"/>
  <c r="CY682" i="3"/>
  <c r="CZ682" i="3"/>
  <c r="DB682" i="3" s="1"/>
  <c r="DA682" i="3"/>
  <c r="DC682" i="3"/>
  <c r="A683" i="3"/>
  <c r="CY683" i="3"/>
  <c r="CZ683" i="3"/>
  <c r="DB683" i="3" s="1"/>
  <c r="DA683" i="3"/>
  <c r="DC683" i="3"/>
  <c r="A684" i="3"/>
  <c r="CY684" i="3"/>
  <c r="CZ684" i="3"/>
  <c r="DA684" i="3"/>
  <c r="DB684" i="3"/>
  <c r="DC684" i="3"/>
  <c r="A685" i="3"/>
  <c r="CY685" i="3"/>
  <c r="CZ685" i="3"/>
  <c r="DA685" i="3"/>
  <c r="DB685" i="3"/>
  <c r="DC685" i="3"/>
  <c r="A686" i="3"/>
  <c r="CY686" i="3"/>
  <c r="CZ686" i="3"/>
  <c r="DB686" i="3" s="1"/>
  <c r="DA686" i="3"/>
  <c r="DC686" i="3"/>
  <c r="A687" i="3"/>
  <c r="CY687" i="3"/>
  <c r="CZ687" i="3"/>
  <c r="DA687" i="3"/>
  <c r="DB687" i="3"/>
  <c r="DC687" i="3"/>
  <c r="A688" i="3"/>
  <c r="CY688" i="3"/>
  <c r="CZ688" i="3"/>
  <c r="DA688" i="3"/>
  <c r="DB688" i="3"/>
  <c r="DC688" i="3"/>
  <c r="A689" i="3"/>
  <c r="CY689" i="3"/>
  <c r="CZ689" i="3"/>
  <c r="DB689" i="3" s="1"/>
  <c r="DA689" i="3"/>
  <c r="DC689" i="3"/>
  <c r="A690" i="3"/>
  <c r="CY690" i="3"/>
  <c r="CZ690" i="3"/>
  <c r="DB690" i="3" s="1"/>
  <c r="DA690" i="3"/>
  <c r="DC690" i="3"/>
  <c r="A691" i="3"/>
  <c r="CY691" i="3"/>
  <c r="CZ691" i="3"/>
  <c r="DB691" i="3" s="1"/>
  <c r="DA691" i="3"/>
  <c r="DC691" i="3"/>
  <c r="A692" i="3"/>
  <c r="CY692" i="3"/>
  <c r="CZ692" i="3"/>
  <c r="DA692" i="3"/>
  <c r="DB692" i="3"/>
  <c r="DC692" i="3"/>
  <c r="A693" i="3"/>
  <c r="CY693" i="3"/>
  <c r="CZ693" i="3"/>
  <c r="DA693" i="3"/>
  <c r="DB693" i="3"/>
  <c r="DC693" i="3"/>
  <c r="A694" i="3"/>
  <c r="CY694" i="3"/>
  <c r="CZ694" i="3"/>
  <c r="DB694" i="3" s="1"/>
  <c r="DA694" i="3"/>
  <c r="DC694" i="3"/>
  <c r="A695" i="3"/>
  <c r="CY695" i="3"/>
  <c r="CZ695" i="3"/>
  <c r="DA695" i="3"/>
  <c r="DB695" i="3"/>
  <c r="DC695" i="3"/>
  <c r="A696" i="3"/>
  <c r="CY696" i="3"/>
  <c r="CZ696" i="3"/>
  <c r="DA696" i="3"/>
  <c r="DB696" i="3"/>
  <c r="DC696" i="3"/>
  <c r="A697" i="3"/>
  <c r="CY697" i="3"/>
  <c r="CZ697" i="3"/>
  <c r="DB697" i="3" s="1"/>
  <c r="DA697" i="3"/>
  <c r="DC697" i="3"/>
  <c r="A698" i="3"/>
  <c r="CY698" i="3"/>
  <c r="CZ698" i="3"/>
  <c r="DB698" i="3" s="1"/>
  <c r="DA698" i="3"/>
  <c r="DC698" i="3"/>
  <c r="A699" i="3"/>
  <c r="CY699" i="3"/>
  <c r="CZ699" i="3"/>
  <c r="DB699" i="3" s="1"/>
  <c r="DA699" i="3"/>
  <c r="DC699" i="3"/>
  <c r="A700" i="3"/>
  <c r="CY700" i="3"/>
  <c r="CZ700" i="3"/>
  <c r="DA700" i="3"/>
  <c r="DB700" i="3"/>
  <c r="DC700" i="3"/>
  <c r="A701" i="3"/>
  <c r="CY701" i="3"/>
  <c r="CZ701" i="3"/>
  <c r="DA701" i="3"/>
  <c r="DB701" i="3"/>
  <c r="DC701" i="3"/>
  <c r="A702" i="3"/>
  <c r="CY702" i="3"/>
  <c r="CZ702" i="3"/>
  <c r="DB702" i="3" s="1"/>
  <c r="DA702" i="3"/>
  <c r="DC702" i="3"/>
  <c r="A703" i="3"/>
  <c r="CY703" i="3"/>
  <c r="CZ703" i="3"/>
  <c r="DA703" i="3"/>
  <c r="DB703" i="3"/>
  <c r="DC703" i="3"/>
  <c r="A704" i="3"/>
  <c r="CY704" i="3"/>
  <c r="CZ704" i="3"/>
  <c r="DA704" i="3"/>
  <c r="DB704" i="3"/>
  <c r="DC704" i="3"/>
  <c r="A705" i="3"/>
  <c r="CY705" i="3"/>
  <c r="CZ705" i="3"/>
  <c r="DB705" i="3" s="1"/>
  <c r="DA705" i="3"/>
  <c r="DC705" i="3"/>
  <c r="A706" i="3"/>
  <c r="CY706" i="3"/>
  <c r="CZ706" i="3"/>
  <c r="DB706" i="3" s="1"/>
  <c r="DA706" i="3"/>
  <c r="DC706" i="3"/>
  <c r="A707" i="3"/>
  <c r="CY707" i="3"/>
  <c r="CZ707" i="3"/>
  <c r="DB707" i="3" s="1"/>
  <c r="DA707" i="3"/>
  <c r="DC707" i="3"/>
  <c r="A708" i="3"/>
  <c r="CY708" i="3"/>
  <c r="CZ708" i="3"/>
  <c r="DA708" i="3"/>
  <c r="DB708" i="3"/>
  <c r="DC708" i="3"/>
  <c r="A709" i="3"/>
  <c r="CY709" i="3"/>
  <c r="CZ709" i="3"/>
  <c r="DA709" i="3"/>
  <c r="DB709" i="3"/>
  <c r="DC709" i="3"/>
  <c r="A710" i="3"/>
  <c r="CY710" i="3"/>
  <c r="CZ710" i="3"/>
  <c r="DB710" i="3" s="1"/>
  <c r="DA710" i="3"/>
  <c r="DC710" i="3"/>
  <c r="A711" i="3"/>
  <c r="CY711" i="3"/>
  <c r="CZ711" i="3"/>
  <c r="DA711" i="3"/>
  <c r="DB711" i="3"/>
  <c r="DC711" i="3"/>
  <c r="A712" i="3"/>
  <c r="CY712" i="3"/>
  <c r="CZ712" i="3"/>
  <c r="DA712" i="3"/>
  <c r="DB712" i="3"/>
  <c r="DC712" i="3"/>
  <c r="A713" i="3"/>
  <c r="CY713" i="3"/>
  <c r="CZ713" i="3"/>
  <c r="DB713" i="3" s="1"/>
  <c r="DA713" i="3"/>
  <c r="DC713" i="3"/>
  <c r="A714" i="3"/>
  <c r="CY714" i="3"/>
  <c r="CZ714" i="3"/>
  <c r="DB714" i="3" s="1"/>
  <c r="DA714" i="3"/>
  <c r="DC714" i="3"/>
  <c r="A715" i="3"/>
  <c r="CY715" i="3"/>
  <c r="CZ715" i="3"/>
  <c r="DB715" i="3" s="1"/>
  <c r="DA715" i="3"/>
  <c r="DC715" i="3"/>
  <c r="A716" i="3"/>
  <c r="CY716" i="3"/>
  <c r="CZ716" i="3"/>
  <c r="DA716" i="3"/>
  <c r="DB716" i="3"/>
  <c r="DC716" i="3"/>
  <c r="A717" i="3"/>
  <c r="CY717" i="3"/>
  <c r="CZ717" i="3"/>
  <c r="DA717" i="3"/>
  <c r="DB717" i="3"/>
  <c r="DC717" i="3"/>
  <c r="A718" i="3"/>
  <c r="CY718" i="3"/>
  <c r="CZ718" i="3"/>
  <c r="DB718" i="3" s="1"/>
  <c r="DA718" i="3"/>
  <c r="DC718" i="3"/>
  <c r="A719" i="3"/>
  <c r="CY719" i="3"/>
  <c r="CZ719" i="3"/>
  <c r="DA719" i="3"/>
  <c r="DB719" i="3"/>
  <c r="DC719" i="3"/>
  <c r="A720" i="3"/>
  <c r="CY720" i="3"/>
  <c r="CZ720" i="3"/>
  <c r="DA720" i="3"/>
  <c r="DB720" i="3"/>
  <c r="DC720" i="3"/>
  <c r="A721" i="3"/>
  <c r="CY721" i="3"/>
  <c r="CZ721" i="3"/>
  <c r="DB721" i="3" s="1"/>
  <c r="DA721" i="3"/>
  <c r="DC721" i="3"/>
  <c r="A722" i="3"/>
  <c r="CY722" i="3"/>
  <c r="CZ722" i="3"/>
  <c r="DB722" i="3" s="1"/>
  <c r="DA722" i="3"/>
  <c r="DC722" i="3"/>
  <c r="A723" i="3"/>
  <c r="CY723" i="3"/>
  <c r="CZ723" i="3"/>
  <c r="DB723" i="3" s="1"/>
  <c r="DA723" i="3"/>
  <c r="DC723" i="3"/>
  <c r="A724" i="3"/>
  <c r="CY724" i="3"/>
  <c r="CZ724" i="3"/>
  <c r="DA724" i="3"/>
  <c r="DB724" i="3"/>
  <c r="DC724" i="3"/>
  <c r="A725" i="3"/>
  <c r="CY725" i="3"/>
  <c r="CZ725" i="3"/>
  <c r="DA725" i="3"/>
  <c r="DB725" i="3"/>
  <c r="DC725" i="3"/>
  <c r="A726" i="3"/>
  <c r="CY726" i="3"/>
  <c r="CZ726" i="3"/>
  <c r="DB726" i="3" s="1"/>
  <c r="DA726" i="3"/>
  <c r="DC726" i="3"/>
  <c r="A727" i="3"/>
  <c r="CY727" i="3"/>
  <c r="CZ727" i="3"/>
  <c r="DA727" i="3"/>
  <c r="DB727" i="3"/>
  <c r="DC727" i="3"/>
  <c r="A728" i="3"/>
  <c r="CY728" i="3"/>
  <c r="CZ728" i="3"/>
  <c r="DA728" i="3"/>
  <c r="DB728" i="3"/>
  <c r="DC728" i="3"/>
  <c r="A729" i="3"/>
  <c r="CY729" i="3"/>
  <c r="CZ729" i="3"/>
  <c r="DB729" i="3" s="1"/>
  <c r="DA729" i="3"/>
  <c r="DC729" i="3"/>
  <c r="A730" i="3"/>
  <c r="CY730" i="3"/>
  <c r="CZ730" i="3"/>
  <c r="DB730" i="3" s="1"/>
  <c r="DA730" i="3"/>
  <c r="DC730" i="3"/>
  <c r="A731" i="3"/>
  <c r="CY731" i="3"/>
  <c r="CZ731" i="3"/>
  <c r="DA731" i="3"/>
  <c r="DB731" i="3"/>
  <c r="DC731" i="3"/>
  <c r="A732" i="3"/>
  <c r="CY732" i="3"/>
  <c r="CZ732" i="3"/>
  <c r="DA732" i="3"/>
  <c r="DB732" i="3"/>
  <c r="DC732" i="3"/>
  <c r="A733" i="3"/>
  <c r="CY733" i="3"/>
  <c r="CZ733" i="3"/>
  <c r="DB733" i="3" s="1"/>
  <c r="DA733" i="3"/>
  <c r="DC733" i="3"/>
  <c r="A734" i="3"/>
  <c r="CY734" i="3"/>
  <c r="CZ734" i="3"/>
  <c r="DA734" i="3"/>
  <c r="DB734" i="3"/>
  <c r="DC734" i="3"/>
  <c r="A735" i="3"/>
  <c r="CY735" i="3"/>
  <c r="CZ735" i="3"/>
  <c r="DB735" i="3" s="1"/>
  <c r="DA735" i="3"/>
  <c r="DC735" i="3"/>
  <c r="A736" i="3"/>
  <c r="CY736" i="3"/>
  <c r="CZ736" i="3"/>
  <c r="DB736" i="3" s="1"/>
  <c r="DA736" i="3"/>
  <c r="DC736" i="3"/>
  <c r="A737" i="3"/>
  <c r="CY737" i="3"/>
  <c r="CZ737" i="3"/>
  <c r="DB737" i="3" s="1"/>
  <c r="DA737" i="3"/>
  <c r="DC737" i="3"/>
  <c r="A738" i="3"/>
  <c r="CY738" i="3"/>
  <c r="CZ738" i="3"/>
  <c r="DA738" i="3"/>
  <c r="DB738" i="3"/>
  <c r="DC738" i="3"/>
  <c r="A739" i="3"/>
  <c r="CY739" i="3"/>
  <c r="CZ739" i="3"/>
  <c r="DB739" i="3" s="1"/>
  <c r="DA739" i="3"/>
  <c r="DC739" i="3"/>
  <c r="A740" i="3"/>
  <c r="CY740" i="3"/>
  <c r="CZ740" i="3"/>
  <c r="DB740" i="3" s="1"/>
  <c r="DA740" i="3"/>
  <c r="DC740" i="3"/>
  <c r="A741" i="3"/>
  <c r="CY741" i="3"/>
  <c r="CZ741" i="3"/>
  <c r="DB741" i="3" s="1"/>
  <c r="DA741" i="3"/>
  <c r="DC741" i="3"/>
  <c r="A742" i="3"/>
  <c r="CY742" i="3"/>
  <c r="CZ742" i="3"/>
  <c r="DA742" i="3"/>
  <c r="DB742" i="3"/>
  <c r="DC742" i="3"/>
  <c r="A743" i="3"/>
  <c r="CY743" i="3"/>
  <c r="CZ743" i="3"/>
  <c r="DB743" i="3" s="1"/>
  <c r="DA743" i="3"/>
  <c r="DC743" i="3"/>
  <c r="A744" i="3"/>
  <c r="CY744" i="3"/>
  <c r="CZ744" i="3"/>
  <c r="DB744" i="3" s="1"/>
  <c r="DA744" i="3"/>
  <c r="DC744" i="3"/>
  <c r="A745" i="3"/>
  <c r="CY745" i="3"/>
  <c r="CZ745" i="3"/>
  <c r="DB745" i="3" s="1"/>
  <c r="DA745" i="3"/>
  <c r="DC745" i="3"/>
  <c r="A746" i="3"/>
  <c r="CY746" i="3"/>
  <c r="CZ746" i="3"/>
  <c r="DA746" i="3"/>
  <c r="DB746" i="3"/>
  <c r="DC746" i="3"/>
  <c r="A747" i="3"/>
  <c r="CY747" i="3"/>
  <c r="CZ747" i="3"/>
  <c r="DA747" i="3"/>
  <c r="DB747" i="3"/>
  <c r="DC747" i="3"/>
  <c r="A748" i="3"/>
  <c r="CY748" i="3"/>
  <c r="CZ748" i="3"/>
  <c r="DB748" i="3" s="1"/>
  <c r="DA748" i="3"/>
  <c r="DC748" i="3"/>
  <c r="A749" i="3"/>
  <c r="CY749" i="3"/>
  <c r="CZ749" i="3"/>
  <c r="DA749" i="3"/>
  <c r="DB749" i="3"/>
  <c r="DC749" i="3"/>
  <c r="A750" i="3"/>
  <c r="CY750" i="3"/>
  <c r="CZ750" i="3"/>
  <c r="DA750" i="3"/>
  <c r="DB750" i="3"/>
  <c r="DC750" i="3"/>
  <c r="A751" i="3"/>
  <c r="CY751" i="3"/>
  <c r="CZ751" i="3"/>
  <c r="DB751" i="3" s="1"/>
  <c r="DA751" i="3"/>
  <c r="DC751" i="3"/>
  <c r="A752" i="3"/>
  <c r="CY752" i="3"/>
  <c r="CZ752" i="3"/>
  <c r="DB752" i="3" s="1"/>
  <c r="DA752" i="3"/>
  <c r="DC752" i="3"/>
  <c r="A753" i="3"/>
  <c r="CY753" i="3"/>
  <c r="CZ753" i="3"/>
  <c r="DB753" i="3" s="1"/>
  <c r="DA753" i="3"/>
  <c r="DC753" i="3"/>
  <c r="A754" i="3"/>
  <c r="CY754" i="3"/>
  <c r="CZ754" i="3"/>
  <c r="DA754" i="3"/>
  <c r="DB754" i="3"/>
  <c r="DC754" i="3"/>
  <c r="A755" i="3"/>
  <c r="CY755" i="3"/>
  <c r="CZ755" i="3"/>
  <c r="DB755" i="3" s="1"/>
  <c r="DA755" i="3"/>
  <c r="DC755" i="3"/>
  <c r="A756" i="3"/>
  <c r="CY756" i="3"/>
  <c r="CZ756" i="3"/>
  <c r="DB756" i="3" s="1"/>
  <c r="DA756" i="3"/>
  <c r="DC756" i="3"/>
  <c r="A757" i="3"/>
  <c r="CY757" i="3"/>
  <c r="CZ757" i="3"/>
  <c r="DB757" i="3" s="1"/>
  <c r="DA757" i="3"/>
  <c r="DC757" i="3"/>
  <c r="A758" i="3"/>
  <c r="CY758" i="3"/>
  <c r="CZ758" i="3"/>
  <c r="DA758" i="3"/>
  <c r="DB758" i="3"/>
  <c r="DC758" i="3"/>
  <c r="A759" i="3"/>
  <c r="CY759" i="3"/>
  <c r="CZ759" i="3"/>
  <c r="DA759" i="3"/>
  <c r="DB759" i="3"/>
  <c r="DC759" i="3"/>
  <c r="A760" i="3"/>
  <c r="CY760" i="3"/>
  <c r="CZ760" i="3"/>
  <c r="DB760" i="3" s="1"/>
  <c r="DA760" i="3"/>
  <c r="DC760" i="3"/>
  <c r="A761" i="3"/>
  <c r="CY761" i="3"/>
  <c r="CZ761" i="3"/>
  <c r="DA761" i="3"/>
  <c r="DB761" i="3"/>
  <c r="DC761" i="3"/>
  <c r="A762" i="3"/>
  <c r="CY762" i="3"/>
  <c r="CZ762" i="3"/>
  <c r="DA762" i="3"/>
  <c r="DB762" i="3"/>
  <c r="DC762" i="3"/>
  <c r="A763" i="3"/>
  <c r="CY763" i="3"/>
  <c r="CZ763" i="3"/>
  <c r="DA763" i="3"/>
  <c r="DB763" i="3"/>
  <c r="DC763" i="3"/>
  <c r="A764" i="3"/>
  <c r="CY764" i="3"/>
  <c r="CZ764" i="3"/>
  <c r="DB764" i="3" s="1"/>
  <c r="DA764" i="3"/>
  <c r="DC764" i="3"/>
  <c r="A765" i="3"/>
  <c r="CY765" i="3"/>
  <c r="CZ765" i="3"/>
  <c r="DA765" i="3"/>
  <c r="DB765" i="3"/>
  <c r="DC765" i="3"/>
  <c r="A766" i="3"/>
  <c r="CY766" i="3"/>
  <c r="CZ766" i="3"/>
  <c r="DA766" i="3"/>
  <c r="DB766" i="3"/>
  <c r="DC766" i="3"/>
  <c r="A767" i="3"/>
  <c r="CY767" i="3"/>
  <c r="CZ767" i="3"/>
  <c r="DB767" i="3" s="1"/>
  <c r="DA767" i="3"/>
  <c r="DC767" i="3"/>
  <c r="A768" i="3"/>
  <c r="CY768" i="3"/>
  <c r="CZ768" i="3"/>
  <c r="DB768" i="3" s="1"/>
  <c r="DA768" i="3"/>
  <c r="DC768" i="3"/>
  <c r="A769" i="3"/>
  <c r="CY769" i="3"/>
  <c r="CZ769" i="3"/>
  <c r="DB769" i="3" s="1"/>
  <c r="DA769" i="3"/>
  <c r="DC769" i="3"/>
  <c r="A770" i="3"/>
  <c r="CY770" i="3"/>
  <c r="CZ770" i="3"/>
  <c r="DA770" i="3"/>
  <c r="DB770" i="3"/>
  <c r="DC770" i="3"/>
  <c r="A771" i="3"/>
  <c r="CY771" i="3"/>
  <c r="CZ771" i="3"/>
  <c r="DB771" i="3" s="1"/>
  <c r="DA771" i="3"/>
  <c r="DC771" i="3"/>
  <c r="A772" i="3"/>
  <c r="CY772" i="3"/>
  <c r="CZ772" i="3"/>
  <c r="DB772" i="3" s="1"/>
  <c r="DA772" i="3"/>
  <c r="DC772" i="3"/>
  <c r="A773" i="3"/>
  <c r="CY773" i="3"/>
  <c r="CZ773" i="3"/>
  <c r="DB773" i="3" s="1"/>
  <c r="DA773" i="3"/>
  <c r="DC773" i="3"/>
  <c r="A774" i="3"/>
  <c r="CY774" i="3"/>
  <c r="CZ774" i="3"/>
  <c r="DA774" i="3"/>
  <c r="DB774" i="3"/>
  <c r="DC774" i="3"/>
  <c r="A775" i="3"/>
  <c r="CY775" i="3"/>
  <c r="CZ775" i="3"/>
  <c r="DA775" i="3"/>
  <c r="DB775" i="3"/>
  <c r="DC775" i="3"/>
  <c r="A776" i="3"/>
  <c r="CY776" i="3"/>
  <c r="CZ776" i="3"/>
  <c r="DB776" i="3" s="1"/>
  <c r="DA776" i="3"/>
  <c r="DC776" i="3"/>
  <c r="A777" i="3"/>
  <c r="CY777" i="3"/>
  <c r="CZ777" i="3"/>
  <c r="DA777" i="3"/>
  <c r="DB777" i="3"/>
  <c r="DC777" i="3"/>
  <c r="A778" i="3"/>
  <c r="CY778" i="3"/>
  <c r="CZ778" i="3"/>
  <c r="DA778" i="3"/>
  <c r="DB778" i="3"/>
  <c r="DC778" i="3"/>
  <c r="A779" i="3"/>
  <c r="CY779" i="3"/>
  <c r="CZ779" i="3"/>
  <c r="DA779" i="3"/>
  <c r="DB779" i="3"/>
  <c r="DC779" i="3"/>
  <c r="A780" i="3"/>
  <c r="CY780" i="3"/>
  <c r="CZ780" i="3"/>
  <c r="DB780" i="3" s="1"/>
  <c r="DA780" i="3"/>
  <c r="DC780" i="3"/>
  <c r="A781" i="3"/>
  <c r="CY781" i="3"/>
  <c r="CZ781" i="3"/>
  <c r="DA781" i="3"/>
  <c r="DB781" i="3"/>
  <c r="DC781" i="3"/>
  <c r="A782" i="3"/>
  <c r="CY782" i="3"/>
  <c r="CZ782" i="3"/>
  <c r="DA782" i="3"/>
  <c r="DB782" i="3"/>
  <c r="DC782" i="3"/>
  <c r="A783" i="3"/>
  <c r="CY783" i="3"/>
  <c r="CZ783" i="3"/>
  <c r="DB783" i="3" s="1"/>
  <c r="DA783" i="3"/>
  <c r="DC783" i="3"/>
  <c r="A784" i="3"/>
  <c r="CY784" i="3"/>
  <c r="CZ784" i="3"/>
  <c r="DB784" i="3" s="1"/>
  <c r="DA784" i="3"/>
  <c r="DC784" i="3"/>
  <c r="A785" i="3"/>
  <c r="CY785" i="3"/>
  <c r="CZ785" i="3"/>
  <c r="DB785" i="3" s="1"/>
  <c r="DA785" i="3"/>
  <c r="DC785" i="3"/>
  <c r="A786" i="3"/>
  <c r="CY786" i="3"/>
  <c r="CZ786" i="3"/>
  <c r="DA786" i="3"/>
  <c r="DB786" i="3"/>
  <c r="DC786" i="3"/>
  <c r="A787" i="3"/>
  <c r="CY787" i="3"/>
  <c r="CZ787" i="3"/>
  <c r="DB787" i="3" s="1"/>
  <c r="DA787" i="3"/>
  <c r="DC787" i="3"/>
  <c r="A788" i="3"/>
  <c r="CY788" i="3"/>
  <c r="CZ788" i="3"/>
  <c r="DB788" i="3" s="1"/>
  <c r="DA788" i="3"/>
  <c r="DC788" i="3"/>
  <c r="A789" i="3"/>
  <c r="CY789" i="3"/>
  <c r="CZ789" i="3"/>
  <c r="DB789" i="3" s="1"/>
  <c r="DA789" i="3"/>
  <c r="DC789" i="3"/>
  <c r="A790" i="3"/>
  <c r="CY790" i="3"/>
  <c r="CZ790" i="3"/>
  <c r="DA790" i="3"/>
  <c r="DB790" i="3"/>
  <c r="DC790" i="3"/>
  <c r="A791" i="3"/>
  <c r="CY791" i="3"/>
  <c r="CZ791" i="3"/>
  <c r="DA791" i="3"/>
  <c r="DB791" i="3"/>
  <c r="DC791" i="3"/>
  <c r="A792" i="3"/>
  <c r="CY792" i="3"/>
  <c r="CZ792" i="3"/>
  <c r="DB792" i="3" s="1"/>
  <c r="DA792" i="3"/>
  <c r="DC792" i="3"/>
  <c r="A793" i="3"/>
  <c r="CY793" i="3"/>
  <c r="CZ793" i="3"/>
  <c r="DA793" i="3"/>
  <c r="DB793" i="3"/>
  <c r="DC793" i="3"/>
  <c r="A794" i="3"/>
  <c r="CY794" i="3"/>
  <c r="CZ794" i="3"/>
  <c r="DA794" i="3"/>
  <c r="DB794" i="3"/>
  <c r="DC794" i="3"/>
  <c r="A795" i="3"/>
  <c r="CY795" i="3"/>
  <c r="CZ795" i="3"/>
  <c r="DA795" i="3"/>
  <c r="DB795" i="3"/>
  <c r="DC795" i="3"/>
  <c r="A796" i="3"/>
  <c r="CY796" i="3"/>
  <c r="CZ796" i="3"/>
  <c r="DB796" i="3" s="1"/>
  <c r="DA796" i="3"/>
  <c r="DC796" i="3"/>
  <c r="A797" i="3"/>
  <c r="CY797" i="3"/>
  <c r="CZ797" i="3"/>
  <c r="DA797" i="3"/>
  <c r="DB797" i="3"/>
  <c r="DC797" i="3"/>
  <c r="A798" i="3"/>
  <c r="CY798" i="3"/>
  <c r="CZ798" i="3"/>
  <c r="DA798" i="3"/>
  <c r="DB798" i="3"/>
  <c r="DC798" i="3"/>
  <c r="A799" i="3"/>
  <c r="CY799" i="3"/>
  <c r="CZ799" i="3"/>
  <c r="DB799" i="3" s="1"/>
  <c r="DA799" i="3"/>
  <c r="DC799" i="3"/>
  <c r="A800" i="3"/>
  <c r="CY800" i="3"/>
  <c r="CZ800" i="3"/>
  <c r="DB800" i="3" s="1"/>
  <c r="DA800" i="3"/>
  <c r="DC800" i="3"/>
  <c r="A801" i="3"/>
  <c r="CY801" i="3"/>
  <c r="CZ801" i="3"/>
  <c r="DB801" i="3" s="1"/>
  <c r="DA801" i="3"/>
  <c r="DC801" i="3"/>
  <c r="A802" i="3"/>
  <c r="CY802" i="3"/>
  <c r="CZ802" i="3"/>
  <c r="DA802" i="3"/>
  <c r="DB802" i="3"/>
  <c r="DC802" i="3"/>
  <c r="A803" i="3"/>
  <c r="CY803" i="3"/>
  <c r="CZ803" i="3"/>
  <c r="DB803" i="3" s="1"/>
  <c r="DA803" i="3"/>
  <c r="DC803" i="3"/>
  <c r="A804" i="3"/>
  <c r="CY804" i="3"/>
  <c r="CZ804" i="3"/>
  <c r="DB804" i="3" s="1"/>
  <c r="DA804" i="3"/>
  <c r="DC804" i="3"/>
  <c r="A805" i="3"/>
  <c r="CY805" i="3"/>
  <c r="CZ805" i="3"/>
  <c r="DB805" i="3" s="1"/>
  <c r="DA805" i="3"/>
  <c r="DC805" i="3"/>
  <c r="A806" i="3"/>
  <c r="CY806" i="3"/>
  <c r="CZ806" i="3"/>
  <c r="DA806" i="3"/>
  <c r="DB806" i="3"/>
  <c r="DC806" i="3"/>
  <c r="A807" i="3"/>
  <c r="CY807" i="3"/>
  <c r="CZ807" i="3"/>
  <c r="DA807" i="3"/>
  <c r="DB807" i="3"/>
  <c r="DC807" i="3"/>
  <c r="A808" i="3"/>
  <c r="CY808" i="3"/>
  <c r="CZ808" i="3"/>
  <c r="DB808" i="3" s="1"/>
  <c r="DA808" i="3"/>
  <c r="DC808" i="3"/>
  <c r="A809" i="3"/>
  <c r="CY809" i="3"/>
  <c r="CZ809" i="3"/>
  <c r="DA809" i="3"/>
  <c r="DB809" i="3"/>
  <c r="DC809" i="3"/>
  <c r="A810" i="3"/>
  <c r="CY810" i="3"/>
  <c r="CZ810" i="3"/>
  <c r="DA810" i="3"/>
  <c r="DB810" i="3"/>
  <c r="DC810" i="3"/>
  <c r="A811" i="3"/>
  <c r="CY811" i="3"/>
  <c r="CZ811" i="3"/>
  <c r="DA811" i="3"/>
  <c r="DB811" i="3"/>
  <c r="DC811" i="3"/>
  <c r="A812" i="3"/>
  <c r="CY812" i="3"/>
  <c r="CZ812" i="3"/>
  <c r="DB812" i="3" s="1"/>
  <c r="DA812" i="3"/>
  <c r="DC812" i="3"/>
  <c r="A813" i="3"/>
  <c r="CY813" i="3"/>
  <c r="CZ813" i="3"/>
  <c r="DA813" i="3"/>
  <c r="DB813" i="3"/>
  <c r="DC813" i="3"/>
  <c r="A814" i="3"/>
  <c r="CY814" i="3"/>
  <c r="CZ814" i="3"/>
  <c r="DA814" i="3"/>
  <c r="DB814" i="3"/>
  <c r="DC814" i="3"/>
  <c r="A815" i="3"/>
  <c r="CY815" i="3"/>
  <c r="CZ815" i="3"/>
  <c r="DB815" i="3" s="1"/>
  <c r="DA815" i="3"/>
  <c r="DC815" i="3"/>
  <c r="A816" i="3"/>
  <c r="CY816" i="3"/>
  <c r="CZ816" i="3"/>
  <c r="DB816" i="3" s="1"/>
  <c r="DA816" i="3"/>
  <c r="DC816" i="3"/>
  <c r="A817" i="3"/>
  <c r="CY817" i="3"/>
  <c r="CZ817" i="3"/>
  <c r="DB817" i="3" s="1"/>
  <c r="DA817" i="3"/>
  <c r="DC817" i="3"/>
  <c r="A818" i="3"/>
  <c r="CY818" i="3"/>
  <c r="CZ818" i="3"/>
  <c r="DA818" i="3"/>
  <c r="DB818" i="3"/>
  <c r="DC818" i="3"/>
  <c r="A819" i="3"/>
  <c r="CY819" i="3"/>
  <c r="CZ819" i="3"/>
  <c r="DB819" i="3" s="1"/>
  <c r="DA819" i="3"/>
  <c r="DC819" i="3"/>
  <c r="A820" i="3"/>
  <c r="CY820" i="3"/>
  <c r="CZ820" i="3"/>
  <c r="DB820" i="3" s="1"/>
  <c r="DA820" i="3"/>
  <c r="DC820" i="3"/>
  <c r="A821" i="3"/>
  <c r="CY821" i="3"/>
  <c r="CZ821" i="3"/>
  <c r="DB821" i="3" s="1"/>
  <c r="DA821" i="3"/>
  <c r="DC821" i="3"/>
  <c r="A822" i="3"/>
  <c r="CY822" i="3"/>
  <c r="CZ822" i="3"/>
  <c r="DA822" i="3"/>
  <c r="DB822" i="3"/>
  <c r="DC822" i="3"/>
  <c r="A823" i="3"/>
  <c r="CY823" i="3"/>
  <c r="CZ823" i="3"/>
  <c r="DA823" i="3"/>
  <c r="DB823" i="3"/>
  <c r="DC823" i="3"/>
  <c r="A824" i="3"/>
  <c r="CY824" i="3"/>
  <c r="CZ824" i="3"/>
  <c r="DB824" i="3" s="1"/>
  <c r="DA824" i="3"/>
  <c r="DC824" i="3"/>
  <c r="A825" i="3"/>
  <c r="CY825" i="3"/>
  <c r="CZ825" i="3"/>
  <c r="DA825" i="3"/>
  <c r="DB825" i="3"/>
  <c r="DC825" i="3"/>
  <c r="A826" i="3"/>
  <c r="CY826" i="3"/>
  <c r="CZ826" i="3"/>
  <c r="DA826" i="3"/>
  <c r="DB826" i="3"/>
  <c r="DC826" i="3"/>
  <c r="A827" i="3"/>
  <c r="CY827" i="3"/>
  <c r="CZ827" i="3"/>
  <c r="DA827" i="3"/>
  <c r="DB827" i="3"/>
  <c r="DC827" i="3"/>
  <c r="A828" i="3"/>
  <c r="CY828" i="3"/>
  <c r="CZ828" i="3"/>
  <c r="DB828" i="3" s="1"/>
  <c r="DA828" i="3"/>
  <c r="DC828" i="3"/>
  <c r="A829" i="3"/>
  <c r="CY829" i="3"/>
  <c r="CZ829" i="3"/>
  <c r="DA829" i="3"/>
  <c r="DB829" i="3"/>
  <c r="DC829" i="3"/>
  <c r="A830" i="3"/>
  <c r="CY830" i="3"/>
  <c r="CZ830" i="3"/>
  <c r="DA830" i="3"/>
  <c r="DB830" i="3"/>
  <c r="DC830" i="3"/>
  <c r="A831" i="3"/>
  <c r="CY831" i="3"/>
  <c r="CZ831" i="3"/>
  <c r="DB831" i="3" s="1"/>
  <c r="DA831" i="3"/>
  <c r="DC831" i="3"/>
  <c r="A832" i="3"/>
  <c r="CY832" i="3"/>
  <c r="CZ832" i="3"/>
  <c r="DB832" i="3" s="1"/>
  <c r="DA832" i="3"/>
  <c r="DC832" i="3"/>
  <c r="A833" i="3"/>
  <c r="CY833" i="3"/>
  <c r="CZ833" i="3"/>
  <c r="DB833" i="3" s="1"/>
  <c r="DA833" i="3"/>
  <c r="DC833" i="3"/>
  <c r="A834" i="3"/>
  <c r="CY834" i="3"/>
  <c r="CZ834" i="3"/>
  <c r="DA834" i="3"/>
  <c r="DB834" i="3"/>
  <c r="DC834" i="3"/>
  <c r="A835" i="3"/>
  <c r="CY835" i="3"/>
  <c r="CZ835" i="3"/>
  <c r="DB835" i="3" s="1"/>
  <c r="DA835" i="3"/>
  <c r="DC835" i="3"/>
  <c r="A836" i="3"/>
  <c r="CY836" i="3"/>
  <c r="CZ836" i="3"/>
  <c r="DB836" i="3" s="1"/>
  <c r="DA836" i="3"/>
  <c r="DC836" i="3"/>
  <c r="A837" i="3"/>
  <c r="CY837" i="3"/>
  <c r="CZ837" i="3"/>
  <c r="DB837" i="3" s="1"/>
  <c r="DA837" i="3"/>
  <c r="DC837" i="3"/>
  <c r="A838" i="3"/>
  <c r="CY838" i="3"/>
  <c r="CZ838" i="3"/>
  <c r="DA838" i="3"/>
  <c r="DB838" i="3"/>
  <c r="DC838" i="3"/>
  <c r="A839" i="3"/>
  <c r="CY839" i="3"/>
  <c r="CZ839" i="3"/>
  <c r="DA839" i="3"/>
  <c r="DB839" i="3"/>
  <c r="DC839" i="3"/>
  <c r="A840" i="3"/>
  <c r="CY840" i="3"/>
  <c r="CZ840" i="3"/>
  <c r="DB840" i="3" s="1"/>
  <c r="DA840" i="3"/>
  <c r="DC840" i="3"/>
  <c r="A841" i="3"/>
  <c r="CY841" i="3"/>
  <c r="CZ841" i="3"/>
  <c r="DA841" i="3"/>
  <c r="DB841" i="3"/>
  <c r="DC841" i="3"/>
  <c r="A842" i="3"/>
  <c r="CY842" i="3"/>
  <c r="CZ842" i="3"/>
  <c r="DA842" i="3"/>
  <c r="DB842" i="3"/>
  <c r="DC842" i="3"/>
  <c r="A843" i="3"/>
  <c r="CY843" i="3"/>
  <c r="CZ843" i="3"/>
  <c r="DA843" i="3"/>
  <c r="DB843" i="3"/>
  <c r="DC843" i="3"/>
  <c r="A844" i="3"/>
  <c r="CY844" i="3"/>
  <c r="CZ844" i="3"/>
  <c r="DB844" i="3" s="1"/>
  <c r="DA844" i="3"/>
  <c r="DC844" i="3"/>
  <c r="A845" i="3"/>
  <c r="CY845" i="3"/>
  <c r="CZ845" i="3"/>
  <c r="DA845" i="3"/>
  <c r="DB845" i="3"/>
  <c r="DC845" i="3"/>
  <c r="A846" i="3"/>
  <c r="CY846" i="3"/>
  <c r="CZ846" i="3"/>
  <c r="DA846" i="3"/>
  <c r="DB846" i="3"/>
  <c r="DC846" i="3"/>
  <c r="A847" i="3"/>
  <c r="CY847" i="3"/>
  <c r="CZ847" i="3"/>
  <c r="DB847" i="3" s="1"/>
  <c r="DA847" i="3"/>
  <c r="DC847" i="3"/>
  <c r="A848" i="3"/>
  <c r="CY848" i="3"/>
  <c r="CZ848" i="3"/>
  <c r="DB848" i="3" s="1"/>
  <c r="DA848" i="3"/>
  <c r="DC848" i="3"/>
  <c r="A849" i="3"/>
  <c r="CY849" i="3"/>
  <c r="CZ849" i="3"/>
  <c r="DB849" i="3" s="1"/>
  <c r="DA849" i="3"/>
  <c r="DC849" i="3"/>
  <c r="A850" i="3"/>
  <c r="CY850" i="3"/>
  <c r="CZ850" i="3"/>
  <c r="DA850" i="3"/>
  <c r="DB850" i="3"/>
  <c r="DC850" i="3"/>
  <c r="A851" i="3"/>
  <c r="CY851" i="3"/>
  <c r="CZ851" i="3"/>
  <c r="DB851" i="3" s="1"/>
  <c r="DA851" i="3"/>
  <c r="DC851" i="3"/>
  <c r="A852" i="3"/>
  <c r="CY852" i="3"/>
  <c r="CZ852" i="3"/>
  <c r="DB852" i="3" s="1"/>
  <c r="DA852" i="3"/>
  <c r="DC852" i="3"/>
  <c r="A853" i="3"/>
  <c r="CY853" i="3"/>
  <c r="CZ853" i="3"/>
  <c r="DB853" i="3" s="1"/>
  <c r="DA853" i="3"/>
  <c r="DC853" i="3"/>
  <c r="A854" i="3"/>
  <c r="CY854" i="3"/>
  <c r="CZ854" i="3"/>
  <c r="DA854" i="3"/>
  <c r="DB854" i="3"/>
  <c r="DC854" i="3"/>
  <c r="A855" i="3"/>
  <c r="CY855" i="3"/>
  <c r="CZ855" i="3"/>
  <c r="DA855" i="3"/>
  <c r="DB855" i="3"/>
  <c r="DC855" i="3"/>
  <c r="A856" i="3"/>
  <c r="CY856" i="3"/>
  <c r="CZ856" i="3"/>
  <c r="DB856" i="3" s="1"/>
  <c r="DA856" i="3"/>
  <c r="DC856" i="3"/>
  <c r="A857" i="3"/>
  <c r="CY857" i="3"/>
  <c r="CZ857" i="3"/>
  <c r="DA857" i="3"/>
  <c r="DB857" i="3"/>
  <c r="DC857" i="3"/>
  <c r="A858" i="3"/>
  <c r="CY858" i="3"/>
  <c r="CZ858" i="3"/>
  <c r="DA858" i="3"/>
  <c r="DB858" i="3"/>
  <c r="DC858" i="3"/>
  <c r="A859" i="3"/>
  <c r="CY859" i="3"/>
  <c r="CZ859" i="3"/>
  <c r="DA859" i="3"/>
  <c r="DB859" i="3"/>
  <c r="DC859" i="3"/>
  <c r="A860" i="3"/>
  <c r="CY860" i="3"/>
  <c r="CZ860" i="3"/>
  <c r="DB860" i="3" s="1"/>
  <c r="DA860" i="3"/>
  <c r="DC860" i="3"/>
  <c r="A861" i="3"/>
  <c r="CY861" i="3"/>
  <c r="CZ861" i="3"/>
  <c r="DA861" i="3"/>
  <c r="DB861" i="3"/>
  <c r="DC861" i="3"/>
  <c r="A862" i="3"/>
  <c r="CY862" i="3"/>
  <c r="CZ862" i="3"/>
  <c r="DA862" i="3"/>
  <c r="DB862" i="3"/>
  <c r="DC862" i="3"/>
  <c r="A863" i="3"/>
  <c r="CY863" i="3"/>
  <c r="CZ863" i="3"/>
  <c r="DB863" i="3" s="1"/>
  <c r="DA863" i="3"/>
  <c r="DC863" i="3"/>
  <c r="A864" i="3"/>
  <c r="CY864" i="3"/>
  <c r="CZ864" i="3"/>
  <c r="DB864" i="3" s="1"/>
  <c r="DA864" i="3"/>
  <c r="DC864" i="3"/>
  <c r="A865" i="3"/>
  <c r="CY865" i="3"/>
  <c r="CZ865" i="3"/>
  <c r="DB865" i="3" s="1"/>
  <c r="DA865" i="3"/>
  <c r="DC865" i="3"/>
  <c r="A866" i="3"/>
  <c r="CY866" i="3"/>
  <c r="CZ866" i="3"/>
  <c r="DA866" i="3"/>
  <c r="DB866" i="3"/>
  <c r="DC866" i="3"/>
  <c r="A867" i="3"/>
  <c r="CY867" i="3"/>
  <c r="CZ867" i="3"/>
  <c r="DB867" i="3" s="1"/>
  <c r="DA867" i="3"/>
  <c r="DC867" i="3"/>
  <c r="A868" i="3"/>
  <c r="CY868" i="3"/>
  <c r="CZ868" i="3"/>
  <c r="DB868" i="3" s="1"/>
  <c r="DA868" i="3"/>
  <c r="DC868" i="3"/>
  <c r="A869" i="3"/>
  <c r="CY869" i="3"/>
  <c r="CZ869" i="3"/>
  <c r="DB869" i="3" s="1"/>
  <c r="DA869" i="3"/>
  <c r="DC869" i="3"/>
  <c r="A870" i="3"/>
  <c r="CY870" i="3"/>
  <c r="CZ870" i="3"/>
  <c r="DA870" i="3"/>
  <c r="DB870" i="3"/>
  <c r="DC870" i="3"/>
  <c r="A871" i="3"/>
  <c r="CY871" i="3"/>
  <c r="CZ871" i="3"/>
  <c r="DA871" i="3"/>
  <c r="DB871" i="3"/>
  <c r="DC871" i="3"/>
  <c r="A872" i="3"/>
  <c r="CY872" i="3"/>
  <c r="CZ872" i="3"/>
  <c r="DB872" i="3" s="1"/>
  <c r="DA872" i="3"/>
  <c r="DC872" i="3"/>
  <c r="A873" i="3"/>
  <c r="CY873" i="3"/>
  <c r="CZ873" i="3"/>
  <c r="DA873" i="3"/>
  <c r="DB873" i="3"/>
  <c r="DC873" i="3"/>
  <c r="A874" i="3"/>
  <c r="CY874" i="3"/>
  <c r="CZ874" i="3"/>
  <c r="DA874" i="3"/>
  <c r="DB874" i="3"/>
  <c r="DC874" i="3"/>
  <c r="A875" i="3"/>
  <c r="CY875" i="3"/>
  <c r="CZ875" i="3"/>
  <c r="DA875" i="3"/>
  <c r="DB875" i="3"/>
  <c r="DC875" i="3"/>
  <c r="A876" i="3"/>
  <c r="CY876" i="3"/>
  <c r="CZ876" i="3"/>
  <c r="DB876" i="3" s="1"/>
  <c r="DA876" i="3"/>
  <c r="DC876" i="3"/>
  <c r="A877" i="3"/>
  <c r="CY877" i="3"/>
  <c r="CZ877" i="3"/>
  <c r="DA877" i="3"/>
  <c r="DB877" i="3"/>
  <c r="DC877" i="3"/>
  <c r="A878" i="3"/>
  <c r="CY878" i="3"/>
  <c r="CZ878" i="3"/>
  <c r="DA878" i="3"/>
  <c r="DB878" i="3"/>
  <c r="DC878" i="3"/>
  <c r="A879" i="3"/>
  <c r="CY879" i="3"/>
  <c r="CZ879" i="3"/>
  <c r="DB879" i="3" s="1"/>
  <c r="DA879" i="3"/>
  <c r="DC879" i="3"/>
  <c r="A880" i="3"/>
  <c r="CY880" i="3"/>
  <c r="CZ880" i="3"/>
  <c r="DB880" i="3" s="1"/>
  <c r="DA880" i="3"/>
  <c r="DC880" i="3"/>
  <c r="A881" i="3"/>
  <c r="CY881" i="3"/>
  <c r="CZ881" i="3"/>
  <c r="DB881" i="3" s="1"/>
  <c r="DA881" i="3"/>
  <c r="DC881" i="3"/>
  <c r="A882" i="3"/>
  <c r="CY882" i="3"/>
  <c r="CZ882" i="3"/>
  <c r="DA882" i="3"/>
  <c r="DB882" i="3"/>
  <c r="DC882" i="3"/>
  <c r="A883" i="3"/>
  <c r="CY883" i="3"/>
  <c r="CZ883" i="3"/>
  <c r="DB883" i="3" s="1"/>
  <c r="DA883" i="3"/>
  <c r="DC883" i="3"/>
  <c r="A884" i="3"/>
  <c r="CY884" i="3"/>
  <c r="CZ884" i="3"/>
  <c r="DB884" i="3" s="1"/>
  <c r="DA884" i="3"/>
  <c r="DC884" i="3"/>
  <c r="A885" i="3"/>
  <c r="CY885" i="3"/>
  <c r="CZ885" i="3"/>
  <c r="DB885" i="3" s="1"/>
  <c r="DA885" i="3"/>
  <c r="DC885" i="3"/>
  <c r="A886" i="3"/>
  <c r="CY886" i="3"/>
  <c r="CZ886" i="3"/>
  <c r="DA886" i="3"/>
  <c r="DB886" i="3"/>
  <c r="DC886" i="3"/>
  <c r="A887" i="3"/>
  <c r="CY887" i="3"/>
  <c r="CZ887" i="3"/>
  <c r="DA887" i="3"/>
  <c r="DB887" i="3"/>
  <c r="DC887" i="3"/>
  <c r="A888" i="3"/>
  <c r="CY888" i="3"/>
  <c r="CZ888" i="3"/>
  <c r="DB888" i="3" s="1"/>
  <c r="DA888" i="3"/>
  <c r="DC888" i="3"/>
  <c r="A889" i="3"/>
  <c r="CY889" i="3"/>
  <c r="CZ889" i="3"/>
  <c r="DA889" i="3"/>
  <c r="DB889" i="3"/>
  <c r="DC889" i="3"/>
  <c r="A890" i="3"/>
  <c r="CY890" i="3"/>
  <c r="CZ890" i="3"/>
  <c r="DA890" i="3"/>
  <c r="DB890" i="3"/>
  <c r="DC890" i="3"/>
  <c r="A891" i="3"/>
  <c r="CY891" i="3"/>
  <c r="CZ891" i="3"/>
  <c r="DA891" i="3"/>
  <c r="DB891" i="3"/>
  <c r="DC891" i="3"/>
  <c r="A892" i="3"/>
  <c r="CY892" i="3"/>
  <c r="CZ892" i="3"/>
  <c r="DB892" i="3" s="1"/>
  <c r="DA892" i="3"/>
  <c r="DC892" i="3"/>
  <c r="A893" i="3"/>
  <c r="CY893" i="3"/>
  <c r="CZ893" i="3"/>
  <c r="DA893" i="3"/>
  <c r="DB893" i="3"/>
  <c r="DC893" i="3"/>
  <c r="A894" i="3"/>
  <c r="CY894" i="3"/>
  <c r="CZ894" i="3"/>
  <c r="DA894" i="3"/>
  <c r="DB894" i="3"/>
  <c r="DC894" i="3"/>
  <c r="A895" i="3"/>
  <c r="CY895" i="3"/>
  <c r="CZ895" i="3"/>
  <c r="DB895" i="3" s="1"/>
  <c r="DA895" i="3"/>
  <c r="DC895" i="3"/>
  <c r="A896" i="3"/>
  <c r="CY896" i="3"/>
  <c r="CZ896" i="3"/>
  <c r="DB896" i="3" s="1"/>
  <c r="DA896" i="3"/>
  <c r="DC896" i="3"/>
  <c r="A897" i="3"/>
  <c r="CY897" i="3"/>
  <c r="CZ897" i="3"/>
  <c r="DB897" i="3" s="1"/>
  <c r="DA897" i="3"/>
  <c r="DC897" i="3"/>
  <c r="A898" i="3"/>
  <c r="CY898" i="3"/>
  <c r="CZ898" i="3"/>
  <c r="DA898" i="3"/>
  <c r="DB898" i="3"/>
  <c r="DC898" i="3"/>
  <c r="A899" i="3"/>
  <c r="CY899" i="3"/>
  <c r="CZ899" i="3"/>
  <c r="DB899" i="3" s="1"/>
  <c r="DA899" i="3"/>
  <c r="DC899" i="3"/>
  <c r="A900" i="3"/>
  <c r="CY900" i="3"/>
  <c r="CZ900" i="3"/>
  <c r="DB900" i="3" s="1"/>
  <c r="DA900" i="3"/>
  <c r="DC900" i="3"/>
  <c r="A901" i="3"/>
  <c r="CY901" i="3"/>
  <c r="CZ901" i="3"/>
  <c r="DB901" i="3" s="1"/>
  <c r="DA901" i="3"/>
  <c r="DC901" i="3"/>
  <c r="A902" i="3"/>
  <c r="CY902" i="3"/>
  <c r="CZ902" i="3"/>
  <c r="DA902" i="3"/>
  <c r="DB902" i="3"/>
  <c r="DC902" i="3"/>
  <c r="A903" i="3"/>
  <c r="CY903" i="3"/>
  <c r="CZ903" i="3"/>
  <c r="DA903" i="3"/>
  <c r="DB903" i="3"/>
  <c r="DC903" i="3"/>
  <c r="A904" i="3"/>
  <c r="CY904" i="3"/>
  <c r="CZ904" i="3"/>
  <c r="DB904" i="3" s="1"/>
  <c r="DA904" i="3"/>
  <c r="DC904" i="3"/>
  <c r="A905" i="3"/>
  <c r="CY905" i="3"/>
  <c r="CZ905" i="3"/>
  <c r="DA905" i="3"/>
  <c r="DB905" i="3"/>
  <c r="DC905" i="3"/>
  <c r="A906" i="3"/>
  <c r="CY906" i="3"/>
  <c r="CZ906" i="3"/>
  <c r="DA906" i="3"/>
  <c r="DB906" i="3"/>
  <c r="DC906" i="3"/>
  <c r="A907" i="3"/>
  <c r="CY907" i="3"/>
  <c r="CZ907" i="3"/>
  <c r="DA907" i="3"/>
  <c r="DB907" i="3"/>
  <c r="DC907" i="3"/>
  <c r="A908" i="3"/>
  <c r="CY908" i="3"/>
  <c r="CZ908" i="3"/>
  <c r="DB908" i="3" s="1"/>
  <c r="DA908" i="3"/>
  <c r="DC908" i="3"/>
  <c r="A909" i="3"/>
  <c r="CY909" i="3"/>
  <c r="CZ909" i="3"/>
  <c r="DA909" i="3"/>
  <c r="DB909" i="3"/>
  <c r="DC909" i="3"/>
  <c r="A910" i="3"/>
  <c r="CY910" i="3"/>
  <c r="CZ910" i="3"/>
  <c r="DA910" i="3"/>
  <c r="DB910" i="3"/>
  <c r="DC910" i="3"/>
  <c r="A911" i="3"/>
  <c r="CY911" i="3"/>
  <c r="CZ911" i="3"/>
  <c r="DB911" i="3" s="1"/>
  <c r="DA911" i="3"/>
  <c r="DC911" i="3"/>
  <c r="A912" i="3"/>
  <c r="CY912" i="3"/>
  <c r="CZ912" i="3"/>
  <c r="DB912" i="3" s="1"/>
  <c r="DA912" i="3"/>
  <c r="DC912" i="3"/>
  <c r="A913" i="3"/>
  <c r="CY913" i="3"/>
  <c r="CZ913" i="3"/>
  <c r="DB913" i="3" s="1"/>
  <c r="DA913" i="3"/>
  <c r="DC913" i="3"/>
  <c r="A914" i="3"/>
  <c r="CY914" i="3"/>
  <c r="CZ914" i="3"/>
  <c r="DA914" i="3"/>
  <c r="DB914" i="3"/>
  <c r="DC914" i="3"/>
  <c r="A915" i="3"/>
  <c r="CY915" i="3"/>
  <c r="CZ915" i="3"/>
  <c r="DB915" i="3" s="1"/>
  <c r="DA915" i="3"/>
  <c r="DC915" i="3"/>
  <c r="A916" i="3"/>
  <c r="CY916" i="3"/>
  <c r="CZ916" i="3"/>
  <c r="DB916" i="3" s="1"/>
  <c r="DA916" i="3"/>
  <c r="DC916" i="3"/>
  <c r="A917" i="3"/>
  <c r="CY917" i="3"/>
  <c r="CZ917" i="3"/>
  <c r="DB917" i="3" s="1"/>
  <c r="DA917" i="3"/>
  <c r="DC917" i="3"/>
  <c r="A918" i="3"/>
  <c r="CY918" i="3"/>
  <c r="CZ918" i="3"/>
  <c r="DA918" i="3"/>
  <c r="DB918" i="3"/>
  <c r="DC918" i="3"/>
  <c r="A919" i="3"/>
  <c r="CY919" i="3"/>
  <c r="CZ919" i="3"/>
  <c r="DA919" i="3"/>
  <c r="DB919" i="3"/>
  <c r="DC919" i="3"/>
  <c r="A920" i="3"/>
  <c r="CY920" i="3"/>
  <c r="CZ920" i="3"/>
  <c r="DB920" i="3" s="1"/>
  <c r="DA920" i="3"/>
  <c r="DC920" i="3"/>
  <c r="A921" i="3"/>
  <c r="CY921" i="3"/>
  <c r="CZ921" i="3"/>
  <c r="DA921" i="3"/>
  <c r="DB921" i="3"/>
  <c r="DC921" i="3"/>
  <c r="A922" i="3"/>
  <c r="CY922" i="3"/>
  <c r="CZ922" i="3"/>
  <c r="DA922" i="3"/>
  <c r="DB922" i="3"/>
  <c r="DC922" i="3"/>
  <c r="A923" i="3"/>
  <c r="CY923" i="3"/>
  <c r="CZ923" i="3"/>
  <c r="DA923" i="3"/>
  <c r="DB923" i="3"/>
  <c r="DC923" i="3"/>
  <c r="A924" i="3"/>
  <c r="CY924" i="3"/>
  <c r="CZ924" i="3"/>
  <c r="DB924" i="3" s="1"/>
  <c r="DA924" i="3"/>
  <c r="DC924" i="3"/>
  <c r="A925" i="3"/>
  <c r="CY925" i="3"/>
  <c r="CZ925" i="3"/>
  <c r="DA925" i="3"/>
  <c r="DB925" i="3"/>
  <c r="DC925" i="3"/>
  <c r="A926" i="3"/>
  <c r="CY926" i="3"/>
  <c r="CZ926" i="3"/>
  <c r="DA926" i="3"/>
  <c r="DB926" i="3"/>
  <c r="DC926" i="3"/>
  <c r="A927" i="3"/>
  <c r="CY927" i="3"/>
  <c r="CZ927" i="3"/>
  <c r="DB927" i="3" s="1"/>
  <c r="DA927" i="3"/>
  <c r="DC927" i="3"/>
  <c r="A928" i="3"/>
  <c r="CY928" i="3"/>
  <c r="CZ928" i="3"/>
  <c r="DB928" i="3" s="1"/>
  <c r="DA928" i="3"/>
  <c r="DC928" i="3"/>
  <c r="A929" i="3"/>
  <c r="CY929" i="3"/>
  <c r="CZ929" i="3"/>
  <c r="DB929" i="3" s="1"/>
  <c r="DA929" i="3"/>
  <c r="DC929" i="3"/>
  <c r="A930" i="3"/>
  <c r="CY930" i="3"/>
  <c r="CZ930" i="3"/>
  <c r="DA930" i="3"/>
  <c r="DB930" i="3"/>
  <c r="DC930" i="3"/>
  <c r="A931" i="3"/>
  <c r="CY931" i="3"/>
  <c r="CZ931" i="3"/>
  <c r="DB931" i="3" s="1"/>
  <c r="DA931" i="3"/>
  <c r="DC931" i="3"/>
  <c r="A932" i="3"/>
  <c r="CY932" i="3"/>
  <c r="CZ932" i="3"/>
  <c r="DB932" i="3" s="1"/>
  <c r="DA932" i="3"/>
  <c r="DC932" i="3"/>
  <c r="A933" i="3"/>
  <c r="CY933" i="3"/>
  <c r="CZ933" i="3"/>
  <c r="DB933" i="3" s="1"/>
  <c r="DA933" i="3"/>
  <c r="DC933" i="3"/>
  <c r="A934" i="3"/>
  <c r="CY934" i="3"/>
  <c r="CZ934" i="3"/>
  <c r="DA934" i="3"/>
  <c r="DB934" i="3"/>
  <c r="DC934" i="3"/>
  <c r="A935" i="3"/>
  <c r="CY935" i="3"/>
  <c r="CZ935" i="3"/>
  <c r="DA935" i="3"/>
  <c r="DB935" i="3"/>
  <c r="DC935" i="3"/>
  <c r="A936" i="3"/>
  <c r="CY936" i="3"/>
  <c r="CZ936" i="3"/>
  <c r="DB936" i="3" s="1"/>
  <c r="DA936" i="3"/>
  <c r="DC936" i="3"/>
  <c r="A937" i="3"/>
  <c r="CY937" i="3"/>
  <c r="CZ937" i="3"/>
  <c r="DA937" i="3"/>
  <c r="DB937" i="3"/>
  <c r="DC937" i="3"/>
  <c r="A938" i="3"/>
  <c r="CY938" i="3"/>
  <c r="CZ938" i="3"/>
  <c r="DA938" i="3"/>
  <c r="DB938" i="3"/>
  <c r="DC938" i="3"/>
  <c r="A939" i="3"/>
  <c r="CY939" i="3"/>
  <c r="CZ939" i="3"/>
  <c r="DA939" i="3"/>
  <c r="DB939" i="3"/>
  <c r="DC939" i="3"/>
  <c r="A940" i="3"/>
  <c r="CY940" i="3"/>
  <c r="CZ940" i="3"/>
  <c r="DB940" i="3" s="1"/>
  <c r="DA940" i="3"/>
  <c r="DC940" i="3"/>
  <c r="A941" i="3"/>
  <c r="CY941" i="3"/>
  <c r="CZ941" i="3"/>
  <c r="DA941" i="3"/>
  <c r="DB941" i="3"/>
  <c r="DC941" i="3"/>
  <c r="A942" i="3"/>
  <c r="CY942" i="3"/>
  <c r="CZ942" i="3"/>
  <c r="DA942" i="3"/>
  <c r="DB942" i="3"/>
  <c r="DC942" i="3"/>
  <c r="A943" i="3"/>
  <c r="CY943" i="3"/>
  <c r="CZ943" i="3"/>
  <c r="DB943" i="3" s="1"/>
  <c r="DA943" i="3"/>
  <c r="DC943" i="3"/>
  <c r="A944" i="3"/>
  <c r="CY944" i="3"/>
  <c r="CZ944" i="3"/>
  <c r="DB944" i="3" s="1"/>
  <c r="DA944" i="3"/>
  <c r="DC944" i="3"/>
  <c r="A945" i="3"/>
  <c r="CY945" i="3"/>
  <c r="CZ945" i="3"/>
  <c r="DB945" i="3" s="1"/>
  <c r="DA945" i="3"/>
  <c r="DC945" i="3"/>
  <c r="A946" i="3"/>
  <c r="CY946" i="3"/>
  <c r="CZ946" i="3"/>
  <c r="DA946" i="3"/>
  <c r="DB946" i="3"/>
  <c r="DC946" i="3"/>
  <c r="A947" i="3"/>
  <c r="CY947" i="3"/>
  <c r="CZ947" i="3"/>
  <c r="DB947" i="3" s="1"/>
  <c r="DA947" i="3"/>
  <c r="DC947" i="3"/>
  <c r="A948" i="3"/>
  <c r="CY948" i="3"/>
  <c r="CZ948" i="3"/>
  <c r="DB948" i="3" s="1"/>
  <c r="DA948" i="3"/>
  <c r="DC948" i="3"/>
  <c r="A949" i="3"/>
  <c r="CY949" i="3"/>
  <c r="CZ949" i="3"/>
  <c r="DB949" i="3" s="1"/>
  <c r="DA949" i="3"/>
  <c r="DC949" i="3"/>
  <c r="A950" i="3"/>
  <c r="CY950" i="3"/>
  <c r="CZ950" i="3"/>
  <c r="DA950" i="3"/>
  <c r="DB950" i="3"/>
  <c r="DC950" i="3"/>
  <c r="A951" i="3"/>
  <c r="CY951" i="3"/>
  <c r="CZ951" i="3"/>
  <c r="DA951" i="3"/>
  <c r="DB951" i="3"/>
  <c r="DC951" i="3"/>
  <c r="A952" i="3"/>
  <c r="CY952" i="3"/>
  <c r="CZ952" i="3"/>
  <c r="DB952" i="3" s="1"/>
  <c r="DA952" i="3"/>
  <c r="DC952" i="3"/>
  <c r="A953" i="3"/>
  <c r="CY953" i="3"/>
  <c r="CZ953" i="3"/>
  <c r="DA953" i="3"/>
  <c r="DB953" i="3"/>
  <c r="DC953" i="3"/>
  <c r="A954" i="3"/>
  <c r="CY954" i="3"/>
  <c r="CZ954" i="3"/>
  <c r="DA954" i="3"/>
  <c r="DB954" i="3"/>
  <c r="DC954" i="3"/>
  <c r="A955" i="3"/>
  <c r="CY955" i="3"/>
  <c r="CZ955" i="3"/>
  <c r="DA955" i="3"/>
  <c r="DB955" i="3"/>
  <c r="DC955" i="3"/>
  <c r="A956" i="3"/>
  <c r="CY956" i="3"/>
  <c r="CZ956" i="3"/>
  <c r="DB956" i="3" s="1"/>
  <c r="DA956" i="3"/>
  <c r="DC956" i="3"/>
  <c r="A957" i="3"/>
  <c r="CY957" i="3"/>
  <c r="CZ957" i="3"/>
  <c r="DA957" i="3"/>
  <c r="DB957" i="3"/>
  <c r="DC957" i="3"/>
  <c r="A958" i="3"/>
  <c r="CY958" i="3"/>
  <c r="CZ958" i="3"/>
  <c r="DA958" i="3"/>
  <c r="DB958" i="3"/>
  <c r="DC958" i="3"/>
  <c r="A959" i="3"/>
  <c r="CY959" i="3"/>
  <c r="CZ959" i="3"/>
  <c r="DB959" i="3" s="1"/>
  <c r="DA959" i="3"/>
  <c r="DC959" i="3"/>
  <c r="A960" i="3"/>
  <c r="CY960" i="3"/>
  <c r="CZ960" i="3"/>
  <c r="DB960" i="3" s="1"/>
  <c r="DA960" i="3"/>
  <c r="DC960" i="3"/>
  <c r="A961" i="3"/>
  <c r="CY961" i="3"/>
  <c r="CZ961" i="3"/>
  <c r="DB961" i="3" s="1"/>
  <c r="DA961" i="3"/>
  <c r="DC961" i="3"/>
  <c r="A962" i="3"/>
  <c r="CY962" i="3"/>
  <c r="CZ962" i="3"/>
  <c r="DA962" i="3"/>
  <c r="DB962" i="3"/>
  <c r="DC962" i="3"/>
  <c r="A963" i="3"/>
  <c r="CY963" i="3"/>
  <c r="CZ963" i="3"/>
  <c r="DB963" i="3" s="1"/>
  <c r="DA963" i="3"/>
  <c r="DC963" i="3"/>
  <c r="A964" i="3"/>
  <c r="CY964" i="3"/>
  <c r="CZ964" i="3"/>
  <c r="DB964" i="3" s="1"/>
  <c r="DA964" i="3"/>
  <c r="DC964" i="3"/>
  <c r="A965" i="3"/>
  <c r="CY965" i="3"/>
  <c r="CZ965" i="3"/>
  <c r="DB965" i="3" s="1"/>
  <c r="DA965" i="3"/>
  <c r="DC965" i="3"/>
  <c r="A966" i="3"/>
  <c r="CY966" i="3"/>
  <c r="CZ966" i="3"/>
  <c r="DA966" i="3"/>
  <c r="DB966" i="3"/>
  <c r="DC966" i="3"/>
  <c r="A967" i="3"/>
  <c r="CY967" i="3"/>
  <c r="CZ967" i="3"/>
  <c r="DA967" i="3"/>
  <c r="DB967" i="3"/>
  <c r="DC967" i="3"/>
  <c r="A968" i="3"/>
  <c r="CY968" i="3"/>
  <c r="CZ968" i="3"/>
  <c r="DB968" i="3" s="1"/>
  <c r="DA968" i="3"/>
  <c r="DC968" i="3"/>
  <c r="A969" i="3"/>
  <c r="CY969" i="3"/>
  <c r="CZ969" i="3"/>
  <c r="DA969" i="3"/>
  <c r="DB969" i="3"/>
  <c r="DC969" i="3"/>
  <c r="A970" i="3"/>
  <c r="CY970" i="3"/>
  <c r="CZ970" i="3"/>
  <c r="DA970" i="3"/>
  <c r="DB970" i="3"/>
  <c r="DC970" i="3"/>
  <c r="A971" i="3"/>
  <c r="CY971" i="3"/>
  <c r="CZ971" i="3"/>
  <c r="DA971" i="3"/>
  <c r="DB971" i="3"/>
  <c r="DC971" i="3"/>
  <c r="A972" i="3"/>
  <c r="CY972" i="3"/>
  <c r="CZ972" i="3"/>
  <c r="DB972" i="3" s="1"/>
  <c r="DA972" i="3"/>
  <c r="DC972" i="3"/>
  <c r="A973" i="3"/>
  <c r="CY973" i="3"/>
  <c r="CZ973" i="3"/>
  <c r="DA973" i="3"/>
  <c r="DB973" i="3"/>
  <c r="DC973" i="3"/>
  <c r="A974" i="3"/>
  <c r="CY974" i="3"/>
  <c r="CZ974" i="3"/>
  <c r="DA974" i="3"/>
  <c r="DB974" i="3"/>
  <c r="DC974" i="3"/>
  <c r="A975" i="3"/>
  <c r="CY975" i="3"/>
  <c r="CZ975" i="3"/>
  <c r="DB975" i="3" s="1"/>
  <c r="DA975" i="3"/>
  <c r="DC975" i="3"/>
  <c r="A976" i="3"/>
  <c r="CY976" i="3"/>
  <c r="CZ976" i="3"/>
  <c r="DB976" i="3" s="1"/>
  <c r="DA976" i="3"/>
  <c r="DC976" i="3"/>
  <c r="A977" i="3"/>
  <c r="CY977" i="3"/>
  <c r="CZ977" i="3"/>
  <c r="DB977" i="3" s="1"/>
  <c r="DA977" i="3"/>
  <c r="DC977" i="3"/>
  <c r="A978" i="3"/>
  <c r="CY978" i="3"/>
  <c r="CZ978" i="3"/>
  <c r="DA978" i="3"/>
  <c r="DB978" i="3"/>
  <c r="DC978" i="3"/>
  <c r="A979" i="3"/>
  <c r="CY979" i="3"/>
  <c r="CZ979" i="3"/>
  <c r="DA979" i="3"/>
  <c r="DB979" i="3"/>
  <c r="DC979" i="3"/>
  <c r="A980" i="3"/>
  <c r="CY980" i="3"/>
  <c r="CZ980" i="3"/>
  <c r="DB980" i="3" s="1"/>
  <c r="DA980" i="3"/>
  <c r="DC980" i="3"/>
  <c r="A981" i="3"/>
  <c r="CY981" i="3"/>
  <c r="CZ981" i="3"/>
  <c r="DA981" i="3"/>
  <c r="DB981" i="3"/>
  <c r="DC981" i="3"/>
  <c r="A982" i="3"/>
  <c r="CY982" i="3"/>
  <c r="CZ982" i="3"/>
  <c r="DA982" i="3"/>
  <c r="DB982" i="3"/>
  <c r="DC982" i="3"/>
  <c r="A983" i="3"/>
  <c r="CY983" i="3"/>
  <c r="CZ983" i="3"/>
  <c r="DB983" i="3" s="1"/>
  <c r="DA983" i="3"/>
  <c r="DC983" i="3"/>
  <c r="A984" i="3"/>
  <c r="CY984" i="3"/>
  <c r="CZ984" i="3"/>
  <c r="DB984" i="3" s="1"/>
  <c r="DA984" i="3"/>
  <c r="DC984" i="3"/>
  <c r="A985" i="3"/>
  <c r="CY985" i="3"/>
  <c r="CZ985" i="3"/>
  <c r="DB985" i="3" s="1"/>
  <c r="DA985" i="3"/>
  <c r="DC985" i="3"/>
  <c r="A986" i="3"/>
  <c r="CY986" i="3"/>
  <c r="CZ986" i="3"/>
  <c r="DA986" i="3"/>
  <c r="DB986" i="3"/>
  <c r="DC986" i="3"/>
  <c r="A987" i="3"/>
  <c r="CY987" i="3"/>
  <c r="CZ987" i="3"/>
  <c r="DA987" i="3"/>
  <c r="DB987" i="3"/>
  <c r="DC987" i="3"/>
  <c r="A988" i="3"/>
  <c r="CY988" i="3"/>
  <c r="CZ988" i="3"/>
  <c r="DB988" i="3" s="1"/>
  <c r="DA988" i="3"/>
  <c r="DC988" i="3"/>
  <c r="A989" i="3"/>
  <c r="CY989" i="3"/>
  <c r="CZ989" i="3"/>
  <c r="DA989" i="3"/>
  <c r="DB989" i="3"/>
  <c r="DC989" i="3"/>
  <c r="A990" i="3"/>
  <c r="CY990" i="3"/>
  <c r="CZ990" i="3"/>
  <c r="DA990" i="3"/>
  <c r="DB990" i="3"/>
  <c r="DC990" i="3"/>
  <c r="A991" i="3"/>
  <c r="CY991" i="3"/>
  <c r="CZ991" i="3"/>
  <c r="DB991" i="3" s="1"/>
  <c r="DA991" i="3"/>
  <c r="DC991" i="3"/>
  <c r="A992" i="3"/>
  <c r="CY992" i="3"/>
  <c r="CZ992" i="3"/>
  <c r="DB992" i="3" s="1"/>
  <c r="DA992" i="3"/>
  <c r="DC992" i="3"/>
  <c r="A993" i="3"/>
  <c r="CY993" i="3"/>
  <c r="CZ993" i="3"/>
  <c r="DB993" i="3" s="1"/>
  <c r="DA993" i="3"/>
  <c r="DC993" i="3"/>
  <c r="A994" i="3"/>
  <c r="CY994" i="3"/>
  <c r="CZ994" i="3"/>
  <c r="DA994" i="3"/>
  <c r="DB994" i="3"/>
  <c r="DC994" i="3"/>
  <c r="A995" i="3"/>
  <c r="CY995" i="3"/>
  <c r="CZ995" i="3"/>
  <c r="DB995" i="3" s="1"/>
  <c r="DA995" i="3"/>
  <c r="DC995" i="3"/>
  <c r="A996" i="3"/>
  <c r="CY996" i="3"/>
  <c r="CZ996" i="3"/>
  <c r="DB996" i="3" s="1"/>
  <c r="DA996" i="3"/>
  <c r="DC996" i="3"/>
  <c r="A997" i="3"/>
  <c r="CY997" i="3"/>
  <c r="CZ997" i="3"/>
  <c r="DB997" i="3" s="1"/>
  <c r="DA997" i="3"/>
  <c r="DC997" i="3"/>
  <c r="A998" i="3"/>
  <c r="CY998" i="3"/>
  <c r="CZ998" i="3"/>
  <c r="DA998" i="3"/>
  <c r="DB998" i="3"/>
  <c r="DC998" i="3"/>
  <c r="A999" i="3"/>
  <c r="CY999" i="3"/>
  <c r="CZ999" i="3"/>
  <c r="DB999" i="3" s="1"/>
  <c r="DA999" i="3"/>
  <c r="DC999" i="3"/>
  <c r="A1000" i="3"/>
  <c r="CY1000" i="3"/>
  <c r="CZ1000" i="3"/>
  <c r="DB1000" i="3" s="1"/>
  <c r="DA1000" i="3"/>
  <c r="DC1000" i="3"/>
  <c r="A1001" i="3"/>
  <c r="CY1001" i="3"/>
  <c r="CZ1001" i="3"/>
  <c r="DB1001" i="3" s="1"/>
  <c r="DA1001" i="3"/>
  <c r="DC1001" i="3"/>
  <c r="A1002" i="3"/>
  <c r="CY1002" i="3"/>
  <c r="CZ1002" i="3"/>
  <c r="DA1002" i="3"/>
  <c r="DB1002" i="3"/>
  <c r="DC1002" i="3"/>
  <c r="A1003" i="3"/>
  <c r="CY1003" i="3"/>
  <c r="CZ1003" i="3"/>
  <c r="DA1003" i="3"/>
  <c r="DB1003" i="3"/>
  <c r="DC1003" i="3"/>
  <c r="A1004" i="3"/>
  <c r="CY1004" i="3"/>
  <c r="CZ1004" i="3"/>
  <c r="DB1004" i="3" s="1"/>
  <c r="DA1004" i="3"/>
  <c r="DC1004" i="3"/>
  <c r="A1005" i="3"/>
  <c r="CY1005" i="3"/>
  <c r="CZ1005" i="3"/>
  <c r="DA1005" i="3"/>
  <c r="DB1005" i="3"/>
  <c r="DC1005" i="3"/>
  <c r="A1006" i="3"/>
  <c r="CY1006" i="3"/>
  <c r="CZ1006" i="3"/>
  <c r="DA1006" i="3"/>
  <c r="DB1006" i="3"/>
  <c r="DC1006" i="3"/>
  <c r="A1007" i="3"/>
  <c r="CY1007" i="3"/>
  <c r="CZ1007" i="3"/>
  <c r="DA1007" i="3"/>
  <c r="DB1007" i="3"/>
  <c r="DC1007" i="3"/>
  <c r="A1008" i="3"/>
  <c r="CY1008" i="3"/>
  <c r="CZ1008" i="3"/>
  <c r="DB1008" i="3" s="1"/>
  <c r="DA1008" i="3"/>
  <c r="DC1008" i="3"/>
  <c r="A1009" i="3"/>
  <c r="CY1009" i="3"/>
  <c r="CZ1009" i="3"/>
  <c r="DA1009" i="3"/>
  <c r="DB1009" i="3"/>
  <c r="DC1009" i="3"/>
  <c r="A1010" i="3"/>
  <c r="CY1010" i="3"/>
  <c r="CZ1010" i="3"/>
  <c r="DA1010" i="3"/>
  <c r="DB1010" i="3"/>
  <c r="DC1010" i="3"/>
  <c r="A1011" i="3"/>
  <c r="CY1011" i="3"/>
  <c r="CZ1011" i="3"/>
  <c r="DB1011" i="3" s="1"/>
  <c r="DA1011" i="3"/>
  <c r="DC1011" i="3"/>
  <c r="A1012" i="3"/>
  <c r="CY1012" i="3"/>
  <c r="CZ1012" i="3"/>
  <c r="DB1012" i="3" s="1"/>
  <c r="DA1012" i="3"/>
  <c r="DC1012" i="3"/>
  <c r="A1013" i="3"/>
  <c r="CY1013" i="3"/>
  <c r="CZ1013" i="3"/>
  <c r="DB1013" i="3" s="1"/>
  <c r="DA1013" i="3"/>
  <c r="DC1013" i="3"/>
  <c r="A1014" i="3"/>
  <c r="CY1014" i="3"/>
  <c r="CZ1014" i="3"/>
  <c r="DA1014" i="3"/>
  <c r="DB1014" i="3"/>
  <c r="DC1014" i="3"/>
  <c r="A1015" i="3"/>
  <c r="CX1015" i="3"/>
  <c r="CY1015" i="3"/>
  <c r="CZ1015" i="3"/>
  <c r="DB1015" i="3" s="1"/>
  <c r="DA1015" i="3"/>
  <c r="DC1015" i="3"/>
  <c r="A1016" i="3"/>
  <c r="CX1016" i="3"/>
  <c r="CY1016" i="3"/>
  <c r="CZ1016" i="3"/>
  <c r="DB1016" i="3" s="1"/>
  <c r="DA1016" i="3"/>
  <c r="DC1016" i="3"/>
  <c r="A1017" i="3"/>
  <c r="CX1017" i="3"/>
  <c r="CY1017" i="3"/>
  <c r="CZ1017" i="3"/>
  <c r="DA1017" i="3"/>
  <c r="DB1017" i="3"/>
  <c r="DC1017" i="3"/>
  <c r="A1018" i="3"/>
  <c r="CX1018" i="3"/>
  <c r="CY1018" i="3"/>
  <c r="CZ1018" i="3"/>
  <c r="DA1018" i="3"/>
  <c r="DB1018" i="3"/>
  <c r="DC1018" i="3"/>
  <c r="A1019" i="3"/>
  <c r="CX1019" i="3"/>
  <c r="CY1019" i="3"/>
  <c r="CZ1019" i="3"/>
  <c r="DB1019" i="3" s="1"/>
  <c r="DA1019" i="3"/>
  <c r="DC1019" i="3"/>
  <c r="A1020" i="3"/>
  <c r="CX1020" i="3"/>
  <c r="CY1020" i="3"/>
  <c r="CZ1020" i="3"/>
  <c r="DB1020" i="3" s="1"/>
  <c r="DA1020" i="3"/>
  <c r="DC1020" i="3"/>
  <c r="A1021" i="3"/>
  <c r="CX1021" i="3"/>
  <c r="CY1021" i="3"/>
  <c r="CZ1021" i="3"/>
  <c r="DB1021" i="3" s="1"/>
  <c r="DA1021" i="3"/>
  <c r="DC1021" i="3"/>
  <c r="A1022" i="3"/>
  <c r="CX1022" i="3"/>
  <c r="CY1022" i="3"/>
  <c r="CZ1022" i="3"/>
  <c r="DA1022" i="3"/>
  <c r="DB1022" i="3"/>
  <c r="DC1022" i="3"/>
  <c r="A1023" i="3"/>
  <c r="CX1023" i="3"/>
  <c r="CY1023" i="3"/>
  <c r="CZ1023" i="3"/>
  <c r="DA1023" i="3"/>
  <c r="DB1023" i="3"/>
  <c r="DC1023" i="3"/>
  <c r="A1024" i="3"/>
  <c r="CX1024" i="3"/>
  <c r="CY1024" i="3"/>
  <c r="CZ1024" i="3"/>
  <c r="DB1024" i="3" s="1"/>
  <c r="DA1024" i="3"/>
  <c r="DC1024" i="3"/>
  <c r="A1025" i="3"/>
  <c r="CX1025" i="3"/>
  <c r="CY1025" i="3"/>
  <c r="CZ1025" i="3"/>
  <c r="DB1025" i="3" s="1"/>
  <c r="DA1025" i="3"/>
  <c r="DC1025" i="3"/>
  <c r="A1026" i="3"/>
  <c r="CX1026" i="3"/>
  <c r="CY1026" i="3"/>
  <c r="CZ1026" i="3"/>
  <c r="DA1026" i="3"/>
  <c r="DB1026" i="3"/>
  <c r="DC1026" i="3"/>
  <c r="A1027" i="3"/>
  <c r="CX1027" i="3"/>
  <c r="CY1027" i="3"/>
  <c r="CZ1027" i="3"/>
  <c r="DA1027" i="3"/>
  <c r="DB1027" i="3"/>
  <c r="DC1027" i="3"/>
  <c r="A1028" i="3"/>
  <c r="CX1028" i="3"/>
  <c r="CY1028" i="3"/>
  <c r="CZ1028" i="3"/>
  <c r="DB1028" i="3" s="1"/>
  <c r="DA1028" i="3"/>
  <c r="DC1028" i="3"/>
  <c r="A1029" i="3"/>
  <c r="CY1029" i="3"/>
  <c r="CZ1029" i="3"/>
  <c r="DB1029" i="3" s="1"/>
  <c r="DA1029" i="3"/>
  <c r="DC1029" i="3"/>
  <c r="A1030" i="3"/>
  <c r="CY1030" i="3"/>
  <c r="CZ1030" i="3"/>
  <c r="DA1030" i="3"/>
  <c r="DB1030" i="3"/>
  <c r="DC1030" i="3"/>
  <c r="A1031" i="3"/>
  <c r="CY1031" i="3"/>
  <c r="CZ1031" i="3"/>
  <c r="DA1031" i="3"/>
  <c r="DB1031" i="3"/>
  <c r="DC1031" i="3"/>
  <c r="A1032" i="3"/>
  <c r="CY1032" i="3"/>
  <c r="CZ1032" i="3"/>
  <c r="DB1032" i="3" s="1"/>
  <c r="DA1032" i="3"/>
  <c r="DC1032" i="3"/>
  <c r="A1033" i="3"/>
  <c r="CY1033" i="3"/>
  <c r="CZ1033" i="3"/>
  <c r="DA1033" i="3"/>
  <c r="DB1033" i="3"/>
  <c r="DC1033" i="3"/>
  <c r="A1034" i="3"/>
  <c r="CY1034" i="3"/>
  <c r="CZ1034" i="3"/>
  <c r="DA1034" i="3"/>
  <c r="DB1034" i="3"/>
  <c r="DC1034" i="3"/>
  <c r="A1035" i="3"/>
  <c r="CY1035" i="3"/>
  <c r="CZ1035" i="3"/>
  <c r="DB1035" i="3" s="1"/>
  <c r="DA1035" i="3"/>
  <c r="DC1035" i="3"/>
  <c r="A1036" i="3"/>
  <c r="CY1036" i="3"/>
  <c r="CZ1036" i="3"/>
  <c r="DB1036" i="3" s="1"/>
  <c r="DA1036" i="3"/>
  <c r="DC1036" i="3"/>
  <c r="A1037" i="3"/>
  <c r="CY1037" i="3"/>
  <c r="CZ1037" i="3"/>
  <c r="DB1037" i="3" s="1"/>
  <c r="DA1037" i="3"/>
  <c r="DC1037" i="3"/>
  <c r="A1038" i="3"/>
  <c r="CY1038" i="3"/>
  <c r="CZ1038" i="3"/>
  <c r="DA1038" i="3"/>
  <c r="DB1038" i="3"/>
  <c r="DC1038" i="3"/>
  <c r="A1039" i="3"/>
  <c r="CY1039" i="3"/>
  <c r="CZ1039" i="3"/>
  <c r="DA1039" i="3"/>
  <c r="DB1039" i="3"/>
  <c r="DC1039" i="3"/>
  <c r="A1040" i="3"/>
  <c r="CY1040" i="3"/>
  <c r="CZ1040" i="3"/>
  <c r="DB1040" i="3" s="1"/>
  <c r="DA1040" i="3"/>
  <c r="DC1040" i="3"/>
  <c r="A1041" i="3"/>
  <c r="CY1041" i="3"/>
  <c r="CZ1041" i="3"/>
  <c r="DA1041" i="3"/>
  <c r="DB1041" i="3"/>
  <c r="DC1041" i="3"/>
  <c r="A1042" i="3"/>
  <c r="CY1042" i="3"/>
  <c r="CZ1042" i="3"/>
  <c r="DA1042" i="3"/>
  <c r="DB1042" i="3"/>
  <c r="DC1042" i="3"/>
  <c r="A1043" i="3"/>
  <c r="CY1043" i="3"/>
  <c r="CZ1043" i="3"/>
  <c r="DA1043" i="3"/>
  <c r="DB1043" i="3"/>
  <c r="DC1043" i="3"/>
  <c r="A1044" i="3"/>
  <c r="CY1044" i="3"/>
  <c r="CZ1044" i="3"/>
  <c r="DB1044" i="3" s="1"/>
  <c r="DA1044" i="3"/>
  <c r="DC1044" i="3"/>
  <c r="A1045" i="3"/>
  <c r="CY1045" i="3"/>
  <c r="CZ1045" i="3"/>
  <c r="DA1045" i="3"/>
  <c r="DB1045" i="3"/>
  <c r="DC1045" i="3"/>
  <c r="A1046" i="3"/>
  <c r="CY1046" i="3"/>
  <c r="CZ1046" i="3"/>
  <c r="DA1046" i="3"/>
  <c r="DB1046" i="3"/>
  <c r="DC1046" i="3"/>
  <c r="A1047" i="3"/>
  <c r="CY1047" i="3"/>
  <c r="CZ1047" i="3"/>
  <c r="DB1047" i="3" s="1"/>
  <c r="DA1047" i="3"/>
  <c r="DC1047" i="3"/>
  <c r="A1048" i="3"/>
  <c r="CY1048" i="3"/>
  <c r="CZ1048" i="3"/>
  <c r="DB1048" i="3" s="1"/>
  <c r="DA1048" i="3"/>
  <c r="DC1048" i="3"/>
  <c r="A1049" i="3"/>
  <c r="CY1049" i="3"/>
  <c r="CZ1049" i="3"/>
  <c r="DB1049" i="3" s="1"/>
  <c r="DA1049" i="3"/>
  <c r="DC1049" i="3"/>
  <c r="A1050" i="3"/>
  <c r="CY1050" i="3"/>
  <c r="CZ1050" i="3"/>
  <c r="DA1050" i="3"/>
  <c r="DB1050" i="3"/>
  <c r="DC1050" i="3"/>
  <c r="A1051" i="3"/>
  <c r="CY1051" i="3"/>
  <c r="CZ1051" i="3"/>
  <c r="DA1051" i="3"/>
  <c r="DB1051" i="3"/>
  <c r="DC1051" i="3"/>
  <c r="A1052" i="3"/>
  <c r="CY1052" i="3"/>
  <c r="CZ1052" i="3"/>
  <c r="DB1052" i="3" s="1"/>
  <c r="DA1052" i="3"/>
  <c r="DC1052" i="3"/>
  <c r="A1053" i="3"/>
  <c r="CY1053" i="3"/>
  <c r="CZ1053" i="3"/>
  <c r="DA1053" i="3"/>
  <c r="DB1053" i="3"/>
  <c r="DC1053" i="3"/>
  <c r="A1054" i="3"/>
  <c r="CY1054" i="3"/>
  <c r="CZ1054" i="3"/>
  <c r="DA1054" i="3"/>
  <c r="DB1054" i="3"/>
  <c r="DC1054" i="3"/>
  <c r="A1055" i="3"/>
  <c r="CY1055" i="3"/>
  <c r="CZ1055" i="3"/>
  <c r="DB1055" i="3" s="1"/>
  <c r="DA1055" i="3"/>
  <c r="DC1055" i="3"/>
  <c r="A1056" i="3"/>
  <c r="CY1056" i="3"/>
  <c r="CZ1056" i="3"/>
  <c r="DB1056" i="3" s="1"/>
  <c r="DA1056" i="3"/>
  <c r="DC1056" i="3"/>
  <c r="A1057" i="3"/>
  <c r="CY1057" i="3"/>
  <c r="CZ1057" i="3"/>
  <c r="DB1057" i="3" s="1"/>
  <c r="DA1057" i="3"/>
  <c r="DC1057" i="3"/>
  <c r="A1058" i="3"/>
  <c r="CY1058" i="3"/>
  <c r="CZ1058" i="3"/>
  <c r="DA1058" i="3"/>
  <c r="DB1058" i="3"/>
  <c r="DC1058" i="3"/>
  <c r="A1059" i="3"/>
  <c r="CY1059" i="3"/>
  <c r="CZ1059" i="3"/>
  <c r="DB1059" i="3" s="1"/>
  <c r="DA1059" i="3"/>
  <c r="DC1059" i="3"/>
  <c r="A1060" i="3"/>
  <c r="CY1060" i="3"/>
  <c r="CZ1060" i="3"/>
  <c r="DB1060" i="3" s="1"/>
  <c r="DA1060" i="3"/>
  <c r="DC1060" i="3"/>
  <c r="A1061" i="3"/>
  <c r="CY1061" i="3"/>
  <c r="CZ1061" i="3"/>
  <c r="DB1061" i="3" s="1"/>
  <c r="DA1061" i="3"/>
  <c r="DC1061" i="3"/>
  <c r="A1062" i="3"/>
  <c r="CY1062" i="3"/>
  <c r="CZ1062" i="3"/>
  <c r="DA1062" i="3"/>
  <c r="DB1062" i="3"/>
  <c r="DC1062" i="3"/>
  <c r="A1063" i="3"/>
  <c r="CY1063" i="3"/>
  <c r="CZ1063" i="3"/>
  <c r="DA1063" i="3"/>
  <c r="DB1063" i="3"/>
  <c r="DC1063" i="3"/>
  <c r="A1064" i="3"/>
  <c r="CY1064" i="3"/>
  <c r="CZ1064" i="3"/>
  <c r="DB1064" i="3" s="1"/>
  <c r="DA1064" i="3"/>
  <c r="DC1064" i="3"/>
  <c r="A1065" i="3"/>
  <c r="CY1065" i="3"/>
  <c r="CZ1065" i="3"/>
  <c r="DA1065" i="3"/>
  <c r="DB1065" i="3"/>
  <c r="DC1065" i="3"/>
  <c r="A1066" i="3"/>
  <c r="CY1066" i="3"/>
  <c r="CZ1066" i="3"/>
  <c r="DB1066" i="3" s="1"/>
  <c r="DA1066" i="3"/>
  <c r="DC1066" i="3"/>
  <c r="A1067" i="3"/>
  <c r="CY1067" i="3"/>
  <c r="CZ1067" i="3"/>
  <c r="DA1067" i="3"/>
  <c r="DB1067" i="3"/>
  <c r="DC1067" i="3"/>
  <c r="A1068" i="3"/>
  <c r="CY1068" i="3"/>
  <c r="CZ1068" i="3"/>
  <c r="DA1068" i="3"/>
  <c r="DB1068" i="3"/>
  <c r="DC1068" i="3"/>
  <c r="A1069" i="3"/>
  <c r="CY1069" i="3"/>
  <c r="CZ1069" i="3"/>
  <c r="DB1069" i="3" s="1"/>
  <c r="DA1069" i="3"/>
  <c r="DC1069" i="3"/>
  <c r="A1070" i="3"/>
  <c r="CY1070" i="3"/>
  <c r="CZ1070" i="3"/>
  <c r="DB1070" i="3" s="1"/>
  <c r="DA1070" i="3"/>
  <c r="DC1070" i="3"/>
  <c r="A1071" i="3"/>
  <c r="CY1071" i="3"/>
  <c r="CZ1071" i="3"/>
  <c r="DB1071" i="3" s="1"/>
  <c r="DA1071" i="3"/>
  <c r="DC1071" i="3"/>
  <c r="A1072" i="3"/>
  <c r="CY1072" i="3"/>
  <c r="CZ1072" i="3"/>
  <c r="DA1072" i="3"/>
  <c r="DB1072" i="3"/>
  <c r="DC1072" i="3"/>
  <c r="A1073" i="3"/>
  <c r="CY1073" i="3"/>
  <c r="CZ1073" i="3"/>
  <c r="DA1073" i="3"/>
  <c r="DB1073" i="3"/>
  <c r="DC1073" i="3"/>
  <c r="A1074" i="3"/>
  <c r="CY1074" i="3"/>
  <c r="CZ1074" i="3"/>
  <c r="DB1074" i="3" s="1"/>
  <c r="DA1074" i="3"/>
  <c r="DC1074" i="3"/>
  <c r="A1075" i="3"/>
  <c r="CY1075" i="3"/>
  <c r="CZ1075" i="3"/>
  <c r="DA1075" i="3"/>
  <c r="DB1075" i="3"/>
  <c r="DC1075" i="3"/>
  <c r="A1076" i="3"/>
  <c r="CY1076" i="3"/>
  <c r="CZ1076" i="3"/>
  <c r="DA1076" i="3"/>
  <c r="DB1076" i="3"/>
  <c r="DC1076" i="3"/>
  <c r="A1077" i="3"/>
  <c r="CY1077" i="3"/>
  <c r="CZ1077" i="3"/>
  <c r="DB1077" i="3" s="1"/>
  <c r="DA1077" i="3"/>
  <c r="DC1077" i="3"/>
  <c r="A1078" i="3"/>
  <c r="CY1078" i="3"/>
  <c r="CZ1078" i="3"/>
  <c r="DB1078" i="3" s="1"/>
  <c r="DA1078" i="3"/>
  <c r="DC1078" i="3"/>
  <c r="A1079" i="3"/>
  <c r="CY1079" i="3"/>
  <c r="CZ1079" i="3"/>
  <c r="DB1079" i="3" s="1"/>
  <c r="DA1079" i="3"/>
  <c r="DC1079" i="3"/>
  <c r="A1080" i="3"/>
  <c r="CY1080" i="3"/>
  <c r="CZ1080" i="3"/>
  <c r="DA1080" i="3"/>
  <c r="DB1080" i="3"/>
  <c r="DC1080" i="3"/>
  <c r="A1081" i="3"/>
  <c r="CY1081" i="3"/>
  <c r="CZ1081" i="3"/>
  <c r="DA1081" i="3"/>
  <c r="DB1081" i="3"/>
  <c r="DC1081" i="3"/>
  <c r="A1082" i="3"/>
  <c r="CY1082" i="3"/>
  <c r="CZ1082" i="3"/>
  <c r="DA1082" i="3"/>
  <c r="DB1082" i="3"/>
  <c r="DC1082" i="3"/>
  <c r="A1083" i="3"/>
  <c r="CY1083" i="3"/>
  <c r="CZ1083" i="3"/>
  <c r="DB1083" i="3" s="1"/>
  <c r="DA1083" i="3"/>
  <c r="DC1083" i="3"/>
  <c r="A1084" i="3"/>
  <c r="CY1084" i="3"/>
  <c r="CZ1084" i="3"/>
  <c r="DB1084" i="3" s="1"/>
  <c r="DA1084" i="3"/>
  <c r="DC1084" i="3"/>
  <c r="A1085" i="3"/>
  <c r="CY1085" i="3"/>
  <c r="CZ1085" i="3"/>
  <c r="DA1085" i="3"/>
  <c r="DB1085" i="3"/>
  <c r="DC1085" i="3"/>
  <c r="A1086" i="3"/>
  <c r="CY1086" i="3"/>
  <c r="CZ1086" i="3"/>
  <c r="DA1086" i="3"/>
  <c r="DB1086" i="3"/>
  <c r="DC1086" i="3"/>
  <c r="A1087" i="3"/>
  <c r="CY1087" i="3"/>
  <c r="CZ1087" i="3"/>
  <c r="DB1087" i="3" s="1"/>
  <c r="DA1087" i="3"/>
  <c r="DC1087" i="3"/>
  <c r="A1088" i="3"/>
  <c r="CY1088" i="3"/>
  <c r="CZ1088" i="3"/>
  <c r="DB1088" i="3" s="1"/>
  <c r="DA1088" i="3"/>
  <c r="DC1088" i="3"/>
  <c r="A1089" i="3"/>
  <c r="CY1089" i="3"/>
  <c r="CZ1089" i="3"/>
  <c r="DA1089" i="3"/>
  <c r="DB1089" i="3"/>
  <c r="DC1089" i="3"/>
  <c r="A1090" i="3"/>
  <c r="CY1090" i="3"/>
  <c r="CZ1090" i="3"/>
  <c r="DA1090" i="3"/>
  <c r="DB1090" i="3"/>
  <c r="DC1090" i="3"/>
  <c r="A1091" i="3"/>
  <c r="CY1091" i="3"/>
  <c r="CZ1091" i="3"/>
  <c r="DB1091" i="3" s="1"/>
  <c r="DA1091" i="3"/>
  <c r="DC1091" i="3"/>
  <c r="A1092" i="3"/>
  <c r="CY1092" i="3"/>
  <c r="CZ1092" i="3"/>
  <c r="DB1092" i="3" s="1"/>
  <c r="DA1092" i="3"/>
  <c r="DC1092" i="3"/>
  <c r="A1093" i="3"/>
  <c r="CY1093" i="3"/>
  <c r="CZ1093" i="3"/>
  <c r="DA1093" i="3"/>
  <c r="DB1093" i="3"/>
  <c r="DC1093" i="3"/>
  <c r="A1094" i="3"/>
  <c r="CY1094" i="3"/>
  <c r="CZ1094" i="3"/>
  <c r="DA1094" i="3"/>
  <c r="DB1094" i="3"/>
  <c r="DC1094" i="3"/>
  <c r="A1095" i="3"/>
  <c r="CY1095" i="3"/>
  <c r="CZ1095" i="3"/>
  <c r="DB1095" i="3" s="1"/>
  <c r="DA1095" i="3"/>
  <c r="DC1095" i="3"/>
  <c r="A1096" i="3"/>
  <c r="CY1096" i="3"/>
  <c r="CZ1096" i="3"/>
  <c r="DB1096" i="3" s="1"/>
  <c r="DA1096" i="3"/>
  <c r="DC1096" i="3"/>
  <c r="A1097" i="3"/>
  <c r="CY1097" i="3"/>
  <c r="CZ1097" i="3"/>
  <c r="DA1097" i="3"/>
  <c r="DB1097" i="3"/>
  <c r="DC1097" i="3"/>
  <c r="A1098" i="3"/>
  <c r="CY1098" i="3"/>
  <c r="CZ1098" i="3"/>
  <c r="DA1098" i="3"/>
  <c r="DB1098" i="3"/>
  <c r="DC1098" i="3"/>
  <c r="A1099" i="3"/>
  <c r="CY1099" i="3"/>
  <c r="CZ1099" i="3"/>
  <c r="DB1099" i="3" s="1"/>
  <c r="DA1099" i="3"/>
  <c r="DC1099" i="3"/>
  <c r="A1100" i="3"/>
  <c r="CY1100" i="3"/>
  <c r="CZ1100" i="3"/>
  <c r="DB1100" i="3" s="1"/>
  <c r="DA1100" i="3"/>
  <c r="DC1100" i="3"/>
  <c r="A1101" i="3"/>
  <c r="CY1101" i="3"/>
  <c r="CZ1101" i="3"/>
  <c r="DA1101" i="3"/>
  <c r="DB1101" i="3"/>
  <c r="DC1101" i="3"/>
  <c r="A1102" i="3"/>
  <c r="CY1102" i="3"/>
  <c r="CZ1102" i="3"/>
  <c r="DA1102" i="3"/>
  <c r="DB1102" i="3"/>
  <c r="DC1102" i="3"/>
  <c r="A1103" i="3"/>
  <c r="CY1103" i="3"/>
  <c r="CZ1103" i="3"/>
  <c r="DB1103" i="3" s="1"/>
  <c r="DA1103" i="3"/>
  <c r="DC1103" i="3"/>
  <c r="A1104" i="3"/>
  <c r="CY1104" i="3"/>
  <c r="CZ1104" i="3"/>
  <c r="DB1104" i="3" s="1"/>
  <c r="DA1104" i="3"/>
  <c r="DC1104" i="3"/>
  <c r="A1105" i="3"/>
  <c r="CY1105" i="3"/>
  <c r="CZ1105" i="3"/>
  <c r="DA1105" i="3"/>
  <c r="DB1105" i="3"/>
  <c r="DC1105" i="3"/>
  <c r="A1106" i="3"/>
  <c r="CY1106" i="3"/>
  <c r="CZ1106" i="3"/>
  <c r="DA1106" i="3"/>
  <c r="DB1106" i="3"/>
  <c r="DC1106" i="3"/>
  <c r="A1107" i="3"/>
  <c r="CY1107" i="3"/>
  <c r="CZ1107" i="3"/>
  <c r="DB1107" i="3" s="1"/>
  <c r="DA1107" i="3"/>
  <c r="DC1107" i="3"/>
  <c r="A1108" i="3"/>
  <c r="CY1108" i="3"/>
  <c r="CZ1108" i="3"/>
  <c r="DB1108" i="3" s="1"/>
  <c r="DA1108" i="3"/>
  <c r="DC1108" i="3"/>
  <c r="A1109" i="3"/>
  <c r="CY1109" i="3"/>
  <c r="CZ1109" i="3"/>
  <c r="DA1109" i="3"/>
  <c r="DB1109" i="3"/>
  <c r="DC1109" i="3"/>
  <c r="A1110" i="3"/>
  <c r="CY1110" i="3"/>
  <c r="CZ1110" i="3"/>
  <c r="DA1110" i="3"/>
  <c r="DB1110" i="3"/>
  <c r="DC1110" i="3"/>
  <c r="A1111" i="3"/>
  <c r="CY1111" i="3"/>
  <c r="CZ1111" i="3"/>
  <c r="DB1111" i="3" s="1"/>
  <c r="DA1111" i="3"/>
  <c r="DC1111" i="3"/>
  <c r="A1112" i="3"/>
  <c r="CY1112" i="3"/>
  <c r="CZ1112" i="3"/>
  <c r="DB1112" i="3" s="1"/>
  <c r="DA1112" i="3"/>
  <c r="DC1112" i="3"/>
  <c r="A1113" i="3"/>
  <c r="CY1113" i="3"/>
  <c r="CZ1113" i="3"/>
  <c r="DA1113" i="3"/>
  <c r="DB1113" i="3"/>
  <c r="DC1113" i="3"/>
  <c r="A1114" i="3"/>
  <c r="CY1114" i="3"/>
  <c r="CZ1114" i="3"/>
  <c r="DA1114" i="3"/>
  <c r="DB1114" i="3"/>
  <c r="DC1114" i="3"/>
  <c r="A1115" i="3"/>
  <c r="CY1115" i="3"/>
  <c r="CZ1115" i="3"/>
  <c r="DB1115" i="3" s="1"/>
  <c r="DA1115" i="3"/>
  <c r="DC1115" i="3"/>
  <c r="A1116" i="3"/>
  <c r="CY1116" i="3"/>
  <c r="CZ1116" i="3"/>
  <c r="DB1116" i="3" s="1"/>
  <c r="DA1116" i="3"/>
  <c r="DC1116" i="3"/>
  <c r="A1117" i="3"/>
  <c r="CY1117" i="3"/>
  <c r="CZ1117" i="3"/>
  <c r="DA1117" i="3"/>
  <c r="DB1117" i="3"/>
  <c r="DC1117" i="3"/>
  <c r="A1118" i="3"/>
  <c r="CY1118" i="3"/>
  <c r="CZ1118" i="3"/>
  <c r="DA1118" i="3"/>
  <c r="DB1118" i="3"/>
  <c r="DC1118" i="3"/>
  <c r="A1119" i="3"/>
  <c r="CY1119" i="3"/>
  <c r="CZ1119" i="3"/>
  <c r="DB1119" i="3" s="1"/>
  <c r="DA1119" i="3"/>
  <c r="DC1119" i="3"/>
  <c r="A1120" i="3"/>
  <c r="CY1120" i="3"/>
  <c r="CZ1120" i="3"/>
  <c r="DB1120" i="3" s="1"/>
  <c r="DA1120" i="3"/>
  <c r="DC1120" i="3"/>
  <c r="A1121" i="3"/>
  <c r="CY1121" i="3"/>
  <c r="CZ1121" i="3"/>
  <c r="DA1121" i="3"/>
  <c r="DB1121" i="3"/>
  <c r="DC1121" i="3"/>
  <c r="A1122" i="3"/>
  <c r="CY1122" i="3"/>
  <c r="CZ1122" i="3"/>
  <c r="DA1122" i="3"/>
  <c r="DB1122" i="3"/>
  <c r="DC1122" i="3"/>
  <c r="A1123" i="3"/>
  <c r="CY1123" i="3"/>
  <c r="CZ1123" i="3"/>
  <c r="DB1123" i="3" s="1"/>
  <c r="DA1123" i="3"/>
  <c r="DC1123" i="3"/>
  <c r="A1124" i="3"/>
  <c r="CY1124" i="3"/>
  <c r="CZ1124" i="3"/>
  <c r="DB1124" i="3" s="1"/>
  <c r="DA1124" i="3"/>
  <c r="DC1124" i="3"/>
  <c r="A1125" i="3"/>
  <c r="CY1125" i="3"/>
  <c r="CZ1125" i="3"/>
  <c r="DA1125" i="3"/>
  <c r="DB1125" i="3"/>
  <c r="DC1125" i="3"/>
  <c r="A1126" i="3"/>
  <c r="CY1126" i="3"/>
  <c r="CZ1126" i="3"/>
  <c r="DA1126" i="3"/>
  <c r="DB1126" i="3"/>
  <c r="DC1126" i="3"/>
  <c r="A1127" i="3"/>
  <c r="CY1127" i="3"/>
  <c r="CZ1127" i="3"/>
  <c r="DB1127" i="3" s="1"/>
  <c r="DA1127" i="3"/>
  <c r="DC1127" i="3"/>
  <c r="A1128" i="3"/>
  <c r="CY1128" i="3"/>
  <c r="CZ1128" i="3"/>
  <c r="DB1128" i="3" s="1"/>
  <c r="DA1128" i="3"/>
  <c r="DC1128" i="3"/>
  <c r="A1129" i="3"/>
  <c r="CY1129" i="3"/>
  <c r="CZ1129" i="3"/>
  <c r="DA1129" i="3"/>
  <c r="DB1129" i="3"/>
  <c r="DC1129" i="3"/>
  <c r="A1130" i="3"/>
  <c r="CY1130" i="3"/>
  <c r="CZ1130" i="3"/>
  <c r="DA1130" i="3"/>
  <c r="DB1130" i="3"/>
  <c r="DC1130" i="3"/>
  <c r="A1131" i="3"/>
  <c r="CY1131" i="3"/>
  <c r="CZ1131" i="3"/>
  <c r="DB1131" i="3" s="1"/>
  <c r="DA1131" i="3"/>
  <c r="DC1131" i="3"/>
  <c r="A1132" i="3"/>
  <c r="CY1132" i="3"/>
  <c r="CZ1132" i="3"/>
  <c r="DB1132" i="3" s="1"/>
  <c r="DA1132" i="3"/>
  <c r="DC1132" i="3"/>
  <c r="A1133" i="3"/>
  <c r="CY1133" i="3"/>
  <c r="CZ1133" i="3"/>
  <c r="DA1133" i="3"/>
  <c r="DB1133" i="3"/>
  <c r="DC1133" i="3"/>
  <c r="A1134" i="3"/>
  <c r="CY1134" i="3"/>
  <c r="CZ1134" i="3"/>
  <c r="DA1134" i="3"/>
  <c r="DB1134" i="3"/>
  <c r="DC1134" i="3"/>
  <c r="A1135" i="3"/>
  <c r="CY1135" i="3"/>
  <c r="CZ1135" i="3"/>
  <c r="DB1135" i="3" s="1"/>
  <c r="DA1135" i="3"/>
  <c r="DC1135" i="3"/>
  <c r="A1136" i="3"/>
  <c r="CY1136" i="3"/>
  <c r="CZ1136" i="3"/>
  <c r="DB1136" i="3" s="1"/>
  <c r="DA1136" i="3"/>
  <c r="DC1136" i="3"/>
  <c r="A1137" i="3"/>
  <c r="CY1137" i="3"/>
  <c r="CZ1137" i="3"/>
  <c r="DA1137" i="3"/>
  <c r="DB1137" i="3"/>
  <c r="DC1137" i="3"/>
  <c r="A1138" i="3"/>
  <c r="CY1138" i="3"/>
  <c r="CZ1138" i="3"/>
  <c r="DA1138" i="3"/>
  <c r="DB1138" i="3"/>
  <c r="DC1138" i="3"/>
  <c r="A1139" i="3"/>
  <c r="CY1139" i="3"/>
  <c r="CZ1139" i="3"/>
  <c r="DB1139" i="3" s="1"/>
  <c r="DA1139" i="3"/>
  <c r="DC1139" i="3"/>
  <c r="A1140" i="3"/>
  <c r="CY1140" i="3"/>
  <c r="CZ1140" i="3"/>
  <c r="DB1140" i="3" s="1"/>
  <c r="DA1140" i="3"/>
  <c r="DC1140" i="3"/>
  <c r="A1141" i="3"/>
  <c r="CY1141" i="3"/>
  <c r="CZ1141" i="3"/>
  <c r="DA1141" i="3"/>
  <c r="DB1141" i="3"/>
  <c r="DC1141" i="3"/>
  <c r="A1142" i="3"/>
  <c r="CY1142" i="3"/>
  <c r="CZ1142" i="3"/>
  <c r="DA1142" i="3"/>
  <c r="DB1142" i="3"/>
  <c r="DC1142" i="3"/>
  <c r="A1143" i="3"/>
  <c r="CY1143" i="3"/>
  <c r="CZ1143" i="3"/>
  <c r="DB1143" i="3" s="1"/>
  <c r="DA1143" i="3"/>
  <c r="DC1143" i="3"/>
  <c r="A1144" i="3"/>
  <c r="CY1144" i="3"/>
  <c r="CZ1144" i="3"/>
  <c r="DB1144" i="3" s="1"/>
  <c r="DA1144" i="3"/>
  <c r="DC1144" i="3"/>
  <c r="A1145" i="3"/>
  <c r="CY1145" i="3"/>
  <c r="CZ1145" i="3"/>
  <c r="DA1145" i="3"/>
  <c r="DB1145" i="3"/>
  <c r="DC1145" i="3"/>
  <c r="A1146" i="3"/>
  <c r="CY1146" i="3"/>
  <c r="CZ1146" i="3"/>
  <c r="DA1146" i="3"/>
  <c r="DB1146" i="3"/>
  <c r="DC1146" i="3"/>
  <c r="A1147" i="3"/>
  <c r="CY1147" i="3"/>
  <c r="CZ1147" i="3"/>
  <c r="DB1147" i="3" s="1"/>
  <c r="DA1147" i="3"/>
  <c r="DC1147" i="3"/>
  <c r="A1148" i="3"/>
  <c r="CY1148" i="3"/>
  <c r="CZ1148" i="3"/>
  <c r="DB1148" i="3" s="1"/>
  <c r="DA1148" i="3"/>
  <c r="DC1148" i="3"/>
  <c r="A1149" i="3"/>
  <c r="CY1149" i="3"/>
  <c r="CZ1149" i="3"/>
  <c r="DA1149" i="3"/>
  <c r="DB1149" i="3"/>
  <c r="DC1149" i="3"/>
  <c r="A1150" i="3"/>
  <c r="CY1150" i="3"/>
  <c r="CZ1150" i="3"/>
  <c r="DA1150" i="3"/>
  <c r="DB1150" i="3"/>
  <c r="DC1150" i="3"/>
  <c r="A1151" i="3"/>
  <c r="CY1151" i="3"/>
  <c r="CZ1151" i="3"/>
  <c r="DB1151" i="3" s="1"/>
  <c r="DA1151" i="3"/>
  <c r="DC1151" i="3"/>
  <c r="A1152" i="3"/>
  <c r="CY1152" i="3"/>
  <c r="CZ1152" i="3"/>
  <c r="DB1152" i="3" s="1"/>
  <c r="DA1152" i="3"/>
  <c r="DC1152" i="3"/>
  <c r="A1153" i="3"/>
  <c r="CY1153" i="3"/>
  <c r="CZ1153" i="3"/>
  <c r="DA1153" i="3"/>
  <c r="DB1153" i="3"/>
  <c r="DC1153" i="3"/>
  <c r="A1154" i="3"/>
  <c r="CY1154" i="3"/>
  <c r="CZ1154" i="3"/>
  <c r="DA1154" i="3"/>
  <c r="DB1154" i="3"/>
  <c r="DC1154" i="3"/>
  <c r="A1155" i="3"/>
  <c r="CY1155" i="3"/>
  <c r="CZ1155" i="3"/>
  <c r="DB1155" i="3" s="1"/>
  <c r="DA1155" i="3"/>
  <c r="DC1155" i="3"/>
  <c r="A1156" i="3"/>
  <c r="CY1156" i="3"/>
  <c r="CZ1156" i="3"/>
  <c r="DB1156" i="3" s="1"/>
  <c r="DA1156" i="3"/>
  <c r="DC1156" i="3"/>
  <c r="A1157" i="3"/>
  <c r="CY1157" i="3"/>
  <c r="CZ1157" i="3"/>
  <c r="DA1157" i="3"/>
  <c r="DB1157" i="3"/>
  <c r="DC1157" i="3"/>
  <c r="A1158" i="3"/>
  <c r="CY1158" i="3"/>
  <c r="CZ1158" i="3"/>
  <c r="DA1158" i="3"/>
  <c r="DB1158" i="3"/>
  <c r="DC1158" i="3"/>
  <c r="A1159" i="3"/>
  <c r="CY1159" i="3"/>
  <c r="CZ1159" i="3"/>
  <c r="DB1159" i="3" s="1"/>
  <c r="DA1159" i="3"/>
  <c r="DC1159" i="3"/>
  <c r="A1160" i="3"/>
  <c r="CY1160" i="3"/>
  <c r="CZ1160" i="3"/>
  <c r="DB1160" i="3" s="1"/>
  <c r="DA1160" i="3"/>
  <c r="DC1160" i="3"/>
  <c r="A1161" i="3"/>
  <c r="CY1161" i="3"/>
  <c r="CZ1161" i="3"/>
  <c r="DA1161" i="3"/>
  <c r="DB1161" i="3"/>
  <c r="DC1161" i="3"/>
  <c r="A1162" i="3"/>
  <c r="CY1162" i="3"/>
  <c r="CZ1162" i="3"/>
  <c r="DA1162" i="3"/>
  <c r="DB1162" i="3"/>
  <c r="DC1162" i="3"/>
  <c r="A1163" i="3"/>
  <c r="CY1163" i="3"/>
  <c r="CZ1163" i="3"/>
  <c r="DB1163" i="3" s="1"/>
  <c r="DA1163" i="3"/>
  <c r="DC1163" i="3"/>
  <c r="A1164" i="3"/>
  <c r="CY1164" i="3"/>
  <c r="CZ1164" i="3"/>
  <c r="DB1164" i="3" s="1"/>
  <c r="DA1164" i="3"/>
  <c r="DC1164" i="3"/>
  <c r="A1165" i="3"/>
  <c r="CY1165" i="3"/>
  <c r="CZ1165" i="3"/>
  <c r="DA1165" i="3"/>
  <c r="DB1165" i="3"/>
  <c r="DC1165" i="3"/>
  <c r="A1166" i="3"/>
  <c r="CY1166" i="3"/>
  <c r="CZ1166" i="3"/>
  <c r="DA1166" i="3"/>
  <c r="DB1166" i="3"/>
  <c r="DC1166" i="3"/>
  <c r="A1167" i="3"/>
  <c r="CY1167" i="3"/>
  <c r="CZ1167" i="3"/>
  <c r="DB1167" i="3" s="1"/>
  <c r="DA1167" i="3"/>
  <c r="DC1167" i="3"/>
  <c r="A1168" i="3"/>
  <c r="CY1168" i="3"/>
  <c r="CZ1168" i="3"/>
  <c r="DB1168" i="3" s="1"/>
  <c r="DA1168" i="3"/>
  <c r="DC1168" i="3"/>
  <c r="A1169" i="3"/>
  <c r="CY1169" i="3"/>
  <c r="CZ1169" i="3"/>
  <c r="DA1169" i="3"/>
  <c r="DB1169" i="3"/>
  <c r="DC1169" i="3"/>
  <c r="A1170" i="3"/>
  <c r="CY1170" i="3"/>
  <c r="CZ1170" i="3"/>
  <c r="DA1170" i="3"/>
  <c r="DB1170" i="3"/>
  <c r="DC1170" i="3"/>
  <c r="A1171" i="3"/>
  <c r="CY1171" i="3"/>
  <c r="CZ1171" i="3"/>
  <c r="DB1171" i="3" s="1"/>
  <c r="DA1171" i="3"/>
  <c r="DC1171" i="3"/>
  <c r="A1172" i="3"/>
  <c r="CY1172" i="3"/>
  <c r="CZ1172" i="3"/>
  <c r="DB1172" i="3" s="1"/>
  <c r="DA1172" i="3"/>
  <c r="DC1172" i="3"/>
  <c r="A1173" i="3"/>
  <c r="CY1173" i="3"/>
  <c r="CZ1173" i="3"/>
  <c r="DA1173" i="3"/>
  <c r="DB1173" i="3"/>
  <c r="DC1173" i="3"/>
  <c r="A1174" i="3"/>
  <c r="CY1174" i="3"/>
  <c r="CZ1174" i="3"/>
  <c r="DA1174" i="3"/>
  <c r="DB1174" i="3"/>
  <c r="DC1174" i="3"/>
  <c r="A1175" i="3"/>
  <c r="CY1175" i="3"/>
  <c r="CZ1175" i="3"/>
  <c r="DB1175" i="3" s="1"/>
  <c r="DA1175" i="3"/>
  <c r="DC1175" i="3"/>
  <c r="A1176" i="3"/>
  <c r="CY1176" i="3"/>
  <c r="CZ1176" i="3"/>
  <c r="DB1176" i="3" s="1"/>
  <c r="DA1176" i="3"/>
  <c r="DC1176" i="3"/>
  <c r="A1177" i="3"/>
  <c r="CY1177" i="3"/>
  <c r="CZ1177" i="3"/>
  <c r="DA1177" i="3"/>
  <c r="DB1177" i="3"/>
  <c r="DC1177" i="3"/>
  <c r="A1178" i="3"/>
  <c r="CY1178" i="3"/>
  <c r="CZ1178" i="3"/>
  <c r="DA1178" i="3"/>
  <c r="DB1178" i="3"/>
  <c r="DC1178" i="3"/>
  <c r="A1179" i="3"/>
  <c r="CY1179" i="3"/>
  <c r="CZ1179" i="3"/>
  <c r="DB1179" i="3" s="1"/>
  <c r="DA1179" i="3"/>
  <c r="DC1179" i="3"/>
  <c r="A1180" i="3"/>
  <c r="CY1180" i="3"/>
  <c r="CZ1180" i="3"/>
  <c r="DB1180" i="3" s="1"/>
  <c r="DA1180" i="3"/>
  <c r="DC1180" i="3"/>
  <c r="A1181" i="3"/>
  <c r="CY1181" i="3"/>
  <c r="CZ1181" i="3"/>
  <c r="DA1181" i="3"/>
  <c r="DB1181" i="3"/>
  <c r="DC1181" i="3"/>
  <c r="A1182" i="3"/>
  <c r="CY1182" i="3"/>
  <c r="CZ1182" i="3"/>
  <c r="DA1182" i="3"/>
  <c r="DB1182" i="3"/>
  <c r="DC1182" i="3"/>
  <c r="A1183" i="3"/>
  <c r="CY1183" i="3"/>
  <c r="CZ1183" i="3"/>
  <c r="DB1183" i="3" s="1"/>
  <c r="DA1183" i="3"/>
  <c r="DC1183" i="3"/>
  <c r="A1184" i="3"/>
  <c r="CY1184" i="3"/>
  <c r="CZ1184" i="3"/>
  <c r="DB1184" i="3" s="1"/>
  <c r="DA1184" i="3"/>
  <c r="DC1184" i="3"/>
  <c r="A1185" i="3"/>
  <c r="CY1185" i="3"/>
  <c r="CZ1185" i="3"/>
  <c r="DA1185" i="3"/>
  <c r="DB1185" i="3"/>
  <c r="DC1185" i="3"/>
  <c r="A1186" i="3"/>
  <c r="CY1186" i="3"/>
  <c r="CZ1186" i="3"/>
  <c r="DA1186" i="3"/>
  <c r="DB1186" i="3"/>
  <c r="DC1186" i="3"/>
  <c r="A1187" i="3"/>
  <c r="CY1187" i="3"/>
  <c r="CZ1187" i="3"/>
  <c r="DB1187" i="3" s="1"/>
  <c r="DA1187" i="3"/>
  <c r="DC1187" i="3"/>
  <c r="A1188" i="3"/>
  <c r="CY1188" i="3"/>
  <c r="CZ1188" i="3"/>
  <c r="DB1188" i="3" s="1"/>
  <c r="DA1188" i="3"/>
  <c r="DC1188" i="3"/>
  <c r="A1189" i="3"/>
  <c r="CY1189" i="3"/>
  <c r="CZ1189" i="3"/>
  <c r="DA1189" i="3"/>
  <c r="DB1189" i="3"/>
  <c r="DC1189" i="3"/>
  <c r="A1190" i="3"/>
  <c r="CY1190" i="3"/>
  <c r="CZ1190" i="3"/>
  <c r="DA1190" i="3"/>
  <c r="DB1190" i="3"/>
  <c r="DC1190" i="3"/>
  <c r="A1191" i="3"/>
  <c r="CY1191" i="3"/>
  <c r="CZ1191" i="3"/>
  <c r="DB1191" i="3" s="1"/>
  <c r="DA1191" i="3"/>
  <c r="DC1191" i="3"/>
  <c r="A1192" i="3"/>
  <c r="CY1192" i="3"/>
  <c r="CZ1192" i="3"/>
  <c r="DB1192" i="3" s="1"/>
  <c r="DA1192" i="3"/>
  <c r="DC1192" i="3"/>
  <c r="A1193" i="3"/>
  <c r="CY1193" i="3"/>
  <c r="CZ1193" i="3"/>
  <c r="DA1193" i="3"/>
  <c r="DB1193" i="3"/>
  <c r="DC1193" i="3"/>
  <c r="A1194" i="3"/>
  <c r="CY1194" i="3"/>
  <c r="CZ1194" i="3"/>
  <c r="DA1194" i="3"/>
  <c r="DB1194" i="3"/>
  <c r="DC1194" i="3"/>
  <c r="A1195" i="3"/>
  <c r="CY1195" i="3"/>
  <c r="CZ1195" i="3"/>
  <c r="DB1195" i="3" s="1"/>
  <c r="DA1195" i="3"/>
  <c r="DC1195" i="3"/>
  <c r="A1196" i="3"/>
  <c r="CY1196" i="3"/>
  <c r="CZ1196" i="3"/>
  <c r="DB1196" i="3" s="1"/>
  <c r="DA1196" i="3"/>
  <c r="DC1196" i="3"/>
  <c r="A1197" i="3"/>
  <c r="CY1197" i="3"/>
  <c r="CZ1197" i="3"/>
  <c r="DA1197" i="3"/>
  <c r="DB1197" i="3"/>
  <c r="DC1197" i="3"/>
  <c r="A1198" i="3"/>
  <c r="CY1198" i="3"/>
  <c r="CZ1198" i="3"/>
  <c r="DA1198" i="3"/>
  <c r="DB1198" i="3"/>
  <c r="DC1198" i="3"/>
  <c r="A1199" i="3"/>
  <c r="CY1199" i="3"/>
  <c r="CZ1199" i="3"/>
  <c r="DB1199" i="3" s="1"/>
  <c r="DA1199" i="3"/>
  <c r="DC1199" i="3"/>
  <c r="A1200" i="3"/>
  <c r="CY1200" i="3"/>
  <c r="CZ1200" i="3"/>
  <c r="DB1200" i="3" s="1"/>
  <c r="DA1200" i="3"/>
  <c r="DC1200" i="3"/>
  <c r="A1201" i="3"/>
  <c r="CY1201" i="3"/>
  <c r="CZ1201" i="3"/>
  <c r="DA1201" i="3"/>
  <c r="DB1201" i="3"/>
  <c r="DC1201" i="3"/>
  <c r="A1202" i="3"/>
  <c r="CY1202" i="3"/>
  <c r="CZ1202" i="3"/>
  <c r="DA1202" i="3"/>
  <c r="DB1202" i="3"/>
  <c r="DC1202" i="3"/>
  <c r="A1203" i="3"/>
  <c r="CY1203" i="3"/>
  <c r="CZ1203" i="3"/>
  <c r="DB1203" i="3" s="1"/>
  <c r="DA1203" i="3"/>
  <c r="DC1203" i="3"/>
  <c r="A1204" i="3"/>
  <c r="CY1204" i="3"/>
  <c r="CZ1204" i="3"/>
  <c r="DB1204" i="3" s="1"/>
  <c r="DA1204" i="3"/>
  <c r="DC1204" i="3"/>
  <c r="A1205" i="3"/>
  <c r="CY1205" i="3"/>
  <c r="CZ1205" i="3"/>
  <c r="DA1205" i="3"/>
  <c r="DB1205" i="3"/>
  <c r="DC1205" i="3"/>
  <c r="A1206" i="3"/>
  <c r="CY1206" i="3"/>
  <c r="CZ1206" i="3"/>
  <c r="DA1206" i="3"/>
  <c r="DB1206" i="3"/>
  <c r="DC1206" i="3"/>
  <c r="A1207" i="3"/>
  <c r="CY1207" i="3"/>
  <c r="CZ1207" i="3"/>
  <c r="DB1207" i="3" s="1"/>
  <c r="DA1207" i="3"/>
  <c r="DC1207" i="3"/>
  <c r="A1208" i="3"/>
  <c r="CY1208" i="3"/>
  <c r="CZ1208" i="3"/>
  <c r="DB1208" i="3" s="1"/>
  <c r="DA1208" i="3"/>
  <c r="DC1208" i="3"/>
  <c r="A1209" i="3"/>
  <c r="CY1209" i="3"/>
  <c r="CZ1209" i="3"/>
  <c r="DA1209" i="3"/>
  <c r="DB1209" i="3"/>
  <c r="DC1209" i="3"/>
  <c r="A1210" i="3"/>
  <c r="CY1210" i="3"/>
  <c r="CZ1210" i="3"/>
  <c r="DA1210" i="3"/>
  <c r="DB1210" i="3"/>
  <c r="DC1210" i="3"/>
  <c r="A1211" i="3"/>
  <c r="CY1211" i="3"/>
  <c r="CZ1211" i="3"/>
  <c r="DB1211" i="3" s="1"/>
  <c r="DA1211" i="3"/>
  <c r="DC1211" i="3"/>
  <c r="A1212" i="3"/>
  <c r="CY1212" i="3"/>
  <c r="CZ1212" i="3"/>
  <c r="DB1212" i="3" s="1"/>
  <c r="DA1212" i="3"/>
  <c r="DC1212" i="3"/>
  <c r="A1213" i="3"/>
  <c r="CY1213" i="3"/>
  <c r="CZ1213" i="3"/>
  <c r="DA1213" i="3"/>
  <c r="DB1213" i="3"/>
  <c r="DC1213" i="3"/>
  <c r="A1214" i="3"/>
  <c r="CY1214" i="3"/>
  <c r="CZ1214" i="3"/>
  <c r="DA1214" i="3"/>
  <c r="DB1214" i="3"/>
  <c r="DC1214" i="3"/>
  <c r="A1215" i="3"/>
  <c r="CY1215" i="3"/>
  <c r="CZ1215" i="3"/>
  <c r="DB1215" i="3" s="1"/>
  <c r="DA1215" i="3"/>
  <c r="DC1215" i="3"/>
  <c r="A1216" i="3"/>
  <c r="CY1216" i="3"/>
  <c r="CZ1216" i="3"/>
  <c r="DB1216" i="3" s="1"/>
  <c r="DA1216" i="3"/>
  <c r="DC1216" i="3"/>
  <c r="A1217" i="3"/>
  <c r="CY1217" i="3"/>
  <c r="CZ1217" i="3"/>
  <c r="DA1217" i="3"/>
  <c r="DB1217" i="3"/>
  <c r="DC1217" i="3"/>
  <c r="A1218" i="3"/>
  <c r="CY1218" i="3"/>
  <c r="CZ1218" i="3"/>
  <c r="DA1218" i="3"/>
  <c r="DB1218" i="3"/>
  <c r="DC1218" i="3"/>
  <c r="A1219" i="3"/>
  <c r="CY1219" i="3"/>
  <c r="CZ1219" i="3"/>
  <c r="DB1219" i="3" s="1"/>
  <c r="DA1219" i="3"/>
  <c r="DC1219" i="3"/>
  <c r="A1220" i="3"/>
  <c r="CY1220" i="3"/>
  <c r="CZ1220" i="3"/>
  <c r="DB1220" i="3" s="1"/>
  <c r="DA1220" i="3"/>
  <c r="DC1220" i="3"/>
  <c r="A1221" i="3"/>
  <c r="CY1221" i="3"/>
  <c r="CZ1221" i="3"/>
  <c r="DA1221" i="3"/>
  <c r="DB1221" i="3"/>
  <c r="DC1221" i="3"/>
  <c r="A1222" i="3"/>
  <c r="CY1222" i="3"/>
  <c r="CZ1222" i="3"/>
  <c r="DA1222" i="3"/>
  <c r="DB1222" i="3"/>
  <c r="DC1222" i="3"/>
  <c r="A1223" i="3"/>
  <c r="CY1223" i="3"/>
  <c r="CZ1223" i="3"/>
  <c r="DB1223" i="3" s="1"/>
  <c r="DA1223" i="3"/>
  <c r="DC1223" i="3"/>
  <c r="A1224" i="3"/>
  <c r="CY1224" i="3"/>
  <c r="CZ1224" i="3"/>
  <c r="DB1224" i="3" s="1"/>
  <c r="DA1224" i="3"/>
  <c r="DC1224" i="3"/>
  <c r="A1225" i="3"/>
  <c r="CY1225" i="3"/>
  <c r="CZ1225" i="3"/>
  <c r="DA1225" i="3"/>
  <c r="DB1225" i="3"/>
  <c r="DC1225" i="3"/>
  <c r="A1226" i="3"/>
  <c r="CY1226" i="3"/>
  <c r="CZ1226" i="3"/>
  <c r="DA1226" i="3"/>
  <c r="DB1226" i="3"/>
  <c r="DC1226" i="3"/>
  <c r="A1227" i="3"/>
  <c r="CY1227" i="3"/>
  <c r="CZ1227" i="3"/>
  <c r="DB1227" i="3" s="1"/>
  <c r="DA1227" i="3"/>
  <c r="DC1227" i="3"/>
  <c r="A1228" i="3"/>
  <c r="CY1228" i="3"/>
  <c r="CZ1228" i="3"/>
  <c r="DB1228" i="3" s="1"/>
  <c r="DA1228" i="3"/>
  <c r="DC1228" i="3"/>
  <c r="A1229" i="3"/>
  <c r="CX1229" i="3"/>
  <c r="CY1229" i="3"/>
  <c r="CZ1229" i="3"/>
  <c r="DA1229" i="3"/>
  <c r="DB1229" i="3"/>
  <c r="DC1229" i="3"/>
  <c r="A1230" i="3"/>
  <c r="CX1230" i="3"/>
  <c r="CY1230" i="3"/>
  <c r="CZ1230" i="3"/>
  <c r="DA1230" i="3"/>
  <c r="DB1230" i="3"/>
  <c r="DC1230" i="3"/>
  <c r="A1231" i="3"/>
  <c r="CX1231" i="3"/>
  <c r="CY1231" i="3"/>
  <c r="CZ1231" i="3"/>
  <c r="DB1231" i="3" s="1"/>
  <c r="DA1231" i="3"/>
  <c r="DC1231" i="3"/>
  <c r="A1232" i="3"/>
  <c r="CX1232" i="3"/>
  <c r="CY1232" i="3"/>
  <c r="CZ1232" i="3"/>
  <c r="DB1232" i="3" s="1"/>
  <c r="DA1232" i="3"/>
  <c r="DC1232" i="3"/>
  <c r="A1233" i="3"/>
  <c r="CX1233" i="3"/>
  <c r="CY1233" i="3"/>
  <c r="CZ1233" i="3"/>
  <c r="DA1233" i="3"/>
  <c r="DB1233" i="3"/>
  <c r="DC1233" i="3"/>
  <c r="A1234" i="3"/>
  <c r="CX1234" i="3"/>
  <c r="CY1234" i="3"/>
  <c r="CZ1234" i="3"/>
  <c r="DA1234" i="3"/>
  <c r="DB1234" i="3"/>
  <c r="DC1234" i="3"/>
  <c r="A1235" i="3"/>
  <c r="CX1235" i="3"/>
  <c r="CY1235" i="3"/>
  <c r="CZ1235" i="3"/>
  <c r="DB1235" i="3" s="1"/>
  <c r="DA1235" i="3"/>
  <c r="DC1235" i="3"/>
  <c r="A1236" i="3"/>
  <c r="CX1236" i="3"/>
  <c r="CY1236" i="3"/>
  <c r="CZ1236" i="3"/>
  <c r="DB1236" i="3" s="1"/>
  <c r="DA1236" i="3"/>
  <c r="DC1236" i="3"/>
  <c r="A1237" i="3"/>
  <c r="CX1237" i="3"/>
  <c r="CY1237" i="3"/>
  <c r="CZ1237" i="3"/>
  <c r="DA1237" i="3"/>
  <c r="DB1237" i="3"/>
  <c r="DC1237" i="3"/>
  <c r="A1238" i="3"/>
  <c r="CX1238" i="3"/>
  <c r="CY1238" i="3"/>
  <c r="CZ1238" i="3"/>
  <c r="DA1238" i="3"/>
  <c r="DB1238" i="3"/>
  <c r="DC1238" i="3"/>
  <c r="A1239" i="3"/>
  <c r="CX1239" i="3"/>
  <c r="CY1239" i="3"/>
  <c r="CZ1239" i="3"/>
  <c r="DB1239" i="3" s="1"/>
  <c r="DA1239" i="3"/>
  <c r="DC1239" i="3"/>
  <c r="A1240" i="3"/>
  <c r="CX1240" i="3"/>
  <c r="CY1240" i="3"/>
  <c r="CZ1240" i="3"/>
  <c r="DB1240" i="3" s="1"/>
  <c r="DA1240" i="3"/>
  <c r="DC1240" i="3"/>
  <c r="A1241" i="3"/>
  <c r="CX1241" i="3"/>
  <c r="CY1241" i="3"/>
  <c r="CZ1241" i="3"/>
  <c r="DA1241" i="3"/>
  <c r="DB1241" i="3"/>
  <c r="DC1241" i="3"/>
  <c r="A1242" i="3"/>
  <c r="CX1242" i="3"/>
  <c r="CY1242" i="3"/>
  <c r="CZ1242" i="3"/>
  <c r="DA1242" i="3"/>
  <c r="DB1242" i="3"/>
  <c r="DC1242" i="3"/>
  <c r="A1243" i="3"/>
  <c r="CX1243" i="3"/>
  <c r="CY1243" i="3"/>
  <c r="CZ1243" i="3"/>
  <c r="DB1243" i="3" s="1"/>
  <c r="DA1243" i="3"/>
  <c r="DC1243" i="3"/>
  <c r="A1244" i="3"/>
  <c r="CX1244" i="3"/>
  <c r="CY1244" i="3"/>
  <c r="CZ1244" i="3"/>
  <c r="DB1244" i="3" s="1"/>
  <c r="DA1244" i="3"/>
  <c r="DC1244" i="3"/>
  <c r="A1245" i="3"/>
  <c r="CX1245" i="3"/>
  <c r="CY1245" i="3"/>
  <c r="CZ1245" i="3"/>
  <c r="DA1245" i="3"/>
  <c r="DB1245" i="3"/>
  <c r="DC1245" i="3"/>
  <c r="A1246" i="3"/>
  <c r="CX1246" i="3"/>
  <c r="CY1246" i="3"/>
  <c r="CZ1246" i="3"/>
  <c r="DA1246" i="3"/>
  <c r="DB1246" i="3"/>
  <c r="DC1246" i="3"/>
  <c r="A1247" i="3"/>
  <c r="CX1247" i="3"/>
  <c r="CY1247" i="3"/>
  <c r="CZ1247" i="3"/>
  <c r="DB1247" i="3" s="1"/>
  <c r="DA1247" i="3"/>
  <c r="DC1247" i="3"/>
  <c r="A1248" i="3"/>
  <c r="CX1248" i="3"/>
  <c r="CY1248" i="3"/>
  <c r="CZ1248" i="3"/>
  <c r="DB1248" i="3" s="1"/>
  <c r="DA1248" i="3"/>
  <c r="DC1248" i="3"/>
  <c r="A1249" i="3"/>
  <c r="CX1249" i="3"/>
  <c r="CY1249" i="3"/>
  <c r="CZ1249" i="3"/>
  <c r="DA1249" i="3"/>
  <c r="DB1249" i="3"/>
  <c r="DC1249" i="3"/>
  <c r="A1250" i="3"/>
  <c r="CX1250" i="3"/>
  <c r="CY1250" i="3"/>
  <c r="CZ1250" i="3"/>
  <c r="DA1250" i="3"/>
  <c r="DB1250" i="3"/>
  <c r="DC1250" i="3"/>
  <c r="A1251" i="3"/>
  <c r="CX1251" i="3"/>
  <c r="CY1251" i="3"/>
  <c r="CZ1251" i="3"/>
  <c r="DB1251" i="3" s="1"/>
  <c r="DA1251" i="3"/>
  <c r="DC1251" i="3"/>
  <c r="A1252" i="3"/>
  <c r="CX1252" i="3"/>
  <c r="CY1252" i="3"/>
  <c r="CZ1252" i="3"/>
  <c r="DB1252" i="3" s="1"/>
  <c r="DA1252" i="3"/>
  <c r="DC1252" i="3"/>
  <c r="A1253" i="3"/>
  <c r="CX1253" i="3"/>
  <c r="CY1253" i="3"/>
  <c r="CZ1253" i="3"/>
  <c r="DA1253" i="3"/>
  <c r="DB1253" i="3"/>
  <c r="DC1253" i="3"/>
  <c r="A1254" i="3"/>
  <c r="CX1254" i="3"/>
  <c r="CY1254" i="3"/>
  <c r="CZ1254" i="3"/>
  <c r="DA1254" i="3"/>
  <c r="DB1254" i="3"/>
  <c r="DC1254" i="3"/>
  <c r="A1255" i="3"/>
  <c r="CX1255" i="3"/>
  <c r="CY1255" i="3"/>
  <c r="CZ1255" i="3"/>
  <c r="DB1255" i="3" s="1"/>
  <c r="DA1255" i="3"/>
  <c r="DC1255" i="3"/>
  <c r="A1256" i="3"/>
  <c r="CX1256" i="3"/>
  <c r="CY1256" i="3"/>
  <c r="CZ1256" i="3"/>
  <c r="DB1256" i="3" s="1"/>
  <c r="DA1256" i="3"/>
  <c r="DC1256" i="3"/>
  <c r="A1257" i="3"/>
  <c r="CY1257" i="3"/>
  <c r="CZ1257" i="3"/>
  <c r="DA1257" i="3"/>
  <c r="DB1257" i="3"/>
  <c r="DC1257" i="3"/>
  <c r="A1258" i="3"/>
  <c r="CY1258" i="3"/>
  <c r="CZ1258" i="3"/>
  <c r="DA1258" i="3"/>
  <c r="DB1258" i="3"/>
  <c r="DC1258" i="3"/>
  <c r="A1259" i="3"/>
  <c r="CY1259" i="3"/>
  <c r="CZ1259" i="3"/>
  <c r="DB1259" i="3" s="1"/>
  <c r="DA1259" i="3"/>
  <c r="DC1259" i="3"/>
  <c r="A1260" i="3"/>
  <c r="CY1260" i="3"/>
  <c r="CZ1260" i="3"/>
  <c r="DB1260" i="3" s="1"/>
  <c r="DA1260" i="3"/>
  <c r="DC1260" i="3"/>
  <c r="A1261" i="3"/>
  <c r="CY1261" i="3"/>
  <c r="CZ1261" i="3"/>
  <c r="DA1261" i="3"/>
  <c r="DB1261" i="3"/>
  <c r="DC1261" i="3"/>
  <c r="A1262" i="3"/>
  <c r="CY1262" i="3"/>
  <c r="CZ1262" i="3"/>
  <c r="DA1262" i="3"/>
  <c r="DB1262" i="3"/>
  <c r="DC1262" i="3"/>
  <c r="A1263" i="3"/>
  <c r="CY1263" i="3"/>
  <c r="CZ1263" i="3"/>
  <c r="DB1263" i="3" s="1"/>
  <c r="DA1263" i="3"/>
  <c r="DC1263" i="3"/>
  <c r="A1264" i="3"/>
  <c r="CY1264" i="3"/>
  <c r="CZ1264" i="3"/>
  <c r="DB1264" i="3" s="1"/>
  <c r="DA1264" i="3"/>
  <c r="DC1264" i="3"/>
  <c r="A1265" i="3"/>
  <c r="CY1265" i="3"/>
  <c r="CZ1265" i="3"/>
  <c r="DA1265" i="3"/>
  <c r="DB1265" i="3"/>
  <c r="DC1265" i="3"/>
  <c r="A1266" i="3"/>
  <c r="CY1266" i="3"/>
  <c r="CZ1266" i="3"/>
  <c r="DA1266" i="3"/>
  <c r="DB1266" i="3"/>
  <c r="DC1266" i="3"/>
  <c r="A1267" i="3"/>
  <c r="CY1267" i="3"/>
  <c r="CZ1267" i="3"/>
  <c r="DB1267" i="3" s="1"/>
  <c r="DA1267" i="3"/>
  <c r="DC1267" i="3"/>
  <c r="A1268" i="3"/>
  <c r="CY1268" i="3"/>
  <c r="CZ1268" i="3"/>
  <c r="DB1268" i="3" s="1"/>
  <c r="DA1268" i="3"/>
  <c r="DC1268" i="3"/>
  <c r="A1269" i="3"/>
  <c r="CY1269" i="3"/>
  <c r="CZ1269" i="3"/>
  <c r="DA1269" i="3"/>
  <c r="DB1269" i="3"/>
  <c r="DC1269" i="3"/>
  <c r="A1270" i="3"/>
  <c r="CY1270" i="3"/>
  <c r="CZ1270" i="3"/>
  <c r="DA1270" i="3"/>
  <c r="DB1270" i="3"/>
  <c r="DC1270" i="3"/>
  <c r="A1271" i="3"/>
  <c r="CY1271" i="3"/>
  <c r="CZ1271" i="3"/>
  <c r="DB1271" i="3" s="1"/>
  <c r="DA1271" i="3"/>
  <c r="DC1271" i="3"/>
  <c r="A1272" i="3"/>
  <c r="CY1272" i="3"/>
  <c r="CZ1272" i="3"/>
  <c r="DB1272" i="3" s="1"/>
  <c r="DA1272" i="3"/>
  <c r="DC1272" i="3"/>
  <c r="A1273" i="3"/>
  <c r="CY1273" i="3"/>
  <c r="CZ1273" i="3"/>
  <c r="DA1273" i="3"/>
  <c r="DB1273" i="3"/>
  <c r="DC1273" i="3"/>
  <c r="A1274" i="3"/>
  <c r="CY1274" i="3"/>
  <c r="CZ1274" i="3"/>
  <c r="DA1274" i="3"/>
  <c r="DB1274" i="3"/>
  <c r="DC1274" i="3"/>
  <c r="A1275" i="3"/>
  <c r="CY1275" i="3"/>
  <c r="CZ1275" i="3"/>
  <c r="DB1275" i="3" s="1"/>
  <c r="DA1275" i="3"/>
  <c r="DC1275" i="3"/>
  <c r="A1276" i="3"/>
  <c r="CY1276" i="3"/>
  <c r="CZ1276" i="3"/>
  <c r="DB1276" i="3" s="1"/>
  <c r="DA1276" i="3"/>
  <c r="DC1276" i="3"/>
  <c r="A1277" i="3"/>
  <c r="CY1277" i="3"/>
  <c r="CZ1277" i="3"/>
  <c r="DA1277" i="3"/>
  <c r="DB1277" i="3"/>
  <c r="DC1277" i="3"/>
  <c r="A1278" i="3"/>
  <c r="CY1278" i="3"/>
  <c r="CZ1278" i="3"/>
  <c r="DA1278" i="3"/>
  <c r="DB1278" i="3"/>
  <c r="DC1278" i="3"/>
  <c r="A1279" i="3"/>
  <c r="CY1279" i="3"/>
  <c r="CZ1279" i="3"/>
  <c r="DB1279" i="3" s="1"/>
  <c r="DA1279" i="3"/>
  <c r="DC1279" i="3"/>
  <c r="A1280" i="3"/>
  <c r="CY1280" i="3"/>
  <c r="CZ1280" i="3"/>
  <c r="DB1280" i="3" s="1"/>
  <c r="DA1280" i="3"/>
  <c r="DC1280" i="3"/>
  <c r="A1281" i="3"/>
  <c r="CY1281" i="3"/>
  <c r="CZ1281" i="3"/>
  <c r="DA1281" i="3"/>
  <c r="DB1281" i="3"/>
  <c r="DC1281" i="3"/>
  <c r="A1282" i="3"/>
  <c r="CY1282" i="3"/>
  <c r="CZ1282" i="3"/>
  <c r="DA1282" i="3"/>
  <c r="DB1282" i="3"/>
  <c r="DC1282" i="3"/>
  <c r="A1283" i="3"/>
  <c r="CY1283" i="3"/>
  <c r="CZ1283" i="3"/>
  <c r="DB1283" i="3" s="1"/>
  <c r="DA1283" i="3"/>
  <c r="DC1283" i="3"/>
  <c r="A1284" i="3"/>
  <c r="CY1284" i="3"/>
  <c r="CZ1284" i="3"/>
  <c r="DB1284" i="3" s="1"/>
  <c r="DA1284" i="3"/>
  <c r="DC1284" i="3"/>
  <c r="A1285" i="3"/>
  <c r="CY1285" i="3"/>
  <c r="CZ1285" i="3"/>
  <c r="DA1285" i="3"/>
  <c r="DB1285" i="3"/>
  <c r="DC1285" i="3"/>
  <c r="A1286" i="3"/>
  <c r="CY1286" i="3"/>
  <c r="CZ1286" i="3"/>
  <c r="DA1286" i="3"/>
  <c r="DB1286" i="3"/>
  <c r="DC1286" i="3"/>
  <c r="A1287" i="3"/>
  <c r="CY1287" i="3"/>
  <c r="CZ1287" i="3"/>
  <c r="DB1287" i="3" s="1"/>
  <c r="DA1287" i="3"/>
  <c r="DC1287" i="3"/>
  <c r="A1288" i="3"/>
  <c r="CY1288" i="3"/>
  <c r="CZ1288" i="3"/>
  <c r="DB1288" i="3" s="1"/>
  <c r="DA1288" i="3"/>
  <c r="DC1288" i="3"/>
  <c r="A1289" i="3"/>
  <c r="CX1289" i="3"/>
  <c r="CY1289" i="3"/>
  <c r="CZ1289" i="3"/>
  <c r="DA1289" i="3"/>
  <c r="DB1289" i="3"/>
  <c r="DC1289" i="3"/>
  <c r="A1290" i="3"/>
  <c r="CX1290" i="3"/>
  <c r="CY1290" i="3"/>
  <c r="CZ1290" i="3"/>
  <c r="DA1290" i="3"/>
  <c r="DB1290" i="3"/>
  <c r="DC1290" i="3"/>
  <c r="A1291" i="3"/>
  <c r="CX1291" i="3"/>
  <c r="CY1291" i="3"/>
  <c r="CZ1291" i="3"/>
  <c r="DB1291" i="3" s="1"/>
  <c r="DA1291" i="3"/>
  <c r="DC1291" i="3"/>
  <c r="A1292" i="3"/>
  <c r="CX1292" i="3"/>
  <c r="CY1292" i="3"/>
  <c r="CZ1292" i="3"/>
  <c r="DB1292" i="3" s="1"/>
  <c r="DA1292" i="3"/>
  <c r="DC1292" i="3"/>
  <c r="A1293" i="3"/>
  <c r="CX1293" i="3"/>
  <c r="CY1293" i="3"/>
  <c r="CZ1293" i="3"/>
  <c r="DA1293" i="3"/>
  <c r="DB1293" i="3"/>
  <c r="DC1293" i="3"/>
  <c r="A1294" i="3"/>
  <c r="CX1294" i="3"/>
  <c r="CY1294" i="3"/>
  <c r="CZ1294" i="3"/>
  <c r="DA1294" i="3"/>
  <c r="DB1294" i="3"/>
  <c r="DC1294" i="3"/>
  <c r="A1295" i="3"/>
  <c r="CX1295" i="3"/>
  <c r="CY1295" i="3"/>
  <c r="CZ1295" i="3"/>
  <c r="DB1295" i="3" s="1"/>
  <c r="DA1295" i="3"/>
  <c r="DC1295" i="3"/>
  <c r="A1296" i="3"/>
  <c r="CX1296" i="3"/>
  <c r="CY1296" i="3"/>
  <c r="CZ1296" i="3"/>
  <c r="DB1296" i="3" s="1"/>
  <c r="DA1296" i="3"/>
  <c r="DC129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V28" i="1"/>
  <c r="AC28" i="1"/>
  <c r="CQ28" i="1" s="1"/>
  <c r="P28" i="1" s="1"/>
  <c r="AE28" i="1"/>
  <c r="AD28" i="1" s="1"/>
  <c r="CR28" i="1" s="1"/>
  <c r="Q28" i="1" s="1"/>
  <c r="AF28" i="1"/>
  <c r="CT28" i="1" s="1"/>
  <c r="S28" i="1" s="1"/>
  <c r="AG28" i="1"/>
  <c r="CU28" i="1" s="1"/>
  <c r="T28" i="1" s="1"/>
  <c r="AH28" i="1"/>
  <c r="AI28" i="1"/>
  <c r="AJ28" i="1"/>
  <c r="CX28" i="1" s="1"/>
  <c r="W28" i="1" s="1"/>
  <c r="CS28" i="1"/>
  <c r="R28" i="1" s="1"/>
  <c r="CV28" i="1"/>
  <c r="U28" i="1" s="1"/>
  <c r="CW28" i="1"/>
  <c r="FR28" i="1"/>
  <c r="GL28" i="1"/>
  <c r="GO28" i="1"/>
  <c r="GP28" i="1"/>
  <c r="GV28" i="1"/>
  <c r="GX28" i="1"/>
  <c r="C29" i="1"/>
  <c r="D29" i="1"/>
  <c r="I29" i="1"/>
  <c r="W29" i="1"/>
  <c r="AC29" i="1"/>
  <c r="AD29" i="1"/>
  <c r="CR29" i="1" s="1"/>
  <c r="Q29" i="1" s="1"/>
  <c r="AE29" i="1"/>
  <c r="AF29" i="1"/>
  <c r="AG29" i="1"/>
  <c r="CU29" i="1" s="1"/>
  <c r="T29" i="1" s="1"/>
  <c r="AH29" i="1"/>
  <c r="CV29" i="1" s="1"/>
  <c r="U29" i="1" s="1"/>
  <c r="AI29" i="1"/>
  <c r="AJ29" i="1"/>
  <c r="CS29" i="1"/>
  <c r="R29" i="1" s="1"/>
  <c r="CT29" i="1"/>
  <c r="S29" i="1" s="1"/>
  <c r="CW29" i="1"/>
  <c r="V29" i="1" s="1"/>
  <c r="CX29" i="1"/>
  <c r="FR29" i="1"/>
  <c r="GK29" i="1"/>
  <c r="GL29" i="1"/>
  <c r="GO29" i="1"/>
  <c r="GP29" i="1"/>
  <c r="GV29" i="1"/>
  <c r="GX29" i="1"/>
  <c r="I30" i="1"/>
  <c r="V30" i="1" s="1"/>
  <c r="AB30" i="1"/>
  <c r="AC30" i="1"/>
  <c r="CQ30" i="1" s="1"/>
  <c r="P30" i="1" s="1"/>
  <c r="AE30" i="1"/>
  <c r="AD30" i="1" s="1"/>
  <c r="CR30" i="1" s="1"/>
  <c r="AF30" i="1"/>
  <c r="CT30" i="1" s="1"/>
  <c r="AG30" i="1"/>
  <c r="CU30" i="1" s="1"/>
  <c r="T30" i="1" s="1"/>
  <c r="AH30" i="1"/>
  <c r="AI30" i="1"/>
  <c r="AJ30" i="1"/>
  <c r="CX30" i="1" s="1"/>
  <c r="CS30" i="1"/>
  <c r="R30" i="1" s="1"/>
  <c r="GK30" i="1" s="1"/>
  <c r="CV30" i="1"/>
  <c r="U30" i="1" s="1"/>
  <c r="CW30" i="1"/>
  <c r="FR30" i="1"/>
  <c r="GL30" i="1"/>
  <c r="GO30" i="1"/>
  <c r="GP30" i="1"/>
  <c r="GV30" i="1"/>
  <c r="GX30" i="1"/>
  <c r="I31" i="1"/>
  <c r="AC31" i="1"/>
  <c r="AE31" i="1"/>
  <c r="AF31" i="1"/>
  <c r="CT31" i="1" s="1"/>
  <c r="S31" i="1" s="1"/>
  <c r="AG31" i="1"/>
  <c r="AH31" i="1"/>
  <c r="AI31" i="1"/>
  <c r="CW31" i="1" s="1"/>
  <c r="V31" i="1" s="1"/>
  <c r="AJ31" i="1"/>
  <c r="CX31" i="1" s="1"/>
  <c r="W31" i="1" s="1"/>
  <c r="CQ31" i="1"/>
  <c r="P31" i="1" s="1"/>
  <c r="CU31" i="1"/>
  <c r="T31" i="1" s="1"/>
  <c r="CV31" i="1"/>
  <c r="U31" i="1" s="1"/>
  <c r="FR31" i="1"/>
  <c r="GL31" i="1"/>
  <c r="GO31" i="1"/>
  <c r="GP31" i="1"/>
  <c r="GV31" i="1"/>
  <c r="GX31" i="1" s="1"/>
  <c r="C32" i="1"/>
  <c r="D32" i="1"/>
  <c r="I32" i="1"/>
  <c r="V32" i="1"/>
  <c r="AC32" i="1"/>
  <c r="CQ32" i="1" s="1"/>
  <c r="P32" i="1" s="1"/>
  <c r="AE32" i="1"/>
  <c r="AD32" i="1" s="1"/>
  <c r="CR32" i="1" s="1"/>
  <c r="Q32" i="1" s="1"/>
  <c r="AF32" i="1"/>
  <c r="CT32" i="1" s="1"/>
  <c r="S32" i="1" s="1"/>
  <c r="AG32" i="1"/>
  <c r="CU32" i="1" s="1"/>
  <c r="T32" i="1" s="1"/>
  <c r="AH32" i="1"/>
  <c r="AI32" i="1"/>
  <c r="AJ32" i="1"/>
  <c r="CX32" i="1" s="1"/>
  <c r="W32" i="1" s="1"/>
  <c r="CS32" i="1"/>
  <c r="R32" i="1" s="1"/>
  <c r="GK32" i="1" s="1"/>
  <c r="CV32" i="1"/>
  <c r="U32" i="1" s="1"/>
  <c r="CW32" i="1"/>
  <c r="FR32" i="1"/>
  <c r="GL32" i="1"/>
  <c r="GO32" i="1"/>
  <c r="GP32" i="1"/>
  <c r="GV32" i="1"/>
  <c r="GX32" i="1"/>
  <c r="C33" i="1"/>
  <c r="D33" i="1"/>
  <c r="I33" i="1"/>
  <c r="W33" i="1"/>
  <c r="AC33" i="1"/>
  <c r="AD33" i="1"/>
  <c r="CR33" i="1" s="1"/>
  <c r="Q33" i="1" s="1"/>
  <c r="AE33" i="1"/>
  <c r="AF33" i="1"/>
  <c r="AG33" i="1"/>
  <c r="CU33" i="1" s="1"/>
  <c r="T33" i="1" s="1"/>
  <c r="AH33" i="1"/>
  <c r="CV33" i="1" s="1"/>
  <c r="U33" i="1" s="1"/>
  <c r="AI33" i="1"/>
  <c r="AJ33" i="1"/>
  <c r="CS33" i="1"/>
  <c r="R33" i="1" s="1"/>
  <c r="CT33" i="1"/>
  <c r="S33" i="1" s="1"/>
  <c r="CW33" i="1"/>
  <c r="V33" i="1" s="1"/>
  <c r="CX33" i="1"/>
  <c r="FR33" i="1"/>
  <c r="GK33" i="1"/>
  <c r="GL33" i="1"/>
  <c r="GO33" i="1"/>
  <c r="GP33" i="1"/>
  <c r="GV33" i="1"/>
  <c r="GX33" i="1"/>
  <c r="C34" i="1"/>
  <c r="D34" i="1"/>
  <c r="I34" i="1"/>
  <c r="CX19" i="3" s="1"/>
  <c r="P34" i="1"/>
  <c r="AC34" i="1"/>
  <c r="AD34" i="1"/>
  <c r="CR34" i="1" s="1"/>
  <c r="Q34" i="1" s="1"/>
  <c r="AE34" i="1"/>
  <c r="CS34" i="1" s="1"/>
  <c r="R34" i="1" s="1"/>
  <c r="GK34" i="1" s="1"/>
  <c r="AF34" i="1"/>
  <c r="AG34" i="1"/>
  <c r="AH34" i="1"/>
  <c r="CV34" i="1" s="1"/>
  <c r="U34" i="1" s="1"/>
  <c r="AI34" i="1"/>
  <c r="CW34" i="1" s="1"/>
  <c r="V34" i="1" s="1"/>
  <c r="AJ34" i="1"/>
  <c r="CQ34" i="1"/>
  <c r="CT34" i="1"/>
  <c r="S34" i="1" s="1"/>
  <c r="CZ34" i="1" s="1"/>
  <c r="Y34" i="1" s="1"/>
  <c r="CU34" i="1"/>
  <c r="T34" i="1" s="1"/>
  <c r="CX34" i="1"/>
  <c r="W34" i="1" s="1"/>
  <c r="FR34" i="1"/>
  <c r="GL34" i="1"/>
  <c r="GO34" i="1"/>
  <c r="GP34" i="1"/>
  <c r="GV34" i="1"/>
  <c r="GX34" i="1" s="1"/>
  <c r="C35" i="1"/>
  <c r="D35" i="1"/>
  <c r="I35" i="1"/>
  <c r="CX20" i="3" s="1"/>
  <c r="AC35" i="1"/>
  <c r="AE35" i="1"/>
  <c r="AF35" i="1"/>
  <c r="CT35" i="1" s="1"/>
  <c r="S35" i="1" s="1"/>
  <c r="AG35" i="1"/>
  <c r="AH35" i="1"/>
  <c r="AI35" i="1"/>
  <c r="CW35" i="1" s="1"/>
  <c r="V35" i="1" s="1"/>
  <c r="AJ35" i="1"/>
  <c r="CX35" i="1" s="1"/>
  <c r="W35" i="1" s="1"/>
  <c r="CQ35" i="1"/>
  <c r="P35" i="1" s="1"/>
  <c r="CU35" i="1"/>
  <c r="T35" i="1" s="1"/>
  <c r="CV35" i="1"/>
  <c r="U35" i="1" s="1"/>
  <c r="FR35" i="1"/>
  <c r="GL35" i="1"/>
  <c r="GO35" i="1"/>
  <c r="GP35" i="1"/>
  <c r="GV35" i="1"/>
  <c r="GX35" i="1" s="1"/>
  <c r="C36" i="1"/>
  <c r="D36" i="1"/>
  <c r="I36" i="1"/>
  <c r="I38" i="1" s="1"/>
  <c r="R36" i="1"/>
  <c r="GK36" i="1" s="1"/>
  <c r="AC36" i="1"/>
  <c r="CQ36" i="1" s="1"/>
  <c r="P36" i="1" s="1"/>
  <c r="AE36" i="1"/>
  <c r="AD36" i="1" s="1"/>
  <c r="CR36" i="1" s="1"/>
  <c r="Q36" i="1" s="1"/>
  <c r="AF36" i="1"/>
  <c r="CT36" i="1" s="1"/>
  <c r="S36" i="1" s="1"/>
  <c r="AG36" i="1"/>
  <c r="CU36" i="1" s="1"/>
  <c r="AH36" i="1"/>
  <c r="AI36" i="1"/>
  <c r="AJ36" i="1"/>
  <c r="CX36" i="1" s="1"/>
  <c r="W36" i="1" s="1"/>
  <c r="CS36" i="1"/>
  <c r="CV36" i="1"/>
  <c r="U36" i="1" s="1"/>
  <c r="CW36" i="1"/>
  <c r="V36" i="1" s="1"/>
  <c r="FR36" i="1"/>
  <c r="GL36" i="1"/>
  <c r="GO36" i="1"/>
  <c r="GP36" i="1"/>
  <c r="GV36" i="1"/>
  <c r="GX36" i="1"/>
  <c r="C37" i="1"/>
  <c r="D37" i="1"/>
  <c r="I37" i="1"/>
  <c r="W37" i="1"/>
  <c r="AC37" i="1"/>
  <c r="AD37" i="1"/>
  <c r="CR37" i="1" s="1"/>
  <c r="Q37" i="1" s="1"/>
  <c r="AE37" i="1"/>
  <c r="AF37" i="1"/>
  <c r="AG37" i="1"/>
  <c r="CU37" i="1" s="1"/>
  <c r="T37" i="1" s="1"/>
  <c r="AH37" i="1"/>
  <c r="CV37" i="1" s="1"/>
  <c r="U37" i="1" s="1"/>
  <c r="AI37" i="1"/>
  <c r="AJ37" i="1"/>
  <c r="CS37" i="1"/>
  <c r="R37" i="1" s="1"/>
  <c r="CT37" i="1"/>
  <c r="S37" i="1" s="1"/>
  <c r="CW37" i="1"/>
  <c r="V37" i="1" s="1"/>
  <c r="CX37" i="1"/>
  <c r="FR37" i="1"/>
  <c r="GK37" i="1"/>
  <c r="GL37" i="1"/>
  <c r="GO37" i="1"/>
  <c r="GP37" i="1"/>
  <c r="GV37" i="1"/>
  <c r="GX37" i="1"/>
  <c r="AC38" i="1"/>
  <c r="CQ38" i="1" s="1"/>
  <c r="AE38" i="1"/>
  <c r="AD38" i="1" s="1"/>
  <c r="CR38" i="1" s="1"/>
  <c r="AF38" i="1"/>
  <c r="CT38" i="1" s="1"/>
  <c r="AG38" i="1"/>
  <c r="CU38" i="1" s="1"/>
  <c r="AH38" i="1"/>
  <c r="AI38" i="1"/>
  <c r="AJ38" i="1"/>
  <c r="CX38" i="1" s="1"/>
  <c r="CS38" i="1"/>
  <c r="R38" i="1" s="1"/>
  <c r="GK38" i="1" s="1"/>
  <c r="CV38" i="1"/>
  <c r="CW38" i="1"/>
  <c r="FR38" i="1"/>
  <c r="GL38" i="1"/>
  <c r="GO38" i="1"/>
  <c r="GP38" i="1"/>
  <c r="GV38" i="1"/>
  <c r="I39" i="1"/>
  <c r="AC39" i="1"/>
  <c r="AE39" i="1"/>
  <c r="AF39" i="1"/>
  <c r="CT39" i="1" s="1"/>
  <c r="S39" i="1" s="1"/>
  <c r="AG39" i="1"/>
  <c r="AH39" i="1"/>
  <c r="AI39" i="1"/>
  <c r="CW39" i="1" s="1"/>
  <c r="V39" i="1" s="1"/>
  <c r="AJ39" i="1"/>
  <c r="CX39" i="1" s="1"/>
  <c r="W39" i="1" s="1"/>
  <c r="CQ39" i="1"/>
  <c r="P39" i="1" s="1"/>
  <c r="CU39" i="1"/>
  <c r="T39" i="1" s="1"/>
  <c r="CV39" i="1"/>
  <c r="U39" i="1" s="1"/>
  <c r="FR39" i="1"/>
  <c r="GL39" i="1"/>
  <c r="GO39" i="1"/>
  <c r="GP39" i="1"/>
  <c r="GV39" i="1"/>
  <c r="GX39" i="1" s="1"/>
  <c r="C40" i="1"/>
  <c r="D40" i="1"/>
  <c r="I40" i="1"/>
  <c r="I42" i="1" s="1"/>
  <c r="R40" i="1"/>
  <c r="GK40" i="1" s="1"/>
  <c r="AC40" i="1"/>
  <c r="CQ40" i="1" s="1"/>
  <c r="P40" i="1" s="1"/>
  <c r="AE40" i="1"/>
  <c r="AD40" i="1" s="1"/>
  <c r="CR40" i="1" s="1"/>
  <c r="Q40" i="1" s="1"/>
  <c r="AF40" i="1"/>
  <c r="CT40" i="1" s="1"/>
  <c r="S40" i="1" s="1"/>
  <c r="AG40" i="1"/>
  <c r="CU40" i="1" s="1"/>
  <c r="AH40" i="1"/>
  <c r="AI40" i="1"/>
  <c r="AJ40" i="1"/>
  <c r="CX40" i="1" s="1"/>
  <c r="W40" i="1" s="1"/>
  <c r="CS40" i="1"/>
  <c r="CV40" i="1"/>
  <c r="U40" i="1" s="1"/>
  <c r="CW40" i="1"/>
  <c r="V40" i="1" s="1"/>
  <c r="FR40" i="1"/>
  <c r="GL40" i="1"/>
  <c r="GO40" i="1"/>
  <c r="GP40" i="1"/>
  <c r="GV40" i="1"/>
  <c r="GX40" i="1"/>
  <c r="C41" i="1"/>
  <c r="D41" i="1"/>
  <c r="I41" i="1"/>
  <c r="W41" i="1"/>
  <c r="AC41" i="1"/>
  <c r="AD41" i="1"/>
  <c r="CR41" i="1" s="1"/>
  <c r="Q41" i="1" s="1"/>
  <c r="AE41" i="1"/>
  <c r="AF41" i="1"/>
  <c r="AG41" i="1"/>
  <c r="CU41" i="1" s="1"/>
  <c r="T41" i="1" s="1"/>
  <c r="AH41" i="1"/>
  <c r="CV41" i="1" s="1"/>
  <c r="U41" i="1" s="1"/>
  <c r="AI41" i="1"/>
  <c r="AJ41" i="1"/>
  <c r="CS41" i="1"/>
  <c r="R41" i="1" s="1"/>
  <c r="CT41" i="1"/>
  <c r="S41" i="1" s="1"/>
  <c r="CW41" i="1"/>
  <c r="V41" i="1" s="1"/>
  <c r="CX41" i="1"/>
  <c r="FR41" i="1"/>
  <c r="GK41" i="1"/>
  <c r="GL41" i="1"/>
  <c r="GO41" i="1"/>
  <c r="GP41" i="1"/>
  <c r="GV41" i="1"/>
  <c r="GX41" i="1"/>
  <c r="AC42" i="1"/>
  <c r="CQ42" i="1" s="1"/>
  <c r="AE42" i="1"/>
  <c r="AD42" i="1" s="1"/>
  <c r="CR42" i="1" s="1"/>
  <c r="AF42" i="1"/>
  <c r="CT42" i="1" s="1"/>
  <c r="AG42" i="1"/>
  <c r="CU42" i="1" s="1"/>
  <c r="AH42" i="1"/>
  <c r="AI42" i="1"/>
  <c r="AJ42" i="1"/>
  <c r="CX42" i="1" s="1"/>
  <c r="CS42" i="1"/>
  <c r="R42" i="1" s="1"/>
  <c r="GK42" i="1" s="1"/>
  <c r="CV42" i="1"/>
  <c r="CW42" i="1"/>
  <c r="FR42" i="1"/>
  <c r="GL42" i="1"/>
  <c r="GO42" i="1"/>
  <c r="GP42" i="1"/>
  <c r="GV42" i="1"/>
  <c r="I43" i="1"/>
  <c r="AC43" i="1"/>
  <c r="AE43" i="1"/>
  <c r="AF43" i="1"/>
  <c r="CT43" i="1" s="1"/>
  <c r="S43" i="1" s="1"/>
  <c r="AG43" i="1"/>
  <c r="AH43" i="1"/>
  <c r="AI43" i="1"/>
  <c r="CW43" i="1" s="1"/>
  <c r="V43" i="1" s="1"/>
  <c r="AJ43" i="1"/>
  <c r="CX43" i="1" s="1"/>
  <c r="W43" i="1" s="1"/>
  <c r="CQ43" i="1"/>
  <c r="P43" i="1" s="1"/>
  <c r="CU43" i="1"/>
  <c r="T43" i="1" s="1"/>
  <c r="CV43" i="1"/>
  <c r="U43" i="1" s="1"/>
  <c r="FR43" i="1"/>
  <c r="GL43" i="1"/>
  <c r="GO43" i="1"/>
  <c r="GP43" i="1"/>
  <c r="GV43" i="1"/>
  <c r="GX43" i="1" s="1"/>
  <c r="C44" i="1"/>
  <c r="D44" i="1"/>
  <c r="I44" i="1"/>
  <c r="R44" i="1"/>
  <c r="GK44" i="1" s="1"/>
  <c r="AC44" i="1"/>
  <c r="CQ44" i="1" s="1"/>
  <c r="P44" i="1" s="1"/>
  <c r="AE44" i="1"/>
  <c r="AD44" i="1" s="1"/>
  <c r="CR44" i="1" s="1"/>
  <c r="Q44" i="1" s="1"/>
  <c r="AF44" i="1"/>
  <c r="CT44" i="1" s="1"/>
  <c r="S44" i="1" s="1"/>
  <c r="AG44" i="1"/>
  <c r="CU44" i="1" s="1"/>
  <c r="AH44" i="1"/>
  <c r="AI44" i="1"/>
  <c r="AJ44" i="1"/>
  <c r="CX44" i="1" s="1"/>
  <c r="W44" i="1" s="1"/>
  <c r="CS44" i="1"/>
  <c r="CV44" i="1"/>
  <c r="U44" i="1" s="1"/>
  <c r="CW44" i="1"/>
  <c r="V44" i="1" s="1"/>
  <c r="FR44" i="1"/>
  <c r="GL44" i="1"/>
  <c r="GO44" i="1"/>
  <c r="GP44" i="1"/>
  <c r="GV44" i="1"/>
  <c r="GX44" i="1"/>
  <c r="C45" i="1"/>
  <c r="D45" i="1"/>
  <c r="I45" i="1"/>
  <c r="W45" i="1"/>
  <c r="AC45" i="1"/>
  <c r="AD45" i="1"/>
  <c r="CR45" i="1" s="1"/>
  <c r="Q45" i="1" s="1"/>
  <c r="AE45" i="1"/>
  <c r="AF45" i="1"/>
  <c r="AG45" i="1"/>
  <c r="CU45" i="1" s="1"/>
  <c r="T45" i="1" s="1"/>
  <c r="AH45" i="1"/>
  <c r="CV45" i="1" s="1"/>
  <c r="U45" i="1" s="1"/>
  <c r="AI45" i="1"/>
  <c r="AJ45" i="1"/>
  <c r="CS45" i="1"/>
  <c r="R45" i="1" s="1"/>
  <c r="CT45" i="1"/>
  <c r="S45" i="1" s="1"/>
  <c r="CW45" i="1"/>
  <c r="V45" i="1" s="1"/>
  <c r="CX45" i="1"/>
  <c r="FR45" i="1"/>
  <c r="GK45" i="1"/>
  <c r="GL45" i="1"/>
  <c r="GO45" i="1"/>
  <c r="GP45" i="1"/>
  <c r="GV45" i="1"/>
  <c r="GX45" i="1"/>
  <c r="C46" i="1"/>
  <c r="D46" i="1"/>
  <c r="I46" i="1"/>
  <c r="AC46" i="1"/>
  <c r="AB46" i="1" s="1"/>
  <c r="AD46" i="1"/>
  <c r="CR46" i="1" s="1"/>
  <c r="Q46" i="1" s="1"/>
  <c r="AE46" i="1"/>
  <c r="CS46" i="1" s="1"/>
  <c r="R46" i="1" s="1"/>
  <c r="GK46" i="1" s="1"/>
  <c r="AF46" i="1"/>
  <c r="AG46" i="1"/>
  <c r="AH46" i="1"/>
  <c r="CV46" i="1" s="1"/>
  <c r="U46" i="1" s="1"/>
  <c r="AI46" i="1"/>
  <c r="CW46" i="1" s="1"/>
  <c r="V46" i="1" s="1"/>
  <c r="AJ46" i="1"/>
  <c r="CQ46" i="1"/>
  <c r="P46" i="1" s="1"/>
  <c r="CP46" i="1" s="1"/>
  <c r="O46" i="1" s="1"/>
  <c r="CT46" i="1"/>
  <c r="S46" i="1" s="1"/>
  <c r="CZ46" i="1" s="1"/>
  <c r="Y46" i="1" s="1"/>
  <c r="CU46" i="1"/>
  <c r="T46" i="1" s="1"/>
  <c r="CX46" i="1"/>
  <c r="W46" i="1" s="1"/>
  <c r="CY46" i="1"/>
  <c r="X46" i="1" s="1"/>
  <c r="FR46" i="1"/>
  <c r="GL46" i="1"/>
  <c r="GO46" i="1"/>
  <c r="GP46" i="1"/>
  <c r="GV46" i="1"/>
  <c r="GX46" i="1" s="1"/>
  <c r="C47" i="1"/>
  <c r="D47" i="1"/>
  <c r="I47" i="1"/>
  <c r="AC47" i="1"/>
  <c r="AE47" i="1"/>
  <c r="AF47" i="1"/>
  <c r="CT47" i="1" s="1"/>
  <c r="S47" i="1" s="1"/>
  <c r="AG47" i="1"/>
  <c r="AH47" i="1"/>
  <c r="AI47" i="1"/>
  <c r="CW47" i="1" s="1"/>
  <c r="V47" i="1" s="1"/>
  <c r="AJ47" i="1"/>
  <c r="CX47" i="1" s="1"/>
  <c r="W47" i="1" s="1"/>
  <c r="CQ47" i="1"/>
  <c r="P47" i="1" s="1"/>
  <c r="CU47" i="1"/>
  <c r="T47" i="1" s="1"/>
  <c r="CV47" i="1"/>
  <c r="U47" i="1" s="1"/>
  <c r="FR47" i="1"/>
  <c r="GL47" i="1"/>
  <c r="GO47" i="1"/>
  <c r="GP47" i="1"/>
  <c r="GV47" i="1"/>
  <c r="GX47" i="1" s="1"/>
  <c r="I48" i="1"/>
  <c r="P48" i="1"/>
  <c r="AC48" i="1"/>
  <c r="AD48" i="1"/>
  <c r="CR48" i="1" s="1"/>
  <c r="Q48" i="1" s="1"/>
  <c r="AE48" i="1"/>
  <c r="CS48" i="1" s="1"/>
  <c r="R48" i="1" s="1"/>
  <c r="GK48" i="1" s="1"/>
  <c r="AF48" i="1"/>
  <c r="AG48" i="1"/>
  <c r="AH48" i="1"/>
  <c r="CV48" i="1" s="1"/>
  <c r="U48" i="1" s="1"/>
  <c r="AI48" i="1"/>
  <c r="CW48" i="1" s="1"/>
  <c r="V48" i="1" s="1"/>
  <c r="AJ48" i="1"/>
  <c r="CQ48" i="1"/>
  <c r="CT48" i="1"/>
  <c r="S48" i="1" s="1"/>
  <c r="CY48" i="1" s="1"/>
  <c r="X48" i="1" s="1"/>
  <c r="CU48" i="1"/>
  <c r="T48" i="1" s="1"/>
  <c r="CX48" i="1"/>
  <c r="W48" i="1" s="1"/>
  <c r="FR48" i="1"/>
  <c r="GL48" i="1"/>
  <c r="GO48" i="1"/>
  <c r="GP48" i="1"/>
  <c r="GV48" i="1"/>
  <c r="GX48" i="1" s="1"/>
  <c r="AC49" i="1"/>
  <c r="AD49" i="1"/>
  <c r="CR49" i="1" s="1"/>
  <c r="AE49" i="1"/>
  <c r="AF49" i="1"/>
  <c r="AG49" i="1"/>
  <c r="CU49" i="1" s="1"/>
  <c r="AH49" i="1"/>
  <c r="CV49" i="1" s="1"/>
  <c r="AI49" i="1"/>
  <c r="AJ49" i="1"/>
  <c r="CS49" i="1"/>
  <c r="CT49" i="1"/>
  <c r="CW49" i="1"/>
  <c r="CX49" i="1"/>
  <c r="FR49" i="1"/>
  <c r="GL49" i="1"/>
  <c r="GO49" i="1"/>
  <c r="GP49" i="1"/>
  <c r="GV49" i="1"/>
  <c r="C50" i="1"/>
  <c r="D50" i="1"/>
  <c r="AC50" i="1"/>
  <c r="AE50" i="1"/>
  <c r="AF50" i="1"/>
  <c r="CT50" i="1" s="1"/>
  <c r="S50" i="1" s="1"/>
  <c r="AG50" i="1"/>
  <c r="AH50" i="1"/>
  <c r="AI50" i="1"/>
  <c r="CW50" i="1" s="1"/>
  <c r="V50" i="1" s="1"/>
  <c r="AJ50" i="1"/>
  <c r="CX50" i="1" s="1"/>
  <c r="W50" i="1" s="1"/>
  <c r="CQ50" i="1"/>
  <c r="P50" i="1" s="1"/>
  <c r="CU50" i="1"/>
  <c r="T50" i="1" s="1"/>
  <c r="CV50" i="1"/>
  <c r="U50" i="1" s="1"/>
  <c r="FR50" i="1"/>
  <c r="GL50" i="1"/>
  <c r="GO50" i="1"/>
  <c r="GP50" i="1"/>
  <c r="GV50" i="1"/>
  <c r="GX50" i="1" s="1"/>
  <c r="C51" i="1"/>
  <c r="D51" i="1"/>
  <c r="W51" i="1"/>
  <c r="AC51" i="1"/>
  <c r="AD51" i="1"/>
  <c r="CR51" i="1" s="1"/>
  <c r="Q51" i="1" s="1"/>
  <c r="AE51" i="1"/>
  <c r="AF51" i="1"/>
  <c r="AG51" i="1"/>
  <c r="CU51" i="1" s="1"/>
  <c r="T51" i="1" s="1"/>
  <c r="AH51" i="1"/>
  <c r="CV51" i="1" s="1"/>
  <c r="U51" i="1" s="1"/>
  <c r="AI51" i="1"/>
  <c r="AJ51" i="1"/>
  <c r="CS51" i="1"/>
  <c r="R51" i="1" s="1"/>
  <c r="CT51" i="1"/>
  <c r="S51" i="1" s="1"/>
  <c r="CW51" i="1"/>
  <c r="V51" i="1" s="1"/>
  <c r="CX51" i="1"/>
  <c r="FR51" i="1"/>
  <c r="GK51" i="1"/>
  <c r="GL51" i="1"/>
  <c r="GO51" i="1"/>
  <c r="GP51" i="1"/>
  <c r="GV51" i="1"/>
  <c r="GX51" i="1"/>
  <c r="C52" i="1"/>
  <c r="D52" i="1"/>
  <c r="I52" i="1"/>
  <c r="AC52" i="1"/>
  <c r="AB52" i="1" s="1"/>
  <c r="AD52" i="1"/>
  <c r="CR52" i="1" s="1"/>
  <c r="Q52" i="1" s="1"/>
  <c r="AE52" i="1"/>
  <c r="CS52" i="1" s="1"/>
  <c r="R52" i="1" s="1"/>
  <c r="GK52" i="1" s="1"/>
  <c r="AF52" i="1"/>
  <c r="AG52" i="1"/>
  <c r="AH52" i="1"/>
  <c r="CV52" i="1" s="1"/>
  <c r="U52" i="1" s="1"/>
  <c r="AI52" i="1"/>
  <c r="CW52" i="1" s="1"/>
  <c r="V52" i="1" s="1"/>
  <c r="AJ52" i="1"/>
  <c r="CQ52" i="1"/>
  <c r="P52" i="1" s="1"/>
  <c r="CP52" i="1" s="1"/>
  <c r="O52" i="1" s="1"/>
  <c r="CT52" i="1"/>
  <c r="S52" i="1" s="1"/>
  <c r="CZ52" i="1" s="1"/>
  <c r="Y52" i="1" s="1"/>
  <c r="CU52" i="1"/>
  <c r="T52" i="1" s="1"/>
  <c r="CX52" i="1"/>
  <c r="W52" i="1" s="1"/>
  <c r="CY52" i="1"/>
  <c r="X52" i="1" s="1"/>
  <c r="FR52" i="1"/>
  <c r="GL52" i="1"/>
  <c r="GO52" i="1"/>
  <c r="GP52" i="1"/>
  <c r="GV52" i="1"/>
  <c r="GX52" i="1" s="1"/>
  <c r="C53" i="1"/>
  <c r="D53" i="1"/>
  <c r="I53" i="1"/>
  <c r="AC53" i="1"/>
  <c r="AE53" i="1"/>
  <c r="AF53" i="1"/>
  <c r="CT53" i="1" s="1"/>
  <c r="S53" i="1" s="1"/>
  <c r="AG53" i="1"/>
  <c r="AH53" i="1"/>
  <c r="AI53" i="1"/>
  <c r="CW53" i="1" s="1"/>
  <c r="V53" i="1" s="1"/>
  <c r="AJ53" i="1"/>
  <c r="CX53" i="1" s="1"/>
  <c r="W53" i="1" s="1"/>
  <c r="CQ53" i="1"/>
  <c r="P53" i="1" s="1"/>
  <c r="CU53" i="1"/>
  <c r="T53" i="1" s="1"/>
  <c r="CV53" i="1"/>
  <c r="U53" i="1" s="1"/>
  <c r="FR53" i="1"/>
  <c r="GL53" i="1"/>
  <c r="GO53" i="1"/>
  <c r="GP53" i="1"/>
  <c r="GV53" i="1"/>
  <c r="GX53" i="1" s="1"/>
  <c r="C54" i="1"/>
  <c r="D54" i="1"/>
  <c r="I54" i="1"/>
  <c r="R54" i="1" s="1"/>
  <c r="GK54" i="1" s="1"/>
  <c r="AC54" i="1"/>
  <c r="CQ54" i="1" s="1"/>
  <c r="P54" i="1" s="1"/>
  <c r="AE54" i="1"/>
  <c r="AD54" i="1" s="1"/>
  <c r="CR54" i="1" s="1"/>
  <c r="AF54" i="1"/>
  <c r="CT54" i="1" s="1"/>
  <c r="AG54" i="1"/>
  <c r="CU54" i="1" s="1"/>
  <c r="AH54" i="1"/>
  <c r="AI54" i="1"/>
  <c r="AJ54" i="1"/>
  <c r="CX54" i="1" s="1"/>
  <c r="CS54" i="1"/>
  <c r="CV54" i="1"/>
  <c r="U54" i="1" s="1"/>
  <c r="CW54" i="1"/>
  <c r="V54" i="1" s="1"/>
  <c r="FR54" i="1"/>
  <c r="GL54" i="1"/>
  <c r="GO54" i="1"/>
  <c r="GP54" i="1"/>
  <c r="GV54" i="1"/>
  <c r="GX54" i="1"/>
  <c r="C55" i="1"/>
  <c r="D55" i="1"/>
  <c r="I55" i="1"/>
  <c r="AC55" i="1"/>
  <c r="AD55" i="1"/>
  <c r="CR55" i="1" s="1"/>
  <c r="Q55" i="1" s="1"/>
  <c r="AE55" i="1"/>
  <c r="AF55" i="1"/>
  <c r="AG55" i="1"/>
  <c r="CU55" i="1" s="1"/>
  <c r="T55" i="1" s="1"/>
  <c r="AH55" i="1"/>
  <c r="CV55" i="1" s="1"/>
  <c r="U55" i="1" s="1"/>
  <c r="AI55" i="1"/>
  <c r="AJ55" i="1"/>
  <c r="CS55" i="1"/>
  <c r="R55" i="1" s="1"/>
  <c r="GK55" i="1" s="1"/>
  <c r="CT55" i="1"/>
  <c r="S55" i="1" s="1"/>
  <c r="CW55" i="1"/>
  <c r="V55" i="1" s="1"/>
  <c r="CX55" i="1"/>
  <c r="W55" i="1" s="1"/>
  <c r="FR55" i="1"/>
  <c r="GL55" i="1"/>
  <c r="GO55" i="1"/>
  <c r="GP55" i="1"/>
  <c r="GV55" i="1"/>
  <c r="GX55" i="1"/>
  <c r="C56" i="1"/>
  <c r="D56" i="1"/>
  <c r="I56" i="1"/>
  <c r="X56" i="1"/>
  <c r="AC56" i="1"/>
  <c r="AB56" i="1" s="1"/>
  <c r="AD56" i="1"/>
  <c r="CR56" i="1" s="1"/>
  <c r="Q56" i="1" s="1"/>
  <c r="AE56" i="1"/>
  <c r="CS56" i="1" s="1"/>
  <c r="R56" i="1" s="1"/>
  <c r="GK56" i="1" s="1"/>
  <c r="AF56" i="1"/>
  <c r="AG56" i="1"/>
  <c r="AH56" i="1"/>
  <c r="CV56" i="1" s="1"/>
  <c r="U56" i="1" s="1"/>
  <c r="AI56" i="1"/>
  <c r="CW56" i="1" s="1"/>
  <c r="V56" i="1" s="1"/>
  <c r="AJ56" i="1"/>
  <c r="CQ56" i="1"/>
  <c r="P56" i="1" s="1"/>
  <c r="CP56" i="1" s="1"/>
  <c r="O56" i="1" s="1"/>
  <c r="CT56" i="1"/>
  <c r="S56" i="1" s="1"/>
  <c r="CU56" i="1"/>
  <c r="T56" i="1" s="1"/>
  <c r="CX56" i="1"/>
  <c r="W56" i="1" s="1"/>
  <c r="CY56" i="1"/>
  <c r="FR56" i="1"/>
  <c r="GL56" i="1"/>
  <c r="GO56" i="1"/>
  <c r="GP56" i="1"/>
  <c r="GV56" i="1"/>
  <c r="GX56" i="1" s="1"/>
  <c r="C57" i="1"/>
  <c r="D57" i="1"/>
  <c r="I57" i="1"/>
  <c r="AC57" i="1"/>
  <c r="AE57" i="1"/>
  <c r="AF57" i="1"/>
  <c r="CT57" i="1" s="1"/>
  <c r="S57" i="1" s="1"/>
  <c r="AG57" i="1"/>
  <c r="AH57" i="1"/>
  <c r="AI57" i="1"/>
  <c r="CW57" i="1" s="1"/>
  <c r="V57" i="1" s="1"/>
  <c r="AJ57" i="1"/>
  <c r="CX57" i="1" s="1"/>
  <c r="W57" i="1" s="1"/>
  <c r="CQ57" i="1"/>
  <c r="P57" i="1" s="1"/>
  <c r="CU57" i="1"/>
  <c r="T57" i="1" s="1"/>
  <c r="CV57" i="1"/>
  <c r="U57" i="1" s="1"/>
  <c r="FR57" i="1"/>
  <c r="GL57" i="1"/>
  <c r="GO57" i="1"/>
  <c r="GP57" i="1"/>
  <c r="GV57" i="1"/>
  <c r="GX57" i="1" s="1"/>
  <c r="C58" i="1"/>
  <c r="D58" i="1"/>
  <c r="I58" i="1"/>
  <c r="AB58" i="1"/>
  <c r="AC58" i="1"/>
  <c r="CQ58" i="1" s="1"/>
  <c r="P58" i="1" s="1"/>
  <c r="AE58" i="1"/>
  <c r="AD58" i="1" s="1"/>
  <c r="CR58" i="1" s="1"/>
  <c r="AF58" i="1"/>
  <c r="CT58" i="1" s="1"/>
  <c r="AG58" i="1"/>
  <c r="CU58" i="1" s="1"/>
  <c r="T58" i="1" s="1"/>
  <c r="AH58" i="1"/>
  <c r="AI58" i="1"/>
  <c r="AJ58" i="1"/>
  <c r="CX58" i="1" s="1"/>
  <c r="CS58" i="1"/>
  <c r="R58" i="1" s="1"/>
  <c r="GK58" i="1" s="1"/>
  <c r="CV58" i="1"/>
  <c r="U58" i="1" s="1"/>
  <c r="CW58" i="1"/>
  <c r="FR58" i="1"/>
  <c r="GL58" i="1"/>
  <c r="GO58" i="1"/>
  <c r="GP58" i="1"/>
  <c r="GV58" i="1"/>
  <c r="GX58" i="1"/>
  <c r="C59" i="1"/>
  <c r="D59" i="1"/>
  <c r="I59" i="1"/>
  <c r="AC59" i="1"/>
  <c r="AD59" i="1"/>
  <c r="CR59" i="1" s="1"/>
  <c r="Q59" i="1" s="1"/>
  <c r="AE59" i="1"/>
  <c r="AF59" i="1"/>
  <c r="AG59" i="1"/>
  <c r="CU59" i="1" s="1"/>
  <c r="T59" i="1" s="1"/>
  <c r="AH59" i="1"/>
  <c r="CV59" i="1" s="1"/>
  <c r="U59" i="1" s="1"/>
  <c r="AI59" i="1"/>
  <c r="AJ59" i="1"/>
  <c r="CS59" i="1"/>
  <c r="R59" i="1" s="1"/>
  <c r="GK59" i="1" s="1"/>
  <c r="CT59" i="1"/>
  <c r="S59" i="1" s="1"/>
  <c r="CW59" i="1"/>
  <c r="V59" i="1" s="1"/>
  <c r="CX59" i="1"/>
  <c r="W59" i="1" s="1"/>
  <c r="FR59" i="1"/>
  <c r="GL59" i="1"/>
  <c r="GO59" i="1"/>
  <c r="GP59" i="1"/>
  <c r="GV59" i="1"/>
  <c r="GX59" i="1"/>
  <c r="C60" i="1"/>
  <c r="D60" i="1"/>
  <c r="I60" i="1"/>
  <c r="CX85" i="3" s="1"/>
  <c r="P60" i="1"/>
  <c r="AC60" i="1"/>
  <c r="AD60" i="1"/>
  <c r="CR60" i="1" s="1"/>
  <c r="Q60" i="1" s="1"/>
  <c r="AE60" i="1"/>
  <c r="CS60" i="1" s="1"/>
  <c r="R60" i="1" s="1"/>
  <c r="GK60" i="1" s="1"/>
  <c r="AF60" i="1"/>
  <c r="AG60" i="1"/>
  <c r="AH60" i="1"/>
  <c r="CV60" i="1" s="1"/>
  <c r="U60" i="1" s="1"/>
  <c r="AI60" i="1"/>
  <c r="CW60" i="1" s="1"/>
  <c r="V60" i="1" s="1"/>
  <c r="AJ60" i="1"/>
  <c r="CQ60" i="1"/>
  <c r="CT60" i="1"/>
  <c r="S60" i="1" s="1"/>
  <c r="CY60" i="1" s="1"/>
  <c r="X60" i="1" s="1"/>
  <c r="CU60" i="1"/>
  <c r="T60" i="1" s="1"/>
  <c r="CX60" i="1"/>
  <c r="W60" i="1" s="1"/>
  <c r="FR60" i="1"/>
  <c r="GL60" i="1"/>
  <c r="GO60" i="1"/>
  <c r="GP60" i="1"/>
  <c r="GV60" i="1"/>
  <c r="GX60" i="1" s="1"/>
  <c r="C61" i="1"/>
  <c r="D61" i="1"/>
  <c r="I61" i="1"/>
  <c r="CX86" i="3" s="1"/>
  <c r="U61" i="1"/>
  <c r="AC61" i="1"/>
  <c r="CQ61" i="1" s="1"/>
  <c r="P61" i="1" s="1"/>
  <c r="AE61" i="1"/>
  <c r="AF61" i="1"/>
  <c r="CT61" i="1" s="1"/>
  <c r="S61" i="1" s="1"/>
  <c r="AG61" i="1"/>
  <c r="CU61" i="1" s="1"/>
  <c r="T61" i="1" s="1"/>
  <c r="AH61" i="1"/>
  <c r="AI61" i="1"/>
  <c r="CW61" i="1" s="1"/>
  <c r="V61" i="1" s="1"/>
  <c r="AJ61" i="1"/>
  <c r="CX61" i="1" s="1"/>
  <c r="W61" i="1" s="1"/>
  <c r="CV61" i="1"/>
  <c r="FR61" i="1"/>
  <c r="GL61" i="1"/>
  <c r="GO61" i="1"/>
  <c r="GP61" i="1"/>
  <c r="GV61" i="1"/>
  <c r="GX61" i="1" s="1"/>
  <c r="C62" i="1"/>
  <c r="D62" i="1"/>
  <c r="I62" i="1"/>
  <c r="R62" i="1" s="1"/>
  <c r="GK62" i="1" s="1"/>
  <c r="AC62" i="1"/>
  <c r="CQ62" i="1" s="1"/>
  <c r="P62" i="1" s="1"/>
  <c r="AE62" i="1"/>
  <c r="AD62" i="1" s="1"/>
  <c r="CR62" i="1" s="1"/>
  <c r="AF62" i="1"/>
  <c r="CT62" i="1" s="1"/>
  <c r="AG62" i="1"/>
  <c r="CU62" i="1" s="1"/>
  <c r="AH62" i="1"/>
  <c r="AI62" i="1"/>
  <c r="AJ62" i="1"/>
  <c r="CX62" i="1" s="1"/>
  <c r="CS62" i="1"/>
  <c r="CV62" i="1"/>
  <c r="U62" i="1" s="1"/>
  <c r="CW62" i="1"/>
  <c r="V62" i="1" s="1"/>
  <c r="FR62" i="1"/>
  <c r="GL62" i="1"/>
  <c r="GO62" i="1"/>
  <c r="GP62" i="1"/>
  <c r="GV62" i="1"/>
  <c r="GX62" i="1"/>
  <c r="C63" i="1"/>
  <c r="D63" i="1"/>
  <c r="I63" i="1"/>
  <c r="AC63" i="1"/>
  <c r="AD63" i="1"/>
  <c r="CR63" i="1" s="1"/>
  <c r="Q63" i="1" s="1"/>
  <c r="AE63" i="1"/>
  <c r="AF63" i="1"/>
  <c r="AG63" i="1"/>
  <c r="CU63" i="1" s="1"/>
  <c r="T63" i="1" s="1"/>
  <c r="AH63" i="1"/>
  <c r="CV63" i="1" s="1"/>
  <c r="U63" i="1" s="1"/>
  <c r="AI63" i="1"/>
  <c r="AJ63" i="1"/>
  <c r="CS63" i="1"/>
  <c r="R63" i="1" s="1"/>
  <c r="GK63" i="1" s="1"/>
  <c r="CT63" i="1"/>
  <c r="S63" i="1" s="1"/>
  <c r="CW63" i="1"/>
  <c r="V63" i="1" s="1"/>
  <c r="CX63" i="1"/>
  <c r="W63" i="1" s="1"/>
  <c r="FR63" i="1"/>
  <c r="GL63" i="1"/>
  <c r="GO63" i="1"/>
  <c r="GP63" i="1"/>
  <c r="GV63" i="1"/>
  <c r="GX63" i="1"/>
  <c r="C64" i="1"/>
  <c r="D64" i="1"/>
  <c r="AC64" i="1"/>
  <c r="AE64" i="1"/>
  <c r="AF64" i="1"/>
  <c r="CT64" i="1" s="1"/>
  <c r="S64" i="1" s="1"/>
  <c r="AG64" i="1"/>
  <c r="AH64" i="1"/>
  <c r="AI64" i="1"/>
  <c r="CW64" i="1" s="1"/>
  <c r="V64" i="1" s="1"/>
  <c r="AJ64" i="1"/>
  <c r="CX64" i="1" s="1"/>
  <c r="W64" i="1" s="1"/>
  <c r="CQ64" i="1"/>
  <c r="P64" i="1" s="1"/>
  <c r="CU64" i="1"/>
  <c r="T64" i="1" s="1"/>
  <c r="CV64" i="1"/>
  <c r="U64" i="1" s="1"/>
  <c r="FR64" i="1"/>
  <c r="GL64" i="1"/>
  <c r="GN64" i="1"/>
  <c r="GP64" i="1"/>
  <c r="GV64" i="1"/>
  <c r="GX64" i="1" s="1"/>
  <c r="C65" i="1"/>
  <c r="D65" i="1"/>
  <c r="AC65" i="1"/>
  <c r="AD65" i="1"/>
  <c r="CR65" i="1" s="1"/>
  <c r="Q65" i="1" s="1"/>
  <c r="AE65" i="1"/>
  <c r="AF65" i="1"/>
  <c r="AG65" i="1"/>
  <c r="CU65" i="1" s="1"/>
  <c r="T65" i="1" s="1"/>
  <c r="AH65" i="1"/>
  <c r="CV65" i="1" s="1"/>
  <c r="U65" i="1" s="1"/>
  <c r="AI65" i="1"/>
  <c r="AJ65" i="1"/>
  <c r="CS65" i="1"/>
  <c r="R65" i="1" s="1"/>
  <c r="GK65" i="1" s="1"/>
  <c r="CT65" i="1"/>
  <c r="S65" i="1" s="1"/>
  <c r="CW65" i="1"/>
  <c r="V65" i="1" s="1"/>
  <c r="CX65" i="1"/>
  <c r="W65" i="1" s="1"/>
  <c r="FR65" i="1"/>
  <c r="GL65" i="1"/>
  <c r="GN65" i="1"/>
  <c r="GP65" i="1"/>
  <c r="GV65" i="1"/>
  <c r="GX65" i="1"/>
  <c r="C66" i="1"/>
  <c r="D66" i="1"/>
  <c r="I66" i="1"/>
  <c r="CX119" i="3" s="1"/>
  <c r="P66" i="1"/>
  <c r="AC66" i="1"/>
  <c r="AD66" i="1"/>
  <c r="CR66" i="1" s="1"/>
  <c r="Q66" i="1" s="1"/>
  <c r="AE66" i="1"/>
  <c r="CS66" i="1" s="1"/>
  <c r="R66" i="1" s="1"/>
  <c r="GK66" i="1" s="1"/>
  <c r="AF66" i="1"/>
  <c r="AG66" i="1"/>
  <c r="AH66" i="1"/>
  <c r="CV66" i="1" s="1"/>
  <c r="U66" i="1" s="1"/>
  <c r="AI66" i="1"/>
  <c r="CW66" i="1" s="1"/>
  <c r="V66" i="1" s="1"/>
  <c r="AJ66" i="1"/>
  <c r="CQ66" i="1"/>
  <c r="CT66" i="1"/>
  <c r="S66" i="1" s="1"/>
  <c r="CY66" i="1" s="1"/>
  <c r="X66" i="1" s="1"/>
  <c r="CU66" i="1"/>
  <c r="T66" i="1" s="1"/>
  <c r="CX66" i="1"/>
  <c r="W66" i="1" s="1"/>
  <c r="FR66" i="1"/>
  <c r="GL66" i="1"/>
  <c r="GO66" i="1"/>
  <c r="GP66" i="1"/>
  <c r="GV66" i="1"/>
  <c r="GX66" i="1" s="1"/>
  <c r="C67" i="1"/>
  <c r="D67" i="1"/>
  <c r="I67" i="1"/>
  <c r="CX120" i="3" s="1"/>
  <c r="R67" i="1"/>
  <c r="GK67" i="1" s="1"/>
  <c r="AB67" i="1"/>
  <c r="AC67" i="1"/>
  <c r="AE67" i="1"/>
  <c r="AD67" i="1" s="1"/>
  <c r="AF67" i="1"/>
  <c r="CT67" i="1" s="1"/>
  <c r="S67" i="1" s="1"/>
  <c r="CZ67" i="1" s="1"/>
  <c r="Y67" i="1" s="1"/>
  <c r="AG67" i="1"/>
  <c r="AH67" i="1"/>
  <c r="AI67" i="1"/>
  <c r="AJ67" i="1"/>
  <c r="CX67" i="1" s="1"/>
  <c r="W67" i="1" s="1"/>
  <c r="CQ67" i="1"/>
  <c r="P67" i="1" s="1"/>
  <c r="CR67" i="1"/>
  <c r="Q67" i="1" s="1"/>
  <c r="CS67" i="1"/>
  <c r="CU67" i="1"/>
  <c r="T67" i="1" s="1"/>
  <c r="CV67" i="1"/>
  <c r="U67" i="1" s="1"/>
  <c r="CW67" i="1"/>
  <c r="V67" i="1" s="1"/>
  <c r="FR67" i="1"/>
  <c r="GL67" i="1"/>
  <c r="GO67" i="1"/>
  <c r="GP67" i="1"/>
  <c r="GV67" i="1"/>
  <c r="GX67" i="1" s="1"/>
  <c r="C68" i="1"/>
  <c r="D68" i="1"/>
  <c r="I68" i="1"/>
  <c r="S68" i="1"/>
  <c r="V68" i="1"/>
  <c r="AC68" i="1"/>
  <c r="CQ68" i="1" s="1"/>
  <c r="P68" i="1" s="1"/>
  <c r="CP68" i="1" s="1"/>
  <c r="O68" i="1" s="1"/>
  <c r="AE68" i="1"/>
  <c r="AD68" i="1" s="1"/>
  <c r="CR68" i="1" s="1"/>
  <c r="Q68" i="1" s="1"/>
  <c r="AF68" i="1"/>
  <c r="AG68" i="1"/>
  <c r="CU68" i="1" s="1"/>
  <c r="AH68" i="1"/>
  <c r="AI68" i="1"/>
  <c r="AJ68" i="1"/>
  <c r="CS68" i="1"/>
  <c r="R68" i="1" s="1"/>
  <c r="GK68" i="1" s="1"/>
  <c r="CT68" i="1"/>
  <c r="CV68" i="1"/>
  <c r="CW68" i="1"/>
  <c r="CX68" i="1"/>
  <c r="W68" i="1" s="1"/>
  <c r="FR68" i="1"/>
  <c r="GL68" i="1"/>
  <c r="GO68" i="1"/>
  <c r="GP68" i="1"/>
  <c r="GV68" i="1"/>
  <c r="GX68" i="1"/>
  <c r="C69" i="1"/>
  <c r="D69" i="1"/>
  <c r="I69" i="1"/>
  <c r="P69" i="1"/>
  <c r="T69" i="1"/>
  <c r="AC69" i="1"/>
  <c r="AD69" i="1"/>
  <c r="CR69" i="1" s="1"/>
  <c r="Q69" i="1" s="1"/>
  <c r="AE69" i="1"/>
  <c r="AF69" i="1"/>
  <c r="AG69" i="1"/>
  <c r="AH69" i="1"/>
  <c r="CV69" i="1" s="1"/>
  <c r="U69" i="1" s="1"/>
  <c r="AI69" i="1"/>
  <c r="AJ69" i="1"/>
  <c r="CQ69" i="1"/>
  <c r="CS69" i="1"/>
  <c r="R69" i="1" s="1"/>
  <c r="GK69" i="1" s="1"/>
  <c r="CT69" i="1"/>
  <c r="S69" i="1" s="1"/>
  <c r="CU69" i="1"/>
  <c r="CW69" i="1"/>
  <c r="V69" i="1" s="1"/>
  <c r="CX69" i="1"/>
  <c r="W69" i="1" s="1"/>
  <c r="FR69" i="1"/>
  <c r="GL69" i="1"/>
  <c r="GO69" i="1"/>
  <c r="GP69" i="1"/>
  <c r="GV69" i="1"/>
  <c r="GX69" i="1" s="1"/>
  <c r="AC70" i="1"/>
  <c r="AD70" i="1"/>
  <c r="CR70" i="1" s="1"/>
  <c r="AE70" i="1"/>
  <c r="AF70" i="1"/>
  <c r="AG70" i="1"/>
  <c r="CU70" i="1" s="1"/>
  <c r="AH70" i="1"/>
  <c r="CV70" i="1" s="1"/>
  <c r="AI70" i="1"/>
  <c r="AJ70" i="1"/>
  <c r="CS70" i="1"/>
  <c r="CT70" i="1"/>
  <c r="CW70" i="1"/>
  <c r="CX70" i="1"/>
  <c r="FR70" i="1"/>
  <c r="GL70" i="1"/>
  <c r="GO70" i="1"/>
  <c r="GP70" i="1"/>
  <c r="GV70" i="1"/>
  <c r="I71" i="1"/>
  <c r="AB71" i="1"/>
  <c r="AC71" i="1"/>
  <c r="CQ71" i="1" s="1"/>
  <c r="P71" i="1" s="1"/>
  <c r="AE71" i="1"/>
  <c r="AD71" i="1" s="1"/>
  <c r="CR71" i="1" s="1"/>
  <c r="AF71" i="1"/>
  <c r="CT71" i="1" s="1"/>
  <c r="AG71" i="1"/>
  <c r="CU71" i="1" s="1"/>
  <c r="T71" i="1" s="1"/>
  <c r="AH71" i="1"/>
  <c r="AI71" i="1"/>
  <c r="AJ71" i="1"/>
  <c r="CX71" i="1" s="1"/>
  <c r="CS71" i="1"/>
  <c r="R71" i="1" s="1"/>
  <c r="GK71" i="1" s="1"/>
  <c r="CV71" i="1"/>
  <c r="U71" i="1" s="1"/>
  <c r="CW71" i="1"/>
  <c r="V71" i="1" s="1"/>
  <c r="FR71" i="1"/>
  <c r="GL71" i="1"/>
  <c r="GO71" i="1"/>
  <c r="GP71" i="1"/>
  <c r="GV71" i="1"/>
  <c r="GX71" i="1"/>
  <c r="C72" i="1"/>
  <c r="D72" i="1"/>
  <c r="I72" i="1"/>
  <c r="AC72" i="1"/>
  <c r="AD72" i="1"/>
  <c r="CR72" i="1" s="1"/>
  <c r="Q72" i="1" s="1"/>
  <c r="AE72" i="1"/>
  <c r="AF72" i="1"/>
  <c r="AG72" i="1"/>
  <c r="CU72" i="1" s="1"/>
  <c r="T72" i="1" s="1"/>
  <c r="AH72" i="1"/>
  <c r="CV72" i="1" s="1"/>
  <c r="U72" i="1" s="1"/>
  <c r="AI72" i="1"/>
  <c r="AJ72" i="1"/>
  <c r="CS72" i="1"/>
  <c r="R72" i="1" s="1"/>
  <c r="GK72" i="1" s="1"/>
  <c r="CT72" i="1"/>
  <c r="S72" i="1" s="1"/>
  <c r="CW72" i="1"/>
  <c r="V72" i="1" s="1"/>
  <c r="CX72" i="1"/>
  <c r="W72" i="1" s="1"/>
  <c r="FR72" i="1"/>
  <c r="GL72" i="1"/>
  <c r="GO72" i="1"/>
  <c r="GP72" i="1"/>
  <c r="GV72" i="1"/>
  <c r="GX72" i="1"/>
  <c r="C73" i="1"/>
  <c r="D73" i="1"/>
  <c r="I73" i="1"/>
  <c r="AC73" i="1"/>
  <c r="AB73" i="1" s="1"/>
  <c r="AD73" i="1"/>
  <c r="CR73" i="1" s="1"/>
  <c r="Q73" i="1" s="1"/>
  <c r="AE73" i="1"/>
  <c r="CS73" i="1" s="1"/>
  <c r="R73" i="1" s="1"/>
  <c r="AF73" i="1"/>
  <c r="AG73" i="1"/>
  <c r="AH73" i="1"/>
  <c r="CV73" i="1" s="1"/>
  <c r="U73" i="1" s="1"/>
  <c r="AI73" i="1"/>
  <c r="CW73" i="1" s="1"/>
  <c r="V73" i="1" s="1"/>
  <c r="AJ73" i="1"/>
  <c r="CQ73" i="1"/>
  <c r="P73" i="1" s="1"/>
  <c r="CP73" i="1" s="1"/>
  <c r="O73" i="1" s="1"/>
  <c r="CT73" i="1"/>
  <c r="S73" i="1" s="1"/>
  <c r="CU73" i="1"/>
  <c r="T73" i="1" s="1"/>
  <c r="CX73" i="1"/>
  <c r="W73" i="1" s="1"/>
  <c r="FR73" i="1"/>
  <c r="GL73" i="1"/>
  <c r="GO73" i="1"/>
  <c r="GP73" i="1"/>
  <c r="GV73" i="1"/>
  <c r="GX73" i="1" s="1"/>
  <c r="I74" i="1"/>
  <c r="AC74" i="1"/>
  <c r="AD74" i="1"/>
  <c r="CR74" i="1" s="1"/>
  <c r="Q74" i="1" s="1"/>
  <c r="AE74" i="1"/>
  <c r="AF74" i="1"/>
  <c r="AG74" i="1"/>
  <c r="CU74" i="1" s="1"/>
  <c r="T74" i="1" s="1"/>
  <c r="AH74" i="1"/>
  <c r="CV74" i="1" s="1"/>
  <c r="U74" i="1" s="1"/>
  <c r="AI74" i="1"/>
  <c r="AJ74" i="1"/>
  <c r="CS74" i="1"/>
  <c r="R74" i="1" s="1"/>
  <c r="GK74" i="1" s="1"/>
  <c r="CT74" i="1"/>
  <c r="S74" i="1" s="1"/>
  <c r="CW74" i="1"/>
  <c r="V74" i="1" s="1"/>
  <c r="CX74" i="1"/>
  <c r="W74" i="1" s="1"/>
  <c r="FR74" i="1"/>
  <c r="GL74" i="1"/>
  <c r="GO74" i="1"/>
  <c r="GP74" i="1"/>
  <c r="GV74" i="1"/>
  <c r="GX74" i="1"/>
  <c r="I75" i="1"/>
  <c r="R75" i="1" s="1"/>
  <c r="GK75" i="1" s="1"/>
  <c r="AC75" i="1"/>
  <c r="CQ75" i="1" s="1"/>
  <c r="P75" i="1" s="1"/>
  <c r="AE75" i="1"/>
  <c r="AD75" i="1" s="1"/>
  <c r="CR75" i="1" s="1"/>
  <c r="AF75" i="1"/>
  <c r="CT75" i="1" s="1"/>
  <c r="AG75" i="1"/>
  <c r="CU75" i="1" s="1"/>
  <c r="AH75" i="1"/>
  <c r="AI75" i="1"/>
  <c r="AJ75" i="1"/>
  <c r="CX75" i="1" s="1"/>
  <c r="CS75" i="1"/>
  <c r="CV75" i="1"/>
  <c r="U75" i="1" s="1"/>
  <c r="CW75" i="1"/>
  <c r="FR75" i="1"/>
  <c r="GL75" i="1"/>
  <c r="GO75" i="1"/>
  <c r="GP75" i="1"/>
  <c r="GV75" i="1"/>
  <c r="GX75" i="1"/>
  <c r="C76" i="1"/>
  <c r="D76" i="1"/>
  <c r="I76" i="1"/>
  <c r="W76" i="1"/>
  <c r="AC76" i="1"/>
  <c r="AD76" i="1"/>
  <c r="CR76" i="1" s="1"/>
  <c r="Q76" i="1" s="1"/>
  <c r="AE76" i="1"/>
  <c r="AF76" i="1"/>
  <c r="AG76" i="1"/>
  <c r="CU76" i="1" s="1"/>
  <c r="T76" i="1" s="1"/>
  <c r="AH76" i="1"/>
  <c r="CV76" i="1" s="1"/>
  <c r="U76" i="1" s="1"/>
  <c r="AI76" i="1"/>
  <c r="AJ76" i="1"/>
  <c r="CS76" i="1"/>
  <c r="R76" i="1" s="1"/>
  <c r="GK76" i="1" s="1"/>
  <c r="CT76" i="1"/>
  <c r="S76" i="1" s="1"/>
  <c r="CW76" i="1"/>
  <c r="V76" i="1" s="1"/>
  <c r="CX76" i="1"/>
  <c r="FR76" i="1"/>
  <c r="GL76" i="1"/>
  <c r="GO76" i="1"/>
  <c r="GP76" i="1"/>
  <c r="GV76" i="1"/>
  <c r="GX76" i="1"/>
  <c r="C77" i="1"/>
  <c r="D77" i="1"/>
  <c r="I77" i="1"/>
  <c r="X77" i="1"/>
  <c r="AC77" i="1"/>
  <c r="AB77" i="1" s="1"/>
  <c r="AD77" i="1"/>
  <c r="CR77" i="1" s="1"/>
  <c r="Q77" i="1" s="1"/>
  <c r="AE77" i="1"/>
  <c r="CS77" i="1" s="1"/>
  <c r="R77" i="1" s="1"/>
  <c r="GK77" i="1" s="1"/>
  <c r="AF77" i="1"/>
  <c r="AG77" i="1"/>
  <c r="AH77" i="1"/>
  <c r="CV77" i="1" s="1"/>
  <c r="U77" i="1" s="1"/>
  <c r="AI77" i="1"/>
  <c r="CW77" i="1" s="1"/>
  <c r="V77" i="1" s="1"/>
  <c r="AJ77" i="1"/>
  <c r="CQ77" i="1"/>
  <c r="P77" i="1" s="1"/>
  <c r="CP77" i="1" s="1"/>
  <c r="O77" i="1" s="1"/>
  <c r="CT77" i="1"/>
  <c r="S77" i="1" s="1"/>
  <c r="CZ77" i="1" s="1"/>
  <c r="Y77" i="1" s="1"/>
  <c r="CU77" i="1"/>
  <c r="T77" i="1" s="1"/>
  <c r="CX77" i="1"/>
  <c r="W77" i="1" s="1"/>
  <c r="CY77" i="1"/>
  <c r="FR77" i="1"/>
  <c r="GL77" i="1"/>
  <c r="GO77" i="1"/>
  <c r="GP77" i="1"/>
  <c r="GV77" i="1"/>
  <c r="GX77" i="1" s="1"/>
  <c r="I78" i="1"/>
  <c r="W78" i="1"/>
  <c r="AC78" i="1"/>
  <c r="AD78" i="1"/>
  <c r="CR78" i="1" s="1"/>
  <c r="Q78" i="1" s="1"/>
  <c r="AE78" i="1"/>
  <c r="AF78" i="1"/>
  <c r="AG78" i="1"/>
  <c r="CU78" i="1" s="1"/>
  <c r="T78" i="1" s="1"/>
  <c r="AH78" i="1"/>
  <c r="CV78" i="1" s="1"/>
  <c r="U78" i="1" s="1"/>
  <c r="AI78" i="1"/>
  <c r="AJ78" i="1"/>
  <c r="CS78" i="1"/>
  <c r="R78" i="1" s="1"/>
  <c r="GK78" i="1" s="1"/>
  <c r="CT78" i="1"/>
  <c r="S78" i="1" s="1"/>
  <c r="CW78" i="1"/>
  <c r="V78" i="1" s="1"/>
  <c r="CX78" i="1"/>
  <c r="FR78" i="1"/>
  <c r="GL78" i="1"/>
  <c r="GO78" i="1"/>
  <c r="GP78" i="1"/>
  <c r="GV78" i="1"/>
  <c r="GX78" i="1"/>
  <c r="I79" i="1"/>
  <c r="R79" i="1"/>
  <c r="GK79" i="1" s="1"/>
  <c r="AC79" i="1"/>
  <c r="CQ79" i="1" s="1"/>
  <c r="P79" i="1" s="1"/>
  <c r="AE79" i="1"/>
  <c r="AD79" i="1" s="1"/>
  <c r="AF79" i="1"/>
  <c r="CT79" i="1" s="1"/>
  <c r="S79" i="1" s="1"/>
  <c r="AG79" i="1"/>
  <c r="CU79" i="1" s="1"/>
  <c r="T79" i="1" s="1"/>
  <c r="AH79" i="1"/>
  <c r="AI79" i="1"/>
  <c r="AJ79" i="1"/>
  <c r="CX79" i="1" s="1"/>
  <c r="W79" i="1" s="1"/>
  <c r="CS79" i="1"/>
  <c r="CV79" i="1"/>
  <c r="U79" i="1" s="1"/>
  <c r="CW79" i="1"/>
  <c r="V79" i="1" s="1"/>
  <c r="FR79" i="1"/>
  <c r="GL79" i="1"/>
  <c r="GO79" i="1"/>
  <c r="GP79" i="1"/>
  <c r="GV79" i="1"/>
  <c r="GX79" i="1"/>
  <c r="C80" i="1"/>
  <c r="D80" i="1"/>
  <c r="I80" i="1"/>
  <c r="S80" i="1"/>
  <c r="W80" i="1"/>
  <c r="AC80" i="1"/>
  <c r="AD80" i="1"/>
  <c r="CR80" i="1" s="1"/>
  <c r="Q80" i="1" s="1"/>
  <c r="AE80" i="1"/>
  <c r="AF80" i="1"/>
  <c r="AG80" i="1"/>
  <c r="CU80" i="1" s="1"/>
  <c r="T80" i="1" s="1"/>
  <c r="AH80" i="1"/>
  <c r="CV80" i="1" s="1"/>
  <c r="U80" i="1" s="1"/>
  <c r="AI80" i="1"/>
  <c r="AJ80" i="1"/>
  <c r="CS80" i="1"/>
  <c r="R80" i="1" s="1"/>
  <c r="CT80" i="1"/>
  <c r="CW80" i="1"/>
  <c r="V80" i="1" s="1"/>
  <c r="CX80" i="1"/>
  <c r="FR80" i="1"/>
  <c r="GK80" i="1"/>
  <c r="GL80" i="1"/>
  <c r="GO80" i="1"/>
  <c r="GP80" i="1"/>
  <c r="GV80" i="1"/>
  <c r="GX80" i="1"/>
  <c r="C81" i="1"/>
  <c r="D81" i="1"/>
  <c r="I81" i="1"/>
  <c r="AC81" i="1"/>
  <c r="AB81" i="1" s="1"/>
  <c r="AD81" i="1"/>
  <c r="CR81" i="1" s="1"/>
  <c r="Q81" i="1" s="1"/>
  <c r="AE81" i="1"/>
  <c r="CS81" i="1" s="1"/>
  <c r="R81" i="1" s="1"/>
  <c r="GK81" i="1" s="1"/>
  <c r="AF81" i="1"/>
  <c r="AG81" i="1"/>
  <c r="AH81" i="1"/>
  <c r="CV81" i="1" s="1"/>
  <c r="U81" i="1" s="1"/>
  <c r="AI81" i="1"/>
  <c r="CW81" i="1" s="1"/>
  <c r="V81" i="1" s="1"/>
  <c r="AJ81" i="1"/>
  <c r="CQ81" i="1"/>
  <c r="P81" i="1" s="1"/>
  <c r="CP81" i="1" s="1"/>
  <c r="O81" i="1" s="1"/>
  <c r="CT81" i="1"/>
  <c r="S81" i="1" s="1"/>
  <c r="CZ81" i="1" s="1"/>
  <c r="Y81" i="1" s="1"/>
  <c r="CU81" i="1"/>
  <c r="T81" i="1" s="1"/>
  <c r="CX81" i="1"/>
  <c r="W81" i="1" s="1"/>
  <c r="CY81" i="1"/>
  <c r="X81" i="1" s="1"/>
  <c r="FR81" i="1"/>
  <c r="GL81" i="1"/>
  <c r="GO81" i="1"/>
  <c r="GP81" i="1"/>
  <c r="GV81" i="1"/>
  <c r="GX81" i="1" s="1"/>
  <c r="C82" i="1"/>
  <c r="D82" i="1"/>
  <c r="I82" i="1"/>
  <c r="AC82" i="1"/>
  <c r="AE82" i="1"/>
  <c r="AF82" i="1"/>
  <c r="CT82" i="1" s="1"/>
  <c r="S82" i="1" s="1"/>
  <c r="AG82" i="1"/>
  <c r="AH82" i="1"/>
  <c r="AI82" i="1"/>
  <c r="CW82" i="1" s="1"/>
  <c r="V82" i="1" s="1"/>
  <c r="AJ82" i="1"/>
  <c r="CX82" i="1" s="1"/>
  <c r="W82" i="1" s="1"/>
  <c r="CQ82" i="1"/>
  <c r="P82" i="1" s="1"/>
  <c r="CU82" i="1"/>
  <c r="T82" i="1" s="1"/>
  <c r="CV82" i="1"/>
  <c r="U82" i="1" s="1"/>
  <c r="FR82" i="1"/>
  <c r="GL82" i="1"/>
  <c r="GO82" i="1"/>
  <c r="GP82" i="1"/>
  <c r="GV82" i="1"/>
  <c r="GX82" i="1" s="1"/>
  <c r="C83" i="1"/>
  <c r="D83" i="1"/>
  <c r="I83" i="1"/>
  <c r="AC83" i="1"/>
  <c r="CQ83" i="1" s="1"/>
  <c r="P83" i="1" s="1"/>
  <c r="AE83" i="1"/>
  <c r="AD83" i="1" s="1"/>
  <c r="CR83" i="1" s="1"/>
  <c r="AF83" i="1"/>
  <c r="CT83" i="1" s="1"/>
  <c r="AG83" i="1"/>
  <c r="CU83" i="1" s="1"/>
  <c r="AH83" i="1"/>
  <c r="AI83" i="1"/>
  <c r="AJ83" i="1"/>
  <c r="CX83" i="1" s="1"/>
  <c r="CS83" i="1"/>
  <c r="CV83" i="1"/>
  <c r="U83" i="1" s="1"/>
  <c r="CW83" i="1"/>
  <c r="FR83" i="1"/>
  <c r="GL83" i="1"/>
  <c r="GO83" i="1"/>
  <c r="GP83" i="1"/>
  <c r="GV83" i="1"/>
  <c r="GX83" i="1"/>
  <c r="C84" i="1"/>
  <c r="D84" i="1"/>
  <c r="I84" i="1"/>
  <c r="AC84" i="1"/>
  <c r="AD84" i="1"/>
  <c r="CR84" i="1" s="1"/>
  <c r="Q84" i="1" s="1"/>
  <c r="AE84" i="1"/>
  <c r="AF84" i="1"/>
  <c r="AG84" i="1"/>
  <c r="AH84" i="1"/>
  <c r="CV84" i="1" s="1"/>
  <c r="U84" i="1" s="1"/>
  <c r="AI84" i="1"/>
  <c r="AJ84" i="1"/>
  <c r="CS84" i="1"/>
  <c r="R84" i="1" s="1"/>
  <c r="GK84" i="1" s="1"/>
  <c r="CT84" i="1"/>
  <c r="S84" i="1" s="1"/>
  <c r="CU84" i="1"/>
  <c r="T84" i="1" s="1"/>
  <c r="CW84" i="1"/>
  <c r="V84" i="1" s="1"/>
  <c r="CX84" i="1"/>
  <c r="W84" i="1" s="1"/>
  <c r="FR84" i="1"/>
  <c r="GL84" i="1"/>
  <c r="GO84" i="1"/>
  <c r="GP84" i="1"/>
  <c r="GV84" i="1"/>
  <c r="GX84" i="1"/>
  <c r="C85" i="1"/>
  <c r="D85" i="1"/>
  <c r="I85" i="1"/>
  <c r="P85" i="1"/>
  <c r="AC85" i="1"/>
  <c r="AE85" i="1"/>
  <c r="AF85" i="1"/>
  <c r="AG85" i="1"/>
  <c r="AH85" i="1"/>
  <c r="AI85" i="1"/>
  <c r="CW85" i="1" s="1"/>
  <c r="V85" i="1" s="1"/>
  <c r="AJ85" i="1"/>
  <c r="CQ85" i="1"/>
  <c r="CT85" i="1"/>
  <c r="S85" i="1" s="1"/>
  <c r="CU85" i="1"/>
  <c r="T85" i="1" s="1"/>
  <c r="CV85" i="1"/>
  <c r="U85" i="1" s="1"/>
  <c r="CX85" i="1"/>
  <c r="W85" i="1" s="1"/>
  <c r="FR85" i="1"/>
  <c r="GL85" i="1"/>
  <c r="GO85" i="1"/>
  <c r="GP85" i="1"/>
  <c r="GV85" i="1"/>
  <c r="GX85" i="1" s="1"/>
  <c r="I86" i="1"/>
  <c r="T86" i="1"/>
  <c r="AC86" i="1"/>
  <c r="AD86" i="1"/>
  <c r="CR86" i="1" s="1"/>
  <c r="Q86" i="1" s="1"/>
  <c r="AE86" i="1"/>
  <c r="AF86" i="1"/>
  <c r="AG86" i="1"/>
  <c r="AH86" i="1"/>
  <c r="CV86" i="1" s="1"/>
  <c r="U86" i="1" s="1"/>
  <c r="AI86" i="1"/>
  <c r="AJ86" i="1"/>
  <c r="CQ86" i="1"/>
  <c r="P86" i="1" s="1"/>
  <c r="CS86" i="1"/>
  <c r="R86" i="1" s="1"/>
  <c r="CT86" i="1"/>
  <c r="S86" i="1" s="1"/>
  <c r="CU86" i="1"/>
  <c r="CW86" i="1"/>
  <c r="V86" i="1" s="1"/>
  <c r="CX86" i="1"/>
  <c r="W86" i="1" s="1"/>
  <c r="FR86" i="1"/>
  <c r="GK86" i="1"/>
  <c r="GL86" i="1"/>
  <c r="GO86" i="1"/>
  <c r="GP86" i="1"/>
  <c r="GV86" i="1"/>
  <c r="GX86" i="1"/>
  <c r="I87" i="1"/>
  <c r="R87" i="1"/>
  <c r="GK87" i="1" s="1"/>
  <c r="S87" i="1"/>
  <c r="AB87" i="1"/>
  <c r="AC87" i="1"/>
  <c r="CQ87" i="1" s="1"/>
  <c r="P87" i="1" s="1"/>
  <c r="AE87" i="1"/>
  <c r="AD87" i="1" s="1"/>
  <c r="CR87" i="1" s="1"/>
  <c r="Q87" i="1" s="1"/>
  <c r="AF87" i="1"/>
  <c r="AG87" i="1"/>
  <c r="CU87" i="1" s="1"/>
  <c r="T87" i="1" s="1"/>
  <c r="AH87" i="1"/>
  <c r="AI87" i="1"/>
  <c r="AJ87" i="1"/>
  <c r="CP87" i="1"/>
  <c r="O87" i="1" s="1"/>
  <c r="CS87" i="1"/>
  <c r="CT87" i="1"/>
  <c r="CV87" i="1"/>
  <c r="CW87" i="1"/>
  <c r="V87" i="1" s="1"/>
  <c r="CX87" i="1"/>
  <c r="W87" i="1" s="1"/>
  <c r="FR87" i="1"/>
  <c r="GL87" i="1"/>
  <c r="GO87" i="1"/>
  <c r="GP87" i="1"/>
  <c r="GV87" i="1"/>
  <c r="GX87" i="1"/>
  <c r="C88" i="1"/>
  <c r="D88" i="1"/>
  <c r="I88" i="1"/>
  <c r="T88" i="1"/>
  <c r="AC88" i="1"/>
  <c r="AD88" i="1"/>
  <c r="CR88" i="1" s="1"/>
  <c r="Q88" i="1" s="1"/>
  <c r="AE88" i="1"/>
  <c r="AF88" i="1"/>
  <c r="AG88" i="1"/>
  <c r="AH88" i="1"/>
  <c r="CV88" i="1" s="1"/>
  <c r="U88" i="1" s="1"/>
  <c r="AI88" i="1"/>
  <c r="AJ88" i="1"/>
  <c r="CQ88" i="1"/>
  <c r="P88" i="1" s="1"/>
  <c r="CS88" i="1"/>
  <c r="R88" i="1" s="1"/>
  <c r="CT88" i="1"/>
  <c r="S88" i="1" s="1"/>
  <c r="CU88" i="1"/>
  <c r="CW88" i="1"/>
  <c r="V88" i="1" s="1"/>
  <c r="CX88" i="1"/>
  <c r="W88" i="1" s="1"/>
  <c r="FR88" i="1"/>
  <c r="GK88" i="1"/>
  <c r="GL88" i="1"/>
  <c r="GO88" i="1"/>
  <c r="GP88" i="1"/>
  <c r="GV88" i="1"/>
  <c r="GX88" i="1"/>
  <c r="C89" i="1"/>
  <c r="D89" i="1"/>
  <c r="I89" i="1"/>
  <c r="S89" i="1"/>
  <c r="CY89" i="1" s="1"/>
  <c r="X89" i="1" s="1"/>
  <c r="T89" i="1"/>
  <c r="W89" i="1"/>
  <c r="AC89" i="1"/>
  <c r="AD89" i="1"/>
  <c r="CR89" i="1" s="1"/>
  <c r="Q89" i="1" s="1"/>
  <c r="AE89" i="1"/>
  <c r="CS89" i="1" s="1"/>
  <c r="R89" i="1" s="1"/>
  <c r="AF89" i="1"/>
  <c r="AG89" i="1"/>
  <c r="AH89" i="1"/>
  <c r="CV89" i="1" s="1"/>
  <c r="U89" i="1" s="1"/>
  <c r="AI89" i="1"/>
  <c r="CW89" i="1" s="1"/>
  <c r="V89" i="1" s="1"/>
  <c r="AJ89" i="1"/>
  <c r="CQ89" i="1"/>
  <c r="P89" i="1" s="1"/>
  <c r="CT89" i="1"/>
  <c r="CU89" i="1"/>
  <c r="CX89" i="1"/>
  <c r="FR89" i="1"/>
  <c r="GK89" i="1"/>
  <c r="GL89" i="1"/>
  <c r="GO89" i="1"/>
  <c r="GP89" i="1"/>
  <c r="GV89" i="1"/>
  <c r="GX89" i="1" s="1"/>
  <c r="I90" i="1"/>
  <c r="R90" i="1"/>
  <c r="GK90" i="1" s="1"/>
  <c r="V90" i="1"/>
  <c r="AC90" i="1"/>
  <c r="CQ90" i="1" s="1"/>
  <c r="P90" i="1" s="1"/>
  <c r="AD90" i="1"/>
  <c r="CR90" i="1" s="1"/>
  <c r="Q90" i="1" s="1"/>
  <c r="AE90" i="1"/>
  <c r="AF90" i="1"/>
  <c r="CT90" i="1" s="1"/>
  <c r="S90" i="1" s="1"/>
  <c r="AG90" i="1"/>
  <c r="CU90" i="1" s="1"/>
  <c r="T90" i="1" s="1"/>
  <c r="AH90" i="1"/>
  <c r="CV90" i="1" s="1"/>
  <c r="U90" i="1" s="1"/>
  <c r="AI90" i="1"/>
  <c r="AJ90" i="1"/>
  <c r="CX90" i="1" s="1"/>
  <c r="W90" i="1" s="1"/>
  <c r="CS90" i="1"/>
  <c r="CW90" i="1"/>
  <c r="FR90" i="1"/>
  <c r="BY103" i="1" s="1"/>
  <c r="GL90" i="1"/>
  <c r="GO90" i="1"/>
  <c r="GP90" i="1"/>
  <c r="GV90" i="1"/>
  <c r="GX90" i="1"/>
  <c r="I91" i="1"/>
  <c r="U91" i="1"/>
  <c r="AC91" i="1"/>
  <c r="CQ91" i="1" s="1"/>
  <c r="P91" i="1" s="1"/>
  <c r="AE91" i="1"/>
  <c r="AF91" i="1"/>
  <c r="CT91" i="1" s="1"/>
  <c r="S91" i="1" s="1"/>
  <c r="AG91" i="1"/>
  <c r="CU91" i="1" s="1"/>
  <c r="T91" i="1" s="1"/>
  <c r="AH91" i="1"/>
  <c r="AI91" i="1"/>
  <c r="CW91" i="1" s="1"/>
  <c r="V91" i="1" s="1"/>
  <c r="AJ91" i="1"/>
  <c r="CX91" i="1" s="1"/>
  <c r="W91" i="1" s="1"/>
  <c r="CV91" i="1"/>
  <c r="FR91" i="1"/>
  <c r="GL91" i="1"/>
  <c r="GO91" i="1"/>
  <c r="GP91" i="1"/>
  <c r="GV91" i="1"/>
  <c r="GX91" i="1" s="1"/>
  <c r="C92" i="1"/>
  <c r="D92" i="1"/>
  <c r="I92" i="1"/>
  <c r="AC92" i="1"/>
  <c r="CQ92" i="1" s="1"/>
  <c r="AD92" i="1"/>
  <c r="CR92" i="1" s="1"/>
  <c r="AE92" i="1"/>
  <c r="AF92" i="1"/>
  <c r="CT92" i="1" s="1"/>
  <c r="AG92" i="1"/>
  <c r="CU92" i="1" s="1"/>
  <c r="AH92" i="1"/>
  <c r="CV92" i="1" s="1"/>
  <c r="AI92" i="1"/>
  <c r="AJ92" i="1"/>
  <c r="CX92" i="1" s="1"/>
  <c r="CS92" i="1"/>
  <c r="R92" i="1" s="1"/>
  <c r="GK92" i="1" s="1"/>
  <c r="CW92" i="1"/>
  <c r="FR92" i="1"/>
  <c r="GL92" i="1"/>
  <c r="GO92" i="1"/>
  <c r="GP92" i="1"/>
  <c r="GV92" i="1"/>
  <c r="GX92" i="1"/>
  <c r="C93" i="1"/>
  <c r="D93" i="1"/>
  <c r="I93" i="1"/>
  <c r="W93" i="1"/>
  <c r="AC93" i="1"/>
  <c r="AD93" i="1"/>
  <c r="CR93" i="1" s="1"/>
  <c r="Q93" i="1" s="1"/>
  <c r="AE93" i="1"/>
  <c r="CS93" i="1" s="1"/>
  <c r="R93" i="1" s="1"/>
  <c r="AF93" i="1"/>
  <c r="AG93" i="1"/>
  <c r="CU93" i="1" s="1"/>
  <c r="T93" i="1" s="1"/>
  <c r="AH93" i="1"/>
  <c r="CV93" i="1" s="1"/>
  <c r="U93" i="1" s="1"/>
  <c r="AI93" i="1"/>
  <c r="CW93" i="1" s="1"/>
  <c r="V93" i="1" s="1"/>
  <c r="AJ93" i="1"/>
  <c r="CT93" i="1"/>
  <c r="S93" i="1" s="1"/>
  <c r="CX93" i="1"/>
  <c r="FR93" i="1"/>
  <c r="GK93" i="1"/>
  <c r="GL93" i="1"/>
  <c r="GO93" i="1"/>
  <c r="GP93" i="1"/>
  <c r="GV93" i="1"/>
  <c r="GX93" i="1" s="1"/>
  <c r="C94" i="1"/>
  <c r="D94" i="1"/>
  <c r="I94" i="1"/>
  <c r="P94" i="1"/>
  <c r="T94" i="1"/>
  <c r="AC94" i="1"/>
  <c r="AD94" i="1"/>
  <c r="AE94" i="1"/>
  <c r="CS94" i="1" s="1"/>
  <c r="R94" i="1" s="1"/>
  <c r="GK94" i="1" s="1"/>
  <c r="AF94" i="1"/>
  <c r="CT94" i="1" s="1"/>
  <c r="S94" i="1" s="1"/>
  <c r="AG94" i="1"/>
  <c r="AH94" i="1"/>
  <c r="CV94" i="1" s="1"/>
  <c r="U94" i="1" s="1"/>
  <c r="AI94" i="1"/>
  <c r="CW94" i="1" s="1"/>
  <c r="V94" i="1" s="1"/>
  <c r="AJ94" i="1"/>
  <c r="CX94" i="1" s="1"/>
  <c r="W94" i="1" s="1"/>
  <c r="CQ94" i="1"/>
  <c r="CU94" i="1"/>
  <c r="CY94" i="1"/>
  <c r="X94" i="1" s="1"/>
  <c r="FR94" i="1"/>
  <c r="GL94" i="1"/>
  <c r="GO94" i="1"/>
  <c r="GP94" i="1"/>
  <c r="GV94" i="1"/>
  <c r="GX94" i="1" s="1"/>
  <c r="C95" i="1"/>
  <c r="D95" i="1"/>
  <c r="I95" i="1"/>
  <c r="I97" i="1" s="1"/>
  <c r="W97" i="1" s="1"/>
  <c r="AC95" i="1"/>
  <c r="CQ95" i="1" s="1"/>
  <c r="P95" i="1" s="1"/>
  <c r="AE95" i="1"/>
  <c r="AF95" i="1"/>
  <c r="CT95" i="1" s="1"/>
  <c r="S95" i="1" s="1"/>
  <c r="AG95" i="1"/>
  <c r="CU95" i="1" s="1"/>
  <c r="T95" i="1" s="1"/>
  <c r="AH95" i="1"/>
  <c r="AI95" i="1"/>
  <c r="CW95" i="1" s="1"/>
  <c r="V95" i="1" s="1"/>
  <c r="AJ95" i="1"/>
  <c r="CX95" i="1" s="1"/>
  <c r="W95" i="1" s="1"/>
  <c r="CV95" i="1"/>
  <c r="U95" i="1" s="1"/>
  <c r="FR95" i="1"/>
  <c r="GL95" i="1"/>
  <c r="GO95" i="1"/>
  <c r="GP95" i="1"/>
  <c r="GV95" i="1"/>
  <c r="GX95" i="1" s="1"/>
  <c r="I96" i="1"/>
  <c r="T96" i="1"/>
  <c r="AC96" i="1"/>
  <c r="AD96" i="1"/>
  <c r="AE96" i="1"/>
  <c r="CS96" i="1" s="1"/>
  <c r="R96" i="1" s="1"/>
  <c r="GK96" i="1" s="1"/>
  <c r="AF96" i="1"/>
  <c r="CT96" i="1" s="1"/>
  <c r="S96" i="1" s="1"/>
  <c r="CZ96" i="1" s="1"/>
  <c r="Y96" i="1" s="1"/>
  <c r="AG96" i="1"/>
  <c r="AH96" i="1"/>
  <c r="CV96" i="1" s="1"/>
  <c r="U96" i="1" s="1"/>
  <c r="AI96" i="1"/>
  <c r="CW96" i="1" s="1"/>
  <c r="V96" i="1" s="1"/>
  <c r="AJ96" i="1"/>
  <c r="CX96" i="1" s="1"/>
  <c r="W96" i="1" s="1"/>
  <c r="CQ96" i="1"/>
  <c r="P96" i="1" s="1"/>
  <c r="CU96" i="1"/>
  <c r="FR96" i="1"/>
  <c r="GL96" i="1"/>
  <c r="BZ103" i="1" s="1"/>
  <c r="GO96" i="1"/>
  <c r="GP96" i="1"/>
  <c r="GV96" i="1"/>
  <c r="GX96" i="1" s="1"/>
  <c r="AC97" i="1"/>
  <c r="AD97" i="1"/>
  <c r="CR97" i="1" s="1"/>
  <c r="AE97" i="1"/>
  <c r="CS97" i="1" s="1"/>
  <c r="AF97" i="1"/>
  <c r="AG97" i="1"/>
  <c r="CU97" i="1" s="1"/>
  <c r="AH97" i="1"/>
  <c r="CV97" i="1" s="1"/>
  <c r="AI97" i="1"/>
  <c r="CW97" i="1" s="1"/>
  <c r="AJ97" i="1"/>
  <c r="CT97" i="1"/>
  <c r="S97" i="1" s="1"/>
  <c r="CX97" i="1"/>
  <c r="FR97" i="1"/>
  <c r="GL97" i="1"/>
  <c r="GO97" i="1"/>
  <c r="GP97" i="1"/>
  <c r="GV97" i="1"/>
  <c r="O98" i="1"/>
  <c r="P98" i="1"/>
  <c r="Q98" i="1"/>
  <c r="R98" i="1"/>
  <c r="S98" i="1"/>
  <c r="T98" i="1"/>
  <c r="U98" i="1"/>
  <c r="V98" i="1"/>
  <c r="W98" i="1"/>
  <c r="X98" i="1"/>
  <c r="Y98" i="1"/>
  <c r="AB98" i="1"/>
  <c r="AC98" i="1"/>
  <c r="AD98" i="1"/>
  <c r="AE98" i="1"/>
  <c r="AF98" i="1"/>
  <c r="AG98" i="1"/>
  <c r="AH98" i="1"/>
  <c r="AI98" i="1"/>
  <c r="AJ98" i="1"/>
  <c r="CP98" i="1"/>
  <c r="GN98" i="1" s="1"/>
  <c r="FR98" i="1"/>
  <c r="GK98" i="1"/>
  <c r="GL98" i="1"/>
  <c r="GM98" i="1"/>
  <c r="GO98" i="1"/>
  <c r="GP98" i="1"/>
  <c r="GV98" i="1"/>
  <c r="GX98" i="1" s="1"/>
  <c r="O99" i="1"/>
  <c r="P99" i="1"/>
  <c r="Q99" i="1"/>
  <c r="R99" i="1"/>
  <c r="S99" i="1"/>
  <c r="T99" i="1"/>
  <c r="U99" i="1"/>
  <c r="V99" i="1"/>
  <c r="W99" i="1"/>
  <c r="X99" i="1"/>
  <c r="Y99" i="1"/>
  <c r="AB99" i="1"/>
  <c r="CP99" i="1" s="1"/>
  <c r="AC99" i="1"/>
  <c r="AD99" i="1"/>
  <c r="AE99" i="1"/>
  <c r="AF99" i="1"/>
  <c r="AG99" i="1"/>
  <c r="AH99" i="1"/>
  <c r="AI99" i="1"/>
  <c r="AJ99" i="1"/>
  <c r="FR99" i="1"/>
  <c r="GK99" i="1"/>
  <c r="GL99" i="1"/>
  <c r="GO99" i="1"/>
  <c r="GP99" i="1"/>
  <c r="GV99" i="1"/>
  <c r="GX99" i="1" s="1"/>
  <c r="O100" i="1"/>
  <c r="P100" i="1"/>
  <c r="Q100" i="1"/>
  <c r="R100" i="1"/>
  <c r="S100" i="1"/>
  <c r="T100" i="1"/>
  <c r="U100" i="1"/>
  <c r="V100" i="1"/>
  <c r="W100" i="1"/>
  <c r="X100" i="1"/>
  <c r="Y100" i="1"/>
  <c r="AB100" i="1"/>
  <c r="AC100" i="1"/>
  <c r="AD100" i="1"/>
  <c r="AE100" i="1"/>
  <c r="AF100" i="1"/>
  <c r="AG100" i="1"/>
  <c r="AH100" i="1"/>
  <c r="AI100" i="1"/>
  <c r="AJ100" i="1"/>
  <c r="CP100" i="1"/>
  <c r="GN100" i="1" s="1"/>
  <c r="FR100" i="1"/>
  <c r="GK100" i="1"/>
  <c r="GL100" i="1"/>
  <c r="GM100" i="1"/>
  <c r="GO100" i="1"/>
  <c r="GP100" i="1"/>
  <c r="GV100" i="1"/>
  <c r="GX100" i="1" s="1"/>
  <c r="O101" i="1"/>
  <c r="P101" i="1"/>
  <c r="Q101" i="1"/>
  <c r="R101" i="1"/>
  <c r="S101" i="1"/>
  <c r="T101" i="1"/>
  <c r="U101" i="1"/>
  <c r="V101" i="1"/>
  <c r="W101" i="1"/>
  <c r="X101" i="1"/>
  <c r="Y101" i="1"/>
  <c r="AB101" i="1"/>
  <c r="CP101" i="1" s="1"/>
  <c r="AC101" i="1"/>
  <c r="AD101" i="1"/>
  <c r="AE101" i="1"/>
  <c r="AF101" i="1"/>
  <c r="AG101" i="1"/>
  <c r="AH101" i="1"/>
  <c r="AI101" i="1"/>
  <c r="AJ101" i="1"/>
  <c r="FR101" i="1"/>
  <c r="GK101" i="1"/>
  <c r="GL101" i="1"/>
  <c r="GO101" i="1"/>
  <c r="GP101" i="1"/>
  <c r="GV101" i="1"/>
  <c r="GX101" i="1" s="1"/>
  <c r="B103" i="1"/>
  <c r="B26" i="1" s="1"/>
  <c r="C103" i="1"/>
  <c r="C26" i="1" s="1"/>
  <c r="D103" i="1"/>
  <c r="D26" i="1" s="1"/>
  <c r="F103" i="1"/>
  <c r="F26" i="1" s="1"/>
  <c r="G103" i="1"/>
  <c r="G26" i="1" s="1"/>
  <c r="BB103" i="1"/>
  <c r="BX103" i="1"/>
  <c r="BX26" i="1" s="1"/>
  <c r="CD103" i="1"/>
  <c r="CK103" i="1"/>
  <c r="CK26" i="1" s="1"/>
  <c r="CL103" i="1"/>
  <c r="EH103" i="1"/>
  <c r="EH26" i="1" s="1"/>
  <c r="ET103" i="1"/>
  <c r="FP103" i="1"/>
  <c r="FP26" i="1" s="1"/>
  <c r="FQ103" i="1"/>
  <c r="FQ26" i="1" s="1"/>
  <c r="FR103" i="1"/>
  <c r="FV103" i="1"/>
  <c r="GC103" i="1"/>
  <c r="GC26" i="1" s="1"/>
  <c r="GD103" i="1"/>
  <c r="P112" i="1"/>
  <c r="D132" i="1"/>
  <c r="E134" i="1"/>
  <c r="Z134" i="1"/>
  <c r="AA134" i="1"/>
  <c r="AM134" i="1"/>
  <c r="AN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R134" i="1"/>
  <c r="DS134" i="1"/>
  <c r="EE134" i="1"/>
  <c r="EF134" i="1"/>
  <c r="EV134" i="1"/>
  <c r="EW134" i="1"/>
  <c r="EX134" i="1"/>
  <c r="EY134" i="1"/>
  <c r="EZ134" i="1"/>
  <c r="FA134" i="1"/>
  <c r="FB134" i="1"/>
  <c r="FC134" i="1"/>
  <c r="FD134" i="1"/>
  <c r="FE134" i="1"/>
  <c r="FF134" i="1"/>
  <c r="FG134" i="1"/>
  <c r="FH134" i="1"/>
  <c r="FI134" i="1"/>
  <c r="FJ134" i="1"/>
  <c r="FK134" i="1"/>
  <c r="FL134" i="1"/>
  <c r="FM134" i="1"/>
  <c r="FN134" i="1"/>
  <c r="FO134" i="1"/>
  <c r="GE134" i="1"/>
  <c r="GF134" i="1"/>
  <c r="GG134" i="1"/>
  <c r="GH134" i="1"/>
  <c r="GI134" i="1"/>
  <c r="GJ134" i="1"/>
  <c r="GK134" i="1"/>
  <c r="GL134" i="1"/>
  <c r="GM134" i="1"/>
  <c r="GN134" i="1"/>
  <c r="GO134" i="1"/>
  <c r="GP134" i="1"/>
  <c r="GQ134" i="1"/>
  <c r="GR134" i="1"/>
  <c r="GS134" i="1"/>
  <c r="GT134" i="1"/>
  <c r="GU134" i="1"/>
  <c r="GV134" i="1"/>
  <c r="GW134" i="1"/>
  <c r="GX134" i="1"/>
  <c r="C136" i="1"/>
  <c r="D136" i="1"/>
  <c r="I136" i="1"/>
  <c r="P136" i="1"/>
  <c r="T136" i="1"/>
  <c r="AC136" i="1"/>
  <c r="AD136" i="1"/>
  <c r="CR136" i="1" s="1"/>
  <c r="Q136" i="1" s="1"/>
  <c r="AE136" i="1"/>
  <c r="CS136" i="1" s="1"/>
  <c r="R136" i="1" s="1"/>
  <c r="GK136" i="1" s="1"/>
  <c r="AF136" i="1"/>
  <c r="AG136" i="1"/>
  <c r="AH136" i="1"/>
  <c r="CV136" i="1" s="1"/>
  <c r="U136" i="1" s="1"/>
  <c r="AI136" i="1"/>
  <c r="CW136" i="1" s="1"/>
  <c r="V136" i="1" s="1"/>
  <c r="AJ136" i="1"/>
  <c r="CQ136" i="1"/>
  <c r="CT136" i="1"/>
  <c r="S136" i="1" s="1"/>
  <c r="CU136" i="1"/>
  <c r="CX136" i="1"/>
  <c r="W136" i="1" s="1"/>
  <c r="FR136" i="1"/>
  <c r="GL136" i="1"/>
  <c r="GO136" i="1"/>
  <c r="GP136" i="1"/>
  <c r="GV136" i="1"/>
  <c r="GX136" i="1" s="1"/>
  <c r="C137" i="1"/>
  <c r="D137" i="1"/>
  <c r="I137" i="1"/>
  <c r="AC137" i="1"/>
  <c r="AE137" i="1"/>
  <c r="AF137" i="1"/>
  <c r="CT137" i="1" s="1"/>
  <c r="S137" i="1" s="1"/>
  <c r="AG137" i="1"/>
  <c r="AH137" i="1"/>
  <c r="AI137" i="1"/>
  <c r="CW137" i="1" s="1"/>
  <c r="V137" i="1" s="1"/>
  <c r="AJ137" i="1"/>
  <c r="CX137" i="1" s="1"/>
  <c r="W137" i="1" s="1"/>
  <c r="CQ137" i="1"/>
  <c r="P137" i="1" s="1"/>
  <c r="CU137" i="1"/>
  <c r="T137" i="1" s="1"/>
  <c r="CV137" i="1"/>
  <c r="U137" i="1" s="1"/>
  <c r="FR137" i="1"/>
  <c r="GL137" i="1"/>
  <c r="GO137" i="1"/>
  <c r="GP137" i="1"/>
  <c r="GV137" i="1"/>
  <c r="GX137" i="1" s="1"/>
  <c r="I138" i="1"/>
  <c r="AC138" i="1"/>
  <c r="AB138" i="1" s="1"/>
  <c r="AD138" i="1"/>
  <c r="CR138" i="1" s="1"/>
  <c r="Q138" i="1" s="1"/>
  <c r="AE138" i="1"/>
  <c r="CS138" i="1" s="1"/>
  <c r="R138" i="1" s="1"/>
  <c r="GK138" i="1" s="1"/>
  <c r="AF138" i="1"/>
  <c r="AG138" i="1"/>
  <c r="AH138" i="1"/>
  <c r="CV138" i="1" s="1"/>
  <c r="U138" i="1" s="1"/>
  <c r="AI138" i="1"/>
  <c r="CW138" i="1" s="1"/>
  <c r="V138" i="1" s="1"/>
  <c r="AJ138" i="1"/>
  <c r="CQ138" i="1"/>
  <c r="P138" i="1" s="1"/>
  <c r="CP138" i="1" s="1"/>
  <c r="O138" i="1" s="1"/>
  <c r="CT138" i="1"/>
  <c r="S138" i="1" s="1"/>
  <c r="CZ138" i="1" s="1"/>
  <c r="Y138" i="1" s="1"/>
  <c r="CU138" i="1"/>
  <c r="T138" i="1" s="1"/>
  <c r="CX138" i="1"/>
  <c r="W138" i="1" s="1"/>
  <c r="CY138" i="1"/>
  <c r="X138" i="1" s="1"/>
  <c r="FR138" i="1"/>
  <c r="GL138" i="1"/>
  <c r="GO138" i="1"/>
  <c r="GP138" i="1"/>
  <c r="GV138" i="1"/>
  <c r="GX138" i="1" s="1"/>
  <c r="I139" i="1"/>
  <c r="S139" i="1"/>
  <c r="W139" i="1"/>
  <c r="AC139" i="1"/>
  <c r="AD139" i="1"/>
  <c r="CR139" i="1" s="1"/>
  <c r="Q139" i="1" s="1"/>
  <c r="AE139" i="1"/>
  <c r="AF139" i="1"/>
  <c r="AG139" i="1"/>
  <c r="CU139" i="1" s="1"/>
  <c r="T139" i="1" s="1"/>
  <c r="AH139" i="1"/>
  <c r="CV139" i="1" s="1"/>
  <c r="U139" i="1" s="1"/>
  <c r="AI139" i="1"/>
  <c r="AJ139" i="1"/>
  <c r="CS139" i="1"/>
  <c r="R139" i="1" s="1"/>
  <c r="CT139" i="1"/>
  <c r="CW139" i="1"/>
  <c r="V139" i="1" s="1"/>
  <c r="CX139" i="1"/>
  <c r="FR139" i="1"/>
  <c r="GK139" i="1"/>
  <c r="GL139" i="1"/>
  <c r="GO139" i="1"/>
  <c r="GP139" i="1"/>
  <c r="GV139" i="1"/>
  <c r="GX139" i="1"/>
  <c r="C140" i="1"/>
  <c r="D140" i="1"/>
  <c r="I140" i="1"/>
  <c r="AC140" i="1"/>
  <c r="AB140" i="1" s="1"/>
  <c r="AD140" i="1"/>
  <c r="CR140" i="1" s="1"/>
  <c r="Q140" i="1" s="1"/>
  <c r="AE140" i="1"/>
  <c r="CS140" i="1" s="1"/>
  <c r="R140" i="1" s="1"/>
  <c r="GK140" i="1" s="1"/>
  <c r="AF140" i="1"/>
  <c r="AG140" i="1"/>
  <c r="AH140" i="1"/>
  <c r="CV140" i="1" s="1"/>
  <c r="U140" i="1" s="1"/>
  <c r="AI140" i="1"/>
  <c r="CW140" i="1" s="1"/>
  <c r="V140" i="1" s="1"/>
  <c r="AJ140" i="1"/>
  <c r="CQ140" i="1"/>
  <c r="P140" i="1" s="1"/>
  <c r="CP140" i="1" s="1"/>
  <c r="O140" i="1" s="1"/>
  <c r="CT140" i="1"/>
  <c r="S140" i="1" s="1"/>
  <c r="CZ140" i="1" s="1"/>
  <c r="Y140" i="1" s="1"/>
  <c r="CU140" i="1"/>
  <c r="T140" i="1" s="1"/>
  <c r="CX140" i="1"/>
  <c r="W140" i="1" s="1"/>
  <c r="CY140" i="1"/>
  <c r="X140" i="1" s="1"/>
  <c r="FR140" i="1"/>
  <c r="GL140" i="1"/>
  <c r="GO140" i="1"/>
  <c r="GP140" i="1"/>
  <c r="GV140" i="1"/>
  <c r="GX140" i="1" s="1"/>
  <c r="C141" i="1"/>
  <c r="D141" i="1"/>
  <c r="I141" i="1"/>
  <c r="AC141" i="1"/>
  <c r="AE141" i="1"/>
  <c r="AF141" i="1"/>
  <c r="CT141" i="1" s="1"/>
  <c r="S141" i="1" s="1"/>
  <c r="AG141" i="1"/>
  <c r="AH141" i="1"/>
  <c r="AI141" i="1"/>
  <c r="CW141" i="1" s="1"/>
  <c r="V141" i="1" s="1"/>
  <c r="AJ141" i="1"/>
  <c r="CX141" i="1" s="1"/>
  <c r="W141" i="1" s="1"/>
  <c r="CQ141" i="1"/>
  <c r="P141" i="1" s="1"/>
  <c r="CU141" i="1"/>
  <c r="T141" i="1" s="1"/>
  <c r="CV141" i="1"/>
  <c r="U141" i="1" s="1"/>
  <c r="FR141" i="1"/>
  <c r="GL141" i="1"/>
  <c r="GO141" i="1"/>
  <c r="GP141" i="1"/>
  <c r="GV141" i="1"/>
  <c r="GX141" i="1" s="1"/>
  <c r="I142" i="1"/>
  <c r="P142" i="1"/>
  <c r="AC142" i="1"/>
  <c r="AD142" i="1"/>
  <c r="CR142" i="1" s="1"/>
  <c r="Q142" i="1" s="1"/>
  <c r="AE142" i="1"/>
  <c r="CS142" i="1" s="1"/>
  <c r="R142" i="1" s="1"/>
  <c r="AF142" i="1"/>
  <c r="AG142" i="1"/>
  <c r="AH142" i="1"/>
  <c r="CV142" i="1" s="1"/>
  <c r="U142" i="1" s="1"/>
  <c r="AI142" i="1"/>
  <c r="CW142" i="1" s="1"/>
  <c r="V142" i="1" s="1"/>
  <c r="AJ142" i="1"/>
  <c r="CQ142" i="1"/>
  <c r="CT142" i="1"/>
  <c r="S142" i="1" s="1"/>
  <c r="CU142" i="1"/>
  <c r="T142" i="1" s="1"/>
  <c r="CX142" i="1"/>
  <c r="W142" i="1" s="1"/>
  <c r="FR142" i="1"/>
  <c r="GL142" i="1"/>
  <c r="GO142" i="1"/>
  <c r="GP142" i="1"/>
  <c r="GV142" i="1"/>
  <c r="GX142" i="1" s="1"/>
  <c r="I143" i="1"/>
  <c r="AC143" i="1"/>
  <c r="AD143" i="1"/>
  <c r="CR143" i="1" s="1"/>
  <c r="Q143" i="1" s="1"/>
  <c r="AE143" i="1"/>
  <c r="AF143" i="1"/>
  <c r="AG143" i="1"/>
  <c r="CU143" i="1" s="1"/>
  <c r="T143" i="1" s="1"/>
  <c r="AH143" i="1"/>
  <c r="CV143" i="1" s="1"/>
  <c r="U143" i="1" s="1"/>
  <c r="AI143" i="1"/>
  <c r="AJ143" i="1"/>
  <c r="CS143" i="1"/>
  <c r="R143" i="1" s="1"/>
  <c r="GK143" i="1" s="1"/>
  <c r="CT143" i="1"/>
  <c r="S143" i="1" s="1"/>
  <c r="CW143" i="1"/>
  <c r="V143" i="1" s="1"/>
  <c r="CX143" i="1"/>
  <c r="W143" i="1" s="1"/>
  <c r="FR143" i="1"/>
  <c r="GL143" i="1"/>
  <c r="GO143" i="1"/>
  <c r="GP143" i="1"/>
  <c r="GV143" i="1"/>
  <c r="GX143" i="1"/>
  <c r="C144" i="1"/>
  <c r="D144" i="1"/>
  <c r="I144" i="1"/>
  <c r="P144" i="1"/>
  <c r="T144" i="1"/>
  <c r="AC144" i="1"/>
  <c r="AD144" i="1"/>
  <c r="CR144" i="1" s="1"/>
  <c r="Q144" i="1" s="1"/>
  <c r="AE144" i="1"/>
  <c r="CS144" i="1" s="1"/>
  <c r="R144" i="1" s="1"/>
  <c r="GK144" i="1" s="1"/>
  <c r="AF144" i="1"/>
  <c r="AG144" i="1"/>
  <c r="AH144" i="1"/>
  <c r="CV144" i="1" s="1"/>
  <c r="U144" i="1" s="1"/>
  <c r="AI144" i="1"/>
  <c r="CW144" i="1" s="1"/>
  <c r="V144" i="1" s="1"/>
  <c r="AJ144" i="1"/>
  <c r="CQ144" i="1"/>
  <c r="CT144" i="1"/>
  <c r="S144" i="1" s="1"/>
  <c r="CU144" i="1"/>
  <c r="CX144" i="1"/>
  <c r="W144" i="1" s="1"/>
  <c r="FR144" i="1"/>
  <c r="GL144" i="1"/>
  <c r="GO144" i="1"/>
  <c r="GP144" i="1"/>
  <c r="GV144" i="1"/>
  <c r="GX144" i="1" s="1"/>
  <c r="C145" i="1"/>
  <c r="D145" i="1"/>
  <c r="I145" i="1"/>
  <c r="U145" i="1"/>
  <c r="AC145" i="1"/>
  <c r="AE145" i="1"/>
  <c r="AF145" i="1"/>
  <c r="CT145" i="1" s="1"/>
  <c r="S145" i="1" s="1"/>
  <c r="AG145" i="1"/>
  <c r="AH145" i="1"/>
  <c r="AI145" i="1"/>
  <c r="CW145" i="1" s="1"/>
  <c r="V145" i="1" s="1"/>
  <c r="AJ145" i="1"/>
  <c r="CX145" i="1" s="1"/>
  <c r="W145" i="1" s="1"/>
  <c r="CQ145" i="1"/>
  <c r="P145" i="1" s="1"/>
  <c r="CU145" i="1"/>
  <c r="T145" i="1" s="1"/>
  <c r="CV145" i="1"/>
  <c r="FR145" i="1"/>
  <c r="GL145" i="1"/>
  <c r="GO145" i="1"/>
  <c r="GP145" i="1"/>
  <c r="GV145" i="1"/>
  <c r="GX145" i="1" s="1"/>
  <c r="I146" i="1"/>
  <c r="AC146" i="1"/>
  <c r="AB146" i="1" s="1"/>
  <c r="AD146" i="1"/>
  <c r="CR146" i="1" s="1"/>
  <c r="Q146" i="1" s="1"/>
  <c r="AE146" i="1"/>
  <c r="CS146" i="1" s="1"/>
  <c r="R146" i="1" s="1"/>
  <c r="GK146" i="1" s="1"/>
  <c r="AF146" i="1"/>
  <c r="AG146" i="1"/>
  <c r="AH146" i="1"/>
  <c r="CV146" i="1" s="1"/>
  <c r="U146" i="1" s="1"/>
  <c r="AI146" i="1"/>
  <c r="CW146" i="1" s="1"/>
  <c r="V146" i="1" s="1"/>
  <c r="AJ146" i="1"/>
  <c r="CQ146" i="1"/>
  <c r="P146" i="1" s="1"/>
  <c r="CP146" i="1" s="1"/>
  <c r="O146" i="1" s="1"/>
  <c r="CT146" i="1"/>
  <c r="S146" i="1" s="1"/>
  <c r="CZ146" i="1" s="1"/>
  <c r="Y146" i="1" s="1"/>
  <c r="CU146" i="1"/>
  <c r="T146" i="1" s="1"/>
  <c r="CX146" i="1"/>
  <c r="W146" i="1" s="1"/>
  <c r="CY146" i="1"/>
  <c r="X146" i="1" s="1"/>
  <c r="FR146" i="1"/>
  <c r="GL146" i="1"/>
  <c r="GO146" i="1"/>
  <c r="GP146" i="1"/>
  <c r="GV146" i="1"/>
  <c r="GX146" i="1" s="1"/>
  <c r="I147" i="1"/>
  <c r="W147" i="1"/>
  <c r="AC147" i="1"/>
  <c r="AD147" i="1"/>
  <c r="CR147" i="1" s="1"/>
  <c r="Q147" i="1" s="1"/>
  <c r="AE147" i="1"/>
  <c r="AF147" i="1"/>
  <c r="AG147" i="1"/>
  <c r="CU147" i="1" s="1"/>
  <c r="T147" i="1" s="1"/>
  <c r="AH147" i="1"/>
  <c r="CV147" i="1" s="1"/>
  <c r="U147" i="1" s="1"/>
  <c r="AI147" i="1"/>
  <c r="AJ147" i="1"/>
  <c r="CS147" i="1"/>
  <c r="R147" i="1" s="1"/>
  <c r="CT147" i="1"/>
  <c r="S147" i="1" s="1"/>
  <c r="CW147" i="1"/>
  <c r="V147" i="1" s="1"/>
  <c r="CX147" i="1"/>
  <c r="FR147" i="1"/>
  <c r="GK147" i="1"/>
  <c r="GL147" i="1"/>
  <c r="GO147" i="1"/>
  <c r="GP147" i="1"/>
  <c r="GV147" i="1"/>
  <c r="GX147" i="1"/>
  <c r="C148" i="1"/>
  <c r="D148" i="1"/>
  <c r="I148" i="1"/>
  <c r="AC148" i="1"/>
  <c r="AB148" i="1" s="1"/>
  <c r="AD148" i="1"/>
  <c r="CR148" i="1" s="1"/>
  <c r="Q148" i="1" s="1"/>
  <c r="AE148" i="1"/>
  <c r="CS148" i="1" s="1"/>
  <c r="R148" i="1" s="1"/>
  <c r="GK148" i="1" s="1"/>
  <c r="AF148" i="1"/>
  <c r="AG148" i="1"/>
  <c r="AH148" i="1"/>
  <c r="CV148" i="1" s="1"/>
  <c r="U148" i="1" s="1"/>
  <c r="AI148" i="1"/>
  <c r="CW148" i="1" s="1"/>
  <c r="V148" i="1" s="1"/>
  <c r="AJ148" i="1"/>
  <c r="CQ148" i="1"/>
  <c r="P148" i="1" s="1"/>
  <c r="CP148" i="1" s="1"/>
  <c r="O148" i="1" s="1"/>
  <c r="CT148" i="1"/>
  <c r="S148" i="1" s="1"/>
  <c r="CZ148" i="1" s="1"/>
  <c r="Y148" i="1" s="1"/>
  <c r="CU148" i="1"/>
  <c r="T148" i="1" s="1"/>
  <c r="CX148" i="1"/>
  <c r="W148" i="1" s="1"/>
  <c r="CY148" i="1"/>
  <c r="X148" i="1" s="1"/>
  <c r="FR148" i="1"/>
  <c r="GL148" i="1"/>
  <c r="GO148" i="1"/>
  <c r="GP148" i="1"/>
  <c r="GV148" i="1"/>
  <c r="GX148" i="1" s="1"/>
  <c r="C149" i="1"/>
  <c r="D149" i="1"/>
  <c r="I149" i="1"/>
  <c r="AC149" i="1"/>
  <c r="AE149" i="1"/>
  <c r="AF149" i="1"/>
  <c r="CT149" i="1" s="1"/>
  <c r="S149" i="1" s="1"/>
  <c r="AG149" i="1"/>
  <c r="AH149" i="1"/>
  <c r="AI149" i="1"/>
  <c r="CW149" i="1" s="1"/>
  <c r="V149" i="1" s="1"/>
  <c r="AJ149" i="1"/>
  <c r="CX149" i="1" s="1"/>
  <c r="W149" i="1" s="1"/>
  <c r="CQ149" i="1"/>
  <c r="P149" i="1" s="1"/>
  <c r="CU149" i="1"/>
  <c r="T149" i="1" s="1"/>
  <c r="CV149" i="1"/>
  <c r="U149" i="1" s="1"/>
  <c r="FR149" i="1"/>
  <c r="GL149" i="1"/>
  <c r="GO149" i="1"/>
  <c r="GP149" i="1"/>
  <c r="GV149" i="1"/>
  <c r="GX149" i="1" s="1"/>
  <c r="I150" i="1"/>
  <c r="P150" i="1"/>
  <c r="T150" i="1"/>
  <c r="AC150" i="1"/>
  <c r="AD150" i="1"/>
  <c r="CR150" i="1" s="1"/>
  <c r="Q150" i="1" s="1"/>
  <c r="AE150" i="1"/>
  <c r="CS150" i="1" s="1"/>
  <c r="R150" i="1" s="1"/>
  <c r="GK150" i="1" s="1"/>
  <c r="AF150" i="1"/>
  <c r="AG150" i="1"/>
  <c r="AH150" i="1"/>
  <c r="CV150" i="1" s="1"/>
  <c r="U150" i="1" s="1"/>
  <c r="AI150" i="1"/>
  <c r="CW150" i="1" s="1"/>
  <c r="V150" i="1" s="1"/>
  <c r="AJ150" i="1"/>
  <c r="CQ150" i="1"/>
  <c r="CT150" i="1"/>
  <c r="S150" i="1" s="1"/>
  <c r="CU150" i="1"/>
  <c r="CX150" i="1"/>
  <c r="W150" i="1" s="1"/>
  <c r="FR150" i="1"/>
  <c r="GL150" i="1"/>
  <c r="GO150" i="1"/>
  <c r="GP150" i="1"/>
  <c r="GV150" i="1"/>
  <c r="GX150" i="1"/>
  <c r="I151" i="1"/>
  <c r="S151" i="1"/>
  <c r="W151" i="1"/>
  <c r="AC151" i="1"/>
  <c r="AE151" i="1"/>
  <c r="AD151" i="1" s="1"/>
  <c r="CR151" i="1" s="1"/>
  <c r="Q151" i="1" s="1"/>
  <c r="AF151" i="1"/>
  <c r="AG151" i="1"/>
  <c r="CU151" i="1" s="1"/>
  <c r="T151" i="1" s="1"/>
  <c r="AH151" i="1"/>
  <c r="AI151" i="1"/>
  <c r="AJ151" i="1"/>
  <c r="CS151" i="1"/>
  <c r="R151" i="1" s="1"/>
  <c r="CT151" i="1"/>
  <c r="CV151" i="1"/>
  <c r="U151" i="1" s="1"/>
  <c r="CW151" i="1"/>
  <c r="V151" i="1" s="1"/>
  <c r="CX151" i="1"/>
  <c r="FR151" i="1"/>
  <c r="GK151" i="1"/>
  <c r="GL151" i="1"/>
  <c r="GO151" i="1"/>
  <c r="GP151" i="1"/>
  <c r="GV151" i="1"/>
  <c r="GX151" i="1"/>
  <c r="I152" i="1"/>
  <c r="V152" i="1"/>
  <c r="AB152" i="1"/>
  <c r="AC152" i="1"/>
  <c r="CQ152" i="1" s="1"/>
  <c r="P152" i="1" s="1"/>
  <c r="AE152" i="1"/>
  <c r="AD152" i="1" s="1"/>
  <c r="CR152" i="1" s="1"/>
  <c r="AF152" i="1"/>
  <c r="CT152" i="1" s="1"/>
  <c r="S152" i="1" s="1"/>
  <c r="AG152" i="1"/>
  <c r="CU152" i="1" s="1"/>
  <c r="T152" i="1" s="1"/>
  <c r="AH152" i="1"/>
  <c r="AI152" i="1"/>
  <c r="AJ152" i="1"/>
  <c r="CX152" i="1" s="1"/>
  <c r="W152" i="1" s="1"/>
  <c r="CS152" i="1"/>
  <c r="R152" i="1" s="1"/>
  <c r="GK152" i="1" s="1"/>
  <c r="CV152" i="1"/>
  <c r="U152" i="1" s="1"/>
  <c r="CW152" i="1"/>
  <c r="FR152" i="1"/>
  <c r="GL152" i="1"/>
  <c r="GO152" i="1"/>
  <c r="GP152" i="1"/>
  <c r="GV152" i="1"/>
  <c r="GX152" i="1"/>
  <c r="I153" i="1"/>
  <c r="U153" i="1"/>
  <c r="AC153" i="1"/>
  <c r="AE153" i="1"/>
  <c r="AF153" i="1"/>
  <c r="AG153" i="1"/>
  <c r="CU153" i="1" s="1"/>
  <c r="T153" i="1" s="1"/>
  <c r="AH153" i="1"/>
  <c r="AI153" i="1"/>
  <c r="CW153" i="1" s="1"/>
  <c r="V153" i="1" s="1"/>
  <c r="AJ153" i="1"/>
  <c r="CT153" i="1"/>
  <c r="S153" i="1" s="1"/>
  <c r="CV153" i="1"/>
  <c r="CX153" i="1"/>
  <c r="W153" i="1" s="1"/>
  <c r="FR153" i="1"/>
  <c r="GL153" i="1"/>
  <c r="GO153" i="1"/>
  <c r="GP153" i="1"/>
  <c r="GV153" i="1"/>
  <c r="GX153" i="1" s="1"/>
  <c r="C154" i="1"/>
  <c r="D154" i="1"/>
  <c r="I154" i="1"/>
  <c r="R154" i="1"/>
  <c r="GK154" i="1" s="1"/>
  <c r="V154" i="1"/>
  <c r="AC154" i="1"/>
  <c r="AE154" i="1"/>
  <c r="AD154" i="1" s="1"/>
  <c r="CR154" i="1" s="1"/>
  <c r="Q154" i="1" s="1"/>
  <c r="AF154" i="1"/>
  <c r="CT154" i="1" s="1"/>
  <c r="S154" i="1" s="1"/>
  <c r="AG154" i="1"/>
  <c r="AH154" i="1"/>
  <c r="AI154" i="1"/>
  <c r="AJ154" i="1"/>
  <c r="CX154" i="1" s="1"/>
  <c r="W154" i="1" s="1"/>
  <c r="CQ154" i="1"/>
  <c r="P154" i="1" s="1"/>
  <c r="CS154" i="1"/>
  <c r="CU154" i="1"/>
  <c r="T154" i="1" s="1"/>
  <c r="CV154" i="1"/>
  <c r="U154" i="1" s="1"/>
  <c r="CW154" i="1"/>
  <c r="FR154" i="1"/>
  <c r="GL154" i="1"/>
  <c r="GO154" i="1"/>
  <c r="GP154" i="1"/>
  <c r="GV154" i="1"/>
  <c r="GX154" i="1"/>
  <c r="C155" i="1"/>
  <c r="D155" i="1"/>
  <c r="I155" i="1"/>
  <c r="AC155" i="1"/>
  <c r="AE155" i="1"/>
  <c r="AD155" i="1" s="1"/>
  <c r="CR155" i="1" s="1"/>
  <c r="Q155" i="1" s="1"/>
  <c r="AF155" i="1"/>
  <c r="AG155" i="1"/>
  <c r="CU155" i="1" s="1"/>
  <c r="T155" i="1" s="1"/>
  <c r="AH155" i="1"/>
  <c r="AI155" i="1"/>
  <c r="AJ155" i="1"/>
  <c r="CS155" i="1"/>
  <c r="R155" i="1" s="1"/>
  <c r="GK155" i="1" s="1"/>
  <c r="CT155" i="1"/>
  <c r="S155" i="1" s="1"/>
  <c r="CV155" i="1"/>
  <c r="U155" i="1" s="1"/>
  <c r="CW155" i="1"/>
  <c r="V155" i="1" s="1"/>
  <c r="CX155" i="1"/>
  <c r="W155" i="1" s="1"/>
  <c r="FR155" i="1"/>
  <c r="GL155" i="1"/>
  <c r="GO155" i="1"/>
  <c r="GP155" i="1"/>
  <c r="GV155" i="1"/>
  <c r="GX155" i="1"/>
  <c r="I156" i="1"/>
  <c r="V156" i="1" s="1"/>
  <c r="R156" i="1"/>
  <c r="GK156" i="1" s="1"/>
  <c r="AC156" i="1"/>
  <c r="AE156" i="1"/>
  <c r="AD156" i="1" s="1"/>
  <c r="AF156" i="1"/>
  <c r="CT156" i="1" s="1"/>
  <c r="AG156" i="1"/>
  <c r="AH156" i="1"/>
  <c r="AI156" i="1"/>
  <c r="AJ156" i="1"/>
  <c r="CX156" i="1" s="1"/>
  <c r="CQ156" i="1"/>
  <c r="CS156" i="1"/>
  <c r="CU156" i="1"/>
  <c r="T156" i="1" s="1"/>
  <c r="CV156" i="1"/>
  <c r="CW156" i="1"/>
  <c r="FR156" i="1"/>
  <c r="GL156" i="1"/>
  <c r="GO156" i="1"/>
  <c r="GP156" i="1"/>
  <c r="GV156" i="1"/>
  <c r="I157" i="1"/>
  <c r="U157" i="1"/>
  <c r="AC157" i="1"/>
  <c r="AE157" i="1"/>
  <c r="AF157" i="1"/>
  <c r="AG157" i="1"/>
  <c r="CU157" i="1" s="1"/>
  <c r="T157" i="1" s="1"/>
  <c r="AH157" i="1"/>
  <c r="AI157" i="1"/>
  <c r="CW157" i="1" s="1"/>
  <c r="V157" i="1" s="1"/>
  <c r="AJ157" i="1"/>
  <c r="CT157" i="1"/>
  <c r="S157" i="1" s="1"/>
  <c r="CV157" i="1"/>
  <c r="CX157" i="1"/>
  <c r="W157" i="1" s="1"/>
  <c r="FR157" i="1"/>
  <c r="GL157" i="1"/>
  <c r="GO157" i="1"/>
  <c r="GP157" i="1"/>
  <c r="GV157" i="1"/>
  <c r="GX157" i="1" s="1"/>
  <c r="C158" i="1"/>
  <c r="D158" i="1"/>
  <c r="I158" i="1"/>
  <c r="R158" i="1"/>
  <c r="GK158" i="1" s="1"/>
  <c r="V158" i="1"/>
  <c r="AC158" i="1"/>
  <c r="AE158" i="1"/>
  <c r="AD158" i="1" s="1"/>
  <c r="CR158" i="1" s="1"/>
  <c r="Q158" i="1" s="1"/>
  <c r="AF158" i="1"/>
  <c r="CT158" i="1" s="1"/>
  <c r="S158" i="1" s="1"/>
  <c r="AG158" i="1"/>
  <c r="AH158" i="1"/>
  <c r="AI158" i="1"/>
  <c r="AJ158" i="1"/>
  <c r="CX158" i="1" s="1"/>
  <c r="W158" i="1" s="1"/>
  <c r="CQ158" i="1"/>
  <c r="P158" i="1" s="1"/>
  <c r="CS158" i="1"/>
  <c r="CU158" i="1"/>
  <c r="T158" i="1" s="1"/>
  <c r="CV158" i="1"/>
  <c r="U158" i="1" s="1"/>
  <c r="CW158" i="1"/>
  <c r="FR158" i="1"/>
  <c r="GL158" i="1"/>
  <c r="GO158" i="1"/>
  <c r="GP158" i="1"/>
  <c r="GV158" i="1"/>
  <c r="GX158" i="1"/>
  <c r="C159" i="1"/>
  <c r="D159" i="1"/>
  <c r="I159" i="1"/>
  <c r="AC159" i="1"/>
  <c r="AE159" i="1"/>
  <c r="AD159" i="1" s="1"/>
  <c r="CR159" i="1" s="1"/>
  <c r="Q159" i="1" s="1"/>
  <c r="AF159" i="1"/>
  <c r="AG159" i="1"/>
  <c r="CU159" i="1" s="1"/>
  <c r="T159" i="1" s="1"/>
  <c r="AH159" i="1"/>
  <c r="AI159" i="1"/>
  <c r="AJ159" i="1"/>
  <c r="CS159" i="1"/>
  <c r="R159" i="1" s="1"/>
  <c r="GK159" i="1" s="1"/>
  <c r="CT159" i="1"/>
  <c r="S159" i="1" s="1"/>
  <c r="CV159" i="1"/>
  <c r="U159" i="1" s="1"/>
  <c r="CW159" i="1"/>
  <c r="V159" i="1" s="1"/>
  <c r="CX159" i="1"/>
  <c r="W159" i="1" s="1"/>
  <c r="FR159" i="1"/>
  <c r="GL159" i="1"/>
  <c r="GO159" i="1"/>
  <c r="GP159" i="1"/>
  <c r="GV159" i="1"/>
  <c r="GX159" i="1"/>
  <c r="I160" i="1"/>
  <c r="V160" i="1" s="1"/>
  <c r="R160" i="1"/>
  <c r="GK160" i="1" s="1"/>
  <c r="AC160" i="1"/>
  <c r="AE160" i="1"/>
  <c r="AD160" i="1" s="1"/>
  <c r="AF160" i="1"/>
  <c r="CT160" i="1" s="1"/>
  <c r="AG160" i="1"/>
  <c r="AH160" i="1"/>
  <c r="AI160" i="1"/>
  <c r="AJ160" i="1"/>
  <c r="CX160" i="1" s="1"/>
  <c r="CQ160" i="1"/>
  <c r="CS160" i="1"/>
  <c r="CU160" i="1"/>
  <c r="T160" i="1" s="1"/>
  <c r="CV160" i="1"/>
  <c r="CW160" i="1"/>
  <c r="FR160" i="1"/>
  <c r="GL160" i="1"/>
  <c r="GO160" i="1"/>
  <c r="GP160" i="1"/>
  <c r="GV160" i="1"/>
  <c r="I161" i="1"/>
  <c r="U161" i="1"/>
  <c r="AC161" i="1"/>
  <c r="AE161" i="1"/>
  <c r="AF161" i="1"/>
  <c r="AG161" i="1"/>
  <c r="AH161" i="1"/>
  <c r="AI161" i="1"/>
  <c r="CW161" i="1" s="1"/>
  <c r="V161" i="1" s="1"/>
  <c r="AJ161" i="1"/>
  <c r="CQ161" i="1"/>
  <c r="P161" i="1" s="1"/>
  <c r="CT161" i="1"/>
  <c r="S161" i="1" s="1"/>
  <c r="CU161" i="1"/>
  <c r="T161" i="1" s="1"/>
  <c r="CV161" i="1"/>
  <c r="CX161" i="1"/>
  <c r="W161" i="1" s="1"/>
  <c r="FR161" i="1"/>
  <c r="GL161" i="1"/>
  <c r="GO161" i="1"/>
  <c r="GP161" i="1"/>
  <c r="GV161" i="1"/>
  <c r="GX161" i="1" s="1"/>
  <c r="AC162" i="1"/>
  <c r="AB162" i="1" s="1"/>
  <c r="AD162" i="1"/>
  <c r="CR162" i="1" s="1"/>
  <c r="AE162" i="1"/>
  <c r="AF162" i="1"/>
  <c r="AG162" i="1"/>
  <c r="AH162" i="1"/>
  <c r="AI162" i="1"/>
  <c r="AJ162" i="1"/>
  <c r="CQ162" i="1"/>
  <c r="CS162" i="1"/>
  <c r="CT162" i="1"/>
  <c r="CU162" i="1"/>
  <c r="CV162" i="1"/>
  <c r="CW162" i="1"/>
  <c r="CX162" i="1"/>
  <c r="FR162" i="1"/>
  <c r="GL162" i="1"/>
  <c r="GO162" i="1"/>
  <c r="GP162" i="1"/>
  <c r="GV162" i="1"/>
  <c r="I163" i="1"/>
  <c r="T163" i="1"/>
  <c r="AC163" i="1"/>
  <c r="AD163" i="1"/>
  <c r="CR163" i="1" s="1"/>
  <c r="Q163" i="1" s="1"/>
  <c r="AE163" i="1"/>
  <c r="CS163" i="1" s="1"/>
  <c r="R163" i="1" s="1"/>
  <c r="GK163" i="1" s="1"/>
  <c r="AF163" i="1"/>
  <c r="AG163" i="1"/>
  <c r="AH163" i="1"/>
  <c r="CV163" i="1" s="1"/>
  <c r="U163" i="1" s="1"/>
  <c r="AI163" i="1"/>
  <c r="CW163" i="1" s="1"/>
  <c r="V163" i="1" s="1"/>
  <c r="AJ163" i="1"/>
  <c r="CQ163" i="1"/>
  <c r="P163" i="1" s="1"/>
  <c r="CT163" i="1"/>
  <c r="S163" i="1" s="1"/>
  <c r="CU163" i="1"/>
  <c r="CX163" i="1"/>
  <c r="W163" i="1" s="1"/>
  <c r="FR163" i="1"/>
  <c r="GL163" i="1"/>
  <c r="GO163" i="1"/>
  <c r="GP163" i="1"/>
  <c r="GV163" i="1"/>
  <c r="GX163" i="1" s="1"/>
  <c r="C164" i="1"/>
  <c r="D164" i="1"/>
  <c r="I164" i="1"/>
  <c r="AC164" i="1"/>
  <c r="AE164" i="1"/>
  <c r="AF164" i="1"/>
  <c r="CT164" i="1" s="1"/>
  <c r="S164" i="1" s="1"/>
  <c r="AG164" i="1"/>
  <c r="AH164" i="1"/>
  <c r="AI164" i="1"/>
  <c r="CW164" i="1" s="1"/>
  <c r="V164" i="1" s="1"/>
  <c r="AJ164" i="1"/>
  <c r="CX164" i="1" s="1"/>
  <c r="W164" i="1" s="1"/>
  <c r="CQ164" i="1"/>
  <c r="P164" i="1" s="1"/>
  <c r="CU164" i="1"/>
  <c r="T164" i="1" s="1"/>
  <c r="CV164" i="1"/>
  <c r="U164" i="1" s="1"/>
  <c r="FR164" i="1"/>
  <c r="GL164" i="1"/>
  <c r="GO164" i="1"/>
  <c r="GP164" i="1"/>
  <c r="GV164" i="1"/>
  <c r="GX164" i="1" s="1"/>
  <c r="C165" i="1"/>
  <c r="D165" i="1"/>
  <c r="I165" i="1"/>
  <c r="R165" i="1"/>
  <c r="GK165" i="1" s="1"/>
  <c r="AC165" i="1"/>
  <c r="CQ165" i="1" s="1"/>
  <c r="P165" i="1" s="1"/>
  <c r="AE165" i="1"/>
  <c r="AD165" i="1" s="1"/>
  <c r="AF165" i="1"/>
  <c r="CT165" i="1" s="1"/>
  <c r="AG165" i="1"/>
  <c r="CU165" i="1" s="1"/>
  <c r="AH165" i="1"/>
  <c r="AI165" i="1"/>
  <c r="AJ165" i="1"/>
  <c r="CX165" i="1" s="1"/>
  <c r="CS165" i="1"/>
  <c r="CV165" i="1"/>
  <c r="U165" i="1" s="1"/>
  <c r="CW165" i="1"/>
  <c r="V165" i="1" s="1"/>
  <c r="FR165" i="1"/>
  <c r="GL165" i="1"/>
  <c r="GO165" i="1"/>
  <c r="GP165" i="1"/>
  <c r="GV165" i="1"/>
  <c r="GX165" i="1"/>
  <c r="I166" i="1"/>
  <c r="AC166" i="1"/>
  <c r="AE166" i="1"/>
  <c r="AF166" i="1"/>
  <c r="CT166" i="1" s="1"/>
  <c r="S166" i="1" s="1"/>
  <c r="AG166" i="1"/>
  <c r="AH166" i="1"/>
  <c r="AI166" i="1"/>
  <c r="CW166" i="1" s="1"/>
  <c r="V166" i="1" s="1"/>
  <c r="AJ166" i="1"/>
  <c r="CX166" i="1" s="1"/>
  <c r="W166" i="1" s="1"/>
  <c r="CQ166" i="1"/>
  <c r="P166" i="1" s="1"/>
  <c r="CU166" i="1"/>
  <c r="T166" i="1" s="1"/>
  <c r="CV166" i="1"/>
  <c r="U166" i="1" s="1"/>
  <c r="FR166" i="1"/>
  <c r="GL166" i="1"/>
  <c r="GO166" i="1"/>
  <c r="GP166" i="1"/>
  <c r="GV166" i="1"/>
  <c r="GX166" i="1" s="1"/>
  <c r="AC167" i="1"/>
  <c r="AD167" i="1"/>
  <c r="CR167" i="1" s="1"/>
  <c r="AE167" i="1"/>
  <c r="CS167" i="1" s="1"/>
  <c r="AF167" i="1"/>
  <c r="AG167" i="1"/>
  <c r="AH167" i="1"/>
  <c r="CV167" i="1" s="1"/>
  <c r="AI167" i="1"/>
  <c r="CW167" i="1" s="1"/>
  <c r="AJ167" i="1"/>
  <c r="CQ167" i="1"/>
  <c r="CT167" i="1"/>
  <c r="CU167" i="1"/>
  <c r="CX167" i="1"/>
  <c r="FR167" i="1"/>
  <c r="GL167" i="1"/>
  <c r="GO167" i="1"/>
  <c r="GP167" i="1"/>
  <c r="GV167" i="1"/>
  <c r="C168" i="1"/>
  <c r="D168" i="1"/>
  <c r="I168" i="1"/>
  <c r="AC168" i="1"/>
  <c r="AE168" i="1"/>
  <c r="AF168" i="1"/>
  <c r="CT168" i="1" s="1"/>
  <c r="S168" i="1" s="1"/>
  <c r="AG168" i="1"/>
  <c r="AH168" i="1"/>
  <c r="AI168" i="1"/>
  <c r="CW168" i="1" s="1"/>
  <c r="V168" i="1" s="1"/>
  <c r="AJ168" i="1"/>
  <c r="CX168" i="1" s="1"/>
  <c r="W168" i="1" s="1"/>
  <c r="CQ168" i="1"/>
  <c r="P168" i="1" s="1"/>
  <c r="CU168" i="1"/>
  <c r="T168" i="1" s="1"/>
  <c r="CV168" i="1"/>
  <c r="U168" i="1" s="1"/>
  <c r="FR168" i="1"/>
  <c r="GL168" i="1"/>
  <c r="GO168" i="1"/>
  <c r="GP168" i="1"/>
  <c r="GV168" i="1"/>
  <c r="GX168" i="1" s="1"/>
  <c r="C169" i="1"/>
  <c r="D169" i="1"/>
  <c r="I169" i="1"/>
  <c r="V169" i="1"/>
  <c r="AB169" i="1"/>
  <c r="AC169" i="1"/>
  <c r="CQ169" i="1" s="1"/>
  <c r="P169" i="1" s="1"/>
  <c r="AE169" i="1"/>
  <c r="AD169" i="1" s="1"/>
  <c r="CR169" i="1" s="1"/>
  <c r="Q169" i="1" s="1"/>
  <c r="AF169" i="1"/>
  <c r="CT169" i="1" s="1"/>
  <c r="S169" i="1" s="1"/>
  <c r="AG169" i="1"/>
  <c r="CU169" i="1" s="1"/>
  <c r="T169" i="1" s="1"/>
  <c r="AH169" i="1"/>
  <c r="AI169" i="1"/>
  <c r="AJ169" i="1"/>
  <c r="CX169" i="1" s="1"/>
  <c r="W169" i="1" s="1"/>
  <c r="CS169" i="1"/>
  <c r="R169" i="1" s="1"/>
  <c r="GK169" i="1" s="1"/>
  <c r="CV169" i="1"/>
  <c r="U169" i="1" s="1"/>
  <c r="CW169" i="1"/>
  <c r="FR169" i="1"/>
  <c r="GL169" i="1"/>
  <c r="GO169" i="1"/>
  <c r="GP169" i="1"/>
  <c r="GV169" i="1"/>
  <c r="GX169" i="1"/>
  <c r="I170" i="1"/>
  <c r="AC170" i="1"/>
  <c r="AE170" i="1"/>
  <c r="AF170" i="1"/>
  <c r="CT170" i="1" s="1"/>
  <c r="S170" i="1" s="1"/>
  <c r="AG170" i="1"/>
  <c r="AH170" i="1"/>
  <c r="AI170" i="1"/>
  <c r="CW170" i="1" s="1"/>
  <c r="V170" i="1" s="1"/>
  <c r="AJ170" i="1"/>
  <c r="CX170" i="1" s="1"/>
  <c r="W170" i="1" s="1"/>
  <c r="CQ170" i="1"/>
  <c r="P170" i="1" s="1"/>
  <c r="CU170" i="1"/>
  <c r="T170" i="1" s="1"/>
  <c r="CV170" i="1"/>
  <c r="U170" i="1" s="1"/>
  <c r="FR170" i="1"/>
  <c r="GL170" i="1"/>
  <c r="GO170" i="1"/>
  <c r="GP170" i="1"/>
  <c r="GV170" i="1"/>
  <c r="GX170" i="1" s="1"/>
  <c r="AC171" i="1"/>
  <c r="AD171" i="1"/>
  <c r="CR171" i="1" s="1"/>
  <c r="AE171" i="1"/>
  <c r="CS171" i="1" s="1"/>
  <c r="AF171" i="1"/>
  <c r="AG171" i="1"/>
  <c r="AH171" i="1"/>
  <c r="CV171" i="1" s="1"/>
  <c r="AI171" i="1"/>
  <c r="CW171" i="1" s="1"/>
  <c r="AJ171" i="1"/>
  <c r="CQ171" i="1"/>
  <c r="CT171" i="1"/>
  <c r="CU171" i="1"/>
  <c r="CX171" i="1"/>
  <c r="FR171" i="1"/>
  <c r="GL171" i="1"/>
  <c r="GO171" i="1"/>
  <c r="GP171" i="1"/>
  <c r="GV171" i="1"/>
  <c r="I172" i="1"/>
  <c r="W172" i="1"/>
  <c r="AC172" i="1"/>
  <c r="AD172" i="1"/>
  <c r="CR172" i="1" s="1"/>
  <c r="Q172" i="1" s="1"/>
  <c r="AE172" i="1"/>
  <c r="AF172" i="1"/>
  <c r="AG172" i="1"/>
  <c r="CU172" i="1" s="1"/>
  <c r="T172" i="1" s="1"/>
  <c r="AH172" i="1"/>
  <c r="CV172" i="1" s="1"/>
  <c r="U172" i="1" s="1"/>
  <c r="AI172" i="1"/>
  <c r="AJ172" i="1"/>
  <c r="CS172" i="1"/>
  <c r="R172" i="1" s="1"/>
  <c r="CT172" i="1"/>
  <c r="S172" i="1" s="1"/>
  <c r="CW172" i="1"/>
  <c r="V172" i="1" s="1"/>
  <c r="CX172" i="1"/>
  <c r="FR172" i="1"/>
  <c r="GK172" i="1"/>
  <c r="GL172" i="1"/>
  <c r="GO172" i="1"/>
  <c r="GP172" i="1"/>
  <c r="GV172" i="1"/>
  <c r="GX172" i="1"/>
  <c r="I173" i="1"/>
  <c r="V173" i="1"/>
  <c r="AB173" i="1"/>
  <c r="AC173" i="1"/>
  <c r="CQ173" i="1" s="1"/>
  <c r="P173" i="1" s="1"/>
  <c r="AE173" i="1"/>
  <c r="AD173" i="1" s="1"/>
  <c r="CR173" i="1" s="1"/>
  <c r="Q173" i="1" s="1"/>
  <c r="AF173" i="1"/>
  <c r="CT173" i="1" s="1"/>
  <c r="S173" i="1" s="1"/>
  <c r="AG173" i="1"/>
  <c r="CU173" i="1" s="1"/>
  <c r="T173" i="1" s="1"/>
  <c r="AH173" i="1"/>
  <c r="AI173" i="1"/>
  <c r="AJ173" i="1"/>
  <c r="CX173" i="1" s="1"/>
  <c r="W173" i="1" s="1"/>
  <c r="CS173" i="1"/>
  <c r="R173" i="1" s="1"/>
  <c r="GK173" i="1" s="1"/>
  <c r="CV173" i="1"/>
  <c r="U173" i="1" s="1"/>
  <c r="CW173" i="1"/>
  <c r="FR173" i="1"/>
  <c r="GL173" i="1"/>
  <c r="GO173" i="1"/>
  <c r="GP173" i="1"/>
  <c r="GV173" i="1"/>
  <c r="GX173" i="1"/>
  <c r="I174" i="1"/>
  <c r="AC174" i="1"/>
  <c r="AE174" i="1"/>
  <c r="AF174" i="1"/>
  <c r="CT174" i="1" s="1"/>
  <c r="S174" i="1" s="1"/>
  <c r="AG174" i="1"/>
  <c r="AH174" i="1"/>
  <c r="AI174" i="1"/>
  <c r="CW174" i="1" s="1"/>
  <c r="V174" i="1" s="1"/>
  <c r="AJ174" i="1"/>
  <c r="CX174" i="1" s="1"/>
  <c r="W174" i="1" s="1"/>
  <c r="CQ174" i="1"/>
  <c r="P174" i="1" s="1"/>
  <c r="CU174" i="1"/>
  <c r="T174" i="1" s="1"/>
  <c r="CV174" i="1"/>
  <c r="U174" i="1" s="1"/>
  <c r="FR174" i="1"/>
  <c r="GL174" i="1"/>
  <c r="GO174" i="1"/>
  <c r="GP174" i="1"/>
  <c r="GV174" i="1"/>
  <c r="GX174" i="1" s="1"/>
  <c r="AC175" i="1"/>
  <c r="AD175" i="1"/>
  <c r="CR175" i="1" s="1"/>
  <c r="AE175" i="1"/>
  <c r="CS175" i="1" s="1"/>
  <c r="AF175" i="1"/>
  <c r="AG175" i="1"/>
  <c r="AH175" i="1"/>
  <c r="CV175" i="1" s="1"/>
  <c r="AI175" i="1"/>
  <c r="CW175" i="1" s="1"/>
  <c r="AJ175" i="1"/>
  <c r="CQ175" i="1"/>
  <c r="CT175" i="1"/>
  <c r="CU175" i="1"/>
  <c r="CX175" i="1"/>
  <c r="FR175" i="1"/>
  <c r="GL175" i="1"/>
  <c r="GO175" i="1"/>
  <c r="GP175" i="1"/>
  <c r="GV175" i="1"/>
  <c r="I176" i="1"/>
  <c r="W176" i="1"/>
  <c r="AC176" i="1"/>
  <c r="AD176" i="1"/>
  <c r="CR176" i="1" s="1"/>
  <c r="Q176" i="1" s="1"/>
  <c r="AE176" i="1"/>
  <c r="AF176" i="1"/>
  <c r="AG176" i="1"/>
  <c r="CU176" i="1" s="1"/>
  <c r="T176" i="1" s="1"/>
  <c r="AH176" i="1"/>
  <c r="CV176" i="1" s="1"/>
  <c r="U176" i="1" s="1"/>
  <c r="AI176" i="1"/>
  <c r="AJ176" i="1"/>
  <c r="CS176" i="1"/>
  <c r="R176" i="1" s="1"/>
  <c r="CT176" i="1"/>
  <c r="S176" i="1" s="1"/>
  <c r="CW176" i="1"/>
  <c r="V176" i="1" s="1"/>
  <c r="CX176" i="1"/>
  <c r="FR176" i="1"/>
  <c r="GK176" i="1"/>
  <c r="GL176" i="1"/>
  <c r="GO176" i="1"/>
  <c r="GP176" i="1"/>
  <c r="GV176" i="1"/>
  <c r="GX176" i="1"/>
  <c r="I177" i="1"/>
  <c r="V177" i="1"/>
  <c r="AB177" i="1"/>
  <c r="AC177" i="1"/>
  <c r="CQ177" i="1" s="1"/>
  <c r="P177" i="1" s="1"/>
  <c r="AE177" i="1"/>
  <c r="AD177" i="1" s="1"/>
  <c r="CR177" i="1" s="1"/>
  <c r="Q177" i="1" s="1"/>
  <c r="AF177" i="1"/>
  <c r="CT177" i="1" s="1"/>
  <c r="S177" i="1" s="1"/>
  <c r="AG177" i="1"/>
  <c r="CU177" i="1" s="1"/>
  <c r="T177" i="1" s="1"/>
  <c r="AH177" i="1"/>
  <c r="AI177" i="1"/>
  <c r="AJ177" i="1"/>
  <c r="CX177" i="1" s="1"/>
  <c r="W177" i="1" s="1"/>
  <c r="CS177" i="1"/>
  <c r="R177" i="1" s="1"/>
  <c r="GK177" i="1" s="1"/>
  <c r="CV177" i="1"/>
  <c r="U177" i="1" s="1"/>
  <c r="CW177" i="1"/>
  <c r="FR177" i="1"/>
  <c r="GL177" i="1"/>
  <c r="GO177" i="1"/>
  <c r="GP177" i="1"/>
  <c r="GV177" i="1"/>
  <c r="GX177" i="1"/>
  <c r="I178" i="1"/>
  <c r="AC178" i="1"/>
  <c r="AE178" i="1"/>
  <c r="AF178" i="1"/>
  <c r="CT178" i="1" s="1"/>
  <c r="S178" i="1" s="1"/>
  <c r="AG178" i="1"/>
  <c r="AH178" i="1"/>
  <c r="AI178" i="1"/>
  <c r="CW178" i="1" s="1"/>
  <c r="V178" i="1" s="1"/>
  <c r="AJ178" i="1"/>
  <c r="CX178" i="1" s="1"/>
  <c r="W178" i="1" s="1"/>
  <c r="CQ178" i="1"/>
  <c r="P178" i="1" s="1"/>
  <c r="CU178" i="1"/>
  <c r="T178" i="1" s="1"/>
  <c r="CV178" i="1"/>
  <c r="U178" i="1" s="1"/>
  <c r="FR178" i="1"/>
  <c r="GL178" i="1"/>
  <c r="GO178" i="1"/>
  <c r="GP178" i="1"/>
  <c r="GV178" i="1"/>
  <c r="GX178" i="1" s="1"/>
  <c r="AC179" i="1"/>
  <c r="AD179" i="1"/>
  <c r="CR179" i="1" s="1"/>
  <c r="AE179" i="1"/>
  <c r="CS179" i="1" s="1"/>
  <c r="AF179" i="1"/>
  <c r="AG179" i="1"/>
  <c r="AH179" i="1"/>
  <c r="CV179" i="1" s="1"/>
  <c r="AI179" i="1"/>
  <c r="CW179" i="1" s="1"/>
  <c r="AJ179" i="1"/>
  <c r="CQ179" i="1"/>
  <c r="CT179" i="1"/>
  <c r="CU179" i="1"/>
  <c r="CX179" i="1"/>
  <c r="FR179" i="1"/>
  <c r="GL179" i="1"/>
  <c r="GO179" i="1"/>
  <c r="GP179" i="1"/>
  <c r="GV179" i="1"/>
  <c r="C180" i="1"/>
  <c r="D180" i="1"/>
  <c r="I180" i="1"/>
  <c r="AC180" i="1"/>
  <c r="AE180" i="1"/>
  <c r="AF180" i="1"/>
  <c r="AG180" i="1"/>
  <c r="AH180" i="1"/>
  <c r="AI180" i="1"/>
  <c r="CW180" i="1" s="1"/>
  <c r="V180" i="1" s="1"/>
  <c r="AJ180" i="1"/>
  <c r="CQ180" i="1"/>
  <c r="P180" i="1" s="1"/>
  <c r="CT180" i="1"/>
  <c r="S180" i="1" s="1"/>
  <c r="CU180" i="1"/>
  <c r="T180" i="1" s="1"/>
  <c r="CV180" i="1"/>
  <c r="U180" i="1" s="1"/>
  <c r="CX180" i="1"/>
  <c r="W180" i="1" s="1"/>
  <c r="FR180" i="1"/>
  <c r="GL180" i="1"/>
  <c r="GO180" i="1"/>
  <c r="GP180" i="1"/>
  <c r="GV180" i="1"/>
  <c r="GX180" i="1" s="1"/>
  <c r="C181" i="1"/>
  <c r="D181" i="1"/>
  <c r="I181" i="1"/>
  <c r="V181" i="1"/>
  <c r="AB181" i="1"/>
  <c r="AC181" i="1"/>
  <c r="CQ181" i="1" s="1"/>
  <c r="P181" i="1" s="1"/>
  <c r="AE181" i="1"/>
  <c r="AD181" i="1" s="1"/>
  <c r="CR181" i="1" s="1"/>
  <c r="Q181" i="1" s="1"/>
  <c r="AF181" i="1"/>
  <c r="CT181" i="1" s="1"/>
  <c r="S181" i="1" s="1"/>
  <c r="AG181" i="1"/>
  <c r="CU181" i="1" s="1"/>
  <c r="T181" i="1" s="1"/>
  <c r="AH181" i="1"/>
  <c r="AI181" i="1"/>
  <c r="AJ181" i="1"/>
  <c r="CX181" i="1" s="1"/>
  <c r="W181" i="1" s="1"/>
  <c r="CS181" i="1"/>
  <c r="R181" i="1" s="1"/>
  <c r="GK181" i="1" s="1"/>
  <c r="CV181" i="1"/>
  <c r="U181" i="1" s="1"/>
  <c r="CW181" i="1"/>
  <c r="FR181" i="1"/>
  <c r="GL181" i="1"/>
  <c r="GO181" i="1"/>
  <c r="GP181" i="1"/>
  <c r="GV181" i="1"/>
  <c r="GX181" i="1"/>
  <c r="I182" i="1"/>
  <c r="U182" i="1"/>
  <c r="AC182" i="1"/>
  <c r="AE182" i="1"/>
  <c r="AF182" i="1"/>
  <c r="AG182" i="1"/>
  <c r="AH182" i="1"/>
  <c r="AI182" i="1"/>
  <c r="CW182" i="1" s="1"/>
  <c r="V182" i="1" s="1"/>
  <c r="AJ182" i="1"/>
  <c r="CQ182" i="1"/>
  <c r="P182" i="1" s="1"/>
  <c r="CT182" i="1"/>
  <c r="S182" i="1" s="1"/>
  <c r="CU182" i="1"/>
  <c r="T182" i="1" s="1"/>
  <c r="CV182" i="1"/>
  <c r="CX182" i="1"/>
  <c r="W182" i="1" s="1"/>
  <c r="FR182" i="1"/>
  <c r="GL182" i="1"/>
  <c r="GO182" i="1"/>
  <c r="GP182" i="1"/>
  <c r="GV182" i="1"/>
  <c r="GX182" i="1" s="1"/>
  <c r="AC183" i="1"/>
  <c r="AD183" i="1"/>
  <c r="CR183" i="1" s="1"/>
  <c r="AE183" i="1"/>
  <c r="AF183" i="1"/>
  <c r="AG183" i="1"/>
  <c r="AH183" i="1"/>
  <c r="CV183" i="1" s="1"/>
  <c r="AI183" i="1"/>
  <c r="AJ183" i="1"/>
  <c r="CQ183" i="1"/>
  <c r="CS183" i="1"/>
  <c r="CT183" i="1"/>
  <c r="CU183" i="1"/>
  <c r="CW183" i="1"/>
  <c r="CX183" i="1"/>
  <c r="FR183" i="1"/>
  <c r="GL183" i="1"/>
  <c r="GO183" i="1"/>
  <c r="GP183" i="1"/>
  <c r="GV183" i="1"/>
  <c r="I184" i="1"/>
  <c r="S184" i="1"/>
  <c r="W184" i="1"/>
  <c r="AC184" i="1"/>
  <c r="AE184" i="1"/>
  <c r="AD184" i="1" s="1"/>
  <c r="CR184" i="1" s="1"/>
  <c r="Q184" i="1" s="1"/>
  <c r="AF184" i="1"/>
  <c r="AG184" i="1"/>
  <c r="CU184" i="1" s="1"/>
  <c r="T184" i="1" s="1"/>
  <c r="AH184" i="1"/>
  <c r="AI184" i="1"/>
  <c r="AJ184" i="1"/>
  <c r="CS184" i="1"/>
  <c r="R184" i="1" s="1"/>
  <c r="CT184" i="1"/>
  <c r="CV184" i="1"/>
  <c r="U184" i="1" s="1"/>
  <c r="CW184" i="1"/>
  <c r="V184" i="1" s="1"/>
  <c r="CX184" i="1"/>
  <c r="FR184" i="1"/>
  <c r="GK184" i="1"/>
  <c r="GL184" i="1"/>
  <c r="GO184" i="1"/>
  <c r="GP184" i="1"/>
  <c r="GV184" i="1"/>
  <c r="GX184" i="1"/>
  <c r="I185" i="1"/>
  <c r="V185" i="1"/>
  <c r="AB185" i="1"/>
  <c r="AC185" i="1"/>
  <c r="CQ185" i="1" s="1"/>
  <c r="P185" i="1" s="1"/>
  <c r="AE185" i="1"/>
  <c r="AD185" i="1" s="1"/>
  <c r="CR185" i="1" s="1"/>
  <c r="Q185" i="1" s="1"/>
  <c r="AF185" i="1"/>
  <c r="CT185" i="1" s="1"/>
  <c r="S185" i="1" s="1"/>
  <c r="AG185" i="1"/>
  <c r="CU185" i="1" s="1"/>
  <c r="T185" i="1" s="1"/>
  <c r="AH185" i="1"/>
  <c r="AI185" i="1"/>
  <c r="AJ185" i="1"/>
  <c r="CX185" i="1" s="1"/>
  <c r="W185" i="1" s="1"/>
  <c r="CS185" i="1"/>
  <c r="R185" i="1" s="1"/>
  <c r="GK185" i="1" s="1"/>
  <c r="CV185" i="1"/>
  <c r="U185" i="1" s="1"/>
  <c r="CW185" i="1"/>
  <c r="FR185" i="1"/>
  <c r="GL185" i="1"/>
  <c r="GO185" i="1"/>
  <c r="GP185" i="1"/>
  <c r="GV185" i="1"/>
  <c r="GX185" i="1"/>
  <c r="I186" i="1"/>
  <c r="U186" i="1"/>
  <c r="AC186" i="1"/>
  <c r="AE186" i="1"/>
  <c r="AF186" i="1"/>
  <c r="AG186" i="1"/>
  <c r="AH186" i="1"/>
  <c r="AI186" i="1"/>
  <c r="CW186" i="1" s="1"/>
  <c r="V186" i="1" s="1"/>
  <c r="AJ186" i="1"/>
  <c r="CQ186" i="1"/>
  <c r="P186" i="1" s="1"/>
  <c r="CT186" i="1"/>
  <c r="S186" i="1" s="1"/>
  <c r="CU186" i="1"/>
  <c r="T186" i="1" s="1"/>
  <c r="CV186" i="1"/>
  <c r="CX186" i="1"/>
  <c r="W186" i="1" s="1"/>
  <c r="FR186" i="1"/>
  <c r="GL186" i="1"/>
  <c r="GO186" i="1"/>
  <c r="GP186" i="1"/>
  <c r="GV186" i="1"/>
  <c r="GX186" i="1" s="1"/>
  <c r="AC187" i="1"/>
  <c r="AD187" i="1"/>
  <c r="CR187" i="1" s="1"/>
  <c r="AE187" i="1"/>
  <c r="AF187" i="1"/>
  <c r="AG187" i="1"/>
  <c r="AH187" i="1"/>
  <c r="CV187" i="1" s="1"/>
  <c r="AI187" i="1"/>
  <c r="AJ187" i="1"/>
  <c r="CQ187" i="1"/>
  <c r="CS187" i="1"/>
  <c r="CT187" i="1"/>
  <c r="CU187" i="1"/>
  <c r="CW187" i="1"/>
  <c r="CX187" i="1"/>
  <c r="FR187" i="1"/>
  <c r="GL187" i="1"/>
  <c r="GO187" i="1"/>
  <c r="GP187" i="1"/>
  <c r="GV187" i="1"/>
  <c r="I188" i="1"/>
  <c r="S188" i="1"/>
  <c r="W188" i="1"/>
  <c r="AC188" i="1"/>
  <c r="AE188" i="1"/>
  <c r="AD188" i="1" s="1"/>
  <c r="CR188" i="1" s="1"/>
  <c r="Q188" i="1" s="1"/>
  <c r="AF188" i="1"/>
  <c r="AG188" i="1"/>
  <c r="CU188" i="1" s="1"/>
  <c r="T188" i="1" s="1"/>
  <c r="AH188" i="1"/>
  <c r="AI188" i="1"/>
  <c r="AJ188" i="1"/>
  <c r="CS188" i="1"/>
  <c r="R188" i="1" s="1"/>
  <c r="CT188" i="1"/>
  <c r="CV188" i="1"/>
  <c r="U188" i="1" s="1"/>
  <c r="CW188" i="1"/>
  <c r="V188" i="1" s="1"/>
  <c r="CX188" i="1"/>
  <c r="FR188" i="1"/>
  <c r="GK188" i="1"/>
  <c r="GL188" i="1"/>
  <c r="GO188" i="1"/>
  <c r="GP188" i="1"/>
  <c r="GV188" i="1"/>
  <c r="GX188" i="1"/>
  <c r="I189" i="1"/>
  <c r="V189" i="1"/>
  <c r="AB189" i="1"/>
  <c r="AC189" i="1"/>
  <c r="CQ189" i="1" s="1"/>
  <c r="P189" i="1" s="1"/>
  <c r="AE189" i="1"/>
  <c r="AD189" i="1" s="1"/>
  <c r="CR189" i="1" s="1"/>
  <c r="Q189" i="1" s="1"/>
  <c r="AF189" i="1"/>
  <c r="CT189" i="1" s="1"/>
  <c r="S189" i="1" s="1"/>
  <c r="AG189" i="1"/>
  <c r="CU189" i="1" s="1"/>
  <c r="T189" i="1" s="1"/>
  <c r="AH189" i="1"/>
  <c r="AI189" i="1"/>
  <c r="AJ189" i="1"/>
  <c r="CX189" i="1" s="1"/>
  <c r="W189" i="1" s="1"/>
  <c r="CS189" i="1"/>
  <c r="R189" i="1" s="1"/>
  <c r="GK189" i="1" s="1"/>
  <c r="CV189" i="1"/>
  <c r="U189" i="1" s="1"/>
  <c r="CW189" i="1"/>
  <c r="FR189" i="1"/>
  <c r="GL189" i="1"/>
  <c r="GO189" i="1"/>
  <c r="GP189" i="1"/>
  <c r="GV189" i="1"/>
  <c r="GX189" i="1"/>
  <c r="C190" i="1"/>
  <c r="D190" i="1"/>
  <c r="I190" i="1"/>
  <c r="S190" i="1"/>
  <c r="AC190" i="1"/>
  <c r="AE190" i="1"/>
  <c r="AD190" i="1" s="1"/>
  <c r="CR190" i="1" s="1"/>
  <c r="Q190" i="1" s="1"/>
  <c r="AF190" i="1"/>
  <c r="AG190" i="1"/>
  <c r="CU190" i="1" s="1"/>
  <c r="T190" i="1" s="1"/>
  <c r="AH190" i="1"/>
  <c r="AI190" i="1"/>
  <c r="AJ190" i="1"/>
  <c r="CS190" i="1"/>
  <c r="R190" i="1" s="1"/>
  <c r="GK190" i="1" s="1"/>
  <c r="CT190" i="1"/>
  <c r="CV190" i="1"/>
  <c r="U190" i="1" s="1"/>
  <c r="CW190" i="1"/>
  <c r="V190" i="1" s="1"/>
  <c r="CX190" i="1"/>
  <c r="W190" i="1" s="1"/>
  <c r="FR190" i="1"/>
  <c r="GL190" i="1"/>
  <c r="GO190" i="1"/>
  <c r="GP190" i="1"/>
  <c r="GV190" i="1"/>
  <c r="GX190" i="1"/>
  <c r="C191" i="1"/>
  <c r="D191" i="1"/>
  <c r="I191" i="1"/>
  <c r="P191" i="1"/>
  <c r="T191" i="1"/>
  <c r="AC191" i="1"/>
  <c r="AD191" i="1"/>
  <c r="CR191" i="1" s="1"/>
  <c r="Q191" i="1" s="1"/>
  <c r="AE191" i="1"/>
  <c r="AF191" i="1"/>
  <c r="AG191" i="1"/>
  <c r="AH191" i="1"/>
  <c r="CV191" i="1" s="1"/>
  <c r="U191" i="1" s="1"/>
  <c r="AI191" i="1"/>
  <c r="AJ191" i="1"/>
  <c r="CQ191" i="1"/>
  <c r="CS191" i="1"/>
  <c r="R191" i="1" s="1"/>
  <c r="GK191" i="1" s="1"/>
  <c r="CT191" i="1"/>
  <c r="S191" i="1" s="1"/>
  <c r="CZ191" i="1" s="1"/>
  <c r="Y191" i="1" s="1"/>
  <c r="CU191" i="1"/>
  <c r="CW191" i="1"/>
  <c r="V191" i="1" s="1"/>
  <c r="CX191" i="1"/>
  <c r="W191" i="1" s="1"/>
  <c r="CY191" i="1"/>
  <c r="X191" i="1" s="1"/>
  <c r="FR191" i="1"/>
  <c r="GL191" i="1"/>
  <c r="GO191" i="1"/>
  <c r="GP191" i="1"/>
  <c r="GV191" i="1"/>
  <c r="GX191" i="1"/>
  <c r="I192" i="1"/>
  <c r="AC192" i="1"/>
  <c r="AE192" i="1"/>
  <c r="AD192" i="1" s="1"/>
  <c r="CR192" i="1" s="1"/>
  <c r="Q192" i="1" s="1"/>
  <c r="AF192" i="1"/>
  <c r="AG192" i="1"/>
  <c r="CU192" i="1" s="1"/>
  <c r="T192" i="1" s="1"/>
  <c r="AH192" i="1"/>
  <c r="AI192" i="1"/>
  <c r="AJ192" i="1"/>
  <c r="CS192" i="1"/>
  <c r="R192" i="1" s="1"/>
  <c r="GK192" i="1" s="1"/>
  <c r="CT192" i="1"/>
  <c r="S192" i="1" s="1"/>
  <c r="CV192" i="1"/>
  <c r="U192" i="1" s="1"/>
  <c r="CW192" i="1"/>
  <c r="V192" i="1" s="1"/>
  <c r="CX192" i="1"/>
  <c r="W192" i="1" s="1"/>
  <c r="FR192" i="1"/>
  <c r="GL192" i="1"/>
  <c r="GO192" i="1"/>
  <c r="GP192" i="1"/>
  <c r="GV192" i="1"/>
  <c r="GX192" i="1"/>
  <c r="I193" i="1"/>
  <c r="GX193" i="1" s="1"/>
  <c r="R193" i="1"/>
  <c r="GK193" i="1" s="1"/>
  <c r="AC193" i="1"/>
  <c r="AE193" i="1"/>
  <c r="AD193" i="1" s="1"/>
  <c r="AF193" i="1"/>
  <c r="CT193" i="1" s="1"/>
  <c r="AG193" i="1"/>
  <c r="AH193" i="1"/>
  <c r="AI193" i="1"/>
  <c r="AJ193" i="1"/>
  <c r="CX193" i="1" s="1"/>
  <c r="CQ193" i="1"/>
  <c r="CS193" i="1"/>
  <c r="CU193" i="1"/>
  <c r="T193" i="1" s="1"/>
  <c r="CV193" i="1"/>
  <c r="CW193" i="1"/>
  <c r="V193" i="1" s="1"/>
  <c r="FR193" i="1"/>
  <c r="GL193" i="1"/>
  <c r="GO193" i="1"/>
  <c r="GP193" i="1"/>
  <c r="GV193" i="1"/>
  <c r="AC194" i="1"/>
  <c r="AE194" i="1"/>
  <c r="AF194" i="1"/>
  <c r="AG194" i="1"/>
  <c r="AH194" i="1"/>
  <c r="AI194" i="1"/>
  <c r="CW194" i="1" s="1"/>
  <c r="AJ194" i="1"/>
  <c r="CQ194" i="1"/>
  <c r="CT194" i="1"/>
  <c r="CU194" i="1"/>
  <c r="CV194" i="1"/>
  <c r="CX194" i="1"/>
  <c r="FR194" i="1"/>
  <c r="GL194" i="1"/>
  <c r="GO194" i="1"/>
  <c r="GP194" i="1"/>
  <c r="GV194" i="1"/>
  <c r="I195" i="1"/>
  <c r="P195" i="1"/>
  <c r="X195" i="1"/>
  <c r="AC195" i="1"/>
  <c r="AD195" i="1"/>
  <c r="CR195" i="1" s="1"/>
  <c r="Q195" i="1" s="1"/>
  <c r="AE195" i="1"/>
  <c r="AF195" i="1"/>
  <c r="AG195" i="1"/>
  <c r="AH195" i="1"/>
  <c r="CV195" i="1" s="1"/>
  <c r="U195" i="1" s="1"/>
  <c r="AI195" i="1"/>
  <c r="AJ195" i="1"/>
  <c r="CQ195" i="1"/>
  <c r="CS195" i="1"/>
  <c r="R195" i="1" s="1"/>
  <c r="GK195" i="1" s="1"/>
  <c r="CT195" i="1"/>
  <c r="S195" i="1" s="1"/>
  <c r="CZ195" i="1" s="1"/>
  <c r="Y195" i="1" s="1"/>
  <c r="CU195" i="1"/>
  <c r="T195" i="1" s="1"/>
  <c r="CW195" i="1"/>
  <c r="V195" i="1" s="1"/>
  <c r="CX195" i="1"/>
  <c r="W195" i="1" s="1"/>
  <c r="CY195" i="1"/>
  <c r="FR195" i="1"/>
  <c r="GL195" i="1"/>
  <c r="GO195" i="1"/>
  <c r="GP195" i="1"/>
  <c r="GV195" i="1"/>
  <c r="GX195" i="1"/>
  <c r="C196" i="1"/>
  <c r="D196" i="1"/>
  <c r="I196" i="1"/>
  <c r="AC196" i="1"/>
  <c r="AE196" i="1"/>
  <c r="AF196" i="1"/>
  <c r="AG196" i="1"/>
  <c r="AH196" i="1"/>
  <c r="AI196" i="1"/>
  <c r="CW196" i="1" s="1"/>
  <c r="V196" i="1" s="1"/>
  <c r="AJ196" i="1"/>
  <c r="CQ196" i="1"/>
  <c r="P196" i="1" s="1"/>
  <c r="CT196" i="1"/>
  <c r="S196" i="1" s="1"/>
  <c r="CU196" i="1"/>
  <c r="T196" i="1" s="1"/>
  <c r="CV196" i="1"/>
  <c r="U196" i="1" s="1"/>
  <c r="CX196" i="1"/>
  <c r="W196" i="1" s="1"/>
  <c r="FR196" i="1"/>
  <c r="GL196" i="1"/>
  <c r="GO196" i="1"/>
  <c r="GP196" i="1"/>
  <c r="GV196" i="1"/>
  <c r="GX196" i="1" s="1"/>
  <c r="C197" i="1"/>
  <c r="D197" i="1"/>
  <c r="I197" i="1"/>
  <c r="R197" i="1"/>
  <c r="GK197" i="1" s="1"/>
  <c r="V197" i="1"/>
  <c r="AC197" i="1"/>
  <c r="AE197" i="1"/>
  <c r="AD197" i="1" s="1"/>
  <c r="CR197" i="1" s="1"/>
  <c r="Q197" i="1" s="1"/>
  <c r="AF197" i="1"/>
  <c r="CT197" i="1" s="1"/>
  <c r="S197" i="1" s="1"/>
  <c r="AG197" i="1"/>
  <c r="AH197" i="1"/>
  <c r="AI197" i="1"/>
  <c r="AJ197" i="1"/>
  <c r="CX197" i="1" s="1"/>
  <c r="W197" i="1" s="1"/>
  <c r="CQ197" i="1"/>
  <c r="CS197" i="1"/>
  <c r="CU197" i="1"/>
  <c r="T197" i="1" s="1"/>
  <c r="CV197" i="1"/>
  <c r="U197" i="1" s="1"/>
  <c r="CW197" i="1"/>
  <c r="FR197" i="1"/>
  <c r="GL197" i="1"/>
  <c r="GO197" i="1"/>
  <c r="GP197" i="1"/>
  <c r="GV197" i="1"/>
  <c r="GX197" i="1"/>
  <c r="I198" i="1"/>
  <c r="AC198" i="1"/>
  <c r="AE198" i="1"/>
  <c r="AF198" i="1"/>
  <c r="AG198" i="1"/>
  <c r="AH198" i="1"/>
  <c r="AI198" i="1"/>
  <c r="CW198" i="1" s="1"/>
  <c r="V198" i="1" s="1"/>
  <c r="AJ198" i="1"/>
  <c r="CQ198" i="1"/>
  <c r="P198" i="1" s="1"/>
  <c r="CT198" i="1"/>
  <c r="S198" i="1" s="1"/>
  <c r="CU198" i="1"/>
  <c r="T198" i="1" s="1"/>
  <c r="CV198" i="1"/>
  <c r="U198" i="1" s="1"/>
  <c r="CX198" i="1"/>
  <c r="W198" i="1" s="1"/>
  <c r="FR198" i="1"/>
  <c r="GL198" i="1"/>
  <c r="GO198" i="1"/>
  <c r="GP198" i="1"/>
  <c r="GV198" i="1"/>
  <c r="GX198" i="1" s="1"/>
  <c r="AC199" i="1"/>
  <c r="AB199" i="1" s="1"/>
  <c r="AD199" i="1"/>
  <c r="CR199" i="1" s="1"/>
  <c r="AE199" i="1"/>
  <c r="AF199" i="1"/>
  <c r="AG199" i="1"/>
  <c r="AH199" i="1"/>
  <c r="CV199" i="1" s="1"/>
  <c r="AI199" i="1"/>
  <c r="AJ199" i="1"/>
  <c r="CQ199" i="1"/>
  <c r="CS199" i="1"/>
  <c r="CT199" i="1"/>
  <c r="CU199" i="1"/>
  <c r="CW199" i="1"/>
  <c r="CX199" i="1"/>
  <c r="FR199" i="1"/>
  <c r="GL199" i="1"/>
  <c r="GO199" i="1"/>
  <c r="GP199" i="1"/>
  <c r="GV199" i="1"/>
  <c r="I200" i="1"/>
  <c r="S200" i="1"/>
  <c r="AC200" i="1"/>
  <c r="AE200" i="1"/>
  <c r="AD200" i="1" s="1"/>
  <c r="CR200" i="1" s="1"/>
  <c r="Q200" i="1" s="1"/>
  <c r="AF200" i="1"/>
  <c r="AG200" i="1"/>
  <c r="CU200" i="1" s="1"/>
  <c r="T200" i="1" s="1"/>
  <c r="AH200" i="1"/>
  <c r="AI200" i="1"/>
  <c r="AJ200" i="1"/>
  <c r="CS200" i="1"/>
  <c r="R200" i="1" s="1"/>
  <c r="GK200" i="1" s="1"/>
  <c r="CT200" i="1"/>
  <c r="CV200" i="1"/>
  <c r="U200" i="1" s="1"/>
  <c r="CW200" i="1"/>
  <c r="V200" i="1" s="1"/>
  <c r="CX200" i="1"/>
  <c r="W200" i="1" s="1"/>
  <c r="FR200" i="1"/>
  <c r="GL200" i="1"/>
  <c r="GO200" i="1"/>
  <c r="GP200" i="1"/>
  <c r="GV200" i="1"/>
  <c r="GX200" i="1"/>
  <c r="I201" i="1"/>
  <c r="GX201" i="1" s="1"/>
  <c r="AB201" i="1"/>
  <c r="AC201" i="1"/>
  <c r="AE201" i="1"/>
  <c r="AD201" i="1" s="1"/>
  <c r="CR201" i="1" s="1"/>
  <c r="AF201" i="1"/>
  <c r="CT201" i="1" s="1"/>
  <c r="AG201" i="1"/>
  <c r="AH201" i="1"/>
  <c r="AI201" i="1"/>
  <c r="AJ201" i="1"/>
  <c r="CX201" i="1" s="1"/>
  <c r="CQ201" i="1"/>
  <c r="CS201" i="1"/>
  <c r="CU201" i="1"/>
  <c r="CV201" i="1"/>
  <c r="CW201" i="1"/>
  <c r="V201" i="1" s="1"/>
  <c r="FR201" i="1"/>
  <c r="GL201" i="1"/>
  <c r="GO201" i="1"/>
  <c r="GP201" i="1"/>
  <c r="GV201" i="1"/>
  <c r="C202" i="1"/>
  <c r="D202" i="1"/>
  <c r="I202" i="1"/>
  <c r="S202" i="1"/>
  <c r="W202" i="1"/>
  <c r="AC202" i="1"/>
  <c r="AE202" i="1"/>
  <c r="AD202" i="1" s="1"/>
  <c r="CR202" i="1" s="1"/>
  <c r="Q202" i="1" s="1"/>
  <c r="AF202" i="1"/>
  <c r="AG202" i="1"/>
  <c r="CU202" i="1" s="1"/>
  <c r="T202" i="1" s="1"/>
  <c r="AH202" i="1"/>
  <c r="AI202" i="1"/>
  <c r="AJ202" i="1"/>
  <c r="CS202" i="1"/>
  <c r="R202" i="1" s="1"/>
  <c r="CT202" i="1"/>
  <c r="CV202" i="1"/>
  <c r="U202" i="1" s="1"/>
  <c r="CW202" i="1"/>
  <c r="V202" i="1" s="1"/>
  <c r="CX202" i="1"/>
  <c r="FR202" i="1"/>
  <c r="GK202" i="1"/>
  <c r="GL202" i="1"/>
  <c r="GO202" i="1"/>
  <c r="GP202" i="1"/>
  <c r="GV202" i="1"/>
  <c r="GX202" i="1"/>
  <c r="C203" i="1"/>
  <c r="D203" i="1"/>
  <c r="I203" i="1"/>
  <c r="P203" i="1"/>
  <c r="AC203" i="1"/>
  <c r="AD203" i="1"/>
  <c r="CR203" i="1" s="1"/>
  <c r="Q203" i="1" s="1"/>
  <c r="AE203" i="1"/>
  <c r="AF203" i="1"/>
  <c r="AG203" i="1"/>
  <c r="AH203" i="1"/>
  <c r="CV203" i="1" s="1"/>
  <c r="U203" i="1" s="1"/>
  <c r="AI203" i="1"/>
  <c r="AJ203" i="1"/>
  <c r="CQ203" i="1"/>
  <c r="CS203" i="1"/>
  <c r="R203" i="1" s="1"/>
  <c r="CT203" i="1"/>
  <c r="S203" i="1" s="1"/>
  <c r="CU203" i="1"/>
  <c r="T203" i="1" s="1"/>
  <c r="CW203" i="1"/>
  <c r="V203" i="1" s="1"/>
  <c r="CX203" i="1"/>
  <c r="W203" i="1" s="1"/>
  <c r="FR203" i="1"/>
  <c r="GL203" i="1"/>
  <c r="GO203" i="1"/>
  <c r="GP203" i="1"/>
  <c r="GV203" i="1"/>
  <c r="GX203" i="1"/>
  <c r="I204" i="1"/>
  <c r="S204" i="1"/>
  <c r="AC204" i="1"/>
  <c r="AE204" i="1"/>
  <c r="AD204" i="1" s="1"/>
  <c r="CR204" i="1" s="1"/>
  <c r="Q204" i="1" s="1"/>
  <c r="AF204" i="1"/>
  <c r="AG204" i="1"/>
  <c r="CU204" i="1" s="1"/>
  <c r="T204" i="1" s="1"/>
  <c r="AH204" i="1"/>
  <c r="AI204" i="1"/>
  <c r="AJ204" i="1"/>
  <c r="CS204" i="1"/>
  <c r="R204" i="1" s="1"/>
  <c r="GK204" i="1" s="1"/>
  <c r="CT204" i="1"/>
  <c r="CV204" i="1"/>
  <c r="U204" i="1" s="1"/>
  <c r="CW204" i="1"/>
  <c r="V204" i="1" s="1"/>
  <c r="CX204" i="1"/>
  <c r="W204" i="1" s="1"/>
  <c r="FR204" i="1"/>
  <c r="GL204" i="1"/>
  <c r="GO204" i="1"/>
  <c r="GP204" i="1"/>
  <c r="GV204" i="1"/>
  <c r="GX204" i="1"/>
  <c r="I205" i="1"/>
  <c r="GX205" i="1" s="1"/>
  <c r="AB205" i="1"/>
  <c r="AC205" i="1"/>
  <c r="AE205" i="1"/>
  <c r="AD205" i="1" s="1"/>
  <c r="CR205" i="1" s="1"/>
  <c r="AF205" i="1"/>
  <c r="CT205" i="1" s="1"/>
  <c r="AG205" i="1"/>
  <c r="AH205" i="1"/>
  <c r="AI205" i="1"/>
  <c r="AJ205" i="1"/>
  <c r="CX205" i="1" s="1"/>
  <c r="CQ205" i="1"/>
  <c r="CS205" i="1"/>
  <c r="R205" i="1" s="1"/>
  <c r="GK205" i="1" s="1"/>
  <c r="CU205" i="1"/>
  <c r="CV205" i="1"/>
  <c r="CW205" i="1"/>
  <c r="V205" i="1" s="1"/>
  <c r="FR205" i="1"/>
  <c r="GL205" i="1"/>
  <c r="GO205" i="1"/>
  <c r="GP205" i="1"/>
  <c r="GV205" i="1"/>
  <c r="C206" i="1"/>
  <c r="D206" i="1"/>
  <c r="I206" i="1"/>
  <c r="S206" i="1"/>
  <c r="W206" i="1"/>
  <c r="AC206" i="1"/>
  <c r="AE206" i="1"/>
  <c r="AD206" i="1" s="1"/>
  <c r="CR206" i="1" s="1"/>
  <c r="Q206" i="1" s="1"/>
  <c r="AF206" i="1"/>
  <c r="AG206" i="1"/>
  <c r="CU206" i="1" s="1"/>
  <c r="T206" i="1" s="1"/>
  <c r="AH206" i="1"/>
  <c r="AI206" i="1"/>
  <c r="AJ206" i="1"/>
  <c r="CS206" i="1"/>
  <c r="R206" i="1" s="1"/>
  <c r="CT206" i="1"/>
  <c r="CV206" i="1"/>
  <c r="U206" i="1" s="1"/>
  <c r="CW206" i="1"/>
  <c r="V206" i="1" s="1"/>
  <c r="CX206" i="1"/>
  <c r="FR206" i="1"/>
  <c r="GK206" i="1"/>
  <c r="GL206" i="1"/>
  <c r="GO206" i="1"/>
  <c r="GP206" i="1"/>
  <c r="GV206" i="1"/>
  <c r="GX206" i="1"/>
  <c r="C207" i="1"/>
  <c r="D207" i="1"/>
  <c r="I207" i="1"/>
  <c r="P207" i="1"/>
  <c r="AC207" i="1"/>
  <c r="AD207" i="1"/>
  <c r="CR207" i="1" s="1"/>
  <c r="Q207" i="1" s="1"/>
  <c r="AE207" i="1"/>
  <c r="AF207" i="1"/>
  <c r="AG207" i="1"/>
  <c r="AH207" i="1"/>
  <c r="CV207" i="1" s="1"/>
  <c r="U207" i="1" s="1"/>
  <c r="AI207" i="1"/>
  <c r="AJ207" i="1"/>
  <c r="CQ207" i="1"/>
  <c r="CS207" i="1"/>
  <c r="R207" i="1" s="1"/>
  <c r="CT207" i="1"/>
  <c r="S207" i="1" s="1"/>
  <c r="CU207" i="1"/>
  <c r="T207" i="1" s="1"/>
  <c r="CW207" i="1"/>
  <c r="V207" i="1" s="1"/>
  <c r="CX207" i="1"/>
  <c r="W207" i="1" s="1"/>
  <c r="FR207" i="1"/>
  <c r="GL207" i="1"/>
  <c r="GO207" i="1"/>
  <c r="GP207" i="1"/>
  <c r="GV207" i="1"/>
  <c r="GX207" i="1"/>
  <c r="I208" i="1"/>
  <c r="S208" i="1"/>
  <c r="AC208" i="1"/>
  <c r="AE208" i="1"/>
  <c r="AD208" i="1" s="1"/>
  <c r="CR208" i="1" s="1"/>
  <c r="Q208" i="1" s="1"/>
  <c r="AF208" i="1"/>
  <c r="AG208" i="1"/>
  <c r="CU208" i="1" s="1"/>
  <c r="T208" i="1" s="1"/>
  <c r="AH208" i="1"/>
  <c r="AI208" i="1"/>
  <c r="AJ208" i="1"/>
  <c r="CS208" i="1"/>
  <c r="R208" i="1" s="1"/>
  <c r="GK208" i="1" s="1"/>
  <c r="CT208" i="1"/>
  <c r="CV208" i="1"/>
  <c r="U208" i="1" s="1"/>
  <c r="CW208" i="1"/>
  <c r="V208" i="1" s="1"/>
  <c r="CX208" i="1"/>
  <c r="W208" i="1" s="1"/>
  <c r="FR208" i="1"/>
  <c r="GL208" i="1"/>
  <c r="GO208" i="1"/>
  <c r="GP208" i="1"/>
  <c r="GV208" i="1"/>
  <c r="GX208" i="1"/>
  <c r="I209" i="1"/>
  <c r="GX209" i="1" s="1"/>
  <c r="AB209" i="1"/>
  <c r="AC209" i="1"/>
  <c r="AE209" i="1"/>
  <c r="AD209" i="1" s="1"/>
  <c r="CR209" i="1" s="1"/>
  <c r="AF209" i="1"/>
  <c r="CT209" i="1" s="1"/>
  <c r="AG209" i="1"/>
  <c r="CU209" i="1" s="1"/>
  <c r="AH209" i="1"/>
  <c r="AI209" i="1"/>
  <c r="AJ209" i="1"/>
  <c r="CX209" i="1" s="1"/>
  <c r="CQ209" i="1"/>
  <c r="CS209" i="1"/>
  <c r="R209" i="1" s="1"/>
  <c r="GK209" i="1" s="1"/>
  <c r="CV209" i="1"/>
  <c r="CW209" i="1"/>
  <c r="V209" i="1" s="1"/>
  <c r="FR209" i="1"/>
  <c r="GL209" i="1"/>
  <c r="GO209" i="1"/>
  <c r="GP209" i="1"/>
  <c r="GV209" i="1"/>
  <c r="AC210" i="1"/>
  <c r="AE210" i="1"/>
  <c r="AF210" i="1"/>
  <c r="AG210" i="1"/>
  <c r="AH210" i="1"/>
  <c r="AI210" i="1"/>
  <c r="CW210" i="1" s="1"/>
  <c r="AJ210" i="1"/>
  <c r="CQ210" i="1"/>
  <c r="CT210" i="1"/>
  <c r="CU210" i="1"/>
  <c r="CV210" i="1"/>
  <c r="CX210" i="1"/>
  <c r="FR210" i="1"/>
  <c r="GL210" i="1"/>
  <c r="GO210" i="1"/>
  <c r="GP210" i="1"/>
  <c r="GV210" i="1"/>
  <c r="I211" i="1"/>
  <c r="P211" i="1"/>
  <c r="X211" i="1"/>
  <c r="AC211" i="1"/>
  <c r="AD211" i="1"/>
  <c r="CR211" i="1" s="1"/>
  <c r="Q211" i="1" s="1"/>
  <c r="AE211" i="1"/>
  <c r="AF211" i="1"/>
  <c r="AG211" i="1"/>
  <c r="AH211" i="1"/>
  <c r="CV211" i="1" s="1"/>
  <c r="U211" i="1" s="1"/>
  <c r="AI211" i="1"/>
  <c r="AJ211" i="1"/>
  <c r="CQ211" i="1"/>
  <c r="CS211" i="1"/>
  <c r="R211" i="1" s="1"/>
  <c r="GK211" i="1" s="1"/>
  <c r="CT211" i="1"/>
  <c r="S211" i="1" s="1"/>
  <c r="CZ211" i="1" s="1"/>
  <c r="Y211" i="1" s="1"/>
  <c r="CU211" i="1"/>
  <c r="T211" i="1" s="1"/>
  <c r="CW211" i="1"/>
  <c r="V211" i="1" s="1"/>
  <c r="CX211" i="1"/>
  <c r="W211" i="1" s="1"/>
  <c r="CY211" i="1"/>
  <c r="FR211" i="1"/>
  <c r="GL211" i="1"/>
  <c r="GO211" i="1"/>
  <c r="GP211" i="1"/>
  <c r="GV211" i="1"/>
  <c r="GX211" i="1"/>
  <c r="I212" i="1"/>
  <c r="S212" i="1"/>
  <c r="AC212" i="1"/>
  <c r="AE212" i="1"/>
  <c r="AD212" i="1" s="1"/>
  <c r="CR212" i="1" s="1"/>
  <c r="Q212" i="1" s="1"/>
  <c r="AF212" i="1"/>
  <c r="AG212" i="1"/>
  <c r="CU212" i="1" s="1"/>
  <c r="T212" i="1" s="1"/>
  <c r="AH212" i="1"/>
  <c r="AI212" i="1"/>
  <c r="AJ212" i="1"/>
  <c r="CS212" i="1"/>
  <c r="R212" i="1" s="1"/>
  <c r="CT212" i="1"/>
  <c r="CV212" i="1"/>
  <c r="U212" i="1" s="1"/>
  <c r="CW212" i="1"/>
  <c r="V212" i="1" s="1"/>
  <c r="CX212" i="1"/>
  <c r="W212" i="1" s="1"/>
  <c r="FR212" i="1"/>
  <c r="GK212" i="1"/>
  <c r="GL212" i="1"/>
  <c r="GO212" i="1"/>
  <c r="GP212" i="1"/>
  <c r="GV212" i="1"/>
  <c r="GX212" i="1"/>
  <c r="I213" i="1"/>
  <c r="R213" i="1"/>
  <c r="GK213" i="1" s="1"/>
  <c r="V213" i="1"/>
  <c r="AC213" i="1"/>
  <c r="AE213" i="1"/>
  <c r="AD213" i="1" s="1"/>
  <c r="CR213" i="1" s="1"/>
  <c r="Q213" i="1" s="1"/>
  <c r="AF213" i="1"/>
  <c r="CT213" i="1" s="1"/>
  <c r="S213" i="1" s="1"/>
  <c r="AG213" i="1"/>
  <c r="AH213" i="1"/>
  <c r="AI213" i="1"/>
  <c r="AJ213" i="1"/>
  <c r="CX213" i="1" s="1"/>
  <c r="W213" i="1" s="1"/>
  <c r="CQ213" i="1"/>
  <c r="CS213" i="1"/>
  <c r="CU213" i="1"/>
  <c r="T213" i="1" s="1"/>
  <c r="CV213" i="1"/>
  <c r="U213" i="1" s="1"/>
  <c r="CW213" i="1"/>
  <c r="FR213" i="1"/>
  <c r="GL213" i="1"/>
  <c r="GO213" i="1"/>
  <c r="GP213" i="1"/>
  <c r="GV213" i="1"/>
  <c r="GX213" i="1"/>
  <c r="AC214" i="1"/>
  <c r="AE214" i="1"/>
  <c r="AF214" i="1"/>
  <c r="AG214" i="1"/>
  <c r="AH214" i="1"/>
  <c r="AI214" i="1"/>
  <c r="CW214" i="1" s="1"/>
  <c r="AJ214" i="1"/>
  <c r="CQ214" i="1"/>
  <c r="CT214" i="1"/>
  <c r="CU214" i="1"/>
  <c r="CV214" i="1"/>
  <c r="CX214" i="1"/>
  <c r="FR214" i="1"/>
  <c r="GL214" i="1"/>
  <c r="GO214" i="1"/>
  <c r="GP214" i="1"/>
  <c r="GV214" i="1"/>
  <c r="I215" i="1"/>
  <c r="X215" i="1"/>
  <c r="AC215" i="1"/>
  <c r="AB215" i="1" s="1"/>
  <c r="AD215" i="1"/>
  <c r="CR215" i="1" s="1"/>
  <c r="Q215" i="1" s="1"/>
  <c r="AE215" i="1"/>
  <c r="AF215" i="1"/>
  <c r="AG215" i="1"/>
  <c r="AH215" i="1"/>
  <c r="CV215" i="1" s="1"/>
  <c r="U215" i="1" s="1"/>
  <c r="AI215" i="1"/>
  <c r="AJ215" i="1"/>
  <c r="CQ215" i="1"/>
  <c r="P215" i="1" s="1"/>
  <c r="CP215" i="1" s="1"/>
  <c r="O215" i="1" s="1"/>
  <c r="CS215" i="1"/>
  <c r="R215" i="1" s="1"/>
  <c r="GK215" i="1" s="1"/>
  <c r="CT215" i="1"/>
  <c r="S215" i="1" s="1"/>
  <c r="CZ215" i="1" s="1"/>
  <c r="Y215" i="1" s="1"/>
  <c r="CU215" i="1"/>
  <c r="T215" i="1" s="1"/>
  <c r="CW215" i="1"/>
  <c r="V215" i="1" s="1"/>
  <c r="CX215" i="1"/>
  <c r="W215" i="1" s="1"/>
  <c r="CY215" i="1"/>
  <c r="FR215" i="1"/>
  <c r="GL215" i="1"/>
  <c r="GO215" i="1"/>
  <c r="GP215" i="1"/>
  <c r="GV215" i="1"/>
  <c r="GX215" i="1"/>
  <c r="I216" i="1"/>
  <c r="S216" i="1"/>
  <c r="W216" i="1"/>
  <c r="AC216" i="1"/>
  <c r="AE216" i="1"/>
  <c r="AD216" i="1" s="1"/>
  <c r="CR216" i="1" s="1"/>
  <c r="Q216" i="1" s="1"/>
  <c r="AF216" i="1"/>
  <c r="AG216" i="1"/>
  <c r="CU216" i="1" s="1"/>
  <c r="T216" i="1" s="1"/>
  <c r="AH216" i="1"/>
  <c r="AI216" i="1"/>
  <c r="AJ216" i="1"/>
  <c r="CS216" i="1"/>
  <c r="R216" i="1" s="1"/>
  <c r="CT216" i="1"/>
  <c r="CV216" i="1"/>
  <c r="U216" i="1" s="1"/>
  <c r="CW216" i="1"/>
  <c r="V216" i="1" s="1"/>
  <c r="CX216" i="1"/>
  <c r="FR216" i="1"/>
  <c r="GK216" i="1"/>
  <c r="GL216" i="1"/>
  <c r="GO216" i="1"/>
  <c r="GP216" i="1"/>
  <c r="GV216" i="1"/>
  <c r="GX216" i="1"/>
  <c r="I217" i="1"/>
  <c r="AC217" i="1"/>
  <c r="AE217" i="1"/>
  <c r="AD217" i="1" s="1"/>
  <c r="AF217" i="1"/>
  <c r="CT217" i="1" s="1"/>
  <c r="S217" i="1" s="1"/>
  <c r="AG217" i="1"/>
  <c r="AH217" i="1"/>
  <c r="AI217" i="1"/>
  <c r="CW217" i="1" s="1"/>
  <c r="V217" i="1" s="1"/>
  <c r="AJ217" i="1"/>
  <c r="CX217" i="1" s="1"/>
  <c r="W217" i="1" s="1"/>
  <c r="CQ217" i="1"/>
  <c r="P217" i="1" s="1"/>
  <c r="CS217" i="1"/>
  <c r="R217" i="1" s="1"/>
  <c r="GK217" i="1" s="1"/>
  <c r="CU217" i="1"/>
  <c r="T217" i="1" s="1"/>
  <c r="CV217" i="1"/>
  <c r="U217" i="1" s="1"/>
  <c r="FR217" i="1"/>
  <c r="GL217" i="1"/>
  <c r="GO217" i="1"/>
  <c r="GP217" i="1"/>
  <c r="GV217" i="1"/>
  <c r="GX217" i="1"/>
  <c r="AC218" i="1"/>
  <c r="AE218" i="1"/>
  <c r="AF218" i="1"/>
  <c r="AG218" i="1"/>
  <c r="AH218" i="1"/>
  <c r="CV218" i="1" s="1"/>
  <c r="AI218" i="1"/>
  <c r="CW218" i="1" s="1"/>
  <c r="AJ218" i="1"/>
  <c r="CQ218" i="1"/>
  <c r="CT218" i="1"/>
  <c r="CU218" i="1"/>
  <c r="CX218" i="1"/>
  <c r="FR218" i="1"/>
  <c r="GL218" i="1"/>
  <c r="GO218" i="1"/>
  <c r="GP218" i="1"/>
  <c r="GV218" i="1"/>
  <c r="I219" i="1"/>
  <c r="S219" i="1"/>
  <c r="CZ219" i="1" s="1"/>
  <c r="Y219" i="1" s="1"/>
  <c r="T219" i="1"/>
  <c r="AC219" i="1"/>
  <c r="AD219" i="1"/>
  <c r="CR219" i="1" s="1"/>
  <c r="Q219" i="1" s="1"/>
  <c r="AE219" i="1"/>
  <c r="AF219" i="1"/>
  <c r="AG219" i="1"/>
  <c r="AH219" i="1"/>
  <c r="CV219" i="1" s="1"/>
  <c r="U219" i="1" s="1"/>
  <c r="AI219" i="1"/>
  <c r="AJ219" i="1"/>
  <c r="CQ219" i="1"/>
  <c r="P219" i="1" s="1"/>
  <c r="CP219" i="1" s="1"/>
  <c r="O219" i="1" s="1"/>
  <c r="CS219" i="1"/>
  <c r="R219" i="1" s="1"/>
  <c r="CT219" i="1"/>
  <c r="CU219" i="1"/>
  <c r="CW219" i="1"/>
  <c r="V219" i="1" s="1"/>
  <c r="CX219" i="1"/>
  <c r="W219" i="1" s="1"/>
  <c r="FR219" i="1"/>
  <c r="GK219" i="1"/>
  <c r="GL219" i="1"/>
  <c r="GO219" i="1"/>
  <c r="GP219" i="1"/>
  <c r="GV219" i="1"/>
  <c r="GX219" i="1"/>
  <c r="C220" i="1"/>
  <c r="D220" i="1"/>
  <c r="I220" i="1"/>
  <c r="T220" i="1"/>
  <c r="AC220" i="1"/>
  <c r="AD220" i="1"/>
  <c r="AE220" i="1"/>
  <c r="CS220" i="1" s="1"/>
  <c r="R220" i="1" s="1"/>
  <c r="GK220" i="1" s="1"/>
  <c r="AF220" i="1"/>
  <c r="AG220" i="1"/>
  <c r="AH220" i="1"/>
  <c r="CV220" i="1" s="1"/>
  <c r="U220" i="1" s="1"/>
  <c r="AI220" i="1"/>
  <c r="CW220" i="1" s="1"/>
  <c r="V220" i="1" s="1"/>
  <c r="AJ220" i="1"/>
  <c r="CQ220" i="1"/>
  <c r="P220" i="1" s="1"/>
  <c r="CR220" i="1"/>
  <c r="Q220" i="1" s="1"/>
  <c r="CT220" i="1"/>
  <c r="S220" i="1" s="1"/>
  <c r="CU220" i="1"/>
  <c r="CX220" i="1"/>
  <c r="W220" i="1" s="1"/>
  <c r="CY220" i="1"/>
  <c r="X220" i="1" s="1"/>
  <c r="CZ220" i="1"/>
  <c r="Y220" i="1" s="1"/>
  <c r="FR220" i="1"/>
  <c r="GL220" i="1"/>
  <c r="GO220" i="1"/>
  <c r="GP220" i="1"/>
  <c r="GV220" i="1"/>
  <c r="GX220" i="1" s="1"/>
  <c r="C221" i="1"/>
  <c r="D221" i="1"/>
  <c r="I221" i="1"/>
  <c r="AC221" i="1"/>
  <c r="AE221" i="1"/>
  <c r="AD221" i="1" s="1"/>
  <c r="AB221" i="1" s="1"/>
  <c r="AF221" i="1"/>
  <c r="CT221" i="1" s="1"/>
  <c r="S221" i="1" s="1"/>
  <c r="AG221" i="1"/>
  <c r="AH221" i="1"/>
  <c r="AI221" i="1"/>
  <c r="CW221" i="1" s="1"/>
  <c r="V221" i="1" s="1"/>
  <c r="AJ221" i="1"/>
  <c r="CX221" i="1" s="1"/>
  <c r="W221" i="1" s="1"/>
  <c r="CQ221" i="1"/>
  <c r="CS221" i="1"/>
  <c r="R221" i="1" s="1"/>
  <c r="GK221" i="1" s="1"/>
  <c r="CU221" i="1"/>
  <c r="T221" i="1" s="1"/>
  <c r="CV221" i="1"/>
  <c r="FR221" i="1"/>
  <c r="GL221" i="1"/>
  <c r="GO221" i="1"/>
  <c r="GP221" i="1"/>
  <c r="GV221" i="1"/>
  <c r="GX221" i="1"/>
  <c r="I222" i="1"/>
  <c r="T222" i="1"/>
  <c r="U222" i="1"/>
  <c r="AC222" i="1"/>
  <c r="AD222" i="1"/>
  <c r="AE222" i="1"/>
  <c r="CS222" i="1" s="1"/>
  <c r="R222" i="1" s="1"/>
  <c r="GK222" i="1" s="1"/>
  <c r="AF222" i="1"/>
  <c r="AG222" i="1"/>
  <c r="AH222" i="1"/>
  <c r="CV222" i="1" s="1"/>
  <c r="AI222" i="1"/>
  <c r="CW222" i="1" s="1"/>
  <c r="V222" i="1" s="1"/>
  <c r="AJ222" i="1"/>
  <c r="CQ222" i="1"/>
  <c r="P222" i="1" s="1"/>
  <c r="CP222" i="1" s="1"/>
  <c r="O222" i="1" s="1"/>
  <c r="CR222" i="1"/>
  <c r="Q222" i="1" s="1"/>
  <c r="CT222" i="1"/>
  <c r="S222" i="1" s="1"/>
  <c r="CU222" i="1"/>
  <c r="CX222" i="1"/>
  <c r="W222" i="1" s="1"/>
  <c r="CY222" i="1"/>
  <c r="X222" i="1" s="1"/>
  <c r="CZ222" i="1"/>
  <c r="Y222" i="1" s="1"/>
  <c r="FR222" i="1"/>
  <c r="GL222" i="1"/>
  <c r="GO222" i="1"/>
  <c r="GP222" i="1"/>
  <c r="GV222" i="1"/>
  <c r="GX222" i="1" s="1"/>
  <c r="AC223" i="1"/>
  <c r="AD223" i="1"/>
  <c r="CR223" i="1" s="1"/>
  <c r="AE223" i="1"/>
  <c r="CS223" i="1" s="1"/>
  <c r="AF223" i="1"/>
  <c r="AG223" i="1"/>
  <c r="CU223" i="1" s="1"/>
  <c r="AH223" i="1"/>
  <c r="CV223" i="1" s="1"/>
  <c r="AI223" i="1"/>
  <c r="CW223" i="1" s="1"/>
  <c r="AJ223" i="1"/>
  <c r="CQ223" i="1"/>
  <c r="CT223" i="1"/>
  <c r="CX223" i="1"/>
  <c r="FR223" i="1"/>
  <c r="GL223" i="1"/>
  <c r="GO223" i="1"/>
  <c r="FU289" i="1" s="1"/>
  <c r="GP223" i="1"/>
  <c r="GV223" i="1"/>
  <c r="I224" i="1"/>
  <c r="GX224" i="1" s="1"/>
  <c r="V224" i="1"/>
  <c r="W224" i="1"/>
  <c r="AC224" i="1"/>
  <c r="CQ224" i="1" s="1"/>
  <c r="AD224" i="1"/>
  <c r="CR224" i="1" s="1"/>
  <c r="Q224" i="1" s="1"/>
  <c r="AE224" i="1"/>
  <c r="AF224" i="1"/>
  <c r="AG224" i="1"/>
  <c r="CU224" i="1" s="1"/>
  <c r="AH224" i="1"/>
  <c r="CV224" i="1" s="1"/>
  <c r="U224" i="1" s="1"/>
  <c r="AI224" i="1"/>
  <c r="AJ224" i="1"/>
  <c r="CS224" i="1"/>
  <c r="R224" i="1" s="1"/>
  <c r="CT224" i="1"/>
  <c r="S224" i="1" s="1"/>
  <c r="CW224" i="1"/>
  <c r="CX224" i="1"/>
  <c r="FR224" i="1"/>
  <c r="GK224" i="1"/>
  <c r="GL224" i="1"/>
  <c r="GO224" i="1"/>
  <c r="GP224" i="1"/>
  <c r="GV224" i="1"/>
  <c r="I225" i="1"/>
  <c r="AC225" i="1"/>
  <c r="CQ225" i="1" s="1"/>
  <c r="AE225" i="1"/>
  <c r="AD225" i="1" s="1"/>
  <c r="AB225" i="1" s="1"/>
  <c r="AF225" i="1"/>
  <c r="CT225" i="1" s="1"/>
  <c r="S225" i="1" s="1"/>
  <c r="AG225" i="1"/>
  <c r="CU225" i="1" s="1"/>
  <c r="AH225" i="1"/>
  <c r="AI225" i="1"/>
  <c r="AJ225" i="1"/>
  <c r="CX225" i="1" s="1"/>
  <c r="W225" i="1" s="1"/>
  <c r="CV225" i="1"/>
  <c r="U225" i="1" s="1"/>
  <c r="CW225" i="1"/>
  <c r="V225" i="1" s="1"/>
  <c r="FR225" i="1"/>
  <c r="GL225" i="1"/>
  <c r="GO225" i="1"/>
  <c r="GP225" i="1"/>
  <c r="GV225" i="1"/>
  <c r="GX225" i="1" s="1"/>
  <c r="C226" i="1"/>
  <c r="D226" i="1"/>
  <c r="I226" i="1"/>
  <c r="AC226" i="1"/>
  <c r="CQ226" i="1" s="1"/>
  <c r="AD226" i="1"/>
  <c r="CR226" i="1" s="1"/>
  <c r="AE226" i="1"/>
  <c r="AF226" i="1"/>
  <c r="CT226" i="1" s="1"/>
  <c r="AG226" i="1"/>
  <c r="CU226" i="1" s="1"/>
  <c r="AH226" i="1"/>
  <c r="CV226" i="1" s="1"/>
  <c r="AI226" i="1"/>
  <c r="AJ226" i="1"/>
  <c r="CS226" i="1"/>
  <c r="CW226" i="1"/>
  <c r="CX226" i="1"/>
  <c r="FR226" i="1"/>
  <c r="BY289" i="1" s="1"/>
  <c r="GL226" i="1"/>
  <c r="GO226" i="1"/>
  <c r="GP226" i="1"/>
  <c r="GV226" i="1"/>
  <c r="C227" i="1"/>
  <c r="D227" i="1"/>
  <c r="I227" i="1"/>
  <c r="P227" i="1"/>
  <c r="W227" i="1"/>
  <c r="AC227" i="1"/>
  <c r="AD227" i="1"/>
  <c r="CR227" i="1" s="1"/>
  <c r="Q227" i="1" s="1"/>
  <c r="AE227" i="1"/>
  <c r="CS227" i="1" s="1"/>
  <c r="R227" i="1" s="1"/>
  <c r="AF227" i="1"/>
  <c r="AG227" i="1"/>
  <c r="AH227" i="1"/>
  <c r="CV227" i="1" s="1"/>
  <c r="U227" i="1" s="1"/>
  <c r="AI227" i="1"/>
  <c r="CW227" i="1" s="1"/>
  <c r="V227" i="1" s="1"/>
  <c r="AJ227" i="1"/>
  <c r="CQ227" i="1"/>
  <c r="CT227" i="1"/>
  <c r="S227" i="1" s="1"/>
  <c r="CU227" i="1"/>
  <c r="T227" i="1" s="1"/>
  <c r="CX227" i="1"/>
  <c r="FR227" i="1"/>
  <c r="GK227" i="1"/>
  <c r="GL227" i="1"/>
  <c r="GO227" i="1"/>
  <c r="GP227" i="1"/>
  <c r="GV227" i="1"/>
  <c r="GX227" i="1" s="1"/>
  <c r="AC228" i="1"/>
  <c r="AE228" i="1"/>
  <c r="AD228" i="1" s="1"/>
  <c r="CR228" i="1" s="1"/>
  <c r="AF228" i="1"/>
  <c r="CT228" i="1" s="1"/>
  <c r="AG228" i="1"/>
  <c r="CU228" i="1" s="1"/>
  <c r="AH228" i="1"/>
  <c r="AI228" i="1"/>
  <c r="AJ228" i="1"/>
  <c r="CS228" i="1"/>
  <c r="CV228" i="1"/>
  <c r="CW228" i="1"/>
  <c r="CX228" i="1"/>
  <c r="FR228" i="1"/>
  <c r="GL228" i="1"/>
  <c r="GO228" i="1"/>
  <c r="GP228" i="1"/>
  <c r="GV228" i="1"/>
  <c r="I229" i="1"/>
  <c r="U229" i="1"/>
  <c r="AC229" i="1"/>
  <c r="AE229" i="1"/>
  <c r="AD229" i="1" s="1"/>
  <c r="CR229" i="1" s="1"/>
  <c r="Q229" i="1" s="1"/>
  <c r="AF229" i="1"/>
  <c r="CT229" i="1" s="1"/>
  <c r="S229" i="1" s="1"/>
  <c r="AG229" i="1"/>
  <c r="AH229" i="1"/>
  <c r="AI229" i="1"/>
  <c r="AJ229" i="1"/>
  <c r="CX229" i="1" s="1"/>
  <c r="W229" i="1" s="1"/>
  <c r="CQ229" i="1"/>
  <c r="P229" i="1" s="1"/>
  <c r="CS229" i="1"/>
  <c r="R229" i="1" s="1"/>
  <c r="GK229" i="1" s="1"/>
  <c r="CU229" i="1"/>
  <c r="T229" i="1" s="1"/>
  <c r="CV229" i="1"/>
  <c r="CW229" i="1"/>
  <c r="V229" i="1" s="1"/>
  <c r="FR229" i="1"/>
  <c r="GL229" i="1"/>
  <c r="GO229" i="1"/>
  <c r="GP229" i="1"/>
  <c r="GV229" i="1"/>
  <c r="GX229" i="1"/>
  <c r="C230" i="1"/>
  <c r="D230" i="1"/>
  <c r="I230" i="1"/>
  <c r="S230" i="1"/>
  <c r="W230" i="1"/>
  <c r="AC230" i="1"/>
  <c r="AE230" i="1"/>
  <c r="AD230" i="1" s="1"/>
  <c r="CR230" i="1" s="1"/>
  <c r="Q230" i="1" s="1"/>
  <c r="AF230" i="1"/>
  <c r="AG230" i="1"/>
  <c r="CU230" i="1" s="1"/>
  <c r="T230" i="1" s="1"/>
  <c r="AH230" i="1"/>
  <c r="AI230" i="1"/>
  <c r="AJ230" i="1"/>
  <c r="CS230" i="1"/>
  <c r="R230" i="1" s="1"/>
  <c r="GK230" i="1" s="1"/>
  <c r="CT230" i="1"/>
  <c r="CV230" i="1"/>
  <c r="U230" i="1" s="1"/>
  <c r="CW230" i="1"/>
  <c r="V230" i="1" s="1"/>
  <c r="CX230" i="1"/>
  <c r="FR230" i="1"/>
  <c r="GL230" i="1"/>
  <c r="GO230" i="1"/>
  <c r="GP230" i="1"/>
  <c r="GV230" i="1"/>
  <c r="GX230" i="1"/>
  <c r="C231" i="1"/>
  <c r="D231" i="1"/>
  <c r="I231" i="1"/>
  <c r="P231" i="1"/>
  <c r="CP231" i="1" s="1"/>
  <c r="O231" i="1" s="1"/>
  <c r="T231" i="1"/>
  <c r="AC231" i="1"/>
  <c r="AD231" i="1"/>
  <c r="CR231" i="1" s="1"/>
  <c r="Q231" i="1" s="1"/>
  <c r="AE231" i="1"/>
  <c r="AF231" i="1"/>
  <c r="AG231" i="1"/>
  <c r="AH231" i="1"/>
  <c r="CV231" i="1" s="1"/>
  <c r="U231" i="1" s="1"/>
  <c r="AI231" i="1"/>
  <c r="AJ231" i="1"/>
  <c r="CQ231" i="1"/>
  <c r="CS231" i="1"/>
  <c r="R231" i="1" s="1"/>
  <c r="CT231" i="1"/>
  <c r="S231" i="1" s="1"/>
  <c r="CU231" i="1"/>
  <c r="CW231" i="1"/>
  <c r="V231" i="1" s="1"/>
  <c r="CX231" i="1"/>
  <c r="W231" i="1" s="1"/>
  <c r="FR231" i="1"/>
  <c r="GL231" i="1"/>
  <c r="GO231" i="1"/>
  <c r="GP231" i="1"/>
  <c r="GV231" i="1"/>
  <c r="GX231" i="1"/>
  <c r="I232" i="1"/>
  <c r="AC232" i="1"/>
  <c r="AE232" i="1"/>
  <c r="AD232" i="1" s="1"/>
  <c r="CR232" i="1" s="1"/>
  <c r="Q232" i="1" s="1"/>
  <c r="AF232" i="1"/>
  <c r="AG232" i="1"/>
  <c r="CU232" i="1" s="1"/>
  <c r="T232" i="1" s="1"/>
  <c r="AH232" i="1"/>
  <c r="AI232" i="1"/>
  <c r="AJ232" i="1"/>
  <c r="CS232" i="1"/>
  <c r="R232" i="1" s="1"/>
  <c r="GK232" i="1" s="1"/>
  <c r="CT232" i="1"/>
  <c r="S232" i="1" s="1"/>
  <c r="CV232" i="1"/>
  <c r="U232" i="1" s="1"/>
  <c r="CW232" i="1"/>
  <c r="V232" i="1" s="1"/>
  <c r="CX232" i="1"/>
  <c r="W232" i="1" s="1"/>
  <c r="FR232" i="1"/>
  <c r="GL232" i="1"/>
  <c r="GO232" i="1"/>
  <c r="GP232" i="1"/>
  <c r="GV232" i="1"/>
  <c r="GX232" i="1"/>
  <c r="I233" i="1"/>
  <c r="GX233" i="1" s="1"/>
  <c r="AC233" i="1"/>
  <c r="AE233" i="1"/>
  <c r="AD233" i="1" s="1"/>
  <c r="CR233" i="1" s="1"/>
  <c r="AF233" i="1"/>
  <c r="CT233" i="1" s="1"/>
  <c r="AG233" i="1"/>
  <c r="AH233" i="1"/>
  <c r="AI233" i="1"/>
  <c r="AJ233" i="1"/>
  <c r="CX233" i="1" s="1"/>
  <c r="CQ233" i="1"/>
  <c r="CS233" i="1"/>
  <c r="CU233" i="1"/>
  <c r="CV233" i="1"/>
  <c r="CW233" i="1"/>
  <c r="V233" i="1" s="1"/>
  <c r="FR233" i="1"/>
  <c r="GL233" i="1"/>
  <c r="GO233" i="1"/>
  <c r="GP233" i="1"/>
  <c r="GV233" i="1"/>
  <c r="C234" i="1"/>
  <c r="D234" i="1"/>
  <c r="I234" i="1"/>
  <c r="S234" i="1"/>
  <c r="W234" i="1"/>
  <c r="AC234" i="1"/>
  <c r="AE234" i="1"/>
  <c r="AD234" i="1" s="1"/>
  <c r="CR234" i="1" s="1"/>
  <c r="Q234" i="1" s="1"/>
  <c r="AF234" i="1"/>
  <c r="AG234" i="1"/>
  <c r="CU234" i="1" s="1"/>
  <c r="T234" i="1" s="1"/>
  <c r="AH234" i="1"/>
  <c r="AI234" i="1"/>
  <c r="AJ234" i="1"/>
  <c r="CS234" i="1"/>
  <c r="R234" i="1" s="1"/>
  <c r="GK234" i="1" s="1"/>
  <c r="CT234" i="1"/>
  <c r="CV234" i="1"/>
  <c r="U234" i="1" s="1"/>
  <c r="CW234" i="1"/>
  <c r="V234" i="1" s="1"/>
  <c r="CX234" i="1"/>
  <c r="FR234" i="1"/>
  <c r="GL234" i="1"/>
  <c r="GO234" i="1"/>
  <c r="GP234" i="1"/>
  <c r="GV234" i="1"/>
  <c r="GX234" i="1"/>
  <c r="C235" i="1"/>
  <c r="D235" i="1"/>
  <c r="I235" i="1"/>
  <c r="P235" i="1"/>
  <c r="T235" i="1"/>
  <c r="AC235" i="1"/>
  <c r="AD235" i="1"/>
  <c r="CR235" i="1" s="1"/>
  <c r="Q235" i="1" s="1"/>
  <c r="AE235" i="1"/>
  <c r="AF235" i="1"/>
  <c r="AG235" i="1"/>
  <c r="AH235" i="1"/>
  <c r="CV235" i="1" s="1"/>
  <c r="U235" i="1" s="1"/>
  <c r="AI235" i="1"/>
  <c r="AJ235" i="1"/>
  <c r="CQ235" i="1"/>
  <c r="CS235" i="1"/>
  <c r="R235" i="1" s="1"/>
  <c r="CT235" i="1"/>
  <c r="S235" i="1" s="1"/>
  <c r="CU235" i="1"/>
  <c r="CW235" i="1"/>
  <c r="V235" i="1" s="1"/>
  <c r="CX235" i="1"/>
  <c r="W235" i="1" s="1"/>
  <c r="FR235" i="1"/>
  <c r="GL235" i="1"/>
  <c r="GO235" i="1"/>
  <c r="GP235" i="1"/>
  <c r="GV235" i="1"/>
  <c r="GX235" i="1"/>
  <c r="I236" i="1"/>
  <c r="AC236" i="1"/>
  <c r="AE236" i="1"/>
  <c r="AD236" i="1" s="1"/>
  <c r="CR236" i="1" s="1"/>
  <c r="Q236" i="1" s="1"/>
  <c r="AF236" i="1"/>
  <c r="AG236" i="1"/>
  <c r="CU236" i="1" s="1"/>
  <c r="T236" i="1" s="1"/>
  <c r="AH236" i="1"/>
  <c r="AI236" i="1"/>
  <c r="AJ236" i="1"/>
  <c r="CS236" i="1"/>
  <c r="R236" i="1" s="1"/>
  <c r="GK236" i="1" s="1"/>
  <c r="CT236" i="1"/>
  <c r="S236" i="1" s="1"/>
  <c r="CV236" i="1"/>
  <c r="U236" i="1" s="1"/>
  <c r="CW236" i="1"/>
  <c r="V236" i="1" s="1"/>
  <c r="CX236" i="1"/>
  <c r="W236" i="1" s="1"/>
  <c r="FR236" i="1"/>
  <c r="GL236" i="1"/>
  <c r="GO236" i="1"/>
  <c r="GP236" i="1"/>
  <c r="GV236" i="1"/>
  <c r="GX236" i="1"/>
  <c r="I237" i="1"/>
  <c r="GX237" i="1" s="1"/>
  <c r="AC237" i="1"/>
  <c r="AE237" i="1"/>
  <c r="AD237" i="1" s="1"/>
  <c r="CR237" i="1" s="1"/>
  <c r="AF237" i="1"/>
  <c r="CT237" i="1" s="1"/>
  <c r="AG237" i="1"/>
  <c r="AH237" i="1"/>
  <c r="AI237" i="1"/>
  <c r="AJ237" i="1"/>
  <c r="CX237" i="1" s="1"/>
  <c r="CQ237" i="1"/>
  <c r="CS237" i="1"/>
  <c r="R237" i="1" s="1"/>
  <c r="GK237" i="1" s="1"/>
  <c r="CU237" i="1"/>
  <c r="CV237" i="1"/>
  <c r="CW237" i="1"/>
  <c r="V237" i="1" s="1"/>
  <c r="FR237" i="1"/>
  <c r="GL237" i="1"/>
  <c r="GO237" i="1"/>
  <c r="GP237" i="1"/>
  <c r="GV237" i="1"/>
  <c r="C238" i="1"/>
  <c r="D238" i="1"/>
  <c r="I238" i="1"/>
  <c r="S238" i="1"/>
  <c r="W238" i="1"/>
  <c r="AC238" i="1"/>
  <c r="AE238" i="1"/>
  <c r="AD238" i="1" s="1"/>
  <c r="CR238" i="1" s="1"/>
  <c r="Q238" i="1" s="1"/>
  <c r="AF238" i="1"/>
  <c r="AG238" i="1"/>
  <c r="CU238" i="1" s="1"/>
  <c r="T238" i="1" s="1"/>
  <c r="AH238" i="1"/>
  <c r="AI238" i="1"/>
  <c r="AJ238" i="1"/>
  <c r="CS238" i="1"/>
  <c r="R238" i="1" s="1"/>
  <c r="GK238" i="1" s="1"/>
  <c r="CT238" i="1"/>
  <c r="CV238" i="1"/>
  <c r="U238" i="1" s="1"/>
  <c r="CW238" i="1"/>
  <c r="V238" i="1" s="1"/>
  <c r="CX238" i="1"/>
  <c r="FR238" i="1"/>
  <c r="GL238" i="1"/>
  <c r="GO238" i="1"/>
  <c r="GP238" i="1"/>
  <c r="GV238" i="1"/>
  <c r="GX238" i="1"/>
  <c r="C239" i="1"/>
  <c r="D239" i="1"/>
  <c r="I239" i="1"/>
  <c r="P239" i="1"/>
  <c r="CP239" i="1" s="1"/>
  <c r="O239" i="1" s="1"/>
  <c r="T239" i="1"/>
  <c r="AC239" i="1"/>
  <c r="AD239" i="1"/>
  <c r="CR239" i="1" s="1"/>
  <c r="Q239" i="1" s="1"/>
  <c r="AE239" i="1"/>
  <c r="AF239" i="1"/>
  <c r="AG239" i="1"/>
  <c r="AH239" i="1"/>
  <c r="CV239" i="1" s="1"/>
  <c r="U239" i="1" s="1"/>
  <c r="AI239" i="1"/>
  <c r="AJ239" i="1"/>
  <c r="CQ239" i="1"/>
  <c r="CS239" i="1"/>
  <c r="R239" i="1" s="1"/>
  <c r="CT239" i="1"/>
  <c r="S239" i="1" s="1"/>
  <c r="CU239" i="1"/>
  <c r="CW239" i="1"/>
  <c r="V239" i="1" s="1"/>
  <c r="CX239" i="1"/>
  <c r="W239" i="1" s="1"/>
  <c r="FR239" i="1"/>
  <c r="GL239" i="1"/>
  <c r="GO239" i="1"/>
  <c r="GP239" i="1"/>
  <c r="GV239" i="1"/>
  <c r="GX239" i="1"/>
  <c r="I240" i="1"/>
  <c r="AC240" i="1"/>
  <c r="AE240" i="1"/>
  <c r="AD240" i="1" s="1"/>
  <c r="CR240" i="1" s="1"/>
  <c r="Q240" i="1" s="1"/>
  <c r="AF240" i="1"/>
  <c r="AG240" i="1"/>
  <c r="CU240" i="1" s="1"/>
  <c r="T240" i="1" s="1"/>
  <c r="AH240" i="1"/>
  <c r="AI240" i="1"/>
  <c r="AJ240" i="1"/>
  <c r="CS240" i="1"/>
  <c r="R240" i="1" s="1"/>
  <c r="GK240" i="1" s="1"/>
  <c r="CT240" i="1"/>
  <c r="S240" i="1" s="1"/>
  <c r="CV240" i="1"/>
  <c r="U240" i="1" s="1"/>
  <c r="CW240" i="1"/>
  <c r="V240" i="1" s="1"/>
  <c r="CX240" i="1"/>
  <c r="W240" i="1" s="1"/>
  <c r="FR240" i="1"/>
  <c r="GL240" i="1"/>
  <c r="GO240" i="1"/>
  <c r="GP240" i="1"/>
  <c r="GV240" i="1"/>
  <c r="GX240" i="1"/>
  <c r="I241" i="1"/>
  <c r="GX241" i="1" s="1"/>
  <c r="AC241" i="1"/>
  <c r="AE241" i="1"/>
  <c r="AD241" i="1" s="1"/>
  <c r="CR241" i="1" s="1"/>
  <c r="AF241" i="1"/>
  <c r="CT241" i="1" s="1"/>
  <c r="AG241" i="1"/>
  <c r="AH241" i="1"/>
  <c r="AI241" i="1"/>
  <c r="AJ241" i="1"/>
  <c r="CX241" i="1" s="1"/>
  <c r="CQ241" i="1"/>
  <c r="CS241" i="1"/>
  <c r="CU241" i="1"/>
  <c r="CV241" i="1"/>
  <c r="CW241" i="1"/>
  <c r="V241" i="1" s="1"/>
  <c r="FR241" i="1"/>
  <c r="GL241" i="1"/>
  <c r="GO241" i="1"/>
  <c r="GP241" i="1"/>
  <c r="GV241" i="1"/>
  <c r="C242" i="1"/>
  <c r="D242" i="1"/>
  <c r="AC242" i="1"/>
  <c r="AB242" i="1" s="1"/>
  <c r="AD242" i="1"/>
  <c r="CR242" i="1" s="1"/>
  <c r="Q242" i="1" s="1"/>
  <c r="AE242" i="1"/>
  <c r="AF242" i="1"/>
  <c r="AG242" i="1"/>
  <c r="AH242" i="1"/>
  <c r="CV242" i="1" s="1"/>
  <c r="U242" i="1" s="1"/>
  <c r="AI242" i="1"/>
  <c r="AJ242" i="1"/>
  <c r="CQ242" i="1"/>
  <c r="P242" i="1" s="1"/>
  <c r="CP242" i="1" s="1"/>
  <c r="O242" i="1" s="1"/>
  <c r="CS242" i="1"/>
  <c r="R242" i="1" s="1"/>
  <c r="GK242" i="1" s="1"/>
  <c r="CT242" i="1"/>
  <c r="S242" i="1" s="1"/>
  <c r="CU242" i="1"/>
  <c r="T242" i="1" s="1"/>
  <c r="CW242" i="1"/>
  <c r="V242" i="1" s="1"/>
  <c r="CX242" i="1"/>
  <c r="W242" i="1" s="1"/>
  <c r="FR242" i="1"/>
  <c r="GL242" i="1"/>
  <c r="GO242" i="1"/>
  <c r="GP242" i="1"/>
  <c r="GV242" i="1"/>
  <c r="GX242" i="1"/>
  <c r="C243" i="1"/>
  <c r="D243" i="1"/>
  <c r="R243" i="1"/>
  <c r="GK243" i="1" s="1"/>
  <c r="V243" i="1"/>
  <c r="AC243" i="1"/>
  <c r="AE243" i="1"/>
  <c r="AD243" i="1" s="1"/>
  <c r="CR243" i="1" s="1"/>
  <c r="Q243" i="1" s="1"/>
  <c r="AF243" i="1"/>
  <c r="AG243" i="1"/>
  <c r="AH243" i="1"/>
  <c r="AI243" i="1"/>
  <c r="AJ243" i="1"/>
  <c r="CX243" i="1" s="1"/>
  <c r="W243" i="1" s="1"/>
  <c r="CQ243" i="1"/>
  <c r="P243" i="1" s="1"/>
  <c r="CS243" i="1"/>
  <c r="CU243" i="1"/>
  <c r="T243" i="1" s="1"/>
  <c r="CV243" i="1"/>
  <c r="U243" i="1" s="1"/>
  <c r="CW243" i="1"/>
  <c r="FR243" i="1"/>
  <c r="GL243" i="1"/>
  <c r="GO243" i="1"/>
  <c r="GP243" i="1"/>
  <c r="GV243" i="1"/>
  <c r="GX243" i="1"/>
  <c r="I244" i="1"/>
  <c r="AC244" i="1"/>
  <c r="AE244" i="1"/>
  <c r="AF244" i="1"/>
  <c r="AG244" i="1"/>
  <c r="AH244" i="1"/>
  <c r="AI244" i="1"/>
  <c r="CW244" i="1" s="1"/>
  <c r="V244" i="1" s="1"/>
  <c r="AJ244" i="1"/>
  <c r="CQ244" i="1"/>
  <c r="P244" i="1" s="1"/>
  <c r="CT244" i="1"/>
  <c r="S244" i="1" s="1"/>
  <c r="CU244" i="1"/>
  <c r="T244" i="1" s="1"/>
  <c r="CV244" i="1"/>
  <c r="U244" i="1" s="1"/>
  <c r="CX244" i="1"/>
  <c r="W244" i="1" s="1"/>
  <c r="FR244" i="1"/>
  <c r="GL244" i="1"/>
  <c r="GO244" i="1"/>
  <c r="GP244" i="1"/>
  <c r="GV244" i="1"/>
  <c r="GX244" i="1" s="1"/>
  <c r="I245" i="1"/>
  <c r="X245" i="1"/>
  <c r="AC245" i="1"/>
  <c r="AB245" i="1" s="1"/>
  <c r="AD245" i="1"/>
  <c r="CR245" i="1" s="1"/>
  <c r="Q245" i="1" s="1"/>
  <c r="AE245" i="1"/>
  <c r="AF245" i="1"/>
  <c r="AG245" i="1"/>
  <c r="AH245" i="1"/>
  <c r="CV245" i="1" s="1"/>
  <c r="U245" i="1" s="1"/>
  <c r="AI245" i="1"/>
  <c r="AJ245" i="1"/>
  <c r="CQ245" i="1"/>
  <c r="P245" i="1" s="1"/>
  <c r="CP245" i="1" s="1"/>
  <c r="O245" i="1" s="1"/>
  <c r="CS245" i="1"/>
  <c r="R245" i="1" s="1"/>
  <c r="GK245" i="1" s="1"/>
  <c r="CT245" i="1"/>
  <c r="S245" i="1" s="1"/>
  <c r="CZ245" i="1" s="1"/>
  <c r="Y245" i="1" s="1"/>
  <c r="CU245" i="1"/>
  <c r="T245" i="1" s="1"/>
  <c r="CW245" i="1"/>
  <c r="V245" i="1" s="1"/>
  <c r="CX245" i="1"/>
  <c r="W245" i="1" s="1"/>
  <c r="CY245" i="1"/>
  <c r="FR245" i="1"/>
  <c r="GL245" i="1"/>
  <c r="GO245" i="1"/>
  <c r="GP245" i="1"/>
  <c r="GV245" i="1"/>
  <c r="GX245" i="1"/>
  <c r="I246" i="1"/>
  <c r="S246" i="1"/>
  <c r="W246" i="1"/>
  <c r="AC246" i="1"/>
  <c r="AE246" i="1"/>
  <c r="AD246" i="1" s="1"/>
  <c r="CR246" i="1" s="1"/>
  <c r="Q246" i="1" s="1"/>
  <c r="AF246" i="1"/>
  <c r="AG246" i="1"/>
  <c r="CU246" i="1" s="1"/>
  <c r="T246" i="1" s="1"/>
  <c r="AH246" i="1"/>
  <c r="AI246" i="1"/>
  <c r="AJ246" i="1"/>
  <c r="CS246" i="1"/>
  <c r="R246" i="1" s="1"/>
  <c r="CT246" i="1"/>
  <c r="CV246" i="1"/>
  <c r="U246" i="1" s="1"/>
  <c r="CW246" i="1"/>
  <c r="V246" i="1" s="1"/>
  <c r="CX246" i="1"/>
  <c r="FR246" i="1"/>
  <c r="GK246" i="1"/>
  <c r="GL246" i="1"/>
  <c r="GO246" i="1"/>
  <c r="GP246" i="1"/>
  <c r="GV246" i="1"/>
  <c r="GX246" i="1"/>
  <c r="I247" i="1"/>
  <c r="R247" i="1"/>
  <c r="GK247" i="1" s="1"/>
  <c r="V247" i="1"/>
  <c r="AC247" i="1"/>
  <c r="AE247" i="1"/>
  <c r="AD247" i="1" s="1"/>
  <c r="CR247" i="1" s="1"/>
  <c r="Q247" i="1" s="1"/>
  <c r="AF247" i="1"/>
  <c r="AG247" i="1"/>
  <c r="AH247" i="1"/>
  <c r="AI247" i="1"/>
  <c r="AJ247" i="1"/>
  <c r="CX247" i="1" s="1"/>
  <c r="W247" i="1" s="1"/>
  <c r="CQ247" i="1"/>
  <c r="P247" i="1" s="1"/>
  <c r="CS247" i="1"/>
  <c r="CU247" i="1"/>
  <c r="T247" i="1" s="1"/>
  <c r="CV247" i="1"/>
  <c r="U247" i="1" s="1"/>
  <c r="CW247" i="1"/>
  <c r="FR247" i="1"/>
  <c r="GL247" i="1"/>
  <c r="GO247" i="1"/>
  <c r="GP247" i="1"/>
  <c r="GV247" i="1"/>
  <c r="GX247" i="1"/>
  <c r="C248" i="1"/>
  <c r="D248" i="1"/>
  <c r="P248" i="1"/>
  <c r="T248" i="1"/>
  <c r="AC248" i="1"/>
  <c r="AD248" i="1"/>
  <c r="CR248" i="1" s="1"/>
  <c r="Q248" i="1" s="1"/>
  <c r="AE248" i="1"/>
  <c r="AF248" i="1"/>
  <c r="AG248" i="1"/>
  <c r="AH248" i="1"/>
  <c r="CV248" i="1" s="1"/>
  <c r="U248" i="1" s="1"/>
  <c r="AI248" i="1"/>
  <c r="AJ248" i="1"/>
  <c r="CQ248" i="1"/>
  <c r="CS248" i="1"/>
  <c r="R248" i="1" s="1"/>
  <c r="GK248" i="1" s="1"/>
  <c r="CT248" i="1"/>
  <c r="S248" i="1" s="1"/>
  <c r="CZ248" i="1" s="1"/>
  <c r="Y248" i="1" s="1"/>
  <c r="CU248" i="1"/>
  <c r="CW248" i="1"/>
  <c r="V248" i="1" s="1"/>
  <c r="CX248" i="1"/>
  <c r="W248" i="1" s="1"/>
  <c r="CY248" i="1"/>
  <c r="X248" i="1" s="1"/>
  <c r="FR248" i="1"/>
  <c r="GL248" i="1"/>
  <c r="GO248" i="1"/>
  <c r="GP248" i="1"/>
  <c r="GV248" i="1"/>
  <c r="GX248" i="1"/>
  <c r="C249" i="1"/>
  <c r="D249" i="1"/>
  <c r="AC249" i="1"/>
  <c r="AE249" i="1"/>
  <c r="AD249" i="1" s="1"/>
  <c r="CR249" i="1" s="1"/>
  <c r="Q249" i="1" s="1"/>
  <c r="AF249" i="1"/>
  <c r="CT249" i="1" s="1"/>
  <c r="S249" i="1" s="1"/>
  <c r="AG249" i="1"/>
  <c r="AH249" i="1"/>
  <c r="AI249" i="1"/>
  <c r="AJ249" i="1"/>
  <c r="CX249" i="1" s="1"/>
  <c r="W249" i="1" s="1"/>
  <c r="CQ249" i="1"/>
  <c r="P249" i="1" s="1"/>
  <c r="CS249" i="1"/>
  <c r="R249" i="1" s="1"/>
  <c r="GK249" i="1" s="1"/>
  <c r="CU249" i="1"/>
  <c r="T249" i="1" s="1"/>
  <c r="CV249" i="1"/>
  <c r="U249" i="1" s="1"/>
  <c r="CW249" i="1"/>
  <c r="V249" i="1" s="1"/>
  <c r="FR249" i="1"/>
  <c r="GL249" i="1"/>
  <c r="GO249" i="1"/>
  <c r="GP249" i="1"/>
  <c r="GV249" i="1"/>
  <c r="GX249" i="1"/>
  <c r="I250" i="1"/>
  <c r="U250" i="1"/>
  <c r="AC250" i="1"/>
  <c r="AE250" i="1"/>
  <c r="AF250" i="1"/>
  <c r="AG250" i="1"/>
  <c r="AH250" i="1"/>
  <c r="AI250" i="1"/>
  <c r="CW250" i="1" s="1"/>
  <c r="V250" i="1" s="1"/>
  <c r="AJ250" i="1"/>
  <c r="CQ250" i="1"/>
  <c r="P250" i="1" s="1"/>
  <c r="CT250" i="1"/>
  <c r="S250" i="1" s="1"/>
  <c r="CU250" i="1"/>
  <c r="T250" i="1" s="1"/>
  <c r="CV250" i="1"/>
  <c r="CX250" i="1"/>
  <c r="W250" i="1" s="1"/>
  <c r="FR250" i="1"/>
  <c r="GL250" i="1"/>
  <c r="GO250" i="1"/>
  <c r="GP250" i="1"/>
  <c r="GV250" i="1"/>
  <c r="GX250" i="1" s="1"/>
  <c r="I251" i="1"/>
  <c r="P251" i="1"/>
  <c r="T251" i="1"/>
  <c r="AC251" i="1"/>
  <c r="AD251" i="1"/>
  <c r="CR251" i="1" s="1"/>
  <c r="Q251" i="1" s="1"/>
  <c r="AE251" i="1"/>
  <c r="AF251" i="1"/>
  <c r="AG251" i="1"/>
  <c r="AH251" i="1"/>
  <c r="CV251" i="1" s="1"/>
  <c r="U251" i="1" s="1"/>
  <c r="AI251" i="1"/>
  <c r="AJ251" i="1"/>
  <c r="CQ251" i="1"/>
  <c r="CS251" i="1"/>
  <c r="R251" i="1" s="1"/>
  <c r="CT251" i="1"/>
  <c r="S251" i="1" s="1"/>
  <c r="CU251" i="1"/>
  <c r="CW251" i="1"/>
  <c r="V251" i="1" s="1"/>
  <c r="CX251" i="1"/>
  <c r="W251" i="1" s="1"/>
  <c r="FR251" i="1"/>
  <c r="GL251" i="1"/>
  <c r="GO251" i="1"/>
  <c r="GP251" i="1"/>
  <c r="GV251" i="1"/>
  <c r="GX251" i="1"/>
  <c r="I252" i="1"/>
  <c r="AC252" i="1"/>
  <c r="AE252" i="1"/>
  <c r="AD252" i="1" s="1"/>
  <c r="CR252" i="1" s="1"/>
  <c r="Q252" i="1" s="1"/>
  <c r="AF252" i="1"/>
  <c r="AG252" i="1"/>
  <c r="CU252" i="1" s="1"/>
  <c r="T252" i="1" s="1"/>
  <c r="AH252" i="1"/>
  <c r="AI252" i="1"/>
  <c r="AJ252" i="1"/>
  <c r="CS252" i="1"/>
  <c r="R252" i="1" s="1"/>
  <c r="GK252" i="1" s="1"/>
  <c r="CT252" i="1"/>
  <c r="S252" i="1" s="1"/>
  <c r="CV252" i="1"/>
  <c r="U252" i="1" s="1"/>
  <c r="CW252" i="1"/>
  <c r="V252" i="1" s="1"/>
  <c r="CX252" i="1"/>
  <c r="W252" i="1" s="1"/>
  <c r="FR252" i="1"/>
  <c r="GL252" i="1"/>
  <c r="GO252" i="1"/>
  <c r="GP252" i="1"/>
  <c r="GV252" i="1"/>
  <c r="GX252" i="1"/>
  <c r="I253" i="1"/>
  <c r="GX253" i="1" s="1"/>
  <c r="AC253" i="1"/>
  <c r="AE253" i="1"/>
  <c r="AD253" i="1" s="1"/>
  <c r="CR253" i="1" s="1"/>
  <c r="AF253" i="1"/>
  <c r="CT253" i="1" s="1"/>
  <c r="AG253" i="1"/>
  <c r="AH253" i="1"/>
  <c r="AI253" i="1"/>
  <c r="AJ253" i="1"/>
  <c r="CX253" i="1" s="1"/>
  <c r="CQ253" i="1"/>
  <c r="CS253" i="1"/>
  <c r="R253" i="1" s="1"/>
  <c r="GK253" i="1" s="1"/>
  <c r="CU253" i="1"/>
  <c r="CV253" i="1"/>
  <c r="CW253" i="1"/>
  <c r="V253" i="1" s="1"/>
  <c r="FR253" i="1"/>
  <c r="GL253" i="1"/>
  <c r="GO253" i="1"/>
  <c r="GP253" i="1"/>
  <c r="GV253" i="1"/>
  <c r="C254" i="1"/>
  <c r="D254" i="1"/>
  <c r="I254" i="1"/>
  <c r="S254" i="1"/>
  <c r="W254" i="1"/>
  <c r="AC254" i="1"/>
  <c r="AE254" i="1"/>
  <c r="AD254" i="1" s="1"/>
  <c r="CR254" i="1" s="1"/>
  <c r="Q254" i="1" s="1"/>
  <c r="AF254" i="1"/>
  <c r="AG254" i="1"/>
  <c r="CU254" i="1" s="1"/>
  <c r="T254" i="1" s="1"/>
  <c r="AH254" i="1"/>
  <c r="AI254" i="1"/>
  <c r="AJ254" i="1"/>
  <c r="CS254" i="1"/>
  <c r="R254" i="1" s="1"/>
  <c r="GK254" i="1" s="1"/>
  <c r="CT254" i="1"/>
  <c r="CV254" i="1"/>
  <c r="U254" i="1" s="1"/>
  <c r="CW254" i="1"/>
  <c r="V254" i="1" s="1"/>
  <c r="CX254" i="1"/>
  <c r="FR254" i="1"/>
  <c r="GL254" i="1"/>
  <c r="GO254" i="1"/>
  <c r="GP254" i="1"/>
  <c r="GV254" i="1"/>
  <c r="GX254" i="1"/>
  <c r="C255" i="1"/>
  <c r="D255" i="1"/>
  <c r="I255" i="1"/>
  <c r="P255" i="1"/>
  <c r="CP255" i="1" s="1"/>
  <c r="O255" i="1" s="1"/>
  <c r="T255" i="1"/>
  <c r="AC255" i="1"/>
  <c r="AD255" i="1"/>
  <c r="CR255" i="1" s="1"/>
  <c r="Q255" i="1" s="1"/>
  <c r="AE255" i="1"/>
  <c r="AF255" i="1"/>
  <c r="AG255" i="1"/>
  <c r="AH255" i="1"/>
  <c r="CV255" i="1" s="1"/>
  <c r="U255" i="1" s="1"/>
  <c r="AI255" i="1"/>
  <c r="AJ255" i="1"/>
  <c r="CQ255" i="1"/>
  <c r="CS255" i="1"/>
  <c r="R255" i="1" s="1"/>
  <c r="CT255" i="1"/>
  <c r="S255" i="1" s="1"/>
  <c r="CU255" i="1"/>
  <c r="CW255" i="1"/>
  <c r="V255" i="1" s="1"/>
  <c r="CX255" i="1"/>
  <c r="W255" i="1" s="1"/>
  <c r="FR255" i="1"/>
  <c r="GL255" i="1"/>
  <c r="GO255" i="1"/>
  <c r="GP255" i="1"/>
  <c r="GV255" i="1"/>
  <c r="GX255" i="1"/>
  <c r="I256" i="1"/>
  <c r="AC256" i="1"/>
  <c r="AE256" i="1"/>
  <c r="AD256" i="1" s="1"/>
  <c r="CR256" i="1" s="1"/>
  <c r="Q256" i="1" s="1"/>
  <c r="AF256" i="1"/>
  <c r="AG256" i="1"/>
  <c r="CU256" i="1" s="1"/>
  <c r="T256" i="1" s="1"/>
  <c r="AH256" i="1"/>
  <c r="AI256" i="1"/>
  <c r="AJ256" i="1"/>
  <c r="CS256" i="1"/>
  <c r="R256" i="1" s="1"/>
  <c r="GK256" i="1" s="1"/>
  <c r="CT256" i="1"/>
  <c r="S256" i="1" s="1"/>
  <c r="CV256" i="1"/>
  <c r="U256" i="1" s="1"/>
  <c r="CW256" i="1"/>
  <c r="V256" i="1" s="1"/>
  <c r="CX256" i="1"/>
  <c r="W256" i="1" s="1"/>
  <c r="FR256" i="1"/>
  <c r="GL256" i="1"/>
  <c r="GO256" i="1"/>
  <c r="GP256" i="1"/>
  <c r="GV256" i="1"/>
  <c r="GX256" i="1"/>
  <c r="I257" i="1"/>
  <c r="GX257" i="1" s="1"/>
  <c r="AC257" i="1"/>
  <c r="AE257" i="1"/>
  <c r="AD257" i="1" s="1"/>
  <c r="CR257" i="1" s="1"/>
  <c r="AF257" i="1"/>
  <c r="CT257" i="1" s="1"/>
  <c r="AG257" i="1"/>
  <c r="AH257" i="1"/>
  <c r="AI257" i="1"/>
  <c r="AJ257" i="1"/>
  <c r="CX257" i="1" s="1"/>
  <c r="CQ257" i="1"/>
  <c r="CS257" i="1"/>
  <c r="CU257" i="1"/>
  <c r="CV257" i="1"/>
  <c r="CW257" i="1"/>
  <c r="V257" i="1" s="1"/>
  <c r="FR257" i="1"/>
  <c r="GL257" i="1"/>
  <c r="GO257" i="1"/>
  <c r="GP257" i="1"/>
  <c r="GV257" i="1"/>
  <c r="C258" i="1"/>
  <c r="D258" i="1"/>
  <c r="I258" i="1"/>
  <c r="S258" i="1"/>
  <c r="W258" i="1"/>
  <c r="AC258" i="1"/>
  <c r="AE258" i="1"/>
  <c r="AD258" i="1" s="1"/>
  <c r="CR258" i="1" s="1"/>
  <c r="Q258" i="1" s="1"/>
  <c r="AF258" i="1"/>
  <c r="AG258" i="1"/>
  <c r="CU258" i="1" s="1"/>
  <c r="T258" i="1" s="1"/>
  <c r="AH258" i="1"/>
  <c r="AI258" i="1"/>
  <c r="AJ258" i="1"/>
  <c r="CS258" i="1"/>
  <c r="R258" i="1" s="1"/>
  <c r="GK258" i="1" s="1"/>
  <c r="CT258" i="1"/>
  <c r="CV258" i="1"/>
  <c r="U258" i="1" s="1"/>
  <c r="CW258" i="1"/>
  <c r="V258" i="1" s="1"/>
  <c r="CX258" i="1"/>
  <c r="FR258" i="1"/>
  <c r="GL258" i="1"/>
  <c r="GO258" i="1"/>
  <c r="GP258" i="1"/>
  <c r="GV258" i="1"/>
  <c r="GX258" i="1"/>
  <c r="C259" i="1"/>
  <c r="D259" i="1"/>
  <c r="I259" i="1"/>
  <c r="P259" i="1"/>
  <c r="T259" i="1"/>
  <c r="AC259" i="1"/>
  <c r="AD259" i="1"/>
  <c r="CR259" i="1" s="1"/>
  <c r="Q259" i="1" s="1"/>
  <c r="AE259" i="1"/>
  <c r="AF259" i="1"/>
  <c r="AG259" i="1"/>
  <c r="AH259" i="1"/>
  <c r="CV259" i="1" s="1"/>
  <c r="U259" i="1" s="1"/>
  <c r="AI259" i="1"/>
  <c r="AJ259" i="1"/>
  <c r="CQ259" i="1"/>
  <c r="CS259" i="1"/>
  <c r="R259" i="1" s="1"/>
  <c r="CT259" i="1"/>
  <c r="S259" i="1" s="1"/>
  <c r="CU259" i="1"/>
  <c r="CW259" i="1"/>
  <c r="V259" i="1" s="1"/>
  <c r="CX259" i="1"/>
  <c r="W259" i="1" s="1"/>
  <c r="FR259" i="1"/>
  <c r="GL259" i="1"/>
  <c r="GO259" i="1"/>
  <c r="GP259" i="1"/>
  <c r="GV259" i="1"/>
  <c r="GX259" i="1"/>
  <c r="I260" i="1"/>
  <c r="AC260" i="1"/>
  <c r="AE260" i="1"/>
  <c r="AD260" i="1" s="1"/>
  <c r="CR260" i="1" s="1"/>
  <c r="Q260" i="1" s="1"/>
  <c r="AF260" i="1"/>
  <c r="AG260" i="1"/>
  <c r="CU260" i="1" s="1"/>
  <c r="T260" i="1" s="1"/>
  <c r="AH260" i="1"/>
  <c r="AI260" i="1"/>
  <c r="AJ260" i="1"/>
  <c r="CS260" i="1"/>
  <c r="R260" i="1" s="1"/>
  <c r="GK260" i="1" s="1"/>
  <c r="CT260" i="1"/>
  <c r="S260" i="1" s="1"/>
  <c r="CV260" i="1"/>
  <c r="U260" i="1" s="1"/>
  <c r="CW260" i="1"/>
  <c r="V260" i="1" s="1"/>
  <c r="CX260" i="1"/>
  <c r="W260" i="1" s="1"/>
  <c r="FR260" i="1"/>
  <c r="GL260" i="1"/>
  <c r="GO260" i="1"/>
  <c r="GP260" i="1"/>
  <c r="GV260" i="1"/>
  <c r="GX260" i="1"/>
  <c r="I261" i="1"/>
  <c r="GX261" i="1" s="1"/>
  <c r="AC261" i="1"/>
  <c r="AE261" i="1"/>
  <c r="AD261" i="1" s="1"/>
  <c r="CR261" i="1" s="1"/>
  <c r="AF261" i="1"/>
  <c r="CT261" i="1" s="1"/>
  <c r="AG261" i="1"/>
  <c r="AH261" i="1"/>
  <c r="AI261" i="1"/>
  <c r="AJ261" i="1"/>
  <c r="CX261" i="1" s="1"/>
  <c r="CQ261" i="1"/>
  <c r="CS261" i="1"/>
  <c r="R261" i="1" s="1"/>
  <c r="GK261" i="1" s="1"/>
  <c r="CU261" i="1"/>
  <c r="CV261" i="1"/>
  <c r="CW261" i="1"/>
  <c r="V261" i="1" s="1"/>
  <c r="FR261" i="1"/>
  <c r="GL261" i="1"/>
  <c r="GO261" i="1"/>
  <c r="GP261" i="1"/>
  <c r="GV261" i="1"/>
  <c r="C262" i="1"/>
  <c r="D262" i="1"/>
  <c r="I262" i="1"/>
  <c r="S262" i="1"/>
  <c r="W262" i="1"/>
  <c r="AC262" i="1"/>
  <c r="AE262" i="1"/>
  <c r="AD262" i="1" s="1"/>
  <c r="CR262" i="1" s="1"/>
  <c r="Q262" i="1" s="1"/>
  <c r="AF262" i="1"/>
  <c r="AG262" i="1"/>
  <c r="CU262" i="1" s="1"/>
  <c r="T262" i="1" s="1"/>
  <c r="AH262" i="1"/>
  <c r="AI262" i="1"/>
  <c r="AJ262" i="1"/>
  <c r="CS262" i="1"/>
  <c r="R262" i="1" s="1"/>
  <c r="GK262" i="1" s="1"/>
  <c r="CT262" i="1"/>
  <c r="CV262" i="1"/>
  <c r="U262" i="1" s="1"/>
  <c r="CW262" i="1"/>
  <c r="V262" i="1" s="1"/>
  <c r="CX262" i="1"/>
  <c r="FR262" i="1"/>
  <c r="GL262" i="1"/>
  <c r="GO262" i="1"/>
  <c r="GP262" i="1"/>
  <c r="GV262" i="1"/>
  <c r="GX262" i="1"/>
  <c r="C263" i="1"/>
  <c r="D263" i="1"/>
  <c r="I263" i="1"/>
  <c r="P263" i="1"/>
  <c r="CP263" i="1" s="1"/>
  <c r="O263" i="1" s="1"/>
  <c r="T263" i="1"/>
  <c r="AC263" i="1"/>
  <c r="AD263" i="1"/>
  <c r="CR263" i="1" s="1"/>
  <c r="Q263" i="1" s="1"/>
  <c r="AE263" i="1"/>
  <c r="AF263" i="1"/>
  <c r="AG263" i="1"/>
  <c r="AH263" i="1"/>
  <c r="CV263" i="1" s="1"/>
  <c r="U263" i="1" s="1"/>
  <c r="AI263" i="1"/>
  <c r="AJ263" i="1"/>
  <c r="CQ263" i="1"/>
  <c r="CS263" i="1"/>
  <c r="R263" i="1" s="1"/>
  <c r="CT263" i="1"/>
  <c r="S263" i="1" s="1"/>
  <c r="CU263" i="1"/>
  <c r="CW263" i="1"/>
  <c r="V263" i="1" s="1"/>
  <c r="CX263" i="1"/>
  <c r="W263" i="1" s="1"/>
  <c r="FR263" i="1"/>
  <c r="GL263" i="1"/>
  <c r="GO263" i="1"/>
  <c r="GP263" i="1"/>
  <c r="GV263" i="1"/>
  <c r="GX263" i="1"/>
  <c r="I264" i="1"/>
  <c r="AC264" i="1"/>
  <c r="AE264" i="1"/>
  <c r="AD264" i="1" s="1"/>
  <c r="CR264" i="1" s="1"/>
  <c r="Q264" i="1" s="1"/>
  <c r="AF264" i="1"/>
  <c r="AG264" i="1"/>
  <c r="CU264" i="1" s="1"/>
  <c r="T264" i="1" s="1"/>
  <c r="AH264" i="1"/>
  <c r="AI264" i="1"/>
  <c r="AJ264" i="1"/>
  <c r="CS264" i="1"/>
  <c r="R264" i="1" s="1"/>
  <c r="GK264" i="1" s="1"/>
  <c r="CT264" i="1"/>
  <c r="S264" i="1" s="1"/>
  <c r="CV264" i="1"/>
  <c r="U264" i="1" s="1"/>
  <c r="CW264" i="1"/>
  <c r="V264" i="1" s="1"/>
  <c r="CX264" i="1"/>
  <c r="W264" i="1" s="1"/>
  <c r="FR264" i="1"/>
  <c r="GL264" i="1"/>
  <c r="GO264" i="1"/>
  <c r="GP264" i="1"/>
  <c r="GV264" i="1"/>
  <c r="GX264" i="1"/>
  <c r="I265" i="1"/>
  <c r="GX265" i="1" s="1"/>
  <c r="AC265" i="1"/>
  <c r="AE265" i="1"/>
  <c r="AD265" i="1" s="1"/>
  <c r="CR265" i="1" s="1"/>
  <c r="AF265" i="1"/>
  <c r="CT265" i="1" s="1"/>
  <c r="AG265" i="1"/>
  <c r="AH265" i="1"/>
  <c r="AI265" i="1"/>
  <c r="AJ265" i="1"/>
  <c r="CX265" i="1" s="1"/>
  <c r="CQ265" i="1"/>
  <c r="CS265" i="1"/>
  <c r="CU265" i="1"/>
  <c r="CV265" i="1"/>
  <c r="CW265" i="1"/>
  <c r="V265" i="1" s="1"/>
  <c r="FR265" i="1"/>
  <c r="GL265" i="1"/>
  <c r="GO265" i="1"/>
  <c r="GP265" i="1"/>
  <c r="GV265" i="1"/>
  <c r="AC266" i="1"/>
  <c r="AE266" i="1"/>
  <c r="AF266" i="1"/>
  <c r="AG266" i="1"/>
  <c r="AH266" i="1"/>
  <c r="AI266" i="1"/>
  <c r="CW266" i="1" s="1"/>
  <c r="AJ266" i="1"/>
  <c r="CQ266" i="1"/>
  <c r="CT266" i="1"/>
  <c r="CU266" i="1"/>
  <c r="CV266" i="1"/>
  <c r="CX266" i="1"/>
  <c r="FR266" i="1"/>
  <c r="GL266" i="1"/>
  <c r="GO266" i="1"/>
  <c r="GP266" i="1"/>
  <c r="GV266" i="1"/>
  <c r="I267" i="1"/>
  <c r="P267" i="1"/>
  <c r="T267" i="1"/>
  <c r="AC267" i="1"/>
  <c r="AD267" i="1"/>
  <c r="CR267" i="1" s="1"/>
  <c r="Q267" i="1" s="1"/>
  <c r="AE267" i="1"/>
  <c r="AF267" i="1"/>
  <c r="AG267" i="1"/>
  <c r="AH267" i="1"/>
  <c r="CV267" i="1" s="1"/>
  <c r="U267" i="1" s="1"/>
  <c r="AI267" i="1"/>
  <c r="AJ267" i="1"/>
  <c r="CQ267" i="1"/>
  <c r="CS267" i="1"/>
  <c r="R267" i="1" s="1"/>
  <c r="GK267" i="1" s="1"/>
  <c r="CT267" i="1"/>
  <c r="S267" i="1" s="1"/>
  <c r="CZ267" i="1" s="1"/>
  <c r="Y267" i="1" s="1"/>
  <c r="CU267" i="1"/>
  <c r="CW267" i="1"/>
  <c r="V267" i="1" s="1"/>
  <c r="CX267" i="1"/>
  <c r="W267" i="1" s="1"/>
  <c r="CY267" i="1"/>
  <c r="X267" i="1" s="1"/>
  <c r="FR267" i="1"/>
  <c r="GL267" i="1"/>
  <c r="GO267" i="1"/>
  <c r="GP267" i="1"/>
  <c r="GV267" i="1"/>
  <c r="GX267" i="1"/>
  <c r="C268" i="1"/>
  <c r="D268" i="1"/>
  <c r="I268" i="1"/>
  <c r="AC268" i="1"/>
  <c r="AE268" i="1"/>
  <c r="AF268" i="1"/>
  <c r="AG268" i="1"/>
  <c r="AH268" i="1"/>
  <c r="AI268" i="1"/>
  <c r="CW268" i="1" s="1"/>
  <c r="V268" i="1" s="1"/>
  <c r="AJ268" i="1"/>
  <c r="CQ268" i="1"/>
  <c r="P268" i="1" s="1"/>
  <c r="CT268" i="1"/>
  <c r="S268" i="1" s="1"/>
  <c r="CU268" i="1"/>
  <c r="T268" i="1" s="1"/>
  <c r="CV268" i="1"/>
  <c r="U268" i="1" s="1"/>
  <c r="CX268" i="1"/>
  <c r="W268" i="1" s="1"/>
  <c r="FR268" i="1"/>
  <c r="GL268" i="1"/>
  <c r="GO268" i="1"/>
  <c r="GP268" i="1"/>
  <c r="GV268" i="1"/>
  <c r="GX268" i="1" s="1"/>
  <c r="C269" i="1"/>
  <c r="D269" i="1"/>
  <c r="I269" i="1"/>
  <c r="R269" i="1"/>
  <c r="GK269" i="1" s="1"/>
  <c r="V269" i="1"/>
  <c r="AC269" i="1"/>
  <c r="AE269" i="1"/>
  <c r="AD269" i="1" s="1"/>
  <c r="AF269" i="1"/>
  <c r="CT269" i="1" s="1"/>
  <c r="S269" i="1" s="1"/>
  <c r="AG269" i="1"/>
  <c r="AH269" i="1"/>
  <c r="AI269" i="1"/>
  <c r="AJ269" i="1"/>
  <c r="CX269" i="1" s="1"/>
  <c r="W269" i="1" s="1"/>
  <c r="CQ269" i="1"/>
  <c r="CS269" i="1"/>
  <c r="CU269" i="1"/>
  <c r="T269" i="1" s="1"/>
  <c r="CV269" i="1"/>
  <c r="U269" i="1" s="1"/>
  <c r="CW269" i="1"/>
  <c r="FR269" i="1"/>
  <c r="GL269" i="1"/>
  <c r="GO269" i="1"/>
  <c r="GP269" i="1"/>
  <c r="GV269" i="1"/>
  <c r="GX269" i="1"/>
  <c r="I270" i="1"/>
  <c r="U270" i="1"/>
  <c r="AC270" i="1"/>
  <c r="AE270" i="1"/>
  <c r="AF270" i="1"/>
  <c r="AG270" i="1"/>
  <c r="AH270" i="1"/>
  <c r="AI270" i="1"/>
  <c r="CW270" i="1" s="1"/>
  <c r="V270" i="1" s="1"/>
  <c r="AJ270" i="1"/>
  <c r="CQ270" i="1"/>
  <c r="P270" i="1" s="1"/>
  <c r="CT270" i="1"/>
  <c r="S270" i="1" s="1"/>
  <c r="CU270" i="1"/>
  <c r="T270" i="1" s="1"/>
  <c r="CV270" i="1"/>
  <c r="CX270" i="1"/>
  <c r="W270" i="1" s="1"/>
  <c r="FR270" i="1"/>
  <c r="GL270" i="1"/>
  <c r="GO270" i="1"/>
  <c r="GP270" i="1"/>
  <c r="GV270" i="1"/>
  <c r="GX270" i="1" s="1"/>
  <c r="AC271" i="1"/>
  <c r="AB271" i="1" s="1"/>
  <c r="AD271" i="1"/>
  <c r="CR271" i="1" s="1"/>
  <c r="AE271" i="1"/>
  <c r="AF271" i="1"/>
  <c r="AG271" i="1"/>
  <c r="AH271" i="1"/>
  <c r="CV271" i="1" s="1"/>
  <c r="AI271" i="1"/>
  <c r="AJ271" i="1"/>
  <c r="CQ271" i="1"/>
  <c r="CS271" i="1"/>
  <c r="CT271" i="1"/>
  <c r="CU271" i="1"/>
  <c r="CW271" i="1"/>
  <c r="CX271" i="1"/>
  <c r="FR271" i="1"/>
  <c r="GL271" i="1"/>
  <c r="GO271" i="1"/>
  <c r="GP271" i="1"/>
  <c r="GV271" i="1"/>
  <c r="I272" i="1"/>
  <c r="S272" i="1"/>
  <c r="W272" i="1"/>
  <c r="AC272" i="1"/>
  <c r="AE272" i="1"/>
  <c r="AD272" i="1" s="1"/>
  <c r="CR272" i="1" s="1"/>
  <c r="Q272" i="1" s="1"/>
  <c r="AF272" i="1"/>
  <c r="AG272" i="1"/>
  <c r="CU272" i="1" s="1"/>
  <c r="T272" i="1" s="1"/>
  <c r="AH272" i="1"/>
  <c r="AI272" i="1"/>
  <c r="AJ272" i="1"/>
  <c r="CS272" i="1"/>
  <c r="R272" i="1" s="1"/>
  <c r="GK272" i="1" s="1"/>
  <c r="CT272" i="1"/>
  <c r="CV272" i="1"/>
  <c r="U272" i="1" s="1"/>
  <c r="CW272" i="1"/>
  <c r="V272" i="1" s="1"/>
  <c r="CX272" i="1"/>
  <c r="FR272" i="1"/>
  <c r="GL272" i="1"/>
  <c r="GO272" i="1"/>
  <c r="GP272" i="1"/>
  <c r="GV272" i="1"/>
  <c r="GX272" i="1"/>
  <c r="I273" i="1"/>
  <c r="V273" i="1" s="1"/>
  <c r="AB273" i="1"/>
  <c r="AC273" i="1"/>
  <c r="CQ273" i="1" s="1"/>
  <c r="P273" i="1" s="1"/>
  <c r="AE273" i="1"/>
  <c r="AD273" i="1" s="1"/>
  <c r="CR273" i="1" s="1"/>
  <c r="AF273" i="1"/>
  <c r="CT273" i="1" s="1"/>
  <c r="AG273" i="1"/>
  <c r="CU273" i="1" s="1"/>
  <c r="T273" i="1" s="1"/>
  <c r="AH273" i="1"/>
  <c r="AI273" i="1"/>
  <c r="AJ273" i="1"/>
  <c r="CX273" i="1" s="1"/>
  <c r="CS273" i="1"/>
  <c r="R273" i="1" s="1"/>
  <c r="GK273" i="1" s="1"/>
  <c r="CV273" i="1"/>
  <c r="U273" i="1" s="1"/>
  <c r="CW273" i="1"/>
  <c r="FR273" i="1"/>
  <c r="GL273" i="1"/>
  <c r="GO273" i="1"/>
  <c r="GP273" i="1"/>
  <c r="GV273" i="1"/>
  <c r="GX273" i="1"/>
  <c r="C274" i="1"/>
  <c r="D274" i="1"/>
  <c r="I274" i="1"/>
  <c r="AC274" i="1"/>
  <c r="AE274" i="1"/>
  <c r="AD274" i="1" s="1"/>
  <c r="CR274" i="1" s="1"/>
  <c r="Q274" i="1" s="1"/>
  <c r="AF274" i="1"/>
  <c r="AG274" i="1"/>
  <c r="CU274" i="1" s="1"/>
  <c r="T274" i="1" s="1"/>
  <c r="AH274" i="1"/>
  <c r="AI274" i="1"/>
  <c r="AJ274" i="1"/>
  <c r="CS274" i="1"/>
  <c r="R274" i="1" s="1"/>
  <c r="GK274" i="1" s="1"/>
  <c r="CT274" i="1"/>
  <c r="S274" i="1" s="1"/>
  <c r="CV274" i="1"/>
  <c r="U274" i="1" s="1"/>
  <c r="CW274" i="1"/>
  <c r="V274" i="1" s="1"/>
  <c r="CX274" i="1"/>
  <c r="W274" i="1" s="1"/>
  <c r="FR274" i="1"/>
  <c r="GL274" i="1"/>
  <c r="GO274" i="1"/>
  <c r="GP274" i="1"/>
  <c r="GV274" i="1"/>
  <c r="GX274" i="1"/>
  <c r="C275" i="1"/>
  <c r="D275" i="1"/>
  <c r="I275" i="1"/>
  <c r="P275" i="1"/>
  <c r="T275" i="1"/>
  <c r="AC275" i="1"/>
  <c r="AD275" i="1"/>
  <c r="CR275" i="1" s="1"/>
  <c r="Q275" i="1" s="1"/>
  <c r="AE275" i="1"/>
  <c r="AF275" i="1"/>
  <c r="AG275" i="1"/>
  <c r="AH275" i="1"/>
  <c r="CV275" i="1" s="1"/>
  <c r="U275" i="1" s="1"/>
  <c r="AI275" i="1"/>
  <c r="AJ275" i="1"/>
  <c r="CQ275" i="1"/>
  <c r="CS275" i="1"/>
  <c r="R275" i="1" s="1"/>
  <c r="GK275" i="1" s="1"/>
  <c r="CT275" i="1"/>
  <c r="S275" i="1" s="1"/>
  <c r="CZ275" i="1" s="1"/>
  <c r="Y275" i="1" s="1"/>
  <c r="CU275" i="1"/>
  <c r="CW275" i="1"/>
  <c r="V275" i="1" s="1"/>
  <c r="CX275" i="1"/>
  <c r="W275" i="1" s="1"/>
  <c r="CY275" i="1"/>
  <c r="X275" i="1" s="1"/>
  <c r="FR275" i="1"/>
  <c r="GL275" i="1"/>
  <c r="GO275" i="1"/>
  <c r="GP275" i="1"/>
  <c r="GV275" i="1"/>
  <c r="GX275" i="1"/>
  <c r="I276" i="1"/>
  <c r="AC276" i="1"/>
  <c r="AE276" i="1"/>
  <c r="AD276" i="1" s="1"/>
  <c r="CR276" i="1" s="1"/>
  <c r="Q276" i="1" s="1"/>
  <c r="AF276" i="1"/>
  <c r="AG276" i="1"/>
  <c r="CU276" i="1" s="1"/>
  <c r="T276" i="1" s="1"/>
  <c r="AH276" i="1"/>
  <c r="AI276" i="1"/>
  <c r="AJ276" i="1"/>
  <c r="CS276" i="1"/>
  <c r="R276" i="1" s="1"/>
  <c r="CT276" i="1"/>
  <c r="S276" i="1" s="1"/>
  <c r="CV276" i="1"/>
  <c r="U276" i="1" s="1"/>
  <c r="CW276" i="1"/>
  <c r="V276" i="1" s="1"/>
  <c r="CX276" i="1"/>
  <c r="W276" i="1" s="1"/>
  <c r="FR276" i="1"/>
  <c r="GK276" i="1"/>
  <c r="GL276" i="1"/>
  <c r="GO276" i="1"/>
  <c r="GP276" i="1"/>
  <c r="GV276" i="1"/>
  <c r="GX276" i="1"/>
  <c r="I277" i="1"/>
  <c r="R277" i="1"/>
  <c r="GK277" i="1" s="1"/>
  <c r="V277" i="1"/>
  <c r="AC277" i="1"/>
  <c r="AE277" i="1"/>
  <c r="AD277" i="1" s="1"/>
  <c r="AF277" i="1"/>
  <c r="CT277" i="1" s="1"/>
  <c r="S277" i="1" s="1"/>
  <c r="AG277" i="1"/>
  <c r="AH277" i="1"/>
  <c r="AI277" i="1"/>
  <c r="AJ277" i="1"/>
  <c r="CX277" i="1" s="1"/>
  <c r="W277" i="1" s="1"/>
  <c r="CQ277" i="1"/>
  <c r="CS277" i="1"/>
  <c r="CU277" i="1"/>
  <c r="T277" i="1" s="1"/>
  <c r="CV277" i="1"/>
  <c r="U277" i="1" s="1"/>
  <c r="CW277" i="1"/>
  <c r="FR277" i="1"/>
  <c r="GL277" i="1"/>
  <c r="GO277" i="1"/>
  <c r="GP277" i="1"/>
  <c r="GV277" i="1"/>
  <c r="GX277" i="1"/>
  <c r="C278" i="1"/>
  <c r="D278" i="1"/>
  <c r="I278" i="1"/>
  <c r="AC278" i="1"/>
  <c r="AE278" i="1"/>
  <c r="AD278" i="1" s="1"/>
  <c r="CR278" i="1" s="1"/>
  <c r="Q278" i="1" s="1"/>
  <c r="AF278" i="1"/>
  <c r="AG278" i="1"/>
  <c r="CU278" i="1" s="1"/>
  <c r="T278" i="1" s="1"/>
  <c r="AH278" i="1"/>
  <c r="AI278" i="1"/>
  <c r="AJ278" i="1"/>
  <c r="CS278" i="1"/>
  <c r="R278" i="1" s="1"/>
  <c r="GK278" i="1" s="1"/>
  <c r="CT278" i="1"/>
  <c r="S278" i="1" s="1"/>
  <c r="CV278" i="1"/>
  <c r="U278" i="1" s="1"/>
  <c r="CW278" i="1"/>
  <c r="V278" i="1" s="1"/>
  <c r="CX278" i="1"/>
  <c r="W278" i="1" s="1"/>
  <c r="FR278" i="1"/>
  <c r="GL278" i="1"/>
  <c r="GO278" i="1"/>
  <c r="GP278" i="1"/>
  <c r="GV278" i="1"/>
  <c r="GX278" i="1"/>
  <c r="C279" i="1"/>
  <c r="D279" i="1"/>
  <c r="I279" i="1"/>
  <c r="P279" i="1"/>
  <c r="T279" i="1"/>
  <c r="AC279" i="1"/>
  <c r="AD279" i="1"/>
  <c r="CR279" i="1" s="1"/>
  <c r="Q279" i="1" s="1"/>
  <c r="AE279" i="1"/>
  <c r="AF279" i="1"/>
  <c r="AG279" i="1"/>
  <c r="AH279" i="1"/>
  <c r="CV279" i="1" s="1"/>
  <c r="U279" i="1" s="1"/>
  <c r="AI279" i="1"/>
  <c r="AJ279" i="1"/>
  <c r="CQ279" i="1"/>
  <c r="CS279" i="1"/>
  <c r="R279" i="1" s="1"/>
  <c r="GK279" i="1" s="1"/>
  <c r="CT279" i="1"/>
  <c r="S279" i="1" s="1"/>
  <c r="CZ279" i="1" s="1"/>
  <c r="Y279" i="1" s="1"/>
  <c r="CU279" i="1"/>
  <c r="CW279" i="1"/>
  <c r="V279" i="1" s="1"/>
  <c r="CX279" i="1"/>
  <c r="W279" i="1" s="1"/>
  <c r="CY279" i="1"/>
  <c r="X279" i="1" s="1"/>
  <c r="FR279" i="1"/>
  <c r="GL279" i="1"/>
  <c r="GO279" i="1"/>
  <c r="GP279" i="1"/>
  <c r="GV279" i="1"/>
  <c r="GX279" i="1"/>
  <c r="I280" i="1"/>
  <c r="AC280" i="1"/>
  <c r="AE280" i="1"/>
  <c r="AD280" i="1" s="1"/>
  <c r="CR280" i="1" s="1"/>
  <c r="Q280" i="1" s="1"/>
  <c r="AF280" i="1"/>
  <c r="AG280" i="1"/>
  <c r="CU280" i="1" s="1"/>
  <c r="T280" i="1" s="1"/>
  <c r="AH280" i="1"/>
  <c r="AI280" i="1"/>
  <c r="AJ280" i="1"/>
  <c r="CS280" i="1"/>
  <c r="R280" i="1" s="1"/>
  <c r="CT280" i="1"/>
  <c r="S280" i="1" s="1"/>
  <c r="CV280" i="1"/>
  <c r="U280" i="1" s="1"/>
  <c r="CW280" i="1"/>
  <c r="V280" i="1" s="1"/>
  <c r="CX280" i="1"/>
  <c r="W280" i="1" s="1"/>
  <c r="FR280" i="1"/>
  <c r="GK280" i="1"/>
  <c r="GL280" i="1"/>
  <c r="GO280" i="1"/>
  <c r="GP280" i="1"/>
  <c r="GV280" i="1"/>
  <c r="GX280" i="1"/>
  <c r="I281" i="1"/>
  <c r="R281" i="1"/>
  <c r="GK281" i="1" s="1"/>
  <c r="AC281" i="1"/>
  <c r="CQ281" i="1" s="1"/>
  <c r="P281" i="1" s="1"/>
  <c r="AE281" i="1"/>
  <c r="AD281" i="1" s="1"/>
  <c r="AF281" i="1"/>
  <c r="CT281" i="1" s="1"/>
  <c r="S281" i="1" s="1"/>
  <c r="AG281" i="1"/>
  <c r="CU281" i="1" s="1"/>
  <c r="AH281" i="1"/>
  <c r="AI281" i="1"/>
  <c r="AJ281" i="1"/>
  <c r="CX281" i="1" s="1"/>
  <c r="W281" i="1" s="1"/>
  <c r="CS281" i="1"/>
  <c r="CV281" i="1"/>
  <c r="U281" i="1" s="1"/>
  <c r="CW281" i="1"/>
  <c r="V281" i="1" s="1"/>
  <c r="FR281" i="1"/>
  <c r="GL281" i="1"/>
  <c r="GO281" i="1"/>
  <c r="GP281" i="1"/>
  <c r="GV281" i="1"/>
  <c r="GX281" i="1"/>
  <c r="C282" i="1"/>
  <c r="D282" i="1"/>
  <c r="I282" i="1"/>
  <c r="S282" i="1"/>
  <c r="W282" i="1"/>
  <c r="AC282" i="1"/>
  <c r="AE282" i="1"/>
  <c r="AD282" i="1" s="1"/>
  <c r="CR282" i="1" s="1"/>
  <c r="Q282" i="1" s="1"/>
  <c r="AF282" i="1"/>
  <c r="AG282" i="1"/>
  <c r="CU282" i="1" s="1"/>
  <c r="T282" i="1" s="1"/>
  <c r="AH282" i="1"/>
  <c r="AI282" i="1"/>
  <c r="AJ282" i="1"/>
  <c r="CS282" i="1"/>
  <c r="R282" i="1" s="1"/>
  <c r="CT282" i="1"/>
  <c r="CV282" i="1"/>
  <c r="U282" i="1" s="1"/>
  <c r="CW282" i="1"/>
  <c r="V282" i="1" s="1"/>
  <c r="CX282" i="1"/>
  <c r="FR282" i="1"/>
  <c r="GK282" i="1"/>
  <c r="GL282" i="1"/>
  <c r="GO282" i="1"/>
  <c r="GP282" i="1"/>
  <c r="GV282" i="1"/>
  <c r="GX282" i="1"/>
  <c r="C283" i="1"/>
  <c r="D283" i="1"/>
  <c r="I283" i="1"/>
  <c r="AC283" i="1"/>
  <c r="AB283" i="1" s="1"/>
  <c r="AD283" i="1"/>
  <c r="CR283" i="1" s="1"/>
  <c r="Q283" i="1" s="1"/>
  <c r="AE283" i="1"/>
  <c r="AF283" i="1"/>
  <c r="AG283" i="1"/>
  <c r="AH283" i="1"/>
  <c r="CV283" i="1" s="1"/>
  <c r="U283" i="1" s="1"/>
  <c r="AI283" i="1"/>
  <c r="AJ283" i="1"/>
  <c r="CQ283" i="1"/>
  <c r="P283" i="1" s="1"/>
  <c r="CP283" i="1" s="1"/>
  <c r="O283" i="1" s="1"/>
  <c r="CS283" i="1"/>
  <c r="R283" i="1" s="1"/>
  <c r="GK283" i="1" s="1"/>
  <c r="CT283" i="1"/>
  <c r="S283" i="1" s="1"/>
  <c r="CU283" i="1"/>
  <c r="T283" i="1" s="1"/>
  <c r="CW283" i="1"/>
  <c r="V283" i="1" s="1"/>
  <c r="CX283" i="1"/>
  <c r="W283" i="1" s="1"/>
  <c r="FR283" i="1"/>
  <c r="GL283" i="1"/>
  <c r="GO283" i="1"/>
  <c r="GP283" i="1"/>
  <c r="GV283" i="1"/>
  <c r="GX283" i="1"/>
  <c r="I284" i="1"/>
  <c r="S284" i="1"/>
  <c r="W284" i="1"/>
  <c r="AC284" i="1"/>
  <c r="AE284" i="1"/>
  <c r="AD284" i="1" s="1"/>
  <c r="CR284" i="1" s="1"/>
  <c r="Q284" i="1" s="1"/>
  <c r="AF284" i="1"/>
  <c r="AG284" i="1"/>
  <c r="CU284" i="1" s="1"/>
  <c r="T284" i="1" s="1"/>
  <c r="AH284" i="1"/>
  <c r="AI284" i="1"/>
  <c r="AJ284" i="1"/>
  <c r="CS284" i="1"/>
  <c r="R284" i="1" s="1"/>
  <c r="GK284" i="1" s="1"/>
  <c r="CT284" i="1"/>
  <c r="CV284" i="1"/>
  <c r="U284" i="1" s="1"/>
  <c r="CW284" i="1"/>
  <c r="V284" i="1" s="1"/>
  <c r="CX284" i="1"/>
  <c r="FR284" i="1"/>
  <c r="GL284" i="1"/>
  <c r="GO284" i="1"/>
  <c r="GP284" i="1"/>
  <c r="GV284" i="1"/>
  <c r="GX284" i="1"/>
  <c r="I285" i="1"/>
  <c r="GX285" i="1" s="1"/>
  <c r="AB285" i="1"/>
  <c r="AC285" i="1"/>
  <c r="AE285" i="1"/>
  <c r="AD285" i="1" s="1"/>
  <c r="CR285" i="1" s="1"/>
  <c r="AF285" i="1"/>
  <c r="CT285" i="1" s="1"/>
  <c r="AG285" i="1"/>
  <c r="AH285" i="1"/>
  <c r="AI285" i="1"/>
  <c r="AJ285" i="1"/>
  <c r="CX285" i="1" s="1"/>
  <c r="CQ285" i="1"/>
  <c r="P285" i="1" s="1"/>
  <c r="CS285" i="1"/>
  <c r="R285" i="1" s="1"/>
  <c r="GK285" i="1" s="1"/>
  <c r="CU285" i="1"/>
  <c r="CV285" i="1"/>
  <c r="CW285" i="1"/>
  <c r="V285" i="1" s="1"/>
  <c r="FR285" i="1"/>
  <c r="GL285" i="1"/>
  <c r="GO285" i="1"/>
  <c r="GP285" i="1"/>
  <c r="GV285" i="1"/>
  <c r="I286" i="1"/>
  <c r="AC286" i="1"/>
  <c r="AE286" i="1"/>
  <c r="AF286" i="1"/>
  <c r="AG286" i="1"/>
  <c r="AH286" i="1"/>
  <c r="AI286" i="1"/>
  <c r="CW286" i="1" s="1"/>
  <c r="V286" i="1" s="1"/>
  <c r="AJ286" i="1"/>
  <c r="CQ286" i="1"/>
  <c r="P286" i="1" s="1"/>
  <c r="CT286" i="1"/>
  <c r="S286" i="1" s="1"/>
  <c r="CU286" i="1"/>
  <c r="T286" i="1" s="1"/>
  <c r="CV286" i="1"/>
  <c r="U286" i="1" s="1"/>
  <c r="CX286" i="1"/>
  <c r="W286" i="1" s="1"/>
  <c r="FR286" i="1"/>
  <c r="GL286" i="1"/>
  <c r="GO286" i="1"/>
  <c r="GP286" i="1"/>
  <c r="GV286" i="1"/>
  <c r="GX286" i="1" s="1"/>
  <c r="I287" i="1"/>
  <c r="AC287" i="1"/>
  <c r="AB287" i="1" s="1"/>
  <c r="AD287" i="1"/>
  <c r="CR287" i="1" s="1"/>
  <c r="Q287" i="1" s="1"/>
  <c r="AE287" i="1"/>
  <c r="AF287" i="1"/>
  <c r="AG287" i="1"/>
  <c r="AH287" i="1"/>
  <c r="CV287" i="1" s="1"/>
  <c r="U287" i="1" s="1"/>
  <c r="AI287" i="1"/>
  <c r="AJ287" i="1"/>
  <c r="CQ287" i="1"/>
  <c r="P287" i="1" s="1"/>
  <c r="CP287" i="1" s="1"/>
  <c r="O287" i="1" s="1"/>
  <c r="CS287" i="1"/>
  <c r="R287" i="1" s="1"/>
  <c r="GK287" i="1" s="1"/>
  <c r="CT287" i="1"/>
  <c r="S287" i="1" s="1"/>
  <c r="CU287" i="1"/>
  <c r="T287" i="1" s="1"/>
  <c r="CW287" i="1"/>
  <c r="V287" i="1" s="1"/>
  <c r="CX287" i="1"/>
  <c r="W287" i="1" s="1"/>
  <c r="FR287" i="1"/>
  <c r="GL287" i="1"/>
  <c r="GO287" i="1"/>
  <c r="GP287" i="1"/>
  <c r="GV287" i="1"/>
  <c r="GX287" i="1"/>
  <c r="B289" i="1"/>
  <c r="B134" i="1" s="1"/>
  <c r="C289" i="1"/>
  <c r="C134" i="1" s="1"/>
  <c r="D289" i="1"/>
  <c r="D134" i="1" s="1"/>
  <c r="F289" i="1"/>
  <c r="F134" i="1" s="1"/>
  <c r="G289" i="1"/>
  <c r="G134" i="1" s="1"/>
  <c r="BC289" i="1"/>
  <c r="BC134" i="1" s="1"/>
  <c r="BX289" i="1"/>
  <c r="BX134" i="1" s="1"/>
  <c r="CK289" i="1"/>
  <c r="CK134" i="1" s="1"/>
  <c r="CL289" i="1"/>
  <c r="CL134" i="1" s="1"/>
  <c r="EG289" i="1"/>
  <c r="EG134" i="1" s="1"/>
  <c r="EU289" i="1"/>
  <c r="FP289" i="1"/>
  <c r="FP134" i="1" s="1"/>
  <c r="GC289" i="1"/>
  <c r="GC134" i="1" s="1"/>
  <c r="GD289" i="1"/>
  <c r="GD134" i="1" s="1"/>
  <c r="P293" i="1"/>
  <c r="F305" i="1"/>
  <c r="D318" i="1"/>
  <c r="E320" i="1"/>
  <c r="Z320" i="1"/>
  <c r="AA320" i="1"/>
  <c r="AM320" i="1"/>
  <c r="AN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CM320" i="1"/>
  <c r="CN320" i="1"/>
  <c r="CO320" i="1"/>
  <c r="CP320" i="1"/>
  <c r="CQ320" i="1"/>
  <c r="CR320" i="1"/>
  <c r="CS320" i="1"/>
  <c r="CT320" i="1"/>
  <c r="CU320" i="1"/>
  <c r="CV320" i="1"/>
  <c r="CW320" i="1"/>
  <c r="CX320" i="1"/>
  <c r="CY320" i="1"/>
  <c r="CZ320" i="1"/>
  <c r="DA320" i="1"/>
  <c r="DB320" i="1"/>
  <c r="DC320" i="1"/>
  <c r="DD320" i="1"/>
  <c r="DE320" i="1"/>
  <c r="DF320" i="1"/>
  <c r="DR320" i="1"/>
  <c r="DS320" i="1"/>
  <c r="EE320" i="1"/>
  <c r="EF320" i="1"/>
  <c r="EV320" i="1"/>
  <c r="EW320" i="1"/>
  <c r="EX320" i="1"/>
  <c r="EY320" i="1"/>
  <c r="EZ320" i="1"/>
  <c r="FA320" i="1"/>
  <c r="FB320" i="1"/>
  <c r="FC320" i="1"/>
  <c r="FD320" i="1"/>
  <c r="FE320" i="1"/>
  <c r="FF320" i="1"/>
  <c r="FG320" i="1"/>
  <c r="FH320" i="1"/>
  <c r="FI320" i="1"/>
  <c r="FJ320" i="1"/>
  <c r="FK320" i="1"/>
  <c r="FL320" i="1"/>
  <c r="FM320" i="1"/>
  <c r="FN320" i="1"/>
  <c r="FO320" i="1"/>
  <c r="GE320" i="1"/>
  <c r="GF320" i="1"/>
  <c r="GG320" i="1"/>
  <c r="GH320" i="1"/>
  <c r="GI320" i="1"/>
  <c r="GJ320" i="1"/>
  <c r="GK320" i="1"/>
  <c r="GL320" i="1"/>
  <c r="GM320" i="1"/>
  <c r="GN320" i="1"/>
  <c r="GO320" i="1"/>
  <c r="GP320" i="1"/>
  <c r="GQ320" i="1"/>
  <c r="GR320" i="1"/>
  <c r="GS320" i="1"/>
  <c r="GT320" i="1"/>
  <c r="GU320" i="1"/>
  <c r="GV320" i="1"/>
  <c r="GW320" i="1"/>
  <c r="GX320" i="1"/>
  <c r="C322" i="1"/>
  <c r="D322" i="1"/>
  <c r="I322" i="1"/>
  <c r="S322" i="1"/>
  <c r="CY322" i="1" s="1"/>
  <c r="X322" i="1" s="1"/>
  <c r="W322" i="1"/>
  <c r="AC322" i="1"/>
  <c r="AD322" i="1"/>
  <c r="CR322" i="1" s="1"/>
  <c r="Q322" i="1" s="1"/>
  <c r="AE322" i="1"/>
  <c r="CS322" i="1" s="1"/>
  <c r="R322" i="1" s="1"/>
  <c r="AF322" i="1"/>
  <c r="AG322" i="1"/>
  <c r="AH322" i="1"/>
  <c r="AI322" i="1"/>
  <c r="CW322" i="1" s="1"/>
  <c r="V322" i="1" s="1"/>
  <c r="AJ322" i="1"/>
  <c r="CQ322" i="1"/>
  <c r="P322" i="1" s="1"/>
  <c r="CP322" i="1" s="1"/>
  <c r="O322" i="1" s="1"/>
  <c r="CT322" i="1"/>
  <c r="CU322" i="1"/>
  <c r="T322" i="1" s="1"/>
  <c r="CV322" i="1"/>
  <c r="U322" i="1" s="1"/>
  <c r="CX322" i="1"/>
  <c r="FR322" i="1"/>
  <c r="GK322" i="1"/>
  <c r="GL322" i="1"/>
  <c r="GO322" i="1"/>
  <c r="GP322" i="1"/>
  <c r="GV322" i="1"/>
  <c r="GX322" i="1" s="1"/>
  <c r="C323" i="1"/>
  <c r="D323" i="1"/>
  <c r="I323" i="1"/>
  <c r="I327" i="1" s="1"/>
  <c r="R323" i="1"/>
  <c r="GK323" i="1" s="1"/>
  <c r="T323" i="1"/>
  <c r="AC323" i="1"/>
  <c r="AD323" i="1"/>
  <c r="AB323" i="1" s="1"/>
  <c r="AE323" i="1"/>
  <c r="AF323" i="1"/>
  <c r="CT323" i="1" s="1"/>
  <c r="AG323" i="1"/>
  <c r="AH323" i="1"/>
  <c r="CV323" i="1" s="1"/>
  <c r="U323" i="1" s="1"/>
  <c r="AI323" i="1"/>
  <c r="AJ323" i="1"/>
  <c r="CX323" i="1" s="1"/>
  <c r="CQ323" i="1"/>
  <c r="P323" i="1" s="1"/>
  <c r="CR323" i="1"/>
  <c r="Q323" i="1" s="1"/>
  <c r="CS323" i="1"/>
  <c r="CU323" i="1"/>
  <c r="CW323" i="1"/>
  <c r="V323" i="1" s="1"/>
  <c r="FR323" i="1"/>
  <c r="GL323" i="1"/>
  <c r="GO323" i="1"/>
  <c r="GP323" i="1"/>
  <c r="GV323" i="1"/>
  <c r="GX323" i="1" s="1"/>
  <c r="I324" i="1"/>
  <c r="T324" i="1"/>
  <c r="U324" i="1"/>
  <c r="AC324" i="1"/>
  <c r="CQ324" i="1" s="1"/>
  <c r="P324" i="1" s="1"/>
  <c r="AE324" i="1"/>
  <c r="CS324" i="1" s="1"/>
  <c r="R324" i="1" s="1"/>
  <c r="AF324" i="1"/>
  <c r="AG324" i="1"/>
  <c r="AH324" i="1"/>
  <c r="AI324" i="1"/>
  <c r="CW324" i="1" s="1"/>
  <c r="V324" i="1" s="1"/>
  <c r="AJ324" i="1"/>
  <c r="CT324" i="1"/>
  <c r="S324" i="1" s="1"/>
  <c r="CZ324" i="1" s="1"/>
  <c r="Y324" i="1" s="1"/>
  <c r="CU324" i="1"/>
  <c r="CV324" i="1"/>
  <c r="CX324" i="1"/>
  <c r="W324" i="1" s="1"/>
  <c r="CY324" i="1"/>
  <c r="X324" i="1" s="1"/>
  <c r="FR324" i="1"/>
  <c r="GK324" i="1"/>
  <c r="GL324" i="1"/>
  <c r="GO324" i="1"/>
  <c r="GP324" i="1"/>
  <c r="GV324" i="1"/>
  <c r="GX324" i="1" s="1"/>
  <c r="I325" i="1"/>
  <c r="GX325" i="1" s="1"/>
  <c r="R325" i="1"/>
  <c r="GK325" i="1" s="1"/>
  <c r="S325" i="1"/>
  <c r="CY325" i="1" s="1"/>
  <c r="X325" i="1" s="1"/>
  <c r="W325" i="1"/>
  <c r="AC325" i="1"/>
  <c r="AD325" i="1"/>
  <c r="CR325" i="1" s="1"/>
  <c r="Q325" i="1" s="1"/>
  <c r="AE325" i="1"/>
  <c r="AF325" i="1"/>
  <c r="AG325" i="1"/>
  <c r="AH325" i="1"/>
  <c r="CV325" i="1" s="1"/>
  <c r="U325" i="1" s="1"/>
  <c r="AI325" i="1"/>
  <c r="AJ325" i="1"/>
  <c r="CQ325" i="1"/>
  <c r="P325" i="1" s="1"/>
  <c r="CS325" i="1"/>
  <c r="CT325" i="1"/>
  <c r="CU325" i="1"/>
  <c r="T325" i="1" s="1"/>
  <c r="CW325" i="1"/>
  <c r="V325" i="1" s="1"/>
  <c r="CX325" i="1"/>
  <c r="FR325" i="1"/>
  <c r="GL325" i="1"/>
  <c r="GO325" i="1"/>
  <c r="GP325" i="1"/>
  <c r="GV325" i="1"/>
  <c r="I326" i="1"/>
  <c r="AC326" i="1"/>
  <c r="AE326" i="1"/>
  <c r="AF326" i="1"/>
  <c r="CT326" i="1" s="1"/>
  <c r="S326" i="1" s="1"/>
  <c r="AG326" i="1"/>
  <c r="AH326" i="1"/>
  <c r="AI326" i="1"/>
  <c r="CW326" i="1" s="1"/>
  <c r="V326" i="1" s="1"/>
  <c r="AJ326" i="1"/>
  <c r="CX326" i="1" s="1"/>
  <c r="W326" i="1" s="1"/>
  <c r="CQ326" i="1"/>
  <c r="P326" i="1" s="1"/>
  <c r="CU326" i="1"/>
  <c r="T326" i="1" s="1"/>
  <c r="CV326" i="1"/>
  <c r="U326" i="1" s="1"/>
  <c r="FR326" i="1"/>
  <c r="GL326" i="1"/>
  <c r="GO326" i="1"/>
  <c r="GP326" i="1"/>
  <c r="GV326" i="1"/>
  <c r="GX326" i="1" s="1"/>
  <c r="P327" i="1"/>
  <c r="AC327" i="1"/>
  <c r="AD327" i="1"/>
  <c r="CR327" i="1" s="1"/>
  <c r="Q327" i="1" s="1"/>
  <c r="AE327" i="1"/>
  <c r="CS327" i="1" s="1"/>
  <c r="R327" i="1" s="1"/>
  <c r="GK327" i="1" s="1"/>
  <c r="AF327" i="1"/>
  <c r="AG327" i="1"/>
  <c r="AH327" i="1"/>
  <c r="CV327" i="1" s="1"/>
  <c r="U327" i="1" s="1"/>
  <c r="AI327" i="1"/>
  <c r="CW327" i="1" s="1"/>
  <c r="V327" i="1" s="1"/>
  <c r="AJ327" i="1"/>
  <c r="CQ327" i="1"/>
  <c r="CT327" i="1"/>
  <c r="S327" i="1" s="1"/>
  <c r="CU327" i="1"/>
  <c r="T327" i="1" s="1"/>
  <c r="CX327" i="1"/>
  <c r="FR327" i="1"/>
  <c r="GL327" i="1"/>
  <c r="GO327" i="1"/>
  <c r="GP327" i="1"/>
  <c r="GV327" i="1"/>
  <c r="GX327" i="1" s="1"/>
  <c r="C328" i="1"/>
  <c r="D328" i="1"/>
  <c r="I328" i="1"/>
  <c r="AC328" i="1"/>
  <c r="AE328" i="1"/>
  <c r="AF328" i="1"/>
  <c r="CT328" i="1" s="1"/>
  <c r="S328" i="1" s="1"/>
  <c r="AG328" i="1"/>
  <c r="AH328" i="1"/>
  <c r="AI328" i="1"/>
  <c r="CW328" i="1" s="1"/>
  <c r="V328" i="1" s="1"/>
  <c r="AJ328" i="1"/>
  <c r="CX328" i="1" s="1"/>
  <c r="W328" i="1" s="1"/>
  <c r="CQ328" i="1"/>
  <c r="P328" i="1" s="1"/>
  <c r="CU328" i="1"/>
  <c r="T328" i="1" s="1"/>
  <c r="CV328" i="1"/>
  <c r="U328" i="1" s="1"/>
  <c r="FR328" i="1"/>
  <c r="GL328" i="1"/>
  <c r="GO328" i="1"/>
  <c r="GP328" i="1"/>
  <c r="GV328" i="1"/>
  <c r="GX328" i="1" s="1"/>
  <c r="C329" i="1"/>
  <c r="D329" i="1"/>
  <c r="I329" i="1"/>
  <c r="R329" i="1"/>
  <c r="AC329" i="1"/>
  <c r="CQ329" i="1" s="1"/>
  <c r="P329" i="1" s="1"/>
  <c r="AE329" i="1"/>
  <c r="AD329" i="1" s="1"/>
  <c r="AF329" i="1"/>
  <c r="CT329" i="1" s="1"/>
  <c r="AG329" i="1"/>
  <c r="CU329" i="1" s="1"/>
  <c r="AH329" i="1"/>
  <c r="AI329" i="1"/>
  <c r="AJ329" i="1"/>
  <c r="CX329" i="1" s="1"/>
  <c r="CS329" i="1"/>
  <c r="CV329" i="1"/>
  <c r="U329" i="1" s="1"/>
  <c r="CW329" i="1"/>
  <c r="V329" i="1" s="1"/>
  <c r="FR329" i="1"/>
  <c r="GL329" i="1"/>
  <c r="GO329" i="1"/>
  <c r="GP329" i="1"/>
  <c r="GV329" i="1"/>
  <c r="GX329" i="1"/>
  <c r="C330" i="1"/>
  <c r="D330" i="1"/>
  <c r="I330" i="1"/>
  <c r="W330" i="1"/>
  <c r="AC330" i="1"/>
  <c r="AD330" i="1"/>
  <c r="CR330" i="1" s="1"/>
  <c r="Q330" i="1" s="1"/>
  <c r="AE330" i="1"/>
  <c r="AF330" i="1"/>
  <c r="AG330" i="1"/>
  <c r="CU330" i="1" s="1"/>
  <c r="T330" i="1" s="1"/>
  <c r="AH330" i="1"/>
  <c r="CV330" i="1" s="1"/>
  <c r="U330" i="1" s="1"/>
  <c r="AI330" i="1"/>
  <c r="AJ330" i="1"/>
  <c r="CS330" i="1"/>
  <c r="R330" i="1" s="1"/>
  <c r="CT330" i="1"/>
  <c r="S330" i="1" s="1"/>
  <c r="CW330" i="1"/>
  <c r="V330" i="1" s="1"/>
  <c r="CX330" i="1"/>
  <c r="FR330" i="1"/>
  <c r="GK330" i="1"/>
  <c r="GL330" i="1"/>
  <c r="GO330" i="1"/>
  <c r="GP330" i="1"/>
  <c r="GV330" i="1"/>
  <c r="GX330" i="1"/>
  <c r="C331" i="1"/>
  <c r="D331" i="1"/>
  <c r="I331" i="1"/>
  <c r="AC331" i="1"/>
  <c r="AB331" i="1" s="1"/>
  <c r="AD331" i="1"/>
  <c r="CR331" i="1" s="1"/>
  <c r="Q331" i="1" s="1"/>
  <c r="AE331" i="1"/>
  <c r="CS331" i="1" s="1"/>
  <c r="R331" i="1" s="1"/>
  <c r="GK331" i="1" s="1"/>
  <c r="AF331" i="1"/>
  <c r="AG331" i="1"/>
  <c r="AH331" i="1"/>
  <c r="CV331" i="1" s="1"/>
  <c r="U331" i="1" s="1"/>
  <c r="AI331" i="1"/>
  <c r="CW331" i="1" s="1"/>
  <c r="V331" i="1" s="1"/>
  <c r="AJ331" i="1"/>
  <c r="CQ331" i="1"/>
  <c r="P331" i="1" s="1"/>
  <c r="CP331" i="1" s="1"/>
  <c r="O331" i="1" s="1"/>
  <c r="CT331" i="1"/>
  <c r="S331" i="1" s="1"/>
  <c r="CZ331" i="1" s="1"/>
  <c r="Y331" i="1" s="1"/>
  <c r="CU331" i="1"/>
  <c r="T331" i="1" s="1"/>
  <c r="CX331" i="1"/>
  <c r="W331" i="1" s="1"/>
  <c r="CY331" i="1"/>
  <c r="X331" i="1" s="1"/>
  <c r="FR331" i="1"/>
  <c r="GL331" i="1"/>
  <c r="GO331" i="1"/>
  <c r="GP331" i="1"/>
  <c r="GV331" i="1"/>
  <c r="GX331" i="1" s="1"/>
  <c r="I332" i="1"/>
  <c r="W332" i="1"/>
  <c r="AC332" i="1"/>
  <c r="AD332" i="1"/>
  <c r="CR332" i="1" s="1"/>
  <c r="Q332" i="1" s="1"/>
  <c r="AE332" i="1"/>
  <c r="AF332" i="1"/>
  <c r="AG332" i="1"/>
  <c r="CU332" i="1" s="1"/>
  <c r="T332" i="1" s="1"/>
  <c r="AH332" i="1"/>
  <c r="CV332" i="1" s="1"/>
  <c r="U332" i="1" s="1"/>
  <c r="AI332" i="1"/>
  <c r="AJ332" i="1"/>
  <c r="CS332" i="1"/>
  <c r="R332" i="1" s="1"/>
  <c r="CT332" i="1"/>
  <c r="S332" i="1" s="1"/>
  <c r="CW332" i="1"/>
  <c r="V332" i="1" s="1"/>
  <c r="CX332" i="1"/>
  <c r="FR332" i="1"/>
  <c r="GK332" i="1"/>
  <c r="GL332" i="1"/>
  <c r="GO332" i="1"/>
  <c r="GP332" i="1"/>
  <c r="GV332" i="1"/>
  <c r="GX332" i="1"/>
  <c r="I333" i="1"/>
  <c r="R333" i="1"/>
  <c r="GK333" i="1" s="1"/>
  <c r="V333" i="1"/>
  <c r="AC333" i="1"/>
  <c r="CQ333" i="1" s="1"/>
  <c r="P333" i="1" s="1"/>
  <c r="AE333" i="1"/>
  <c r="AD333" i="1" s="1"/>
  <c r="CR333" i="1" s="1"/>
  <c r="Q333" i="1" s="1"/>
  <c r="AF333" i="1"/>
  <c r="CT333" i="1" s="1"/>
  <c r="S333" i="1" s="1"/>
  <c r="AG333" i="1"/>
  <c r="CU333" i="1" s="1"/>
  <c r="T333" i="1" s="1"/>
  <c r="AH333" i="1"/>
  <c r="AI333" i="1"/>
  <c r="AJ333" i="1"/>
  <c r="CX333" i="1" s="1"/>
  <c r="W333" i="1" s="1"/>
  <c r="CS333" i="1"/>
  <c r="CV333" i="1"/>
  <c r="U333" i="1" s="1"/>
  <c r="CW333" i="1"/>
  <c r="FR333" i="1"/>
  <c r="FQ397" i="1" s="1"/>
  <c r="GL333" i="1"/>
  <c r="GO333" i="1"/>
  <c r="GP333" i="1"/>
  <c r="GV333" i="1"/>
  <c r="GX333" i="1"/>
  <c r="C334" i="1"/>
  <c r="D334" i="1"/>
  <c r="I334" i="1"/>
  <c r="W334" i="1"/>
  <c r="AC334" i="1"/>
  <c r="AD334" i="1"/>
  <c r="CR334" i="1" s="1"/>
  <c r="Q334" i="1" s="1"/>
  <c r="AE334" i="1"/>
  <c r="AF334" i="1"/>
  <c r="AG334" i="1"/>
  <c r="CU334" i="1" s="1"/>
  <c r="T334" i="1" s="1"/>
  <c r="AH334" i="1"/>
  <c r="CV334" i="1" s="1"/>
  <c r="U334" i="1" s="1"/>
  <c r="AI334" i="1"/>
  <c r="AJ334" i="1"/>
  <c r="CS334" i="1"/>
  <c r="R334" i="1" s="1"/>
  <c r="CT334" i="1"/>
  <c r="S334" i="1" s="1"/>
  <c r="CW334" i="1"/>
  <c r="V334" i="1" s="1"/>
  <c r="CX334" i="1"/>
  <c r="FR334" i="1"/>
  <c r="GK334" i="1"/>
  <c r="GL334" i="1"/>
  <c r="GO334" i="1"/>
  <c r="GP334" i="1"/>
  <c r="GV334" i="1"/>
  <c r="GX334" i="1"/>
  <c r="C335" i="1"/>
  <c r="D335" i="1"/>
  <c r="I335" i="1"/>
  <c r="P335" i="1"/>
  <c r="CP335" i="1" s="1"/>
  <c r="O335" i="1" s="1"/>
  <c r="AC335" i="1"/>
  <c r="AD335" i="1"/>
  <c r="CR335" i="1" s="1"/>
  <c r="Q335" i="1" s="1"/>
  <c r="AE335" i="1"/>
  <c r="CS335" i="1" s="1"/>
  <c r="R335" i="1" s="1"/>
  <c r="GK335" i="1" s="1"/>
  <c r="AF335" i="1"/>
  <c r="AG335" i="1"/>
  <c r="AH335" i="1"/>
  <c r="CV335" i="1" s="1"/>
  <c r="U335" i="1" s="1"/>
  <c r="AI335" i="1"/>
  <c r="CW335" i="1" s="1"/>
  <c r="V335" i="1" s="1"/>
  <c r="AJ335" i="1"/>
  <c r="CQ335" i="1"/>
  <c r="CT335" i="1"/>
  <c r="S335" i="1" s="1"/>
  <c r="CU335" i="1"/>
  <c r="T335" i="1" s="1"/>
  <c r="CX335" i="1"/>
  <c r="W335" i="1" s="1"/>
  <c r="FR335" i="1"/>
  <c r="GL335" i="1"/>
  <c r="GO335" i="1"/>
  <c r="GP335" i="1"/>
  <c r="GV335" i="1"/>
  <c r="GX335" i="1" s="1"/>
  <c r="I336" i="1"/>
  <c r="W336" i="1"/>
  <c r="AC336" i="1"/>
  <c r="AD336" i="1"/>
  <c r="CR336" i="1" s="1"/>
  <c r="Q336" i="1" s="1"/>
  <c r="AE336" i="1"/>
  <c r="AF336" i="1"/>
  <c r="AG336" i="1"/>
  <c r="CU336" i="1" s="1"/>
  <c r="T336" i="1" s="1"/>
  <c r="AH336" i="1"/>
  <c r="CV336" i="1" s="1"/>
  <c r="U336" i="1" s="1"/>
  <c r="AI336" i="1"/>
  <c r="AJ336" i="1"/>
  <c r="CS336" i="1"/>
  <c r="R336" i="1" s="1"/>
  <c r="CT336" i="1"/>
  <c r="S336" i="1" s="1"/>
  <c r="CW336" i="1"/>
  <c r="V336" i="1" s="1"/>
  <c r="CX336" i="1"/>
  <c r="FR336" i="1"/>
  <c r="GK336" i="1"/>
  <c r="GL336" i="1"/>
  <c r="GO336" i="1"/>
  <c r="GP336" i="1"/>
  <c r="GV336" i="1"/>
  <c r="GX336" i="1"/>
  <c r="I337" i="1"/>
  <c r="V337" i="1"/>
  <c r="AB337" i="1"/>
  <c r="AC337" i="1"/>
  <c r="CQ337" i="1" s="1"/>
  <c r="P337" i="1" s="1"/>
  <c r="AE337" i="1"/>
  <c r="AD337" i="1" s="1"/>
  <c r="CR337" i="1" s="1"/>
  <c r="AF337" i="1"/>
  <c r="CT337" i="1" s="1"/>
  <c r="S337" i="1" s="1"/>
  <c r="AG337" i="1"/>
  <c r="CU337" i="1" s="1"/>
  <c r="T337" i="1" s="1"/>
  <c r="AH337" i="1"/>
  <c r="AI337" i="1"/>
  <c r="AJ337" i="1"/>
  <c r="CX337" i="1" s="1"/>
  <c r="W337" i="1" s="1"/>
  <c r="CS337" i="1"/>
  <c r="R337" i="1" s="1"/>
  <c r="GK337" i="1" s="1"/>
  <c r="CV337" i="1"/>
  <c r="U337" i="1" s="1"/>
  <c r="CW337" i="1"/>
  <c r="FR337" i="1"/>
  <c r="GL337" i="1"/>
  <c r="GO337" i="1"/>
  <c r="GP337" i="1"/>
  <c r="GV337" i="1"/>
  <c r="GX337" i="1"/>
  <c r="C338" i="1"/>
  <c r="D338" i="1"/>
  <c r="I338" i="1"/>
  <c r="AC338" i="1"/>
  <c r="AD338" i="1"/>
  <c r="CR338" i="1" s="1"/>
  <c r="Q338" i="1" s="1"/>
  <c r="AE338" i="1"/>
  <c r="AF338" i="1"/>
  <c r="AG338" i="1"/>
  <c r="CU338" i="1" s="1"/>
  <c r="T338" i="1" s="1"/>
  <c r="AH338" i="1"/>
  <c r="CV338" i="1" s="1"/>
  <c r="U338" i="1" s="1"/>
  <c r="AI338" i="1"/>
  <c r="AJ338" i="1"/>
  <c r="CS338" i="1"/>
  <c r="R338" i="1" s="1"/>
  <c r="GK338" i="1" s="1"/>
  <c r="CT338" i="1"/>
  <c r="S338" i="1" s="1"/>
  <c r="CW338" i="1"/>
  <c r="V338" i="1" s="1"/>
  <c r="CX338" i="1"/>
  <c r="W338" i="1" s="1"/>
  <c r="FR338" i="1"/>
  <c r="GL338" i="1"/>
  <c r="GO338" i="1"/>
  <c r="GP338" i="1"/>
  <c r="GV338" i="1"/>
  <c r="GX338" i="1"/>
  <c r="C339" i="1"/>
  <c r="D339" i="1"/>
  <c r="I339" i="1"/>
  <c r="P339" i="1"/>
  <c r="T339" i="1"/>
  <c r="AC339" i="1"/>
  <c r="AD339" i="1"/>
  <c r="CR339" i="1" s="1"/>
  <c r="Q339" i="1" s="1"/>
  <c r="AE339" i="1"/>
  <c r="CS339" i="1" s="1"/>
  <c r="R339" i="1" s="1"/>
  <c r="GK339" i="1" s="1"/>
  <c r="AF339" i="1"/>
  <c r="AG339" i="1"/>
  <c r="AH339" i="1"/>
  <c r="CV339" i="1" s="1"/>
  <c r="U339" i="1" s="1"/>
  <c r="AI339" i="1"/>
  <c r="CW339" i="1" s="1"/>
  <c r="V339" i="1" s="1"/>
  <c r="AJ339" i="1"/>
  <c r="CQ339" i="1"/>
  <c r="CT339" i="1"/>
  <c r="S339" i="1" s="1"/>
  <c r="CU339" i="1"/>
  <c r="CX339" i="1"/>
  <c r="W339" i="1" s="1"/>
  <c r="FR339" i="1"/>
  <c r="GL339" i="1"/>
  <c r="GO339" i="1"/>
  <c r="GP339" i="1"/>
  <c r="GV339" i="1"/>
  <c r="GX339" i="1" s="1"/>
  <c r="I340" i="1"/>
  <c r="AC340" i="1"/>
  <c r="AD340" i="1"/>
  <c r="CR340" i="1" s="1"/>
  <c r="Q340" i="1" s="1"/>
  <c r="AE340" i="1"/>
  <c r="AF340" i="1"/>
  <c r="AG340" i="1"/>
  <c r="CU340" i="1" s="1"/>
  <c r="T340" i="1" s="1"/>
  <c r="AH340" i="1"/>
  <c r="CV340" i="1" s="1"/>
  <c r="U340" i="1" s="1"/>
  <c r="AI340" i="1"/>
  <c r="AJ340" i="1"/>
  <c r="CS340" i="1"/>
  <c r="R340" i="1" s="1"/>
  <c r="GK340" i="1" s="1"/>
  <c r="CT340" i="1"/>
  <c r="S340" i="1" s="1"/>
  <c r="CW340" i="1"/>
  <c r="V340" i="1" s="1"/>
  <c r="CX340" i="1"/>
  <c r="W340" i="1" s="1"/>
  <c r="FR340" i="1"/>
  <c r="GL340" i="1"/>
  <c r="GO340" i="1"/>
  <c r="GP340" i="1"/>
  <c r="GV340" i="1"/>
  <c r="GX340" i="1"/>
  <c r="I341" i="1"/>
  <c r="AB341" i="1"/>
  <c r="AC341" i="1"/>
  <c r="CQ341" i="1" s="1"/>
  <c r="P341" i="1" s="1"/>
  <c r="AE341" i="1"/>
  <c r="AD341" i="1" s="1"/>
  <c r="CR341" i="1" s="1"/>
  <c r="AF341" i="1"/>
  <c r="CT341" i="1" s="1"/>
  <c r="AG341" i="1"/>
  <c r="CU341" i="1" s="1"/>
  <c r="AH341" i="1"/>
  <c r="AI341" i="1"/>
  <c r="AJ341" i="1"/>
  <c r="CX341" i="1" s="1"/>
  <c r="CS341" i="1"/>
  <c r="R341" i="1" s="1"/>
  <c r="GK341" i="1" s="1"/>
  <c r="CV341" i="1"/>
  <c r="U341" i="1" s="1"/>
  <c r="CW341" i="1"/>
  <c r="V341" i="1" s="1"/>
  <c r="FR341" i="1"/>
  <c r="GL341" i="1"/>
  <c r="GO341" i="1"/>
  <c r="GP341" i="1"/>
  <c r="GV341" i="1"/>
  <c r="GX341" i="1"/>
  <c r="C342" i="1"/>
  <c r="D342" i="1"/>
  <c r="I342" i="1"/>
  <c r="CX741" i="3" s="1"/>
  <c r="AC342" i="1"/>
  <c r="AD342" i="1"/>
  <c r="CR342" i="1" s="1"/>
  <c r="Q342" i="1" s="1"/>
  <c r="AE342" i="1"/>
  <c r="AF342" i="1"/>
  <c r="AG342" i="1"/>
  <c r="CU342" i="1" s="1"/>
  <c r="T342" i="1" s="1"/>
  <c r="AH342" i="1"/>
  <c r="CV342" i="1" s="1"/>
  <c r="U342" i="1" s="1"/>
  <c r="AI342" i="1"/>
  <c r="AJ342" i="1"/>
  <c r="CS342" i="1"/>
  <c r="R342" i="1" s="1"/>
  <c r="GK342" i="1" s="1"/>
  <c r="CT342" i="1"/>
  <c r="S342" i="1" s="1"/>
  <c r="CW342" i="1"/>
  <c r="V342" i="1" s="1"/>
  <c r="CX342" i="1"/>
  <c r="W342" i="1" s="1"/>
  <c r="FR342" i="1"/>
  <c r="GL342" i="1"/>
  <c r="GO342" i="1"/>
  <c r="GP342" i="1"/>
  <c r="GV342" i="1"/>
  <c r="GX342" i="1"/>
  <c r="C343" i="1"/>
  <c r="D343" i="1"/>
  <c r="I343" i="1"/>
  <c r="CX742" i="3" s="1"/>
  <c r="AC343" i="1"/>
  <c r="AB343" i="1" s="1"/>
  <c r="AD343" i="1"/>
  <c r="CR343" i="1" s="1"/>
  <c r="Q343" i="1" s="1"/>
  <c r="AE343" i="1"/>
  <c r="CS343" i="1" s="1"/>
  <c r="R343" i="1" s="1"/>
  <c r="GK343" i="1" s="1"/>
  <c r="AF343" i="1"/>
  <c r="AG343" i="1"/>
  <c r="AH343" i="1"/>
  <c r="CV343" i="1" s="1"/>
  <c r="U343" i="1" s="1"/>
  <c r="AI343" i="1"/>
  <c r="CW343" i="1" s="1"/>
  <c r="V343" i="1" s="1"/>
  <c r="AJ343" i="1"/>
  <c r="CQ343" i="1"/>
  <c r="P343" i="1" s="1"/>
  <c r="CP343" i="1" s="1"/>
  <c r="O343" i="1" s="1"/>
  <c r="CT343" i="1"/>
  <c r="S343" i="1" s="1"/>
  <c r="CU343" i="1"/>
  <c r="T343" i="1" s="1"/>
  <c r="CX343" i="1"/>
  <c r="W343" i="1" s="1"/>
  <c r="FR343" i="1"/>
  <c r="GL343" i="1"/>
  <c r="GO343" i="1"/>
  <c r="GP343" i="1"/>
  <c r="GV343" i="1"/>
  <c r="GX343" i="1" s="1"/>
  <c r="C344" i="1"/>
  <c r="D344" i="1"/>
  <c r="I344" i="1"/>
  <c r="AC344" i="1"/>
  <c r="AE344" i="1"/>
  <c r="AF344" i="1"/>
  <c r="CT344" i="1" s="1"/>
  <c r="S344" i="1" s="1"/>
  <c r="AG344" i="1"/>
  <c r="AH344" i="1"/>
  <c r="AI344" i="1"/>
  <c r="CW344" i="1" s="1"/>
  <c r="V344" i="1" s="1"/>
  <c r="AJ344" i="1"/>
  <c r="CX344" i="1" s="1"/>
  <c r="W344" i="1" s="1"/>
  <c r="CQ344" i="1"/>
  <c r="P344" i="1" s="1"/>
  <c r="CU344" i="1"/>
  <c r="T344" i="1" s="1"/>
  <c r="CV344" i="1"/>
  <c r="U344" i="1" s="1"/>
  <c r="FR344" i="1"/>
  <c r="GL344" i="1"/>
  <c r="GO344" i="1"/>
  <c r="GP344" i="1"/>
  <c r="GV344" i="1"/>
  <c r="GX344" i="1" s="1"/>
  <c r="C345" i="1"/>
  <c r="D345" i="1"/>
  <c r="I345" i="1"/>
  <c r="V345" i="1"/>
  <c r="AB345" i="1"/>
  <c r="AC345" i="1"/>
  <c r="CQ345" i="1" s="1"/>
  <c r="P345" i="1" s="1"/>
  <c r="AE345" i="1"/>
  <c r="AD345" i="1" s="1"/>
  <c r="CR345" i="1" s="1"/>
  <c r="AF345" i="1"/>
  <c r="CT345" i="1" s="1"/>
  <c r="S345" i="1" s="1"/>
  <c r="AG345" i="1"/>
  <c r="CU345" i="1" s="1"/>
  <c r="T345" i="1" s="1"/>
  <c r="AH345" i="1"/>
  <c r="AI345" i="1"/>
  <c r="AJ345" i="1"/>
  <c r="CX345" i="1" s="1"/>
  <c r="W345" i="1" s="1"/>
  <c r="CS345" i="1"/>
  <c r="R345" i="1" s="1"/>
  <c r="GK345" i="1" s="1"/>
  <c r="CV345" i="1"/>
  <c r="U345" i="1" s="1"/>
  <c r="CW345" i="1"/>
  <c r="FR345" i="1"/>
  <c r="GL345" i="1"/>
  <c r="GO345" i="1"/>
  <c r="GP345" i="1"/>
  <c r="GV345" i="1"/>
  <c r="GX345" i="1"/>
  <c r="C346" i="1"/>
  <c r="D346" i="1"/>
  <c r="I346" i="1"/>
  <c r="AC346" i="1"/>
  <c r="AD346" i="1"/>
  <c r="CR346" i="1" s="1"/>
  <c r="Q346" i="1" s="1"/>
  <c r="AE346" i="1"/>
  <c r="AF346" i="1"/>
  <c r="AG346" i="1"/>
  <c r="CU346" i="1" s="1"/>
  <c r="T346" i="1" s="1"/>
  <c r="AH346" i="1"/>
  <c r="CV346" i="1" s="1"/>
  <c r="U346" i="1" s="1"/>
  <c r="AI346" i="1"/>
  <c r="AJ346" i="1"/>
  <c r="CS346" i="1"/>
  <c r="R346" i="1" s="1"/>
  <c r="GK346" i="1" s="1"/>
  <c r="CT346" i="1"/>
  <c r="S346" i="1" s="1"/>
  <c r="CW346" i="1"/>
  <c r="V346" i="1" s="1"/>
  <c r="CX346" i="1"/>
  <c r="W346" i="1" s="1"/>
  <c r="FR346" i="1"/>
  <c r="GL346" i="1"/>
  <c r="GO346" i="1"/>
  <c r="GP346" i="1"/>
  <c r="GV346" i="1"/>
  <c r="GX346" i="1"/>
  <c r="C347" i="1"/>
  <c r="D347" i="1"/>
  <c r="I347" i="1"/>
  <c r="P347" i="1"/>
  <c r="T347" i="1"/>
  <c r="AC347" i="1"/>
  <c r="AD347" i="1"/>
  <c r="CR347" i="1" s="1"/>
  <c r="Q347" i="1" s="1"/>
  <c r="AE347" i="1"/>
  <c r="CS347" i="1" s="1"/>
  <c r="R347" i="1" s="1"/>
  <c r="GK347" i="1" s="1"/>
  <c r="AF347" i="1"/>
  <c r="AG347" i="1"/>
  <c r="AH347" i="1"/>
  <c r="CV347" i="1" s="1"/>
  <c r="U347" i="1" s="1"/>
  <c r="AI347" i="1"/>
  <c r="CW347" i="1" s="1"/>
  <c r="V347" i="1" s="1"/>
  <c r="AJ347" i="1"/>
  <c r="CQ347" i="1"/>
  <c r="CT347" i="1"/>
  <c r="S347" i="1" s="1"/>
  <c r="CU347" i="1"/>
  <c r="CX347" i="1"/>
  <c r="W347" i="1" s="1"/>
  <c r="FR347" i="1"/>
  <c r="GL347" i="1"/>
  <c r="GO347" i="1"/>
  <c r="GP347" i="1"/>
  <c r="GV347" i="1"/>
  <c r="GX347" i="1" s="1"/>
  <c r="I348" i="1"/>
  <c r="AC348" i="1"/>
  <c r="AD348" i="1"/>
  <c r="CR348" i="1" s="1"/>
  <c r="Q348" i="1" s="1"/>
  <c r="AE348" i="1"/>
  <c r="AF348" i="1"/>
  <c r="AG348" i="1"/>
  <c r="CU348" i="1" s="1"/>
  <c r="T348" i="1" s="1"/>
  <c r="AH348" i="1"/>
  <c r="CV348" i="1" s="1"/>
  <c r="U348" i="1" s="1"/>
  <c r="AI348" i="1"/>
  <c r="AJ348" i="1"/>
  <c r="CS348" i="1"/>
  <c r="R348" i="1" s="1"/>
  <c r="GK348" i="1" s="1"/>
  <c r="CT348" i="1"/>
  <c r="S348" i="1" s="1"/>
  <c r="CW348" i="1"/>
  <c r="V348" i="1" s="1"/>
  <c r="CX348" i="1"/>
  <c r="W348" i="1" s="1"/>
  <c r="FR348" i="1"/>
  <c r="GL348" i="1"/>
  <c r="GO348" i="1"/>
  <c r="GP348" i="1"/>
  <c r="GV348" i="1"/>
  <c r="GX348" i="1"/>
  <c r="I349" i="1"/>
  <c r="GX349" i="1" s="1"/>
  <c r="AB349" i="1"/>
  <c r="AC349" i="1"/>
  <c r="CQ349" i="1" s="1"/>
  <c r="AE349" i="1"/>
  <c r="AD349" i="1" s="1"/>
  <c r="CR349" i="1" s="1"/>
  <c r="AF349" i="1"/>
  <c r="CT349" i="1" s="1"/>
  <c r="AG349" i="1"/>
  <c r="CU349" i="1" s="1"/>
  <c r="AH349" i="1"/>
  <c r="AI349" i="1"/>
  <c r="AJ349" i="1"/>
  <c r="CX349" i="1" s="1"/>
  <c r="CS349" i="1"/>
  <c r="CV349" i="1"/>
  <c r="CW349" i="1"/>
  <c r="V349" i="1" s="1"/>
  <c r="FR349" i="1"/>
  <c r="GL349" i="1"/>
  <c r="GO349" i="1"/>
  <c r="GP349" i="1"/>
  <c r="GV349" i="1"/>
  <c r="I350" i="1"/>
  <c r="AC350" i="1"/>
  <c r="AE350" i="1"/>
  <c r="AF350" i="1"/>
  <c r="CT350" i="1" s="1"/>
  <c r="S350" i="1" s="1"/>
  <c r="AG350" i="1"/>
  <c r="AH350" i="1"/>
  <c r="AI350" i="1"/>
  <c r="CW350" i="1" s="1"/>
  <c r="V350" i="1" s="1"/>
  <c r="AJ350" i="1"/>
  <c r="CX350" i="1" s="1"/>
  <c r="W350" i="1" s="1"/>
  <c r="CQ350" i="1"/>
  <c r="P350" i="1" s="1"/>
  <c r="CU350" i="1"/>
  <c r="T350" i="1" s="1"/>
  <c r="CV350" i="1"/>
  <c r="U350" i="1" s="1"/>
  <c r="FR350" i="1"/>
  <c r="GL350" i="1"/>
  <c r="GO350" i="1"/>
  <c r="GP350" i="1"/>
  <c r="GV350" i="1"/>
  <c r="GX350" i="1" s="1"/>
  <c r="I351" i="1"/>
  <c r="P351" i="1"/>
  <c r="AC351" i="1"/>
  <c r="AD351" i="1"/>
  <c r="CR351" i="1" s="1"/>
  <c r="Q351" i="1" s="1"/>
  <c r="AE351" i="1"/>
  <c r="CS351" i="1" s="1"/>
  <c r="R351" i="1" s="1"/>
  <c r="GK351" i="1" s="1"/>
  <c r="AF351" i="1"/>
  <c r="AG351" i="1"/>
  <c r="AH351" i="1"/>
  <c r="CV351" i="1" s="1"/>
  <c r="U351" i="1" s="1"/>
  <c r="AI351" i="1"/>
  <c r="CW351" i="1" s="1"/>
  <c r="V351" i="1" s="1"/>
  <c r="AJ351" i="1"/>
  <c r="CQ351" i="1"/>
  <c r="CT351" i="1"/>
  <c r="S351" i="1" s="1"/>
  <c r="CU351" i="1"/>
  <c r="T351" i="1" s="1"/>
  <c r="CX351" i="1"/>
  <c r="W351" i="1" s="1"/>
  <c r="FR351" i="1"/>
  <c r="GL351" i="1"/>
  <c r="GO351" i="1"/>
  <c r="GP351" i="1"/>
  <c r="GV351" i="1"/>
  <c r="GX351" i="1" s="1"/>
  <c r="I352" i="1"/>
  <c r="W352" i="1"/>
  <c r="AC352" i="1"/>
  <c r="AD352" i="1"/>
  <c r="CR352" i="1" s="1"/>
  <c r="Q352" i="1" s="1"/>
  <c r="AE352" i="1"/>
  <c r="AF352" i="1"/>
  <c r="AG352" i="1"/>
  <c r="CU352" i="1" s="1"/>
  <c r="T352" i="1" s="1"/>
  <c r="AH352" i="1"/>
  <c r="CV352" i="1" s="1"/>
  <c r="U352" i="1" s="1"/>
  <c r="AI352" i="1"/>
  <c r="AJ352" i="1"/>
  <c r="CS352" i="1"/>
  <c r="R352" i="1" s="1"/>
  <c r="CT352" i="1"/>
  <c r="S352" i="1" s="1"/>
  <c r="CW352" i="1"/>
  <c r="V352" i="1" s="1"/>
  <c r="CX352" i="1"/>
  <c r="FR352" i="1"/>
  <c r="GK352" i="1"/>
  <c r="GL352" i="1"/>
  <c r="GO352" i="1"/>
  <c r="GP352" i="1"/>
  <c r="GV352" i="1"/>
  <c r="GX352" i="1"/>
  <c r="I353" i="1"/>
  <c r="V353" i="1"/>
  <c r="AB353" i="1"/>
  <c r="AC353" i="1"/>
  <c r="CQ353" i="1" s="1"/>
  <c r="P353" i="1" s="1"/>
  <c r="AE353" i="1"/>
  <c r="AD353" i="1" s="1"/>
  <c r="CR353" i="1" s="1"/>
  <c r="AF353" i="1"/>
  <c r="CT353" i="1" s="1"/>
  <c r="S353" i="1" s="1"/>
  <c r="AG353" i="1"/>
  <c r="CU353" i="1" s="1"/>
  <c r="T353" i="1" s="1"/>
  <c r="AH353" i="1"/>
  <c r="AI353" i="1"/>
  <c r="AJ353" i="1"/>
  <c r="CX353" i="1" s="1"/>
  <c r="W353" i="1" s="1"/>
  <c r="CS353" i="1"/>
  <c r="R353" i="1" s="1"/>
  <c r="GK353" i="1" s="1"/>
  <c r="CV353" i="1"/>
  <c r="U353" i="1" s="1"/>
  <c r="CW353" i="1"/>
  <c r="FR353" i="1"/>
  <c r="GL353" i="1"/>
  <c r="GO353" i="1"/>
  <c r="GP353" i="1"/>
  <c r="GV353" i="1"/>
  <c r="GX353" i="1"/>
  <c r="I354" i="1"/>
  <c r="AC354" i="1"/>
  <c r="AE354" i="1"/>
  <c r="AF354" i="1"/>
  <c r="CT354" i="1" s="1"/>
  <c r="S354" i="1" s="1"/>
  <c r="AG354" i="1"/>
  <c r="AH354" i="1"/>
  <c r="AI354" i="1"/>
  <c r="CW354" i="1" s="1"/>
  <c r="V354" i="1" s="1"/>
  <c r="AJ354" i="1"/>
  <c r="CX354" i="1" s="1"/>
  <c r="W354" i="1" s="1"/>
  <c r="CQ354" i="1"/>
  <c r="P354" i="1" s="1"/>
  <c r="CU354" i="1"/>
  <c r="T354" i="1" s="1"/>
  <c r="CV354" i="1"/>
  <c r="U354" i="1" s="1"/>
  <c r="FR354" i="1"/>
  <c r="GL354" i="1"/>
  <c r="GO354" i="1"/>
  <c r="GP354" i="1"/>
  <c r="GV354" i="1"/>
  <c r="GX354" i="1" s="1"/>
  <c r="I355" i="1"/>
  <c r="AC355" i="1"/>
  <c r="AB355" i="1" s="1"/>
  <c r="AD355" i="1"/>
  <c r="CR355" i="1" s="1"/>
  <c r="Q355" i="1" s="1"/>
  <c r="AE355" i="1"/>
  <c r="CS355" i="1" s="1"/>
  <c r="R355" i="1" s="1"/>
  <c r="GK355" i="1" s="1"/>
  <c r="AF355" i="1"/>
  <c r="AG355" i="1"/>
  <c r="AH355" i="1"/>
  <c r="CV355" i="1" s="1"/>
  <c r="U355" i="1" s="1"/>
  <c r="AI355" i="1"/>
  <c r="CW355" i="1" s="1"/>
  <c r="V355" i="1" s="1"/>
  <c r="AJ355" i="1"/>
  <c r="CQ355" i="1"/>
  <c r="P355" i="1" s="1"/>
  <c r="CP355" i="1" s="1"/>
  <c r="O355" i="1" s="1"/>
  <c r="CT355" i="1"/>
  <c r="S355" i="1" s="1"/>
  <c r="CZ355" i="1" s="1"/>
  <c r="Y355" i="1" s="1"/>
  <c r="CU355" i="1"/>
  <c r="T355" i="1" s="1"/>
  <c r="CX355" i="1"/>
  <c r="W355" i="1" s="1"/>
  <c r="CY355" i="1"/>
  <c r="X355" i="1" s="1"/>
  <c r="FR355" i="1"/>
  <c r="GL355" i="1"/>
  <c r="GO355" i="1"/>
  <c r="GP355" i="1"/>
  <c r="FV397" i="1" s="1"/>
  <c r="GV355" i="1"/>
  <c r="GX355" i="1" s="1"/>
  <c r="I356" i="1"/>
  <c r="S356" i="1"/>
  <c r="W356" i="1"/>
  <c r="AC356" i="1"/>
  <c r="AD356" i="1"/>
  <c r="CR356" i="1" s="1"/>
  <c r="Q356" i="1" s="1"/>
  <c r="AE356" i="1"/>
  <c r="AF356" i="1"/>
  <c r="AG356" i="1"/>
  <c r="CU356" i="1" s="1"/>
  <c r="T356" i="1" s="1"/>
  <c r="AH356" i="1"/>
  <c r="CV356" i="1" s="1"/>
  <c r="U356" i="1" s="1"/>
  <c r="AI356" i="1"/>
  <c r="AJ356" i="1"/>
  <c r="CS356" i="1"/>
  <c r="R356" i="1" s="1"/>
  <c r="CT356" i="1"/>
  <c r="CW356" i="1"/>
  <c r="V356" i="1" s="1"/>
  <c r="CX356" i="1"/>
  <c r="FR356" i="1"/>
  <c r="GK356" i="1"/>
  <c r="GL356" i="1"/>
  <c r="GO356" i="1"/>
  <c r="GP356" i="1"/>
  <c r="GV356" i="1"/>
  <c r="GX356" i="1"/>
  <c r="I357" i="1"/>
  <c r="R357" i="1"/>
  <c r="GK357" i="1" s="1"/>
  <c r="V357" i="1"/>
  <c r="AC357" i="1"/>
  <c r="CQ357" i="1" s="1"/>
  <c r="P357" i="1" s="1"/>
  <c r="AE357" i="1"/>
  <c r="AD357" i="1" s="1"/>
  <c r="CR357" i="1" s="1"/>
  <c r="Q357" i="1" s="1"/>
  <c r="AF357" i="1"/>
  <c r="CT357" i="1" s="1"/>
  <c r="S357" i="1" s="1"/>
  <c r="AG357" i="1"/>
  <c r="CU357" i="1" s="1"/>
  <c r="T357" i="1" s="1"/>
  <c r="AH357" i="1"/>
  <c r="AI357" i="1"/>
  <c r="AJ357" i="1"/>
  <c r="CX357" i="1" s="1"/>
  <c r="W357" i="1" s="1"/>
  <c r="CS357" i="1"/>
  <c r="CV357" i="1"/>
  <c r="U357" i="1" s="1"/>
  <c r="CW357" i="1"/>
  <c r="FR357" i="1"/>
  <c r="GL357" i="1"/>
  <c r="GO357" i="1"/>
  <c r="GP357" i="1"/>
  <c r="GV357" i="1"/>
  <c r="GX357" i="1"/>
  <c r="I358" i="1"/>
  <c r="AC358" i="1"/>
  <c r="AE358" i="1"/>
  <c r="AF358" i="1"/>
  <c r="CT358" i="1" s="1"/>
  <c r="S358" i="1" s="1"/>
  <c r="AG358" i="1"/>
  <c r="AH358" i="1"/>
  <c r="AI358" i="1"/>
  <c r="CW358" i="1" s="1"/>
  <c r="V358" i="1" s="1"/>
  <c r="AJ358" i="1"/>
  <c r="CX358" i="1" s="1"/>
  <c r="W358" i="1" s="1"/>
  <c r="CQ358" i="1"/>
  <c r="P358" i="1" s="1"/>
  <c r="CU358" i="1"/>
  <c r="T358" i="1" s="1"/>
  <c r="CV358" i="1"/>
  <c r="U358" i="1" s="1"/>
  <c r="FR358" i="1"/>
  <c r="GL358" i="1"/>
  <c r="GO358" i="1"/>
  <c r="GP358" i="1"/>
  <c r="GV358" i="1"/>
  <c r="GX358" i="1" s="1"/>
  <c r="I359" i="1"/>
  <c r="AC359" i="1"/>
  <c r="AB359" i="1" s="1"/>
  <c r="AD359" i="1"/>
  <c r="CR359" i="1" s="1"/>
  <c r="Q359" i="1" s="1"/>
  <c r="AE359" i="1"/>
  <c r="CS359" i="1" s="1"/>
  <c r="R359" i="1" s="1"/>
  <c r="GK359" i="1" s="1"/>
  <c r="AF359" i="1"/>
  <c r="AG359" i="1"/>
  <c r="AH359" i="1"/>
  <c r="CV359" i="1" s="1"/>
  <c r="U359" i="1" s="1"/>
  <c r="AI359" i="1"/>
  <c r="CW359" i="1" s="1"/>
  <c r="V359" i="1" s="1"/>
  <c r="AJ359" i="1"/>
  <c r="CQ359" i="1"/>
  <c r="P359" i="1" s="1"/>
  <c r="CP359" i="1" s="1"/>
  <c r="O359" i="1" s="1"/>
  <c r="CT359" i="1"/>
  <c r="S359" i="1" s="1"/>
  <c r="CU359" i="1"/>
  <c r="T359" i="1" s="1"/>
  <c r="CX359" i="1"/>
  <c r="W359" i="1" s="1"/>
  <c r="FR359" i="1"/>
  <c r="GL359" i="1"/>
  <c r="GO359" i="1"/>
  <c r="GP359" i="1"/>
  <c r="GV359" i="1"/>
  <c r="GX359" i="1" s="1"/>
  <c r="I360" i="1"/>
  <c r="AC360" i="1"/>
  <c r="AD360" i="1"/>
  <c r="CR360" i="1" s="1"/>
  <c r="Q360" i="1" s="1"/>
  <c r="AE360" i="1"/>
  <c r="AF360" i="1"/>
  <c r="AG360" i="1"/>
  <c r="CU360" i="1" s="1"/>
  <c r="T360" i="1" s="1"/>
  <c r="AH360" i="1"/>
  <c r="CV360" i="1" s="1"/>
  <c r="U360" i="1" s="1"/>
  <c r="AI360" i="1"/>
  <c r="AJ360" i="1"/>
  <c r="CS360" i="1"/>
  <c r="R360" i="1" s="1"/>
  <c r="GK360" i="1" s="1"/>
  <c r="CT360" i="1"/>
  <c r="S360" i="1" s="1"/>
  <c r="CW360" i="1"/>
  <c r="V360" i="1" s="1"/>
  <c r="CX360" i="1"/>
  <c r="W360" i="1" s="1"/>
  <c r="FR360" i="1"/>
  <c r="GL360" i="1"/>
  <c r="GO360" i="1"/>
  <c r="GP360" i="1"/>
  <c r="GV360" i="1"/>
  <c r="GX360" i="1"/>
  <c r="I361" i="1"/>
  <c r="R361" i="1"/>
  <c r="GK361" i="1" s="1"/>
  <c r="AC361" i="1"/>
  <c r="CQ361" i="1" s="1"/>
  <c r="P361" i="1" s="1"/>
  <c r="AE361" i="1"/>
  <c r="AD361" i="1" s="1"/>
  <c r="AF361" i="1"/>
  <c r="CT361" i="1" s="1"/>
  <c r="AG361" i="1"/>
  <c r="CU361" i="1" s="1"/>
  <c r="AH361" i="1"/>
  <c r="AI361" i="1"/>
  <c r="AJ361" i="1"/>
  <c r="CX361" i="1" s="1"/>
  <c r="CS361" i="1"/>
  <c r="CV361" i="1"/>
  <c r="U361" i="1" s="1"/>
  <c r="CW361" i="1"/>
  <c r="V361" i="1" s="1"/>
  <c r="FR361" i="1"/>
  <c r="GL361" i="1"/>
  <c r="GO361" i="1"/>
  <c r="GP361" i="1"/>
  <c r="GV361" i="1"/>
  <c r="GX361" i="1"/>
  <c r="I362" i="1"/>
  <c r="AC362" i="1"/>
  <c r="AE362" i="1"/>
  <c r="AF362" i="1"/>
  <c r="CT362" i="1" s="1"/>
  <c r="S362" i="1" s="1"/>
  <c r="AG362" i="1"/>
  <c r="AH362" i="1"/>
  <c r="AI362" i="1"/>
  <c r="CW362" i="1" s="1"/>
  <c r="V362" i="1" s="1"/>
  <c r="AJ362" i="1"/>
  <c r="CX362" i="1" s="1"/>
  <c r="W362" i="1" s="1"/>
  <c r="CQ362" i="1"/>
  <c r="P362" i="1" s="1"/>
  <c r="CU362" i="1"/>
  <c r="T362" i="1" s="1"/>
  <c r="CV362" i="1"/>
  <c r="U362" i="1" s="1"/>
  <c r="FR362" i="1"/>
  <c r="GL362" i="1"/>
  <c r="GO362" i="1"/>
  <c r="GP362" i="1"/>
  <c r="GV362" i="1"/>
  <c r="GX362" i="1" s="1"/>
  <c r="I363" i="1"/>
  <c r="P363" i="1"/>
  <c r="T363" i="1"/>
  <c r="AC363" i="1"/>
  <c r="AD363" i="1"/>
  <c r="CR363" i="1" s="1"/>
  <c r="Q363" i="1" s="1"/>
  <c r="AE363" i="1"/>
  <c r="CS363" i="1" s="1"/>
  <c r="R363" i="1" s="1"/>
  <c r="GK363" i="1" s="1"/>
  <c r="AF363" i="1"/>
  <c r="AG363" i="1"/>
  <c r="AH363" i="1"/>
  <c r="CV363" i="1" s="1"/>
  <c r="U363" i="1" s="1"/>
  <c r="AI363" i="1"/>
  <c r="CW363" i="1" s="1"/>
  <c r="V363" i="1" s="1"/>
  <c r="AJ363" i="1"/>
  <c r="CQ363" i="1"/>
  <c r="CT363" i="1"/>
  <c r="S363" i="1" s="1"/>
  <c r="CU363" i="1"/>
  <c r="CX363" i="1"/>
  <c r="W363" i="1" s="1"/>
  <c r="FR363" i="1"/>
  <c r="GL363" i="1"/>
  <c r="GO363" i="1"/>
  <c r="GP363" i="1"/>
  <c r="GV363" i="1"/>
  <c r="GX363" i="1" s="1"/>
  <c r="I364" i="1"/>
  <c r="AC364" i="1"/>
  <c r="AD364" i="1"/>
  <c r="CR364" i="1" s="1"/>
  <c r="Q364" i="1" s="1"/>
  <c r="AE364" i="1"/>
  <c r="AF364" i="1"/>
  <c r="AG364" i="1"/>
  <c r="CU364" i="1" s="1"/>
  <c r="T364" i="1" s="1"/>
  <c r="AH364" i="1"/>
  <c r="CV364" i="1" s="1"/>
  <c r="U364" i="1" s="1"/>
  <c r="AI364" i="1"/>
  <c r="AJ364" i="1"/>
  <c r="CS364" i="1"/>
  <c r="R364" i="1" s="1"/>
  <c r="GK364" i="1" s="1"/>
  <c r="CT364" i="1"/>
  <c r="S364" i="1" s="1"/>
  <c r="CW364" i="1"/>
  <c r="V364" i="1" s="1"/>
  <c r="CX364" i="1"/>
  <c r="W364" i="1" s="1"/>
  <c r="FR364" i="1"/>
  <c r="GL364" i="1"/>
  <c r="GO364" i="1"/>
  <c r="GP364" i="1"/>
  <c r="GV364" i="1"/>
  <c r="GX364" i="1"/>
  <c r="I365" i="1"/>
  <c r="AB365" i="1"/>
  <c r="AC365" i="1"/>
  <c r="CQ365" i="1" s="1"/>
  <c r="P365" i="1" s="1"/>
  <c r="AE365" i="1"/>
  <c r="AD365" i="1" s="1"/>
  <c r="CR365" i="1" s="1"/>
  <c r="AF365" i="1"/>
  <c r="CT365" i="1" s="1"/>
  <c r="AG365" i="1"/>
  <c r="CU365" i="1" s="1"/>
  <c r="AH365" i="1"/>
  <c r="AI365" i="1"/>
  <c r="AJ365" i="1"/>
  <c r="CX365" i="1" s="1"/>
  <c r="CS365" i="1"/>
  <c r="CV365" i="1"/>
  <c r="U365" i="1" s="1"/>
  <c r="CW365" i="1"/>
  <c r="V365" i="1" s="1"/>
  <c r="FR365" i="1"/>
  <c r="GL365" i="1"/>
  <c r="GO365" i="1"/>
  <c r="GP365" i="1"/>
  <c r="GV365" i="1"/>
  <c r="GX365" i="1"/>
  <c r="C366" i="1"/>
  <c r="D366" i="1"/>
  <c r="I366" i="1"/>
  <c r="AC366" i="1"/>
  <c r="AD366" i="1"/>
  <c r="CR366" i="1" s="1"/>
  <c r="Q366" i="1" s="1"/>
  <c r="AE366" i="1"/>
  <c r="AF366" i="1"/>
  <c r="AG366" i="1"/>
  <c r="CU366" i="1" s="1"/>
  <c r="T366" i="1" s="1"/>
  <c r="AH366" i="1"/>
  <c r="CV366" i="1" s="1"/>
  <c r="U366" i="1" s="1"/>
  <c r="AI366" i="1"/>
  <c r="AJ366" i="1"/>
  <c r="CS366" i="1"/>
  <c r="R366" i="1" s="1"/>
  <c r="GK366" i="1" s="1"/>
  <c r="CT366" i="1"/>
  <c r="S366" i="1" s="1"/>
  <c r="CW366" i="1"/>
  <c r="V366" i="1" s="1"/>
  <c r="CX366" i="1"/>
  <c r="W366" i="1" s="1"/>
  <c r="FR366" i="1"/>
  <c r="GL366" i="1"/>
  <c r="GO366" i="1"/>
  <c r="GP366" i="1"/>
  <c r="GV366" i="1"/>
  <c r="GX366" i="1"/>
  <c r="C367" i="1"/>
  <c r="D367" i="1"/>
  <c r="I367" i="1"/>
  <c r="AC367" i="1"/>
  <c r="AB367" i="1" s="1"/>
  <c r="AD367" i="1"/>
  <c r="CR367" i="1" s="1"/>
  <c r="Q367" i="1" s="1"/>
  <c r="AE367" i="1"/>
  <c r="CS367" i="1" s="1"/>
  <c r="R367" i="1" s="1"/>
  <c r="GK367" i="1" s="1"/>
  <c r="AF367" i="1"/>
  <c r="AG367" i="1"/>
  <c r="AH367" i="1"/>
  <c r="CV367" i="1" s="1"/>
  <c r="U367" i="1" s="1"/>
  <c r="AI367" i="1"/>
  <c r="CW367" i="1" s="1"/>
  <c r="V367" i="1" s="1"/>
  <c r="AJ367" i="1"/>
  <c r="CQ367" i="1"/>
  <c r="P367" i="1" s="1"/>
  <c r="CP367" i="1" s="1"/>
  <c r="O367" i="1" s="1"/>
  <c r="CT367" i="1"/>
  <c r="S367" i="1" s="1"/>
  <c r="CU367" i="1"/>
  <c r="T367" i="1" s="1"/>
  <c r="CX367" i="1"/>
  <c r="W367" i="1" s="1"/>
  <c r="FR367" i="1"/>
  <c r="GL367" i="1"/>
  <c r="GO367" i="1"/>
  <c r="GP367" i="1"/>
  <c r="GV367" i="1"/>
  <c r="GX367" i="1" s="1"/>
  <c r="I368" i="1"/>
  <c r="AC368" i="1"/>
  <c r="AD368" i="1"/>
  <c r="CR368" i="1" s="1"/>
  <c r="Q368" i="1" s="1"/>
  <c r="AE368" i="1"/>
  <c r="AF368" i="1"/>
  <c r="AG368" i="1"/>
  <c r="CU368" i="1" s="1"/>
  <c r="T368" i="1" s="1"/>
  <c r="AH368" i="1"/>
  <c r="CV368" i="1" s="1"/>
  <c r="U368" i="1" s="1"/>
  <c r="AI368" i="1"/>
  <c r="AJ368" i="1"/>
  <c r="CS368" i="1"/>
  <c r="R368" i="1" s="1"/>
  <c r="GK368" i="1" s="1"/>
  <c r="CT368" i="1"/>
  <c r="S368" i="1" s="1"/>
  <c r="CW368" i="1"/>
  <c r="V368" i="1" s="1"/>
  <c r="CX368" i="1"/>
  <c r="W368" i="1" s="1"/>
  <c r="FR368" i="1"/>
  <c r="GL368" i="1"/>
  <c r="GO368" i="1"/>
  <c r="GP368" i="1"/>
  <c r="GV368" i="1"/>
  <c r="GX368" i="1"/>
  <c r="I369" i="1"/>
  <c r="R369" i="1"/>
  <c r="GK369" i="1" s="1"/>
  <c r="AC369" i="1"/>
  <c r="CQ369" i="1" s="1"/>
  <c r="P369" i="1" s="1"/>
  <c r="AE369" i="1"/>
  <c r="AD369" i="1" s="1"/>
  <c r="AF369" i="1"/>
  <c r="CT369" i="1" s="1"/>
  <c r="AG369" i="1"/>
  <c r="CU369" i="1" s="1"/>
  <c r="AH369" i="1"/>
  <c r="AI369" i="1"/>
  <c r="AJ369" i="1"/>
  <c r="CX369" i="1" s="1"/>
  <c r="CS369" i="1"/>
  <c r="CV369" i="1"/>
  <c r="U369" i="1" s="1"/>
  <c r="CW369" i="1"/>
  <c r="V369" i="1" s="1"/>
  <c r="FR369" i="1"/>
  <c r="GL369" i="1"/>
  <c r="GO369" i="1"/>
  <c r="GP369" i="1"/>
  <c r="GV369" i="1"/>
  <c r="GX369" i="1"/>
  <c r="C370" i="1"/>
  <c r="D370" i="1"/>
  <c r="I370" i="1"/>
  <c r="W370" i="1"/>
  <c r="AC370" i="1"/>
  <c r="AD370" i="1"/>
  <c r="CR370" i="1" s="1"/>
  <c r="Q370" i="1" s="1"/>
  <c r="AE370" i="1"/>
  <c r="AF370" i="1"/>
  <c r="AG370" i="1"/>
  <c r="CU370" i="1" s="1"/>
  <c r="T370" i="1" s="1"/>
  <c r="AH370" i="1"/>
  <c r="CV370" i="1" s="1"/>
  <c r="U370" i="1" s="1"/>
  <c r="AI370" i="1"/>
  <c r="AJ370" i="1"/>
  <c r="CS370" i="1"/>
  <c r="R370" i="1" s="1"/>
  <c r="CT370" i="1"/>
  <c r="S370" i="1" s="1"/>
  <c r="CW370" i="1"/>
  <c r="V370" i="1" s="1"/>
  <c r="CX370" i="1"/>
  <c r="FR370" i="1"/>
  <c r="GK370" i="1"/>
  <c r="GL370" i="1"/>
  <c r="GO370" i="1"/>
  <c r="GP370" i="1"/>
  <c r="GV370" i="1"/>
  <c r="GX370" i="1"/>
  <c r="C371" i="1"/>
  <c r="D371" i="1"/>
  <c r="I371" i="1"/>
  <c r="AC371" i="1"/>
  <c r="AB371" i="1" s="1"/>
  <c r="AD371" i="1"/>
  <c r="CR371" i="1" s="1"/>
  <c r="Q371" i="1" s="1"/>
  <c r="AE371" i="1"/>
  <c r="CS371" i="1" s="1"/>
  <c r="R371" i="1" s="1"/>
  <c r="GK371" i="1" s="1"/>
  <c r="AF371" i="1"/>
  <c r="AG371" i="1"/>
  <c r="AH371" i="1"/>
  <c r="CV371" i="1" s="1"/>
  <c r="U371" i="1" s="1"/>
  <c r="AI371" i="1"/>
  <c r="CW371" i="1" s="1"/>
  <c r="V371" i="1" s="1"/>
  <c r="AJ371" i="1"/>
  <c r="CQ371" i="1"/>
  <c r="P371" i="1" s="1"/>
  <c r="CP371" i="1" s="1"/>
  <c r="O371" i="1" s="1"/>
  <c r="CT371" i="1"/>
  <c r="S371" i="1" s="1"/>
  <c r="CZ371" i="1" s="1"/>
  <c r="Y371" i="1" s="1"/>
  <c r="CU371" i="1"/>
  <c r="T371" i="1" s="1"/>
  <c r="CX371" i="1"/>
  <c r="W371" i="1" s="1"/>
  <c r="CY371" i="1"/>
  <c r="X371" i="1" s="1"/>
  <c r="FR371" i="1"/>
  <c r="GL371" i="1"/>
  <c r="GO371" i="1"/>
  <c r="GP371" i="1"/>
  <c r="GV371" i="1"/>
  <c r="GX371" i="1" s="1"/>
  <c r="I372" i="1"/>
  <c r="S372" i="1"/>
  <c r="W372" i="1"/>
  <c r="AC372" i="1"/>
  <c r="AD372" i="1"/>
  <c r="CR372" i="1" s="1"/>
  <c r="Q372" i="1" s="1"/>
  <c r="AE372" i="1"/>
  <c r="AF372" i="1"/>
  <c r="AG372" i="1"/>
  <c r="CU372" i="1" s="1"/>
  <c r="T372" i="1" s="1"/>
  <c r="AH372" i="1"/>
  <c r="CV372" i="1" s="1"/>
  <c r="U372" i="1" s="1"/>
  <c r="AI372" i="1"/>
  <c r="AJ372" i="1"/>
  <c r="CS372" i="1"/>
  <c r="R372" i="1" s="1"/>
  <c r="CT372" i="1"/>
  <c r="CW372" i="1"/>
  <c r="V372" i="1" s="1"/>
  <c r="CX372" i="1"/>
  <c r="FR372" i="1"/>
  <c r="GK372" i="1"/>
  <c r="GL372" i="1"/>
  <c r="GO372" i="1"/>
  <c r="GP372" i="1"/>
  <c r="GV372" i="1"/>
  <c r="GX372" i="1"/>
  <c r="I373" i="1"/>
  <c r="R373" i="1"/>
  <c r="GK373" i="1" s="1"/>
  <c r="V373" i="1"/>
  <c r="AC373" i="1"/>
  <c r="CQ373" i="1" s="1"/>
  <c r="P373" i="1" s="1"/>
  <c r="AE373" i="1"/>
  <c r="AD373" i="1" s="1"/>
  <c r="CR373" i="1" s="1"/>
  <c r="Q373" i="1" s="1"/>
  <c r="AF373" i="1"/>
  <c r="CT373" i="1" s="1"/>
  <c r="S373" i="1" s="1"/>
  <c r="AG373" i="1"/>
  <c r="CU373" i="1" s="1"/>
  <c r="T373" i="1" s="1"/>
  <c r="AH373" i="1"/>
  <c r="AI373" i="1"/>
  <c r="AJ373" i="1"/>
  <c r="CX373" i="1" s="1"/>
  <c r="W373" i="1" s="1"/>
  <c r="CS373" i="1"/>
  <c r="CV373" i="1"/>
  <c r="U373" i="1" s="1"/>
  <c r="CW373" i="1"/>
  <c r="FR373" i="1"/>
  <c r="GL373" i="1"/>
  <c r="GO373" i="1"/>
  <c r="GP373" i="1"/>
  <c r="GV373" i="1"/>
  <c r="GX373" i="1"/>
  <c r="C374" i="1"/>
  <c r="D374" i="1"/>
  <c r="I374" i="1"/>
  <c r="W374" i="1"/>
  <c r="AC374" i="1"/>
  <c r="AD374" i="1"/>
  <c r="CR374" i="1" s="1"/>
  <c r="Q374" i="1" s="1"/>
  <c r="AE374" i="1"/>
  <c r="AF374" i="1"/>
  <c r="AG374" i="1"/>
  <c r="CU374" i="1" s="1"/>
  <c r="T374" i="1" s="1"/>
  <c r="AH374" i="1"/>
  <c r="CV374" i="1" s="1"/>
  <c r="U374" i="1" s="1"/>
  <c r="AI374" i="1"/>
  <c r="AJ374" i="1"/>
  <c r="CS374" i="1"/>
  <c r="R374" i="1" s="1"/>
  <c r="CT374" i="1"/>
  <c r="S374" i="1" s="1"/>
  <c r="CW374" i="1"/>
  <c r="V374" i="1" s="1"/>
  <c r="CX374" i="1"/>
  <c r="FR374" i="1"/>
  <c r="GK374" i="1"/>
  <c r="GL374" i="1"/>
  <c r="GO374" i="1"/>
  <c r="GP374" i="1"/>
  <c r="GV374" i="1"/>
  <c r="GX374" i="1"/>
  <c r="C375" i="1"/>
  <c r="D375" i="1"/>
  <c r="I375" i="1"/>
  <c r="P375" i="1"/>
  <c r="AC375" i="1"/>
  <c r="AD375" i="1"/>
  <c r="CR375" i="1" s="1"/>
  <c r="Q375" i="1" s="1"/>
  <c r="AE375" i="1"/>
  <c r="CS375" i="1" s="1"/>
  <c r="R375" i="1" s="1"/>
  <c r="GK375" i="1" s="1"/>
  <c r="AF375" i="1"/>
  <c r="AG375" i="1"/>
  <c r="AH375" i="1"/>
  <c r="CV375" i="1" s="1"/>
  <c r="U375" i="1" s="1"/>
  <c r="AI375" i="1"/>
  <c r="CW375" i="1" s="1"/>
  <c r="V375" i="1" s="1"/>
  <c r="AJ375" i="1"/>
  <c r="CQ375" i="1"/>
  <c r="CT375" i="1"/>
  <c r="S375" i="1" s="1"/>
  <c r="CU375" i="1"/>
  <c r="T375" i="1" s="1"/>
  <c r="CX375" i="1"/>
  <c r="W375" i="1" s="1"/>
  <c r="FR375" i="1"/>
  <c r="GL375" i="1"/>
  <c r="GO375" i="1"/>
  <c r="GP375" i="1"/>
  <c r="GV375" i="1"/>
  <c r="GX375" i="1" s="1"/>
  <c r="I376" i="1"/>
  <c r="W376" i="1"/>
  <c r="AC376" i="1"/>
  <c r="AD376" i="1"/>
  <c r="CR376" i="1" s="1"/>
  <c r="Q376" i="1" s="1"/>
  <c r="AE376" i="1"/>
  <c r="AF376" i="1"/>
  <c r="AG376" i="1"/>
  <c r="CU376" i="1" s="1"/>
  <c r="T376" i="1" s="1"/>
  <c r="AH376" i="1"/>
  <c r="CV376" i="1" s="1"/>
  <c r="U376" i="1" s="1"/>
  <c r="AI376" i="1"/>
  <c r="AJ376" i="1"/>
  <c r="CS376" i="1"/>
  <c r="R376" i="1" s="1"/>
  <c r="CT376" i="1"/>
  <c r="S376" i="1" s="1"/>
  <c r="CW376" i="1"/>
  <c r="V376" i="1" s="1"/>
  <c r="CX376" i="1"/>
  <c r="FR376" i="1"/>
  <c r="GK376" i="1"/>
  <c r="GL376" i="1"/>
  <c r="GO376" i="1"/>
  <c r="GP376" i="1"/>
  <c r="GV376" i="1"/>
  <c r="GX376" i="1"/>
  <c r="I377" i="1"/>
  <c r="V377" i="1"/>
  <c r="AB377" i="1"/>
  <c r="AC377" i="1"/>
  <c r="CQ377" i="1" s="1"/>
  <c r="P377" i="1" s="1"/>
  <c r="AE377" i="1"/>
  <c r="AD377" i="1" s="1"/>
  <c r="CR377" i="1" s="1"/>
  <c r="AF377" i="1"/>
  <c r="CT377" i="1" s="1"/>
  <c r="S377" i="1" s="1"/>
  <c r="AG377" i="1"/>
  <c r="CU377" i="1" s="1"/>
  <c r="T377" i="1" s="1"/>
  <c r="AH377" i="1"/>
  <c r="AI377" i="1"/>
  <c r="AJ377" i="1"/>
  <c r="CX377" i="1" s="1"/>
  <c r="W377" i="1" s="1"/>
  <c r="CS377" i="1"/>
  <c r="R377" i="1" s="1"/>
  <c r="GK377" i="1" s="1"/>
  <c r="CV377" i="1"/>
  <c r="U377" i="1" s="1"/>
  <c r="CW377" i="1"/>
  <c r="FR377" i="1"/>
  <c r="GL377" i="1"/>
  <c r="GO377" i="1"/>
  <c r="GP377" i="1"/>
  <c r="GV377" i="1"/>
  <c r="GX377" i="1"/>
  <c r="C378" i="1"/>
  <c r="D378" i="1"/>
  <c r="I378" i="1"/>
  <c r="AC378" i="1"/>
  <c r="AE378" i="1"/>
  <c r="AD378" i="1" s="1"/>
  <c r="CR378" i="1" s="1"/>
  <c r="Q378" i="1" s="1"/>
  <c r="AF378" i="1"/>
  <c r="AG378" i="1"/>
  <c r="CU378" i="1" s="1"/>
  <c r="T378" i="1" s="1"/>
  <c r="AH378" i="1"/>
  <c r="AI378" i="1"/>
  <c r="AJ378" i="1"/>
  <c r="CS378" i="1"/>
  <c r="R378" i="1" s="1"/>
  <c r="GK378" i="1" s="1"/>
  <c r="CT378" i="1"/>
  <c r="S378" i="1" s="1"/>
  <c r="CV378" i="1"/>
  <c r="U378" i="1" s="1"/>
  <c r="CW378" i="1"/>
  <c r="V378" i="1" s="1"/>
  <c r="CX378" i="1"/>
  <c r="W378" i="1" s="1"/>
  <c r="FR378" i="1"/>
  <c r="GL378" i="1"/>
  <c r="GO378" i="1"/>
  <c r="GP378" i="1"/>
  <c r="GV378" i="1"/>
  <c r="GX378" i="1"/>
  <c r="C379" i="1"/>
  <c r="D379" i="1"/>
  <c r="I379" i="1"/>
  <c r="P379" i="1"/>
  <c r="T379" i="1"/>
  <c r="AC379" i="1"/>
  <c r="AD379" i="1"/>
  <c r="CR379" i="1" s="1"/>
  <c r="Q379" i="1" s="1"/>
  <c r="AE379" i="1"/>
  <c r="AF379" i="1"/>
  <c r="AG379" i="1"/>
  <c r="AH379" i="1"/>
  <c r="CV379" i="1" s="1"/>
  <c r="U379" i="1" s="1"/>
  <c r="AI379" i="1"/>
  <c r="AJ379" i="1"/>
  <c r="CQ379" i="1"/>
  <c r="CS379" i="1"/>
  <c r="R379" i="1" s="1"/>
  <c r="GK379" i="1" s="1"/>
  <c r="CT379" i="1"/>
  <c r="S379" i="1" s="1"/>
  <c r="CZ379" i="1" s="1"/>
  <c r="Y379" i="1" s="1"/>
  <c r="CU379" i="1"/>
  <c r="CW379" i="1"/>
  <c r="V379" i="1" s="1"/>
  <c r="CX379" i="1"/>
  <c r="W379" i="1" s="1"/>
  <c r="CY379" i="1"/>
  <c r="X379" i="1" s="1"/>
  <c r="FR379" i="1"/>
  <c r="GL379" i="1"/>
  <c r="GO379" i="1"/>
  <c r="GP379" i="1"/>
  <c r="GV379" i="1"/>
  <c r="GX379" i="1" s="1"/>
  <c r="I380" i="1"/>
  <c r="S380" i="1"/>
  <c r="W380" i="1"/>
  <c r="AC380" i="1"/>
  <c r="AE380" i="1"/>
  <c r="AD380" i="1" s="1"/>
  <c r="CR380" i="1" s="1"/>
  <c r="Q380" i="1" s="1"/>
  <c r="AF380" i="1"/>
  <c r="AG380" i="1"/>
  <c r="CU380" i="1" s="1"/>
  <c r="T380" i="1" s="1"/>
  <c r="AH380" i="1"/>
  <c r="AI380" i="1"/>
  <c r="AJ380" i="1"/>
  <c r="CS380" i="1"/>
  <c r="R380" i="1" s="1"/>
  <c r="CT380" i="1"/>
  <c r="CV380" i="1"/>
  <c r="U380" i="1" s="1"/>
  <c r="CW380" i="1"/>
  <c r="V380" i="1" s="1"/>
  <c r="CX380" i="1"/>
  <c r="FR380" i="1"/>
  <c r="GK380" i="1"/>
  <c r="GL380" i="1"/>
  <c r="GO380" i="1"/>
  <c r="GP380" i="1"/>
  <c r="GV380" i="1"/>
  <c r="GX380" i="1"/>
  <c r="I381" i="1"/>
  <c r="R381" i="1"/>
  <c r="GK381" i="1" s="1"/>
  <c r="V381" i="1"/>
  <c r="AC381" i="1"/>
  <c r="CQ381" i="1" s="1"/>
  <c r="P381" i="1" s="1"/>
  <c r="AE381" i="1"/>
  <c r="AD381" i="1" s="1"/>
  <c r="CR381" i="1" s="1"/>
  <c r="Q381" i="1" s="1"/>
  <c r="AF381" i="1"/>
  <c r="CT381" i="1" s="1"/>
  <c r="S381" i="1" s="1"/>
  <c r="AG381" i="1"/>
  <c r="CU381" i="1" s="1"/>
  <c r="T381" i="1" s="1"/>
  <c r="AH381" i="1"/>
  <c r="AI381" i="1"/>
  <c r="AJ381" i="1"/>
  <c r="CX381" i="1" s="1"/>
  <c r="W381" i="1" s="1"/>
  <c r="CS381" i="1"/>
  <c r="CV381" i="1"/>
  <c r="U381" i="1" s="1"/>
  <c r="CW381" i="1"/>
  <c r="FR381" i="1"/>
  <c r="GL381" i="1"/>
  <c r="GO381" i="1"/>
  <c r="GP381" i="1"/>
  <c r="GV381" i="1"/>
  <c r="GX381" i="1"/>
  <c r="I382" i="1"/>
  <c r="AC382" i="1"/>
  <c r="AE382" i="1"/>
  <c r="AF382" i="1"/>
  <c r="AG382" i="1"/>
  <c r="CU382" i="1" s="1"/>
  <c r="T382" i="1" s="1"/>
  <c r="AH382" i="1"/>
  <c r="AI382" i="1"/>
  <c r="CW382" i="1" s="1"/>
  <c r="V382" i="1" s="1"/>
  <c r="AJ382" i="1"/>
  <c r="CT382" i="1"/>
  <c r="S382" i="1" s="1"/>
  <c r="CV382" i="1"/>
  <c r="U382" i="1" s="1"/>
  <c r="CX382" i="1"/>
  <c r="W382" i="1" s="1"/>
  <c r="FR382" i="1"/>
  <c r="GL382" i="1"/>
  <c r="GO382" i="1"/>
  <c r="GP382" i="1"/>
  <c r="GV382" i="1"/>
  <c r="GX382" i="1" s="1"/>
  <c r="I383" i="1"/>
  <c r="X383" i="1"/>
  <c r="AC383" i="1"/>
  <c r="AB383" i="1" s="1"/>
  <c r="AD383" i="1"/>
  <c r="CR383" i="1" s="1"/>
  <c r="Q383" i="1" s="1"/>
  <c r="AE383" i="1"/>
  <c r="AF383" i="1"/>
  <c r="AG383" i="1"/>
  <c r="AH383" i="1"/>
  <c r="CV383" i="1" s="1"/>
  <c r="U383" i="1" s="1"/>
  <c r="AI383" i="1"/>
  <c r="AJ383" i="1"/>
  <c r="CQ383" i="1"/>
  <c r="P383" i="1" s="1"/>
  <c r="CP383" i="1" s="1"/>
  <c r="O383" i="1" s="1"/>
  <c r="CS383" i="1"/>
  <c r="R383" i="1" s="1"/>
  <c r="GK383" i="1" s="1"/>
  <c r="CT383" i="1"/>
  <c r="S383" i="1" s="1"/>
  <c r="CZ383" i="1" s="1"/>
  <c r="Y383" i="1" s="1"/>
  <c r="CU383" i="1"/>
  <c r="T383" i="1" s="1"/>
  <c r="CW383" i="1"/>
  <c r="V383" i="1" s="1"/>
  <c r="CX383" i="1"/>
  <c r="W383" i="1" s="1"/>
  <c r="CY383" i="1"/>
  <c r="FR383" i="1"/>
  <c r="GL383" i="1"/>
  <c r="GO383" i="1"/>
  <c r="GP383" i="1"/>
  <c r="GV383" i="1"/>
  <c r="GX383" i="1"/>
  <c r="I384" i="1"/>
  <c r="S384" i="1"/>
  <c r="AC384" i="1"/>
  <c r="AE384" i="1"/>
  <c r="AD384" i="1" s="1"/>
  <c r="CR384" i="1" s="1"/>
  <c r="Q384" i="1" s="1"/>
  <c r="AF384" i="1"/>
  <c r="AG384" i="1"/>
  <c r="CU384" i="1" s="1"/>
  <c r="T384" i="1" s="1"/>
  <c r="AH384" i="1"/>
  <c r="AI384" i="1"/>
  <c r="CW384" i="1" s="1"/>
  <c r="V384" i="1" s="1"/>
  <c r="AJ384" i="1"/>
  <c r="CT384" i="1"/>
  <c r="CV384" i="1"/>
  <c r="U384" i="1" s="1"/>
  <c r="CX384" i="1"/>
  <c r="W384" i="1" s="1"/>
  <c r="FR384" i="1"/>
  <c r="GL384" i="1"/>
  <c r="GO384" i="1"/>
  <c r="GP384" i="1"/>
  <c r="GV384" i="1"/>
  <c r="GX384" i="1"/>
  <c r="I385" i="1"/>
  <c r="GX385" i="1" s="1"/>
  <c r="AB385" i="1"/>
  <c r="AC385" i="1"/>
  <c r="AE385" i="1"/>
  <c r="AD385" i="1" s="1"/>
  <c r="CR385" i="1" s="1"/>
  <c r="AF385" i="1"/>
  <c r="CT385" i="1" s="1"/>
  <c r="AG385" i="1"/>
  <c r="AH385" i="1"/>
  <c r="AI385" i="1"/>
  <c r="AJ385" i="1"/>
  <c r="CX385" i="1" s="1"/>
  <c r="CQ385" i="1"/>
  <c r="CS385" i="1"/>
  <c r="CU385" i="1"/>
  <c r="CV385" i="1"/>
  <c r="CW385" i="1"/>
  <c r="FR385" i="1"/>
  <c r="GL385" i="1"/>
  <c r="GO385" i="1"/>
  <c r="GP385" i="1"/>
  <c r="GV385" i="1"/>
  <c r="I386" i="1"/>
  <c r="AC386" i="1"/>
  <c r="AE386" i="1"/>
  <c r="AF386" i="1"/>
  <c r="AG386" i="1"/>
  <c r="CU386" i="1" s="1"/>
  <c r="T386" i="1" s="1"/>
  <c r="AH386" i="1"/>
  <c r="AI386" i="1"/>
  <c r="CW386" i="1" s="1"/>
  <c r="V386" i="1" s="1"/>
  <c r="AJ386" i="1"/>
  <c r="CT386" i="1"/>
  <c r="S386" i="1" s="1"/>
  <c r="CV386" i="1"/>
  <c r="U386" i="1" s="1"/>
  <c r="CX386" i="1"/>
  <c r="W386" i="1" s="1"/>
  <c r="FR386" i="1"/>
  <c r="GL386" i="1"/>
  <c r="GO386" i="1"/>
  <c r="GP386" i="1"/>
  <c r="GV386" i="1"/>
  <c r="GX386" i="1" s="1"/>
  <c r="I387" i="1"/>
  <c r="X387" i="1"/>
  <c r="AC387" i="1"/>
  <c r="AB387" i="1" s="1"/>
  <c r="AD387" i="1"/>
  <c r="CR387" i="1" s="1"/>
  <c r="Q387" i="1" s="1"/>
  <c r="AE387" i="1"/>
  <c r="AF387" i="1"/>
  <c r="AG387" i="1"/>
  <c r="AH387" i="1"/>
  <c r="CV387" i="1" s="1"/>
  <c r="U387" i="1" s="1"/>
  <c r="AI387" i="1"/>
  <c r="AJ387" i="1"/>
  <c r="CQ387" i="1"/>
  <c r="P387" i="1" s="1"/>
  <c r="CP387" i="1" s="1"/>
  <c r="O387" i="1" s="1"/>
  <c r="CS387" i="1"/>
  <c r="R387" i="1" s="1"/>
  <c r="GK387" i="1" s="1"/>
  <c r="CT387" i="1"/>
  <c r="S387" i="1" s="1"/>
  <c r="CZ387" i="1" s="1"/>
  <c r="Y387" i="1" s="1"/>
  <c r="CU387" i="1"/>
  <c r="T387" i="1" s="1"/>
  <c r="CW387" i="1"/>
  <c r="V387" i="1" s="1"/>
  <c r="CX387" i="1"/>
  <c r="W387" i="1" s="1"/>
  <c r="CY387" i="1"/>
  <c r="FR387" i="1"/>
  <c r="GL387" i="1"/>
  <c r="GO387" i="1"/>
  <c r="GP387" i="1"/>
  <c r="GV387" i="1"/>
  <c r="GX387" i="1"/>
  <c r="I388" i="1"/>
  <c r="S388" i="1"/>
  <c r="W388" i="1"/>
  <c r="AC388" i="1"/>
  <c r="AE388" i="1"/>
  <c r="AD388" i="1" s="1"/>
  <c r="CR388" i="1" s="1"/>
  <c r="Q388" i="1" s="1"/>
  <c r="AF388" i="1"/>
  <c r="AG388" i="1"/>
  <c r="CU388" i="1" s="1"/>
  <c r="T388" i="1" s="1"/>
  <c r="AH388" i="1"/>
  <c r="AI388" i="1"/>
  <c r="AJ388" i="1"/>
  <c r="CS388" i="1"/>
  <c r="R388" i="1" s="1"/>
  <c r="CT388" i="1"/>
  <c r="CV388" i="1"/>
  <c r="U388" i="1" s="1"/>
  <c r="CW388" i="1"/>
  <c r="V388" i="1" s="1"/>
  <c r="CX388" i="1"/>
  <c r="FR388" i="1"/>
  <c r="GK388" i="1"/>
  <c r="GL388" i="1"/>
  <c r="GO388" i="1"/>
  <c r="GP388" i="1"/>
  <c r="GV388" i="1"/>
  <c r="GX388" i="1"/>
  <c r="I389" i="1"/>
  <c r="R389" i="1"/>
  <c r="GK389" i="1" s="1"/>
  <c r="V389" i="1"/>
  <c r="AC389" i="1"/>
  <c r="AE389" i="1"/>
  <c r="AD389" i="1" s="1"/>
  <c r="CR389" i="1" s="1"/>
  <c r="Q389" i="1" s="1"/>
  <c r="AF389" i="1"/>
  <c r="CT389" i="1" s="1"/>
  <c r="S389" i="1" s="1"/>
  <c r="AG389" i="1"/>
  <c r="CU389" i="1" s="1"/>
  <c r="T389" i="1" s="1"/>
  <c r="AH389" i="1"/>
  <c r="AI389" i="1"/>
  <c r="AJ389" i="1"/>
  <c r="CX389" i="1" s="1"/>
  <c r="W389" i="1" s="1"/>
  <c r="CQ389" i="1"/>
  <c r="P389" i="1" s="1"/>
  <c r="CS389" i="1"/>
  <c r="CV389" i="1"/>
  <c r="U389" i="1" s="1"/>
  <c r="CW389" i="1"/>
  <c r="FR389" i="1"/>
  <c r="GL389" i="1"/>
  <c r="GO389" i="1"/>
  <c r="GP389" i="1"/>
  <c r="GV389" i="1"/>
  <c r="GX389" i="1"/>
  <c r="I390" i="1"/>
  <c r="AC390" i="1"/>
  <c r="AE390" i="1"/>
  <c r="AF390" i="1"/>
  <c r="AG390" i="1"/>
  <c r="AH390" i="1"/>
  <c r="AI390" i="1"/>
  <c r="CW390" i="1" s="1"/>
  <c r="V390" i="1" s="1"/>
  <c r="AJ390" i="1"/>
  <c r="CQ390" i="1"/>
  <c r="P390" i="1" s="1"/>
  <c r="CT390" i="1"/>
  <c r="S390" i="1" s="1"/>
  <c r="CU390" i="1"/>
  <c r="T390" i="1" s="1"/>
  <c r="CV390" i="1"/>
  <c r="U390" i="1" s="1"/>
  <c r="CX390" i="1"/>
  <c r="W390" i="1" s="1"/>
  <c r="FR390" i="1"/>
  <c r="GL390" i="1"/>
  <c r="GO390" i="1"/>
  <c r="GP390" i="1"/>
  <c r="GV390" i="1"/>
  <c r="GX390" i="1" s="1"/>
  <c r="I391" i="1"/>
  <c r="AC391" i="1"/>
  <c r="AB391" i="1" s="1"/>
  <c r="AD391" i="1"/>
  <c r="CR391" i="1" s="1"/>
  <c r="Q391" i="1" s="1"/>
  <c r="AE391" i="1"/>
  <c r="AF391" i="1"/>
  <c r="AG391" i="1"/>
  <c r="AH391" i="1"/>
  <c r="CV391" i="1" s="1"/>
  <c r="U391" i="1" s="1"/>
  <c r="AI391" i="1"/>
  <c r="AJ391" i="1"/>
  <c r="CQ391" i="1"/>
  <c r="P391" i="1" s="1"/>
  <c r="CP391" i="1" s="1"/>
  <c r="O391" i="1" s="1"/>
  <c r="CS391" i="1"/>
  <c r="R391" i="1" s="1"/>
  <c r="GK391" i="1" s="1"/>
  <c r="CT391" i="1"/>
  <c r="S391" i="1" s="1"/>
  <c r="CU391" i="1"/>
  <c r="T391" i="1" s="1"/>
  <c r="CW391" i="1"/>
  <c r="V391" i="1" s="1"/>
  <c r="CX391" i="1"/>
  <c r="W391" i="1" s="1"/>
  <c r="FR391" i="1"/>
  <c r="GL391" i="1"/>
  <c r="GO391" i="1"/>
  <c r="GP391" i="1"/>
  <c r="GV391" i="1"/>
  <c r="GX391" i="1"/>
  <c r="I392" i="1"/>
  <c r="S392" i="1"/>
  <c r="W392" i="1"/>
  <c r="AC392" i="1"/>
  <c r="AE392" i="1"/>
  <c r="AD392" i="1" s="1"/>
  <c r="CR392" i="1" s="1"/>
  <c r="Q392" i="1" s="1"/>
  <c r="AF392" i="1"/>
  <c r="AG392" i="1"/>
  <c r="CU392" i="1" s="1"/>
  <c r="T392" i="1" s="1"/>
  <c r="AH392" i="1"/>
  <c r="AI392" i="1"/>
  <c r="CW392" i="1" s="1"/>
  <c r="V392" i="1" s="1"/>
  <c r="AJ392" i="1"/>
  <c r="CT392" i="1"/>
  <c r="CV392" i="1"/>
  <c r="U392" i="1" s="1"/>
  <c r="CX392" i="1"/>
  <c r="FR392" i="1"/>
  <c r="GL392" i="1"/>
  <c r="GO392" i="1"/>
  <c r="GP392" i="1"/>
  <c r="GV392" i="1"/>
  <c r="GX392" i="1" s="1"/>
  <c r="I393" i="1"/>
  <c r="R393" i="1"/>
  <c r="GK393" i="1" s="1"/>
  <c r="V393" i="1"/>
  <c r="AC393" i="1"/>
  <c r="AE393" i="1"/>
  <c r="AD393" i="1" s="1"/>
  <c r="CR393" i="1" s="1"/>
  <c r="Q393" i="1" s="1"/>
  <c r="AF393" i="1"/>
  <c r="CT393" i="1" s="1"/>
  <c r="S393" i="1" s="1"/>
  <c r="AG393" i="1"/>
  <c r="AH393" i="1"/>
  <c r="AI393" i="1"/>
  <c r="AJ393" i="1"/>
  <c r="CX393" i="1" s="1"/>
  <c r="W393" i="1" s="1"/>
  <c r="CQ393" i="1"/>
  <c r="P393" i="1" s="1"/>
  <c r="CS393" i="1"/>
  <c r="CU393" i="1"/>
  <c r="T393" i="1" s="1"/>
  <c r="CV393" i="1"/>
  <c r="U393" i="1" s="1"/>
  <c r="CW393" i="1"/>
  <c r="FR393" i="1"/>
  <c r="GL393" i="1"/>
  <c r="GO393" i="1"/>
  <c r="GP393" i="1"/>
  <c r="GV393" i="1"/>
  <c r="GX393" i="1"/>
  <c r="I394" i="1"/>
  <c r="U394" i="1"/>
  <c r="AC394" i="1"/>
  <c r="AE394" i="1"/>
  <c r="AF394" i="1"/>
  <c r="AG394" i="1"/>
  <c r="CU394" i="1" s="1"/>
  <c r="T394" i="1" s="1"/>
  <c r="AH394" i="1"/>
  <c r="AI394" i="1"/>
  <c r="CW394" i="1" s="1"/>
  <c r="V394" i="1" s="1"/>
  <c r="AJ394" i="1"/>
  <c r="CT394" i="1"/>
  <c r="S394" i="1" s="1"/>
  <c r="CV394" i="1"/>
  <c r="CX394" i="1"/>
  <c r="W394" i="1" s="1"/>
  <c r="FR394" i="1"/>
  <c r="GL394" i="1"/>
  <c r="GO394" i="1"/>
  <c r="GP394" i="1"/>
  <c r="GV394" i="1"/>
  <c r="GX394" i="1" s="1"/>
  <c r="I395" i="1"/>
  <c r="P395" i="1"/>
  <c r="T395" i="1"/>
  <c r="AC395" i="1"/>
  <c r="AD395" i="1"/>
  <c r="CR395" i="1" s="1"/>
  <c r="Q395" i="1" s="1"/>
  <c r="AE395" i="1"/>
  <c r="AF395" i="1"/>
  <c r="AG395" i="1"/>
  <c r="AH395" i="1"/>
  <c r="CV395" i="1" s="1"/>
  <c r="U395" i="1" s="1"/>
  <c r="AI395" i="1"/>
  <c r="AJ395" i="1"/>
  <c r="CQ395" i="1"/>
  <c r="CS395" i="1"/>
  <c r="R395" i="1" s="1"/>
  <c r="CT395" i="1"/>
  <c r="S395" i="1" s="1"/>
  <c r="CU395" i="1"/>
  <c r="CW395" i="1"/>
  <c r="V395" i="1" s="1"/>
  <c r="CX395" i="1"/>
  <c r="W395" i="1" s="1"/>
  <c r="FR395" i="1"/>
  <c r="GL395" i="1"/>
  <c r="GO395" i="1"/>
  <c r="GP395" i="1"/>
  <c r="GV395" i="1"/>
  <c r="GX395" i="1"/>
  <c r="B397" i="1"/>
  <c r="B320" i="1" s="1"/>
  <c r="C397" i="1"/>
  <c r="C320" i="1" s="1"/>
  <c r="D397" i="1"/>
  <c r="D320" i="1" s="1"/>
  <c r="F397" i="1"/>
  <c r="F320" i="1" s="1"/>
  <c r="G397" i="1"/>
  <c r="G320" i="1" s="1"/>
  <c r="AO397" i="1"/>
  <c r="AO320" i="1" s="1"/>
  <c r="BB397" i="1"/>
  <c r="BB320" i="1" s="1"/>
  <c r="BX397" i="1"/>
  <c r="BX320" i="1" s="1"/>
  <c r="BY397" i="1"/>
  <c r="BY320" i="1" s="1"/>
  <c r="BZ397" i="1"/>
  <c r="CD397" i="1"/>
  <c r="CK397" i="1"/>
  <c r="CK320" i="1" s="1"/>
  <c r="CL397" i="1"/>
  <c r="EG397" i="1"/>
  <c r="FP397" i="1"/>
  <c r="FP320" i="1" s="1"/>
  <c r="FR397" i="1"/>
  <c r="FU397" i="1"/>
  <c r="FU320" i="1" s="1"/>
  <c r="GC397" i="1"/>
  <c r="GC320" i="1" s="1"/>
  <c r="GD397" i="1"/>
  <c r="F401" i="1"/>
  <c r="D426" i="1"/>
  <c r="D428" i="1"/>
  <c r="E428" i="1"/>
  <c r="Z428" i="1"/>
  <c r="AA428" i="1"/>
  <c r="AM428" i="1"/>
  <c r="AN428" i="1"/>
  <c r="BD428" i="1"/>
  <c r="BE428" i="1"/>
  <c r="BF428" i="1"/>
  <c r="BG428" i="1"/>
  <c r="BH428" i="1"/>
  <c r="BI428" i="1"/>
  <c r="BJ428" i="1"/>
  <c r="BK428" i="1"/>
  <c r="BL428" i="1"/>
  <c r="BM428" i="1"/>
  <c r="BN428" i="1"/>
  <c r="BO428" i="1"/>
  <c r="BP428" i="1"/>
  <c r="BQ428" i="1"/>
  <c r="BR428" i="1"/>
  <c r="BS428" i="1"/>
  <c r="BT428" i="1"/>
  <c r="BU428" i="1"/>
  <c r="BV428" i="1"/>
  <c r="BW428" i="1"/>
  <c r="CM428" i="1"/>
  <c r="CN428" i="1"/>
  <c r="CO428" i="1"/>
  <c r="CP428" i="1"/>
  <c r="CQ428" i="1"/>
  <c r="CR428" i="1"/>
  <c r="CS428" i="1"/>
  <c r="CT428" i="1"/>
  <c r="CU428" i="1"/>
  <c r="CV428" i="1"/>
  <c r="CW428" i="1"/>
  <c r="CX428" i="1"/>
  <c r="CY428" i="1"/>
  <c r="CZ428" i="1"/>
  <c r="DA428" i="1"/>
  <c r="DB428" i="1"/>
  <c r="DC428" i="1"/>
  <c r="DD428" i="1"/>
  <c r="DE428" i="1"/>
  <c r="DF428" i="1"/>
  <c r="DR428" i="1"/>
  <c r="DS428" i="1"/>
  <c r="EE428" i="1"/>
  <c r="EF428" i="1"/>
  <c r="EV428" i="1"/>
  <c r="EW428" i="1"/>
  <c r="EX428" i="1"/>
  <c r="EY428" i="1"/>
  <c r="EZ428" i="1"/>
  <c r="FA428" i="1"/>
  <c r="FB428" i="1"/>
  <c r="FC428" i="1"/>
  <c r="FD428" i="1"/>
  <c r="FE428" i="1"/>
  <c r="FF428" i="1"/>
  <c r="FG428" i="1"/>
  <c r="FH428" i="1"/>
  <c r="FI428" i="1"/>
  <c r="FJ428" i="1"/>
  <c r="FK428" i="1"/>
  <c r="FL428" i="1"/>
  <c r="FM428" i="1"/>
  <c r="FN428" i="1"/>
  <c r="FO428" i="1"/>
  <c r="FV428" i="1"/>
  <c r="GD428" i="1"/>
  <c r="GE428" i="1"/>
  <c r="GF428" i="1"/>
  <c r="GG428" i="1"/>
  <c r="GH428" i="1"/>
  <c r="GI428" i="1"/>
  <c r="GJ428" i="1"/>
  <c r="GK428" i="1"/>
  <c r="GL428" i="1"/>
  <c r="GM428" i="1"/>
  <c r="GN428" i="1"/>
  <c r="GO428" i="1"/>
  <c r="GP428" i="1"/>
  <c r="GQ428" i="1"/>
  <c r="GR428" i="1"/>
  <c r="GS428" i="1"/>
  <c r="GT428" i="1"/>
  <c r="GU428" i="1"/>
  <c r="GV428" i="1"/>
  <c r="GW428" i="1"/>
  <c r="GX428" i="1"/>
  <c r="C430" i="1"/>
  <c r="D430" i="1"/>
  <c r="I430" i="1"/>
  <c r="CX859" i="3" s="1"/>
  <c r="W430" i="1"/>
  <c r="AC430" i="1"/>
  <c r="AB430" i="1" s="1"/>
  <c r="AD430" i="1"/>
  <c r="CR430" i="1" s="1"/>
  <c r="Q430" i="1" s="1"/>
  <c r="AE430" i="1"/>
  <c r="CS430" i="1" s="1"/>
  <c r="R430" i="1" s="1"/>
  <c r="AF430" i="1"/>
  <c r="AG430" i="1"/>
  <c r="AH430" i="1"/>
  <c r="CV430" i="1" s="1"/>
  <c r="U430" i="1" s="1"/>
  <c r="AI430" i="1"/>
  <c r="CW430" i="1" s="1"/>
  <c r="V430" i="1" s="1"/>
  <c r="AJ430" i="1"/>
  <c r="CT430" i="1"/>
  <c r="S430" i="1" s="1"/>
  <c r="CU430" i="1"/>
  <c r="T430" i="1" s="1"/>
  <c r="CX430" i="1"/>
  <c r="FR430" i="1"/>
  <c r="GL430" i="1"/>
  <c r="GO430" i="1"/>
  <c r="GP430" i="1"/>
  <c r="GV430" i="1"/>
  <c r="GX430" i="1" s="1"/>
  <c r="C431" i="1"/>
  <c r="D431" i="1"/>
  <c r="I431" i="1"/>
  <c r="CX860" i="3" s="1"/>
  <c r="P431" i="1"/>
  <c r="AC431" i="1"/>
  <c r="AD431" i="1"/>
  <c r="AB431" i="1" s="1"/>
  <c r="AE431" i="1"/>
  <c r="CS431" i="1" s="1"/>
  <c r="R431" i="1" s="1"/>
  <c r="GK431" i="1" s="1"/>
  <c r="AF431" i="1"/>
  <c r="CT431" i="1" s="1"/>
  <c r="S431" i="1" s="1"/>
  <c r="CY431" i="1" s="1"/>
  <c r="X431" i="1" s="1"/>
  <c r="AG431" i="1"/>
  <c r="AH431" i="1"/>
  <c r="CV431" i="1" s="1"/>
  <c r="U431" i="1" s="1"/>
  <c r="AI431" i="1"/>
  <c r="CW431" i="1" s="1"/>
  <c r="V431" i="1" s="1"/>
  <c r="AJ431" i="1"/>
  <c r="CX431" i="1" s="1"/>
  <c r="W431" i="1" s="1"/>
  <c r="CQ431" i="1"/>
  <c r="CR431" i="1"/>
  <c r="Q431" i="1" s="1"/>
  <c r="CU431" i="1"/>
  <c r="T431" i="1" s="1"/>
  <c r="CZ431" i="1"/>
  <c r="Y431" i="1" s="1"/>
  <c r="FR431" i="1"/>
  <c r="GL431" i="1"/>
  <c r="GO431" i="1"/>
  <c r="GP431" i="1"/>
  <c r="GV431" i="1"/>
  <c r="GX431" i="1" s="1"/>
  <c r="C432" i="1"/>
  <c r="D432" i="1"/>
  <c r="I432" i="1"/>
  <c r="I434" i="1" s="1"/>
  <c r="U434" i="1" s="1"/>
  <c r="U432" i="1"/>
  <c r="AC432" i="1"/>
  <c r="CQ432" i="1" s="1"/>
  <c r="P432" i="1" s="1"/>
  <c r="AE432" i="1"/>
  <c r="AD432" i="1" s="1"/>
  <c r="AB432" i="1" s="1"/>
  <c r="AF432" i="1"/>
  <c r="CT432" i="1" s="1"/>
  <c r="AG432" i="1"/>
  <c r="CU432" i="1" s="1"/>
  <c r="AH432" i="1"/>
  <c r="AI432" i="1"/>
  <c r="CW432" i="1" s="1"/>
  <c r="V432" i="1" s="1"/>
  <c r="AJ432" i="1"/>
  <c r="CX432" i="1" s="1"/>
  <c r="CS432" i="1"/>
  <c r="R432" i="1" s="1"/>
  <c r="GK432" i="1" s="1"/>
  <c r="CV432" i="1"/>
  <c r="FR432" i="1"/>
  <c r="GL432" i="1"/>
  <c r="GO432" i="1"/>
  <c r="GP432" i="1"/>
  <c r="GV432" i="1"/>
  <c r="GX432" i="1" s="1"/>
  <c r="C433" i="1"/>
  <c r="D433" i="1"/>
  <c r="I433" i="1"/>
  <c r="R433" i="1"/>
  <c r="AC433" i="1"/>
  <c r="CQ433" i="1" s="1"/>
  <c r="P433" i="1" s="1"/>
  <c r="AD433" i="1"/>
  <c r="CR433" i="1" s="1"/>
  <c r="Q433" i="1" s="1"/>
  <c r="AE433" i="1"/>
  <c r="AF433" i="1"/>
  <c r="CT433" i="1" s="1"/>
  <c r="S433" i="1" s="1"/>
  <c r="AG433" i="1"/>
  <c r="CU433" i="1" s="1"/>
  <c r="T433" i="1" s="1"/>
  <c r="AH433" i="1"/>
  <c r="CV433" i="1" s="1"/>
  <c r="U433" i="1" s="1"/>
  <c r="AI433" i="1"/>
  <c r="AJ433" i="1"/>
  <c r="CX433" i="1" s="1"/>
  <c r="W433" i="1" s="1"/>
  <c r="CS433" i="1"/>
  <c r="CW433" i="1"/>
  <c r="V433" i="1" s="1"/>
  <c r="FR433" i="1"/>
  <c r="GL433" i="1"/>
  <c r="GO433" i="1"/>
  <c r="GP433" i="1"/>
  <c r="GV433" i="1"/>
  <c r="GX433" i="1"/>
  <c r="R434" i="1"/>
  <c r="GK434" i="1" s="1"/>
  <c r="AB434" i="1"/>
  <c r="AC434" i="1"/>
  <c r="CQ434" i="1" s="1"/>
  <c r="AE434" i="1"/>
  <c r="AD434" i="1" s="1"/>
  <c r="AF434" i="1"/>
  <c r="CT434" i="1" s="1"/>
  <c r="AG434" i="1"/>
  <c r="CU434" i="1" s="1"/>
  <c r="T434" i="1" s="1"/>
  <c r="AH434" i="1"/>
  <c r="AI434" i="1"/>
  <c r="CW434" i="1" s="1"/>
  <c r="V434" i="1" s="1"/>
  <c r="AJ434" i="1"/>
  <c r="CX434" i="1" s="1"/>
  <c r="CR434" i="1"/>
  <c r="Q434" i="1" s="1"/>
  <c r="CS434" i="1"/>
  <c r="CV434" i="1"/>
  <c r="FR434" i="1"/>
  <c r="GL434" i="1"/>
  <c r="GO434" i="1"/>
  <c r="GP434" i="1"/>
  <c r="GV434" i="1"/>
  <c r="GX434" i="1"/>
  <c r="AC435" i="1"/>
  <c r="AD435" i="1"/>
  <c r="AB435" i="1" s="1"/>
  <c r="AE435" i="1"/>
  <c r="CS435" i="1" s="1"/>
  <c r="AF435" i="1"/>
  <c r="CT435" i="1" s="1"/>
  <c r="AG435" i="1"/>
  <c r="AH435" i="1"/>
  <c r="CV435" i="1" s="1"/>
  <c r="AI435" i="1"/>
  <c r="CW435" i="1" s="1"/>
  <c r="AJ435" i="1"/>
  <c r="CX435" i="1" s="1"/>
  <c r="CQ435" i="1"/>
  <c r="CR435" i="1"/>
  <c r="CU435" i="1"/>
  <c r="FR435" i="1"/>
  <c r="GL435" i="1"/>
  <c r="GO435" i="1"/>
  <c r="GP435" i="1"/>
  <c r="GV435" i="1"/>
  <c r="AC436" i="1"/>
  <c r="AB436" i="1" s="1"/>
  <c r="AD436" i="1"/>
  <c r="CR436" i="1" s="1"/>
  <c r="AE436" i="1"/>
  <c r="CS436" i="1" s="1"/>
  <c r="AF436" i="1"/>
  <c r="AG436" i="1"/>
  <c r="AH436" i="1"/>
  <c r="CV436" i="1" s="1"/>
  <c r="AI436" i="1"/>
  <c r="CW436" i="1" s="1"/>
  <c r="AJ436" i="1"/>
  <c r="CT436" i="1"/>
  <c r="CU436" i="1"/>
  <c r="CX436" i="1"/>
  <c r="FR436" i="1"/>
  <c r="GL436" i="1"/>
  <c r="GO436" i="1"/>
  <c r="GP436" i="1"/>
  <c r="GV436" i="1"/>
  <c r="I437" i="1"/>
  <c r="S437" i="1"/>
  <c r="V437" i="1"/>
  <c r="AC437" i="1"/>
  <c r="AD437" i="1"/>
  <c r="CR437" i="1" s="1"/>
  <c r="Q437" i="1" s="1"/>
  <c r="AE437" i="1"/>
  <c r="AF437" i="1"/>
  <c r="AG437" i="1"/>
  <c r="CU437" i="1" s="1"/>
  <c r="T437" i="1" s="1"/>
  <c r="AH437" i="1"/>
  <c r="CV437" i="1" s="1"/>
  <c r="U437" i="1" s="1"/>
  <c r="AI437" i="1"/>
  <c r="AJ437" i="1"/>
  <c r="CS437" i="1"/>
  <c r="R437" i="1" s="1"/>
  <c r="GK437" i="1" s="1"/>
  <c r="CT437" i="1"/>
  <c r="CW437" i="1"/>
  <c r="CX437" i="1"/>
  <c r="W437" i="1" s="1"/>
  <c r="FR437" i="1"/>
  <c r="GL437" i="1"/>
  <c r="GO437" i="1"/>
  <c r="GP437" i="1"/>
  <c r="GV437" i="1"/>
  <c r="GX437" i="1"/>
  <c r="I438" i="1"/>
  <c r="U438" i="1"/>
  <c r="AC438" i="1"/>
  <c r="CQ438" i="1" s="1"/>
  <c r="P438" i="1" s="1"/>
  <c r="AE438" i="1"/>
  <c r="AD438" i="1" s="1"/>
  <c r="AB438" i="1" s="1"/>
  <c r="AF438" i="1"/>
  <c r="CT438" i="1" s="1"/>
  <c r="AG438" i="1"/>
  <c r="CU438" i="1" s="1"/>
  <c r="AH438" i="1"/>
  <c r="AI438" i="1"/>
  <c r="CW438" i="1" s="1"/>
  <c r="V438" i="1" s="1"/>
  <c r="AJ438" i="1"/>
  <c r="CX438" i="1" s="1"/>
  <c r="CS438" i="1"/>
  <c r="R438" i="1" s="1"/>
  <c r="GK438" i="1" s="1"/>
  <c r="CV438" i="1"/>
  <c r="FR438" i="1"/>
  <c r="GL438" i="1"/>
  <c r="GO438" i="1"/>
  <c r="GP438" i="1"/>
  <c r="GV438" i="1"/>
  <c r="GX438" i="1" s="1"/>
  <c r="AC439" i="1"/>
  <c r="AE439" i="1"/>
  <c r="AF439" i="1"/>
  <c r="CT439" i="1" s="1"/>
  <c r="AG439" i="1"/>
  <c r="AH439" i="1"/>
  <c r="AI439" i="1"/>
  <c r="CW439" i="1" s="1"/>
  <c r="AJ439" i="1"/>
  <c r="CX439" i="1" s="1"/>
  <c r="CQ439" i="1"/>
  <c r="CU439" i="1"/>
  <c r="CV439" i="1"/>
  <c r="FR439" i="1"/>
  <c r="GL439" i="1"/>
  <c r="GO439" i="1"/>
  <c r="GP439" i="1"/>
  <c r="FV499" i="1" s="1"/>
  <c r="EM499" i="1" s="1"/>
  <c r="GV439" i="1"/>
  <c r="AC440" i="1"/>
  <c r="AD440" i="1"/>
  <c r="CR440" i="1" s="1"/>
  <c r="AE440" i="1"/>
  <c r="CS440" i="1" s="1"/>
  <c r="AF440" i="1"/>
  <c r="AG440" i="1"/>
  <c r="CU440" i="1" s="1"/>
  <c r="AH440" i="1"/>
  <c r="CV440" i="1" s="1"/>
  <c r="AI440" i="1"/>
  <c r="CW440" i="1" s="1"/>
  <c r="AJ440" i="1"/>
  <c r="CT440" i="1"/>
  <c r="CX440" i="1"/>
  <c r="FR440" i="1"/>
  <c r="GL440" i="1"/>
  <c r="GO440" i="1"/>
  <c r="GP440" i="1"/>
  <c r="GV440" i="1"/>
  <c r="I441" i="1"/>
  <c r="GX441" i="1" s="1"/>
  <c r="AC441" i="1"/>
  <c r="CQ441" i="1" s="1"/>
  <c r="AD441" i="1"/>
  <c r="CR441" i="1" s="1"/>
  <c r="Q441" i="1" s="1"/>
  <c r="AE441" i="1"/>
  <c r="AF441" i="1"/>
  <c r="AB441" i="1" s="1"/>
  <c r="AG441" i="1"/>
  <c r="CU441" i="1" s="1"/>
  <c r="AH441" i="1"/>
  <c r="CV441" i="1" s="1"/>
  <c r="U441" i="1" s="1"/>
  <c r="AI441" i="1"/>
  <c r="AJ441" i="1"/>
  <c r="CX441" i="1" s="1"/>
  <c r="W441" i="1" s="1"/>
  <c r="CS441" i="1"/>
  <c r="R441" i="1" s="1"/>
  <c r="GK441" i="1" s="1"/>
  <c r="CT441" i="1"/>
  <c r="S441" i="1" s="1"/>
  <c r="CW441" i="1"/>
  <c r="FR441" i="1"/>
  <c r="GL441" i="1"/>
  <c r="GO441" i="1"/>
  <c r="GP441" i="1"/>
  <c r="GV441" i="1"/>
  <c r="I442" i="1"/>
  <c r="V442" i="1" s="1"/>
  <c r="AC442" i="1"/>
  <c r="CQ442" i="1" s="1"/>
  <c r="AE442" i="1"/>
  <c r="AF442" i="1"/>
  <c r="CT442" i="1" s="1"/>
  <c r="AG442" i="1"/>
  <c r="CU442" i="1" s="1"/>
  <c r="AH442" i="1"/>
  <c r="AI442" i="1"/>
  <c r="CW442" i="1" s="1"/>
  <c r="AJ442" i="1"/>
  <c r="CX442" i="1" s="1"/>
  <c r="CV442" i="1"/>
  <c r="FR442" i="1"/>
  <c r="GL442" i="1"/>
  <c r="GO442" i="1"/>
  <c r="GP442" i="1"/>
  <c r="GV442" i="1"/>
  <c r="AC443" i="1"/>
  <c r="AD443" i="1"/>
  <c r="AB443" i="1" s="1"/>
  <c r="AE443" i="1"/>
  <c r="CS443" i="1" s="1"/>
  <c r="AF443" i="1"/>
  <c r="CT443" i="1" s="1"/>
  <c r="AG443" i="1"/>
  <c r="AH443" i="1"/>
  <c r="AI443" i="1"/>
  <c r="CW443" i="1" s="1"/>
  <c r="AJ443" i="1"/>
  <c r="CX443" i="1" s="1"/>
  <c r="CQ443" i="1"/>
  <c r="CR443" i="1"/>
  <c r="CU443" i="1"/>
  <c r="CV443" i="1"/>
  <c r="FR443" i="1"/>
  <c r="GL443" i="1"/>
  <c r="FR499" i="1" s="1"/>
  <c r="GO443" i="1"/>
  <c r="GP443" i="1"/>
  <c r="GV443" i="1"/>
  <c r="AC444" i="1"/>
  <c r="AD444" i="1"/>
  <c r="CR444" i="1" s="1"/>
  <c r="AE444" i="1"/>
  <c r="CS444" i="1" s="1"/>
  <c r="AF444" i="1"/>
  <c r="AG444" i="1"/>
  <c r="AH444" i="1"/>
  <c r="CV444" i="1" s="1"/>
  <c r="AI444" i="1"/>
  <c r="CW444" i="1" s="1"/>
  <c r="AJ444" i="1"/>
  <c r="CQ444" i="1"/>
  <c r="CT444" i="1"/>
  <c r="CU444" i="1"/>
  <c r="CX444" i="1"/>
  <c r="FR444" i="1"/>
  <c r="GL444" i="1"/>
  <c r="GO444" i="1"/>
  <c r="GP444" i="1"/>
  <c r="GV444" i="1"/>
  <c r="I445" i="1"/>
  <c r="R445" i="1"/>
  <c r="AC445" i="1"/>
  <c r="CQ445" i="1" s="1"/>
  <c r="P445" i="1" s="1"/>
  <c r="AD445" i="1"/>
  <c r="CR445" i="1" s="1"/>
  <c r="Q445" i="1" s="1"/>
  <c r="AE445" i="1"/>
  <c r="AF445" i="1"/>
  <c r="AB445" i="1" s="1"/>
  <c r="AG445" i="1"/>
  <c r="CU445" i="1" s="1"/>
  <c r="T445" i="1" s="1"/>
  <c r="AH445" i="1"/>
  <c r="CV445" i="1" s="1"/>
  <c r="U445" i="1" s="1"/>
  <c r="AI445" i="1"/>
  <c r="AJ445" i="1"/>
  <c r="CX445" i="1" s="1"/>
  <c r="W445" i="1" s="1"/>
  <c r="CS445" i="1"/>
  <c r="CT445" i="1"/>
  <c r="S445" i="1" s="1"/>
  <c r="CW445" i="1"/>
  <c r="V445" i="1" s="1"/>
  <c r="FR445" i="1"/>
  <c r="GK445" i="1"/>
  <c r="GL445" i="1"/>
  <c r="GO445" i="1"/>
  <c r="GP445" i="1"/>
  <c r="GV445" i="1"/>
  <c r="GX445" i="1"/>
  <c r="AC446" i="1"/>
  <c r="CQ446" i="1" s="1"/>
  <c r="AE446" i="1"/>
  <c r="AD446" i="1" s="1"/>
  <c r="AF446" i="1"/>
  <c r="AG446" i="1"/>
  <c r="CU446" i="1" s="1"/>
  <c r="AH446" i="1"/>
  <c r="AI446" i="1"/>
  <c r="AJ446" i="1"/>
  <c r="CX446" i="1" s="1"/>
  <c r="CR446" i="1"/>
  <c r="CS446" i="1"/>
  <c r="CV446" i="1"/>
  <c r="CW446" i="1"/>
  <c r="FR446" i="1"/>
  <c r="GL446" i="1"/>
  <c r="GO446" i="1"/>
  <c r="GP446" i="1"/>
  <c r="GV446" i="1"/>
  <c r="AC447" i="1"/>
  <c r="AD447" i="1"/>
  <c r="AB447" i="1" s="1"/>
  <c r="AE447" i="1"/>
  <c r="CS447" i="1" s="1"/>
  <c r="AF447" i="1"/>
  <c r="CT447" i="1" s="1"/>
  <c r="AG447" i="1"/>
  <c r="AH447" i="1"/>
  <c r="CV447" i="1" s="1"/>
  <c r="AI447" i="1"/>
  <c r="CW447" i="1" s="1"/>
  <c r="AJ447" i="1"/>
  <c r="CX447" i="1" s="1"/>
  <c r="CQ447" i="1"/>
  <c r="CR447" i="1"/>
  <c r="CU447" i="1"/>
  <c r="FR447" i="1"/>
  <c r="GL447" i="1"/>
  <c r="GO447" i="1"/>
  <c r="GP447" i="1"/>
  <c r="GV447" i="1"/>
  <c r="AC448" i="1"/>
  <c r="AB448" i="1" s="1"/>
  <c r="AD448" i="1"/>
  <c r="CR448" i="1" s="1"/>
  <c r="AE448" i="1"/>
  <c r="AF448" i="1"/>
  <c r="AG448" i="1"/>
  <c r="AH448" i="1"/>
  <c r="CV448" i="1" s="1"/>
  <c r="AI448" i="1"/>
  <c r="AJ448" i="1"/>
  <c r="CS448" i="1"/>
  <c r="CT448" i="1"/>
  <c r="CU448" i="1"/>
  <c r="CW448" i="1"/>
  <c r="CX448" i="1"/>
  <c r="FR448" i="1"/>
  <c r="GL448" i="1"/>
  <c r="GO448" i="1"/>
  <c r="GP448" i="1"/>
  <c r="GV448" i="1"/>
  <c r="I449" i="1"/>
  <c r="V449" i="1" s="1"/>
  <c r="AC449" i="1"/>
  <c r="CQ449" i="1" s="1"/>
  <c r="AE449" i="1"/>
  <c r="AD449" i="1" s="1"/>
  <c r="AF449" i="1"/>
  <c r="AG449" i="1"/>
  <c r="CU449" i="1" s="1"/>
  <c r="AH449" i="1"/>
  <c r="AI449" i="1"/>
  <c r="AJ449" i="1"/>
  <c r="CX449" i="1" s="1"/>
  <c r="W449" i="1" s="1"/>
  <c r="CS449" i="1"/>
  <c r="CT449" i="1"/>
  <c r="CV449" i="1"/>
  <c r="CW449" i="1"/>
  <c r="FR449" i="1"/>
  <c r="GL449" i="1"/>
  <c r="GO449" i="1"/>
  <c r="GP449" i="1"/>
  <c r="GV449" i="1"/>
  <c r="I450" i="1"/>
  <c r="U450" i="1"/>
  <c r="AC450" i="1"/>
  <c r="CQ450" i="1" s="1"/>
  <c r="P450" i="1" s="1"/>
  <c r="AD450" i="1"/>
  <c r="CR450" i="1" s="1"/>
  <c r="Q450" i="1" s="1"/>
  <c r="AE450" i="1"/>
  <c r="AF450" i="1"/>
  <c r="CT450" i="1" s="1"/>
  <c r="S450" i="1" s="1"/>
  <c r="AG450" i="1"/>
  <c r="CU450" i="1" s="1"/>
  <c r="T450" i="1" s="1"/>
  <c r="AH450" i="1"/>
  <c r="CV450" i="1" s="1"/>
  <c r="AI450" i="1"/>
  <c r="AJ450" i="1"/>
  <c r="CX450" i="1" s="1"/>
  <c r="W450" i="1" s="1"/>
  <c r="CS450" i="1"/>
  <c r="R450" i="1" s="1"/>
  <c r="GK450" i="1" s="1"/>
  <c r="CW450" i="1"/>
  <c r="V450" i="1" s="1"/>
  <c r="FR450" i="1"/>
  <c r="GL450" i="1"/>
  <c r="GO450" i="1"/>
  <c r="GP450" i="1"/>
  <c r="GV450" i="1"/>
  <c r="GX450" i="1"/>
  <c r="I451" i="1"/>
  <c r="U451" i="1"/>
  <c r="AC451" i="1"/>
  <c r="CQ451" i="1" s="1"/>
  <c r="P451" i="1" s="1"/>
  <c r="AE451" i="1"/>
  <c r="AF451" i="1"/>
  <c r="CT451" i="1" s="1"/>
  <c r="S451" i="1" s="1"/>
  <c r="AG451" i="1"/>
  <c r="CU451" i="1" s="1"/>
  <c r="T451" i="1" s="1"/>
  <c r="AH451" i="1"/>
  <c r="AI451" i="1"/>
  <c r="CW451" i="1" s="1"/>
  <c r="V451" i="1" s="1"/>
  <c r="AJ451" i="1"/>
  <c r="CX451" i="1" s="1"/>
  <c r="W451" i="1" s="1"/>
  <c r="CV451" i="1"/>
  <c r="FR451" i="1"/>
  <c r="GL451" i="1"/>
  <c r="GO451" i="1"/>
  <c r="GP451" i="1"/>
  <c r="GV451" i="1"/>
  <c r="GX451" i="1" s="1"/>
  <c r="C452" i="1"/>
  <c r="D452" i="1"/>
  <c r="I452" i="1"/>
  <c r="I458" i="1" s="1"/>
  <c r="AC452" i="1"/>
  <c r="CQ452" i="1" s="1"/>
  <c r="P452" i="1" s="1"/>
  <c r="AD452" i="1"/>
  <c r="CR452" i="1" s="1"/>
  <c r="AE452" i="1"/>
  <c r="AF452" i="1"/>
  <c r="CT452" i="1" s="1"/>
  <c r="S452" i="1" s="1"/>
  <c r="AG452" i="1"/>
  <c r="CU452" i="1" s="1"/>
  <c r="T452" i="1" s="1"/>
  <c r="AH452" i="1"/>
  <c r="CV452" i="1" s="1"/>
  <c r="AI452" i="1"/>
  <c r="AJ452" i="1"/>
  <c r="CX452" i="1" s="1"/>
  <c r="W452" i="1" s="1"/>
  <c r="CS452" i="1"/>
  <c r="R452" i="1" s="1"/>
  <c r="GK452" i="1" s="1"/>
  <c r="CW452" i="1"/>
  <c r="V452" i="1" s="1"/>
  <c r="FR452" i="1"/>
  <c r="GL452" i="1"/>
  <c r="GO452" i="1"/>
  <c r="GP452" i="1"/>
  <c r="GV452" i="1"/>
  <c r="GX452" i="1"/>
  <c r="C453" i="1"/>
  <c r="D453" i="1"/>
  <c r="I453" i="1"/>
  <c r="AC453" i="1"/>
  <c r="AD453" i="1"/>
  <c r="CR453" i="1" s="1"/>
  <c r="Q453" i="1" s="1"/>
  <c r="AE453" i="1"/>
  <c r="CS453" i="1" s="1"/>
  <c r="R453" i="1" s="1"/>
  <c r="AF453" i="1"/>
  <c r="AG453" i="1"/>
  <c r="CU453" i="1" s="1"/>
  <c r="T453" i="1" s="1"/>
  <c r="AH453" i="1"/>
  <c r="CV453" i="1" s="1"/>
  <c r="U453" i="1" s="1"/>
  <c r="AI453" i="1"/>
  <c r="CW453" i="1" s="1"/>
  <c r="V453" i="1" s="1"/>
  <c r="AJ453" i="1"/>
  <c r="CT453" i="1"/>
  <c r="S453" i="1" s="1"/>
  <c r="CX453" i="1"/>
  <c r="W453" i="1" s="1"/>
  <c r="FR453" i="1"/>
  <c r="GK453" i="1"/>
  <c r="GL453" i="1"/>
  <c r="GO453" i="1"/>
  <c r="GP453" i="1"/>
  <c r="GV453" i="1"/>
  <c r="GX453" i="1" s="1"/>
  <c r="I454" i="1"/>
  <c r="AC454" i="1"/>
  <c r="CQ454" i="1" s="1"/>
  <c r="P454" i="1" s="1"/>
  <c r="AD454" i="1"/>
  <c r="CR454" i="1" s="1"/>
  <c r="AE454" i="1"/>
  <c r="AF454" i="1"/>
  <c r="CT454" i="1" s="1"/>
  <c r="S454" i="1" s="1"/>
  <c r="AG454" i="1"/>
  <c r="CU454" i="1" s="1"/>
  <c r="T454" i="1" s="1"/>
  <c r="AH454" i="1"/>
  <c r="CV454" i="1" s="1"/>
  <c r="AI454" i="1"/>
  <c r="AJ454" i="1"/>
  <c r="CX454" i="1" s="1"/>
  <c r="W454" i="1" s="1"/>
  <c r="CS454" i="1"/>
  <c r="R454" i="1" s="1"/>
  <c r="GK454" i="1" s="1"/>
  <c r="CW454" i="1"/>
  <c r="V454" i="1" s="1"/>
  <c r="FR454" i="1"/>
  <c r="GL454" i="1"/>
  <c r="GO454" i="1"/>
  <c r="GP454" i="1"/>
  <c r="GV454" i="1"/>
  <c r="GX454" i="1"/>
  <c r="I455" i="1"/>
  <c r="U455" i="1"/>
  <c r="AC455" i="1"/>
  <c r="CQ455" i="1" s="1"/>
  <c r="P455" i="1" s="1"/>
  <c r="AE455" i="1"/>
  <c r="AF455" i="1"/>
  <c r="CT455" i="1" s="1"/>
  <c r="S455" i="1" s="1"/>
  <c r="AG455" i="1"/>
  <c r="CU455" i="1" s="1"/>
  <c r="T455" i="1" s="1"/>
  <c r="AH455" i="1"/>
  <c r="AI455" i="1"/>
  <c r="CW455" i="1" s="1"/>
  <c r="V455" i="1" s="1"/>
  <c r="AJ455" i="1"/>
  <c r="CX455" i="1" s="1"/>
  <c r="W455" i="1" s="1"/>
  <c r="CV455" i="1"/>
  <c r="FR455" i="1"/>
  <c r="GL455" i="1"/>
  <c r="GO455" i="1"/>
  <c r="GP455" i="1"/>
  <c r="GV455" i="1"/>
  <c r="GX455" i="1" s="1"/>
  <c r="AC456" i="1"/>
  <c r="AD456" i="1"/>
  <c r="AE456" i="1"/>
  <c r="CS456" i="1" s="1"/>
  <c r="AF456" i="1"/>
  <c r="CT456" i="1" s="1"/>
  <c r="AG456" i="1"/>
  <c r="AH456" i="1"/>
  <c r="CV456" i="1" s="1"/>
  <c r="AI456" i="1"/>
  <c r="CW456" i="1" s="1"/>
  <c r="AJ456" i="1"/>
  <c r="CX456" i="1" s="1"/>
  <c r="CQ456" i="1"/>
  <c r="CU456" i="1"/>
  <c r="FR456" i="1"/>
  <c r="GL456" i="1"/>
  <c r="GO456" i="1"/>
  <c r="GP456" i="1"/>
  <c r="GV456" i="1"/>
  <c r="I457" i="1"/>
  <c r="W457" i="1"/>
  <c r="AC457" i="1"/>
  <c r="AD457" i="1"/>
  <c r="CR457" i="1" s="1"/>
  <c r="Q457" i="1" s="1"/>
  <c r="AE457" i="1"/>
  <c r="CS457" i="1" s="1"/>
  <c r="R457" i="1" s="1"/>
  <c r="AF457" i="1"/>
  <c r="AG457" i="1"/>
  <c r="CU457" i="1" s="1"/>
  <c r="T457" i="1" s="1"/>
  <c r="AH457" i="1"/>
  <c r="CV457" i="1" s="1"/>
  <c r="U457" i="1" s="1"/>
  <c r="AI457" i="1"/>
  <c r="CW457" i="1" s="1"/>
  <c r="V457" i="1" s="1"/>
  <c r="AJ457" i="1"/>
  <c r="CT457" i="1"/>
  <c r="S457" i="1" s="1"/>
  <c r="CX457" i="1"/>
  <c r="FR457" i="1"/>
  <c r="GK457" i="1"/>
  <c r="GL457" i="1"/>
  <c r="GO457" i="1"/>
  <c r="GP457" i="1"/>
  <c r="GV457" i="1"/>
  <c r="GX457" i="1" s="1"/>
  <c r="AC458" i="1"/>
  <c r="CQ458" i="1" s="1"/>
  <c r="AD458" i="1"/>
  <c r="CR458" i="1" s="1"/>
  <c r="AE458" i="1"/>
  <c r="AF458" i="1"/>
  <c r="CT458" i="1" s="1"/>
  <c r="AG458" i="1"/>
  <c r="CU458" i="1" s="1"/>
  <c r="AH458" i="1"/>
  <c r="CV458" i="1" s="1"/>
  <c r="AI458" i="1"/>
  <c r="AJ458" i="1"/>
  <c r="CX458" i="1" s="1"/>
  <c r="CS458" i="1"/>
  <c r="R458" i="1" s="1"/>
  <c r="GK458" i="1" s="1"/>
  <c r="CW458" i="1"/>
  <c r="FR458" i="1"/>
  <c r="GL458" i="1"/>
  <c r="GO458" i="1"/>
  <c r="GP458" i="1"/>
  <c r="GV458" i="1"/>
  <c r="I459" i="1"/>
  <c r="U459" i="1"/>
  <c r="AC459" i="1"/>
  <c r="CQ459" i="1" s="1"/>
  <c r="P459" i="1" s="1"/>
  <c r="AE459" i="1"/>
  <c r="AF459" i="1"/>
  <c r="CT459" i="1" s="1"/>
  <c r="S459" i="1" s="1"/>
  <c r="AG459" i="1"/>
  <c r="CU459" i="1" s="1"/>
  <c r="T459" i="1" s="1"/>
  <c r="AH459" i="1"/>
  <c r="AI459" i="1"/>
  <c r="CW459" i="1" s="1"/>
  <c r="V459" i="1" s="1"/>
  <c r="AJ459" i="1"/>
  <c r="CX459" i="1" s="1"/>
  <c r="W459" i="1" s="1"/>
  <c r="CV459" i="1"/>
  <c r="FR459" i="1"/>
  <c r="GL459" i="1"/>
  <c r="GO459" i="1"/>
  <c r="GP459" i="1"/>
  <c r="GV459" i="1"/>
  <c r="GX459" i="1" s="1"/>
  <c r="C460" i="1"/>
  <c r="D460" i="1"/>
  <c r="I460" i="1"/>
  <c r="I466" i="1" s="1"/>
  <c r="AC460" i="1"/>
  <c r="CQ460" i="1" s="1"/>
  <c r="P460" i="1" s="1"/>
  <c r="AD460" i="1"/>
  <c r="CR460" i="1" s="1"/>
  <c r="AE460" i="1"/>
  <c r="AF460" i="1"/>
  <c r="CT460" i="1" s="1"/>
  <c r="S460" i="1" s="1"/>
  <c r="AG460" i="1"/>
  <c r="CU460" i="1" s="1"/>
  <c r="T460" i="1" s="1"/>
  <c r="AH460" i="1"/>
  <c r="CV460" i="1" s="1"/>
  <c r="AI460" i="1"/>
  <c r="AJ460" i="1"/>
  <c r="CX460" i="1" s="1"/>
  <c r="W460" i="1" s="1"/>
  <c r="CS460" i="1"/>
  <c r="R460" i="1" s="1"/>
  <c r="GK460" i="1" s="1"/>
  <c r="CW460" i="1"/>
  <c r="V460" i="1" s="1"/>
  <c r="FR460" i="1"/>
  <c r="GL460" i="1"/>
  <c r="GO460" i="1"/>
  <c r="GP460" i="1"/>
  <c r="GV460" i="1"/>
  <c r="GX460" i="1"/>
  <c r="C461" i="1"/>
  <c r="D461" i="1"/>
  <c r="I461" i="1"/>
  <c r="AC461" i="1"/>
  <c r="AD461" i="1"/>
  <c r="CR461" i="1" s="1"/>
  <c r="Q461" i="1" s="1"/>
  <c r="AE461" i="1"/>
  <c r="CS461" i="1" s="1"/>
  <c r="R461" i="1" s="1"/>
  <c r="AF461" i="1"/>
  <c r="AG461" i="1"/>
  <c r="CU461" i="1" s="1"/>
  <c r="T461" i="1" s="1"/>
  <c r="AH461" i="1"/>
  <c r="CV461" i="1" s="1"/>
  <c r="U461" i="1" s="1"/>
  <c r="AI461" i="1"/>
  <c r="CW461" i="1" s="1"/>
  <c r="V461" i="1" s="1"/>
  <c r="AJ461" i="1"/>
  <c r="CT461" i="1"/>
  <c r="S461" i="1" s="1"/>
  <c r="CX461" i="1"/>
  <c r="W461" i="1" s="1"/>
  <c r="FR461" i="1"/>
  <c r="GK461" i="1"/>
  <c r="GL461" i="1"/>
  <c r="GO461" i="1"/>
  <c r="GP461" i="1"/>
  <c r="GV461" i="1"/>
  <c r="GX461" i="1" s="1"/>
  <c r="I462" i="1"/>
  <c r="AB462" i="1"/>
  <c r="AC462" i="1"/>
  <c r="CQ462" i="1" s="1"/>
  <c r="P462" i="1" s="1"/>
  <c r="AD462" i="1"/>
  <c r="CR462" i="1" s="1"/>
  <c r="AE462" i="1"/>
  <c r="AF462" i="1"/>
  <c r="CT462" i="1" s="1"/>
  <c r="S462" i="1" s="1"/>
  <c r="AG462" i="1"/>
  <c r="CU462" i="1" s="1"/>
  <c r="T462" i="1" s="1"/>
  <c r="AH462" i="1"/>
  <c r="CV462" i="1" s="1"/>
  <c r="AI462" i="1"/>
  <c r="AJ462" i="1"/>
  <c r="CX462" i="1" s="1"/>
  <c r="W462" i="1" s="1"/>
  <c r="CS462" i="1"/>
  <c r="R462" i="1" s="1"/>
  <c r="GK462" i="1" s="1"/>
  <c r="CW462" i="1"/>
  <c r="V462" i="1" s="1"/>
  <c r="FR462" i="1"/>
  <c r="GL462" i="1"/>
  <c r="GO462" i="1"/>
  <c r="GP462" i="1"/>
  <c r="GV462" i="1"/>
  <c r="GX462" i="1"/>
  <c r="I463" i="1"/>
  <c r="U463" i="1"/>
  <c r="AC463" i="1"/>
  <c r="CQ463" i="1" s="1"/>
  <c r="P463" i="1" s="1"/>
  <c r="AE463" i="1"/>
  <c r="AF463" i="1"/>
  <c r="CT463" i="1" s="1"/>
  <c r="S463" i="1" s="1"/>
  <c r="AG463" i="1"/>
  <c r="CU463" i="1" s="1"/>
  <c r="T463" i="1" s="1"/>
  <c r="AH463" i="1"/>
  <c r="AI463" i="1"/>
  <c r="CW463" i="1" s="1"/>
  <c r="V463" i="1" s="1"/>
  <c r="AJ463" i="1"/>
  <c r="CX463" i="1" s="1"/>
  <c r="W463" i="1" s="1"/>
  <c r="CV463" i="1"/>
  <c r="FR463" i="1"/>
  <c r="GL463" i="1"/>
  <c r="GO463" i="1"/>
  <c r="GP463" i="1"/>
  <c r="GV463" i="1"/>
  <c r="GX463" i="1" s="1"/>
  <c r="AC464" i="1"/>
  <c r="AD464" i="1"/>
  <c r="AE464" i="1"/>
  <c r="CS464" i="1" s="1"/>
  <c r="AF464" i="1"/>
  <c r="CT464" i="1" s="1"/>
  <c r="AG464" i="1"/>
  <c r="AH464" i="1"/>
  <c r="CV464" i="1" s="1"/>
  <c r="AI464" i="1"/>
  <c r="CW464" i="1" s="1"/>
  <c r="AJ464" i="1"/>
  <c r="CX464" i="1" s="1"/>
  <c r="CQ464" i="1"/>
  <c r="CU464" i="1"/>
  <c r="FR464" i="1"/>
  <c r="GL464" i="1"/>
  <c r="GO464" i="1"/>
  <c r="GP464" i="1"/>
  <c r="GV464" i="1"/>
  <c r="I465" i="1"/>
  <c r="W465" i="1"/>
  <c r="AC465" i="1"/>
  <c r="AD465" i="1"/>
  <c r="CR465" i="1" s="1"/>
  <c r="Q465" i="1" s="1"/>
  <c r="AE465" i="1"/>
  <c r="CS465" i="1" s="1"/>
  <c r="R465" i="1" s="1"/>
  <c r="AF465" i="1"/>
  <c r="AG465" i="1"/>
  <c r="CU465" i="1" s="1"/>
  <c r="T465" i="1" s="1"/>
  <c r="AH465" i="1"/>
  <c r="CV465" i="1" s="1"/>
  <c r="U465" i="1" s="1"/>
  <c r="AI465" i="1"/>
  <c r="CW465" i="1" s="1"/>
  <c r="V465" i="1" s="1"/>
  <c r="AJ465" i="1"/>
  <c r="CT465" i="1"/>
  <c r="S465" i="1" s="1"/>
  <c r="CX465" i="1"/>
  <c r="FR465" i="1"/>
  <c r="GK465" i="1"/>
  <c r="GL465" i="1"/>
  <c r="GO465" i="1"/>
  <c r="GP465" i="1"/>
  <c r="GV465" i="1"/>
  <c r="GX465" i="1" s="1"/>
  <c r="AC466" i="1"/>
  <c r="CQ466" i="1" s="1"/>
  <c r="AD466" i="1"/>
  <c r="CR466" i="1" s="1"/>
  <c r="AE466" i="1"/>
  <c r="AF466" i="1"/>
  <c r="CT466" i="1" s="1"/>
  <c r="AG466" i="1"/>
  <c r="CU466" i="1" s="1"/>
  <c r="AH466" i="1"/>
  <c r="CV466" i="1" s="1"/>
  <c r="AI466" i="1"/>
  <c r="AJ466" i="1"/>
  <c r="CX466" i="1" s="1"/>
  <c r="CS466" i="1"/>
  <c r="CW466" i="1"/>
  <c r="FR466" i="1"/>
  <c r="GL466" i="1"/>
  <c r="GO466" i="1"/>
  <c r="GP466" i="1"/>
  <c r="GV466" i="1"/>
  <c r="I467" i="1"/>
  <c r="U467" i="1"/>
  <c r="AC467" i="1"/>
  <c r="CQ467" i="1" s="1"/>
  <c r="P467" i="1" s="1"/>
  <c r="AE467" i="1"/>
  <c r="AF467" i="1"/>
  <c r="CT467" i="1" s="1"/>
  <c r="S467" i="1" s="1"/>
  <c r="AG467" i="1"/>
  <c r="CU467" i="1" s="1"/>
  <c r="T467" i="1" s="1"/>
  <c r="AH467" i="1"/>
  <c r="AI467" i="1"/>
  <c r="CW467" i="1" s="1"/>
  <c r="V467" i="1" s="1"/>
  <c r="AJ467" i="1"/>
  <c r="CX467" i="1" s="1"/>
  <c r="W467" i="1" s="1"/>
  <c r="CV467" i="1"/>
  <c r="FR467" i="1"/>
  <c r="GL467" i="1"/>
  <c r="GO467" i="1"/>
  <c r="GP467" i="1"/>
  <c r="GV467" i="1"/>
  <c r="GX467" i="1" s="1"/>
  <c r="AC468" i="1"/>
  <c r="AD468" i="1"/>
  <c r="AE468" i="1"/>
  <c r="CS468" i="1" s="1"/>
  <c r="AF468" i="1"/>
  <c r="CT468" i="1" s="1"/>
  <c r="AG468" i="1"/>
  <c r="AH468" i="1"/>
  <c r="CV468" i="1" s="1"/>
  <c r="AI468" i="1"/>
  <c r="CW468" i="1" s="1"/>
  <c r="AJ468" i="1"/>
  <c r="CX468" i="1" s="1"/>
  <c r="CQ468" i="1"/>
  <c r="CU468" i="1"/>
  <c r="FR468" i="1"/>
  <c r="GL468" i="1"/>
  <c r="GO468" i="1"/>
  <c r="GP468" i="1"/>
  <c r="GV468" i="1"/>
  <c r="I469" i="1"/>
  <c r="S469" i="1"/>
  <c r="AC469" i="1"/>
  <c r="AD469" i="1"/>
  <c r="CR469" i="1" s="1"/>
  <c r="Q469" i="1" s="1"/>
  <c r="AE469" i="1"/>
  <c r="CS469" i="1" s="1"/>
  <c r="R469" i="1" s="1"/>
  <c r="GK469" i="1" s="1"/>
  <c r="AF469" i="1"/>
  <c r="AG469" i="1"/>
  <c r="CU469" i="1" s="1"/>
  <c r="T469" i="1" s="1"/>
  <c r="AH469" i="1"/>
  <c r="CV469" i="1" s="1"/>
  <c r="U469" i="1" s="1"/>
  <c r="AI469" i="1"/>
  <c r="CW469" i="1" s="1"/>
  <c r="V469" i="1" s="1"/>
  <c r="AJ469" i="1"/>
  <c r="CT469" i="1"/>
  <c r="CX469" i="1"/>
  <c r="W469" i="1" s="1"/>
  <c r="FR469" i="1"/>
  <c r="GL469" i="1"/>
  <c r="GO469" i="1"/>
  <c r="GP469" i="1"/>
  <c r="GV469" i="1"/>
  <c r="GX469" i="1" s="1"/>
  <c r="C470" i="1"/>
  <c r="D470" i="1"/>
  <c r="I470" i="1"/>
  <c r="X470" i="1"/>
  <c r="AC470" i="1"/>
  <c r="AB470" i="1" s="1"/>
  <c r="AD470" i="1"/>
  <c r="CR470" i="1" s="1"/>
  <c r="Q470" i="1" s="1"/>
  <c r="AE470" i="1"/>
  <c r="CS470" i="1" s="1"/>
  <c r="R470" i="1" s="1"/>
  <c r="GK470" i="1" s="1"/>
  <c r="AF470" i="1"/>
  <c r="AG470" i="1"/>
  <c r="AH470" i="1"/>
  <c r="CV470" i="1" s="1"/>
  <c r="U470" i="1" s="1"/>
  <c r="AI470" i="1"/>
  <c r="CW470" i="1" s="1"/>
  <c r="V470" i="1" s="1"/>
  <c r="AJ470" i="1"/>
  <c r="CQ470" i="1"/>
  <c r="P470" i="1" s="1"/>
  <c r="CP470" i="1" s="1"/>
  <c r="O470" i="1" s="1"/>
  <c r="CT470" i="1"/>
  <c r="S470" i="1" s="1"/>
  <c r="CZ470" i="1" s="1"/>
  <c r="Y470" i="1" s="1"/>
  <c r="CU470" i="1"/>
  <c r="T470" i="1" s="1"/>
  <c r="CX470" i="1"/>
  <c r="W470" i="1" s="1"/>
  <c r="CY470" i="1"/>
  <c r="FR470" i="1"/>
  <c r="GL470" i="1"/>
  <c r="GO470" i="1"/>
  <c r="GP470" i="1"/>
  <c r="GV470" i="1"/>
  <c r="GX470" i="1" s="1"/>
  <c r="C471" i="1"/>
  <c r="D471" i="1"/>
  <c r="I471" i="1"/>
  <c r="I473" i="1" s="1"/>
  <c r="GX473" i="1" s="1"/>
  <c r="AC471" i="1"/>
  <c r="AE471" i="1"/>
  <c r="AF471" i="1"/>
  <c r="CT471" i="1" s="1"/>
  <c r="S471" i="1" s="1"/>
  <c r="AG471" i="1"/>
  <c r="AH471" i="1"/>
  <c r="AI471" i="1"/>
  <c r="CW471" i="1" s="1"/>
  <c r="V471" i="1" s="1"/>
  <c r="AJ471" i="1"/>
  <c r="CX471" i="1" s="1"/>
  <c r="W471" i="1" s="1"/>
  <c r="CQ471" i="1"/>
  <c r="P471" i="1" s="1"/>
  <c r="CU471" i="1"/>
  <c r="T471" i="1" s="1"/>
  <c r="CV471" i="1"/>
  <c r="U471" i="1" s="1"/>
  <c r="FR471" i="1"/>
  <c r="GL471" i="1"/>
  <c r="GO471" i="1"/>
  <c r="GP471" i="1"/>
  <c r="GV471" i="1"/>
  <c r="GX471" i="1" s="1"/>
  <c r="I472" i="1"/>
  <c r="P472" i="1"/>
  <c r="AC472" i="1"/>
  <c r="AD472" i="1"/>
  <c r="CR472" i="1" s="1"/>
  <c r="Q472" i="1" s="1"/>
  <c r="AE472" i="1"/>
  <c r="CS472" i="1" s="1"/>
  <c r="R472" i="1" s="1"/>
  <c r="GK472" i="1" s="1"/>
  <c r="AF472" i="1"/>
  <c r="AG472" i="1"/>
  <c r="AH472" i="1"/>
  <c r="CV472" i="1" s="1"/>
  <c r="U472" i="1" s="1"/>
  <c r="AI472" i="1"/>
  <c r="CW472" i="1" s="1"/>
  <c r="V472" i="1" s="1"/>
  <c r="AJ472" i="1"/>
  <c r="CQ472" i="1"/>
  <c r="CT472" i="1"/>
  <c r="S472" i="1" s="1"/>
  <c r="CZ472" i="1" s="1"/>
  <c r="Y472" i="1" s="1"/>
  <c r="CU472" i="1"/>
  <c r="T472" i="1" s="1"/>
  <c r="CX472" i="1"/>
  <c r="W472" i="1" s="1"/>
  <c r="FR472" i="1"/>
  <c r="GL472" i="1"/>
  <c r="GO472" i="1"/>
  <c r="GP472" i="1"/>
  <c r="GV472" i="1"/>
  <c r="GX472" i="1" s="1"/>
  <c r="AC473" i="1"/>
  <c r="AD473" i="1"/>
  <c r="CR473" i="1" s="1"/>
  <c r="Q473" i="1" s="1"/>
  <c r="AE473" i="1"/>
  <c r="AF473" i="1"/>
  <c r="AG473" i="1"/>
  <c r="CU473" i="1" s="1"/>
  <c r="T473" i="1" s="1"/>
  <c r="AH473" i="1"/>
  <c r="CV473" i="1" s="1"/>
  <c r="U473" i="1" s="1"/>
  <c r="AI473" i="1"/>
  <c r="AJ473" i="1"/>
  <c r="CS473" i="1"/>
  <c r="R473" i="1" s="1"/>
  <c r="GK473" i="1" s="1"/>
  <c r="CT473" i="1"/>
  <c r="S473" i="1" s="1"/>
  <c r="CW473" i="1"/>
  <c r="CX473" i="1"/>
  <c r="W473" i="1" s="1"/>
  <c r="FR473" i="1"/>
  <c r="GL473" i="1"/>
  <c r="GO473" i="1"/>
  <c r="GP473" i="1"/>
  <c r="GV473" i="1"/>
  <c r="I474" i="1"/>
  <c r="R474" i="1"/>
  <c r="GK474" i="1" s="1"/>
  <c r="AC474" i="1"/>
  <c r="CQ474" i="1" s="1"/>
  <c r="P474" i="1" s="1"/>
  <c r="AE474" i="1"/>
  <c r="AD474" i="1" s="1"/>
  <c r="CR474" i="1" s="1"/>
  <c r="Q474" i="1" s="1"/>
  <c r="AF474" i="1"/>
  <c r="CT474" i="1" s="1"/>
  <c r="S474" i="1" s="1"/>
  <c r="AG474" i="1"/>
  <c r="CU474" i="1" s="1"/>
  <c r="T474" i="1" s="1"/>
  <c r="AH474" i="1"/>
  <c r="AI474" i="1"/>
  <c r="AJ474" i="1"/>
  <c r="CX474" i="1" s="1"/>
  <c r="W474" i="1" s="1"/>
  <c r="CS474" i="1"/>
  <c r="CV474" i="1"/>
  <c r="U474" i="1" s="1"/>
  <c r="CW474" i="1"/>
  <c r="V474" i="1" s="1"/>
  <c r="FR474" i="1"/>
  <c r="GL474" i="1"/>
  <c r="GO474" i="1"/>
  <c r="GP474" i="1"/>
  <c r="GV474" i="1"/>
  <c r="GX474" i="1"/>
  <c r="I475" i="1"/>
  <c r="AC475" i="1"/>
  <c r="AE475" i="1"/>
  <c r="AF475" i="1"/>
  <c r="CT475" i="1" s="1"/>
  <c r="S475" i="1" s="1"/>
  <c r="AG475" i="1"/>
  <c r="AH475" i="1"/>
  <c r="AI475" i="1"/>
  <c r="CW475" i="1" s="1"/>
  <c r="V475" i="1" s="1"/>
  <c r="AJ475" i="1"/>
  <c r="CX475" i="1" s="1"/>
  <c r="W475" i="1" s="1"/>
  <c r="CQ475" i="1"/>
  <c r="P475" i="1" s="1"/>
  <c r="CU475" i="1"/>
  <c r="T475" i="1" s="1"/>
  <c r="CV475" i="1"/>
  <c r="U475" i="1" s="1"/>
  <c r="FR475" i="1"/>
  <c r="GL475" i="1"/>
  <c r="GO475" i="1"/>
  <c r="GP475" i="1"/>
  <c r="GV475" i="1"/>
  <c r="GX475" i="1" s="1"/>
  <c r="C476" i="1"/>
  <c r="D476" i="1"/>
  <c r="I476" i="1"/>
  <c r="AC476" i="1"/>
  <c r="CQ476" i="1" s="1"/>
  <c r="P476" i="1" s="1"/>
  <c r="AE476" i="1"/>
  <c r="AD476" i="1" s="1"/>
  <c r="CR476" i="1" s="1"/>
  <c r="AF476" i="1"/>
  <c r="CT476" i="1" s="1"/>
  <c r="AG476" i="1"/>
  <c r="CU476" i="1" s="1"/>
  <c r="AH476" i="1"/>
  <c r="AI476" i="1"/>
  <c r="AJ476" i="1"/>
  <c r="CX476" i="1" s="1"/>
  <c r="CS476" i="1"/>
  <c r="CV476" i="1"/>
  <c r="U476" i="1" s="1"/>
  <c r="CW476" i="1"/>
  <c r="V476" i="1" s="1"/>
  <c r="FR476" i="1"/>
  <c r="GL476" i="1"/>
  <c r="GO476" i="1"/>
  <c r="GP476" i="1"/>
  <c r="GV476" i="1"/>
  <c r="GX476" i="1"/>
  <c r="C477" i="1"/>
  <c r="D477" i="1"/>
  <c r="I477" i="1"/>
  <c r="W477" i="1"/>
  <c r="AC477" i="1"/>
  <c r="AD477" i="1"/>
  <c r="CR477" i="1" s="1"/>
  <c r="Q477" i="1" s="1"/>
  <c r="AE477" i="1"/>
  <c r="AF477" i="1"/>
  <c r="AG477" i="1"/>
  <c r="CU477" i="1" s="1"/>
  <c r="T477" i="1" s="1"/>
  <c r="AH477" i="1"/>
  <c r="CV477" i="1" s="1"/>
  <c r="U477" i="1" s="1"/>
  <c r="AI477" i="1"/>
  <c r="AJ477" i="1"/>
  <c r="CS477" i="1"/>
  <c r="R477" i="1" s="1"/>
  <c r="GK477" i="1" s="1"/>
  <c r="CT477" i="1"/>
  <c r="S477" i="1" s="1"/>
  <c r="CW477" i="1"/>
  <c r="V477" i="1" s="1"/>
  <c r="CX477" i="1"/>
  <c r="FR477" i="1"/>
  <c r="GL477" i="1"/>
  <c r="GO477" i="1"/>
  <c r="GP477" i="1"/>
  <c r="GV477" i="1"/>
  <c r="GX477" i="1"/>
  <c r="AC478" i="1"/>
  <c r="CQ478" i="1" s="1"/>
  <c r="AE478" i="1"/>
  <c r="AD478" i="1" s="1"/>
  <c r="CR478" i="1" s="1"/>
  <c r="AF478" i="1"/>
  <c r="CT478" i="1" s="1"/>
  <c r="AG478" i="1"/>
  <c r="CU478" i="1" s="1"/>
  <c r="AH478" i="1"/>
  <c r="AI478" i="1"/>
  <c r="AJ478" i="1"/>
  <c r="CX478" i="1" s="1"/>
  <c r="CS478" i="1"/>
  <c r="CV478" i="1"/>
  <c r="CW478" i="1"/>
  <c r="FR478" i="1"/>
  <c r="GL478" i="1"/>
  <c r="GO478" i="1"/>
  <c r="GP478" i="1"/>
  <c r="GV478" i="1"/>
  <c r="I479" i="1"/>
  <c r="AC479" i="1"/>
  <c r="AE479" i="1"/>
  <c r="AF479" i="1"/>
  <c r="CT479" i="1" s="1"/>
  <c r="S479" i="1" s="1"/>
  <c r="AG479" i="1"/>
  <c r="AH479" i="1"/>
  <c r="AI479" i="1"/>
  <c r="CW479" i="1" s="1"/>
  <c r="V479" i="1" s="1"/>
  <c r="AJ479" i="1"/>
  <c r="CX479" i="1" s="1"/>
  <c r="W479" i="1" s="1"/>
  <c r="CQ479" i="1"/>
  <c r="P479" i="1" s="1"/>
  <c r="CU479" i="1"/>
  <c r="T479" i="1" s="1"/>
  <c r="CV479" i="1"/>
  <c r="U479" i="1" s="1"/>
  <c r="FR479" i="1"/>
  <c r="GL479" i="1"/>
  <c r="GO479" i="1"/>
  <c r="GP479" i="1"/>
  <c r="GV479" i="1"/>
  <c r="GX479" i="1" s="1"/>
  <c r="AC480" i="1"/>
  <c r="AB480" i="1" s="1"/>
  <c r="AD480" i="1"/>
  <c r="CR480" i="1" s="1"/>
  <c r="AE480" i="1"/>
  <c r="CS480" i="1" s="1"/>
  <c r="AF480" i="1"/>
  <c r="AG480" i="1"/>
  <c r="AH480" i="1"/>
  <c r="CV480" i="1" s="1"/>
  <c r="AI480" i="1"/>
  <c r="CW480" i="1" s="1"/>
  <c r="AJ480" i="1"/>
  <c r="CQ480" i="1"/>
  <c r="CT480" i="1"/>
  <c r="CU480" i="1"/>
  <c r="CX480" i="1"/>
  <c r="FR480" i="1"/>
  <c r="GL480" i="1"/>
  <c r="GO480" i="1"/>
  <c r="GP480" i="1"/>
  <c r="GV480" i="1"/>
  <c r="I481" i="1"/>
  <c r="AC481" i="1"/>
  <c r="AD481" i="1"/>
  <c r="CR481" i="1" s="1"/>
  <c r="Q481" i="1" s="1"/>
  <c r="AE481" i="1"/>
  <c r="CS481" i="1" s="1"/>
  <c r="R481" i="1" s="1"/>
  <c r="GK481" i="1" s="1"/>
  <c r="AF481" i="1"/>
  <c r="AG481" i="1"/>
  <c r="CU481" i="1" s="1"/>
  <c r="T481" i="1" s="1"/>
  <c r="AH481" i="1"/>
  <c r="CV481" i="1" s="1"/>
  <c r="U481" i="1" s="1"/>
  <c r="AI481" i="1"/>
  <c r="CW481" i="1" s="1"/>
  <c r="V481" i="1" s="1"/>
  <c r="AJ481" i="1"/>
  <c r="CT481" i="1"/>
  <c r="S481" i="1" s="1"/>
  <c r="CX481" i="1"/>
  <c r="W481" i="1" s="1"/>
  <c r="FR481" i="1"/>
  <c r="GL481" i="1"/>
  <c r="GO481" i="1"/>
  <c r="GP481" i="1"/>
  <c r="GV481" i="1"/>
  <c r="GX481" i="1" s="1"/>
  <c r="I482" i="1"/>
  <c r="R482" i="1" s="1"/>
  <c r="GK482" i="1" s="1"/>
  <c r="AC482" i="1"/>
  <c r="CQ482" i="1" s="1"/>
  <c r="P482" i="1" s="1"/>
  <c r="AE482" i="1"/>
  <c r="AD482" i="1" s="1"/>
  <c r="CR482" i="1" s="1"/>
  <c r="AF482" i="1"/>
  <c r="CT482" i="1" s="1"/>
  <c r="AG482" i="1"/>
  <c r="CU482" i="1" s="1"/>
  <c r="AH482" i="1"/>
  <c r="AI482" i="1"/>
  <c r="AJ482" i="1"/>
  <c r="CX482" i="1" s="1"/>
  <c r="CS482" i="1"/>
  <c r="CV482" i="1"/>
  <c r="U482" i="1" s="1"/>
  <c r="CW482" i="1"/>
  <c r="V482" i="1" s="1"/>
  <c r="FR482" i="1"/>
  <c r="GL482" i="1"/>
  <c r="GO482" i="1"/>
  <c r="GP482" i="1"/>
  <c r="GV482" i="1"/>
  <c r="GX482" i="1"/>
  <c r="I483" i="1"/>
  <c r="AC483" i="1"/>
  <c r="CQ483" i="1" s="1"/>
  <c r="P483" i="1" s="1"/>
  <c r="AE483" i="1"/>
  <c r="AF483" i="1"/>
  <c r="CT483" i="1" s="1"/>
  <c r="S483" i="1" s="1"/>
  <c r="AG483" i="1"/>
  <c r="CU483" i="1" s="1"/>
  <c r="T483" i="1" s="1"/>
  <c r="AH483" i="1"/>
  <c r="AI483" i="1"/>
  <c r="CW483" i="1" s="1"/>
  <c r="V483" i="1" s="1"/>
  <c r="AJ483" i="1"/>
  <c r="CX483" i="1" s="1"/>
  <c r="W483" i="1" s="1"/>
  <c r="CV483" i="1"/>
  <c r="U483" i="1" s="1"/>
  <c r="FR483" i="1"/>
  <c r="GL483" i="1"/>
  <c r="GO483" i="1"/>
  <c r="GP483" i="1"/>
  <c r="GV483" i="1"/>
  <c r="GX483" i="1" s="1"/>
  <c r="AC484" i="1"/>
  <c r="AB484" i="1" s="1"/>
  <c r="AD484" i="1"/>
  <c r="CR484" i="1" s="1"/>
  <c r="AE484" i="1"/>
  <c r="CS484" i="1" s="1"/>
  <c r="AF484" i="1"/>
  <c r="AG484" i="1"/>
  <c r="AH484" i="1"/>
  <c r="CV484" i="1" s="1"/>
  <c r="AI484" i="1"/>
  <c r="CW484" i="1" s="1"/>
  <c r="AJ484" i="1"/>
  <c r="CQ484" i="1"/>
  <c r="CT484" i="1"/>
  <c r="CU484" i="1"/>
  <c r="CX484" i="1"/>
  <c r="FR484" i="1"/>
  <c r="GL484" i="1"/>
  <c r="GO484" i="1"/>
  <c r="GP484" i="1"/>
  <c r="GV484" i="1"/>
  <c r="I485" i="1"/>
  <c r="W485" i="1"/>
  <c r="AC485" i="1"/>
  <c r="AD485" i="1"/>
  <c r="CR485" i="1" s="1"/>
  <c r="Q485" i="1" s="1"/>
  <c r="AE485" i="1"/>
  <c r="AF485" i="1"/>
  <c r="AG485" i="1"/>
  <c r="CU485" i="1" s="1"/>
  <c r="T485" i="1" s="1"/>
  <c r="AH485" i="1"/>
  <c r="CV485" i="1" s="1"/>
  <c r="U485" i="1" s="1"/>
  <c r="AI485" i="1"/>
  <c r="AJ485" i="1"/>
  <c r="CS485" i="1"/>
  <c r="R485" i="1" s="1"/>
  <c r="CT485" i="1"/>
  <c r="S485" i="1" s="1"/>
  <c r="CW485" i="1"/>
  <c r="V485" i="1" s="1"/>
  <c r="CX485" i="1"/>
  <c r="FR485" i="1"/>
  <c r="GK485" i="1"/>
  <c r="GL485" i="1"/>
  <c r="GO485" i="1"/>
  <c r="GP485" i="1"/>
  <c r="GV485" i="1"/>
  <c r="GX485" i="1"/>
  <c r="AC486" i="1"/>
  <c r="CQ486" i="1" s="1"/>
  <c r="AE486" i="1"/>
  <c r="AD486" i="1" s="1"/>
  <c r="CR486" i="1" s="1"/>
  <c r="AF486" i="1"/>
  <c r="CT486" i="1" s="1"/>
  <c r="AG486" i="1"/>
  <c r="CU486" i="1" s="1"/>
  <c r="AH486" i="1"/>
  <c r="AI486" i="1"/>
  <c r="AJ486" i="1"/>
  <c r="CX486" i="1" s="1"/>
  <c r="CS486" i="1"/>
  <c r="CV486" i="1"/>
  <c r="CW486" i="1"/>
  <c r="FR486" i="1"/>
  <c r="GL486" i="1"/>
  <c r="GO486" i="1"/>
  <c r="GP486" i="1"/>
  <c r="GV486" i="1"/>
  <c r="I487" i="1"/>
  <c r="AC487" i="1"/>
  <c r="AE487" i="1"/>
  <c r="AF487" i="1"/>
  <c r="CT487" i="1" s="1"/>
  <c r="S487" i="1" s="1"/>
  <c r="AG487" i="1"/>
  <c r="AH487" i="1"/>
  <c r="AI487" i="1"/>
  <c r="CW487" i="1" s="1"/>
  <c r="V487" i="1" s="1"/>
  <c r="AJ487" i="1"/>
  <c r="CX487" i="1" s="1"/>
  <c r="W487" i="1" s="1"/>
  <c r="CQ487" i="1"/>
  <c r="P487" i="1" s="1"/>
  <c r="CU487" i="1"/>
  <c r="T487" i="1" s="1"/>
  <c r="CV487" i="1"/>
  <c r="U487" i="1" s="1"/>
  <c r="FR487" i="1"/>
  <c r="GL487" i="1"/>
  <c r="GO487" i="1"/>
  <c r="GP487" i="1"/>
  <c r="GV487" i="1"/>
  <c r="GX487" i="1" s="1"/>
  <c r="AC488" i="1"/>
  <c r="AB488" i="1" s="1"/>
  <c r="AD488" i="1"/>
  <c r="CR488" i="1" s="1"/>
  <c r="AE488" i="1"/>
  <c r="CS488" i="1" s="1"/>
  <c r="AF488" i="1"/>
  <c r="AG488" i="1"/>
  <c r="AH488" i="1"/>
  <c r="CV488" i="1" s="1"/>
  <c r="AI488" i="1"/>
  <c r="CW488" i="1" s="1"/>
  <c r="AJ488" i="1"/>
  <c r="CQ488" i="1"/>
  <c r="CT488" i="1"/>
  <c r="CU488" i="1"/>
  <c r="CX488" i="1"/>
  <c r="FR488" i="1"/>
  <c r="GL488" i="1"/>
  <c r="GO488" i="1"/>
  <c r="GP488" i="1"/>
  <c r="GV488" i="1"/>
  <c r="I489" i="1"/>
  <c r="W489" i="1"/>
  <c r="AC489" i="1"/>
  <c r="AD489" i="1"/>
  <c r="CR489" i="1" s="1"/>
  <c r="Q489" i="1" s="1"/>
  <c r="AE489" i="1"/>
  <c r="AF489" i="1"/>
  <c r="AG489" i="1"/>
  <c r="CU489" i="1" s="1"/>
  <c r="T489" i="1" s="1"/>
  <c r="AH489" i="1"/>
  <c r="CV489" i="1" s="1"/>
  <c r="U489" i="1" s="1"/>
  <c r="AI489" i="1"/>
  <c r="AJ489" i="1"/>
  <c r="CS489" i="1"/>
  <c r="R489" i="1" s="1"/>
  <c r="CT489" i="1"/>
  <c r="S489" i="1" s="1"/>
  <c r="CW489" i="1"/>
  <c r="V489" i="1" s="1"/>
  <c r="CX489" i="1"/>
  <c r="FR489" i="1"/>
  <c r="GK489" i="1"/>
  <c r="GL489" i="1"/>
  <c r="GO489" i="1"/>
  <c r="GP489" i="1"/>
  <c r="GV489" i="1"/>
  <c r="GX489" i="1"/>
  <c r="C490" i="1"/>
  <c r="D490" i="1"/>
  <c r="I490" i="1"/>
  <c r="AC490" i="1"/>
  <c r="AB490" i="1" s="1"/>
  <c r="AD490" i="1"/>
  <c r="CR490" i="1" s="1"/>
  <c r="Q490" i="1" s="1"/>
  <c r="AE490" i="1"/>
  <c r="CS490" i="1" s="1"/>
  <c r="R490" i="1" s="1"/>
  <c r="GK490" i="1" s="1"/>
  <c r="AF490" i="1"/>
  <c r="AG490" i="1"/>
  <c r="AH490" i="1"/>
  <c r="CV490" i="1" s="1"/>
  <c r="U490" i="1" s="1"/>
  <c r="AI490" i="1"/>
  <c r="CW490" i="1" s="1"/>
  <c r="V490" i="1" s="1"/>
  <c r="AJ490" i="1"/>
  <c r="CQ490" i="1"/>
  <c r="P490" i="1" s="1"/>
  <c r="CP490" i="1" s="1"/>
  <c r="O490" i="1" s="1"/>
  <c r="CT490" i="1"/>
  <c r="S490" i="1" s="1"/>
  <c r="CZ490" i="1" s="1"/>
  <c r="Y490" i="1" s="1"/>
  <c r="CU490" i="1"/>
  <c r="T490" i="1" s="1"/>
  <c r="CX490" i="1"/>
  <c r="W490" i="1" s="1"/>
  <c r="CY490" i="1"/>
  <c r="X490" i="1" s="1"/>
  <c r="FR490" i="1"/>
  <c r="GL490" i="1"/>
  <c r="GO490" i="1"/>
  <c r="GP490" i="1"/>
  <c r="GV490" i="1"/>
  <c r="GX490" i="1" s="1"/>
  <c r="C491" i="1"/>
  <c r="D491" i="1"/>
  <c r="I491" i="1"/>
  <c r="I493" i="1" s="1"/>
  <c r="GX493" i="1" s="1"/>
  <c r="AC491" i="1"/>
  <c r="AE491" i="1"/>
  <c r="AF491" i="1"/>
  <c r="CT491" i="1" s="1"/>
  <c r="S491" i="1" s="1"/>
  <c r="AG491" i="1"/>
  <c r="AH491" i="1"/>
  <c r="AI491" i="1"/>
  <c r="CW491" i="1" s="1"/>
  <c r="V491" i="1" s="1"/>
  <c r="AJ491" i="1"/>
  <c r="CX491" i="1" s="1"/>
  <c r="W491" i="1" s="1"/>
  <c r="CQ491" i="1"/>
  <c r="P491" i="1" s="1"/>
  <c r="CU491" i="1"/>
  <c r="T491" i="1" s="1"/>
  <c r="CV491" i="1"/>
  <c r="U491" i="1" s="1"/>
  <c r="FR491" i="1"/>
  <c r="GL491" i="1"/>
  <c r="GO491" i="1"/>
  <c r="GP491" i="1"/>
  <c r="GV491" i="1"/>
  <c r="GX491" i="1" s="1"/>
  <c r="I492" i="1"/>
  <c r="AC492" i="1"/>
  <c r="AB492" i="1" s="1"/>
  <c r="AD492" i="1"/>
  <c r="CR492" i="1" s="1"/>
  <c r="Q492" i="1" s="1"/>
  <c r="AE492" i="1"/>
  <c r="CS492" i="1" s="1"/>
  <c r="R492" i="1" s="1"/>
  <c r="GK492" i="1" s="1"/>
  <c r="AF492" i="1"/>
  <c r="AG492" i="1"/>
  <c r="AH492" i="1"/>
  <c r="CV492" i="1" s="1"/>
  <c r="U492" i="1" s="1"/>
  <c r="AI492" i="1"/>
  <c r="CW492" i="1" s="1"/>
  <c r="V492" i="1" s="1"/>
  <c r="AJ492" i="1"/>
  <c r="CQ492" i="1"/>
  <c r="P492" i="1" s="1"/>
  <c r="CP492" i="1" s="1"/>
  <c r="O492" i="1" s="1"/>
  <c r="CT492" i="1"/>
  <c r="S492" i="1" s="1"/>
  <c r="CU492" i="1"/>
  <c r="T492" i="1" s="1"/>
  <c r="CX492" i="1"/>
  <c r="W492" i="1" s="1"/>
  <c r="FR492" i="1"/>
  <c r="GL492" i="1"/>
  <c r="GO492" i="1"/>
  <c r="GP492" i="1"/>
  <c r="GV492" i="1"/>
  <c r="GX492" i="1" s="1"/>
  <c r="AC493" i="1"/>
  <c r="AD493" i="1"/>
  <c r="CR493" i="1" s="1"/>
  <c r="Q493" i="1" s="1"/>
  <c r="AE493" i="1"/>
  <c r="AF493" i="1"/>
  <c r="AG493" i="1"/>
  <c r="CU493" i="1" s="1"/>
  <c r="AH493" i="1"/>
  <c r="CV493" i="1" s="1"/>
  <c r="U493" i="1" s="1"/>
  <c r="AI493" i="1"/>
  <c r="AJ493" i="1"/>
  <c r="CS493" i="1"/>
  <c r="R493" i="1" s="1"/>
  <c r="GK493" i="1" s="1"/>
  <c r="CT493" i="1"/>
  <c r="S493" i="1" s="1"/>
  <c r="CW493" i="1"/>
  <c r="CX493" i="1"/>
  <c r="FR493" i="1"/>
  <c r="GL493" i="1"/>
  <c r="GO493" i="1"/>
  <c r="GP493" i="1"/>
  <c r="GV493" i="1"/>
  <c r="C494" i="1"/>
  <c r="D494" i="1"/>
  <c r="AC494" i="1"/>
  <c r="AE494" i="1"/>
  <c r="AF494" i="1"/>
  <c r="CT494" i="1" s="1"/>
  <c r="S494" i="1" s="1"/>
  <c r="AG494" i="1"/>
  <c r="AH494" i="1"/>
  <c r="AI494" i="1"/>
  <c r="CW494" i="1" s="1"/>
  <c r="V494" i="1" s="1"/>
  <c r="AJ494" i="1"/>
  <c r="CX494" i="1" s="1"/>
  <c r="W494" i="1" s="1"/>
  <c r="CQ494" i="1"/>
  <c r="P494" i="1" s="1"/>
  <c r="CU494" i="1"/>
  <c r="T494" i="1" s="1"/>
  <c r="CV494" i="1"/>
  <c r="U494" i="1" s="1"/>
  <c r="FR494" i="1"/>
  <c r="GL494" i="1"/>
  <c r="GN494" i="1"/>
  <c r="GP494" i="1"/>
  <c r="GV494" i="1"/>
  <c r="GX494" i="1" s="1"/>
  <c r="C495" i="1"/>
  <c r="D495" i="1"/>
  <c r="W495" i="1"/>
  <c r="AC495" i="1"/>
  <c r="AD495" i="1"/>
  <c r="CR495" i="1" s="1"/>
  <c r="Q495" i="1" s="1"/>
  <c r="AE495" i="1"/>
  <c r="AF495" i="1"/>
  <c r="AG495" i="1"/>
  <c r="CU495" i="1" s="1"/>
  <c r="T495" i="1" s="1"/>
  <c r="AH495" i="1"/>
  <c r="CV495" i="1" s="1"/>
  <c r="U495" i="1" s="1"/>
  <c r="AI495" i="1"/>
  <c r="AJ495" i="1"/>
  <c r="CS495" i="1"/>
  <c r="R495" i="1" s="1"/>
  <c r="CT495" i="1"/>
  <c r="S495" i="1" s="1"/>
  <c r="CW495" i="1"/>
  <c r="V495" i="1" s="1"/>
  <c r="CX495" i="1"/>
  <c r="FR495" i="1"/>
  <c r="GK495" i="1"/>
  <c r="GL495" i="1"/>
  <c r="GN495" i="1"/>
  <c r="GP495" i="1"/>
  <c r="GV495" i="1"/>
  <c r="GX495" i="1"/>
  <c r="I496" i="1"/>
  <c r="R496" i="1"/>
  <c r="GK496" i="1" s="1"/>
  <c r="AC496" i="1"/>
  <c r="CQ496" i="1" s="1"/>
  <c r="P496" i="1" s="1"/>
  <c r="AE496" i="1"/>
  <c r="AD496" i="1" s="1"/>
  <c r="CR496" i="1" s="1"/>
  <c r="Q496" i="1" s="1"/>
  <c r="AF496" i="1"/>
  <c r="CT496" i="1" s="1"/>
  <c r="S496" i="1" s="1"/>
  <c r="AG496" i="1"/>
  <c r="CU496" i="1" s="1"/>
  <c r="T496" i="1" s="1"/>
  <c r="AH496" i="1"/>
  <c r="AI496" i="1"/>
  <c r="AJ496" i="1"/>
  <c r="CX496" i="1" s="1"/>
  <c r="W496" i="1" s="1"/>
  <c r="CS496" i="1"/>
  <c r="CV496" i="1"/>
  <c r="U496" i="1" s="1"/>
  <c r="CW496" i="1"/>
  <c r="V496" i="1" s="1"/>
  <c r="FR496" i="1"/>
  <c r="GL496" i="1"/>
  <c r="GN496" i="1"/>
  <c r="GP496" i="1"/>
  <c r="GV496" i="1"/>
  <c r="GX496" i="1"/>
  <c r="I497" i="1"/>
  <c r="AC497" i="1"/>
  <c r="AE497" i="1"/>
  <c r="AF497" i="1"/>
  <c r="CT497" i="1" s="1"/>
  <c r="S497" i="1" s="1"/>
  <c r="AG497" i="1"/>
  <c r="AH497" i="1"/>
  <c r="AI497" i="1"/>
  <c r="CW497" i="1" s="1"/>
  <c r="V497" i="1" s="1"/>
  <c r="AJ497" i="1"/>
  <c r="CX497" i="1" s="1"/>
  <c r="W497" i="1" s="1"/>
  <c r="CQ497" i="1"/>
  <c r="P497" i="1" s="1"/>
  <c r="CU497" i="1"/>
  <c r="T497" i="1" s="1"/>
  <c r="CV497" i="1"/>
  <c r="U497" i="1" s="1"/>
  <c r="FR497" i="1"/>
  <c r="GL497" i="1"/>
  <c r="GN497" i="1"/>
  <c r="GP497" i="1"/>
  <c r="GV497" i="1"/>
  <c r="GX497" i="1" s="1"/>
  <c r="B499" i="1"/>
  <c r="B428" i="1" s="1"/>
  <c r="C499" i="1"/>
  <c r="C428" i="1" s="1"/>
  <c r="D499" i="1"/>
  <c r="F499" i="1"/>
  <c r="F428" i="1" s="1"/>
  <c r="G499" i="1"/>
  <c r="G428" i="1" s="1"/>
  <c r="BX499" i="1"/>
  <c r="CK499" i="1"/>
  <c r="CK428" i="1" s="1"/>
  <c r="CL499" i="1"/>
  <c r="CL428" i="1" s="1"/>
  <c r="FP499" i="1"/>
  <c r="GC499" i="1"/>
  <c r="GC428" i="1" s="1"/>
  <c r="GD499" i="1"/>
  <c r="EU499" i="1" s="1"/>
  <c r="EU428" i="1" s="1"/>
  <c r="P515" i="1"/>
  <c r="D528" i="1"/>
  <c r="B530" i="1"/>
  <c r="E530" i="1"/>
  <c r="F530" i="1"/>
  <c r="Z530" i="1"/>
  <c r="AA530" i="1"/>
  <c r="AM530" i="1"/>
  <c r="AN530" i="1"/>
  <c r="BD530" i="1"/>
  <c r="BE530" i="1"/>
  <c r="BF530" i="1"/>
  <c r="BG530" i="1"/>
  <c r="BH530" i="1"/>
  <c r="BI530" i="1"/>
  <c r="BJ530" i="1"/>
  <c r="BK530" i="1"/>
  <c r="BL530" i="1"/>
  <c r="BM530" i="1"/>
  <c r="BN530" i="1"/>
  <c r="BO530" i="1"/>
  <c r="BP530" i="1"/>
  <c r="BQ530" i="1"/>
  <c r="BR530" i="1"/>
  <c r="BS530" i="1"/>
  <c r="BT530" i="1"/>
  <c r="BU530" i="1"/>
  <c r="BV530" i="1"/>
  <c r="BW530" i="1"/>
  <c r="CC530" i="1"/>
  <c r="CK530" i="1"/>
  <c r="CM530" i="1"/>
  <c r="CN530" i="1"/>
  <c r="CO530" i="1"/>
  <c r="CP530" i="1"/>
  <c r="CQ530" i="1"/>
  <c r="CR530" i="1"/>
  <c r="CS530" i="1"/>
  <c r="CT530" i="1"/>
  <c r="CU530" i="1"/>
  <c r="CV530" i="1"/>
  <c r="CW530" i="1"/>
  <c r="CX530" i="1"/>
  <c r="CY530" i="1"/>
  <c r="CZ530" i="1"/>
  <c r="DA530" i="1"/>
  <c r="DB530" i="1"/>
  <c r="DC530" i="1"/>
  <c r="DD530" i="1"/>
  <c r="DE530" i="1"/>
  <c r="DF530" i="1"/>
  <c r="DR530" i="1"/>
  <c r="DS530" i="1"/>
  <c r="EE530" i="1"/>
  <c r="EF530" i="1"/>
  <c r="EV530" i="1"/>
  <c r="EW530" i="1"/>
  <c r="EX530" i="1"/>
  <c r="EY530" i="1"/>
  <c r="EZ530" i="1"/>
  <c r="FA530" i="1"/>
  <c r="FB530" i="1"/>
  <c r="FC530" i="1"/>
  <c r="FD530" i="1"/>
  <c r="FE530" i="1"/>
  <c r="FF530" i="1"/>
  <c r="FG530" i="1"/>
  <c r="FH530" i="1"/>
  <c r="FI530" i="1"/>
  <c r="FJ530" i="1"/>
  <c r="FK530" i="1"/>
  <c r="FL530" i="1"/>
  <c r="FM530" i="1"/>
  <c r="FN530" i="1"/>
  <c r="FO530" i="1"/>
  <c r="FQ530" i="1"/>
  <c r="GC530" i="1"/>
  <c r="GE530" i="1"/>
  <c r="GF530" i="1"/>
  <c r="GG530" i="1"/>
  <c r="GH530" i="1"/>
  <c r="GI530" i="1"/>
  <c r="GJ530" i="1"/>
  <c r="GK530" i="1"/>
  <c r="GL530" i="1"/>
  <c r="GM530" i="1"/>
  <c r="GN530" i="1"/>
  <c r="GO530" i="1"/>
  <c r="GP530" i="1"/>
  <c r="GQ530" i="1"/>
  <c r="GR530" i="1"/>
  <c r="GS530" i="1"/>
  <c r="GT530" i="1"/>
  <c r="GU530" i="1"/>
  <c r="GV530" i="1"/>
  <c r="GW530" i="1"/>
  <c r="GX530" i="1"/>
  <c r="C532" i="1"/>
  <c r="D532" i="1"/>
  <c r="I532" i="1"/>
  <c r="R532" i="1"/>
  <c r="AC532" i="1"/>
  <c r="CQ532" i="1" s="1"/>
  <c r="P532" i="1" s="1"/>
  <c r="AD532" i="1"/>
  <c r="CR532" i="1" s="1"/>
  <c r="Q532" i="1" s="1"/>
  <c r="AE532" i="1"/>
  <c r="AF532" i="1"/>
  <c r="CT532" i="1" s="1"/>
  <c r="S532" i="1" s="1"/>
  <c r="AG532" i="1"/>
  <c r="CU532" i="1" s="1"/>
  <c r="T532" i="1" s="1"/>
  <c r="AH532" i="1"/>
  <c r="CV532" i="1" s="1"/>
  <c r="U532" i="1" s="1"/>
  <c r="AI532" i="1"/>
  <c r="AJ532" i="1"/>
  <c r="CX532" i="1" s="1"/>
  <c r="W532" i="1" s="1"/>
  <c r="CS532" i="1"/>
  <c r="CW532" i="1"/>
  <c r="V532" i="1" s="1"/>
  <c r="FR532" i="1"/>
  <c r="GL532" i="1"/>
  <c r="GO532" i="1"/>
  <c r="GP532" i="1"/>
  <c r="GV532" i="1"/>
  <c r="GX532" i="1"/>
  <c r="C533" i="1"/>
  <c r="D533" i="1"/>
  <c r="I533" i="1"/>
  <c r="S533" i="1"/>
  <c r="AC533" i="1"/>
  <c r="AD533" i="1"/>
  <c r="CR533" i="1" s="1"/>
  <c r="Q533" i="1" s="1"/>
  <c r="AE533" i="1"/>
  <c r="CS533" i="1" s="1"/>
  <c r="R533" i="1" s="1"/>
  <c r="GK533" i="1" s="1"/>
  <c r="AF533" i="1"/>
  <c r="AG533" i="1"/>
  <c r="CU533" i="1" s="1"/>
  <c r="T533" i="1" s="1"/>
  <c r="AH533" i="1"/>
  <c r="CV533" i="1" s="1"/>
  <c r="U533" i="1" s="1"/>
  <c r="AI533" i="1"/>
  <c r="CW533" i="1" s="1"/>
  <c r="V533" i="1" s="1"/>
  <c r="AJ533" i="1"/>
  <c r="CT533" i="1"/>
  <c r="CX533" i="1"/>
  <c r="W533" i="1" s="1"/>
  <c r="FR533" i="1"/>
  <c r="GL533" i="1"/>
  <c r="GO533" i="1"/>
  <c r="GP533" i="1"/>
  <c r="GV533" i="1"/>
  <c r="GX533" i="1" s="1"/>
  <c r="I534" i="1"/>
  <c r="R534" i="1"/>
  <c r="GK534" i="1" s="1"/>
  <c r="AC534" i="1"/>
  <c r="CQ534" i="1" s="1"/>
  <c r="P534" i="1" s="1"/>
  <c r="AD534" i="1"/>
  <c r="CR534" i="1" s="1"/>
  <c r="Q534" i="1" s="1"/>
  <c r="AE534" i="1"/>
  <c r="AF534" i="1"/>
  <c r="CT534" i="1" s="1"/>
  <c r="S534" i="1" s="1"/>
  <c r="AG534" i="1"/>
  <c r="CU534" i="1" s="1"/>
  <c r="T534" i="1" s="1"/>
  <c r="AH534" i="1"/>
  <c r="CV534" i="1" s="1"/>
  <c r="U534" i="1" s="1"/>
  <c r="AI534" i="1"/>
  <c r="AJ534" i="1"/>
  <c r="CX534" i="1" s="1"/>
  <c r="W534" i="1" s="1"/>
  <c r="CS534" i="1"/>
  <c r="CW534" i="1"/>
  <c r="V534" i="1" s="1"/>
  <c r="FR534" i="1"/>
  <c r="GL534" i="1"/>
  <c r="GO534" i="1"/>
  <c r="GP534" i="1"/>
  <c r="GV534" i="1"/>
  <c r="GX534" i="1"/>
  <c r="I535" i="1"/>
  <c r="AC535" i="1"/>
  <c r="CQ535" i="1" s="1"/>
  <c r="P535" i="1" s="1"/>
  <c r="AE535" i="1"/>
  <c r="AF535" i="1"/>
  <c r="CT535" i="1" s="1"/>
  <c r="S535" i="1" s="1"/>
  <c r="AG535" i="1"/>
  <c r="CU535" i="1" s="1"/>
  <c r="T535" i="1" s="1"/>
  <c r="AH535" i="1"/>
  <c r="AI535" i="1"/>
  <c r="CW535" i="1" s="1"/>
  <c r="V535" i="1" s="1"/>
  <c r="AJ535" i="1"/>
  <c r="CX535" i="1" s="1"/>
  <c r="W535" i="1" s="1"/>
  <c r="CV535" i="1"/>
  <c r="U535" i="1" s="1"/>
  <c r="DZ549" i="1" s="1"/>
  <c r="FR535" i="1"/>
  <c r="GL535" i="1"/>
  <c r="GO535" i="1"/>
  <c r="GP535" i="1"/>
  <c r="GV535" i="1"/>
  <c r="GX535" i="1" s="1"/>
  <c r="AC536" i="1"/>
  <c r="AD536" i="1"/>
  <c r="AE536" i="1"/>
  <c r="CS536" i="1" s="1"/>
  <c r="AF536" i="1"/>
  <c r="CT536" i="1" s="1"/>
  <c r="AG536" i="1"/>
  <c r="AH536" i="1"/>
  <c r="CV536" i="1" s="1"/>
  <c r="AI536" i="1"/>
  <c r="CW536" i="1" s="1"/>
  <c r="AJ536" i="1"/>
  <c r="CX536" i="1" s="1"/>
  <c r="CQ536" i="1"/>
  <c r="CU536" i="1"/>
  <c r="FR536" i="1"/>
  <c r="GL536" i="1"/>
  <c r="GO536" i="1"/>
  <c r="GP536" i="1"/>
  <c r="GV536" i="1"/>
  <c r="I537" i="1"/>
  <c r="AC537" i="1"/>
  <c r="AD537" i="1"/>
  <c r="CR537" i="1" s="1"/>
  <c r="Q537" i="1" s="1"/>
  <c r="AE537" i="1"/>
  <c r="CS537" i="1" s="1"/>
  <c r="R537" i="1" s="1"/>
  <c r="GK537" i="1" s="1"/>
  <c r="AF537" i="1"/>
  <c r="AG537" i="1"/>
  <c r="CU537" i="1" s="1"/>
  <c r="T537" i="1" s="1"/>
  <c r="AH537" i="1"/>
  <c r="CV537" i="1" s="1"/>
  <c r="U537" i="1" s="1"/>
  <c r="AI537" i="1"/>
  <c r="CW537" i="1" s="1"/>
  <c r="V537" i="1" s="1"/>
  <c r="AJ537" i="1"/>
  <c r="CT537" i="1"/>
  <c r="S537" i="1" s="1"/>
  <c r="CX537" i="1"/>
  <c r="W537" i="1" s="1"/>
  <c r="FR537" i="1"/>
  <c r="GL537" i="1"/>
  <c r="GO537" i="1"/>
  <c r="GP537" i="1"/>
  <c r="GV537" i="1"/>
  <c r="GX537" i="1" s="1"/>
  <c r="I538" i="1"/>
  <c r="AC538" i="1"/>
  <c r="CQ538" i="1" s="1"/>
  <c r="P538" i="1" s="1"/>
  <c r="AD538" i="1"/>
  <c r="CR538" i="1" s="1"/>
  <c r="AE538" i="1"/>
  <c r="AF538" i="1"/>
  <c r="CT538" i="1" s="1"/>
  <c r="AG538" i="1"/>
  <c r="CU538" i="1" s="1"/>
  <c r="T538" i="1" s="1"/>
  <c r="AH538" i="1"/>
  <c r="CV538" i="1" s="1"/>
  <c r="AI538" i="1"/>
  <c r="AJ538" i="1"/>
  <c r="CX538" i="1" s="1"/>
  <c r="CS538" i="1"/>
  <c r="R538" i="1" s="1"/>
  <c r="GK538" i="1" s="1"/>
  <c r="CW538" i="1"/>
  <c r="V538" i="1" s="1"/>
  <c r="FR538" i="1"/>
  <c r="GL538" i="1"/>
  <c r="GO538" i="1"/>
  <c r="GP538" i="1"/>
  <c r="GV538" i="1"/>
  <c r="GX538" i="1"/>
  <c r="I539" i="1"/>
  <c r="AC539" i="1"/>
  <c r="CQ539" i="1" s="1"/>
  <c r="P539" i="1" s="1"/>
  <c r="AE539" i="1"/>
  <c r="AF539" i="1"/>
  <c r="CT539" i="1" s="1"/>
  <c r="S539" i="1" s="1"/>
  <c r="AG539" i="1"/>
  <c r="CU539" i="1" s="1"/>
  <c r="T539" i="1" s="1"/>
  <c r="AH539" i="1"/>
  <c r="AI539" i="1"/>
  <c r="CW539" i="1" s="1"/>
  <c r="V539" i="1" s="1"/>
  <c r="AJ539" i="1"/>
  <c r="CX539" i="1" s="1"/>
  <c r="W539" i="1" s="1"/>
  <c r="CV539" i="1"/>
  <c r="U539" i="1" s="1"/>
  <c r="FR539" i="1"/>
  <c r="GL539" i="1"/>
  <c r="GO539" i="1"/>
  <c r="GP539" i="1"/>
  <c r="GV539" i="1"/>
  <c r="GX539" i="1" s="1"/>
  <c r="AC540" i="1"/>
  <c r="AD540" i="1"/>
  <c r="AE540" i="1"/>
  <c r="CS540" i="1" s="1"/>
  <c r="AF540" i="1"/>
  <c r="CT540" i="1" s="1"/>
  <c r="AG540" i="1"/>
  <c r="AH540" i="1"/>
  <c r="CV540" i="1" s="1"/>
  <c r="AI540" i="1"/>
  <c r="CW540" i="1" s="1"/>
  <c r="AJ540" i="1"/>
  <c r="CX540" i="1" s="1"/>
  <c r="CQ540" i="1"/>
  <c r="CU540" i="1"/>
  <c r="FR540" i="1"/>
  <c r="GL540" i="1"/>
  <c r="GO540" i="1"/>
  <c r="GP540" i="1"/>
  <c r="GV540" i="1"/>
  <c r="I541" i="1"/>
  <c r="AC541" i="1"/>
  <c r="AD541" i="1"/>
  <c r="CR541" i="1" s="1"/>
  <c r="Q541" i="1" s="1"/>
  <c r="AE541" i="1"/>
  <c r="CS541" i="1" s="1"/>
  <c r="R541" i="1" s="1"/>
  <c r="AF541" i="1"/>
  <c r="AG541" i="1"/>
  <c r="CU541" i="1" s="1"/>
  <c r="T541" i="1" s="1"/>
  <c r="AH541" i="1"/>
  <c r="CV541" i="1" s="1"/>
  <c r="U541" i="1" s="1"/>
  <c r="AI541" i="1"/>
  <c r="CW541" i="1" s="1"/>
  <c r="V541" i="1" s="1"/>
  <c r="AJ541" i="1"/>
  <c r="CT541" i="1"/>
  <c r="S541" i="1" s="1"/>
  <c r="CX541" i="1"/>
  <c r="W541" i="1" s="1"/>
  <c r="FR541" i="1"/>
  <c r="GK541" i="1"/>
  <c r="GL541" i="1"/>
  <c r="GO541" i="1"/>
  <c r="GP541" i="1"/>
  <c r="GV541" i="1"/>
  <c r="GX541" i="1" s="1"/>
  <c r="C542" i="1"/>
  <c r="D542" i="1"/>
  <c r="I542" i="1"/>
  <c r="P542" i="1"/>
  <c r="AC542" i="1"/>
  <c r="AD542" i="1"/>
  <c r="AE542" i="1"/>
  <c r="CS542" i="1" s="1"/>
  <c r="R542" i="1" s="1"/>
  <c r="GK542" i="1" s="1"/>
  <c r="AF542" i="1"/>
  <c r="CT542" i="1" s="1"/>
  <c r="S542" i="1" s="1"/>
  <c r="AG542" i="1"/>
  <c r="AH542" i="1"/>
  <c r="CV542" i="1" s="1"/>
  <c r="U542" i="1" s="1"/>
  <c r="AI542" i="1"/>
  <c r="CW542" i="1" s="1"/>
  <c r="V542" i="1" s="1"/>
  <c r="AJ542" i="1"/>
  <c r="CX542" i="1" s="1"/>
  <c r="W542" i="1" s="1"/>
  <c r="CQ542" i="1"/>
  <c r="CU542" i="1"/>
  <c r="T542" i="1" s="1"/>
  <c r="CY542" i="1"/>
  <c r="X542" i="1" s="1"/>
  <c r="FR542" i="1"/>
  <c r="GL542" i="1"/>
  <c r="GO542" i="1"/>
  <c r="GP542" i="1"/>
  <c r="GV542" i="1"/>
  <c r="GX542" i="1" s="1"/>
  <c r="C543" i="1"/>
  <c r="D543" i="1"/>
  <c r="I543" i="1"/>
  <c r="I545" i="1" s="1"/>
  <c r="AC543" i="1"/>
  <c r="CQ543" i="1" s="1"/>
  <c r="P543" i="1" s="1"/>
  <c r="AE543" i="1"/>
  <c r="AF543" i="1"/>
  <c r="CT543" i="1" s="1"/>
  <c r="S543" i="1" s="1"/>
  <c r="AG543" i="1"/>
  <c r="CU543" i="1" s="1"/>
  <c r="T543" i="1" s="1"/>
  <c r="AH543" i="1"/>
  <c r="AI543" i="1"/>
  <c r="CW543" i="1" s="1"/>
  <c r="V543" i="1" s="1"/>
  <c r="AJ543" i="1"/>
  <c r="CX543" i="1" s="1"/>
  <c r="W543" i="1" s="1"/>
  <c r="CV543" i="1"/>
  <c r="U543" i="1" s="1"/>
  <c r="FR543" i="1"/>
  <c r="GL543" i="1"/>
  <c r="GO543" i="1"/>
  <c r="GP543" i="1"/>
  <c r="GV543" i="1"/>
  <c r="GX543" i="1" s="1"/>
  <c r="I544" i="1"/>
  <c r="AC544" i="1"/>
  <c r="AD544" i="1"/>
  <c r="AE544" i="1"/>
  <c r="CS544" i="1" s="1"/>
  <c r="R544" i="1" s="1"/>
  <c r="GK544" i="1" s="1"/>
  <c r="AF544" i="1"/>
  <c r="CT544" i="1" s="1"/>
  <c r="S544" i="1" s="1"/>
  <c r="CZ544" i="1" s="1"/>
  <c r="Y544" i="1" s="1"/>
  <c r="AG544" i="1"/>
  <c r="AH544" i="1"/>
  <c r="CV544" i="1" s="1"/>
  <c r="U544" i="1" s="1"/>
  <c r="AI544" i="1"/>
  <c r="CW544" i="1" s="1"/>
  <c r="V544" i="1" s="1"/>
  <c r="AJ544" i="1"/>
  <c r="CX544" i="1" s="1"/>
  <c r="W544" i="1" s="1"/>
  <c r="CQ544" i="1"/>
  <c r="P544" i="1" s="1"/>
  <c r="CU544" i="1"/>
  <c r="T544" i="1" s="1"/>
  <c r="FR544" i="1"/>
  <c r="GL544" i="1"/>
  <c r="GO544" i="1"/>
  <c r="GP544" i="1"/>
  <c r="GV544" i="1"/>
  <c r="GX544" i="1" s="1"/>
  <c r="AC545" i="1"/>
  <c r="AD545" i="1"/>
  <c r="CR545" i="1" s="1"/>
  <c r="Q545" i="1" s="1"/>
  <c r="AE545" i="1"/>
  <c r="CS545" i="1" s="1"/>
  <c r="AF545" i="1"/>
  <c r="AG545" i="1"/>
  <c r="CU545" i="1" s="1"/>
  <c r="T545" i="1" s="1"/>
  <c r="AH545" i="1"/>
  <c r="CV545" i="1" s="1"/>
  <c r="U545" i="1" s="1"/>
  <c r="AI545" i="1"/>
  <c r="CW545" i="1" s="1"/>
  <c r="AJ545" i="1"/>
  <c r="CT545" i="1"/>
  <c r="S545" i="1" s="1"/>
  <c r="CX545" i="1"/>
  <c r="W545" i="1" s="1"/>
  <c r="FR545" i="1"/>
  <c r="GL545" i="1"/>
  <c r="GO545" i="1"/>
  <c r="GP545" i="1"/>
  <c r="GV545" i="1"/>
  <c r="GX545" i="1" s="1"/>
  <c r="I546" i="1"/>
  <c r="AC546" i="1"/>
  <c r="CQ546" i="1" s="1"/>
  <c r="P546" i="1" s="1"/>
  <c r="AD546" i="1"/>
  <c r="CR546" i="1" s="1"/>
  <c r="AE546" i="1"/>
  <c r="AF546" i="1"/>
  <c r="CT546" i="1" s="1"/>
  <c r="S546" i="1" s="1"/>
  <c r="AG546" i="1"/>
  <c r="CU546" i="1" s="1"/>
  <c r="T546" i="1" s="1"/>
  <c r="AH546" i="1"/>
  <c r="CV546" i="1" s="1"/>
  <c r="AI546" i="1"/>
  <c r="AJ546" i="1"/>
  <c r="CX546" i="1" s="1"/>
  <c r="W546" i="1" s="1"/>
  <c r="CS546" i="1"/>
  <c r="R546" i="1" s="1"/>
  <c r="GK546" i="1" s="1"/>
  <c r="CW546" i="1"/>
  <c r="V546" i="1" s="1"/>
  <c r="FR546" i="1"/>
  <c r="GL546" i="1"/>
  <c r="GO546" i="1"/>
  <c r="GP546" i="1"/>
  <c r="GV546" i="1"/>
  <c r="GX546" i="1"/>
  <c r="I547" i="1"/>
  <c r="U547" i="1"/>
  <c r="AC547" i="1"/>
  <c r="CQ547" i="1" s="1"/>
  <c r="P547" i="1" s="1"/>
  <c r="AE547" i="1"/>
  <c r="AF547" i="1"/>
  <c r="CT547" i="1" s="1"/>
  <c r="S547" i="1" s="1"/>
  <c r="AG547" i="1"/>
  <c r="CU547" i="1" s="1"/>
  <c r="T547" i="1" s="1"/>
  <c r="AH547" i="1"/>
  <c r="AI547" i="1"/>
  <c r="CW547" i="1" s="1"/>
  <c r="V547" i="1" s="1"/>
  <c r="AJ547" i="1"/>
  <c r="CX547" i="1" s="1"/>
  <c r="W547" i="1" s="1"/>
  <c r="CV547" i="1"/>
  <c r="FR547" i="1"/>
  <c r="GL547" i="1"/>
  <c r="GO547" i="1"/>
  <c r="GP547" i="1"/>
  <c r="GV547" i="1"/>
  <c r="GX547" i="1" s="1"/>
  <c r="B549" i="1"/>
  <c r="C549" i="1"/>
  <c r="C530" i="1" s="1"/>
  <c r="D549" i="1"/>
  <c r="D530" i="1" s="1"/>
  <c r="F549" i="1"/>
  <c r="G549" i="1"/>
  <c r="G530" i="1" s="1"/>
  <c r="BX549" i="1"/>
  <c r="CC549" i="1"/>
  <c r="AT549" i="1" s="1"/>
  <c r="CK549" i="1"/>
  <c r="BB549" i="1" s="1"/>
  <c r="BB530" i="1" s="1"/>
  <c r="CL549" i="1"/>
  <c r="CL530" i="1" s="1"/>
  <c r="FP549" i="1"/>
  <c r="FY549" i="1" s="1"/>
  <c r="FQ549" i="1"/>
  <c r="EH549" i="1" s="1"/>
  <c r="EH530" i="1" s="1"/>
  <c r="FR549" i="1"/>
  <c r="FR530" i="1" s="1"/>
  <c r="FU549" i="1"/>
  <c r="EL549" i="1" s="1"/>
  <c r="EL530" i="1" s="1"/>
  <c r="FV549" i="1"/>
  <c r="FV530" i="1" s="1"/>
  <c r="GB549" i="1"/>
  <c r="GC549" i="1"/>
  <c r="ET549" i="1" s="1"/>
  <c r="ET530" i="1" s="1"/>
  <c r="GD549" i="1"/>
  <c r="GD530" i="1" s="1"/>
  <c r="P562" i="1"/>
  <c r="D578" i="1"/>
  <c r="C580" i="1"/>
  <c r="E580" i="1"/>
  <c r="G580" i="1"/>
  <c r="Z580" i="1"/>
  <c r="AA580" i="1"/>
  <c r="AM580" i="1"/>
  <c r="AN580" i="1"/>
  <c r="BD580" i="1"/>
  <c r="BE580" i="1"/>
  <c r="BF580" i="1"/>
  <c r="BG580" i="1"/>
  <c r="BH580" i="1"/>
  <c r="BI580" i="1"/>
  <c r="BJ580" i="1"/>
  <c r="BK580" i="1"/>
  <c r="BL580" i="1"/>
  <c r="BM580" i="1"/>
  <c r="BN580" i="1"/>
  <c r="BO580" i="1"/>
  <c r="BP580" i="1"/>
  <c r="BQ580" i="1"/>
  <c r="BR580" i="1"/>
  <c r="BS580" i="1"/>
  <c r="BT580" i="1"/>
  <c r="BU580" i="1"/>
  <c r="BV580" i="1"/>
  <c r="BW580" i="1"/>
  <c r="CM580" i="1"/>
  <c r="CN580" i="1"/>
  <c r="CO580" i="1"/>
  <c r="CP580" i="1"/>
  <c r="CQ580" i="1"/>
  <c r="CR580" i="1"/>
  <c r="CS580" i="1"/>
  <c r="CT580" i="1"/>
  <c r="CU580" i="1"/>
  <c r="CV580" i="1"/>
  <c r="CW580" i="1"/>
  <c r="CX580" i="1"/>
  <c r="CY580" i="1"/>
  <c r="CZ580" i="1"/>
  <c r="DA580" i="1"/>
  <c r="DB580" i="1"/>
  <c r="DC580" i="1"/>
  <c r="DD580" i="1"/>
  <c r="DE580" i="1"/>
  <c r="DF580" i="1"/>
  <c r="DR580" i="1"/>
  <c r="DS580" i="1"/>
  <c r="EE580" i="1"/>
  <c r="EF580" i="1"/>
  <c r="EV580" i="1"/>
  <c r="EW580" i="1"/>
  <c r="EX580" i="1"/>
  <c r="EY580" i="1"/>
  <c r="EZ580" i="1"/>
  <c r="FA580" i="1"/>
  <c r="FB580" i="1"/>
  <c r="FC580" i="1"/>
  <c r="FD580" i="1"/>
  <c r="FE580" i="1"/>
  <c r="FF580" i="1"/>
  <c r="FG580" i="1"/>
  <c r="FH580" i="1"/>
  <c r="FI580" i="1"/>
  <c r="FJ580" i="1"/>
  <c r="FK580" i="1"/>
  <c r="FL580" i="1"/>
  <c r="FM580" i="1"/>
  <c r="FN580" i="1"/>
  <c r="FO580" i="1"/>
  <c r="GE580" i="1"/>
  <c r="GF580" i="1"/>
  <c r="GG580" i="1"/>
  <c r="GH580" i="1"/>
  <c r="GI580" i="1"/>
  <c r="GJ580" i="1"/>
  <c r="GK580" i="1"/>
  <c r="GL580" i="1"/>
  <c r="GM580" i="1"/>
  <c r="GN580" i="1"/>
  <c r="GO580" i="1"/>
  <c r="GP580" i="1"/>
  <c r="GQ580" i="1"/>
  <c r="GR580" i="1"/>
  <c r="GS580" i="1"/>
  <c r="GT580" i="1"/>
  <c r="GU580" i="1"/>
  <c r="GV580" i="1"/>
  <c r="GW580" i="1"/>
  <c r="GX580" i="1"/>
  <c r="C582" i="1"/>
  <c r="D582" i="1"/>
  <c r="I582" i="1"/>
  <c r="CX1079" i="3" s="1"/>
  <c r="R582" i="1"/>
  <c r="S582" i="1"/>
  <c r="CY582" i="1" s="1"/>
  <c r="X582" i="1" s="1"/>
  <c r="W582" i="1"/>
  <c r="AC582" i="1"/>
  <c r="AD582" i="1"/>
  <c r="CR582" i="1" s="1"/>
  <c r="Q582" i="1" s="1"/>
  <c r="AE582" i="1"/>
  <c r="AF582" i="1"/>
  <c r="AG582" i="1"/>
  <c r="AH582" i="1"/>
  <c r="CV582" i="1" s="1"/>
  <c r="U582" i="1" s="1"/>
  <c r="AI582" i="1"/>
  <c r="AJ582" i="1"/>
  <c r="CQ582" i="1"/>
  <c r="P582" i="1" s="1"/>
  <c r="CS582" i="1"/>
  <c r="CT582" i="1"/>
  <c r="CU582" i="1"/>
  <c r="CW582" i="1"/>
  <c r="V582" i="1" s="1"/>
  <c r="CX582" i="1"/>
  <c r="FR582" i="1"/>
  <c r="GK582" i="1"/>
  <c r="GL582" i="1"/>
  <c r="GO582" i="1"/>
  <c r="GP582" i="1"/>
  <c r="CD639" i="1" s="1"/>
  <c r="GV582" i="1"/>
  <c r="C583" i="1"/>
  <c r="D583" i="1"/>
  <c r="I583" i="1"/>
  <c r="CX1080" i="3" s="1"/>
  <c r="AC583" i="1"/>
  <c r="AD583" i="1"/>
  <c r="CR583" i="1" s="1"/>
  <c r="Q583" i="1" s="1"/>
  <c r="AE583" i="1"/>
  <c r="CS583" i="1" s="1"/>
  <c r="R583" i="1" s="1"/>
  <c r="AF583" i="1"/>
  <c r="CT583" i="1" s="1"/>
  <c r="S583" i="1" s="1"/>
  <c r="AG583" i="1"/>
  <c r="AH583" i="1"/>
  <c r="CV583" i="1" s="1"/>
  <c r="U583" i="1" s="1"/>
  <c r="AI583" i="1"/>
  <c r="CW583" i="1" s="1"/>
  <c r="V583" i="1" s="1"/>
  <c r="AJ583" i="1"/>
  <c r="CX583" i="1" s="1"/>
  <c r="W583" i="1" s="1"/>
  <c r="CQ583" i="1"/>
  <c r="P583" i="1" s="1"/>
  <c r="CU583" i="1"/>
  <c r="T583" i="1" s="1"/>
  <c r="FR583" i="1"/>
  <c r="GL583" i="1"/>
  <c r="FR639" i="1" s="1"/>
  <c r="GO583" i="1"/>
  <c r="GP583" i="1"/>
  <c r="FV639" i="1" s="1"/>
  <c r="GV583" i="1"/>
  <c r="GX583" i="1" s="1"/>
  <c r="C584" i="1"/>
  <c r="D584" i="1"/>
  <c r="I584" i="1"/>
  <c r="I588" i="1" s="1"/>
  <c r="AC584" i="1"/>
  <c r="CQ584" i="1" s="1"/>
  <c r="P584" i="1" s="1"/>
  <c r="AE584" i="1"/>
  <c r="CS584" i="1" s="1"/>
  <c r="R584" i="1" s="1"/>
  <c r="AF584" i="1"/>
  <c r="CT584" i="1" s="1"/>
  <c r="S584" i="1" s="1"/>
  <c r="AG584" i="1"/>
  <c r="CU584" i="1" s="1"/>
  <c r="T584" i="1" s="1"/>
  <c r="AH584" i="1"/>
  <c r="AI584" i="1"/>
  <c r="CW584" i="1" s="1"/>
  <c r="V584" i="1" s="1"/>
  <c r="AJ584" i="1"/>
  <c r="CX584" i="1" s="1"/>
  <c r="W584" i="1" s="1"/>
  <c r="CV584" i="1"/>
  <c r="U584" i="1" s="1"/>
  <c r="FR584" i="1"/>
  <c r="GL584" i="1"/>
  <c r="GN584" i="1"/>
  <c r="GP584" i="1"/>
  <c r="GV584" i="1"/>
  <c r="GX584" i="1" s="1"/>
  <c r="C585" i="1"/>
  <c r="D585" i="1"/>
  <c r="I585" i="1"/>
  <c r="AC585" i="1"/>
  <c r="CQ585" i="1" s="1"/>
  <c r="P585" i="1" s="1"/>
  <c r="AD585" i="1"/>
  <c r="CR585" i="1" s="1"/>
  <c r="Q585" i="1" s="1"/>
  <c r="AE585" i="1"/>
  <c r="AF585" i="1"/>
  <c r="CT585" i="1" s="1"/>
  <c r="S585" i="1" s="1"/>
  <c r="AG585" i="1"/>
  <c r="CU585" i="1" s="1"/>
  <c r="T585" i="1" s="1"/>
  <c r="AH585" i="1"/>
  <c r="CV585" i="1" s="1"/>
  <c r="U585" i="1" s="1"/>
  <c r="AI585" i="1"/>
  <c r="AJ585" i="1"/>
  <c r="CX585" i="1" s="1"/>
  <c r="W585" i="1" s="1"/>
  <c r="CS585" i="1"/>
  <c r="R585" i="1" s="1"/>
  <c r="GK585" i="1" s="1"/>
  <c r="CW585" i="1"/>
  <c r="V585" i="1" s="1"/>
  <c r="FR585" i="1"/>
  <c r="GL585" i="1"/>
  <c r="GN585" i="1"/>
  <c r="GP585" i="1"/>
  <c r="GV585" i="1"/>
  <c r="GX585" i="1"/>
  <c r="I586" i="1"/>
  <c r="AC586" i="1"/>
  <c r="CQ586" i="1" s="1"/>
  <c r="P586" i="1" s="1"/>
  <c r="AE586" i="1"/>
  <c r="CS586" i="1" s="1"/>
  <c r="R586" i="1" s="1"/>
  <c r="GK586" i="1" s="1"/>
  <c r="AF586" i="1"/>
  <c r="CT586" i="1" s="1"/>
  <c r="S586" i="1" s="1"/>
  <c r="AG586" i="1"/>
  <c r="CU586" i="1" s="1"/>
  <c r="T586" i="1" s="1"/>
  <c r="AH586" i="1"/>
  <c r="AI586" i="1"/>
  <c r="CW586" i="1" s="1"/>
  <c r="V586" i="1" s="1"/>
  <c r="AJ586" i="1"/>
  <c r="CX586" i="1" s="1"/>
  <c r="W586" i="1" s="1"/>
  <c r="CV586" i="1"/>
  <c r="U586" i="1" s="1"/>
  <c r="FR586" i="1"/>
  <c r="GL586" i="1"/>
  <c r="GN586" i="1"/>
  <c r="GP586" i="1"/>
  <c r="GV586" i="1"/>
  <c r="GX586" i="1" s="1"/>
  <c r="AC587" i="1"/>
  <c r="AD587" i="1"/>
  <c r="CR587" i="1" s="1"/>
  <c r="AE587" i="1"/>
  <c r="CS587" i="1" s="1"/>
  <c r="AF587" i="1"/>
  <c r="CT587" i="1" s="1"/>
  <c r="AG587" i="1"/>
  <c r="AH587" i="1"/>
  <c r="CV587" i="1" s="1"/>
  <c r="AI587" i="1"/>
  <c r="CW587" i="1" s="1"/>
  <c r="AJ587" i="1"/>
  <c r="CX587" i="1" s="1"/>
  <c r="CQ587" i="1"/>
  <c r="CU587" i="1"/>
  <c r="FR587" i="1"/>
  <c r="GL587" i="1"/>
  <c r="GN587" i="1"/>
  <c r="GP587" i="1"/>
  <c r="GV587" i="1"/>
  <c r="AC588" i="1"/>
  <c r="CQ588" i="1" s="1"/>
  <c r="AD588" i="1"/>
  <c r="CR588" i="1" s="1"/>
  <c r="AE588" i="1"/>
  <c r="CS588" i="1" s="1"/>
  <c r="R588" i="1" s="1"/>
  <c r="GK588" i="1" s="1"/>
  <c r="AF588" i="1"/>
  <c r="AG588" i="1"/>
  <c r="CU588" i="1" s="1"/>
  <c r="AH588" i="1"/>
  <c r="CV588" i="1" s="1"/>
  <c r="AI588" i="1"/>
  <c r="CW588" i="1" s="1"/>
  <c r="V588" i="1" s="1"/>
  <c r="AJ588" i="1"/>
  <c r="CT588" i="1"/>
  <c r="CX588" i="1"/>
  <c r="FR588" i="1"/>
  <c r="GL588" i="1"/>
  <c r="GN588" i="1"/>
  <c r="GP588" i="1"/>
  <c r="GV588" i="1"/>
  <c r="GX588" i="1" s="1"/>
  <c r="I589" i="1"/>
  <c r="AC589" i="1"/>
  <c r="CQ589" i="1" s="1"/>
  <c r="P589" i="1" s="1"/>
  <c r="CP589" i="1" s="1"/>
  <c r="O589" i="1" s="1"/>
  <c r="AD589" i="1"/>
  <c r="CR589" i="1" s="1"/>
  <c r="Q589" i="1" s="1"/>
  <c r="AE589" i="1"/>
  <c r="AF589" i="1"/>
  <c r="CT589" i="1" s="1"/>
  <c r="S589" i="1" s="1"/>
  <c r="AG589" i="1"/>
  <c r="CU589" i="1" s="1"/>
  <c r="T589" i="1" s="1"/>
  <c r="AH589" i="1"/>
  <c r="CV589" i="1" s="1"/>
  <c r="U589" i="1" s="1"/>
  <c r="AI589" i="1"/>
  <c r="AJ589" i="1"/>
  <c r="CX589" i="1" s="1"/>
  <c r="W589" i="1" s="1"/>
  <c r="CS589" i="1"/>
  <c r="R589" i="1" s="1"/>
  <c r="GK589" i="1" s="1"/>
  <c r="CW589" i="1"/>
  <c r="V589" i="1" s="1"/>
  <c r="FR589" i="1"/>
  <c r="GL589" i="1"/>
  <c r="GN589" i="1"/>
  <c r="GP589" i="1"/>
  <c r="GV589" i="1"/>
  <c r="GX589" i="1"/>
  <c r="I590" i="1"/>
  <c r="AC590" i="1"/>
  <c r="CQ590" i="1" s="1"/>
  <c r="P590" i="1" s="1"/>
  <c r="AE590" i="1"/>
  <c r="CS590" i="1" s="1"/>
  <c r="R590" i="1" s="1"/>
  <c r="GK590" i="1" s="1"/>
  <c r="AF590" i="1"/>
  <c r="CT590" i="1" s="1"/>
  <c r="S590" i="1" s="1"/>
  <c r="AG590" i="1"/>
  <c r="CU590" i="1" s="1"/>
  <c r="T590" i="1" s="1"/>
  <c r="AH590" i="1"/>
  <c r="AI590" i="1"/>
  <c r="CW590" i="1" s="1"/>
  <c r="V590" i="1" s="1"/>
  <c r="AJ590" i="1"/>
  <c r="CX590" i="1" s="1"/>
  <c r="W590" i="1" s="1"/>
  <c r="CV590" i="1"/>
  <c r="U590" i="1" s="1"/>
  <c r="FR590" i="1"/>
  <c r="GL590" i="1"/>
  <c r="GN590" i="1"/>
  <c r="GP590" i="1"/>
  <c r="GV590" i="1"/>
  <c r="GX590" i="1" s="1"/>
  <c r="AC591" i="1"/>
  <c r="AD591" i="1"/>
  <c r="CR591" i="1" s="1"/>
  <c r="AE591" i="1"/>
  <c r="CS591" i="1" s="1"/>
  <c r="AF591" i="1"/>
  <c r="CT591" i="1" s="1"/>
  <c r="AG591" i="1"/>
  <c r="AH591" i="1"/>
  <c r="CV591" i="1" s="1"/>
  <c r="AI591" i="1"/>
  <c r="CW591" i="1" s="1"/>
  <c r="AJ591" i="1"/>
  <c r="CX591" i="1" s="1"/>
  <c r="CQ591" i="1"/>
  <c r="CU591" i="1"/>
  <c r="FR591" i="1"/>
  <c r="GL591" i="1"/>
  <c r="GN591" i="1"/>
  <c r="GP591" i="1"/>
  <c r="GV591" i="1"/>
  <c r="C592" i="1"/>
  <c r="D592" i="1"/>
  <c r="I592" i="1"/>
  <c r="I596" i="1" s="1"/>
  <c r="AC592" i="1"/>
  <c r="CQ592" i="1" s="1"/>
  <c r="P592" i="1" s="1"/>
  <c r="AE592" i="1"/>
  <c r="CS592" i="1" s="1"/>
  <c r="R592" i="1" s="1"/>
  <c r="GK592" i="1" s="1"/>
  <c r="AF592" i="1"/>
  <c r="CT592" i="1" s="1"/>
  <c r="S592" i="1" s="1"/>
  <c r="AG592" i="1"/>
  <c r="CU592" i="1" s="1"/>
  <c r="T592" i="1" s="1"/>
  <c r="AH592" i="1"/>
  <c r="AI592" i="1"/>
  <c r="CW592" i="1" s="1"/>
  <c r="V592" i="1" s="1"/>
  <c r="AJ592" i="1"/>
  <c r="CX592" i="1" s="1"/>
  <c r="W592" i="1" s="1"/>
  <c r="CV592" i="1"/>
  <c r="U592" i="1" s="1"/>
  <c r="FR592" i="1"/>
  <c r="GL592" i="1"/>
  <c r="GN592" i="1"/>
  <c r="GP592" i="1"/>
  <c r="GV592" i="1"/>
  <c r="GX592" i="1" s="1"/>
  <c r="C593" i="1"/>
  <c r="D593" i="1"/>
  <c r="I593" i="1"/>
  <c r="I595" i="1" s="1"/>
  <c r="AC593" i="1"/>
  <c r="CQ593" i="1" s="1"/>
  <c r="P593" i="1" s="1"/>
  <c r="CP593" i="1" s="1"/>
  <c r="O593" i="1" s="1"/>
  <c r="AD593" i="1"/>
  <c r="CR593" i="1" s="1"/>
  <c r="Q593" i="1" s="1"/>
  <c r="AE593" i="1"/>
  <c r="AF593" i="1"/>
  <c r="CT593" i="1" s="1"/>
  <c r="S593" i="1" s="1"/>
  <c r="AG593" i="1"/>
  <c r="CU593" i="1" s="1"/>
  <c r="T593" i="1" s="1"/>
  <c r="AH593" i="1"/>
  <c r="CV593" i="1" s="1"/>
  <c r="U593" i="1" s="1"/>
  <c r="AI593" i="1"/>
  <c r="AJ593" i="1"/>
  <c r="CX593" i="1" s="1"/>
  <c r="W593" i="1" s="1"/>
  <c r="CS593" i="1"/>
  <c r="R593" i="1" s="1"/>
  <c r="GK593" i="1" s="1"/>
  <c r="CW593" i="1"/>
  <c r="V593" i="1" s="1"/>
  <c r="FR593" i="1"/>
  <c r="GL593" i="1"/>
  <c r="GN593" i="1"/>
  <c r="GP593" i="1"/>
  <c r="GV593" i="1"/>
  <c r="GX593" i="1"/>
  <c r="I594" i="1"/>
  <c r="AC594" i="1"/>
  <c r="CQ594" i="1" s="1"/>
  <c r="P594" i="1" s="1"/>
  <c r="AE594" i="1"/>
  <c r="CS594" i="1" s="1"/>
  <c r="R594" i="1" s="1"/>
  <c r="GK594" i="1" s="1"/>
  <c r="AF594" i="1"/>
  <c r="CT594" i="1" s="1"/>
  <c r="S594" i="1" s="1"/>
  <c r="AG594" i="1"/>
  <c r="CU594" i="1" s="1"/>
  <c r="T594" i="1" s="1"/>
  <c r="AH594" i="1"/>
  <c r="AI594" i="1"/>
  <c r="CW594" i="1" s="1"/>
  <c r="V594" i="1" s="1"/>
  <c r="AJ594" i="1"/>
  <c r="CX594" i="1" s="1"/>
  <c r="W594" i="1" s="1"/>
  <c r="CV594" i="1"/>
  <c r="U594" i="1" s="1"/>
  <c r="FR594" i="1"/>
  <c r="GL594" i="1"/>
  <c r="GN594" i="1"/>
  <c r="GP594" i="1"/>
  <c r="GV594" i="1"/>
  <c r="GX594" i="1" s="1"/>
  <c r="AC595" i="1"/>
  <c r="AD595" i="1"/>
  <c r="CR595" i="1" s="1"/>
  <c r="Q595" i="1" s="1"/>
  <c r="AE595" i="1"/>
  <c r="CS595" i="1" s="1"/>
  <c r="R595" i="1" s="1"/>
  <c r="GK595" i="1" s="1"/>
  <c r="AF595" i="1"/>
  <c r="CT595" i="1" s="1"/>
  <c r="AG595" i="1"/>
  <c r="AH595" i="1"/>
  <c r="CV595" i="1" s="1"/>
  <c r="U595" i="1" s="1"/>
  <c r="AI595" i="1"/>
  <c r="CW595" i="1" s="1"/>
  <c r="V595" i="1" s="1"/>
  <c r="AJ595" i="1"/>
  <c r="CX595" i="1" s="1"/>
  <c r="CQ595" i="1"/>
  <c r="P595" i="1" s="1"/>
  <c r="CU595" i="1"/>
  <c r="T595" i="1" s="1"/>
  <c r="FR595" i="1"/>
  <c r="GL595" i="1"/>
  <c r="GN595" i="1"/>
  <c r="GP595" i="1"/>
  <c r="GV595" i="1"/>
  <c r="GX595" i="1" s="1"/>
  <c r="AC596" i="1"/>
  <c r="CQ596" i="1" s="1"/>
  <c r="AD596" i="1"/>
  <c r="CR596" i="1" s="1"/>
  <c r="Q596" i="1" s="1"/>
  <c r="AE596" i="1"/>
  <c r="CS596" i="1" s="1"/>
  <c r="R596" i="1" s="1"/>
  <c r="GK596" i="1" s="1"/>
  <c r="AF596" i="1"/>
  <c r="AG596" i="1"/>
  <c r="CU596" i="1" s="1"/>
  <c r="AH596" i="1"/>
  <c r="CV596" i="1" s="1"/>
  <c r="U596" i="1" s="1"/>
  <c r="AI596" i="1"/>
  <c r="CW596" i="1" s="1"/>
  <c r="V596" i="1" s="1"/>
  <c r="AJ596" i="1"/>
  <c r="CT596" i="1"/>
  <c r="CX596" i="1"/>
  <c r="W596" i="1" s="1"/>
  <c r="FR596" i="1"/>
  <c r="GL596" i="1"/>
  <c r="GN596" i="1"/>
  <c r="GP596" i="1"/>
  <c r="GV596" i="1"/>
  <c r="GX596" i="1" s="1"/>
  <c r="I597" i="1"/>
  <c r="AC597" i="1"/>
  <c r="CQ597" i="1" s="1"/>
  <c r="P597" i="1" s="1"/>
  <c r="AD597" i="1"/>
  <c r="CR597" i="1" s="1"/>
  <c r="Q597" i="1" s="1"/>
  <c r="AE597" i="1"/>
  <c r="AF597" i="1"/>
  <c r="CT597" i="1" s="1"/>
  <c r="S597" i="1" s="1"/>
  <c r="AG597" i="1"/>
  <c r="CU597" i="1" s="1"/>
  <c r="T597" i="1" s="1"/>
  <c r="AH597" i="1"/>
  <c r="CV597" i="1" s="1"/>
  <c r="U597" i="1" s="1"/>
  <c r="AI597" i="1"/>
  <c r="AJ597" i="1"/>
  <c r="CX597" i="1" s="1"/>
  <c r="W597" i="1" s="1"/>
  <c r="CS597" i="1"/>
  <c r="R597" i="1" s="1"/>
  <c r="GK597" i="1" s="1"/>
  <c r="CW597" i="1"/>
  <c r="V597" i="1" s="1"/>
  <c r="FR597" i="1"/>
  <c r="GL597" i="1"/>
  <c r="GN597" i="1"/>
  <c r="GP597" i="1"/>
  <c r="GV597" i="1"/>
  <c r="GX597" i="1"/>
  <c r="C598" i="1"/>
  <c r="D598" i="1"/>
  <c r="I598" i="1"/>
  <c r="AC598" i="1"/>
  <c r="CQ598" i="1" s="1"/>
  <c r="P598" i="1" s="1"/>
  <c r="AD598" i="1"/>
  <c r="CR598" i="1" s="1"/>
  <c r="Q598" i="1" s="1"/>
  <c r="AE598" i="1"/>
  <c r="CS598" i="1" s="1"/>
  <c r="R598" i="1" s="1"/>
  <c r="GK598" i="1" s="1"/>
  <c r="AF598" i="1"/>
  <c r="AG598" i="1"/>
  <c r="CU598" i="1" s="1"/>
  <c r="T598" i="1" s="1"/>
  <c r="AH598" i="1"/>
  <c r="CV598" i="1" s="1"/>
  <c r="U598" i="1" s="1"/>
  <c r="AI598" i="1"/>
  <c r="CW598" i="1" s="1"/>
  <c r="V598" i="1" s="1"/>
  <c r="AJ598" i="1"/>
  <c r="CT598" i="1"/>
  <c r="S598" i="1" s="1"/>
  <c r="CX598" i="1"/>
  <c r="W598" i="1" s="1"/>
  <c r="FR598" i="1"/>
  <c r="GL598" i="1"/>
  <c r="GN598" i="1"/>
  <c r="GP598" i="1"/>
  <c r="GV598" i="1"/>
  <c r="GX598" i="1" s="1"/>
  <c r="C599" i="1"/>
  <c r="D599" i="1"/>
  <c r="I599" i="1"/>
  <c r="AC599" i="1"/>
  <c r="AD599" i="1"/>
  <c r="CR599" i="1" s="1"/>
  <c r="Q599" i="1" s="1"/>
  <c r="AE599" i="1"/>
  <c r="CS599" i="1" s="1"/>
  <c r="R599" i="1" s="1"/>
  <c r="GK599" i="1" s="1"/>
  <c r="AF599" i="1"/>
  <c r="CT599" i="1" s="1"/>
  <c r="S599" i="1" s="1"/>
  <c r="AG599" i="1"/>
  <c r="AH599" i="1"/>
  <c r="CV599" i="1" s="1"/>
  <c r="U599" i="1" s="1"/>
  <c r="AI599" i="1"/>
  <c r="CW599" i="1" s="1"/>
  <c r="V599" i="1" s="1"/>
  <c r="AJ599" i="1"/>
  <c r="CX599" i="1" s="1"/>
  <c r="W599" i="1" s="1"/>
  <c r="CQ599" i="1"/>
  <c r="P599" i="1" s="1"/>
  <c r="CP599" i="1" s="1"/>
  <c r="O599" i="1" s="1"/>
  <c r="CU599" i="1"/>
  <c r="T599" i="1" s="1"/>
  <c r="FR599" i="1"/>
  <c r="GL599" i="1"/>
  <c r="GN599" i="1"/>
  <c r="GP599" i="1"/>
  <c r="GV599" i="1"/>
  <c r="GX599" i="1" s="1"/>
  <c r="I600" i="1"/>
  <c r="AC600" i="1"/>
  <c r="CQ600" i="1" s="1"/>
  <c r="P600" i="1" s="1"/>
  <c r="AD600" i="1"/>
  <c r="CR600" i="1" s="1"/>
  <c r="Q600" i="1" s="1"/>
  <c r="AE600" i="1"/>
  <c r="CS600" i="1" s="1"/>
  <c r="R600" i="1" s="1"/>
  <c r="GK600" i="1" s="1"/>
  <c r="AF600" i="1"/>
  <c r="AG600" i="1"/>
  <c r="CU600" i="1" s="1"/>
  <c r="T600" i="1" s="1"/>
  <c r="AH600" i="1"/>
  <c r="CV600" i="1" s="1"/>
  <c r="U600" i="1" s="1"/>
  <c r="AI600" i="1"/>
  <c r="CW600" i="1" s="1"/>
  <c r="V600" i="1" s="1"/>
  <c r="AJ600" i="1"/>
  <c r="CT600" i="1"/>
  <c r="S600" i="1" s="1"/>
  <c r="CX600" i="1"/>
  <c r="W600" i="1" s="1"/>
  <c r="FR600" i="1"/>
  <c r="GL600" i="1"/>
  <c r="GN600" i="1"/>
  <c r="GP600" i="1"/>
  <c r="GV600" i="1"/>
  <c r="GX600" i="1" s="1"/>
  <c r="I601" i="1"/>
  <c r="AC601" i="1"/>
  <c r="CQ601" i="1" s="1"/>
  <c r="P601" i="1" s="1"/>
  <c r="CP601" i="1" s="1"/>
  <c r="O601" i="1" s="1"/>
  <c r="AD601" i="1"/>
  <c r="CR601" i="1" s="1"/>
  <c r="Q601" i="1" s="1"/>
  <c r="AE601" i="1"/>
  <c r="AF601" i="1"/>
  <c r="CT601" i="1" s="1"/>
  <c r="S601" i="1" s="1"/>
  <c r="AG601" i="1"/>
  <c r="CU601" i="1" s="1"/>
  <c r="T601" i="1" s="1"/>
  <c r="AH601" i="1"/>
  <c r="CV601" i="1" s="1"/>
  <c r="U601" i="1" s="1"/>
  <c r="AI601" i="1"/>
  <c r="AJ601" i="1"/>
  <c r="CX601" i="1" s="1"/>
  <c r="W601" i="1" s="1"/>
  <c r="CS601" i="1"/>
  <c r="R601" i="1" s="1"/>
  <c r="GK601" i="1" s="1"/>
  <c r="CW601" i="1"/>
  <c r="V601" i="1" s="1"/>
  <c r="FR601" i="1"/>
  <c r="GL601" i="1"/>
  <c r="GN601" i="1"/>
  <c r="GP601" i="1"/>
  <c r="GV601" i="1"/>
  <c r="GX601" i="1"/>
  <c r="C602" i="1"/>
  <c r="D602" i="1"/>
  <c r="I602" i="1"/>
  <c r="AC602" i="1"/>
  <c r="CQ602" i="1" s="1"/>
  <c r="P602" i="1" s="1"/>
  <c r="AD602" i="1"/>
  <c r="CR602" i="1" s="1"/>
  <c r="Q602" i="1" s="1"/>
  <c r="AE602" i="1"/>
  <c r="CS602" i="1" s="1"/>
  <c r="R602" i="1" s="1"/>
  <c r="GK602" i="1" s="1"/>
  <c r="AF602" i="1"/>
  <c r="AG602" i="1"/>
  <c r="CU602" i="1" s="1"/>
  <c r="T602" i="1" s="1"/>
  <c r="AH602" i="1"/>
  <c r="CV602" i="1" s="1"/>
  <c r="U602" i="1" s="1"/>
  <c r="AI602" i="1"/>
  <c r="CW602" i="1" s="1"/>
  <c r="V602" i="1" s="1"/>
  <c r="AJ602" i="1"/>
  <c r="CT602" i="1"/>
  <c r="S602" i="1" s="1"/>
  <c r="CX602" i="1"/>
  <c r="W602" i="1" s="1"/>
  <c r="FR602" i="1"/>
  <c r="GL602" i="1"/>
  <c r="GN602" i="1"/>
  <c r="GP602" i="1"/>
  <c r="GV602" i="1"/>
  <c r="GX602" i="1" s="1"/>
  <c r="C603" i="1"/>
  <c r="D603" i="1"/>
  <c r="I603" i="1"/>
  <c r="AC603" i="1"/>
  <c r="AD603" i="1"/>
  <c r="CR603" i="1" s="1"/>
  <c r="Q603" i="1" s="1"/>
  <c r="AE603" i="1"/>
  <c r="CS603" i="1" s="1"/>
  <c r="R603" i="1" s="1"/>
  <c r="GK603" i="1" s="1"/>
  <c r="AF603" i="1"/>
  <c r="CT603" i="1" s="1"/>
  <c r="S603" i="1" s="1"/>
  <c r="AG603" i="1"/>
  <c r="AH603" i="1"/>
  <c r="CV603" i="1" s="1"/>
  <c r="U603" i="1" s="1"/>
  <c r="AI603" i="1"/>
  <c r="CW603" i="1" s="1"/>
  <c r="V603" i="1" s="1"/>
  <c r="AJ603" i="1"/>
  <c r="CX603" i="1" s="1"/>
  <c r="W603" i="1" s="1"/>
  <c r="CQ603" i="1"/>
  <c r="P603" i="1" s="1"/>
  <c r="CU603" i="1"/>
  <c r="T603" i="1" s="1"/>
  <c r="FR603" i="1"/>
  <c r="GL603" i="1"/>
  <c r="GN603" i="1"/>
  <c r="GP603" i="1"/>
  <c r="GV603" i="1"/>
  <c r="GX603" i="1" s="1"/>
  <c r="I604" i="1"/>
  <c r="AC604" i="1"/>
  <c r="CQ604" i="1" s="1"/>
  <c r="P604" i="1" s="1"/>
  <c r="AD604" i="1"/>
  <c r="CR604" i="1" s="1"/>
  <c r="Q604" i="1" s="1"/>
  <c r="AE604" i="1"/>
  <c r="CS604" i="1" s="1"/>
  <c r="R604" i="1" s="1"/>
  <c r="GK604" i="1" s="1"/>
  <c r="AF604" i="1"/>
  <c r="AG604" i="1"/>
  <c r="CU604" i="1" s="1"/>
  <c r="T604" i="1" s="1"/>
  <c r="AH604" i="1"/>
  <c r="CV604" i="1" s="1"/>
  <c r="U604" i="1" s="1"/>
  <c r="AI604" i="1"/>
  <c r="CW604" i="1" s="1"/>
  <c r="V604" i="1" s="1"/>
  <c r="AJ604" i="1"/>
  <c r="CT604" i="1"/>
  <c r="S604" i="1" s="1"/>
  <c r="CX604" i="1"/>
  <c r="W604" i="1" s="1"/>
  <c r="FR604" i="1"/>
  <c r="GL604" i="1"/>
  <c r="GN604" i="1"/>
  <c r="GP604" i="1"/>
  <c r="GV604" i="1"/>
  <c r="GX604" i="1" s="1"/>
  <c r="I605" i="1"/>
  <c r="AC605" i="1"/>
  <c r="CQ605" i="1" s="1"/>
  <c r="P605" i="1" s="1"/>
  <c r="AD605" i="1"/>
  <c r="CR605" i="1" s="1"/>
  <c r="Q605" i="1" s="1"/>
  <c r="AE605" i="1"/>
  <c r="AF605" i="1"/>
  <c r="CT605" i="1" s="1"/>
  <c r="S605" i="1" s="1"/>
  <c r="AG605" i="1"/>
  <c r="CU605" i="1" s="1"/>
  <c r="T605" i="1" s="1"/>
  <c r="AH605" i="1"/>
  <c r="CV605" i="1" s="1"/>
  <c r="U605" i="1" s="1"/>
  <c r="AI605" i="1"/>
  <c r="AJ605" i="1"/>
  <c r="CX605" i="1" s="1"/>
  <c r="W605" i="1" s="1"/>
  <c r="CS605" i="1"/>
  <c r="R605" i="1" s="1"/>
  <c r="GK605" i="1" s="1"/>
  <c r="CW605" i="1"/>
  <c r="V605" i="1" s="1"/>
  <c r="FR605" i="1"/>
  <c r="GL605" i="1"/>
  <c r="GN605" i="1"/>
  <c r="GP605" i="1"/>
  <c r="GV605" i="1"/>
  <c r="GX605" i="1"/>
  <c r="C606" i="1"/>
  <c r="D606" i="1"/>
  <c r="I606" i="1"/>
  <c r="AC606" i="1"/>
  <c r="CQ606" i="1" s="1"/>
  <c r="P606" i="1" s="1"/>
  <c r="AD606" i="1"/>
  <c r="CR606" i="1" s="1"/>
  <c r="Q606" i="1" s="1"/>
  <c r="AE606" i="1"/>
  <c r="CS606" i="1" s="1"/>
  <c r="R606" i="1" s="1"/>
  <c r="GK606" i="1" s="1"/>
  <c r="AF606" i="1"/>
  <c r="AG606" i="1"/>
  <c r="CU606" i="1" s="1"/>
  <c r="T606" i="1" s="1"/>
  <c r="AH606" i="1"/>
  <c r="CV606" i="1" s="1"/>
  <c r="U606" i="1" s="1"/>
  <c r="AI606" i="1"/>
  <c r="CW606" i="1" s="1"/>
  <c r="V606" i="1" s="1"/>
  <c r="AJ606" i="1"/>
  <c r="CT606" i="1"/>
  <c r="S606" i="1" s="1"/>
  <c r="CX606" i="1"/>
  <c r="W606" i="1" s="1"/>
  <c r="FR606" i="1"/>
  <c r="GL606" i="1"/>
  <c r="GN606" i="1"/>
  <c r="GP606" i="1"/>
  <c r="GV606" i="1"/>
  <c r="GX606" i="1" s="1"/>
  <c r="C607" i="1"/>
  <c r="D607" i="1"/>
  <c r="I607" i="1"/>
  <c r="AC607" i="1"/>
  <c r="AD607" i="1"/>
  <c r="CR607" i="1" s="1"/>
  <c r="Q607" i="1" s="1"/>
  <c r="AE607" i="1"/>
  <c r="CS607" i="1" s="1"/>
  <c r="R607" i="1" s="1"/>
  <c r="GK607" i="1" s="1"/>
  <c r="AF607" i="1"/>
  <c r="CT607" i="1" s="1"/>
  <c r="S607" i="1" s="1"/>
  <c r="AG607" i="1"/>
  <c r="AH607" i="1"/>
  <c r="CV607" i="1" s="1"/>
  <c r="U607" i="1" s="1"/>
  <c r="AI607" i="1"/>
  <c r="CW607" i="1" s="1"/>
  <c r="V607" i="1" s="1"/>
  <c r="AJ607" i="1"/>
  <c r="CX607" i="1" s="1"/>
  <c r="W607" i="1" s="1"/>
  <c r="CQ607" i="1"/>
  <c r="P607" i="1" s="1"/>
  <c r="CP607" i="1" s="1"/>
  <c r="O607" i="1" s="1"/>
  <c r="CU607" i="1"/>
  <c r="T607" i="1" s="1"/>
  <c r="FR607" i="1"/>
  <c r="GL607" i="1"/>
  <c r="GN607" i="1"/>
  <c r="GP607" i="1"/>
  <c r="GV607" i="1"/>
  <c r="GX607" i="1" s="1"/>
  <c r="I608" i="1"/>
  <c r="AC608" i="1"/>
  <c r="CQ608" i="1" s="1"/>
  <c r="P608" i="1" s="1"/>
  <c r="AD608" i="1"/>
  <c r="CR608" i="1" s="1"/>
  <c r="Q608" i="1" s="1"/>
  <c r="AE608" i="1"/>
  <c r="CS608" i="1" s="1"/>
  <c r="R608" i="1" s="1"/>
  <c r="GK608" i="1" s="1"/>
  <c r="AF608" i="1"/>
  <c r="AG608" i="1"/>
  <c r="CU608" i="1" s="1"/>
  <c r="T608" i="1" s="1"/>
  <c r="AH608" i="1"/>
  <c r="CV608" i="1" s="1"/>
  <c r="U608" i="1" s="1"/>
  <c r="AI608" i="1"/>
  <c r="CW608" i="1" s="1"/>
  <c r="V608" i="1" s="1"/>
  <c r="AJ608" i="1"/>
  <c r="CT608" i="1"/>
  <c r="S608" i="1" s="1"/>
  <c r="CX608" i="1"/>
  <c r="W608" i="1" s="1"/>
  <c r="FR608" i="1"/>
  <c r="GL608" i="1"/>
  <c r="GN608" i="1"/>
  <c r="GP608" i="1"/>
  <c r="GV608" i="1"/>
  <c r="GX608" i="1" s="1"/>
  <c r="I609" i="1"/>
  <c r="AC609" i="1"/>
  <c r="CQ609" i="1" s="1"/>
  <c r="P609" i="1" s="1"/>
  <c r="CP609" i="1" s="1"/>
  <c r="O609" i="1" s="1"/>
  <c r="AD609" i="1"/>
  <c r="CR609" i="1" s="1"/>
  <c r="Q609" i="1" s="1"/>
  <c r="AE609" i="1"/>
  <c r="AF609" i="1"/>
  <c r="CT609" i="1" s="1"/>
  <c r="S609" i="1" s="1"/>
  <c r="AG609" i="1"/>
  <c r="CU609" i="1" s="1"/>
  <c r="T609" i="1" s="1"/>
  <c r="AH609" i="1"/>
  <c r="CV609" i="1" s="1"/>
  <c r="U609" i="1" s="1"/>
  <c r="AI609" i="1"/>
  <c r="AJ609" i="1"/>
  <c r="CX609" i="1" s="1"/>
  <c r="W609" i="1" s="1"/>
  <c r="CS609" i="1"/>
  <c r="R609" i="1" s="1"/>
  <c r="GK609" i="1" s="1"/>
  <c r="CW609" i="1"/>
  <c r="V609" i="1" s="1"/>
  <c r="FR609" i="1"/>
  <c r="GL609" i="1"/>
  <c r="GN609" i="1"/>
  <c r="GP609" i="1"/>
  <c r="GV609" i="1"/>
  <c r="GX609" i="1"/>
  <c r="C610" i="1"/>
  <c r="D610" i="1"/>
  <c r="I610" i="1"/>
  <c r="AC610" i="1"/>
  <c r="CQ610" i="1" s="1"/>
  <c r="P610" i="1" s="1"/>
  <c r="AD610" i="1"/>
  <c r="CR610" i="1" s="1"/>
  <c r="Q610" i="1" s="1"/>
  <c r="AE610" i="1"/>
  <c r="CS610" i="1" s="1"/>
  <c r="R610" i="1" s="1"/>
  <c r="GK610" i="1" s="1"/>
  <c r="AF610" i="1"/>
  <c r="AG610" i="1"/>
  <c r="CU610" i="1" s="1"/>
  <c r="T610" i="1" s="1"/>
  <c r="AH610" i="1"/>
  <c r="CV610" i="1" s="1"/>
  <c r="U610" i="1" s="1"/>
  <c r="AI610" i="1"/>
  <c r="CW610" i="1" s="1"/>
  <c r="V610" i="1" s="1"/>
  <c r="AJ610" i="1"/>
  <c r="CT610" i="1"/>
  <c r="S610" i="1" s="1"/>
  <c r="CX610" i="1"/>
  <c r="W610" i="1" s="1"/>
  <c r="FR610" i="1"/>
  <c r="GL610" i="1"/>
  <c r="GN610" i="1"/>
  <c r="GP610" i="1"/>
  <c r="GV610" i="1"/>
  <c r="GX610" i="1" s="1"/>
  <c r="C611" i="1"/>
  <c r="D611" i="1"/>
  <c r="I611" i="1"/>
  <c r="AC611" i="1"/>
  <c r="AD611" i="1"/>
  <c r="CR611" i="1" s="1"/>
  <c r="Q611" i="1" s="1"/>
  <c r="AE611" i="1"/>
  <c r="CS611" i="1" s="1"/>
  <c r="R611" i="1" s="1"/>
  <c r="GK611" i="1" s="1"/>
  <c r="AF611" i="1"/>
  <c r="CT611" i="1" s="1"/>
  <c r="S611" i="1" s="1"/>
  <c r="AG611" i="1"/>
  <c r="AH611" i="1"/>
  <c r="CV611" i="1" s="1"/>
  <c r="U611" i="1" s="1"/>
  <c r="AI611" i="1"/>
  <c r="CW611" i="1" s="1"/>
  <c r="V611" i="1" s="1"/>
  <c r="AJ611" i="1"/>
  <c r="CX611" i="1" s="1"/>
  <c r="W611" i="1" s="1"/>
  <c r="CQ611" i="1"/>
  <c r="P611" i="1" s="1"/>
  <c r="CU611" i="1"/>
  <c r="T611" i="1" s="1"/>
  <c r="FR611" i="1"/>
  <c r="GL611" i="1"/>
  <c r="GN611" i="1"/>
  <c r="GP611" i="1"/>
  <c r="GV611" i="1"/>
  <c r="GX611" i="1" s="1"/>
  <c r="I612" i="1"/>
  <c r="AC612" i="1"/>
  <c r="CQ612" i="1" s="1"/>
  <c r="P612" i="1" s="1"/>
  <c r="AD612" i="1"/>
  <c r="CR612" i="1" s="1"/>
  <c r="Q612" i="1" s="1"/>
  <c r="AE612" i="1"/>
  <c r="CS612" i="1" s="1"/>
  <c r="R612" i="1" s="1"/>
  <c r="GK612" i="1" s="1"/>
  <c r="AF612" i="1"/>
  <c r="AG612" i="1"/>
  <c r="CU612" i="1" s="1"/>
  <c r="T612" i="1" s="1"/>
  <c r="AH612" i="1"/>
  <c r="CV612" i="1" s="1"/>
  <c r="U612" i="1" s="1"/>
  <c r="AI612" i="1"/>
  <c r="CW612" i="1" s="1"/>
  <c r="V612" i="1" s="1"/>
  <c r="AJ612" i="1"/>
  <c r="CT612" i="1"/>
  <c r="S612" i="1" s="1"/>
  <c r="CX612" i="1"/>
  <c r="W612" i="1" s="1"/>
  <c r="FR612" i="1"/>
  <c r="GL612" i="1"/>
  <c r="GN612" i="1"/>
  <c r="GP612" i="1"/>
  <c r="GV612" i="1"/>
  <c r="GX612" i="1" s="1"/>
  <c r="I613" i="1"/>
  <c r="AC613" i="1"/>
  <c r="CQ613" i="1" s="1"/>
  <c r="P613" i="1" s="1"/>
  <c r="AD613" i="1"/>
  <c r="CR613" i="1" s="1"/>
  <c r="Q613" i="1" s="1"/>
  <c r="AE613" i="1"/>
  <c r="AF613" i="1"/>
  <c r="CT613" i="1" s="1"/>
  <c r="S613" i="1" s="1"/>
  <c r="AG613" i="1"/>
  <c r="CU613" i="1" s="1"/>
  <c r="T613" i="1" s="1"/>
  <c r="AH613" i="1"/>
  <c r="CV613" i="1" s="1"/>
  <c r="U613" i="1" s="1"/>
  <c r="AI613" i="1"/>
  <c r="AJ613" i="1"/>
  <c r="CX613" i="1" s="1"/>
  <c r="W613" i="1" s="1"/>
  <c r="CS613" i="1"/>
  <c r="R613" i="1" s="1"/>
  <c r="GK613" i="1" s="1"/>
  <c r="CW613" i="1"/>
  <c r="V613" i="1" s="1"/>
  <c r="FR613" i="1"/>
  <c r="GL613" i="1"/>
  <c r="GN613" i="1"/>
  <c r="GP613" i="1"/>
  <c r="GV613" i="1"/>
  <c r="GX613" i="1"/>
  <c r="C614" i="1"/>
  <c r="D614" i="1"/>
  <c r="I614" i="1"/>
  <c r="AC614" i="1"/>
  <c r="CQ614" i="1" s="1"/>
  <c r="P614" i="1" s="1"/>
  <c r="AD614" i="1"/>
  <c r="CR614" i="1" s="1"/>
  <c r="Q614" i="1" s="1"/>
  <c r="AE614" i="1"/>
  <c r="CS614" i="1" s="1"/>
  <c r="R614" i="1" s="1"/>
  <c r="GK614" i="1" s="1"/>
  <c r="AF614" i="1"/>
  <c r="AG614" i="1"/>
  <c r="CU614" i="1" s="1"/>
  <c r="T614" i="1" s="1"/>
  <c r="AH614" i="1"/>
  <c r="CV614" i="1" s="1"/>
  <c r="U614" i="1" s="1"/>
  <c r="AI614" i="1"/>
  <c r="CW614" i="1" s="1"/>
  <c r="V614" i="1" s="1"/>
  <c r="AJ614" i="1"/>
  <c r="CT614" i="1"/>
  <c r="S614" i="1" s="1"/>
  <c r="CX614" i="1"/>
  <c r="W614" i="1" s="1"/>
  <c r="FR614" i="1"/>
  <c r="GL614" i="1"/>
  <c r="GN614" i="1"/>
  <c r="GP614" i="1"/>
  <c r="GV614" i="1"/>
  <c r="GX614" i="1" s="1"/>
  <c r="C615" i="1"/>
  <c r="D615" i="1"/>
  <c r="I615" i="1"/>
  <c r="AC615" i="1"/>
  <c r="AB615" i="1" s="1"/>
  <c r="AD615" i="1"/>
  <c r="CR615" i="1" s="1"/>
  <c r="Q615" i="1" s="1"/>
  <c r="AE615" i="1"/>
  <c r="CS615" i="1" s="1"/>
  <c r="R615" i="1" s="1"/>
  <c r="GK615" i="1" s="1"/>
  <c r="AF615" i="1"/>
  <c r="AG615" i="1"/>
  <c r="AH615" i="1"/>
  <c r="CV615" i="1" s="1"/>
  <c r="U615" i="1" s="1"/>
  <c r="AI615" i="1"/>
  <c r="CW615" i="1" s="1"/>
  <c r="V615" i="1" s="1"/>
  <c r="AJ615" i="1"/>
  <c r="CQ615" i="1"/>
  <c r="P615" i="1" s="1"/>
  <c r="CP615" i="1" s="1"/>
  <c r="O615" i="1" s="1"/>
  <c r="CT615" i="1"/>
  <c r="S615" i="1" s="1"/>
  <c r="CU615" i="1"/>
  <c r="T615" i="1" s="1"/>
  <c r="CX615" i="1"/>
  <c r="W615" i="1" s="1"/>
  <c r="FR615" i="1"/>
  <c r="GL615" i="1"/>
  <c r="GN615" i="1"/>
  <c r="GP615" i="1"/>
  <c r="GV615" i="1"/>
  <c r="GX615" i="1" s="1"/>
  <c r="I616" i="1"/>
  <c r="AC616" i="1"/>
  <c r="CQ616" i="1" s="1"/>
  <c r="P616" i="1" s="1"/>
  <c r="CP616" i="1" s="1"/>
  <c r="O616" i="1" s="1"/>
  <c r="AD616" i="1"/>
  <c r="CR616" i="1" s="1"/>
  <c r="Q616" i="1" s="1"/>
  <c r="AE616" i="1"/>
  <c r="AF616" i="1"/>
  <c r="AG616" i="1"/>
  <c r="CU616" i="1" s="1"/>
  <c r="T616" i="1" s="1"/>
  <c r="AH616" i="1"/>
  <c r="CV616" i="1" s="1"/>
  <c r="U616" i="1" s="1"/>
  <c r="AI616" i="1"/>
  <c r="AJ616" i="1"/>
  <c r="CS616" i="1"/>
  <c r="R616" i="1" s="1"/>
  <c r="GK616" i="1" s="1"/>
  <c r="CT616" i="1"/>
  <c r="S616" i="1" s="1"/>
  <c r="CW616" i="1"/>
  <c r="V616" i="1" s="1"/>
  <c r="CX616" i="1"/>
  <c r="W616" i="1" s="1"/>
  <c r="FR616" i="1"/>
  <c r="GL616" i="1"/>
  <c r="GN616" i="1"/>
  <c r="GP616" i="1"/>
  <c r="GV616" i="1"/>
  <c r="GX616" i="1"/>
  <c r="I617" i="1"/>
  <c r="AC617" i="1"/>
  <c r="CQ617" i="1" s="1"/>
  <c r="P617" i="1" s="1"/>
  <c r="AE617" i="1"/>
  <c r="AD617" i="1" s="1"/>
  <c r="AF617" i="1"/>
  <c r="CT617" i="1" s="1"/>
  <c r="S617" i="1" s="1"/>
  <c r="AG617" i="1"/>
  <c r="CU617" i="1" s="1"/>
  <c r="T617" i="1" s="1"/>
  <c r="AH617" i="1"/>
  <c r="AI617" i="1"/>
  <c r="AJ617" i="1"/>
  <c r="CX617" i="1" s="1"/>
  <c r="W617" i="1" s="1"/>
  <c r="CS617" i="1"/>
  <c r="R617" i="1" s="1"/>
  <c r="GK617" i="1" s="1"/>
  <c r="CV617" i="1"/>
  <c r="U617" i="1" s="1"/>
  <c r="CW617" i="1"/>
  <c r="V617" i="1" s="1"/>
  <c r="FR617" i="1"/>
  <c r="GL617" i="1"/>
  <c r="GN617" i="1"/>
  <c r="GP617" i="1"/>
  <c r="GV617" i="1"/>
  <c r="GX617" i="1"/>
  <c r="C618" i="1"/>
  <c r="D618" i="1"/>
  <c r="I618" i="1"/>
  <c r="AC618" i="1"/>
  <c r="CQ618" i="1" s="1"/>
  <c r="P618" i="1" s="1"/>
  <c r="CP618" i="1" s="1"/>
  <c r="O618" i="1" s="1"/>
  <c r="AD618" i="1"/>
  <c r="CR618" i="1" s="1"/>
  <c r="Q618" i="1" s="1"/>
  <c r="AE618" i="1"/>
  <c r="AF618" i="1"/>
  <c r="AG618" i="1"/>
  <c r="CU618" i="1" s="1"/>
  <c r="T618" i="1" s="1"/>
  <c r="AH618" i="1"/>
  <c r="CV618" i="1" s="1"/>
  <c r="U618" i="1" s="1"/>
  <c r="AI618" i="1"/>
  <c r="AJ618" i="1"/>
  <c r="CS618" i="1"/>
  <c r="R618" i="1" s="1"/>
  <c r="GK618" i="1" s="1"/>
  <c r="CT618" i="1"/>
  <c r="S618" i="1" s="1"/>
  <c r="CW618" i="1"/>
  <c r="V618" i="1" s="1"/>
  <c r="CX618" i="1"/>
  <c r="W618" i="1" s="1"/>
  <c r="FR618" i="1"/>
  <c r="GL618" i="1"/>
  <c r="GN618" i="1"/>
  <c r="GP618" i="1"/>
  <c r="GV618" i="1"/>
  <c r="GX618" i="1"/>
  <c r="C619" i="1"/>
  <c r="D619" i="1"/>
  <c r="I619" i="1"/>
  <c r="AC619" i="1"/>
  <c r="AB619" i="1" s="1"/>
  <c r="AD619" i="1"/>
  <c r="CR619" i="1" s="1"/>
  <c r="Q619" i="1" s="1"/>
  <c r="AE619" i="1"/>
  <c r="CS619" i="1" s="1"/>
  <c r="R619" i="1" s="1"/>
  <c r="GK619" i="1" s="1"/>
  <c r="AF619" i="1"/>
  <c r="AG619" i="1"/>
  <c r="AH619" i="1"/>
  <c r="CV619" i="1" s="1"/>
  <c r="U619" i="1" s="1"/>
  <c r="AI619" i="1"/>
  <c r="CW619" i="1" s="1"/>
  <c r="V619" i="1" s="1"/>
  <c r="AJ619" i="1"/>
  <c r="CQ619" i="1"/>
  <c r="P619" i="1" s="1"/>
  <c r="CT619" i="1"/>
  <c r="S619" i="1" s="1"/>
  <c r="CU619" i="1"/>
  <c r="T619" i="1" s="1"/>
  <c r="CX619" i="1"/>
  <c r="W619" i="1" s="1"/>
  <c r="FR619" i="1"/>
  <c r="GL619" i="1"/>
  <c r="GN619" i="1"/>
  <c r="GP619" i="1"/>
  <c r="GV619" i="1"/>
  <c r="GX619" i="1" s="1"/>
  <c r="I620" i="1"/>
  <c r="AC620" i="1"/>
  <c r="CQ620" i="1" s="1"/>
  <c r="P620" i="1" s="1"/>
  <c r="AD620" i="1"/>
  <c r="CR620" i="1" s="1"/>
  <c r="Q620" i="1" s="1"/>
  <c r="AE620" i="1"/>
  <c r="AF620" i="1"/>
  <c r="AG620" i="1"/>
  <c r="CU620" i="1" s="1"/>
  <c r="T620" i="1" s="1"/>
  <c r="AH620" i="1"/>
  <c r="CV620" i="1" s="1"/>
  <c r="U620" i="1" s="1"/>
  <c r="AI620" i="1"/>
  <c r="AJ620" i="1"/>
  <c r="CS620" i="1"/>
  <c r="R620" i="1" s="1"/>
  <c r="GK620" i="1" s="1"/>
  <c r="CT620" i="1"/>
  <c r="S620" i="1" s="1"/>
  <c r="CW620" i="1"/>
  <c r="V620" i="1" s="1"/>
  <c r="CX620" i="1"/>
  <c r="W620" i="1" s="1"/>
  <c r="FR620" i="1"/>
  <c r="GL620" i="1"/>
  <c r="GN620" i="1"/>
  <c r="GP620" i="1"/>
  <c r="GV620" i="1"/>
  <c r="GX620" i="1"/>
  <c r="I621" i="1"/>
  <c r="AC621" i="1"/>
  <c r="CQ621" i="1" s="1"/>
  <c r="P621" i="1" s="1"/>
  <c r="AE621" i="1"/>
  <c r="AD621" i="1" s="1"/>
  <c r="AF621" i="1"/>
  <c r="CT621" i="1" s="1"/>
  <c r="S621" i="1" s="1"/>
  <c r="AG621" i="1"/>
  <c r="CU621" i="1" s="1"/>
  <c r="T621" i="1" s="1"/>
  <c r="AH621" i="1"/>
  <c r="AI621" i="1"/>
  <c r="AJ621" i="1"/>
  <c r="CX621" i="1" s="1"/>
  <c r="W621" i="1" s="1"/>
  <c r="CS621" i="1"/>
  <c r="R621" i="1" s="1"/>
  <c r="GK621" i="1" s="1"/>
  <c r="CV621" i="1"/>
  <c r="U621" i="1" s="1"/>
  <c r="CW621" i="1"/>
  <c r="V621" i="1" s="1"/>
  <c r="FR621" i="1"/>
  <c r="GL621" i="1"/>
  <c r="GN621" i="1"/>
  <c r="GP621" i="1"/>
  <c r="GV621" i="1"/>
  <c r="GX621" i="1"/>
  <c r="C622" i="1"/>
  <c r="D622" i="1"/>
  <c r="AC622" i="1"/>
  <c r="AB622" i="1" s="1"/>
  <c r="AD622" i="1"/>
  <c r="CR622" i="1" s="1"/>
  <c r="Q622" i="1" s="1"/>
  <c r="AE622" i="1"/>
  <c r="CS622" i="1" s="1"/>
  <c r="R622" i="1" s="1"/>
  <c r="GK622" i="1" s="1"/>
  <c r="AF622" i="1"/>
  <c r="AG622" i="1"/>
  <c r="AH622" i="1"/>
  <c r="CV622" i="1" s="1"/>
  <c r="U622" i="1" s="1"/>
  <c r="AI622" i="1"/>
  <c r="CW622" i="1" s="1"/>
  <c r="V622" i="1" s="1"/>
  <c r="AJ622" i="1"/>
  <c r="CQ622" i="1"/>
  <c r="P622" i="1" s="1"/>
  <c r="CP622" i="1" s="1"/>
  <c r="O622" i="1" s="1"/>
  <c r="CT622" i="1"/>
  <c r="S622" i="1" s="1"/>
  <c r="CU622" i="1"/>
  <c r="T622" i="1" s="1"/>
  <c r="CX622" i="1"/>
  <c r="W622" i="1" s="1"/>
  <c r="FR622" i="1"/>
  <c r="GL622" i="1"/>
  <c r="BZ639" i="1" s="1"/>
  <c r="GN622" i="1"/>
  <c r="GP622" i="1"/>
  <c r="GV622" i="1"/>
  <c r="GX622" i="1" s="1"/>
  <c r="C623" i="1"/>
  <c r="D623" i="1"/>
  <c r="AC623" i="1"/>
  <c r="CQ623" i="1" s="1"/>
  <c r="P623" i="1" s="1"/>
  <c r="AE623" i="1"/>
  <c r="AD623" i="1" s="1"/>
  <c r="AF623" i="1"/>
  <c r="CT623" i="1" s="1"/>
  <c r="S623" i="1" s="1"/>
  <c r="AG623" i="1"/>
  <c r="CU623" i="1" s="1"/>
  <c r="T623" i="1" s="1"/>
  <c r="AH623" i="1"/>
  <c r="AI623" i="1"/>
  <c r="AJ623" i="1"/>
  <c r="CX623" i="1" s="1"/>
  <c r="W623" i="1" s="1"/>
  <c r="CS623" i="1"/>
  <c r="R623" i="1" s="1"/>
  <c r="GK623" i="1" s="1"/>
  <c r="CV623" i="1"/>
  <c r="U623" i="1" s="1"/>
  <c r="CW623" i="1"/>
  <c r="V623" i="1" s="1"/>
  <c r="FR623" i="1"/>
  <c r="GL623" i="1"/>
  <c r="GN623" i="1"/>
  <c r="GP623" i="1"/>
  <c r="GV623" i="1"/>
  <c r="GX623" i="1"/>
  <c r="I624" i="1"/>
  <c r="AC624" i="1"/>
  <c r="CQ624" i="1" s="1"/>
  <c r="P624" i="1" s="1"/>
  <c r="AE624" i="1"/>
  <c r="CS624" i="1" s="1"/>
  <c r="R624" i="1" s="1"/>
  <c r="GK624" i="1" s="1"/>
  <c r="AF624" i="1"/>
  <c r="CT624" i="1" s="1"/>
  <c r="S624" i="1" s="1"/>
  <c r="AG624" i="1"/>
  <c r="CU624" i="1" s="1"/>
  <c r="T624" i="1" s="1"/>
  <c r="AH624" i="1"/>
  <c r="AI624" i="1"/>
  <c r="CW624" i="1" s="1"/>
  <c r="V624" i="1" s="1"/>
  <c r="AJ624" i="1"/>
  <c r="CX624" i="1" s="1"/>
  <c r="W624" i="1" s="1"/>
  <c r="CV624" i="1"/>
  <c r="U624" i="1" s="1"/>
  <c r="FR624" i="1"/>
  <c r="GL624" i="1"/>
  <c r="GN624" i="1"/>
  <c r="GP624" i="1"/>
  <c r="GV624" i="1"/>
  <c r="GX624" i="1" s="1"/>
  <c r="I625" i="1"/>
  <c r="AC625" i="1"/>
  <c r="AB625" i="1" s="1"/>
  <c r="AD625" i="1"/>
  <c r="CR625" i="1" s="1"/>
  <c r="Q625" i="1" s="1"/>
  <c r="AE625" i="1"/>
  <c r="CS625" i="1" s="1"/>
  <c r="R625" i="1" s="1"/>
  <c r="GK625" i="1" s="1"/>
  <c r="AF625" i="1"/>
  <c r="AG625" i="1"/>
  <c r="AH625" i="1"/>
  <c r="CV625" i="1" s="1"/>
  <c r="U625" i="1" s="1"/>
  <c r="AI625" i="1"/>
  <c r="CW625" i="1" s="1"/>
  <c r="V625" i="1" s="1"/>
  <c r="AJ625" i="1"/>
  <c r="CQ625" i="1"/>
  <c r="P625" i="1" s="1"/>
  <c r="CP625" i="1" s="1"/>
  <c r="O625" i="1" s="1"/>
  <c r="CT625" i="1"/>
  <c r="S625" i="1" s="1"/>
  <c r="CU625" i="1"/>
  <c r="T625" i="1" s="1"/>
  <c r="CX625" i="1"/>
  <c r="W625" i="1" s="1"/>
  <c r="FR625" i="1"/>
  <c r="GL625" i="1"/>
  <c r="GN625" i="1"/>
  <c r="GP625" i="1"/>
  <c r="GV625" i="1"/>
  <c r="GX625" i="1" s="1"/>
  <c r="I626" i="1"/>
  <c r="AC626" i="1"/>
  <c r="CQ626" i="1" s="1"/>
  <c r="P626" i="1" s="1"/>
  <c r="CP626" i="1" s="1"/>
  <c r="O626" i="1" s="1"/>
  <c r="AD626" i="1"/>
  <c r="CR626" i="1" s="1"/>
  <c r="Q626" i="1" s="1"/>
  <c r="AE626" i="1"/>
  <c r="AF626" i="1"/>
  <c r="AG626" i="1"/>
  <c r="CU626" i="1" s="1"/>
  <c r="T626" i="1" s="1"/>
  <c r="AH626" i="1"/>
  <c r="CV626" i="1" s="1"/>
  <c r="U626" i="1" s="1"/>
  <c r="AI626" i="1"/>
  <c r="AJ626" i="1"/>
  <c r="CS626" i="1"/>
  <c r="R626" i="1" s="1"/>
  <c r="GK626" i="1" s="1"/>
  <c r="CT626" i="1"/>
  <c r="S626" i="1" s="1"/>
  <c r="CW626" i="1"/>
  <c r="V626" i="1" s="1"/>
  <c r="CX626" i="1"/>
  <c r="W626" i="1" s="1"/>
  <c r="FR626" i="1"/>
  <c r="GL626" i="1"/>
  <c r="GN626" i="1"/>
  <c r="GP626" i="1"/>
  <c r="GV626" i="1"/>
  <c r="GX626" i="1"/>
  <c r="I627" i="1"/>
  <c r="AC627" i="1"/>
  <c r="CQ627" i="1" s="1"/>
  <c r="P627" i="1" s="1"/>
  <c r="AE627" i="1"/>
  <c r="AD627" i="1" s="1"/>
  <c r="AF627" i="1"/>
  <c r="CT627" i="1" s="1"/>
  <c r="S627" i="1" s="1"/>
  <c r="AG627" i="1"/>
  <c r="CU627" i="1" s="1"/>
  <c r="T627" i="1" s="1"/>
  <c r="AH627" i="1"/>
  <c r="AI627" i="1"/>
  <c r="AJ627" i="1"/>
  <c r="CX627" i="1" s="1"/>
  <c r="W627" i="1" s="1"/>
  <c r="CS627" i="1"/>
  <c r="R627" i="1" s="1"/>
  <c r="GK627" i="1" s="1"/>
  <c r="CV627" i="1"/>
  <c r="U627" i="1" s="1"/>
  <c r="CW627" i="1"/>
  <c r="V627" i="1" s="1"/>
  <c r="FR627" i="1"/>
  <c r="GL627" i="1"/>
  <c r="GN627" i="1"/>
  <c r="GP627" i="1"/>
  <c r="GV627" i="1"/>
  <c r="GX627" i="1"/>
  <c r="C628" i="1"/>
  <c r="D628" i="1"/>
  <c r="I628" i="1"/>
  <c r="AC628" i="1"/>
  <c r="CQ628" i="1" s="1"/>
  <c r="P628" i="1" s="1"/>
  <c r="CP628" i="1" s="1"/>
  <c r="O628" i="1" s="1"/>
  <c r="AD628" i="1"/>
  <c r="CR628" i="1" s="1"/>
  <c r="Q628" i="1" s="1"/>
  <c r="AE628" i="1"/>
  <c r="AF628" i="1"/>
  <c r="AG628" i="1"/>
  <c r="CU628" i="1" s="1"/>
  <c r="T628" i="1" s="1"/>
  <c r="AH628" i="1"/>
  <c r="CV628" i="1" s="1"/>
  <c r="U628" i="1" s="1"/>
  <c r="AI628" i="1"/>
  <c r="AJ628" i="1"/>
  <c r="CS628" i="1"/>
  <c r="R628" i="1" s="1"/>
  <c r="GK628" i="1" s="1"/>
  <c r="CT628" i="1"/>
  <c r="S628" i="1" s="1"/>
  <c r="CW628" i="1"/>
  <c r="V628" i="1" s="1"/>
  <c r="CX628" i="1"/>
  <c r="W628" i="1" s="1"/>
  <c r="FR628" i="1"/>
  <c r="GL628" i="1"/>
  <c r="GN628" i="1"/>
  <c r="GP628" i="1"/>
  <c r="GV628" i="1"/>
  <c r="GX628" i="1"/>
  <c r="C629" i="1"/>
  <c r="D629" i="1"/>
  <c r="I629" i="1"/>
  <c r="AC629" i="1"/>
  <c r="AB629" i="1" s="1"/>
  <c r="AD629" i="1"/>
  <c r="CR629" i="1" s="1"/>
  <c r="Q629" i="1" s="1"/>
  <c r="AE629" i="1"/>
  <c r="CS629" i="1" s="1"/>
  <c r="R629" i="1" s="1"/>
  <c r="GK629" i="1" s="1"/>
  <c r="AF629" i="1"/>
  <c r="AG629" i="1"/>
  <c r="AH629" i="1"/>
  <c r="CV629" i="1" s="1"/>
  <c r="U629" i="1" s="1"/>
  <c r="AI629" i="1"/>
  <c r="CW629" i="1" s="1"/>
  <c r="V629" i="1" s="1"/>
  <c r="AJ629" i="1"/>
  <c r="CQ629" i="1"/>
  <c r="P629" i="1" s="1"/>
  <c r="CT629" i="1"/>
  <c r="S629" i="1" s="1"/>
  <c r="CU629" i="1"/>
  <c r="T629" i="1" s="1"/>
  <c r="CX629" i="1"/>
  <c r="W629" i="1" s="1"/>
  <c r="FR629" i="1"/>
  <c r="GL629" i="1"/>
  <c r="GN629" i="1"/>
  <c r="GP629" i="1"/>
  <c r="GV629" i="1"/>
  <c r="GX629" i="1" s="1"/>
  <c r="I630" i="1"/>
  <c r="AC630" i="1"/>
  <c r="CQ630" i="1" s="1"/>
  <c r="P630" i="1" s="1"/>
  <c r="AD630" i="1"/>
  <c r="CR630" i="1" s="1"/>
  <c r="Q630" i="1" s="1"/>
  <c r="AE630" i="1"/>
  <c r="AF630" i="1"/>
  <c r="AG630" i="1"/>
  <c r="CU630" i="1" s="1"/>
  <c r="T630" i="1" s="1"/>
  <c r="AH630" i="1"/>
  <c r="CV630" i="1" s="1"/>
  <c r="U630" i="1" s="1"/>
  <c r="AI630" i="1"/>
  <c r="AJ630" i="1"/>
  <c r="CS630" i="1"/>
  <c r="R630" i="1" s="1"/>
  <c r="GK630" i="1" s="1"/>
  <c r="CT630" i="1"/>
  <c r="S630" i="1" s="1"/>
  <c r="CW630" i="1"/>
  <c r="V630" i="1" s="1"/>
  <c r="CX630" i="1"/>
  <c r="W630" i="1" s="1"/>
  <c r="FR630" i="1"/>
  <c r="GL630" i="1"/>
  <c r="GN630" i="1"/>
  <c r="GP630" i="1"/>
  <c r="GV630" i="1"/>
  <c r="GX630" i="1"/>
  <c r="I631" i="1"/>
  <c r="AC631" i="1"/>
  <c r="CQ631" i="1" s="1"/>
  <c r="P631" i="1" s="1"/>
  <c r="AE631" i="1"/>
  <c r="AD631" i="1" s="1"/>
  <c r="AF631" i="1"/>
  <c r="CT631" i="1" s="1"/>
  <c r="S631" i="1" s="1"/>
  <c r="AG631" i="1"/>
  <c r="CU631" i="1" s="1"/>
  <c r="T631" i="1" s="1"/>
  <c r="AH631" i="1"/>
  <c r="AI631" i="1"/>
  <c r="AJ631" i="1"/>
  <c r="CX631" i="1" s="1"/>
  <c r="W631" i="1" s="1"/>
  <c r="CS631" i="1"/>
  <c r="R631" i="1" s="1"/>
  <c r="GK631" i="1" s="1"/>
  <c r="CV631" i="1"/>
  <c r="U631" i="1" s="1"/>
  <c r="CW631" i="1"/>
  <c r="V631" i="1" s="1"/>
  <c r="FR631" i="1"/>
  <c r="GL631" i="1"/>
  <c r="GN631" i="1"/>
  <c r="GP631" i="1"/>
  <c r="GV631" i="1"/>
  <c r="GX631" i="1"/>
  <c r="I632" i="1"/>
  <c r="AC632" i="1"/>
  <c r="AE632" i="1"/>
  <c r="CS632" i="1" s="1"/>
  <c r="R632" i="1" s="1"/>
  <c r="GK632" i="1" s="1"/>
  <c r="AF632" i="1"/>
  <c r="CT632" i="1" s="1"/>
  <c r="S632" i="1" s="1"/>
  <c r="AG632" i="1"/>
  <c r="AH632" i="1"/>
  <c r="AI632" i="1"/>
  <c r="CW632" i="1" s="1"/>
  <c r="V632" i="1" s="1"/>
  <c r="AJ632" i="1"/>
  <c r="CX632" i="1" s="1"/>
  <c r="W632" i="1" s="1"/>
  <c r="CQ632" i="1"/>
  <c r="P632" i="1" s="1"/>
  <c r="CU632" i="1"/>
  <c r="T632" i="1" s="1"/>
  <c r="CV632" i="1"/>
  <c r="U632" i="1" s="1"/>
  <c r="FR632" i="1"/>
  <c r="GL632" i="1"/>
  <c r="GN632" i="1"/>
  <c r="GP632" i="1"/>
  <c r="GV632" i="1"/>
  <c r="GX632" i="1" s="1"/>
  <c r="I633" i="1"/>
  <c r="AC633" i="1"/>
  <c r="AB633" i="1" s="1"/>
  <c r="AD633" i="1"/>
  <c r="CR633" i="1" s="1"/>
  <c r="Q633" i="1" s="1"/>
  <c r="AE633" i="1"/>
  <c r="CS633" i="1" s="1"/>
  <c r="R633" i="1" s="1"/>
  <c r="GK633" i="1" s="1"/>
  <c r="AF633" i="1"/>
  <c r="AG633" i="1"/>
  <c r="AH633" i="1"/>
  <c r="CV633" i="1" s="1"/>
  <c r="U633" i="1" s="1"/>
  <c r="AI633" i="1"/>
  <c r="CW633" i="1" s="1"/>
  <c r="V633" i="1" s="1"/>
  <c r="AJ633" i="1"/>
  <c r="CQ633" i="1"/>
  <c r="P633" i="1" s="1"/>
  <c r="CT633" i="1"/>
  <c r="S633" i="1" s="1"/>
  <c r="CU633" i="1"/>
  <c r="T633" i="1" s="1"/>
  <c r="CX633" i="1"/>
  <c r="W633" i="1" s="1"/>
  <c r="FR633" i="1"/>
  <c r="GL633" i="1"/>
  <c r="GN633" i="1"/>
  <c r="GP633" i="1"/>
  <c r="GV633" i="1"/>
  <c r="GX633" i="1" s="1"/>
  <c r="C634" i="1"/>
  <c r="D634" i="1"/>
  <c r="AC634" i="1"/>
  <c r="CQ634" i="1" s="1"/>
  <c r="P634" i="1" s="1"/>
  <c r="CP634" i="1" s="1"/>
  <c r="O634" i="1" s="1"/>
  <c r="AD634" i="1"/>
  <c r="CR634" i="1" s="1"/>
  <c r="Q634" i="1" s="1"/>
  <c r="AE634" i="1"/>
  <c r="AF634" i="1"/>
  <c r="CT634" i="1" s="1"/>
  <c r="S634" i="1" s="1"/>
  <c r="AG634" i="1"/>
  <c r="CU634" i="1" s="1"/>
  <c r="T634" i="1" s="1"/>
  <c r="AH634" i="1"/>
  <c r="AI634" i="1"/>
  <c r="AJ634" i="1"/>
  <c r="CX634" i="1" s="1"/>
  <c r="W634" i="1" s="1"/>
  <c r="CS634" i="1"/>
  <c r="R634" i="1" s="1"/>
  <c r="GK634" i="1" s="1"/>
  <c r="CV634" i="1"/>
  <c r="U634" i="1" s="1"/>
  <c r="CW634" i="1"/>
  <c r="V634" i="1" s="1"/>
  <c r="FR634" i="1"/>
  <c r="GL634" i="1"/>
  <c r="GN634" i="1"/>
  <c r="GP634" i="1"/>
  <c r="GV634" i="1"/>
  <c r="GX634" i="1"/>
  <c r="C635" i="1"/>
  <c r="D635" i="1"/>
  <c r="AC635" i="1"/>
  <c r="AB635" i="1" s="1"/>
  <c r="AD635" i="1"/>
  <c r="CR635" i="1" s="1"/>
  <c r="Q635" i="1" s="1"/>
  <c r="AE635" i="1"/>
  <c r="CS635" i="1" s="1"/>
  <c r="R635" i="1" s="1"/>
  <c r="GK635" i="1" s="1"/>
  <c r="AF635" i="1"/>
  <c r="AG635" i="1"/>
  <c r="AH635" i="1"/>
  <c r="CV635" i="1" s="1"/>
  <c r="U635" i="1" s="1"/>
  <c r="AI635" i="1"/>
  <c r="CW635" i="1" s="1"/>
  <c r="V635" i="1" s="1"/>
  <c r="AJ635" i="1"/>
  <c r="CQ635" i="1"/>
  <c r="P635" i="1" s="1"/>
  <c r="CT635" i="1"/>
  <c r="S635" i="1" s="1"/>
  <c r="CU635" i="1"/>
  <c r="T635" i="1" s="1"/>
  <c r="CX635" i="1"/>
  <c r="W635" i="1" s="1"/>
  <c r="FR635" i="1"/>
  <c r="GL635" i="1"/>
  <c r="GN635" i="1"/>
  <c r="GP635" i="1"/>
  <c r="GV635" i="1"/>
  <c r="GX635" i="1" s="1"/>
  <c r="I636" i="1"/>
  <c r="AC636" i="1"/>
  <c r="CQ636" i="1" s="1"/>
  <c r="P636" i="1" s="1"/>
  <c r="AD636" i="1"/>
  <c r="CR636" i="1" s="1"/>
  <c r="Q636" i="1" s="1"/>
  <c r="AE636" i="1"/>
  <c r="AF636" i="1"/>
  <c r="AG636" i="1"/>
  <c r="CU636" i="1" s="1"/>
  <c r="T636" i="1" s="1"/>
  <c r="AH636" i="1"/>
  <c r="CV636" i="1" s="1"/>
  <c r="U636" i="1" s="1"/>
  <c r="AI636" i="1"/>
  <c r="AJ636" i="1"/>
  <c r="CS636" i="1"/>
  <c r="R636" i="1" s="1"/>
  <c r="GK636" i="1" s="1"/>
  <c r="CT636" i="1"/>
  <c r="S636" i="1" s="1"/>
  <c r="CW636" i="1"/>
  <c r="V636" i="1" s="1"/>
  <c r="CX636" i="1"/>
  <c r="W636" i="1" s="1"/>
  <c r="FR636" i="1"/>
  <c r="GL636" i="1"/>
  <c r="GN636" i="1"/>
  <c r="GP636" i="1"/>
  <c r="GV636" i="1"/>
  <c r="GX636" i="1"/>
  <c r="I637" i="1"/>
  <c r="AC637" i="1"/>
  <c r="CQ637" i="1" s="1"/>
  <c r="P637" i="1" s="1"/>
  <c r="AE637" i="1"/>
  <c r="AD637" i="1" s="1"/>
  <c r="AF637" i="1"/>
  <c r="CT637" i="1" s="1"/>
  <c r="S637" i="1" s="1"/>
  <c r="AG637" i="1"/>
  <c r="CU637" i="1" s="1"/>
  <c r="T637" i="1" s="1"/>
  <c r="AH637" i="1"/>
  <c r="AI637" i="1"/>
  <c r="AJ637" i="1"/>
  <c r="CX637" i="1" s="1"/>
  <c r="W637" i="1" s="1"/>
  <c r="CS637" i="1"/>
  <c r="R637" i="1" s="1"/>
  <c r="GK637" i="1" s="1"/>
  <c r="CV637" i="1"/>
  <c r="U637" i="1" s="1"/>
  <c r="CW637" i="1"/>
  <c r="V637" i="1" s="1"/>
  <c r="FR637" i="1"/>
  <c r="GL637" i="1"/>
  <c r="GN637" i="1"/>
  <c r="GP637" i="1"/>
  <c r="GV637" i="1"/>
  <c r="GX637" i="1"/>
  <c r="B639" i="1"/>
  <c r="B580" i="1" s="1"/>
  <c r="C639" i="1"/>
  <c r="D639" i="1"/>
  <c r="D580" i="1" s="1"/>
  <c r="F639" i="1"/>
  <c r="F580" i="1" s="1"/>
  <c r="G639" i="1"/>
  <c r="AO639" i="1"/>
  <c r="AO580" i="1" s="1"/>
  <c r="BX639" i="1"/>
  <c r="BX580" i="1" s="1"/>
  <c r="BY639" i="1"/>
  <c r="BY580" i="1" s="1"/>
  <c r="CK639" i="1"/>
  <c r="BB639" i="1" s="1"/>
  <c r="CL639" i="1"/>
  <c r="BC639" i="1" s="1"/>
  <c r="EG639" i="1"/>
  <c r="P643" i="1" s="1"/>
  <c r="FP639" i="1"/>
  <c r="FP580" i="1" s="1"/>
  <c r="FQ639" i="1"/>
  <c r="EH639" i="1" s="1"/>
  <c r="GC639" i="1"/>
  <c r="GC580" i="1" s="1"/>
  <c r="GD639" i="1"/>
  <c r="GD580" i="1" s="1"/>
  <c r="B668" i="1"/>
  <c r="B22" i="1" s="1"/>
  <c r="C668" i="1"/>
  <c r="C22" i="1" s="1"/>
  <c r="D668" i="1"/>
  <c r="D22" i="1" s="1"/>
  <c r="F668" i="1"/>
  <c r="F22" i="1" s="1"/>
  <c r="G668" i="1"/>
  <c r="G22" i="1" s="1"/>
  <c r="B700" i="1"/>
  <c r="B18" i="1" s="1"/>
  <c r="C700" i="1"/>
  <c r="C18" i="1" s="1"/>
  <c r="D700" i="1"/>
  <c r="D18" i="1" s="1"/>
  <c r="F700" i="1"/>
  <c r="F18" i="1" s="1"/>
  <c r="G700" i="1"/>
  <c r="G185" i="5" l="1"/>
  <c r="O185" i="5" s="1"/>
  <c r="G939" i="5"/>
  <c r="O939" i="5" s="1"/>
  <c r="G551" i="5"/>
  <c r="O551" i="5" s="1"/>
  <c r="W690" i="5"/>
  <c r="G950" i="5"/>
  <c r="O950" i="5" s="1"/>
  <c r="J505" i="5"/>
  <c r="P505" i="5" s="1"/>
  <c r="X883" i="5"/>
  <c r="W400" i="5"/>
  <c r="J917" i="5"/>
  <c r="P917" i="5" s="1"/>
  <c r="G751" i="5"/>
  <c r="O751" i="5" s="1"/>
  <c r="J859" i="5"/>
  <c r="X895" i="5"/>
  <c r="G17" i="5" s="1"/>
  <c r="W280" i="5"/>
  <c r="G611" i="5"/>
  <c r="O611" i="5" s="1"/>
  <c r="W439" i="5"/>
  <c r="J764" i="5"/>
  <c r="P764" i="5" s="1"/>
  <c r="J827" i="5" s="1"/>
  <c r="W778" i="5"/>
  <c r="W450" i="5"/>
  <c r="W516" i="5"/>
  <c r="W764" i="5"/>
  <c r="W804" i="5"/>
  <c r="W416" i="5"/>
  <c r="X906" i="5"/>
  <c r="J825" i="5"/>
  <c r="P825" i="5" s="1"/>
  <c r="W378" i="5"/>
  <c r="G961" i="5"/>
  <c r="O961" i="5" s="1"/>
  <c r="G928" i="5"/>
  <c r="O928" i="5" s="1"/>
  <c r="W195" i="5"/>
  <c r="W751" i="5"/>
  <c r="W622" i="5"/>
  <c r="W551" i="5"/>
  <c r="W337" i="5"/>
  <c r="J314" i="5"/>
  <c r="P314" i="5" s="1"/>
  <c r="G633" i="5"/>
  <c r="O633" i="5" s="1"/>
  <c r="J389" i="5"/>
  <c r="P389" i="5" s="1"/>
  <c r="J528" i="5"/>
  <c r="P528" i="5" s="1"/>
  <c r="G18" i="1"/>
  <c r="C1458" i="6"/>
  <c r="AG1458" i="6"/>
  <c r="W461" i="5"/>
  <c r="W428" i="5"/>
  <c r="G439" i="5"/>
  <c r="O439" i="5" s="1"/>
  <c r="G252" i="5"/>
  <c r="O252" i="5" s="1"/>
  <c r="G472" i="5"/>
  <c r="O472" i="5" s="1"/>
  <c r="W788" i="5"/>
  <c r="W845" i="5"/>
  <c r="W668" i="5"/>
  <c r="G233" i="5"/>
  <c r="O233" i="5" s="1"/>
  <c r="G258" i="5" s="1"/>
  <c r="J719" i="5"/>
  <c r="P719" i="5" s="1"/>
  <c r="J721" i="5" s="1"/>
  <c r="G719" i="5"/>
  <c r="O719" i="5" s="1"/>
  <c r="J991" i="5"/>
  <c r="P991" i="5" s="1"/>
  <c r="G906" i="5"/>
  <c r="O906" i="5" s="1"/>
  <c r="G574" i="5"/>
  <c r="O574" i="5" s="1"/>
  <c r="G540" i="5"/>
  <c r="O540" i="5" s="1"/>
  <c r="G400" i="5"/>
  <c r="O400" i="5" s="1"/>
  <c r="G857" i="5"/>
  <c r="O857" i="5" s="1"/>
  <c r="W719" i="5"/>
  <c r="G983" i="5"/>
  <c r="O983" i="5" s="1"/>
  <c r="W528" i="5"/>
  <c r="W291" i="5"/>
  <c r="J895" i="5"/>
  <c r="P895" i="5" s="1"/>
  <c r="G845" i="5"/>
  <c r="O845" i="5" s="1"/>
  <c r="X939" i="5"/>
  <c r="G788" i="5"/>
  <c r="O788" i="5" s="1"/>
  <c r="G827" i="5" s="1"/>
  <c r="W633" i="5"/>
  <c r="G21" i="5"/>
  <c r="G721" i="5"/>
  <c r="J258" i="5"/>
  <c r="CZ635" i="1"/>
  <c r="Y635" i="1" s="1"/>
  <c r="CY635" i="1"/>
  <c r="X635" i="1" s="1"/>
  <c r="AB627" i="1"/>
  <c r="CR627" i="1"/>
  <c r="Q627" i="1" s="1"/>
  <c r="AB623" i="1"/>
  <c r="CR623" i="1"/>
  <c r="Q623" i="1" s="1"/>
  <c r="CP606" i="1"/>
  <c r="O606" i="1" s="1"/>
  <c r="CY592" i="1"/>
  <c r="X592" i="1" s="1"/>
  <c r="CZ592" i="1"/>
  <c r="Y592" i="1" s="1"/>
  <c r="CZ586" i="1"/>
  <c r="Y586" i="1" s="1"/>
  <c r="CY586" i="1"/>
  <c r="X586" i="1" s="1"/>
  <c r="CY495" i="1"/>
  <c r="X495" i="1" s="1"/>
  <c r="CZ495" i="1"/>
  <c r="Y495" i="1" s="1"/>
  <c r="CY473" i="1"/>
  <c r="X473" i="1" s="1"/>
  <c r="CZ473" i="1"/>
  <c r="Y473" i="1" s="1"/>
  <c r="GM470" i="1"/>
  <c r="GN470" i="1"/>
  <c r="CY461" i="1"/>
  <c r="X461" i="1" s="1"/>
  <c r="CZ461" i="1"/>
  <c r="Y461" i="1" s="1"/>
  <c r="V466" i="1"/>
  <c r="GX466" i="1"/>
  <c r="CY457" i="1"/>
  <c r="X457" i="1" s="1"/>
  <c r="CZ457" i="1"/>
  <c r="Y457" i="1" s="1"/>
  <c r="GO634" i="1"/>
  <c r="CP635" i="1"/>
  <c r="O635" i="1" s="1"/>
  <c r="CY634" i="1"/>
  <c r="X634" i="1" s="1"/>
  <c r="GM634" i="1" s="1"/>
  <c r="CZ634" i="1"/>
  <c r="Y634" i="1" s="1"/>
  <c r="CZ632" i="1"/>
  <c r="Y632" i="1" s="1"/>
  <c r="CY632" i="1"/>
  <c r="X632" i="1" s="1"/>
  <c r="CP629" i="1"/>
  <c r="O629" i="1" s="1"/>
  <c r="CY628" i="1"/>
  <c r="X628" i="1" s="1"/>
  <c r="CZ628" i="1"/>
  <c r="Y628" i="1" s="1"/>
  <c r="GO628" i="1" s="1"/>
  <c r="CP627" i="1"/>
  <c r="O627" i="1" s="1"/>
  <c r="CZ625" i="1"/>
  <c r="Y625" i="1" s="1"/>
  <c r="CY625" i="1"/>
  <c r="X625" i="1" s="1"/>
  <c r="CP623" i="1"/>
  <c r="O623" i="1" s="1"/>
  <c r="AB621" i="1"/>
  <c r="CR621" i="1"/>
  <c r="Q621" i="1" s="1"/>
  <c r="CP620" i="1"/>
  <c r="O620" i="1" s="1"/>
  <c r="CY617" i="1"/>
  <c r="X617" i="1" s="1"/>
  <c r="CZ617" i="1"/>
  <c r="Y617" i="1" s="1"/>
  <c r="CY616" i="1"/>
  <c r="X616" i="1" s="1"/>
  <c r="CZ616" i="1"/>
  <c r="Y616" i="1" s="1"/>
  <c r="CP613" i="1"/>
  <c r="O613" i="1" s="1"/>
  <c r="CY612" i="1"/>
  <c r="X612" i="1" s="1"/>
  <c r="CZ612" i="1"/>
  <c r="Y612" i="1" s="1"/>
  <c r="CP612" i="1"/>
  <c r="O612" i="1" s="1"/>
  <c r="CP611" i="1"/>
  <c r="O611" i="1" s="1"/>
  <c r="CY602" i="1"/>
  <c r="X602" i="1" s="1"/>
  <c r="CZ602" i="1"/>
  <c r="Y602" i="1" s="1"/>
  <c r="CP602" i="1"/>
  <c r="O602" i="1" s="1"/>
  <c r="CY601" i="1"/>
  <c r="X601" i="1" s="1"/>
  <c r="GO601" i="1" s="1"/>
  <c r="CZ601" i="1"/>
  <c r="Y601" i="1" s="1"/>
  <c r="CZ599" i="1"/>
  <c r="Y599" i="1" s="1"/>
  <c r="CY599" i="1"/>
  <c r="X599" i="1" s="1"/>
  <c r="CP597" i="1"/>
  <c r="O597" i="1" s="1"/>
  <c r="S596" i="1"/>
  <c r="T596" i="1"/>
  <c r="P596" i="1"/>
  <c r="CP596" i="1" s="1"/>
  <c r="O596" i="1" s="1"/>
  <c r="W595" i="1"/>
  <c r="S595" i="1"/>
  <c r="S591" i="1"/>
  <c r="W588" i="1"/>
  <c r="U588" i="1"/>
  <c r="Q588" i="1"/>
  <c r="CY584" i="1"/>
  <c r="X584" i="1" s="1"/>
  <c r="CZ584" i="1"/>
  <c r="Y584" i="1" s="1"/>
  <c r="CP583" i="1"/>
  <c r="O583" i="1" s="1"/>
  <c r="AJ639" i="1"/>
  <c r="CY537" i="1"/>
  <c r="X537" i="1" s="1"/>
  <c r="CZ537" i="1"/>
  <c r="Y537" i="1" s="1"/>
  <c r="CY493" i="1"/>
  <c r="X493" i="1" s="1"/>
  <c r="CZ493" i="1"/>
  <c r="Y493" i="1" s="1"/>
  <c r="CY489" i="1"/>
  <c r="X489" i="1" s="1"/>
  <c r="CZ489" i="1"/>
  <c r="Y489" i="1" s="1"/>
  <c r="CY453" i="1"/>
  <c r="X453" i="1" s="1"/>
  <c r="CZ453" i="1"/>
  <c r="Y453" i="1" s="1"/>
  <c r="V458" i="1"/>
  <c r="GX458" i="1"/>
  <c r="F652" i="1"/>
  <c r="BB580" i="1"/>
  <c r="CY621" i="1"/>
  <c r="X621" i="1" s="1"/>
  <c r="CZ621" i="1"/>
  <c r="Y621" i="1" s="1"/>
  <c r="CY620" i="1"/>
  <c r="X620" i="1" s="1"/>
  <c r="CZ620" i="1"/>
  <c r="Y620" i="1" s="1"/>
  <c r="CY605" i="1"/>
  <c r="X605" i="1" s="1"/>
  <c r="CZ605" i="1"/>
  <c r="Y605" i="1" s="1"/>
  <c r="GM599" i="1"/>
  <c r="GO599" i="1"/>
  <c r="FV580" i="1"/>
  <c r="EM639" i="1"/>
  <c r="AI639" i="1"/>
  <c r="GM490" i="1"/>
  <c r="GN490" i="1"/>
  <c r="CY481" i="1"/>
  <c r="X481" i="1" s="1"/>
  <c r="CZ481" i="1"/>
  <c r="Y481" i="1" s="1"/>
  <c r="CY636" i="1"/>
  <c r="X636" i="1" s="1"/>
  <c r="CZ636" i="1"/>
  <c r="Y636" i="1" s="1"/>
  <c r="CY631" i="1"/>
  <c r="X631" i="1" s="1"/>
  <c r="CZ631" i="1"/>
  <c r="Y631" i="1" s="1"/>
  <c r="CY630" i="1"/>
  <c r="X630" i="1" s="1"/>
  <c r="CZ630" i="1"/>
  <c r="Y630" i="1" s="1"/>
  <c r="GM625" i="1"/>
  <c r="GO625" i="1"/>
  <c r="CZ624" i="1"/>
  <c r="Y624" i="1" s="1"/>
  <c r="CY624" i="1"/>
  <c r="X624" i="1" s="1"/>
  <c r="CP621" i="1"/>
  <c r="O621" i="1" s="1"/>
  <c r="CZ619" i="1"/>
  <c r="Y619" i="1" s="1"/>
  <c r="CY619" i="1"/>
  <c r="X619" i="1" s="1"/>
  <c r="CR617" i="1"/>
  <c r="Q617" i="1" s="1"/>
  <c r="AB617" i="1"/>
  <c r="GO616" i="1"/>
  <c r="GM616" i="1"/>
  <c r="CY614" i="1"/>
  <c r="X614" i="1" s="1"/>
  <c r="CZ614" i="1"/>
  <c r="Y614" i="1" s="1"/>
  <c r="CP614" i="1"/>
  <c r="O614" i="1" s="1"/>
  <c r="CY613" i="1"/>
  <c r="X613" i="1" s="1"/>
  <c r="CZ613" i="1"/>
  <c r="Y613" i="1" s="1"/>
  <c r="CZ611" i="1"/>
  <c r="Y611" i="1" s="1"/>
  <c r="CY611" i="1"/>
  <c r="X611" i="1" s="1"/>
  <c r="CY608" i="1"/>
  <c r="X608" i="1" s="1"/>
  <c r="CZ608" i="1"/>
  <c r="Y608" i="1" s="1"/>
  <c r="CP608" i="1"/>
  <c r="O608" i="1" s="1"/>
  <c r="CY598" i="1"/>
  <c r="X598" i="1" s="1"/>
  <c r="CZ598" i="1"/>
  <c r="Y598" i="1" s="1"/>
  <c r="CP598" i="1"/>
  <c r="O598" i="1" s="1"/>
  <c r="CY597" i="1"/>
  <c r="X597" i="1" s="1"/>
  <c r="CZ597" i="1"/>
  <c r="Y597" i="1" s="1"/>
  <c r="GX591" i="1"/>
  <c r="S588" i="1"/>
  <c r="AF639" i="1" s="1"/>
  <c r="T588" i="1"/>
  <c r="P588" i="1"/>
  <c r="W587" i="1"/>
  <c r="AE639" i="1"/>
  <c r="GK584" i="1"/>
  <c r="FR580" i="1"/>
  <c r="EI639" i="1"/>
  <c r="FY639" i="1"/>
  <c r="CZ583" i="1"/>
  <c r="Y583" i="1" s="1"/>
  <c r="CY583" i="1"/>
  <c r="X583" i="1" s="1"/>
  <c r="CD580" i="1"/>
  <c r="AU639" i="1"/>
  <c r="T540" i="1"/>
  <c r="CY485" i="1"/>
  <c r="X485" i="1" s="1"/>
  <c r="CZ485" i="1"/>
  <c r="Y485" i="1" s="1"/>
  <c r="CY477" i="1"/>
  <c r="X477" i="1" s="1"/>
  <c r="CZ477" i="1"/>
  <c r="Y477" i="1" s="1"/>
  <c r="R466" i="1"/>
  <c r="GK466" i="1" s="1"/>
  <c r="CY465" i="1"/>
  <c r="X465" i="1" s="1"/>
  <c r="CZ465" i="1"/>
  <c r="Y465" i="1" s="1"/>
  <c r="CZ463" i="1"/>
  <c r="Y463" i="1" s="1"/>
  <c r="EH580" i="1"/>
  <c r="P648" i="1"/>
  <c r="CZ629" i="1"/>
  <c r="Y629" i="1" s="1"/>
  <c r="CY629" i="1"/>
  <c r="X629" i="1" s="1"/>
  <c r="GM618" i="1"/>
  <c r="CY606" i="1"/>
  <c r="X606" i="1" s="1"/>
  <c r="CZ606" i="1"/>
  <c r="Y606" i="1" s="1"/>
  <c r="CZ603" i="1"/>
  <c r="Y603" i="1" s="1"/>
  <c r="CY603" i="1"/>
  <c r="X603" i="1" s="1"/>
  <c r="CY600" i="1"/>
  <c r="X600" i="1" s="1"/>
  <c r="CZ600" i="1"/>
  <c r="Y600" i="1" s="1"/>
  <c r="CP600" i="1"/>
  <c r="O600" i="1" s="1"/>
  <c r="CP595" i="1"/>
  <c r="O595" i="1" s="1"/>
  <c r="CY585" i="1"/>
  <c r="X585" i="1" s="1"/>
  <c r="CZ585" i="1"/>
  <c r="Y585" i="1" s="1"/>
  <c r="AC639" i="1"/>
  <c r="CP582" i="1"/>
  <c r="O582" i="1" s="1"/>
  <c r="CY637" i="1"/>
  <c r="X637" i="1" s="1"/>
  <c r="CZ637" i="1"/>
  <c r="Y637" i="1" s="1"/>
  <c r="CZ633" i="1"/>
  <c r="Y633" i="1" s="1"/>
  <c r="CY633" i="1"/>
  <c r="X633" i="1" s="1"/>
  <c r="F655" i="1"/>
  <c r="BC580" i="1"/>
  <c r="CR637" i="1"/>
  <c r="Q637" i="1" s="1"/>
  <c r="CP637" i="1" s="1"/>
  <c r="O637" i="1" s="1"/>
  <c r="AB637" i="1"/>
  <c r="CP636" i="1"/>
  <c r="O636" i="1" s="1"/>
  <c r="CP633" i="1"/>
  <c r="O633" i="1" s="1"/>
  <c r="AB631" i="1"/>
  <c r="CR631" i="1"/>
  <c r="Q631" i="1" s="1"/>
  <c r="CP631" i="1" s="1"/>
  <c r="O631" i="1" s="1"/>
  <c r="CP630" i="1"/>
  <c r="O630" i="1" s="1"/>
  <c r="CY627" i="1"/>
  <c r="X627" i="1" s="1"/>
  <c r="CZ627" i="1"/>
  <c r="Y627" i="1" s="1"/>
  <c r="CY626" i="1"/>
  <c r="X626" i="1" s="1"/>
  <c r="GO626" i="1" s="1"/>
  <c r="CZ626" i="1"/>
  <c r="Y626" i="1" s="1"/>
  <c r="CY623" i="1"/>
  <c r="X623" i="1" s="1"/>
  <c r="CZ623" i="1"/>
  <c r="Y623" i="1" s="1"/>
  <c r="CG639" i="1"/>
  <c r="BZ580" i="1"/>
  <c r="AQ639" i="1"/>
  <c r="CZ622" i="1"/>
  <c r="Y622" i="1" s="1"/>
  <c r="CY622" i="1"/>
  <c r="X622" i="1" s="1"/>
  <c r="GM622" i="1" s="1"/>
  <c r="CP619" i="1"/>
  <c r="O619" i="1" s="1"/>
  <c r="CY618" i="1"/>
  <c r="X618" i="1" s="1"/>
  <c r="GO618" i="1" s="1"/>
  <c r="CZ618" i="1"/>
  <c r="Y618" i="1" s="1"/>
  <c r="CP617" i="1"/>
  <c r="O617" i="1" s="1"/>
  <c r="CZ615" i="1"/>
  <c r="Y615" i="1" s="1"/>
  <c r="GM615" i="1" s="1"/>
  <c r="CY615" i="1"/>
  <c r="X615" i="1" s="1"/>
  <c r="GO615" i="1" s="1"/>
  <c r="CY610" i="1"/>
  <c r="X610" i="1" s="1"/>
  <c r="CZ610" i="1"/>
  <c r="Y610" i="1" s="1"/>
  <c r="CP610" i="1"/>
  <c r="O610" i="1" s="1"/>
  <c r="CY609" i="1"/>
  <c r="X609" i="1" s="1"/>
  <c r="GO609" i="1" s="1"/>
  <c r="CZ609" i="1"/>
  <c r="Y609" i="1" s="1"/>
  <c r="CZ607" i="1"/>
  <c r="Y607" i="1" s="1"/>
  <c r="CY607" i="1"/>
  <c r="X607" i="1" s="1"/>
  <c r="GM607" i="1" s="1"/>
  <c r="CP605" i="1"/>
  <c r="O605" i="1" s="1"/>
  <c r="CY604" i="1"/>
  <c r="X604" i="1" s="1"/>
  <c r="CZ604" i="1"/>
  <c r="Y604" i="1" s="1"/>
  <c r="CP604" i="1"/>
  <c r="O604" i="1" s="1"/>
  <c r="CP603" i="1"/>
  <c r="O603" i="1" s="1"/>
  <c r="CZ594" i="1"/>
  <c r="Y594" i="1" s="1"/>
  <c r="CY594" i="1"/>
  <c r="X594" i="1" s="1"/>
  <c r="CY593" i="1"/>
  <c r="X593" i="1" s="1"/>
  <c r="GO593" i="1" s="1"/>
  <c r="CZ593" i="1"/>
  <c r="Y593" i="1" s="1"/>
  <c r="Q591" i="1"/>
  <c r="CZ590" i="1"/>
  <c r="Y590" i="1" s="1"/>
  <c r="CY590" i="1"/>
  <c r="X590" i="1" s="1"/>
  <c r="CY589" i="1"/>
  <c r="X589" i="1" s="1"/>
  <c r="GO589" i="1" s="1"/>
  <c r="CZ589" i="1"/>
  <c r="Y589" i="1" s="1"/>
  <c r="GM589" i="1" s="1"/>
  <c r="CP585" i="1"/>
  <c r="O585" i="1" s="1"/>
  <c r="GK583" i="1"/>
  <c r="AH639" i="1"/>
  <c r="EP549" i="1"/>
  <c r="FY530" i="1"/>
  <c r="CZ545" i="1"/>
  <c r="Y545" i="1" s="1"/>
  <c r="CY541" i="1"/>
  <c r="X541" i="1" s="1"/>
  <c r="CZ541" i="1"/>
  <c r="Y541" i="1" s="1"/>
  <c r="DZ530" i="1"/>
  <c r="DM549" i="1"/>
  <c r="EB549" i="1"/>
  <c r="T488" i="1"/>
  <c r="AB605" i="1"/>
  <c r="AB597" i="1"/>
  <c r="AB593" i="1"/>
  <c r="AB589" i="1"/>
  <c r="FQ580" i="1"/>
  <c r="EG580" i="1"/>
  <c r="ES549" i="1"/>
  <c r="GB530" i="1"/>
  <c r="AO549" i="1"/>
  <c r="BX530" i="1"/>
  <c r="CQ541" i="1"/>
  <c r="P541" i="1" s="1"/>
  <c r="CP541" i="1" s="1"/>
  <c r="O541" i="1" s="1"/>
  <c r="AB541" i="1"/>
  <c r="CR536" i="1"/>
  <c r="AB536" i="1"/>
  <c r="CY533" i="1"/>
  <c r="X533" i="1" s="1"/>
  <c r="CZ533" i="1"/>
  <c r="Y533" i="1" s="1"/>
  <c r="DX549" i="1"/>
  <c r="GK532" i="1"/>
  <c r="CS487" i="1"/>
  <c r="R487" i="1" s="1"/>
  <c r="GK487" i="1" s="1"/>
  <c r="AD487" i="1"/>
  <c r="CX960" i="3"/>
  <c r="CX964" i="3"/>
  <c r="CX968" i="3"/>
  <c r="CX972" i="3"/>
  <c r="CX958" i="3"/>
  <c r="CX962" i="3"/>
  <c r="CX966" i="3"/>
  <c r="CX970" i="3"/>
  <c r="CX959" i="3"/>
  <c r="CX961" i="3"/>
  <c r="CX963" i="3"/>
  <c r="CX965" i="3"/>
  <c r="CX967" i="3"/>
  <c r="CX969" i="3"/>
  <c r="CX957" i="3"/>
  <c r="CX971" i="3"/>
  <c r="CX973" i="3"/>
  <c r="I480" i="1"/>
  <c r="P480" i="1" s="1"/>
  <c r="CP480" i="1" s="1"/>
  <c r="O480" i="1" s="1"/>
  <c r="I484" i="1"/>
  <c r="T484" i="1" s="1"/>
  <c r="I488" i="1"/>
  <c r="P488" i="1" s="1"/>
  <c r="CP488" i="1" s="1"/>
  <c r="O488" i="1" s="1"/>
  <c r="CP472" i="1"/>
  <c r="O472" i="1" s="1"/>
  <c r="CY469" i="1"/>
  <c r="X469" i="1" s="1"/>
  <c r="CZ469" i="1"/>
  <c r="Y469" i="1" s="1"/>
  <c r="CQ461" i="1"/>
  <c r="P461" i="1" s="1"/>
  <c r="CP461" i="1" s="1"/>
  <c r="O461" i="1" s="1"/>
  <c r="AB461" i="1"/>
  <c r="AB460" i="1"/>
  <c r="CS459" i="1"/>
  <c r="R459" i="1" s="1"/>
  <c r="AD459" i="1"/>
  <c r="CY452" i="1"/>
  <c r="X452" i="1" s="1"/>
  <c r="CZ452" i="1"/>
  <c r="Y452" i="1" s="1"/>
  <c r="CS451" i="1"/>
  <c r="R451" i="1" s="1"/>
  <c r="AD451" i="1"/>
  <c r="CQ437" i="1"/>
  <c r="P437" i="1" s="1"/>
  <c r="CP437" i="1" s="1"/>
  <c r="O437" i="1" s="1"/>
  <c r="AB437" i="1"/>
  <c r="FQ320" i="1"/>
  <c r="GA397" i="1"/>
  <c r="EH397" i="1"/>
  <c r="AB636" i="1"/>
  <c r="AD632" i="1"/>
  <c r="AB630" i="1"/>
  <c r="AB628" i="1"/>
  <c r="CX1260" i="3"/>
  <c r="CX1264" i="3"/>
  <c r="CX1268" i="3"/>
  <c r="CX1272" i="3"/>
  <c r="CX1259" i="3"/>
  <c r="CX1263" i="3"/>
  <c r="CX1267" i="3"/>
  <c r="CX1271" i="3"/>
  <c r="CX1258" i="3"/>
  <c r="CX1262" i="3"/>
  <c r="CX1266" i="3"/>
  <c r="CX1270" i="3"/>
  <c r="CX1257" i="3"/>
  <c r="CX1269" i="3"/>
  <c r="CX1261" i="3"/>
  <c r="CX1265" i="3"/>
  <c r="AB626" i="1"/>
  <c r="AD624" i="1"/>
  <c r="AB620" i="1"/>
  <c r="AB618" i="1"/>
  <c r="CX1216" i="3"/>
  <c r="CX1220" i="3"/>
  <c r="CX1215" i="3"/>
  <c r="CX1219" i="3"/>
  <c r="CX1214" i="3"/>
  <c r="CX1218" i="3"/>
  <c r="CX1217" i="3"/>
  <c r="CX1213" i="3"/>
  <c r="AB616" i="1"/>
  <c r="AB614" i="1"/>
  <c r="CX1200" i="3"/>
  <c r="CX1204" i="3"/>
  <c r="CX1199" i="3"/>
  <c r="CX1203" i="3"/>
  <c r="CX1198" i="3"/>
  <c r="CX1202" i="3"/>
  <c r="CX1201" i="3"/>
  <c r="CX1197" i="3"/>
  <c r="AB612" i="1"/>
  <c r="AB610" i="1"/>
  <c r="CX1180" i="3"/>
  <c r="CX1184" i="3"/>
  <c r="CX1179" i="3"/>
  <c r="CX1183" i="3"/>
  <c r="CX1187" i="3"/>
  <c r="CX1182" i="3"/>
  <c r="CX1186" i="3"/>
  <c r="CX1185" i="3"/>
  <c r="CX1181" i="3"/>
  <c r="AB608" i="1"/>
  <c r="AB606" i="1"/>
  <c r="CX1168" i="3"/>
  <c r="CX1167" i="3"/>
  <c r="CX1171" i="3"/>
  <c r="CX1166" i="3"/>
  <c r="CX1170" i="3"/>
  <c r="CX1169" i="3"/>
  <c r="CX1165" i="3"/>
  <c r="AB604" i="1"/>
  <c r="AB602" i="1"/>
  <c r="CX1148" i="3"/>
  <c r="CX1152" i="3"/>
  <c r="CX1147" i="3"/>
  <c r="CX1151" i="3"/>
  <c r="CX1155" i="3"/>
  <c r="CX1150" i="3"/>
  <c r="CX1154" i="3"/>
  <c r="CX1153" i="3"/>
  <c r="CX1149" i="3"/>
  <c r="AB600" i="1"/>
  <c r="AB598" i="1"/>
  <c r="CX1128" i="3"/>
  <c r="CX1132" i="3"/>
  <c r="CX1136" i="3"/>
  <c r="CX1127" i="3"/>
  <c r="CX1131" i="3"/>
  <c r="CX1135" i="3"/>
  <c r="CX1130" i="3"/>
  <c r="CX1134" i="3"/>
  <c r="CX1129" i="3"/>
  <c r="CX1133" i="3"/>
  <c r="AB596" i="1"/>
  <c r="AD594" i="1"/>
  <c r="AD592" i="1"/>
  <c r="AD590" i="1"/>
  <c r="AB588" i="1"/>
  <c r="AD586" i="1"/>
  <c r="AD584" i="1"/>
  <c r="AB583" i="1"/>
  <c r="CL580" i="1"/>
  <c r="P567" i="1"/>
  <c r="F562" i="1"/>
  <c r="CS547" i="1"/>
  <c r="R547" i="1" s="1"/>
  <c r="GK547" i="1" s="1"/>
  <c r="AD547" i="1"/>
  <c r="CY544" i="1"/>
  <c r="X544" i="1" s="1"/>
  <c r="S540" i="1"/>
  <c r="W538" i="1"/>
  <c r="S538" i="1"/>
  <c r="AB538" i="1"/>
  <c r="CQ537" i="1"/>
  <c r="P537" i="1" s="1"/>
  <c r="CP537" i="1" s="1"/>
  <c r="O537" i="1" s="1"/>
  <c r="AB537" i="1"/>
  <c r="BZ549" i="1"/>
  <c r="CP534" i="1"/>
  <c r="O534" i="1" s="1"/>
  <c r="CP532" i="1"/>
  <c r="O532" i="1" s="1"/>
  <c r="CX1032" i="3"/>
  <c r="CX1036" i="3"/>
  <c r="CX1040" i="3"/>
  <c r="CX1034" i="3"/>
  <c r="CX1042" i="3"/>
  <c r="CX1030" i="3"/>
  <c r="CX1035" i="3"/>
  <c r="CX1037" i="3"/>
  <c r="CX1029" i="3"/>
  <c r="CX1039" i="3"/>
  <c r="CX1041" i="3"/>
  <c r="CX1031" i="3"/>
  <c r="CX1033" i="3"/>
  <c r="CX1038" i="3"/>
  <c r="I536" i="1"/>
  <c r="P536" i="1" s="1"/>
  <c r="I540" i="1"/>
  <c r="GX540" i="1" s="1"/>
  <c r="BX428" i="1"/>
  <c r="AO499" i="1"/>
  <c r="CP496" i="1"/>
  <c r="O496" i="1" s="1"/>
  <c r="T493" i="1"/>
  <c r="CQ493" i="1"/>
  <c r="P493" i="1" s="1"/>
  <c r="CP493" i="1" s="1"/>
  <c r="O493" i="1" s="1"/>
  <c r="AB493" i="1"/>
  <c r="CZ492" i="1"/>
  <c r="Y492" i="1" s="1"/>
  <c r="W488" i="1"/>
  <c r="CY483" i="1"/>
  <c r="X483" i="1" s="1"/>
  <c r="T482" i="1"/>
  <c r="AB482" i="1"/>
  <c r="CQ481" i="1"/>
  <c r="P481" i="1" s="1"/>
  <c r="CP481" i="1" s="1"/>
  <c r="O481" i="1" s="1"/>
  <c r="AB481" i="1"/>
  <c r="V480" i="1"/>
  <c r="R480" i="1"/>
  <c r="GK480" i="1" s="1"/>
  <c r="U478" i="1"/>
  <c r="I478" i="1"/>
  <c r="CQ477" i="1"/>
  <c r="P477" i="1" s="1"/>
  <c r="CP477" i="1" s="1"/>
  <c r="O477" i="1" s="1"/>
  <c r="AB477" i="1"/>
  <c r="T476" i="1"/>
  <c r="AB476" i="1"/>
  <c r="CP474" i="1"/>
  <c r="O474" i="1" s="1"/>
  <c r="V473" i="1"/>
  <c r="CY472" i="1"/>
  <c r="X472" i="1" s="1"/>
  <c r="AB472" i="1"/>
  <c r="CR468" i="1"/>
  <c r="AB468" i="1"/>
  <c r="U466" i="1"/>
  <c r="Q466" i="1"/>
  <c r="R464" i="1"/>
  <c r="GK464" i="1" s="1"/>
  <c r="CS463" i="1"/>
  <c r="R463" i="1" s="1"/>
  <c r="GK463" i="1" s="1"/>
  <c r="AD463" i="1"/>
  <c r="U458" i="1"/>
  <c r="Q458" i="1"/>
  <c r="CZ455" i="1"/>
  <c r="Y455" i="1" s="1"/>
  <c r="CS455" i="1"/>
  <c r="R455" i="1" s="1"/>
  <c r="GK455" i="1" s="1"/>
  <c r="AD455" i="1"/>
  <c r="S449" i="1"/>
  <c r="W446" i="1"/>
  <c r="CT446" i="1"/>
  <c r="AB446" i="1"/>
  <c r="AD442" i="1"/>
  <c r="CS442" i="1"/>
  <c r="R442" i="1" s="1"/>
  <c r="GK442" i="1" s="1"/>
  <c r="FQ499" i="1"/>
  <c r="V441" i="1"/>
  <c r="EM428" i="1"/>
  <c r="P518" i="1"/>
  <c r="CS439" i="1"/>
  <c r="R439" i="1" s="1"/>
  <c r="GK439" i="1" s="1"/>
  <c r="AD439" i="1"/>
  <c r="CZ433" i="1"/>
  <c r="Y433" i="1" s="1"/>
  <c r="CY433" i="1"/>
  <c r="X433" i="1" s="1"/>
  <c r="CP433" i="1"/>
  <c r="O433" i="1" s="1"/>
  <c r="AB433" i="1"/>
  <c r="CZ430" i="1"/>
  <c r="Y430" i="1" s="1"/>
  <c r="CY430" i="1"/>
  <c r="X430" i="1" s="1"/>
  <c r="GK395" i="1"/>
  <c r="CY395" i="1"/>
  <c r="X395" i="1" s="1"/>
  <c r="CY384" i="1"/>
  <c r="X384" i="1" s="1"/>
  <c r="CZ375" i="1"/>
  <c r="Y375" i="1" s="1"/>
  <c r="CY375" i="1"/>
  <c r="X375" i="1" s="1"/>
  <c r="CY372" i="1"/>
  <c r="X372" i="1" s="1"/>
  <c r="CZ372" i="1"/>
  <c r="Y372" i="1" s="1"/>
  <c r="CY370" i="1"/>
  <c r="X370" i="1" s="1"/>
  <c r="CZ370" i="1"/>
  <c r="Y370" i="1" s="1"/>
  <c r="CY352" i="1"/>
  <c r="X352" i="1" s="1"/>
  <c r="CZ352" i="1"/>
  <c r="Y352" i="1" s="1"/>
  <c r="CQ346" i="1"/>
  <c r="P346" i="1" s="1"/>
  <c r="CP346" i="1" s="1"/>
  <c r="O346" i="1" s="1"/>
  <c r="AB346" i="1"/>
  <c r="CY330" i="1"/>
  <c r="X330" i="1" s="1"/>
  <c r="CZ330" i="1"/>
  <c r="Y330" i="1" s="1"/>
  <c r="AB634" i="1"/>
  <c r="AB613" i="1"/>
  <c r="AB609" i="1"/>
  <c r="CX1092" i="3"/>
  <c r="CX1096" i="3"/>
  <c r="CX1100" i="3"/>
  <c r="CX1095" i="3"/>
  <c r="CX1099" i="3"/>
  <c r="CX1094" i="3"/>
  <c r="CX1098" i="3"/>
  <c r="CX1102" i="3"/>
  <c r="CX1093" i="3"/>
  <c r="CX1097" i="3"/>
  <c r="CX1101" i="3"/>
  <c r="EG549" i="1"/>
  <c r="FP530" i="1"/>
  <c r="CY547" i="1"/>
  <c r="X547" i="1" s="1"/>
  <c r="AB546" i="1"/>
  <c r="U536" i="1"/>
  <c r="CS497" i="1"/>
  <c r="R497" i="1" s="1"/>
  <c r="GK497" i="1" s="1"/>
  <c r="AD497" i="1"/>
  <c r="CS494" i="1"/>
  <c r="R494" i="1" s="1"/>
  <c r="GK494" i="1" s="1"/>
  <c r="AD494" i="1"/>
  <c r="Q478" i="1"/>
  <c r="CY463" i="1"/>
  <c r="X463" i="1" s="1"/>
  <c r="CY460" i="1"/>
  <c r="X460" i="1" s="1"/>
  <c r="CZ460" i="1"/>
  <c r="Y460" i="1" s="1"/>
  <c r="CY454" i="1"/>
  <c r="X454" i="1" s="1"/>
  <c r="CZ454" i="1"/>
  <c r="Y454" i="1" s="1"/>
  <c r="CQ453" i="1"/>
  <c r="P453" i="1" s="1"/>
  <c r="CP453" i="1" s="1"/>
  <c r="O453" i="1" s="1"/>
  <c r="AB453" i="1"/>
  <c r="AB452" i="1"/>
  <c r="CR449" i="1"/>
  <c r="Q449" i="1" s="1"/>
  <c r="AB449" i="1"/>
  <c r="S443" i="1"/>
  <c r="CY333" i="1"/>
  <c r="X333" i="1" s="1"/>
  <c r="CZ333" i="1"/>
  <c r="Y333" i="1" s="1"/>
  <c r="CY172" i="1"/>
  <c r="X172" i="1" s="1"/>
  <c r="CZ172" i="1"/>
  <c r="Y172" i="1" s="1"/>
  <c r="CR156" i="1"/>
  <c r="Q156" i="1" s="1"/>
  <c r="AB156" i="1"/>
  <c r="F643" i="1"/>
  <c r="GA639" i="1"/>
  <c r="EU639" i="1"/>
  <c r="CI639" i="1"/>
  <c r="CX1276" i="3"/>
  <c r="CX1280" i="3"/>
  <c r="CX1284" i="3"/>
  <c r="CX1288" i="3"/>
  <c r="CX1275" i="3"/>
  <c r="CX1279" i="3"/>
  <c r="CX1283" i="3"/>
  <c r="CX1287" i="3"/>
  <c r="CX1274" i="3"/>
  <c r="CX1278" i="3"/>
  <c r="CX1282" i="3"/>
  <c r="CX1286" i="3"/>
  <c r="CX1273" i="3"/>
  <c r="CX1285" i="3"/>
  <c r="CX1277" i="3"/>
  <c r="CX1281" i="3"/>
  <c r="CX1224" i="3"/>
  <c r="CX1228" i="3"/>
  <c r="CX1223" i="3"/>
  <c r="CX1227" i="3"/>
  <c r="CX1222" i="3"/>
  <c r="CX1226" i="3"/>
  <c r="CX1221" i="3"/>
  <c r="CX1225" i="3"/>
  <c r="CX1208" i="3"/>
  <c r="CX1212" i="3"/>
  <c r="CX1207" i="3"/>
  <c r="CX1211" i="3"/>
  <c r="CX1206" i="3"/>
  <c r="CX1210" i="3"/>
  <c r="CX1205" i="3"/>
  <c r="CX1209" i="3"/>
  <c r="AB611" i="1"/>
  <c r="CX1188" i="3"/>
  <c r="CX1192" i="3"/>
  <c r="CX1196" i="3"/>
  <c r="CX1191" i="3"/>
  <c r="CX1195" i="3"/>
  <c r="CX1190" i="3"/>
  <c r="CX1194" i="3"/>
  <c r="CX1189" i="3"/>
  <c r="CX1193" i="3"/>
  <c r="AB607" i="1"/>
  <c r="CX1172" i="3"/>
  <c r="CX1176" i="3"/>
  <c r="CX1175" i="3"/>
  <c r="CX1174" i="3"/>
  <c r="CX1178" i="3"/>
  <c r="CX1173" i="3"/>
  <c r="CX1177" i="3"/>
  <c r="AB603" i="1"/>
  <c r="CX1156" i="3"/>
  <c r="CX1160" i="3"/>
  <c r="CX1164" i="3"/>
  <c r="CX1159" i="3"/>
  <c r="CX1163" i="3"/>
  <c r="CX1158" i="3"/>
  <c r="CX1162" i="3"/>
  <c r="CX1157" i="3"/>
  <c r="CX1161" i="3"/>
  <c r="AB599" i="1"/>
  <c r="CX1140" i="3"/>
  <c r="CX1144" i="3"/>
  <c r="CX1139" i="3"/>
  <c r="CX1143" i="3"/>
  <c r="CX1138" i="3"/>
  <c r="CX1142" i="3"/>
  <c r="CX1146" i="3"/>
  <c r="CX1141" i="3"/>
  <c r="CX1137" i="3"/>
  <c r="CX1145" i="3"/>
  <c r="AB595" i="1"/>
  <c r="AB591" i="1"/>
  <c r="I591" i="1"/>
  <c r="P591" i="1" s="1"/>
  <c r="CP591" i="1" s="1"/>
  <c r="O591" i="1" s="1"/>
  <c r="AB587" i="1"/>
  <c r="I587" i="1"/>
  <c r="P587" i="1" s="1"/>
  <c r="GX582" i="1"/>
  <c r="CJ639" i="1" s="1"/>
  <c r="AB582" i="1"/>
  <c r="T582" i="1"/>
  <c r="AG639" i="1" s="1"/>
  <c r="CK580" i="1"/>
  <c r="P558" i="1"/>
  <c r="AT530" i="1"/>
  <c r="F567" i="1"/>
  <c r="U546" i="1"/>
  <c r="AH549" i="1" s="1"/>
  <c r="Q546" i="1"/>
  <c r="V545" i="1"/>
  <c r="EA549" i="1" s="1"/>
  <c r="R545" i="1"/>
  <c r="GK545" i="1" s="1"/>
  <c r="CR544" i="1"/>
  <c r="Q544" i="1" s="1"/>
  <c r="CP544" i="1" s="1"/>
  <c r="O544" i="1" s="1"/>
  <c r="AB544" i="1"/>
  <c r="CS543" i="1"/>
  <c r="R543" i="1" s="1"/>
  <c r="AD543" i="1"/>
  <c r="CZ542" i="1"/>
  <c r="Y542" i="1" s="1"/>
  <c r="V540" i="1"/>
  <c r="R540" i="1"/>
  <c r="GK540" i="1" s="1"/>
  <c r="CS539" i="1"/>
  <c r="R539" i="1" s="1"/>
  <c r="AD539" i="1"/>
  <c r="GX536" i="1"/>
  <c r="W536" i="1"/>
  <c r="S536" i="1"/>
  <c r="CY534" i="1"/>
  <c r="X534" i="1" s="1"/>
  <c r="CZ534" i="1"/>
  <c r="Y534" i="1" s="1"/>
  <c r="AB534" i="1"/>
  <c r="DY549" i="1"/>
  <c r="CQ533" i="1"/>
  <c r="P533" i="1" s="1"/>
  <c r="AB533" i="1"/>
  <c r="CY532" i="1"/>
  <c r="X532" i="1" s="1"/>
  <c r="CZ532" i="1"/>
  <c r="Y532" i="1" s="1"/>
  <c r="AB532" i="1"/>
  <c r="FU530" i="1"/>
  <c r="FP428" i="1"/>
  <c r="EG499" i="1"/>
  <c r="FY499" i="1"/>
  <c r="AB496" i="1"/>
  <c r="CQ495" i="1"/>
  <c r="P495" i="1" s="1"/>
  <c r="CP495" i="1" s="1"/>
  <c r="O495" i="1" s="1"/>
  <c r="AB495" i="1"/>
  <c r="V493" i="1"/>
  <c r="W493" i="1"/>
  <c r="CY492" i="1"/>
  <c r="X492" i="1" s="1"/>
  <c r="GM492" i="1" s="1"/>
  <c r="CY491" i="1"/>
  <c r="X491" i="1" s="1"/>
  <c r="CQ489" i="1"/>
  <c r="P489" i="1" s="1"/>
  <c r="CP489" i="1" s="1"/>
  <c r="O489" i="1" s="1"/>
  <c r="AB489" i="1"/>
  <c r="V488" i="1"/>
  <c r="R488" i="1"/>
  <c r="GK488" i="1" s="1"/>
  <c r="I486" i="1"/>
  <c r="P486" i="1" s="1"/>
  <c r="CQ485" i="1"/>
  <c r="P485" i="1" s="1"/>
  <c r="CP485" i="1" s="1"/>
  <c r="O485" i="1" s="1"/>
  <c r="AB485" i="1"/>
  <c r="R484" i="1"/>
  <c r="GK484" i="1" s="1"/>
  <c r="CS483" i="1"/>
  <c r="R483" i="1" s="1"/>
  <c r="AD483" i="1"/>
  <c r="W482" i="1"/>
  <c r="S482" i="1"/>
  <c r="GX480" i="1"/>
  <c r="S480" i="1"/>
  <c r="U480" i="1"/>
  <c r="Q480" i="1"/>
  <c r="T478" i="1"/>
  <c r="AB478" i="1"/>
  <c r="W476" i="1"/>
  <c r="S476" i="1"/>
  <c r="AB474" i="1"/>
  <c r="CS471" i="1"/>
  <c r="R471" i="1" s="1"/>
  <c r="AD471" i="1"/>
  <c r="CQ469" i="1"/>
  <c r="P469" i="1" s="1"/>
  <c r="CP469" i="1" s="1"/>
  <c r="O469" i="1" s="1"/>
  <c r="AB469" i="1"/>
  <c r="T466" i="1"/>
  <c r="P466" i="1"/>
  <c r="CR464" i="1"/>
  <c r="AB464" i="1"/>
  <c r="U462" i="1"/>
  <c r="Q462" i="1"/>
  <c r="U460" i="1"/>
  <c r="Q460" i="1"/>
  <c r="T458" i="1"/>
  <c r="P458" i="1"/>
  <c r="CR456" i="1"/>
  <c r="AB456" i="1"/>
  <c r="U454" i="1"/>
  <c r="Q454" i="1"/>
  <c r="U452" i="1"/>
  <c r="Q452" i="1"/>
  <c r="CP450" i="1"/>
  <c r="O450" i="1" s="1"/>
  <c r="CZ445" i="1"/>
  <c r="Y445" i="1" s="1"/>
  <c r="CY445" i="1"/>
  <c r="X445" i="1" s="1"/>
  <c r="CP445" i="1"/>
  <c r="O445" i="1" s="1"/>
  <c r="FR428" i="1"/>
  <c r="EI499" i="1"/>
  <c r="GX442" i="1"/>
  <c r="BZ499" i="1"/>
  <c r="CG499" i="1" s="1"/>
  <c r="AB440" i="1"/>
  <c r="CQ440" i="1"/>
  <c r="T439" i="1"/>
  <c r="CZ437" i="1"/>
  <c r="Y437" i="1" s="1"/>
  <c r="CY437" i="1"/>
  <c r="X437" i="1" s="1"/>
  <c r="W436" i="1"/>
  <c r="GK433" i="1"/>
  <c r="BY499" i="1"/>
  <c r="FR320" i="1"/>
  <c r="EI397" i="1"/>
  <c r="FY397" i="1"/>
  <c r="CY348" i="1"/>
  <c r="X348" i="1" s="1"/>
  <c r="CZ348" i="1"/>
  <c r="Y348" i="1" s="1"/>
  <c r="AJ397" i="1"/>
  <c r="GB397" i="1"/>
  <c r="P305" i="1"/>
  <c r="EU134" i="1"/>
  <c r="AB601" i="1"/>
  <c r="CX1116" i="3"/>
  <c r="CX1120" i="3"/>
  <c r="CX1124" i="3"/>
  <c r="CX1115" i="3"/>
  <c r="CX1119" i="3"/>
  <c r="CX1123" i="3"/>
  <c r="CX1118" i="3"/>
  <c r="CX1122" i="3"/>
  <c r="CX1126" i="3"/>
  <c r="CX1125" i="3"/>
  <c r="CX1121" i="3"/>
  <c r="CX1117" i="3"/>
  <c r="AB585" i="1"/>
  <c r="CY546" i="1"/>
  <c r="X546" i="1" s="1"/>
  <c r="CZ546" i="1"/>
  <c r="Y546" i="1" s="1"/>
  <c r="CQ545" i="1"/>
  <c r="P545" i="1" s="1"/>
  <c r="CP545" i="1" s="1"/>
  <c r="O545" i="1" s="1"/>
  <c r="AB545" i="1"/>
  <c r="CR542" i="1"/>
  <c r="Q542" i="1" s="1"/>
  <c r="CP542" i="1" s="1"/>
  <c r="O542" i="1" s="1"/>
  <c r="AB542" i="1"/>
  <c r="CQ473" i="1"/>
  <c r="P473" i="1" s="1"/>
  <c r="CP473" i="1" s="1"/>
  <c r="O473" i="1" s="1"/>
  <c r="AB473" i="1"/>
  <c r="CS467" i="1"/>
  <c r="R467" i="1" s="1"/>
  <c r="AD467" i="1"/>
  <c r="GX464" i="1"/>
  <c r="CY462" i="1"/>
  <c r="X462" i="1" s="1"/>
  <c r="CZ462" i="1"/>
  <c r="Y462" i="1" s="1"/>
  <c r="AB454" i="1"/>
  <c r="CL320" i="1"/>
  <c r="BC397" i="1"/>
  <c r="GM335" i="1"/>
  <c r="ET639" i="1"/>
  <c r="AP639" i="1"/>
  <c r="CX1104" i="3"/>
  <c r="CX1108" i="3"/>
  <c r="CX1112" i="3"/>
  <c r="CX1103" i="3"/>
  <c r="CX1107" i="3"/>
  <c r="CX1111" i="3"/>
  <c r="CX1106" i="3"/>
  <c r="CX1110" i="3"/>
  <c r="CX1114" i="3"/>
  <c r="CX1109" i="3"/>
  <c r="CX1105" i="3"/>
  <c r="CX1113" i="3"/>
  <c r="CX1084" i="3"/>
  <c r="CX1088" i="3"/>
  <c r="CX1083" i="3"/>
  <c r="CX1087" i="3"/>
  <c r="CX1091" i="3"/>
  <c r="CX1082" i="3"/>
  <c r="CX1086" i="3"/>
  <c r="CX1090" i="3"/>
  <c r="CX1089" i="3"/>
  <c r="CX1081" i="3"/>
  <c r="CX1085" i="3"/>
  <c r="CZ582" i="1"/>
  <c r="Y582" i="1" s="1"/>
  <c r="CP546" i="1"/>
  <c r="O546" i="1" s="1"/>
  <c r="U540" i="1"/>
  <c r="CR540" i="1"/>
  <c r="Q540" i="1" s="1"/>
  <c r="AB540" i="1"/>
  <c r="U538" i="1"/>
  <c r="Q538" i="1"/>
  <c r="CP538" i="1" s="1"/>
  <c r="O538" i="1" s="1"/>
  <c r="CD549" i="1"/>
  <c r="V536" i="1"/>
  <c r="AI549" i="1" s="1"/>
  <c r="R536" i="1"/>
  <c r="GK536" i="1" s="1"/>
  <c r="CS535" i="1"/>
  <c r="R535" i="1" s="1"/>
  <c r="AD535" i="1"/>
  <c r="BY549" i="1"/>
  <c r="CY497" i="1"/>
  <c r="X497" i="1" s="1"/>
  <c r="CY496" i="1"/>
  <c r="X496" i="1" s="1"/>
  <c r="CZ496" i="1"/>
  <c r="Y496" i="1" s="1"/>
  <c r="CY494" i="1"/>
  <c r="X494" i="1" s="1"/>
  <c r="CS491" i="1"/>
  <c r="R491" i="1" s="1"/>
  <c r="GK491" i="1" s="1"/>
  <c r="AD491" i="1"/>
  <c r="GX488" i="1"/>
  <c r="S488" i="1"/>
  <c r="U488" i="1"/>
  <c r="Q488" i="1"/>
  <c r="CY487" i="1"/>
  <c r="X487" i="1" s="1"/>
  <c r="AB486" i="1"/>
  <c r="GX484" i="1"/>
  <c r="Q482" i="1"/>
  <c r="CP482" i="1" s="1"/>
  <c r="O482" i="1" s="1"/>
  <c r="CS479" i="1"/>
  <c r="R479" i="1" s="1"/>
  <c r="GK479" i="1" s="1"/>
  <c r="AD479" i="1"/>
  <c r="W478" i="1"/>
  <c r="S478" i="1"/>
  <c r="Q476" i="1"/>
  <c r="CP476" i="1" s="1"/>
  <c r="O476" i="1" s="1"/>
  <c r="R476" i="1"/>
  <c r="GK476" i="1" s="1"/>
  <c r="CS475" i="1"/>
  <c r="R475" i="1" s="1"/>
  <c r="GK475" i="1" s="1"/>
  <c r="AD475" i="1"/>
  <c r="CY474" i="1"/>
  <c r="X474" i="1" s="1"/>
  <c r="CZ474" i="1"/>
  <c r="Y474" i="1" s="1"/>
  <c r="CY467" i="1"/>
  <c r="X467" i="1" s="1"/>
  <c r="W466" i="1"/>
  <c r="S466" i="1"/>
  <c r="AB466" i="1"/>
  <c r="CQ465" i="1"/>
  <c r="P465" i="1" s="1"/>
  <c r="CP465" i="1" s="1"/>
  <c r="O465" i="1" s="1"/>
  <c r="AB465" i="1"/>
  <c r="CP462" i="1"/>
  <c r="O462" i="1" s="1"/>
  <c r="CP460" i="1"/>
  <c r="O460" i="1" s="1"/>
  <c r="CX924" i="3"/>
  <c r="CX928" i="3"/>
  <c r="CX932" i="3"/>
  <c r="CX922" i="3"/>
  <c r="CX926" i="3"/>
  <c r="CX930" i="3"/>
  <c r="CX927" i="3"/>
  <c r="CX929" i="3"/>
  <c r="CX931" i="3"/>
  <c r="CX921" i="3"/>
  <c r="CX923" i="3"/>
  <c r="CX925" i="3"/>
  <c r="I464" i="1"/>
  <c r="W464" i="1" s="1"/>
  <c r="I468" i="1"/>
  <c r="T468" i="1" s="1"/>
  <c r="CY459" i="1"/>
  <c r="X459" i="1" s="1"/>
  <c r="W458" i="1"/>
  <c r="S458" i="1"/>
  <c r="AB458" i="1"/>
  <c r="CQ457" i="1"/>
  <c r="P457" i="1" s="1"/>
  <c r="CP457" i="1" s="1"/>
  <c r="O457" i="1" s="1"/>
  <c r="AB457" i="1"/>
  <c r="CP454" i="1"/>
  <c r="O454" i="1" s="1"/>
  <c r="CP452" i="1"/>
  <c r="O452" i="1" s="1"/>
  <c r="CX900" i="3"/>
  <c r="CX904" i="3"/>
  <c r="CX908" i="3"/>
  <c r="CX902" i="3"/>
  <c r="CX906" i="3"/>
  <c r="CX899" i="3"/>
  <c r="CX901" i="3"/>
  <c r="CX903" i="3"/>
  <c r="CX905" i="3"/>
  <c r="CX907" i="3"/>
  <c r="CX909" i="3"/>
  <c r="I456" i="1"/>
  <c r="S456" i="1" s="1"/>
  <c r="CY451" i="1"/>
  <c r="X451" i="1" s="1"/>
  <c r="CY450" i="1"/>
  <c r="X450" i="1" s="1"/>
  <c r="CZ450" i="1"/>
  <c r="Y450" i="1" s="1"/>
  <c r="AB450" i="1"/>
  <c r="R449" i="1"/>
  <c r="GK449" i="1" s="1"/>
  <c r="GX449" i="1"/>
  <c r="GX446" i="1"/>
  <c r="U442" i="1"/>
  <c r="CZ441" i="1"/>
  <c r="Y441" i="1" s="1"/>
  <c r="CY441" i="1"/>
  <c r="X441" i="1" s="1"/>
  <c r="CD499" i="1"/>
  <c r="GK430" i="1"/>
  <c r="BZ320" i="1"/>
  <c r="CG397" i="1"/>
  <c r="AQ397" i="1"/>
  <c r="FV320" i="1"/>
  <c r="EM397" i="1"/>
  <c r="GM355" i="1"/>
  <c r="GN355" i="1"/>
  <c r="CY332" i="1"/>
  <c r="X332" i="1" s="1"/>
  <c r="CZ332" i="1"/>
  <c r="Y332" i="1" s="1"/>
  <c r="GA549" i="1"/>
  <c r="EU549" i="1"/>
  <c r="EM549" i="1"/>
  <c r="EI549" i="1"/>
  <c r="BC549" i="1"/>
  <c r="CX1044" i="3"/>
  <c r="CX1048" i="3"/>
  <c r="CX1052" i="3"/>
  <c r="CX1056" i="3"/>
  <c r="CX1050" i="3"/>
  <c r="CX1055" i="3"/>
  <c r="CX1047" i="3"/>
  <c r="CX1049" i="3"/>
  <c r="CX1054" i="3"/>
  <c r="CX1046" i="3"/>
  <c r="CX1051" i="3"/>
  <c r="CX1053" i="3"/>
  <c r="CX1043" i="3"/>
  <c r="CX1045" i="3"/>
  <c r="BC499" i="1"/>
  <c r="CX976" i="3"/>
  <c r="CX980" i="3"/>
  <c r="CX984" i="3"/>
  <c r="CX988" i="3"/>
  <c r="CX978" i="3"/>
  <c r="CX986" i="3"/>
  <c r="CX975" i="3"/>
  <c r="CX977" i="3"/>
  <c r="CX983" i="3"/>
  <c r="CX985" i="3"/>
  <c r="CX974" i="3"/>
  <c r="CX982" i="3"/>
  <c r="CX990" i="3"/>
  <c r="CX979" i="3"/>
  <c r="CX981" i="3"/>
  <c r="CX987" i="3"/>
  <c r="CX989" i="3"/>
  <c r="CX936" i="3"/>
  <c r="CX940" i="3"/>
  <c r="CX944" i="3"/>
  <c r="CX934" i="3"/>
  <c r="CX938" i="3"/>
  <c r="CX942" i="3"/>
  <c r="CX943" i="3"/>
  <c r="CX933" i="3"/>
  <c r="CX935" i="3"/>
  <c r="CX937" i="3"/>
  <c r="CX939" i="3"/>
  <c r="CX941" i="3"/>
  <c r="CX912" i="3"/>
  <c r="CX916" i="3"/>
  <c r="CX920" i="3"/>
  <c r="CX910" i="3"/>
  <c r="CX914" i="3"/>
  <c r="CX918" i="3"/>
  <c r="CX911" i="3"/>
  <c r="CX913" i="3"/>
  <c r="CX915" i="3"/>
  <c r="CX917" i="3"/>
  <c r="CX919" i="3"/>
  <c r="P449" i="1"/>
  <c r="V448" i="1"/>
  <c r="CQ448" i="1"/>
  <c r="I446" i="1"/>
  <c r="AB444" i="1"/>
  <c r="P442" i="1"/>
  <c r="T441" i="1"/>
  <c r="P441" i="1"/>
  <c r="CP441" i="1" s="1"/>
  <c r="O441" i="1" s="1"/>
  <c r="CR438" i="1"/>
  <c r="Q438" i="1" s="1"/>
  <c r="CP438" i="1" s="1"/>
  <c r="O438" i="1" s="1"/>
  <c r="T438" i="1"/>
  <c r="W434" i="1"/>
  <c r="S434" i="1"/>
  <c r="CR432" i="1"/>
  <c r="Q432" i="1" s="1"/>
  <c r="T432" i="1"/>
  <c r="CQ430" i="1"/>
  <c r="P430" i="1" s="1"/>
  <c r="CY393" i="1"/>
  <c r="X393" i="1" s="1"/>
  <c r="CZ393" i="1"/>
  <c r="Y393" i="1" s="1"/>
  <c r="AB390" i="1"/>
  <c r="CY389" i="1"/>
  <c r="X389" i="1" s="1"/>
  <c r="CZ389" i="1"/>
  <c r="Y389" i="1" s="1"/>
  <c r="GM387" i="1"/>
  <c r="GN387" i="1"/>
  <c r="CS386" i="1"/>
  <c r="R386" i="1" s="1"/>
  <c r="GK386" i="1" s="1"/>
  <c r="AD386" i="1"/>
  <c r="CR386" i="1" s="1"/>
  <c r="Q386" i="1" s="1"/>
  <c r="R385" i="1"/>
  <c r="GK385" i="1" s="1"/>
  <c r="CY380" i="1"/>
  <c r="X380" i="1" s="1"/>
  <c r="CZ380" i="1"/>
  <c r="Y380" i="1" s="1"/>
  <c r="CY378" i="1"/>
  <c r="X378" i="1" s="1"/>
  <c r="CZ378" i="1"/>
  <c r="Y378" i="1" s="1"/>
  <c r="CQ378" i="1"/>
  <c r="P378" i="1" s="1"/>
  <c r="CP378" i="1" s="1"/>
  <c r="O378" i="1" s="1"/>
  <c r="AB378" i="1"/>
  <c r="CY376" i="1"/>
  <c r="X376" i="1" s="1"/>
  <c r="CZ376" i="1"/>
  <c r="Y376" i="1" s="1"/>
  <c r="CR369" i="1"/>
  <c r="Q369" i="1" s="1"/>
  <c r="CP369" i="1" s="1"/>
  <c r="O369" i="1" s="1"/>
  <c r="AB369" i="1"/>
  <c r="CY368" i="1"/>
  <c r="X368" i="1" s="1"/>
  <c r="CZ368" i="1"/>
  <c r="Y368" i="1" s="1"/>
  <c r="GM367" i="1"/>
  <c r="R365" i="1"/>
  <c r="GK365" i="1" s="1"/>
  <c r="CQ364" i="1"/>
  <c r="P364" i="1" s="1"/>
  <c r="CP364" i="1" s="1"/>
  <c r="O364" i="1" s="1"/>
  <c r="AB364" i="1"/>
  <c r="CY356" i="1"/>
  <c r="X356" i="1" s="1"/>
  <c r="CZ356" i="1"/>
  <c r="Y356" i="1" s="1"/>
  <c r="CP351" i="1"/>
  <c r="O351" i="1" s="1"/>
  <c r="U349" i="1"/>
  <c r="DZ397" i="1" s="1"/>
  <c r="P349" i="1"/>
  <c r="CQ340" i="1"/>
  <c r="P340" i="1" s="1"/>
  <c r="CP340" i="1" s="1"/>
  <c r="O340" i="1" s="1"/>
  <c r="AB340" i="1"/>
  <c r="CY338" i="1"/>
  <c r="X338" i="1" s="1"/>
  <c r="CZ338" i="1"/>
  <c r="Y338" i="1" s="1"/>
  <c r="CY334" i="1"/>
  <c r="X334" i="1" s="1"/>
  <c r="CZ334" i="1"/>
  <c r="Y334" i="1" s="1"/>
  <c r="GM331" i="1"/>
  <c r="GN331" i="1"/>
  <c r="GK329" i="1"/>
  <c r="CJ397" i="1"/>
  <c r="CP327" i="1"/>
  <c r="O327" i="1" s="1"/>
  <c r="CY252" i="1"/>
  <c r="X252" i="1" s="1"/>
  <c r="CZ252" i="1"/>
  <c r="Y252" i="1" s="1"/>
  <c r="CQ252" i="1"/>
  <c r="P252" i="1" s="1"/>
  <c r="CP252" i="1" s="1"/>
  <c r="O252" i="1" s="1"/>
  <c r="AB252" i="1"/>
  <c r="GK251" i="1"/>
  <c r="CY251" i="1"/>
  <c r="X251" i="1" s="1"/>
  <c r="CX1060" i="3"/>
  <c r="CX1064" i="3"/>
  <c r="CX1058" i="3"/>
  <c r="CX1066" i="3"/>
  <c r="CX1057" i="3"/>
  <c r="CX1062" i="3"/>
  <c r="CX1059" i="3"/>
  <c r="CX1061" i="3"/>
  <c r="CX1063" i="3"/>
  <c r="CX1065" i="3"/>
  <c r="CX1067" i="3"/>
  <c r="ET499" i="1"/>
  <c r="BB499" i="1"/>
  <c r="CX992" i="3"/>
  <c r="CX996" i="3"/>
  <c r="CX1000" i="3"/>
  <c r="CX994" i="3"/>
  <c r="CX1002" i="3"/>
  <c r="CX991" i="3"/>
  <c r="CX993" i="3"/>
  <c r="CX998" i="3"/>
  <c r="CX995" i="3"/>
  <c r="CX997" i="3"/>
  <c r="CX999" i="3"/>
  <c r="CX1001" i="3"/>
  <c r="CX948" i="3"/>
  <c r="CX946" i="3"/>
  <c r="CX950" i="3"/>
  <c r="CX945" i="3"/>
  <c r="CX947" i="3"/>
  <c r="CX949" i="3"/>
  <c r="T449" i="1"/>
  <c r="P446" i="1"/>
  <c r="T442" i="1"/>
  <c r="V440" i="1"/>
  <c r="W438" i="1"/>
  <c r="S438" i="1"/>
  <c r="CQ436" i="1"/>
  <c r="P436" i="1" s="1"/>
  <c r="GX435" i="1"/>
  <c r="W435" i="1"/>
  <c r="CX880" i="3"/>
  <c r="CX884" i="3"/>
  <c r="CX888" i="3"/>
  <c r="CX892" i="3"/>
  <c r="CX896" i="3"/>
  <c r="CX882" i="3"/>
  <c r="CX886" i="3"/>
  <c r="CX890" i="3"/>
  <c r="CX894" i="3"/>
  <c r="CX898" i="3"/>
  <c r="CX881" i="3"/>
  <c r="CX895" i="3"/>
  <c r="CX897" i="3"/>
  <c r="CX883" i="3"/>
  <c r="CX885" i="3"/>
  <c r="CX887" i="3"/>
  <c r="CX889" i="3"/>
  <c r="CX891" i="3"/>
  <c r="CX893" i="3"/>
  <c r="I435" i="1"/>
  <c r="T435" i="1" s="1"/>
  <c r="I439" i="1"/>
  <c r="P439" i="1" s="1"/>
  <c r="I443" i="1"/>
  <c r="I447" i="1"/>
  <c r="T447" i="1" s="1"/>
  <c r="W432" i="1"/>
  <c r="S432" i="1"/>
  <c r="F410" i="1"/>
  <c r="GD320" i="1"/>
  <c r="EU397" i="1"/>
  <c r="EG320" i="1"/>
  <c r="P401" i="1"/>
  <c r="V385" i="1"/>
  <c r="EA397" i="1" s="1"/>
  <c r="GM383" i="1"/>
  <c r="GN383" i="1"/>
  <c r="CS382" i="1"/>
  <c r="R382" i="1" s="1"/>
  <c r="GK382" i="1" s="1"/>
  <c r="AD382" i="1"/>
  <c r="CR382" i="1" s="1"/>
  <c r="Q382" i="1" s="1"/>
  <c r="CP375" i="1"/>
  <c r="O375" i="1" s="1"/>
  <c r="CY373" i="1"/>
  <c r="X373" i="1" s="1"/>
  <c r="CZ373" i="1"/>
  <c r="Y373" i="1" s="1"/>
  <c r="CY366" i="1"/>
  <c r="X366" i="1" s="1"/>
  <c r="CZ366" i="1"/>
  <c r="Y366" i="1" s="1"/>
  <c r="CR361" i="1"/>
  <c r="Q361" i="1" s="1"/>
  <c r="AB361" i="1"/>
  <c r="CY360" i="1"/>
  <c r="X360" i="1" s="1"/>
  <c r="CZ360" i="1"/>
  <c r="Y360" i="1" s="1"/>
  <c r="CS358" i="1"/>
  <c r="R358" i="1" s="1"/>
  <c r="GK358" i="1" s="1"/>
  <c r="AD358" i="1"/>
  <c r="R349" i="1"/>
  <c r="GK349" i="1" s="1"/>
  <c r="CQ348" i="1"/>
  <c r="P348" i="1" s="1"/>
  <c r="CP348" i="1" s="1"/>
  <c r="O348" i="1" s="1"/>
  <c r="AB348" i="1"/>
  <c r="CY346" i="1"/>
  <c r="X346" i="1" s="1"/>
  <c r="CZ346" i="1"/>
  <c r="Y346" i="1" s="1"/>
  <c r="CY342" i="1"/>
  <c r="X342" i="1" s="1"/>
  <c r="CZ342" i="1"/>
  <c r="Y342" i="1" s="1"/>
  <c r="CZ335" i="1"/>
  <c r="Y335" i="1" s="1"/>
  <c r="CY335" i="1"/>
  <c r="X335" i="1" s="1"/>
  <c r="GN335" i="1" s="1"/>
  <c r="AI397" i="1"/>
  <c r="CS328" i="1"/>
  <c r="R328" i="1" s="1"/>
  <c r="GK328" i="1" s="1"/>
  <c r="AD328" i="1"/>
  <c r="CY260" i="1"/>
  <c r="X260" i="1" s="1"/>
  <c r="CZ260" i="1"/>
  <c r="Y260" i="1" s="1"/>
  <c r="CQ260" i="1"/>
  <c r="P260" i="1" s="1"/>
  <c r="CP260" i="1" s="1"/>
  <c r="O260" i="1" s="1"/>
  <c r="AB260" i="1"/>
  <c r="GK259" i="1"/>
  <c r="CY259" i="1"/>
  <c r="X259" i="1" s="1"/>
  <c r="CX1070" i="3"/>
  <c r="CX1074" i="3"/>
  <c r="CX1078" i="3"/>
  <c r="CX1072" i="3"/>
  <c r="CX1069" i="3"/>
  <c r="CX1071" i="3"/>
  <c r="CX1077" i="3"/>
  <c r="CX1068" i="3"/>
  <c r="CX1076" i="3"/>
  <c r="CX1073" i="3"/>
  <c r="CX1075" i="3"/>
  <c r="CX1004" i="3"/>
  <c r="CX1008" i="3"/>
  <c r="CX1012" i="3"/>
  <c r="CX1010" i="3"/>
  <c r="CX1006" i="3"/>
  <c r="CX1014" i="3"/>
  <c r="CX1011" i="3"/>
  <c r="CX1013" i="3"/>
  <c r="CX1003" i="3"/>
  <c r="CX1005" i="3"/>
  <c r="CX1007" i="3"/>
  <c r="CX1009" i="3"/>
  <c r="CX952" i="3"/>
  <c r="CX956" i="3"/>
  <c r="CX954" i="3"/>
  <c r="CX951" i="3"/>
  <c r="CX953" i="3"/>
  <c r="CX955" i="3"/>
  <c r="U449" i="1"/>
  <c r="T446" i="1"/>
  <c r="W442" i="1"/>
  <c r="S442" i="1"/>
  <c r="Q440" i="1"/>
  <c r="GX439" i="1"/>
  <c r="W439" i="1"/>
  <c r="S439" i="1"/>
  <c r="V435" i="1"/>
  <c r="R435" i="1"/>
  <c r="GK435" i="1" s="1"/>
  <c r="P434" i="1"/>
  <c r="CX864" i="3"/>
  <c r="CX868" i="3"/>
  <c r="CX872" i="3"/>
  <c r="CX876" i="3"/>
  <c r="CX862" i="3"/>
  <c r="CX866" i="3"/>
  <c r="CX870" i="3"/>
  <c r="CX874" i="3"/>
  <c r="CX878" i="3"/>
  <c r="CX863" i="3"/>
  <c r="CX865" i="3"/>
  <c r="CX879" i="3"/>
  <c r="CX867" i="3"/>
  <c r="CX869" i="3"/>
  <c r="CX871" i="3"/>
  <c r="CX873" i="3"/>
  <c r="CX861" i="3"/>
  <c r="CX875" i="3"/>
  <c r="CX877" i="3"/>
  <c r="I436" i="1"/>
  <c r="S436" i="1" s="1"/>
  <c r="I440" i="1"/>
  <c r="S440" i="1" s="1"/>
  <c r="I444" i="1"/>
  <c r="I448" i="1"/>
  <c r="U448" i="1" s="1"/>
  <c r="CP431" i="1"/>
  <c r="O431" i="1" s="1"/>
  <c r="ET397" i="1"/>
  <c r="EL397" i="1"/>
  <c r="CD320" i="1"/>
  <c r="AU397" i="1"/>
  <c r="CP395" i="1"/>
  <c r="O395" i="1" s="1"/>
  <c r="CY388" i="1"/>
  <c r="X388" i="1" s="1"/>
  <c r="CZ388" i="1"/>
  <c r="Y388" i="1" s="1"/>
  <c r="CY381" i="1"/>
  <c r="X381" i="1" s="1"/>
  <c r="CZ381" i="1"/>
  <c r="Y381" i="1" s="1"/>
  <c r="CY374" i="1"/>
  <c r="X374" i="1" s="1"/>
  <c r="CZ374" i="1"/>
  <c r="Y374" i="1" s="1"/>
  <c r="GM371" i="1"/>
  <c r="GN371" i="1"/>
  <c r="CY364" i="1"/>
  <c r="X364" i="1" s="1"/>
  <c r="CZ364" i="1"/>
  <c r="Y364" i="1" s="1"/>
  <c r="CY357" i="1"/>
  <c r="X357" i="1" s="1"/>
  <c r="CZ357" i="1"/>
  <c r="Y357" i="1" s="1"/>
  <c r="CY354" i="1"/>
  <c r="X354" i="1" s="1"/>
  <c r="CZ351" i="1"/>
  <c r="Y351" i="1" s="1"/>
  <c r="CY351" i="1"/>
  <c r="X351" i="1" s="1"/>
  <c r="CY340" i="1"/>
  <c r="X340" i="1" s="1"/>
  <c r="CZ340" i="1"/>
  <c r="Y340" i="1" s="1"/>
  <c r="CQ338" i="1"/>
  <c r="P338" i="1" s="1"/>
  <c r="CP338" i="1" s="1"/>
  <c r="O338" i="1" s="1"/>
  <c r="AB338" i="1"/>
  <c r="CY336" i="1"/>
  <c r="X336" i="1" s="1"/>
  <c r="CZ336" i="1"/>
  <c r="Y336" i="1" s="1"/>
  <c r="CR329" i="1"/>
  <c r="Q329" i="1" s="1"/>
  <c r="DV397" i="1" s="1"/>
  <c r="AB329" i="1"/>
  <c r="AG397" i="1"/>
  <c r="CZ327" i="1"/>
  <c r="Y327" i="1" s="1"/>
  <c r="CY327" i="1"/>
  <c r="X327" i="1" s="1"/>
  <c r="AF397" i="1"/>
  <c r="CC397" i="1"/>
  <c r="GM322" i="1"/>
  <c r="CY276" i="1"/>
  <c r="X276" i="1" s="1"/>
  <c r="CZ276" i="1"/>
  <c r="Y276" i="1" s="1"/>
  <c r="GK203" i="1"/>
  <c r="CY203" i="1"/>
  <c r="X203" i="1" s="1"/>
  <c r="CI397" i="1"/>
  <c r="CZ395" i="1"/>
  <c r="Y395" i="1" s="1"/>
  <c r="AB394" i="1"/>
  <c r="CP393" i="1"/>
  <c r="O393" i="1" s="1"/>
  <c r="AB393" i="1"/>
  <c r="CQ392" i="1"/>
  <c r="P392" i="1" s="1"/>
  <c r="CP392" i="1" s="1"/>
  <c r="O392" i="1" s="1"/>
  <c r="AB392" i="1"/>
  <c r="CS390" i="1"/>
  <c r="R390" i="1" s="1"/>
  <c r="AD390" i="1"/>
  <c r="CR390" i="1" s="1"/>
  <c r="Q390" i="1" s="1"/>
  <c r="CP389" i="1"/>
  <c r="O389" i="1" s="1"/>
  <c r="AB389" i="1"/>
  <c r="T385" i="1"/>
  <c r="Q385" i="1"/>
  <c r="AB381" i="1"/>
  <c r="CQ376" i="1"/>
  <c r="P376" i="1" s="1"/>
  <c r="CP376" i="1" s="1"/>
  <c r="O376" i="1" s="1"/>
  <c r="AB376" i="1"/>
  <c r="CQ374" i="1"/>
  <c r="P374" i="1" s="1"/>
  <c r="CP374" i="1" s="1"/>
  <c r="O374" i="1" s="1"/>
  <c r="AB374" i="1"/>
  <c r="AB373" i="1"/>
  <c r="W369" i="1"/>
  <c r="S369" i="1"/>
  <c r="CY367" i="1"/>
  <c r="X367" i="1" s="1"/>
  <c r="GN367" i="1" s="1"/>
  <c r="Q365" i="1"/>
  <c r="CP365" i="1" s="1"/>
  <c r="O365" i="1" s="1"/>
  <c r="CS362" i="1"/>
  <c r="R362" i="1" s="1"/>
  <c r="AD362" i="1"/>
  <c r="W361" i="1"/>
  <c r="S361" i="1"/>
  <c r="CY359" i="1"/>
  <c r="X359" i="1" s="1"/>
  <c r="GM359" i="1" s="1"/>
  <c r="CY358" i="1"/>
  <c r="X358" i="1" s="1"/>
  <c r="AB357" i="1"/>
  <c r="CQ352" i="1"/>
  <c r="P352" i="1" s="1"/>
  <c r="CP352" i="1" s="1"/>
  <c r="O352" i="1" s="1"/>
  <c r="AB352" i="1"/>
  <c r="Q349" i="1"/>
  <c r="CX748" i="3"/>
  <c r="CX750" i="3"/>
  <c r="CX747" i="3"/>
  <c r="CX749" i="3"/>
  <c r="CY343" i="1"/>
  <c r="X343" i="1" s="1"/>
  <c r="GM343" i="1" s="1"/>
  <c r="Q341" i="1"/>
  <c r="CP341" i="1" s="1"/>
  <c r="O341" i="1" s="1"/>
  <c r="CQ336" i="1"/>
  <c r="P336" i="1" s="1"/>
  <c r="CP336" i="1" s="1"/>
  <c r="O336" i="1" s="1"/>
  <c r="AB336" i="1"/>
  <c r="CQ334" i="1"/>
  <c r="P334" i="1" s="1"/>
  <c r="CP334" i="1" s="1"/>
  <c r="O334" i="1" s="1"/>
  <c r="AB334" i="1"/>
  <c r="AB333" i="1"/>
  <c r="W329" i="1"/>
  <c r="S329" i="1"/>
  <c r="CP323" i="1"/>
  <c r="O323" i="1" s="1"/>
  <c r="CY282" i="1"/>
  <c r="X282" i="1" s="1"/>
  <c r="CZ282" i="1"/>
  <c r="Y282" i="1" s="1"/>
  <c r="CY280" i="1"/>
  <c r="X280" i="1" s="1"/>
  <c r="CZ280" i="1"/>
  <c r="Y280" i="1" s="1"/>
  <c r="R265" i="1"/>
  <c r="GK265" i="1" s="1"/>
  <c r="CP259" i="1"/>
  <c r="O259" i="1" s="1"/>
  <c r="R257" i="1"/>
  <c r="GK257" i="1" s="1"/>
  <c r="CP251" i="1"/>
  <c r="O251" i="1" s="1"/>
  <c r="CT247" i="1"/>
  <c r="S247" i="1" s="1"/>
  <c r="AB247" i="1"/>
  <c r="GM245" i="1"/>
  <c r="GN245" i="1"/>
  <c r="GM242" i="1"/>
  <c r="CY236" i="1"/>
  <c r="X236" i="1" s="1"/>
  <c r="CZ236" i="1"/>
  <c r="Y236" i="1" s="1"/>
  <c r="CQ236" i="1"/>
  <c r="P236" i="1" s="1"/>
  <c r="CP236" i="1" s="1"/>
  <c r="O236" i="1" s="1"/>
  <c r="AB236" i="1"/>
  <c r="GK235" i="1"/>
  <c r="CY235" i="1"/>
  <c r="X235" i="1" s="1"/>
  <c r="S228" i="1"/>
  <c r="CY192" i="1"/>
  <c r="X192" i="1" s="1"/>
  <c r="CZ192" i="1"/>
  <c r="Y192" i="1" s="1"/>
  <c r="CY176" i="1"/>
  <c r="X176" i="1" s="1"/>
  <c r="CZ176" i="1"/>
  <c r="Y176" i="1" s="1"/>
  <c r="CP96" i="1"/>
  <c r="O96" i="1" s="1"/>
  <c r="GM77" i="1"/>
  <c r="GN77" i="1"/>
  <c r="AB74" i="1"/>
  <c r="CQ74" i="1"/>
  <c r="P74" i="1" s="1"/>
  <c r="CP74" i="1" s="1"/>
  <c r="O74" i="1" s="1"/>
  <c r="GK73" i="1"/>
  <c r="CY73" i="1"/>
  <c r="X73" i="1" s="1"/>
  <c r="CZ59" i="1"/>
  <c r="Y59" i="1" s="1"/>
  <c r="CY59" i="1"/>
  <c r="X59" i="1" s="1"/>
  <c r="GN52" i="1"/>
  <c r="GM52" i="1"/>
  <c r="V42" i="1"/>
  <c r="GX42" i="1"/>
  <c r="GK28" i="1"/>
  <c r="AP397" i="1"/>
  <c r="AB395" i="1"/>
  <c r="CZ392" i="1"/>
  <c r="Y392" i="1" s="1"/>
  <c r="CP390" i="1"/>
  <c r="O390" i="1" s="1"/>
  <c r="CY386" i="1"/>
  <c r="X386" i="1" s="1"/>
  <c r="AB386" i="1"/>
  <c r="P385" i="1"/>
  <c r="CP385" i="1" s="1"/>
  <c r="O385" i="1" s="1"/>
  <c r="CY382" i="1"/>
  <c r="X382" i="1" s="1"/>
  <c r="CP379" i="1"/>
  <c r="O379" i="1" s="1"/>
  <c r="CY377" i="1"/>
  <c r="X377" i="1" s="1"/>
  <c r="CZ377" i="1"/>
  <c r="Y377" i="1" s="1"/>
  <c r="AB375" i="1"/>
  <c r="CQ368" i="1"/>
  <c r="P368" i="1" s="1"/>
  <c r="CP368" i="1" s="1"/>
  <c r="O368" i="1" s="1"/>
  <c r="AB368" i="1"/>
  <c r="CQ366" i="1"/>
  <c r="P366" i="1" s="1"/>
  <c r="CP366" i="1" s="1"/>
  <c r="O366" i="1" s="1"/>
  <c r="AB366" i="1"/>
  <c r="T365" i="1"/>
  <c r="CZ363" i="1"/>
  <c r="Y363" i="1" s="1"/>
  <c r="CP363" i="1"/>
  <c r="O363" i="1" s="1"/>
  <c r="CP361" i="1"/>
  <c r="O361" i="1" s="1"/>
  <c r="CQ360" i="1"/>
  <c r="P360" i="1" s="1"/>
  <c r="CP360" i="1" s="1"/>
  <c r="O360" i="1" s="1"/>
  <c r="AB360" i="1"/>
  <c r="CS354" i="1"/>
  <c r="R354" i="1" s="1"/>
  <c r="GK354" i="1" s="1"/>
  <c r="AD354" i="1"/>
  <c r="CY353" i="1"/>
  <c r="X353" i="1" s="1"/>
  <c r="CZ353" i="1"/>
  <c r="Y353" i="1" s="1"/>
  <c r="AB351" i="1"/>
  <c r="T349" i="1"/>
  <c r="CZ347" i="1"/>
  <c r="Y347" i="1" s="1"/>
  <c r="CP347" i="1"/>
  <c r="O347" i="1" s="1"/>
  <c r="CY345" i="1"/>
  <c r="X345" i="1" s="1"/>
  <c r="CZ345" i="1"/>
  <c r="Y345" i="1" s="1"/>
  <c r="CQ342" i="1"/>
  <c r="P342" i="1" s="1"/>
  <c r="CP342" i="1" s="1"/>
  <c r="O342" i="1" s="1"/>
  <c r="AB342" i="1"/>
  <c r="T341" i="1"/>
  <c r="CZ339" i="1"/>
  <c r="Y339" i="1" s="1"/>
  <c r="CP339" i="1"/>
  <c r="O339" i="1" s="1"/>
  <c r="CY337" i="1"/>
  <c r="X337" i="1" s="1"/>
  <c r="CZ337" i="1"/>
  <c r="Y337" i="1" s="1"/>
  <c r="AB335" i="1"/>
  <c r="CX690" i="3"/>
  <c r="CX689" i="3"/>
  <c r="CX688" i="3"/>
  <c r="AB327" i="1"/>
  <c r="CS326" i="1"/>
  <c r="R326" i="1" s="1"/>
  <c r="CY326" i="1" s="1"/>
  <c r="X326" i="1" s="1"/>
  <c r="AD326" i="1"/>
  <c r="AH397" i="1"/>
  <c r="CR281" i="1"/>
  <c r="Q281" i="1" s="1"/>
  <c r="AB281" i="1"/>
  <c r="CY278" i="1"/>
  <c r="X278" i="1" s="1"/>
  <c r="CZ278" i="1"/>
  <c r="Y278" i="1" s="1"/>
  <c r="CQ278" i="1"/>
  <c r="P278" i="1" s="1"/>
  <c r="CP278" i="1" s="1"/>
  <c r="O278" i="1" s="1"/>
  <c r="AB278" i="1"/>
  <c r="CR277" i="1"/>
  <c r="Q277" i="1" s="1"/>
  <c r="AB277" i="1"/>
  <c r="CR269" i="1"/>
  <c r="Q269" i="1" s="1"/>
  <c r="AB269" i="1"/>
  <c r="CS250" i="1"/>
  <c r="R250" i="1" s="1"/>
  <c r="AD250" i="1"/>
  <c r="CR250" i="1" s="1"/>
  <c r="Q250" i="1" s="1"/>
  <c r="CY246" i="1"/>
  <c r="X246" i="1" s="1"/>
  <c r="CZ246" i="1"/>
  <c r="Y246" i="1" s="1"/>
  <c r="CT243" i="1"/>
  <c r="S243" i="1" s="1"/>
  <c r="AB243" i="1"/>
  <c r="CY240" i="1"/>
  <c r="X240" i="1" s="1"/>
  <c r="CZ240" i="1"/>
  <c r="Y240" i="1" s="1"/>
  <c r="CQ240" i="1"/>
  <c r="P240" i="1" s="1"/>
  <c r="CP240" i="1" s="1"/>
  <c r="O240" i="1" s="1"/>
  <c r="AB240" i="1"/>
  <c r="GK239" i="1"/>
  <c r="CY239" i="1"/>
  <c r="X239" i="1" s="1"/>
  <c r="GM239" i="1" s="1"/>
  <c r="CY232" i="1"/>
  <c r="X232" i="1" s="1"/>
  <c r="CZ232" i="1"/>
  <c r="Y232" i="1" s="1"/>
  <c r="CQ232" i="1"/>
  <c r="P232" i="1" s="1"/>
  <c r="CP232" i="1" s="1"/>
  <c r="O232" i="1" s="1"/>
  <c r="AB232" i="1"/>
  <c r="GK231" i="1"/>
  <c r="CY231" i="1"/>
  <c r="X231" i="1" s="1"/>
  <c r="GM231" i="1" s="1"/>
  <c r="CX437" i="3"/>
  <c r="CX441" i="3"/>
  <c r="CX440" i="3"/>
  <c r="CX439" i="3"/>
  <c r="CX438" i="3"/>
  <c r="CX442" i="3"/>
  <c r="I228" i="1"/>
  <c r="GX228" i="1" s="1"/>
  <c r="GX226" i="1"/>
  <c r="V226" i="1"/>
  <c r="GN222" i="1"/>
  <c r="GM222" i="1"/>
  <c r="GK207" i="1"/>
  <c r="CY207" i="1"/>
  <c r="X207" i="1" s="1"/>
  <c r="CS394" i="1"/>
  <c r="R394" i="1" s="1"/>
  <c r="CY394" i="1" s="1"/>
  <c r="X394" i="1" s="1"/>
  <c r="AD394" i="1"/>
  <c r="CR394" i="1" s="1"/>
  <c r="Q394" i="1" s="1"/>
  <c r="CY391" i="1"/>
  <c r="X391" i="1" s="1"/>
  <c r="GM391" i="1" s="1"/>
  <c r="CZ391" i="1"/>
  <c r="Y391" i="1" s="1"/>
  <c r="CQ388" i="1"/>
  <c r="P388" i="1" s="1"/>
  <c r="CP388" i="1" s="1"/>
  <c r="O388" i="1" s="1"/>
  <c r="AB388" i="1"/>
  <c r="CZ386" i="1"/>
  <c r="Y386" i="1" s="1"/>
  <c r="U385" i="1"/>
  <c r="W385" i="1"/>
  <c r="S385" i="1"/>
  <c r="CQ384" i="1"/>
  <c r="P384" i="1" s="1"/>
  <c r="CP384" i="1" s="1"/>
  <c r="O384" i="1" s="1"/>
  <c r="AB384" i="1"/>
  <c r="CZ382" i="1"/>
  <c r="Y382" i="1" s="1"/>
  <c r="CP381" i="1"/>
  <c r="O381" i="1" s="1"/>
  <c r="CQ380" i="1"/>
  <c r="P380" i="1" s="1"/>
  <c r="CP380" i="1" s="1"/>
  <c r="O380" i="1" s="1"/>
  <c r="AB380" i="1"/>
  <c r="AB379" i="1"/>
  <c r="Q377" i="1"/>
  <c r="CP377" i="1" s="1"/>
  <c r="O377" i="1" s="1"/>
  <c r="CP373" i="1"/>
  <c r="O373" i="1" s="1"/>
  <c r="CQ372" i="1"/>
  <c r="P372" i="1" s="1"/>
  <c r="CP372" i="1" s="1"/>
  <c r="O372" i="1" s="1"/>
  <c r="AB372" i="1"/>
  <c r="CQ370" i="1"/>
  <c r="P370" i="1" s="1"/>
  <c r="CP370" i="1" s="1"/>
  <c r="O370" i="1" s="1"/>
  <c r="AB370" i="1"/>
  <c r="T369" i="1"/>
  <c r="CZ367" i="1"/>
  <c r="Y367" i="1" s="1"/>
  <c r="W365" i="1"/>
  <c r="S365" i="1"/>
  <c r="CY363" i="1"/>
  <c r="X363" i="1" s="1"/>
  <c r="AB363" i="1"/>
  <c r="CY362" i="1"/>
  <c r="X362" i="1" s="1"/>
  <c r="T361" i="1"/>
  <c r="CZ359" i="1"/>
  <c r="Y359" i="1" s="1"/>
  <c r="CP357" i="1"/>
  <c r="O357" i="1" s="1"/>
  <c r="CQ356" i="1"/>
  <c r="P356" i="1" s="1"/>
  <c r="CP356" i="1" s="1"/>
  <c r="O356" i="1" s="1"/>
  <c r="AB356" i="1"/>
  <c r="Q353" i="1"/>
  <c r="CP353" i="1" s="1"/>
  <c r="O353" i="1" s="1"/>
  <c r="CS350" i="1"/>
  <c r="R350" i="1" s="1"/>
  <c r="AD350" i="1"/>
  <c r="W349" i="1"/>
  <c r="S349" i="1"/>
  <c r="CY347" i="1"/>
  <c r="X347" i="1" s="1"/>
  <c r="AB347" i="1"/>
  <c r="Q345" i="1"/>
  <c r="CP345" i="1" s="1"/>
  <c r="O345" i="1" s="1"/>
  <c r="CS344" i="1"/>
  <c r="R344" i="1" s="1"/>
  <c r="AD344" i="1"/>
  <c r="CZ343" i="1"/>
  <c r="Y343" i="1" s="1"/>
  <c r="W341" i="1"/>
  <c r="S341" i="1"/>
  <c r="CY339" i="1"/>
  <c r="X339" i="1" s="1"/>
  <c r="AB339" i="1"/>
  <c r="Q337" i="1"/>
  <c r="CP337" i="1" s="1"/>
  <c r="O337" i="1" s="1"/>
  <c r="CP333" i="1"/>
  <c r="O333" i="1" s="1"/>
  <c r="CQ332" i="1"/>
  <c r="P332" i="1" s="1"/>
  <c r="CP332" i="1" s="1"/>
  <c r="O332" i="1" s="1"/>
  <c r="AB332" i="1"/>
  <c r="CQ330" i="1"/>
  <c r="P330" i="1" s="1"/>
  <c r="CP330" i="1" s="1"/>
  <c r="O330" i="1" s="1"/>
  <c r="AB330" i="1"/>
  <c r="T329" i="1"/>
  <c r="DY397" i="1" s="1"/>
  <c r="W327" i="1"/>
  <c r="CP325" i="1"/>
  <c r="O325" i="1" s="1"/>
  <c r="AB325" i="1"/>
  <c r="CY274" i="1"/>
  <c r="X274" i="1" s="1"/>
  <c r="CZ274" i="1"/>
  <c r="Y274" i="1" s="1"/>
  <c r="CQ274" i="1"/>
  <c r="P274" i="1" s="1"/>
  <c r="CP274" i="1" s="1"/>
  <c r="O274" i="1" s="1"/>
  <c r="AB274" i="1"/>
  <c r="CY264" i="1"/>
  <c r="X264" i="1" s="1"/>
  <c r="CZ264" i="1"/>
  <c r="Y264" i="1" s="1"/>
  <c r="CQ264" i="1"/>
  <c r="P264" i="1" s="1"/>
  <c r="CP264" i="1" s="1"/>
  <c r="O264" i="1" s="1"/>
  <c r="AB264" i="1"/>
  <c r="GK263" i="1"/>
  <c r="CY263" i="1"/>
  <c r="X263" i="1" s="1"/>
  <c r="GM263" i="1" s="1"/>
  <c r="CY256" i="1"/>
  <c r="X256" i="1" s="1"/>
  <c r="CZ256" i="1"/>
  <c r="Y256" i="1" s="1"/>
  <c r="CQ256" i="1"/>
  <c r="P256" i="1" s="1"/>
  <c r="CP256" i="1" s="1"/>
  <c r="O256" i="1" s="1"/>
  <c r="AB256" i="1"/>
  <c r="GK255" i="1"/>
  <c r="GM255" i="1" s="1"/>
  <c r="CY255" i="1"/>
  <c r="X255" i="1" s="1"/>
  <c r="GN255" i="1" s="1"/>
  <c r="CY250" i="1"/>
  <c r="X250" i="1" s="1"/>
  <c r="R241" i="1"/>
  <c r="GK241" i="1" s="1"/>
  <c r="CP235" i="1"/>
  <c r="O235" i="1" s="1"/>
  <c r="R233" i="1"/>
  <c r="GK233" i="1" s="1"/>
  <c r="W226" i="1"/>
  <c r="CY212" i="1"/>
  <c r="X212" i="1" s="1"/>
  <c r="CZ212" i="1"/>
  <c r="Y212" i="1" s="1"/>
  <c r="CY197" i="1"/>
  <c r="X197" i="1" s="1"/>
  <c r="CZ197" i="1"/>
  <c r="Y197" i="1" s="1"/>
  <c r="CC289" i="1"/>
  <c r="CQ394" i="1"/>
  <c r="P394" i="1" s="1"/>
  <c r="CP394" i="1" s="1"/>
  <c r="O394" i="1" s="1"/>
  <c r="CS392" i="1"/>
  <c r="R392" i="1" s="1"/>
  <c r="GK392" i="1" s="1"/>
  <c r="CQ386" i="1"/>
  <c r="P386" i="1" s="1"/>
  <c r="CP386" i="1" s="1"/>
  <c r="O386" i="1" s="1"/>
  <c r="CS384" i="1"/>
  <c r="R384" i="1" s="1"/>
  <c r="GK384" i="1" s="1"/>
  <c r="CQ382" i="1"/>
  <c r="P382" i="1" s="1"/>
  <c r="CX832" i="3"/>
  <c r="CX836" i="3"/>
  <c r="CX840" i="3"/>
  <c r="CX830" i="3"/>
  <c r="CX834" i="3"/>
  <c r="CX838" i="3"/>
  <c r="CX842" i="3"/>
  <c r="CX831" i="3"/>
  <c r="CX833" i="3"/>
  <c r="CX835" i="3"/>
  <c r="CX837" i="3"/>
  <c r="CX839" i="3"/>
  <c r="CX841" i="3"/>
  <c r="CX829" i="3"/>
  <c r="CX843" i="3"/>
  <c r="CX816" i="3"/>
  <c r="CX820" i="3"/>
  <c r="CX818" i="3"/>
  <c r="CX815" i="3"/>
  <c r="CX817" i="3"/>
  <c r="CX819" i="3"/>
  <c r="CX821" i="3"/>
  <c r="CX804" i="3"/>
  <c r="CX802" i="3"/>
  <c r="CX806" i="3"/>
  <c r="CX801" i="3"/>
  <c r="CX803" i="3"/>
  <c r="CX805" i="3"/>
  <c r="CX807" i="3"/>
  <c r="CX784" i="3"/>
  <c r="CX788" i="3"/>
  <c r="CX786" i="3"/>
  <c r="CX790" i="3"/>
  <c r="CX783" i="3"/>
  <c r="CX785" i="3"/>
  <c r="CX787" i="3"/>
  <c r="CX789" i="3"/>
  <c r="CX791" i="3"/>
  <c r="CX752" i="3"/>
  <c r="CX756" i="3"/>
  <c r="CX760" i="3"/>
  <c r="CX764" i="3"/>
  <c r="CX754" i="3"/>
  <c r="CX758" i="3"/>
  <c r="CX762" i="3"/>
  <c r="CX766" i="3"/>
  <c r="CX751" i="3"/>
  <c r="CX753" i="3"/>
  <c r="CX755" i="3"/>
  <c r="CX757" i="3"/>
  <c r="CX759" i="3"/>
  <c r="CX761" i="3"/>
  <c r="CX763" i="3"/>
  <c r="CX765" i="3"/>
  <c r="CX730" i="3"/>
  <c r="CX734" i="3"/>
  <c r="CX729" i="3"/>
  <c r="CX733" i="3"/>
  <c r="CX731" i="3"/>
  <c r="CX732" i="3"/>
  <c r="CX710" i="3"/>
  <c r="CX714" i="3"/>
  <c r="CX707" i="3"/>
  <c r="CX713" i="3"/>
  <c r="CX715" i="3"/>
  <c r="CX709" i="3"/>
  <c r="CX711" i="3"/>
  <c r="CX717" i="3"/>
  <c r="CX716" i="3"/>
  <c r="CX708" i="3"/>
  <c r="CX712" i="3"/>
  <c r="CX694" i="3"/>
  <c r="CX698" i="3"/>
  <c r="CX691" i="3"/>
  <c r="CX697" i="3"/>
  <c r="CX693" i="3"/>
  <c r="CX695" i="3"/>
  <c r="CX692" i="3"/>
  <c r="CX696" i="3"/>
  <c r="CZ322" i="1"/>
  <c r="Y322" i="1" s="1"/>
  <c r="GN322" i="1" s="1"/>
  <c r="AB322" i="1"/>
  <c r="U285" i="1"/>
  <c r="W285" i="1"/>
  <c r="S285" i="1"/>
  <c r="CY284" i="1"/>
  <c r="X284" i="1" s="1"/>
  <c r="CZ284" i="1"/>
  <c r="Y284" i="1" s="1"/>
  <c r="CP281" i="1"/>
  <c r="O281" i="1" s="1"/>
  <c r="CQ280" i="1"/>
  <c r="P280" i="1" s="1"/>
  <c r="CP280" i="1" s="1"/>
  <c r="O280" i="1" s="1"/>
  <c r="AB280" i="1"/>
  <c r="CP279" i="1"/>
  <c r="O279" i="1" s="1"/>
  <c r="CQ276" i="1"/>
  <c r="P276" i="1" s="1"/>
  <c r="CP276" i="1" s="1"/>
  <c r="O276" i="1" s="1"/>
  <c r="AB276" i="1"/>
  <c r="CP275" i="1"/>
  <c r="O275" i="1" s="1"/>
  <c r="W273" i="1"/>
  <c r="S273" i="1"/>
  <c r="CY272" i="1"/>
  <c r="X272" i="1" s="1"/>
  <c r="CZ272" i="1"/>
  <c r="Y272" i="1" s="1"/>
  <c r="CY270" i="1"/>
  <c r="X270" i="1" s="1"/>
  <c r="CS270" i="1"/>
  <c r="R270" i="1" s="1"/>
  <c r="AD270" i="1"/>
  <c r="CR270" i="1" s="1"/>
  <c r="Q270" i="1" s="1"/>
  <c r="CP270" i="1" s="1"/>
  <c r="O270" i="1" s="1"/>
  <c r="CX606" i="3"/>
  <c r="CX610" i="3"/>
  <c r="CX614" i="3"/>
  <c r="CX605" i="3"/>
  <c r="CX607" i="3"/>
  <c r="CX613" i="3"/>
  <c r="CX615" i="3"/>
  <c r="CX609" i="3"/>
  <c r="CX611" i="3"/>
  <c r="CX608" i="3"/>
  <c r="CX612" i="3"/>
  <c r="CX616" i="3"/>
  <c r="I271" i="1"/>
  <c r="GX271" i="1" s="1"/>
  <c r="CP267" i="1"/>
  <c r="O267" i="1" s="1"/>
  <c r="CS266" i="1"/>
  <c r="AD266" i="1"/>
  <c r="CR266" i="1" s="1"/>
  <c r="P265" i="1"/>
  <c r="AB265" i="1"/>
  <c r="AB263" i="1"/>
  <c r="CY262" i="1"/>
  <c r="X262" i="1" s="1"/>
  <c r="CZ262" i="1"/>
  <c r="Y262" i="1" s="1"/>
  <c r="P261" i="1"/>
  <c r="CP261" i="1" s="1"/>
  <c r="O261" i="1" s="1"/>
  <c r="AB261" i="1"/>
  <c r="AB259" i="1"/>
  <c r="CY258" i="1"/>
  <c r="X258" i="1" s="1"/>
  <c r="CZ258" i="1"/>
  <c r="Y258" i="1" s="1"/>
  <c r="P257" i="1"/>
  <c r="AB257" i="1"/>
  <c r="AB255" i="1"/>
  <c r="CY254" i="1"/>
  <c r="X254" i="1" s="1"/>
  <c r="CZ254" i="1"/>
  <c r="Y254" i="1" s="1"/>
  <c r="P253" i="1"/>
  <c r="AB253" i="1"/>
  <c r="AB251" i="1"/>
  <c r="AB250" i="1"/>
  <c r="CP249" i="1"/>
  <c r="O249" i="1" s="1"/>
  <c r="AB249" i="1"/>
  <c r="CP248" i="1"/>
  <c r="O248" i="1" s="1"/>
  <c r="P241" i="1"/>
  <c r="AB241" i="1"/>
  <c r="AB239" i="1"/>
  <c r="CY238" i="1"/>
  <c r="X238" i="1" s="1"/>
  <c r="CZ238" i="1"/>
  <c r="Y238" i="1" s="1"/>
  <c r="P237" i="1"/>
  <c r="AB237" i="1"/>
  <c r="AB235" i="1"/>
  <c r="CY234" i="1"/>
  <c r="X234" i="1" s="1"/>
  <c r="CZ234" i="1"/>
  <c r="Y234" i="1" s="1"/>
  <c r="P233" i="1"/>
  <c r="AB233" i="1"/>
  <c r="AB231" i="1"/>
  <c r="CY230" i="1"/>
  <c r="X230" i="1" s="1"/>
  <c r="CZ230" i="1"/>
  <c r="Y230" i="1" s="1"/>
  <c r="CP229" i="1"/>
  <c r="O229" i="1" s="1"/>
  <c r="AB229" i="1"/>
  <c r="CQ228" i="1"/>
  <c r="P228" i="1" s="1"/>
  <c r="AB228" i="1"/>
  <c r="U226" i="1"/>
  <c r="Q226" i="1"/>
  <c r="CY224" i="1"/>
  <c r="X224" i="1" s="1"/>
  <c r="CZ224" i="1"/>
  <c r="Y224" i="1" s="1"/>
  <c r="FU134" i="1"/>
  <c r="EL289" i="1"/>
  <c r="BZ289" i="1"/>
  <c r="CP220" i="1"/>
  <c r="O220" i="1" s="1"/>
  <c r="CY217" i="1"/>
  <c r="X217" i="1" s="1"/>
  <c r="CZ217" i="1"/>
  <c r="Y217" i="1" s="1"/>
  <c r="GM215" i="1"/>
  <c r="GN215" i="1"/>
  <c r="FR289" i="1"/>
  <c r="FV289" i="1"/>
  <c r="CS164" i="1"/>
  <c r="R164" i="1" s="1"/>
  <c r="AD164" i="1"/>
  <c r="CQ143" i="1"/>
  <c r="P143" i="1" s="1"/>
  <c r="CP143" i="1" s="1"/>
  <c r="O143" i="1" s="1"/>
  <c r="AB143" i="1"/>
  <c r="GK142" i="1"/>
  <c r="CZ91" i="1"/>
  <c r="Y91" i="1" s="1"/>
  <c r="CX844" i="3"/>
  <c r="CX848" i="3"/>
  <c r="CX852" i="3"/>
  <c r="CX856" i="3"/>
  <c r="CX846" i="3"/>
  <c r="CX850" i="3"/>
  <c r="CX854" i="3"/>
  <c r="CX858" i="3"/>
  <c r="CX847" i="3"/>
  <c r="CX849" i="3"/>
  <c r="CX851" i="3"/>
  <c r="CX853" i="3"/>
  <c r="CX855" i="3"/>
  <c r="CX857" i="3"/>
  <c r="CX845" i="3"/>
  <c r="CX824" i="3"/>
  <c r="CX828" i="3"/>
  <c r="CX822" i="3"/>
  <c r="CX826" i="3"/>
  <c r="CX823" i="3"/>
  <c r="CX825" i="3"/>
  <c r="CX827" i="3"/>
  <c r="CX808" i="3"/>
  <c r="CX812" i="3"/>
  <c r="CX810" i="3"/>
  <c r="CX814" i="3"/>
  <c r="CX809" i="3"/>
  <c r="CX811" i="3"/>
  <c r="CX813" i="3"/>
  <c r="CX792" i="3"/>
  <c r="CX796" i="3"/>
  <c r="CX800" i="3"/>
  <c r="CX794" i="3"/>
  <c r="CX798" i="3"/>
  <c r="CX799" i="3"/>
  <c r="CX793" i="3"/>
  <c r="CX795" i="3"/>
  <c r="CX797" i="3"/>
  <c r="CX768" i="3"/>
  <c r="CX772" i="3"/>
  <c r="CX776" i="3"/>
  <c r="CX780" i="3"/>
  <c r="CX770" i="3"/>
  <c r="CX774" i="3"/>
  <c r="CX778" i="3"/>
  <c r="CX782" i="3"/>
  <c r="CX767" i="3"/>
  <c r="CX769" i="3"/>
  <c r="CX771" i="3"/>
  <c r="CX773" i="3"/>
  <c r="CX775" i="3"/>
  <c r="CX777" i="3"/>
  <c r="CX779" i="3"/>
  <c r="CX781" i="3"/>
  <c r="CX736" i="3"/>
  <c r="CX740" i="3"/>
  <c r="CX738" i="3"/>
  <c r="CX735" i="3"/>
  <c r="CX737" i="3"/>
  <c r="CX739" i="3"/>
  <c r="CX718" i="3"/>
  <c r="CX722" i="3"/>
  <c r="CX726" i="3"/>
  <c r="CX721" i="3"/>
  <c r="CX723" i="3"/>
  <c r="CX719" i="3"/>
  <c r="CX725" i="3"/>
  <c r="CX727" i="3"/>
  <c r="CX720" i="3"/>
  <c r="CX724" i="3"/>
  <c r="CX728" i="3"/>
  <c r="CX702" i="3"/>
  <c r="CX706" i="3"/>
  <c r="CX699" i="3"/>
  <c r="CX705" i="3"/>
  <c r="CX701" i="3"/>
  <c r="CX703" i="3"/>
  <c r="CX700" i="3"/>
  <c r="CX704" i="3"/>
  <c r="AD324" i="1"/>
  <c r="CR324" i="1" s="1"/>
  <c r="Q324" i="1" s="1"/>
  <c r="W323" i="1"/>
  <c r="S323" i="1"/>
  <c r="CY287" i="1"/>
  <c r="X287" i="1" s="1"/>
  <c r="GM287" i="1" s="1"/>
  <c r="CZ287" i="1"/>
  <c r="Y287" i="1" s="1"/>
  <c r="GN287" i="1" s="1"/>
  <c r="T285" i="1"/>
  <c r="Q285" i="1"/>
  <c r="CP285" i="1" s="1"/>
  <c r="O285" i="1" s="1"/>
  <c r="CY283" i="1"/>
  <c r="X283" i="1" s="1"/>
  <c r="GM283" i="1" s="1"/>
  <c r="CZ283" i="1"/>
  <c r="Y283" i="1" s="1"/>
  <c r="CQ282" i="1"/>
  <c r="P282" i="1" s="1"/>
  <c r="CP282" i="1" s="1"/>
  <c r="O282" i="1" s="1"/>
  <c r="AB282" i="1"/>
  <c r="T281" i="1"/>
  <c r="AB279" i="1"/>
  <c r="P277" i="1"/>
  <c r="AB275" i="1"/>
  <c r="Q273" i="1"/>
  <c r="W271" i="1"/>
  <c r="R271" i="1"/>
  <c r="GK271" i="1" s="1"/>
  <c r="U271" i="1"/>
  <c r="Q271" i="1"/>
  <c r="AB270" i="1"/>
  <c r="P269" i="1"/>
  <c r="CP269" i="1" s="1"/>
  <c r="O269" i="1" s="1"/>
  <c r="CS268" i="1"/>
  <c r="R268" i="1" s="1"/>
  <c r="AD268" i="1"/>
  <c r="CR268" i="1" s="1"/>
  <c r="Q268" i="1" s="1"/>
  <c r="CP268" i="1" s="1"/>
  <c r="O268" i="1" s="1"/>
  <c r="AB267" i="1"/>
  <c r="AB266" i="1"/>
  <c r="U265" i="1"/>
  <c r="W265" i="1"/>
  <c r="S265" i="1"/>
  <c r="U261" i="1"/>
  <c r="W261" i="1"/>
  <c r="S261" i="1"/>
  <c r="U257" i="1"/>
  <c r="W257" i="1"/>
  <c r="S257" i="1"/>
  <c r="U253" i="1"/>
  <c r="W253" i="1"/>
  <c r="S253" i="1"/>
  <c r="CP250" i="1"/>
  <c r="O250" i="1" s="1"/>
  <c r="CY249" i="1"/>
  <c r="X249" i="1" s="1"/>
  <c r="CZ249" i="1"/>
  <c r="Y249" i="1" s="1"/>
  <c r="AB248" i="1"/>
  <c r="CQ246" i="1"/>
  <c r="P246" i="1" s="1"/>
  <c r="CP246" i="1" s="1"/>
  <c r="O246" i="1" s="1"/>
  <c r="AB246" i="1"/>
  <c r="CS244" i="1"/>
  <c r="R244" i="1" s="1"/>
  <c r="AD244" i="1"/>
  <c r="CR244" i="1" s="1"/>
  <c r="Q244" i="1" s="1"/>
  <c r="CP244" i="1" s="1"/>
  <c r="O244" i="1" s="1"/>
  <c r="CD289" i="1"/>
  <c r="CY242" i="1"/>
  <c r="X242" i="1" s="1"/>
  <c r="GN242" i="1" s="1"/>
  <c r="CZ242" i="1"/>
  <c r="Y242" i="1" s="1"/>
  <c r="U241" i="1"/>
  <c r="W241" i="1"/>
  <c r="S241" i="1"/>
  <c r="U237" i="1"/>
  <c r="W237" i="1"/>
  <c r="S237" i="1"/>
  <c r="U233" i="1"/>
  <c r="W233" i="1"/>
  <c r="S233" i="1"/>
  <c r="CY229" i="1"/>
  <c r="X229" i="1" s="1"/>
  <c r="CZ229" i="1"/>
  <c r="Y229" i="1" s="1"/>
  <c r="R228" i="1"/>
  <c r="GK228" i="1" s="1"/>
  <c r="R226" i="1"/>
  <c r="GK226" i="1" s="1"/>
  <c r="CY221" i="1"/>
  <c r="X221" i="1" s="1"/>
  <c r="CZ221" i="1"/>
  <c r="Y221" i="1" s="1"/>
  <c r="AB217" i="1"/>
  <c r="GX210" i="1"/>
  <c r="CP207" i="1"/>
  <c r="O207" i="1" s="1"/>
  <c r="CP203" i="1"/>
  <c r="O203" i="1" s="1"/>
  <c r="AB196" i="1"/>
  <c r="CQ190" i="1"/>
  <c r="P190" i="1" s="1"/>
  <c r="CP190" i="1" s="1"/>
  <c r="O190" i="1" s="1"/>
  <c r="AB190" i="1"/>
  <c r="CS180" i="1"/>
  <c r="R180" i="1" s="1"/>
  <c r="CY180" i="1" s="1"/>
  <c r="X180" i="1" s="1"/>
  <c r="AD180" i="1"/>
  <c r="CR180" i="1" s="1"/>
  <c r="Q180" i="1" s="1"/>
  <c r="T171" i="1"/>
  <c r="CR165" i="1"/>
  <c r="Q165" i="1" s="1"/>
  <c r="AB165" i="1"/>
  <c r="CZ163" i="1"/>
  <c r="Y163" i="1" s="1"/>
  <c r="CY163" i="1"/>
  <c r="X163" i="1" s="1"/>
  <c r="CY137" i="1"/>
  <c r="X137" i="1" s="1"/>
  <c r="CD26" i="1"/>
  <c r="AU103" i="1"/>
  <c r="CX744" i="3"/>
  <c r="CX746" i="3"/>
  <c r="CX743" i="3"/>
  <c r="CX745" i="3"/>
  <c r="CX686" i="3"/>
  <c r="CX685" i="3"/>
  <c r="CX687" i="3"/>
  <c r="CZ325" i="1"/>
  <c r="Y325" i="1" s="1"/>
  <c r="CX678" i="3"/>
  <c r="CX682" i="3"/>
  <c r="CX677" i="3"/>
  <c r="CX679" i="3"/>
  <c r="CX681" i="3"/>
  <c r="CX683" i="3"/>
  <c r="CX684" i="3"/>
  <c r="CX680" i="3"/>
  <c r="CS286" i="1"/>
  <c r="R286" i="1" s="1"/>
  <c r="AD286" i="1"/>
  <c r="CR286" i="1" s="1"/>
  <c r="Q286" i="1" s="1"/>
  <c r="CP286" i="1" s="1"/>
  <c r="O286" i="1" s="1"/>
  <c r="CQ284" i="1"/>
  <c r="P284" i="1" s="1"/>
  <c r="CP284" i="1" s="1"/>
  <c r="O284" i="1" s="1"/>
  <c r="AB284" i="1"/>
  <c r="CY281" i="1"/>
  <c r="X281" i="1" s="1"/>
  <c r="CZ281" i="1"/>
  <c r="Y281" i="1" s="1"/>
  <c r="CY277" i="1"/>
  <c r="X277" i="1" s="1"/>
  <c r="CZ277" i="1"/>
  <c r="Y277" i="1" s="1"/>
  <c r="CP273" i="1"/>
  <c r="O273" i="1" s="1"/>
  <c r="CQ272" i="1"/>
  <c r="P272" i="1" s="1"/>
  <c r="CP272" i="1" s="1"/>
  <c r="O272" i="1" s="1"/>
  <c r="AB272" i="1"/>
  <c r="V271" i="1"/>
  <c r="CY269" i="1"/>
  <c r="X269" i="1" s="1"/>
  <c r="CZ269" i="1"/>
  <c r="Y269" i="1" s="1"/>
  <c r="T265" i="1"/>
  <c r="Q265" i="1"/>
  <c r="CZ263" i="1"/>
  <c r="Y263" i="1" s="1"/>
  <c r="CQ262" i="1"/>
  <c r="P262" i="1" s="1"/>
  <c r="CP262" i="1" s="1"/>
  <c r="O262" i="1" s="1"/>
  <c r="AB262" i="1"/>
  <c r="T261" i="1"/>
  <c r="Q261" i="1"/>
  <c r="CZ259" i="1"/>
  <c r="Y259" i="1" s="1"/>
  <c r="CQ258" i="1"/>
  <c r="P258" i="1" s="1"/>
  <c r="CP258" i="1" s="1"/>
  <c r="O258" i="1" s="1"/>
  <c r="AB258" i="1"/>
  <c r="T257" i="1"/>
  <c r="Q257" i="1"/>
  <c r="CZ255" i="1"/>
  <c r="Y255" i="1" s="1"/>
  <c r="CQ254" i="1"/>
  <c r="P254" i="1" s="1"/>
  <c r="CP254" i="1" s="1"/>
  <c r="O254" i="1" s="1"/>
  <c r="AB254" i="1"/>
  <c r="T253" i="1"/>
  <c r="Q253" i="1"/>
  <c r="CZ251" i="1"/>
  <c r="Y251" i="1" s="1"/>
  <c r="CP247" i="1"/>
  <c r="O247" i="1" s="1"/>
  <c r="AB244" i="1"/>
  <c r="CP243" i="1"/>
  <c r="O243" i="1" s="1"/>
  <c r="T241" i="1"/>
  <c r="Q241" i="1"/>
  <c r="CZ239" i="1"/>
  <c r="Y239" i="1" s="1"/>
  <c r="CQ238" i="1"/>
  <c r="P238" i="1" s="1"/>
  <c r="CP238" i="1" s="1"/>
  <c r="O238" i="1" s="1"/>
  <c r="AB238" i="1"/>
  <c r="T237" i="1"/>
  <c r="Q237" i="1"/>
  <c r="CZ235" i="1"/>
  <c r="Y235" i="1" s="1"/>
  <c r="CQ234" i="1"/>
  <c r="P234" i="1" s="1"/>
  <c r="CP234" i="1" s="1"/>
  <c r="O234" i="1" s="1"/>
  <c r="AB234" i="1"/>
  <c r="T233" i="1"/>
  <c r="Q233" i="1"/>
  <c r="CZ231" i="1"/>
  <c r="Y231" i="1" s="1"/>
  <c r="CQ230" i="1"/>
  <c r="P230" i="1" s="1"/>
  <c r="CP230" i="1" s="1"/>
  <c r="O230" i="1" s="1"/>
  <c r="AB230" i="1"/>
  <c r="W228" i="1"/>
  <c r="CZ227" i="1"/>
  <c r="Y227" i="1" s="1"/>
  <c r="CY227" i="1"/>
  <c r="X227" i="1" s="1"/>
  <c r="CP227" i="1"/>
  <c r="O227" i="1" s="1"/>
  <c r="BY134" i="1"/>
  <c r="AP289" i="1"/>
  <c r="S226" i="1"/>
  <c r="CY225" i="1"/>
  <c r="X225" i="1" s="1"/>
  <c r="CS218" i="1"/>
  <c r="AD218" i="1"/>
  <c r="CR218" i="1" s="1"/>
  <c r="U214" i="1"/>
  <c r="CY213" i="1"/>
  <c r="X213" i="1" s="1"/>
  <c r="CZ213" i="1"/>
  <c r="Y213" i="1" s="1"/>
  <c r="CQ208" i="1"/>
  <c r="P208" i="1" s="1"/>
  <c r="CP208" i="1" s="1"/>
  <c r="O208" i="1" s="1"/>
  <c r="AB208" i="1"/>
  <c r="CQ204" i="1"/>
  <c r="P204" i="1" s="1"/>
  <c r="CP204" i="1" s="1"/>
  <c r="O204" i="1" s="1"/>
  <c r="AB204" i="1"/>
  <c r="FQ289" i="1"/>
  <c r="R201" i="1"/>
  <c r="GK201" i="1" s="1"/>
  <c r="CQ200" i="1"/>
  <c r="P200" i="1" s="1"/>
  <c r="CP200" i="1" s="1"/>
  <c r="O200" i="1" s="1"/>
  <c r="AB200" i="1"/>
  <c r="P194" i="1"/>
  <c r="CR193" i="1"/>
  <c r="Q193" i="1" s="1"/>
  <c r="AB193" i="1"/>
  <c r="S179" i="1"/>
  <c r="CZ178" i="1"/>
  <c r="Y178" i="1" s="1"/>
  <c r="Q171" i="1"/>
  <c r="CY147" i="1"/>
  <c r="X147" i="1" s="1"/>
  <c r="CZ147" i="1"/>
  <c r="Y147" i="1" s="1"/>
  <c r="CY93" i="1"/>
  <c r="X93" i="1" s="1"/>
  <c r="CZ93" i="1"/>
  <c r="Y93" i="1" s="1"/>
  <c r="ET289" i="1"/>
  <c r="BB289" i="1"/>
  <c r="CX654" i="3"/>
  <c r="CX658" i="3"/>
  <c r="CX653" i="3"/>
  <c r="CX655" i="3"/>
  <c r="CX657" i="3"/>
  <c r="CX659" i="3"/>
  <c r="CX656" i="3"/>
  <c r="CX660" i="3"/>
  <c r="CX642" i="3"/>
  <c r="CX639" i="3"/>
  <c r="CX645" i="3"/>
  <c r="CX641" i="3"/>
  <c r="CX643" i="3"/>
  <c r="CX640" i="3"/>
  <c r="CX644" i="3"/>
  <c r="CX618" i="3"/>
  <c r="CX622" i="3"/>
  <c r="CX626" i="3"/>
  <c r="CX621" i="3"/>
  <c r="CX623" i="3"/>
  <c r="CX617" i="3"/>
  <c r="CX619" i="3"/>
  <c r="CX625" i="3"/>
  <c r="CX627" i="3"/>
  <c r="CX620" i="3"/>
  <c r="CX624" i="3"/>
  <c r="CX569" i="3"/>
  <c r="CX573" i="3"/>
  <c r="CX577" i="3"/>
  <c r="CX570" i="3"/>
  <c r="CX574" i="3"/>
  <c r="CX578" i="3"/>
  <c r="CX571" i="3"/>
  <c r="CX575" i="3"/>
  <c r="CX579" i="3"/>
  <c r="CX580" i="3"/>
  <c r="CX576" i="3"/>
  <c r="CX572" i="3"/>
  <c r="CX561" i="3"/>
  <c r="CX562" i="3"/>
  <c r="CX559" i="3"/>
  <c r="CX563" i="3"/>
  <c r="CX560" i="3"/>
  <c r="CX537" i="3"/>
  <c r="CX541" i="3"/>
  <c r="CX545" i="3"/>
  <c r="CX538" i="3"/>
  <c r="CX542" i="3"/>
  <c r="CX546" i="3"/>
  <c r="CX539" i="3"/>
  <c r="CX543" i="3"/>
  <c r="CX547" i="3"/>
  <c r="CX544" i="3"/>
  <c r="CX540" i="3"/>
  <c r="CX481" i="3"/>
  <c r="CX485" i="3"/>
  <c r="CX489" i="3"/>
  <c r="CX482" i="3"/>
  <c r="CX486" i="3"/>
  <c r="CX490" i="3"/>
  <c r="CX483" i="3"/>
  <c r="CX487" i="3"/>
  <c r="CX488" i="3"/>
  <c r="CX484" i="3"/>
  <c r="CX465" i="3"/>
  <c r="CX469" i="3"/>
  <c r="CX466" i="3"/>
  <c r="CX470" i="3"/>
  <c r="CX467" i="3"/>
  <c r="CX471" i="3"/>
  <c r="CX472" i="3"/>
  <c r="CX468" i="3"/>
  <c r="CX449" i="3"/>
  <c r="CX453" i="3"/>
  <c r="CX451" i="3"/>
  <c r="CX455" i="3"/>
  <c r="CX450" i="3"/>
  <c r="CX454" i="3"/>
  <c r="CX452" i="3"/>
  <c r="CX456" i="3"/>
  <c r="T228" i="1"/>
  <c r="T226" i="1"/>
  <c r="P226" i="1"/>
  <c r="CP226" i="1" s="1"/>
  <c r="O226" i="1" s="1"/>
  <c r="AB223" i="1"/>
  <c r="AB222" i="1"/>
  <c r="CX429" i="3"/>
  <c r="CX433" i="3"/>
  <c r="CX432" i="3"/>
  <c r="CX436" i="3"/>
  <c r="CX431" i="3"/>
  <c r="CX435" i="3"/>
  <c r="CX430" i="3"/>
  <c r="CX434" i="3"/>
  <c r="I223" i="1"/>
  <c r="AB220" i="1"/>
  <c r="AB219" i="1"/>
  <c r="CY216" i="1"/>
  <c r="X216" i="1" s="1"/>
  <c r="CZ216" i="1"/>
  <c r="Y216" i="1" s="1"/>
  <c r="P209" i="1"/>
  <c r="T209" i="1"/>
  <c r="AB207" i="1"/>
  <c r="CY206" i="1"/>
  <c r="X206" i="1" s="1"/>
  <c r="CZ206" i="1"/>
  <c r="Y206" i="1" s="1"/>
  <c r="P205" i="1"/>
  <c r="AB203" i="1"/>
  <c r="CY202" i="1"/>
  <c r="X202" i="1" s="1"/>
  <c r="CZ202" i="1"/>
  <c r="Y202" i="1" s="1"/>
  <c r="P201" i="1"/>
  <c r="CQ192" i="1"/>
  <c r="P192" i="1" s="1"/>
  <c r="CP192" i="1" s="1"/>
  <c r="O192" i="1" s="1"/>
  <c r="AB192" i="1"/>
  <c r="CP191" i="1"/>
  <c r="O191" i="1" s="1"/>
  <c r="CY189" i="1"/>
  <c r="X189" i="1" s="1"/>
  <c r="CZ189" i="1"/>
  <c r="Y189" i="1" s="1"/>
  <c r="CY188" i="1"/>
  <c r="X188" i="1" s="1"/>
  <c r="CZ188" i="1"/>
  <c r="Y188" i="1" s="1"/>
  <c r="CY186" i="1"/>
  <c r="X186" i="1" s="1"/>
  <c r="CS186" i="1"/>
  <c r="R186" i="1" s="1"/>
  <c r="AD186" i="1"/>
  <c r="CR186" i="1" s="1"/>
  <c r="Q186" i="1" s="1"/>
  <c r="CY185" i="1"/>
  <c r="X185" i="1" s="1"/>
  <c r="CZ185" i="1"/>
  <c r="Y185" i="1" s="1"/>
  <c r="CY184" i="1"/>
  <c r="X184" i="1" s="1"/>
  <c r="CZ184" i="1"/>
  <c r="Y184" i="1" s="1"/>
  <c r="CY182" i="1"/>
  <c r="X182" i="1" s="1"/>
  <c r="CS182" i="1"/>
  <c r="R182" i="1" s="1"/>
  <c r="AD182" i="1"/>
  <c r="CR182" i="1" s="1"/>
  <c r="Q182" i="1" s="1"/>
  <c r="CY181" i="1"/>
  <c r="X181" i="1" s="1"/>
  <c r="CZ181" i="1"/>
  <c r="Y181" i="1" s="1"/>
  <c r="AB180" i="1"/>
  <c r="AB179" i="1"/>
  <c r="CS178" i="1"/>
  <c r="R178" i="1" s="1"/>
  <c r="GK178" i="1" s="1"/>
  <c r="AD178" i="1"/>
  <c r="CY177" i="1"/>
  <c r="X177" i="1" s="1"/>
  <c r="CZ177" i="1"/>
  <c r="Y177" i="1" s="1"/>
  <c r="AB175" i="1"/>
  <c r="CS174" i="1"/>
  <c r="R174" i="1" s="1"/>
  <c r="GK174" i="1" s="1"/>
  <c r="AD174" i="1"/>
  <c r="CY173" i="1"/>
  <c r="X173" i="1" s="1"/>
  <c r="CZ173" i="1"/>
  <c r="Y173" i="1" s="1"/>
  <c r="AB171" i="1"/>
  <c r="CS170" i="1"/>
  <c r="R170" i="1" s="1"/>
  <c r="GK170" i="1" s="1"/>
  <c r="AD170" i="1"/>
  <c r="CY169" i="1"/>
  <c r="X169" i="1" s="1"/>
  <c r="CZ169" i="1"/>
  <c r="Y169" i="1" s="1"/>
  <c r="R167" i="1"/>
  <c r="GK167" i="1" s="1"/>
  <c r="CX296" i="3"/>
  <c r="CX300" i="3"/>
  <c r="CX297" i="3"/>
  <c r="CX301" i="3"/>
  <c r="CX298" i="3"/>
  <c r="CX302" i="3"/>
  <c r="CX299" i="3"/>
  <c r="I167" i="1"/>
  <c r="P167" i="1" s="1"/>
  <c r="CP163" i="1"/>
  <c r="O163" i="1" s="1"/>
  <c r="CR160" i="1"/>
  <c r="Q160" i="1" s="1"/>
  <c r="AB160" i="1"/>
  <c r="CY155" i="1"/>
  <c r="X155" i="1" s="1"/>
  <c r="CZ155" i="1"/>
  <c r="Y155" i="1" s="1"/>
  <c r="CY145" i="1"/>
  <c r="X145" i="1" s="1"/>
  <c r="GM138" i="1"/>
  <c r="GN138" i="1"/>
  <c r="BZ26" i="1"/>
  <c r="AQ103" i="1"/>
  <c r="CG103" i="1"/>
  <c r="CY90" i="1"/>
  <c r="X90" i="1" s="1"/>
  <c r="CZ90" i="1"/>
  <c r="Y90" i="1" s="1"/>
  <c r="AB90" i="1"/>
  <c r="GM81" i="1"/>
  <c r="GN81" i="1"/>
  <c r="CY80" i="1"/>
  <c r="X80" i="1" s="1"/>
  <c r="CZ80" i="1"/>
  <c r="Y80" i="1" s="1"/>
  <c r="AO289" i="1"/>
  <c r="CX662" i="3"/>
  <c r="CX666" i="3"/>
  <c r="CX661" i="3"/>
  <c r="CX663" i="3"/>
  <c r="CX665" i="3"/>
  <c r="CX667" i="3"/>
  <c r="CX668" i="3"/>
  <c r="CX664" i="3"/>
  <c r="CX646" i="3"/>
  <c r="CX650" i="3"/>
  <c r="CX647" i="3"/>
  <c r="CX649" i="3"/>
  <c r="CX651" i="3"/>
  <c r="CX652" i="3"/>
  <c r="CX648" i="3"/>
  <c r="CX630" i="3"/>
  <c r="CX634" i="3"/>
  <c r="CX638" i="3"/>
  <c r="CX629" i="3"/>
  <c r="CX631" i="3"/>
  <c r="CX637" i="3"/>
  <c r="CX633" i="3"/>
  <c r="CX635" i="3"/>
  <c r="CX636" i="3"/>
  <c r="CX628" i="3"/>
  <c r="CX632" i="3"/>
  <c r="CX581" i="3"/>
  <c r="CX582" i="3"/>
  <c r="CX586" i="3"/>
  <c r="CX590" i="3"/>
  <c r="CX583" i="3"/>
  <c r="CX589" i="3"/>
  <c r="CX591" i="3"/>
  <c r="CX585" i="3"/>
  <c r="CX587" i="3"/>
  <c r="CX588" i="3"/>
  <c r="CX592" i="3"/>
  <c r="CX584" i="3"/>
  <c r="CX565" i="3"/>
  <c r="CX566" i="3"/>
  <c r="CX567" i="3"/>
  <c r="CX564" i="3"/>
  <c r="CX568" i="3"/>
  <c r="CX549" i="3"/>
  <c r="CX553" i="3"/>
  <c r="CX557" i="3"/>
  <c r="CX550" i="3"/>
  <c r="CX554" i="3"/>
  <c r="CX558" i="3"/>
  <c r="CX551" i="3"/>
  <c r="CX555" i="3"/>
  <c r="CX548" i="3"/>
  <c r="CX556" i="3"/>
  <c r="CX552" i="3"/>
  <c r="CX493" i="3"/>
  <c r="CX497" i="3"/>
  <c r="CX494" i="3"/>
  <c r="CX498" i="3"/>
  <c r="CX491" i="3"/>
  <c r="CX495" i="3"/>
  <c r="CX499" i="3"/>
  <c r="CX500" i="3"/>
  <c r="CX496" i="3"/>
  <c r="CX492" i="3"/>
  <c r="CX473" i="3"/>
  <c r="CX477" i="3"/>
  <c r="CX474" i="3"/>
  <c r="CX478" i="3"/>
  <c r="CX475" i="3"/>
  <c r="CX479" i="3"/>
  <c r="CX480" i="3"/>
  <c r="CX476" i="3"/>
  <c r="CX457" i="3"/>
  <c r="CX461" i="3"/>
  <c r="CX459" i="3"/>
  <c r="CX463" i="3"/>
  <c r="CX458" i="3"/>
  <c r="CX462" i="3"/>
  <c r="CX460" i="3"/>
  <c r="CX464" i="3"/>
  <c r="U228" i="1"/>
  <c r="AB226" i="1"/>
  <c r="CS225" i="1"/>
  <c r="R225" i="1" s="1"/>
  <c r="GK225" i="1" s="1"/>
  <c r="P225" i="1"/>
  <c r="T224" i="1"/>
  <c r="P224" i="1"/>
  <c r="CP224" i="1" s="1"/>
  <c r="O224" i="1" s="1"/>
  <c r="GX223" i="1"/>
  <c r="CR221" i="1"/>
  <c r="Q221" i="1" s="1"/>
  <c r="U221" i="1"/>
  <c r="CY219" i="1"/>
  <c r="X219" i="1" s="1"/>
  <c r="GN219" i="1" s="1"/>
  <c r="AB218" i="1"/>
  <c r="CR217" i="1"/>
  <c r="Q217" i="1" s="1"/>
  <c r="CQ212" i="1"/>
  <c r="P212" i="1" s="1"/>
  <c r="CP212" i="1" s="1"/>
  <c r="O212" i="1" s="1"/>
  <c r="AB212" i="1"/>
  <c r="CP211" i="1"/>
  <c r="O211" i="1" s="1"/>
  <c r="V210" i="1"/>
  <c r="CS210" i="1"/>
  <c r="AD210" i="1"/>
  <c r="CR210" i="1" s="1"/>
  <c r="W209" i="1"/>
  <c r="S209" i="1"/>
  <c r="CY208" i="1"/>
  <c r="X208" i="1" s="1"/>
  <c r="CZ208" i="1"/>
  <c r="Y208" i="1" s="1"/>
  <c r="U205" i="1"/>
  <c r="W205" i="1"/>
  <c r="S205" i="1"/>
  <c r="CY204" i="1"/>
  <c r="X204" i="1" s="1"/>
  <c r="CZ204" i="1"/>
  <c r="Y204" i="1" s="1"/>
  <c r="U201" i="1"/>
  <c r="W201" i="1"/>
  <c r="S201" i="1"/>
  <c r="CY200" i="1"/>
  <c r="X200" i="1" s="1"/>
  <c r="CZ200" i="1"/>
  <c r="Y200" i="1" s="1"/>
  <c r="CS198" i="1"/>
  <c r="R198" i="1" s="1"/>
  <c r="AD198" i="1"/>
  <c r="CR198" i="1" s="1"/>
  <c r="Q198" i="1" s="1"/>
  <c r="CP198" i="1" s="1"/>
  <c r="O198" i="1" s="1"/>
  <c r="CX377" i="3"/>
  <c r="CX381" i="3"/>
  <c r="CX380" i="3"/>
  <c r="CX379" i="3"/>
  <c r="CX378" i="3"/>
  <c r="CX382" i="3"/>
  <c r="I199" i="1"/>
  <c r="GX199" i="1" s="1"/>
  <c r="CP195" i="1"/>
  <c r="O195" i="1" s="1"/>
  <c r="CS194" i="1"/>
  <c r="AD194" i="1"/>
  <c r="CR194" i="1" s="1"/>
  <c r="Q194" i="1" s="1"/>
  <c r="P193" i="1"/>
  <c r="AB191" i="1"/>
  <c r="CY190" i="1"/>
  <c r="X190" i="1" s="1"/>
  <c r="CZ190" i="1"/>
  <c r="Y190" i="1" s="1"/>
  <c r="Q187" i="1"/>
  <c r="AB186" i="1"/>
  <c r="AB182" i="1"/>
  <c r="CP180" i="1"/>
  <c r="O180" i="1" s="1"/>
  <c r="W179" i="1"/>
  <c r="CS168" i="1"/>
  <c r="R168" i="1" s="1"/>
  <c r="AD168" i="1"/>
  <c r="GX167" i="1"/>
  <c r="S167" i="1"/>
  <c r="U167" i="1"/>
  <c r="Q167" i="1"/>
  <c r="T165" i="1"/>
  <c r="T162" i="1"/>
  <c r="CY159" i="1"/>
  <c r="X159" i="1" s="1"/>
  <c r="CZ159" i="1"/>
  <c r="Y159" i="1" s="1"/>
  <c r="CY154" i="1"/>
  <c r="X154" i="1" s="1"/>
  <c r="CZ154" i="1"/>
  <c r="Y154" i="1" s="1"/>
  <c r="GM146" i="1"/>
  <c r="GN146" i="1"/>
  <c r="CY143" i="1"/>
  <c r="X143" i="1" s="1"/>
  <c r="CZ143" i="1"/>
  <c r="Y143" i="1" s="1"/>
  <c r="GM140" i="1"/>
  <c r="GN140" i="1"/>
  <c r="CY139" i="1"/>
  <c r="X139" i="1" s="1"/>
  <c r="CZ139" i="1"/>
  <c r="Y139" i="1" s="1"/>
  <c r="FV26" i="1"/>
  <c r="EM103" i="1"/>
  <c r="ET26" i="1"/>
  <c r="P116" i="1"/>
  <c r="T92" i="1"/>
  <c r="P92" i="1"/>
  <c r="CX670" i="3"/>
  <c r="CX674" i="3"/>
  <c r="CX669" i="3"/>
  <c r="CX671" i="3"/>
  <c r="CX673" i="3"/>
  <c r="CX675" i="3"/>
  <c r="CX672" i="3"/>
  <c r="CX676" i="3"/>
  <c r="CX594" i="3"/>
  <c r="CX598" i="3"/>
  <c r="CX602" i="3"/>
  <c r="CX597" i="3"/>
  <c r="CX599" i="3"/>
  <c r="CX593" i="3"/>
  <c r="CX595" i="3"/>
  <c r="CX601" i="3"/>
  <c r="CX603" i="3"/>
  <c r="CX604" i="3"/>
  <c r="CX596" i="3"/>
  <c r="CX600" i="3"/>
  <c r="I266" i="1"/>
  <c r="U266" i="1" s="1"/>
  <c r="Q228" i="1"/>
  <c r="AB227" i="1"/>
  <c r="CR225" i="1"/>
  <c r="Q225" i="1" s="1"/>
  <c r="T225" i="1"/>
  <c r="AB224" i="1"/>
  <c r="V223" i="1"/>
  <c r="R223" i="1"/>
  <c r="GK223" i="1" s="1"/>
  <c r="P221" i="1"/>
  <c r="CP221" i="1" s="1"/>
  <c r="O221" i="1" s="1"/>
  <c r="CP217" i="1"/>
  <c r="O217" i="1" s="1"/>
  <c r="CQ216" i="1"/>
  <c r="P216" i="1" s="1"/>
  <c r="CP216" i="1" s="1"/>
  <c r="O216" i="1" s="1"/>
  <c r="AB216" i="1"/>
  <c r="S214" i="1"/>
  <c r="CS214" i="1"/>
  <c r="AD214" i="1"/>
  <c r="CR214" i="1" s="1"/>
  <c r="P213" i="1"/>
  <c r="CP213" i="1" s="1"/>
  <c r="O213" i="1" s="1"/>
  <c r="AB213" i="1"/>
  <c r="AB211" i="1"/>
  <c r="AB210" i="1"/>
  <c r="U209" i="1"/>
  <c r="Q209" i="1"/>
  <c r="CZ207" i="1"/>
  <c r="Y207" i="1" s="1"/>
  <c r="CQ206" i="1"/>
  <c r="P206" i="1" s="1"/>
  <c r="CP206" i="1" s="1"/>
  <c r="O206" i="1" s="1"/>
  <c r="AB206" i="1"/>
  <c r="T205" i="1"/>
  <c r="Q205" i="1"/>
  <c r="CZ203" i="1"/>
  <c r="Y203" i="1" s="1"/>
  <c r="CQ202" i="1"/>
  <c r="P202" i="1" s="1"/>
  <c r="CP202" i="1" s="1"/>
  <c r="O202" i="1" s="1"/>
  <c r="AB202" i="1"/>
  <c r="T201" i="1"/>
  <c r="Q201" i="1"/>
  <c r="W199" i="1"/>
  <c r="R199" i="1"/>
  <c r="GK199" i="1" s="1"/>
  <c r="U199" i="1"/>
  <c r="Q199" i="1"/>
  <c r="P197" i="1"/>
  <c r="CP197" i="1" s="1"/>
  <c r="O197" i="1" s="1"/>
  <c r="AB197" i="1"/>
  <c r="CY196" i="1"/>
  <c r="X196" i="1" s="1"/>
  <c r="CS196" i="1"/>
  <c r="R196" i="1" s="1"/>
  <c r="AD196" i="1"/>
  <c r="CR196" i="1" s="1"/>
  <c r="Q196" i="1" s="1"/>
  <c r="CP196" i="1" s="1"/>
  <c r="O196" i="1" s="1"/>
  <c r="AB195" i="1"/>
  <c r="W194" i="1"/>
  <c r="U193" i="1"/>
  <c r="W193" i="1"/>
  <c r="S193" i="1"/>
  <c r="CP189" i="1"/>
  <c r="O189" i="1" s="1"/>
  <c r="CQ188" i="1"/>
  <c r="P188" i="1" s="1"/>
  <c r="CP188" i="1" s="1"/>
  <c r="O188" i="1" s="1"/>
  <c r="AB188" i="1"/>
  <c r="V187" i="1"/>
  <c r="AB187" i="1"/>
  <c r="CP186" i="1"/>
  <c r="O186" i="1" s="1"/>
  <c r="CP185" i="1"/>
  <c r="O185" i="1" s="1"/>
  <c r="CQ184" i="1"/>
  <c r="P184" i="1" s="1"/>
  <c r="CP184" i="1" s="1"/>
  <c r="O184" i="1" s="1"/>
  <c r="AB184" i="1"/>
  <c r="AB183" i="1"/>
  <c r="CP182" i="1"/>
  <c r="O182" i="1" s="1"/>
  <c r="CP181" i="1"/>
  <c r="O181" i="1" s="1"/>
  <c r="CX341" i="3"/>
  <c r="CX345" i="3"/>
  <c r="CX340" i="3"/>
  <c r="CX342" i="3"/>
  <c r="CX348" i="3"/>
  <c r="CX339" i="3"/>
  <c r="CX347" i="3"/>
  <c r="CX344" i="3"/>
  <c r="CX346" i="3"/>
  <c r="CX343" i="3"/>
  <c r="I183" i="1"/>
  <c r="S183" i="1" s="1"/>
  <c r="I187" i="1"/>
  <c r="R187" i="1" s="1"/>
  <c r="GK187" i="1" s="1"/>
  <c r="CP177" i="1"/>
  <c r="O177" i="1" s="1"/>
  <c r="CQ176" i="1"/>
  <c r="P176" i="1" s="1"/>
  <c r="CP176" i="1" s="1"/>
  <c r="O176" i="1" s="1"/>
  <c r="AB176" i="1"/>
  <c r="CP173" i="1"/>
  <c r="O173" i="1" s="1"/>
  <c r="CQ172" i="1"/>
  <c r="P172" i="1" s="1"/>
  <c r="CP172" i="1" s="1"/>
  <c r="O172" i="1" s="1"/>
  <c r="AB172" i="1"/>
  <c r="V171" i="1"/>
  <c r="CP169" i="1"/>
  <c r="O169" i="1" s="1"/>
  <c r="CX317" i="3"/>
  <c r="CX321" i="3"/>
  <c r="CX325" i="3"/>
  <c r="CX316" i="3"/>
  <c r="CX318" i="3"/>
  <c r="CX324" i="3"/>
  <c r="CX326" i="3"/>
  <c r="CX323" i="3"/>
  <c r="CX320" i="3"/>
  <c r="CX322" i="3"/>
  <c r="CX328" i="3"/>
  <c r="CX319" i="3"/>
  <c r="CX327" i="3"/>
  <c r="I171" i="1"/>
  <c r="P171" i="1" s="1"/>
  <c r="I175" i="1"/>
  <c r="P175" i="1" s="1"/>
  <c r="I179" i="1"/>
  <c r="P179" i="1" s="1"/>
  <c r="AB167" i="1"/>
  <c r="CS166" i="1"/>
  <c r="R166" i="1" s="1"/>
  <c r="AD166" i="1"/>
  <c r="W165" i="1"/>
  <c r="S165" i="1"/>
  <c r="CY164" i="1"/>
  <c r="X164" i="1" s="1"/>
  <c r="CY158" i="1"/>
  <c r="X158" i="1" s="1"/>
  <c r="CZ158" i="1"/>
  <c r="Y158" i="1" s="1"/>
  <c r="GM148" i="1"/>
  <c r="GN148" i="1"/>
  <c r="U97" i="1"/>
  <c r="Q97" i="1"/>
  <c r="CX178" i="3"/>
  <c r="CX182" i="3"/>
  <c r="CX175" i="3"/>
  <c r="CX179" i="3"/>
  <c r="CX183" i="3"/>
  <c r="CX177" i="3"/>
  <c r="CX181" i="3"/>
  <c r="CX185" i="3"/>
  <c r="CX176" i="3"/>
  <c r="CX180" i="3"/>
  <c r="CX184" i="3"/>
  <c r="V92" i="1"/>
  <c r="CZ88" i="1"/>
  <c r="Y88" i="1" s="1"/>
  <c r="CY88" i="1"/>
  <c r="X88" i="1" s="1"/>
  <c r="CZ86" i="1"/>
  <c r="Y86" i="1" s="1"/>
  <c r="CY86" i="1"/>
  <c r="X86" i="1" s="1"/>
  <c r="CX397" i="3"/>
  <c r="CX401" i="3"/>
  <c r="CX405" i="3"/>
  <c r="CX396" i="3"/>
  <c r="CX400" i="3"/>
  <c r="CX404" i="3"/>
  <c r="CX395" i="3"/>
  <c r="CX399" i="3"/>
  <c r="CX403" i="3"/>
  <c r="CX407" i="3"/>
  <c r="CX398" i="3"/>
  <c r="CX402" i="3"/>
  <c r="CX406" i="3"/>
  <c r="CX385" i="3"/>
  <c r="CX384" i="3"/>
  <c r="CX388" i="3"/>
  <c r="CX383" i="3"/>
  <c r="CX387" i="3"/>
  <c r="CX386" i="3"/>
  <c r="CX349" i="3"/>
  <c r="CX353" i="3"/>
  <c r="CX350" i="3"/>
  <c r="CX357" i="3"/>
  <c r="CX356" i="3"/>
  <c r="CX352" i="3"/>
  <c r="CX355" i="3"/>
  <c r="CX359" i="3"/>
  <c r="CX351" i="3"/>
  <c r="CX354" i="3"/>
  <c r="CX358" i="3"/>
  <c r="AB163" i="1"/>
  <c r="CY161" i="1"/>
  <c r="X161" i="1" s="1"/>
  <c r="CS161" i="1"/>
  <c r="R161" i="1" s="1"/>
  <c r="AD161" i="1"/>
  <c r="CR161" i="1" s="1"/>
  <c r="Q161" i="1" s="1"/>
  <c r="CQ159" i="1"/>
  <c r="P159" i="1" s="1"/>
  <c r="CP159" i="1" s="1"/>
  <c r="O159" i="1" s="1"/>
  <c r="AB159" i="1"/>
  <c r="CS157" i="1"/>
  <c r="R157" i="1" s="1"/>
  <c r="AD157" i="1"/>
  <c r="CR157" i="1" s="1"/>
  <c r="Q157" i="1" s="1"/>
  <c r="CQ155" i="1"/>
  <c r="P155" i="1" s="1"/>
  <c r="CP155" i="1" s="1"/>
  <c r="O155" i="1" s="1"/>
  <c r="AB155" i="1"/>
  <c r="CS153" i="1"/>
  <c r="R153" i="1" s="1"/>
  <c r="AD153" i="1"/>
  <c r="CR153" i="1" s="1"/>
  <c r="Q153" i="1" s="1"/>
  <c r="CY152" i="1"/>
  <c r="X152" i="1" s="1"/>
  <c r="CZ152" i="1"/>
  <c r="Y152" i="1" s="1"/>
  <c r="CY151" i="1"/>
  <c r="X151" i="1" s="1"/>
  <c r="CZ151" i="1"/>
  <c r="Y151" i="1" s="1"/>
  <c r="CZ150" i="1"/>
  <c r="Y150" i="1" s="1"/>
  <c r="CP150" i="1"/>
  <c r="O150" i="1" s="1"/>
  <c r="CS145" i="1"/>
  <c r="R145" i="1" s="1"/>
  <c r="GK145" i="1" s="1"/>
  <c r="AD145" i="1"/>
  <c r="CZ144" i="1"/>
  <c r="Y144" i="1" s="1"/>
  <c r="CP144" i="1"/>
  <c r="O144" i="1" s="1"/>
  <c r="CZ142" i="1"/>
  <c r="Y142" i="1" s="1"/>
  <c r="CP142" i="1"/>
  <c r="O142" i="1" s="1"/>
  <c r="CS137" i="1"/>
  <c r="R137" i="1" s="1"/>
  <c r="AD137" i="1"/>
  <c r="CZ136" i="1"/>
  <c r="Y136" i="1" s="1"/>
  <c r="CP136" i="1"/>
  <c r="O136" i="1" s="1"/>
  <c r="GD26" i="1"/>
  <c r="EU103" i="1"/>
  <c r="FR26" i="1"/>
  <c r="EI103" i="1"/>
  <c r="GA103" i="1"/>
  <c r="FY103" i="1"/>
  <c r="CL26" i="1"/>
  <c r="BC103" i="1"/>
  <c r="GM99" i="1"/>
  <c r="GN99" i="1"/>
  <c r="GX97" i="1"/>
  <c r="T97" i="1"/>
  <c r="CQ97" i="1"/>
  <c r="P97" i="1" s="1"/>
  <c r="CP97" i="1" s="1"/>
  <c r="O97" i="1" s="1"/>
  <c r="AB97" i="1"/>
  <c r="CR94" i="1"/>
  <c r="Q94" i="1" s="1"/>
  <c r="CP94" i="1" s="1"/>
  <c r="O94" i="1" s="1"/>
  <c r="AB94" i="1"/>
  <c r="CQ93" i="1"/>
  <c r="P93" i="1" s="1"/>
  <c r="CP93" i="1" s="1"/>
  <c r="O93" i="1" s="1"/>
  <c r="AB93" i="1"/>
  <c r="W92" i="1"/>
  <c r="S92" i="1"/>
  <c r="AB92" i="1"/>
  <c r="CS91" i="1"/>
  <c r="R91" i="1" s="1"/>
  <c r="GK91" i="1" s="1"/>
  <c r="AD91" i="1"/>
  <c r="BY26" i="1"/>
  <c r="CI103" i="1"/>
  <c r="CX158" i="3"/>
  <c r="CX157" i="3"/>
  <c r="CX155" i="3"/>
  <c r="CX156" i="3"/>
  <c r="R83" i="1"/>
  <c r="GK83" i="1" s="1"/>
  <c r="CY76" i="1"/>
  <c r="X76" i="1" s="1"/>
  <c r="CZ76" i="1"/>
  <c r="Y76" i="1" s="1"/>
  <c r="AB72" i="1"/>
  <c r="CQ72" i="1"/>
  <c r="P72" i="1" s="1"/>
  <c r="CP72" i="1" s="1"/>
  <c r="O72" i="1" s="1"/>
  <c r="CX445" i="3"/>
  <c r="CX443" i="3"/>
  <c r="CX447" i="3"/>
  <c r="CX446" i="3"/>
  <c r="CX444" i="3"/>
  <c r="CX448" i="3"/>
  <c r="CX409" i="3"/>
  <c r="CX413" i="3"/>
  <c r="CX417" i="3"/>
  <c r="CX408" i="3"/>
  <c r="CX412" i="3"/>
  <c r="CX416" i="3"/>
  <c r="CX420" i="3"/>
  <c r="CX411" i="3"/>
  <c r="CX415" i="3"/>
  <c r="CX419" i="3"/>
  <c r="CX410" i="3"/>
  <c r="CX414" i="3"/>
  <c r="CX418" i="3"/>
  <c r="CX389" i="3"/>
  <c r="CX393" i="3"/>
  <c r="CX392" i="3"/>
  <c r="CX391" i="3"/>
  <c r="CX390" i="3"/>
  <c r="CX394" i="3"/>
  <c r="CX361" i="3"/>
  <c r="CX365" i="3"/>
  <c r="CX369" i="3"/>
  <c r="CX360" i="3"/>
  <c r="CX364" i="3"/>
  <c r="CX368" i="3"/>
  <c r="CX363" i="3"/>
  <c r="CX367" i="3"/>
  <c r="CX362" i="3"/>
  <c r="CX366" i="3"/>
  <c r="CX370" i="3"/>
  <c r="Q162" i="1"/>
  <c r="AB161" i="1"/>
  <c r="P160" i="1"/>
  <c r="CX276" i="3"/>
  <c r="CX280" i="3"/>
  <c r="CX275" i="3"/>
  <c r="CX279" i="3"/>
  <c r="CX274" i="3"/>
  <c r="CX273" i="3"/>
  <c r="CX277" i="3"/>
  <c r="CX278" i="3"/>
  <c r="I162" i="1"/>
  <c r="GX162" i="1" s="1"/>
  <c r="CY157" i="1"/>
  <c r="X157" i="1" s="1"/>
  <c r="AB157" i="1"/>
  <c r="P156" i="1"/>
  <c r="CX260" i="3"/>
  <c r="CX264" i="3"/>
  <c r="CX259" i="3"/>
  <c r="CX263" i="3"/>
  <c r="CX262" i="3"/>
  <c r="CX261" i="3"/>
  <c r="CX265" i="3"/>
  <c r="CY153" i="1"/>
  <c r="X153" i="1" s="1"/>
  <c r="AB153" i="1"/>
  <c r="Q152" i="1"/>
  <c r="CY150" i="1"/>
  <c r="X150" i="1" s="1"/>
  <c r="AB150" i="1"/>
  <c r="CQ147" i="1"/>
  <c r="P147" i="1" s="1"/>
  <c r="CP147" i="1" s="1"/>
  <c r="O147" i="1" s="1"/>
  <c r="AB147" i="1"/>
  <c r="CY144" i="1"/>
  <c r="X144" i="1" s="1"/>
  <c r="AB144" i="1"/>
  <c r="CY142" i="1"/>
  <c r="X142" i="1" s="1"/>
  <c r="AB142" i="1"/>
  <c r="CQ139" i="1"/>
  <c r="P139" i="1" s="1"/>
  <c r="AB139" i="1"/>
  <c r="CY136" i="1"/>
  <c r="X136" i="1" s="1"/>
  <c r="AB136" i="1"/>
  <c r="AP103" i="1"/>
  <c r="CY96" i="1"/>
  <c r="X96" i="1" s="1"/>
  <c r="CP89" i="1"/>
  <c r="O89" i="1" s="1"/>
  <c r="CP88" i="1"/>
  <c r="O88" i="1" s="1"/>
  <c r="CP86" i="1"/>
  <c r="O86" i="1" s="1"/>
  <c r="CS85" i="1"/>
  <c r="R85" i="1" s="1"/>
  <c r="AD85" i="1"/>
  <c r="CR85" i="1" s="1"/>
  <c r="Q85" i="1" s="1"/>
  <c r="CP85" i="1" s="1"/>
  <c r="O85" i="1" s="1"/>
  <c r="CZ84" i="1"/>
  <c r="Y84" i="1" s="1"/>
  <c r="CY84" i="1"/>
  <c r="X84" i="1" s="1"/>
  <c r="CR79" i="1"/>
  <c r="Q79" i="1" s="1"/>
  <c r="CP79" i="1" s="1"/>
  <c r="O79" i="1" s="1"/>
  <c r="AB79" i="1"/>
  <c r="CY78" i="1"/>
  <c r="X78" i="1" s="1"/>
  <c r="CZ78" i="1"/>
  <c r="Y78" i="1" s="1"/>
  <c r="CY74" i="1"/>
  <c r="X74" i="1" s="1"/>
  <c r="CZ74" i="1"/>
  <c r="Y74" i="1" s="1"/>
  <c r="CX421" i="3"/>
  <c r="CX425" i="3"/>
  <c r="CX424" i="3"/>
  <c r="CX428" i="3"/>
  <c r="CX423" i="3"/>
  <c r="CX427" i="3"/>
  <c r="CX422" i="3"/>
  <c r="CX426" i="3"/>
  <c r="I218" i="1"/>
  <c r="I214" i="1"/>
  <c r="GX214" i="1" s="1"/>
  <c r="I210" i="1"/>
  <c r="U210" i="1" s="1"/>
  <c r="CX373" i="3"/>
  <c r="CX372" i="3"/>
  <c r="CX376" i="3"/>
  <c r="CX371" i="3"/>
  <c r="CX375" i="3"/>
  <c r="CX374" i="3"/>
  <c r="I194" i="1"/>
  <c r="GX194" i="1" s="1"/>
  <c r="CX329" i="3"/>
  <c r="CX333" i="3"/>
  <c r="CX337" i="3"/>
  <c r="CX332" i="3"/>
  <c r="CX334" i="3"/>
  <c r="CX331" i="3"/>
  <c r="CX330" i="3"/>
  <c r="CX336" i="3"/>
  <c r="CX338" i="3"/>
  <c r="CX335" i="3"/>
  <c r="CX304" i="3"/>
  <c r="CX308" i="3"/>
  <c r="CX305" i="3"/>
  <c r="CX309" i="3"/>
  <c r="CX313" i="3"/>
  <c r="CX306" i="3"/>
  <c r="CX310" i="3"/>
  <c r="CX315" i="3"/>
  <c r="CX312" i="3"/>
  <c r="CX314" i="3"/>
  <c r="CX303" i="3"/>
  <c r="CX307" i="3"/>
  <c r="CX311" i="3"/>
  <c r="CX292" i="3"/>
  <c r="CX291" i="3"/>
  <c r="CX289" i="3"/>
  <c r="CX293" i="3"/>
  <c r="CX294" i="3"/>
  <c r="CX290" i="3"/>
  <c r="CX295" i="3"/>
  <c r="U162" i="1"/>
  <c r="CP161" i="1"/>
  <c r="O161" i="1" s="1"/>
  <c r="GX160" i="1"/>
  <c r="U160" i="1"/>
  <c r="W160" i="1"/>
  <c r="S160" i="1"/>
  <c r="CP158" i="1"/>
  <c r="O158" i="1" s="1"/>
  <c r="AB158" i="1"/>
  <c r="GX156" i="1"/>
  <c r="U156" i="1"/>
  <c r="W156" i="1"/>
  <c r="S156" i="1"/>
  <c r="CP154" i="1"/>
  <c r="O154" i="1" s="1"/>
  <c r="AB154" i="1"/>
  <c r="CQ151" i="1"/>
  <c r="P151" i="1" s="1"/>
  <c r="CP151" i="1" s="1"/>
  <c r="O151" i="1" s="1"/>
  <c r="AB151" i="1"/>
  <c r="CS149" i="1"/>
  <c r="R149" i="1" s="1"/>
  <c r="CY149" i="1" s="1"/>
  <c r="X149" i="1" s="1"/>
  <c r="AD149" i="1"/>
  <c r="CS141" i="1"/>
  <c r="R141" i="1" s="1"/>
  <c r="AD141" i="1"/>
  <c r="BB26" i="1"/>
  <c r="F116" i="1"/>
  <c r="GM101" i="1"/>
  <c r="GN101" i="1"/>
  <c r="V97" i="1"/>
  <c r="R97" i="1"/>
  <c r="GK97" i="1" s="1"/>
  <c r="CR96" i="1"/>
  <c r="Q96" i="1" s="1"/>
  <c r="AB96" i="1"/>
  <c r="CS95" i="1"/>
  <c r="R95" i="1" s="1"/>
  <c r="GK95" i="1" s="1"/>
  <c r="AD95" i="1"/>
  <c r="CZ94" i="1"/>
  <c r="Y94" i="1" s="1"/>
  <c r="U92" i="1"/>
  <c r="Q92" i="1"/>
  <c r="CP90" i="1"/>
  <c r="O90" i="1" s="1"/>
  <c r="V83" i="1"/>
  <c r="V75" i="1"/>
  <c r="CY72" i="1"/>
  <c r="X72" i="1" s="1"/>
  <c r="CZ72" i="1"/>
  <c r="Y72" i="1" s="1"/>
  <c r="CX284" i="3"/>
  <c r="CX288" i="3"/>
  <c r="CX283" i="3"/>
  <c r="CX287" i="3"/>
  <c r="CX281" i="3"/>
  <c r="CX285" i="3"/>
  <c r="CX286" i="3"/>
  <c r="CX282" i="3"/>
  <c r="CQ157" i="1"/>
  <c r="P157" i="1" s="1"/>
  <c r="CP157" i="1" s="1"/>
  <c r="O157" i="1" s="1"/>
  <c r="CX268" i="3"/>
  <c r="CX272" i="3"/>
  <c r="CX267" i="3"/>
  <c r="CX271" i="3"/>
  <c r="CX266" i="3"/>
  <c r="CX270" i="3"/>
  <c r="CX269" i="3"/>
  <c r="CQ153" i="1"/>
  <c r="P153" i="1" s="1"/>
  <c r="CP153" i="1" s="1"/>
  <c r="O153" i="1" s="1"/>
  <c r="EG103" i="1"/>
  <c r="AO103" i="1"/>
  <c r="CX186" i="3"/>
  <c r="CX190" i="3"/>
  <c r="CX187" i="3"/>
  <c r="CX189" i="3"/>
  <c r="CX192" i="3"/>
  <c r="CX196" i="3"/>
  <c r="CX188" i="3"/>
  <c r="CX191" i="3"/>
  <c r="CX195" i="3"/>
  <c r="CX194" i="3"/>
  <c r="CX193" i="3"/>
  <c r="CZ89" i="1"/>
  <c r="Y89" i="1" s="1"/>
  <c r="AB89" i="1"/>
  <c r="AB88" i="1"/>
  <c r="U87" i="1"/>
  <c r="AB86" i="1"/>
  <c r="AB84" i="1"/>
  <c r="CQ84" i="1"/>
  <c r="P84" i="1" s="1"/>
  <c r="CP84" i="1" s="1"/>
  <c r="O84" i="1" s="1"/>
  <c r="T83" i="1"/>
  <c r="AB83" i="1"/>
  <c r="AB78" i="1"/>
  <c r="CQ78" i="1"/>
  <c r="P78" i="1" s="1"/>
  <c r="CP78" i="1" s="1"/>
  <c r="O78" i="1" s="1"/>
  <c r="AB76" i="1"/>
  <c r="CQ76" i="1"/>
  <c r="P76" i="1" s="1"/>
  <c r="CP76" i="1" s="1"/>
  <c r="O76" i="1" s="1"/>
  <c r="T75" i="1"/>
  <c r="AB75" i="1"/>
  <c r="CZ73" i="1"/>
  <c r="Y73" i="1" s="1"/>
  <c r="GM73" i="1" s="1"/>
  <c r="W71" i="1"/>
  <c r="S71" i="1"/>
  <c r="CZ65" i="1"/>
  <c r="Y65" i="1" s="1"/>
  <c r="CY65" i="1"/>
  <c r="X65" i="1" s="1"/>
  <c r="CZ55" i="1"/>
  <c r="Y55" i="1" s="1"/>
  <c r="CY55" i="1"/>
  <c r="X55" i="1" s="1"/>
  <c r="CZ51" i="1"/>
  <c r="Y51" i="1" s="1"/>
  <c r="CY51" i="1"/>
  <c r="X51" i="1" s="1"/>
  <c r="CZ41" i="1"/>
  <c r="Y41" i="1" s="1"/>
  <c r="CY41" i="1"/>
  <c r="X41" i="1" s="1"/>
  <c r="CZ33" i="1"/>
  <c r="Y33" i="1" s="1"/>
  <c r="CY33" i="1"/>
  <c r="X33" i="1" s="1"/>
  <c r="CX244" i="3"/>
  <c r="CX248" i="3"/>
  <c r="CX243" i="3"/>
  <c r="CX247" i="3"/>
  <c r="CX246" i="3"/>
  <c r="CX250" i="3"/>
  <c r="CX245" i="3"/>
  <c r="CX249" i="3"/>
  <c r="CX228" i="3"/>
  <c r="CX232" i="3"/>
  <c r="CX227" i="3"/>
  <c r="CX231" i="3"/>
  <c r="CX230" i="3"/>
  <c r="CX234" i="3"/>
  <c r="CX229" i="3"/>
  <c r="CX233" i="3"/>
  <c r="CX220" i="3"/>
  <c r="CX219" i="3"/>
  <c r="CX218" i="3"/>
  <c r="CX217" i="3"/>
  <c r="CX221" i="3"/>
  <c r="CX208" i="3"/>
  <c r="CX207" i="3"/>
  <c r="CX206" i="3"/>
  <c r="CX210" i="3"/>
  <c r="CX205" i="3"/>
  <c r="CX209" i="3"/>
  <c r="CX200" i="3"/>
  <c r="CX199" i="3"/>
  <c r="CX198" i="3"/>
  <c r="CX197" i="3"/>
  <c r="AB85" i="1"/>
  <c r="W83" i="1"/>
  <c r="S83" i="1"/>
  <c r="AB80" i="1"/>
  <c r="CQ80" i="1"/>
  <c r="P80" i="1" s="1"/>
  <c r="CP80" i="1" s="1"/>
  <c r="O80" i="1" s="1"/>
  <c r="W75" i="1"/>
  <c r="S75" i="1"/>
  <c r="Q71" i="1"/>
  <c r="T70" i="1"/>
  <c r="AB70" i="1"/>
  <c r="CQ70" i="1"/>
  <c r="CZ69" i="1"/>
  <c r="Y69" i="1" s="1"/>
  <c r="CY69" i="1"/>
  <c r="X69" i="1" s="1"/>
  <c r="CP69" i="1"/>
  <c r="O69" i="1" s="1"/>
  <c r="CZ63" i="1"/>
  <c r="Y63" i="1" s="1"/>
  <c r="CY63" i="1"/>
  <c r="X63" i="1" s="1"/>
  <c r="CZ50" i="1"/>
  <c r="Y50" i="1" s="1"/>
  <c r="GN46" i="1"/>
  <c r="GM46" i="1"/>
  <c r="V38" i="1"/>
  <c r="AI103" i="1" s="1"/>
  <c r="GX38" i="1"/>
  <c r="CZ29" i="1"/>
  <c r="Y29" i="1" s="1"/>
  <c r="CY29" i="1"/>
  <c r="X29" i="1" s="1"/>
  <c r="CX252" i="3"/>
  <c r="CX256" i="3"/>
  <c r="CX251" i="3"/>
  <c r="CX255" i="3"/>
  <c r="CX254" i="3"/>
  <c r="CX258" i="3"/>
  <c r="CX253" i="3"/>
  <c r="CX257" i="3"/>
  <c r="CX236" i="3"/>
  <c r="CX240" i="3"/>
  <c r="CX235" i="3"/>
  <c r="CX239" i="3"/>
  <c r="CX238" i="3"/>
  <c r="CX242" i="3"/>
  <c r="CX237" i="3"/>
  <c r="CX241" i="3"/>
  <c r="CX224" i="3"/>
  <c r="CX223" i="3"/>
  <c r="CX222" i="3"/>
  <c r="CX226" i="3"/>
  <c r="CX225" i="3"/>
  <c r="CX212" i="3"/>
  <c r="CX216" i="3"/>
  <c r="CX211" i="3"/>
  <c r="CX215" i="3"/>
  <c r="CX214" i="3"/>
  <c r="CX213" i="3"/>
  <c r="CX204" i="3"/>
  <c r="CX203" i="3"/>
  <c r="CX202" i="3"/>
  <c r="CX201" i="3"/>
  <c r="CZ87" i="1"/>
  <c r="Y87" i="1" s="1"/>
  <c r="CY87" i="1"/>
  <c r="X87" i="1" s="1"/>
  <c r="GM87" i="1" s="1"/>
  <c r="Q83" i="1"/>
  <c r="CP83" i="1" s="1"/>
  <c r="O83" i="1" s="1"/>
  <c r="AD82" i="1"/>
  <c r="CS82" i="1"/>
  <c r="R82" i="1" s="1"/>
  <c r="GK82" i="1" s="1"/>
  <c r="CZ79" i="1"/>
  <c r="Y79" i="1" s="1"/>
  <c r="CY79" i="1"/>
  <c r="X79" i="1" s="1"/>
  <c r="Q75" i="1"/>
  <c r="CP75" i="1" s="1"/>
  <c r="O75" i="1" s="1"/>
  <c r="V70" i="1"/>
  <c r="CZ45" i="1"/>
  <c r="Y45" i="1" s="1"/>
  <c r="CY45" i="1"/>
  <c r="X45" i="1" s="1"/>
  <c r="CZ37" i="1"/>
  <c r="Y37" i="1" s="1"/>
  <c r="CY37" i="1"/>
  <c r="X37" i="1" s="1"/>
  <c r="CZ31" i="1"/>
  <c r="Y31" i="1" s="1"/>
  <c r="CX174" i="3"/>
  <c r="CX171" i="3"/>
  <c r="CX173" i="3"/>
  <c r="CX172" i="3"/>
  <c r="CX166" i="3"/>
  <c r="CX163" i="3"/>
  <c r="CX165" i="3"/>
  <c r="CX164" i="3"/>
  <c r="CX150" i="3"/>
  <c r="CX149" i="3"/>
  <c r="CX148" i="3"/>
  <c r="CX142" i="3"/>
  <c r="CX141" i="3"/>
  <c r="CX143" i="3"/>
  <c r="CX144" i="3"/>
  <c r="CX134" i="3"/>
  <c r="CX133" i="3"/>
  <c r="CX135" i="3"/>
  <c r="CX136" i="3"/>
  <c r="AB69" i="1"/>
  <c r="U68" i="1"/>
  <c r="AB66" i="1"/>
  <c r="W62" i="1"/>
  <c r="S62" i="1"/>
  <c r="AB60" i="1"/>
  <c r="Q58" i="1"/>
  <c r="CP58" i="1" s="1"/>
  <c r="O58" i="1" s="1"/>
  <c r="AD57" i="1"/>
  <c r="CS57" i="1"/>
  <c r="R57" i="1" s="1"/>
  <c r="CZ56" i="1"/>
  <c r="Y56" i="1" s="1"/>
  <c r="GN56" i="1" s="1"/>
  <c r="W54" i="1"/>
  <c r="S54" i="1"/>
  <c r="AB51" i="1"/>
  <c r="CQ51" i="1"/>
  <c r="P51" i="1" s="1"/>
  <c r="CP51" i="1" s="1"/>
  <c r="O51" i="1" s="1"/>
  <c r="AB48" i="1"/>
  <c r="AB45" i="1"/>
  <c r="CQ45" i="1"/>
  <c r="P45" i="1" s="1"/>
  <c r="CP45" i="1" s="1"/>
  <c r="O45" i="1" s="1"/>
  <c r="T44" i="1"/>
  <c r="AB44" i="1"/>
  <c r="U42" i="1"/>
  <c r="P42" i="1"/>
  <c r="AB41" i="1"/>
  <c r="CQ41" i="1"/>
  <c r="P41" i="1" s="1"/>
  <c r="CP41" i="1" s="1"/>
  <c r="O41" i="1" s="1"/>
  <c r="T40" i="1"/>
  <c r="AB40" i="1"/>
  <c r="U38" i="1"/>
  <c r="P38" i="1"/>
  <c r="AB37" i="1"/>
  <c r="CQ37" i="1"/>
  <c r="P37" i="1" s="1"/>
  <c r="CP37" i="1" s="1"/>
  <c r="O37" i="1" s="1"/>
  <c r="T36" i="1"/>
  <c r="AB36" i="1"/>
  <c r="CP32" i="1"/>
  <c r="O32" i="1" s="1"/>
  <c r="CX10" i="3"/>
  <c r="CX9" i="3"/>
  <c r="CX13" i="3"/>
  <c r="CX12" i="3"/>
  <c r="CX11" i="3"/>
  <c r="Q30" i="1"/>
  <c r="CP28" i="1"/>
  <c r="O28" i="1" s="1"/>
  <c r="CX2" i="3"/>
  <c r="CX1" i="3"/>
  <c r="CX4" i="3"/>
  <c r="CX3" i="3"/>
  <c r="CX154" i="3"/>
  <c r="CX153" i="3"/>
  <c r="CX151" i="3"/>
  <c r="CX152" i="3"/>
  <c r="CX122" i="3"/>
  <c r="CX121" i="3"/>
  <c r="CX123" i="3"/>
  <c r="CX124" i="3"/>
  <c r="AD64" i="1"/>
  <c r="CS64" i="1"/>
  <c r="R64" i="1" s="1"/>
  <c r="CY64" i="1" s="1"/>
  <c r="X64" i="1" s="1"/>
  <c r="Q62" i="1"/>
  <c r="CX81" i="3"/>
  <c r="CX79" i="3"/>
  <c r="CX80" i="3"/>
  <c r="Q54" i="1"/>
  <c r="AD53" i="1"/>
  <c r="CS53" i="1"/>
  <c r="R53" i="1" s="1"/>
  <c r="CY53" i="1" s="1"/>
  <c r="X53" i="1" s="1"/>
  <c r="AD47" i="1"/>
  <c r="CS47" i="1"/>
  <c r="R47" i="1" s="1"/>
  <c r="CY44" i="1"/>
  <c r="X44" i="1" s="1"/>
  <c r="CZ44" i="1"/>
  <c r="Y44" i="1" s="1"/>
  <c r="T42" i="1"/>
  <c r="AB42" i="1"/>
  <c r="CY40" i="1"/>
  <c r="X40" i="1" s="1"/>
  <c r="CZ40" i="1"/>
  <c r="Y40" i="1" s="1"/>
  <c r="CY39" i="1"/>
  <c r="X39" i="1" s="1"/>
  <c r="T38" i="1"/>
  <c r="AB38" i="1"/>
  <c r="CY36" i="1"/>
  <c r="X36" i="1" s="1"/>
  <c r="CZ36" i="1"/>
  <c r="Y36" i="1" s="1"/>
  <c r="AB33" i="1"/>
  <c r="CQ33" i="1"/>
  <c r="P33" i="1" s="1"/>
  <c r="CP33" i="1" s="1"/>
  <c r="O33" i="1" s="1"/>
  <c r="AB32" i="1"/>
  <c r="AB29" i="1"/>
  <c r="CQ29" i="1"/>
  <c r="P29" i="1" s="1"/>
  <c r="AB28" i="1"/>
  <c r="CY68" i="1"/>
  <c r="X68" i="1" s="1"/>
  <c r="GM68" i="1" s="1"/>
  <c r="CZ68" i="1"/>
  <c r="Y68" i="1" s="1"/>
  <c r="CP67" i="1"/>
  <c r="O67" i="1" s="1"/>
  <c r="CP62" i="1"/>
  <c r="O62" i="1" s="1"/>
  <c r="CX89" i="3"/>
  <c r="CX87" i="3"/>
  <c r="CX88" i="3"/>
  <c r="AB59" i="1"/>
  <c r="CQ59" i="1"/>
  <c r="P59" i="1" s="1"/>
  <c r="CP59" i="1" s="1"/>
  <c r="O59" i="1" s="1"/>
  <c r="CP54" i="1"/>
  <c r="O54" i="1" s="1"/>
  <c r="CX69" i="3"/>
  <c r="CX68" i="3"/>
  <c r="CX67" i="3"/>
  <c r="AD50" i="1"/>
  <c r="CS50" i="1"/>
  <c r="R50" i="1" s="1"/>
  <c r="GK50" i="1" s="1"/>
  <c r="U49" i="1"/>
  <c r="DZ103" i="1" s="1"/>
  <c r="AD43" i="1"/>
  <c r="CS43" i="1"/>
  <c r="R43" i="1" s="1"/>
  <c r="GK43" i="1" s="1"/>
  <c r="W42" i="1"/>
  <c r="S42" i="1"/>
  <c r="AD39" i="1"/>
  <c r="CS39" i="1"/>
  <c r="R39" i="1" s="1"/>
  <c r="GK39" i="1" s="1"/>
  <c r="W38" i="1"/>
  <c r="S38" i="1"/>
  <c r="AD35" i="1"/>
  <c r="CS35" i="1"/>
  <c r="R35" i="1" s="1"/>
  <c r="GK35" i="1" s="1"/>
  <c r="CP34" i="1"/>
  <c r="O34" i="1" s="1"/>
  <c r="CY32" i="1"/>
  <c r="X32" i="1" s="1"/>
  <c r="CZ32" i="1"/>
  <c r="Y32" i="1" s="1"/>
  <c r="CY28" i="1"/>
  <c r="X28" i="1" s="1"/>
  <c r="CZ28" i="1"/>
  <c r="Y28" i="1" s="1"/>
  <c r="CX170" i="3"/>
  <c r="CX167" i="3"/>
  <c r="CX169" i="3"/>
  <c r="CX168" i="3"/>
  <c r="CX162" i="3"/>
  <c r="CX159" i="3"/>
  <c r="CX161" i="3"/>
  <c r="CX160" i="3"/>
  <c r="CX146" i="3"/>
  <c r="CX145" i="3"/>
  <c r="CX147" i="3"/>
  <c r="CX138" i="3"/>
  <c r="CX137" i="3"/>
  <c r="CX139" i="3"/>
  <c r="CX140" i="3"/>
  <c r="CX130" i="3"/>
  <c r="CX129" i="3"/>
  <c r="CX131" i="3"/>
  <c r="CX132" i="3"/>
  <c r="I70" i="1"/>
  <c r="U70" i="1" s="1"/>
  <c r="T68" i="1"/>
  <c r="AB68" i="1"/>
  <c r="CY67" i="1"/>
  <c r="X67" i="1" s="1"/>
  <c r="CZ66" i="1"/>
  <c r="Y66" i="1" s="1"/>
  <c r="CP66" i="1"/>
  <c r="O66" i="1" s="1"/>
  <c r="AB65" i="1"/>
  <c r="CQ65" i="1"/>
  <c r="P65" i="1" s="1"/>
  <c r="CP65" i="1" s="1"/>
  <c r="O65" i="1" s="1"/>
  <c r="AB63" i="1"/>
  <c r="CQ63" i="1"/>
  <c r="P63" i="1" s="1"/>
  <c r="CP63" i="1" s="1"/>
  <c r="O63" i="1" s="1"/>
  <c r="T62" i="1"/>
  <c r="AB62" i="1"/>
  <c r="AD61" i="1"/>
  <c r="CS61" i="1"/>
  <c r="R61" i="1" s="1"/>
  <c r="GK61" i="1" s="1"/>
  <c r="CZ60" i="1"/>
  <c r="Y60" i="1" s="1"/>
  <c r="CP60" i="1"/>
  <c r="O60" i="1" s="1"/>
  <c r="W58" i="1"/>
  <c r="S58" i="1"/>
  <c r="V58" i="1"/>
  <c r="CY57" i="1"/>
  <c r="X57" i="1" s="1"/>
  <c r="AB55" i="1"/>
  <c r="CQ55" i="1"/>
  <c r="P55" i="1" s="1"/>
  <c r="CP55" i="1" s="1"/>
  <c r="O55" i="1" s="1"/>
  <c r="T54" i="1"/>
  <c r="AB54" i="1"/>
  <c r="T49" i="1"/>
  <c r="DY103" i="1" s="1"/>
  <c r="AB49" i="1"/>
  <c r="CQ49" i="1"/>
  <c r="CZ48" i="1"/>
  <c r="Y48" i="1" s="1"/>
  <c r="CP48" i="1"/>
  <c r="O48" i="1" s="1"/>
  <c r="CP44" i="1"/>
  <c r="O44" i="1" s="1"/>
  <c r="CX34" i="3"/>
  <c r="CX33" i="3"/>
  <c r="CX35" i="3"/>
  <c r="Q42" i="1"/>
  <c r="CP40" i="1"/>
  <c r="O40" i="1" s="1"/>
  <c r="CX26" i="3"/>
  <c r="CX25" i="3"/>
  <c r="CX28" i="3"/>
  <c r="CX27" i="3"/>
  <c r="Q38" i="1"/>
  <c r="CP36" i="1"/>
  <c r="O36" i="1" s="1"/>
  <c r="CX22" i="3"/>
  <c r="CX21" i="3"/>
  <c r="CY34" i="1"/>
  <c r="X34" i="1" s="1"/>
  <c r="AB34" i="1"/>
  <c r="AD31" i="1"/>
  <c r="CS31" i="1"/>
  <c r="R31" i="1" s="1"/>
  <c r="W30" i="1"/>
  <c r="S30" i="1"/>
  <c r="CP30" i="1" s="1"/>
  <c r="O30" i="1" s="1"/>
  <c r="CX78" i="3"/>
  <c r="CX77" i="3"/>
  <c r="CX76" i="3"/>
  <c r="CX66" i="3"/>
  <c r="CX65" i="3"/>
  <c r="CX64" i="3"/>
  <c r="CX46" i="3"/>
  <c r="CX45" i="3"/>
  <c r="CX44" i="3"/>
  <c r="CX43" i="3"/>
  <c r="CX126" i="3"/>
  <c r="CX125" i="3"/>
  <c r="CX127" i="3"/>
  <c r="CX128" i="3"/>
  <c r="CX90" i="3"/>
  <c r="CX91" i="3"/>
  <c r="CX92" i="3"/>
  <c r="CX82" i="3"/>
  <c r="CX83" i="3"/>
  <c r="CX84" i="3"/>
  <c r="CX70" i="3"/>
  <c r="CX72" i="3"/>
  <c r="CX71" i="3"/>
  <c r="I49" i="1"/>
  <c r="GX49" i="1" s="1"/>
  <c r="GB103" i="1" s="1"/>
  <c r="CX38" i="3"/>
  <c r="CX37" i="3"/>
  <c r="CX36" i="3"/>
  <c r="CX30" i="3"/>
  <c r="CX29" i="3"/>
  <c r="CX32" i="3"/>
  <c r="CX31" i="3"/>
  <c r="CX24" i="3"/>
  <c r="CX23" i="3"/>
  <c r="CX14" i="3"/>
  <c r="CX18" i="3"/>
  <c r="CX17" i="3"/>
  <c r="CX16" i="3"/>
  <c r="CX15" i="3"/>
  <c r="CX6" i="3"/>
  <c r="CX5" i="3"/>
  <c r="CX8" i="3"/>
  <c r="CX7" i="3"/>
  <c r="CX74" i="3"/>
  <c r="CX73" i="3"/>
  <c r="CX75" i="3"/>
  <c r="CX62" i="3"/>
  <c r="CX61" i="3"/>
  <c r="CX63" i="3"/>
  <c r="CX42" i="3"/>
  <c r="CX41" i="3"/>
  <c r="CX40" i="3"/>
  <c r="CX39" i="3"/>
  <c r="G993" i="5" l="1"/>
  <c r="J993" i="5"/>
  <c r="J576" i="5"/>
  <c r="G16" i="5"/>
  <c r="G859" i="5"/>
  <c r="G15" i="5"/>
  <c r="G576" i="5"/>
  <c r="DY320" i="1"/>
  <c r="DL397" i="1"/>
  <c r="GM542" i="1"/>
  <c r="GN542" i="1"/>
  <c r="GM544" i="1"/>
  <c r="GN544" i="1"/>
  <c r="DZ26" i="1"/>
  <c r="DM103" i="1"/>
  <c r="GM377" i="1"/>
  <c r="GN377" i="1"/>
  <c r="GO631" i="1"/>
  <c r="GM631" i="1"/>
  <c r="AI26" i="1"/>
  <c r="V103" i="1"/>
  <c r="CG428" i="1"/>
  <c r="AX499" i="1"/>
  <c r="DU639" i="1"/>
  <c r="GM353" i="1"/>
  <c r="GN353" i="1"/>
  <c r="DV320" i="1"/>
  <c r="DI397" i="1"/>
  <c r="EA320" i="1"/>
  <c r="DN397" i="1"/>
  <c r="AF580" i="1"/>
  <c r="S639" i="1"/>
  <c r="GM79" i="1"/>
  <c r="GN79" i="1"/>
  <c r="AH530" i="1"/>
  <c r="U549" i="1"/>
  <c r="GO637" i="1"/>
  <c r="GM637" i="1"/>
  <c r="GM94" i="1"/>
  <c r="GN94" i="1"/>
  <c r="GM337" i="1"/>
  <c r="GN337" i="1"/>
  <c r="GM345" i="1"/>
  <c r="GN345" i="1"/>
  <c r="DZ320" i="1"/>
  <c r="DM397" i="1"/>
  <c r="AI530" i="1"/>
  <c r="V549" i="1"/>
  <c r="EA530" i="1"/>
  <c r="DN549" i="1"/>
  <c r="GM55" i="1"/>
  <c r="GN55" i="1"/>
  <c r="GM65" i="1"/>
  <c r="GO65" i="1"/>
  <c r="FU103" i="1" s="1"/>
  <c r="GM67" i="1"/>
  <c r="GN67" i="1"/>
  <c r="GK47" i="1"/>
  <c r="CZ47" i="1"/>
  <c r="Y47" i="1" s="1"/>
  <c r="GM37" i="1"/>
  <c r="GN37" i="1"/>
  <c r="CY47" i="1"/>
  <c r="X47" i="1" s="1"/>
  <c r="GN80" i="1"/>
  <c r="GM80" i="1"/>
  <c r="CZ71" i="1"/>
  <c r="Y71" i="1" s="1"/>
  <c r="CY71" i="1"/>
  <c r="X71" i="1" s="1"/>
  <c r="T218" i="1"/>
  <c r="P218" i="1"/>
  <c r="GK85" i="1"/>
  <c r="CY85" i="1"/>
  <c r="X85" i="1" s="1"/>
  <c r="GN85" i="1" s="1"/>
  <c r="GM147" i="1"/>
  <c r="GN147" i="1"/>
  <c r="AB91" i="1"/>
  <c r="CR91" i="1"/>
  <c r="Q91" i="1" s="1"/>
  <c r="CP91" i="1" s="1"/>
  <c r="O91" i="1" s="1"/>
  <c r="GM172" i="1"/>
  <c r="GN172" i="1"/>
  <c r="V175" i="1"/>
  <c r="GM206" i="1"/>
  <c r="GN206" i="1"/>
  <c r="AB168" i="1"/>
  <c r="CR168" i="1"/>
  <c r="Q168" i="1" s="1"/>
  <c r="CP168" i="1" s="1"/>
  <c r="O168" i="1" s="1"/>
  <c r="U183" i="1"/>
  <c r="GM195" i="1"/>
  <c r="GN195" i="1"/>
  <c r="CY209" i="1"/>
  <c r="X209" i="1" s="1"/>
  <c r="CZ209" i="1"/>
  <c r="Y209" i="1" s="1"/>
  <c r="AB178" i="1"/>
  <c r="CR178" i="1"/>
  <c r="Q178" i="1" s="1"/>
  <c r="CP178" i="1" s="1"/>
  <c r="O178" i="1" s="1"/>
  <c r="CP209" i="1"/>
  <c r="O209" i="1" s="1"/>
  <c r="BB134" i="1"/>
  <c r="F302" i="1"/>
  <c r="BB668" i="1"/>
  <c r="CZ179" i="1"/>
  <c r="Y179" i="1" s="1"/>
  <c r="GM143" i="1"/>
  <c r="GN143" i="1"/>
  <c r="T183" i="1"/>
  <c r="GN220" i="1"/>
  <c r="GM220" i="1"/>
  <c r="GM332" i="1"/>
  <c r="GN332" i="1"/>
  <c r="AB354" i="1"/>
  <c r="CR354" i="1"/>
  <c r="Q354" i="1" s="1"/>
  <c r="CP354" i="1" s="1"/>
  <c r="O354" i="1" s="1"/>
  <c r="GM368" i="1"/>
  <c r="GN368" i="1"/>
  <c r="CY228" i="1"/>
  <c r="X228" i="1" s="1"/>
  <c r="CZ228" i="1"/>
  <c r="Y228" i="1" s="1"/>
  <c r="GM352" i="1"/>
  <c r="GN352" i="1"/>
  <c r="AB362" i="1"/>
  <c r="CR362" i="1"/>
  <c r="Q362" i="1" s="1"/>
  <c r="CP362" i="1" s="1"/>
  <c r="O362" i="1" s="1"/>
  <c r="T266" i="1"/>
  <c r="CZ326" i="1"/>
  <c r="Y326" i="1" s="1"/>
  <c r="W444" i="1"/>
  <c r="T444" i="1"/>
  <c r="R447" i="1"/>
  <c r="GK447" i="1" s="1"/>
  <c r="GM327" i="1"/>
  <c r="GN327" i="1"/>
  <c r="GN343" i="1"/>
  <c r="GM378" i="1"/>
  <c r="GN378" i="1"/>
  <c r="CY434" i="1"/>
  <c r="X434" i="1" s="1"/>
  <c r="CZ434" i="1"/>
  <c r="Y434" i="1" s="1"/>
  <c r="EU530" i="1"/>
  <c r="P565" i="1"/>
  <c r="GM452" i="1"/>
  <c r="GN452" i="1"/>
  <c r="GX468" i="1"/>
  <c r="F648" i="1"/>
  <c r="AP580" i="1"/>
  <c r="GX456" i="1"/>
  <c r="EI320" i="1"/>
  <c r="P407" i="1"/>
  <c r="GK471" i="1"/>
  <c r="CZ471" i="1"/>
  <c r="Y471" i="1" s="1"/>
  <c r="AB539" i="1"/>
  <c r="CR539" i="1"/>
  <c r="Q539" i="1" s="1"/>
  <c r="CP539" i="1" s="1"/>
  <c r="O539" i="1" s="1"/>
  <c r="AB442" i="1"/>
  <c r="CR442" i="1"/>
  <c r="Q442" i="1" s="1"/>
  <c r="CP442" i="1" s="1"/>
  <c r="O442" i="1" s="1"/>
  <c r="CZ449" i="1"/>
  <c r="Y449" i="1" s="1"/>
  <c r="CY449" i="1"/>
  <c r="X449" i="1" s="1"/>
  <c r="AB586" i="1"/>
  <c r="CR586" i="1"/>
  <c r="Q586" i="1" s="1"/>
  <c r="CP586" i="1" s="1"/>
  <c r="O586" i="1" s="1"/>
  <c r="CP324" i="1"/>
  <c r="O324" i="1" s="1"/>
  <c r="GM619" i="1"/>
  <c r="GO619" i="1"/>
  <c r="GM636" i="1"/>
  <c r="GO636" i="1"/>
  <c r="GO597" i="1"/>
  <c r="GM597" i="1"/>
  <c r="GO613" i="1"/>
  <c r="GM613" i="1"/>
  <c r="GK31" i="1"/>
  <c r="GM40" i="1"/>
  <c r="GN40" i="1"/>
  <c r="AB61" i="1"/>
  <c r="CR61" i="1"/>
  <c r="Q61" i="1" s="1"/>
  <c r="CP61" i="1" s="1"/>
  <c r="O61" i="1" s="1"/>
  <c r="GM63" i="1"/>
  <c r="GN63" i="1"/>
  <c r="CY31" i="1"/>
  <c r="X31" i="1" s="1"/>
  <c r="R49" i="1"/>
  <c r="GK49" i="1" s="1"/>
  <c r="GM59" i="1"/>
  <c r="GN59" i="1"/>
  <c r="GM33" i="1"/>
  <c r="GN33" i="1"/>
  <c r="CY43" i="1"/>
  <c r="X43" i="1" s="1"/>
  <c r="AB47" i="1"/>
  <c r="CR47" i="1"/>
  <c r="Q47" i="1" s="1"/>
  <c r="CP47" i="1" s="1"/>
  <c r="O47" i="1" s="1"/>
  <c r="GM28" i="1"/>
  <c r="GN28" i="1"/>
  <c r="CP42" i="1"/>
  <c r="O42" i="1" s="1"/>
  <c r="CP71" i="1"/>
  <c r="O71" i="1" s="1"/>
  <c r="Q70" i="1"/>
  <c r="GN76" i="1"/>
  <c r="GM76" i="1"/>
  <c r="GN84" i="1"/>
  <c r="GM84" i="1"/>
  <c r="CZ95" i="1"/>
  <c r="Y95" i="1" s="1"/>
  <c r="GM151" i="1"/>
  <c r="GN151" i="1"/>
  <c r="CY156" i="1"/>
  <c r="X156" i="1" s="1"/>
  <c r="CZ156" i="1"/>
  <c r="Y156" i="1" s="1"/>
  <c r="GN73" i="1"/>
  <c r="GN86" i="1"/>
  <c r="GM86" i="1"/>
  <c r="GN89" i="1"/>
  <c r="GM89" i="1"/>
  <c r="AP26" i="1"/>
  <c r="F112" i="1"/>
  <c r="CP139" i="1"/>
  <c r="O139" i="1" s="1"/>
  <c r="R162" i="1"/>
  <c r="GM142" i="1"/>
  <c r="GN142" i="1"/>
  <c r="AB145" i="1"/>
  <c r="CR145" i="1"/>
  <c r="Q145" i="1" s="1"/>
  <c r="CP145" i="1" s="1"/>
  <c r="O145" i="1" s="1"/>
  <c r="GM155" i="1"/>
  <c r="GN155" i="1"/>
  <c r="GM159" i="1"/>
  <c r="GN159" i="1"/>
  <c r="S162" i="1"/>
  <c r="GK166" i="1"/>
  <c r="CZ166" i="1"/>
  <c r="Y166" i="1" s="1"/>
  <c r="R171" i="1"/>
  <c r="GK171" i="1" s="1"/>
  <c r="GM173" i="1"/>
  <c r="GN173" i="1"/>
  <c r="R179" i="1"/>
  <c r="GK179" i="1" s="1"/>
  <c r="GM185" i="1"/>
  <c r="GN185" i="1"/>
  <c r="W210" i="1"/>
  <c r="Q214" i="1"/>
  <c r="GK168" i="1"/>
  <c r="CZ168" i="1"/>
  <c r="Y168" i="1" s="1"/>
  <c r="R183" i="1"/>
  <c r="GK183" i="1" s="1"/>
  <c r="U187" i="1"/>
  <c r="R194" i="1"/>
  <c r="GK194" i="1" s="1"/>
  <c r="GK198" i="1"/>
  <c r="CZ198" i="1"/>
  <c r="Y198" i="1" s="1"/>
  <c r="S210" i="1"/>
  <c r="T214" i="1"/>
  <c r="P162" i="1"/>
  <c r="S187" i="1"/>
  <c r="T194" i="1"/>
  <c r="AG289" i="1" s="1"/>
  <c r="T210" i="1"/>
  <c r="ET134" i="1"/>
  <c r="P302" i="1"/>
  <c r="ET668" i="1"/>
  <c r="T167" i="1"/>
  <c r="DY289" i="1" s="1"/>
  <c r="U171" i="1"/>
  <c r="DZ289" i="1" s="1"/>
  <c r="Q175" i="1"/>
  <c r="CY178" i="1"/>
  <c r="X178" i="1" s="1"/>
  <c r="P210" i="1"/>
  <c r="Q218" i="1"/>
  <c r="GM219" i="1"/>
  <c r="CY226" i="1"/>
  <c r="X226" i="1" s="1"/>
  <c r="GM226" i="1" s="1"/>
  <c r="CZ226" i="1"/>
  <c r="Y226" i="1" s="1"/>
  <c r="GN226" i="1" s="1"/>
  <c r="GM230" i="1"/>
  <c r="GN230" i="1"/>
  <c r="GX266" i="1"/>
  <c r="GK286" i="1"/>
  <c r="CZ286" i="1"/>
  <c r="Y286" i="1" s="1"/>
  <c r="T175" i="1"/>
  <c r="AB214" i="1"/>
  <c r="GK244" i="1"/>
  <c r="CZ244" i="1"/>
  <c r="Y244" i="1" s="1"/>
  <c r="CY253" i="1"/>
  <c r="X253" i="1" s="1"/>
  <c r="CZ253" i="1"/>
  <c r="Y253" i="1" s="1"/>
  <c r="GK268" i="1"/>
  <c r="CZ268" i="1"/>
  <c r="Y268" i="1" s="1"/>
  <c r="CY91" i="1"/>
  <c r="X91" i="1" s="1"/>
  <c r="AB164" i="1"/>
  <c r="CR164" i="1"/>
  <c r="Q164" i="1" s="1"/>
  <c r="CP164" i="1" s="1"/>
  <c r="O164" i="1" s="1"/>
  <c r="FV134" i="1"/>
  <c r="EM289" i="1"/>
  <c r="BZ134" i="1"/>
  <c r="CG289" i="1"/>
  <c r="CI289" i="1"/>
  <c r="AQ289" i="1"/>
  <c r="CP233" i="1"/>
  <c r="O233" i="1" s="1"/>
  <c r="CP265" i="1"/>
  <c r="O265" i="1" s="1"/>
  <c r="S266" i="1"/>
  <c r="GK270" i="1"/>
  <c r="CZ270" i="1"/>
  <c r="Y270" i="1" s="1"/>
  <c r="GN270" i="1" s="1"/>
  <c r="GM280" i="1"/>
  <c r="GN280" i="1"/>
  <c r="CY285" i="1"/>
  <c r="X285" i="1" s="1"/>
  <c r="GM285" i="1" s="1"/>
  <c r="CZ285" i="1"/>
  <c r="Y285" i="1" s="1"/>
  <c r="GN285" i="1" s="1"/>
  <c r="GM333" i="1"/>
  <c r="GN333" i="1"/>
  <c r="CY341" i="1"/>
  <c r="X341" i="1" s="1"/>
  <c r="GM341" i="1" s="1"/>
  <c r="CZ341" i="1"/>
  <c r="Y341" i="1" s="1"/>
  <c r="GN341" i="1" s="1"/>
  <c r="GK344" i="1"/>
  <c r="CZ344" i="1"/>
  <c r="Y344" i="1" s="1"/>
  <c r="CY349" i="1"/>
  <c r="X349" i="1" s="1"/>
  <c r="CZ349" i="1"/>
  <c r="Y349" i="1" s="1"/>
  <c r="GM370" i="1"/>
  <c r="GN370" i="1"/>
  <c r="GM381" i="1"/>
  <c r="GN381" i="1"/>
  <c r="CY385" i="1"/>
  <c r="X385" i="1" s="1"/>
  <c r="CZ385" i="1"/>
  <c r="Y385" i="1" s="1"/>
  <c r="GN263" i="1"/>
  <c r="CP329" i="1"/>
  <c r="O329" i="1" s="1"/>
  <c r="DT397" i="1" s="1"/>
  <c r="GM339" i="1"/>
  <c r="GN339" i="1"/>
  <c r="GM342" i="1"/>
  <c r="GN342" i="1"/>
  <c r="GM347" i="1"/>
  <c r="GN347" i="1"/>
  <c r="GM379" i="1"/>
  <c r="GN379" i="1"/>
  <c r="CY392" i="1"/>
  <c r="X392" i="1" s="1"/>
  <c r="GN392" i="1" s="1"/>
  <c r="GM56" i="1"/>
  <c r="GX175" i="1"/>
  <c r="CY247" i="1"/>
  <c r="X247" i="1" s="1"/>
  <c r="GM247" i="1" s="1"/>
  <c r="CZ247" i="1"/>
  <c r="Y247" i="1" s="1"/>
  <c r="GN247" i="1" s="1"/>
  <c r="GM336" i="1"/>
  <c r="GN336" i="1"/>
  <c r="GK362" i="1"/>
  <c r="CZ362" i="1"/>
  <c r="Y362" i="1" s="1"/>
  <c r="GM338" i="1"/>
  <c r="GN338" i="1"/>
  <c r="GM395" i="1"/>
  <c r="GN395" i="1"/>
  <c r="ET320" i="1"/>
  <c r="P410" i="1"/>
  <c r="CY439" i="1"/>
  <c r="X439" i="1" s="1"/>
  <c r="CZ439" i="1"/>
  <c r="Y439" i="1" s="1"/>
  <c r="U440" i="1"/>
  <c r="V444" i="1"/>
  <c r="U194" i="1"/>
  <c r="AI320" i="1"/>
  <c r="V397" i="1"/>
  <c r="GM348" i="1"/>
  <c r="GN348" i="1"/>
  <c r="GN359" i="1"/>
  <c r="T443" i="1"/>
  <c r="DY499" i="1" s="1"/>
  <c r="Q443" i="1"/>
  <c r="CY438" i="1"/>
  <c r="X438" i="1" s="1"/>
  <c r="GM438" i="1" s="1"/>
  <c r="CZ438" i="1"/>
  <c r="Y438" i="1" s="1"/>
  <c r="V447" i="1"/>
  <c r="F512" i="1"/>
  <c r="BB428" i="1"/>
  <c r="CJ320" i="1"/>
  <c r="BA397" i="1"/>
  <c r="GM351" i="1"/>
  <c r="GN351" i="1"/>
  <c r="GM364" i="1"/>
  <c r="GN364" i="1"/>
  <c r="GN391" i="1"/>
  <c r="CP430" i="1"/>
  <c r="O430" i="1" s="1"/>
  <c r="R446" i="1"/>
  <c r="GK446" i="1" s="1"/>
  <c r="U446" i="1"/>
  <c r="Q446" i="1"/>
  <c r="Q448" i="1"/>
  <c r="CP449" i="1"/>
  <c r="O449" i="1" s="1"/>
  <c r="BC530" i="1"/>
  <c r="F565" i="1"/>
  <c r="GA530" i="1"/>
  <c r="ER549" i="1"/>
  <c r="CG320" i="1"/>
  <c r="AX397" i="1"/>
  <c r="T436" i="1"/>
  <c r="AG499" i="1" s="1"/>
  <c r="T448" i="1"/>
  <c r="GM454" i="1"/>
  <c r="GN454" i="1"/>
  <c r="CY458" i="1"/>
  <c r="X458" i="1" s="1"/>
  <c r="CZ458" i="1"/>
  <c r="Y458" i="1" s="1"/>
  <c r="GM465" i="1"/>
  <c r="GN465" i="1"/>
  <c r="AB479" i="1"/>
  <c r="CR479" i="1"/>
  <c r="Q479" i="1" s="1"/>
  <c r="CP479" i="1" s="1"/>
  <c r="O479" i="1" s="1"/>
  <c r="Q484" i="1"/>
  <c r="P652" i="1"/>
  <c r="ET580" i="1"/>
  <c r="BC320" i="1"/>
  <c r="F413" i="1"/>
  <c r="S448" i="1"/>
  <c r="AB467" i="1"/>
  <c r="CR467" i="1"/>
  <c r="Q467" i="1" s="1"/>
  <c r="CP467" i="1" s="1"/>
  <c r="O467" i="1" s="1"/>
  <c r="GM473" i="1"/>
  <c r="GN473" i="1"/>
  <c r="GB320" i="1"/>
  <c r="ES397" i="1"/>
  <c r="P440" i="1"/>
  <c r="CP440" i="1" s="1"/>
  <c r="O440" i="1" s="1"/>
  <c r="GM445" i="1"/>
  <c r="GN445" i="1"/>
  <c r="CP458" i="1"/>
  <c r="O458" i="1" s="1"/>
  <c r="Q464" i="1"/>
  <c r="V484" i="1"/>
  <c r="FY428" i="1"/>
  <c r="EP499" i="1"/>
  <c r="CZ536" i="1"/>
  <c r="Y536" i="1" s="1"/>
  <c r="CY536" i="1"/>
  <c r="X536" i="1" s="1"/>
  <c r="AK549" i="1" s="1"/>
  <c r="GK539" i="1"/>
  <c r="CZ539" i="1"/>
  <c r="Y539" i="1" s="1"/>
  <c r="AB543" i="1"/>
  <c r="CR543" i="1"/>
  <c r="Q543" i="1" s="1"/>
  <c r="CP543" i="1" s="1"/>
  <c r="O543" i="1" s="1"/>
  <c r="CI580" i="1"/>
  <c r="AZ639" i="1"/>
  <c r="U443" i="1"/>
  <c r="V439" i="1"/>
  <c r="EA499" i="1" s="1"/>
  <c r="P444" i="1"/>
  <c r="V446" i="1"/>
  <c r="R456" i="1"/>
  <c r="GK456" i="1" s="1"/>
  <c r="V464" i="1"/>
  <c r="GM477" i="1"/>
  <c r="GN477" i="1"/>
  <c r="GM481" i="1"/>
  <c r="GN481" i="1"/>
  <c r="W484" i="1"/>
  <c r="GO496" i="1"/>
  <c r="GM496" i="1"/>
  <c r="BZ530" i="1"/>
  <c r="AQ549" i="1"/>
  <c r="CY538" i="1"/>
  <c r="X538" i="1" s="1"/>
  <c r="GM538" i="1" s="1"/>
  <c r="CZ538" i="1"/>
  <c r="Y538" i="1" s="1"/>
  <c r="W540" i="1"/>
  <c r="AJ549" i="1" s="1"/>
  <c r="AB547" i="1"/>
  <c r="CR547" i="1"/>
  <c r="Q547" i="1" s="1"/>
  <c r="CP547" i="1" s="1"/>
  <c r="O547" i="1" s="1"/>
  <c r="AB624" i="1"/>
  <c r="CR624" i="1"/>
  <c r="Q624" i="1" s="1"/>
  <c r="CP624" i="1" s="1"/>
  <c r="O624" i="1" s="1"/>
  <c r="AB632" i="1"/>
  <c r="CR632" i="1"/>
  <c r="Q632" i="1" s="1"/>
  <c r="CP632" i="1" s="1"/>
  <c r="O632" i="1" s="1"/>
  <c r="EH320" i="1"/>
  <c r="P406" i="1"/>
  <c r="GM437" i="1"/>
  <c r="GN437" i="1"/>
  <c r="AB451" i="1"/>
  <c r="CR451" i="1"/>
  <c r="Q451" i="1" s="1"/>
  <c r="CP451" i="1" s="1"/>
  <c r="O451" i="1" s="1"/>
  <c r="CY455" i="1"/>
  <c r="X455" i="1" s="1"/>
  <c r="AB487" i="1"/>
  <c r="CR487" i="1"/>
  <c r="Q487" i="1" s="1"/>
  <c r="CP487" i="1" s="1"/>
  <c r="O487" i="1" s="1"/>
  <c r="DX530" i="1"/>
  <c r="DK549" i="1"/>
  <c r="Q536" i="1"/>
  <c r="AD549" i="1" s="1"/>
  <c r="P569" i="1"/>
  <c r="ES530" i="1"/>
  <c r="P464" i="1"/>
  <c r="GN492" i="1"/>
  <c r="P540" i="1"/>
  <c r="CP540" i="1" s="1"/>
  <c r="O540" i="1" s="1"/>
  <c r="CY545" i="1"/>
  <c r="X545" i="1" s="1"/>
  <c r="R587" i="1"/>
  <c r="U591" i="1"/>
  <c r="GO617" i="1"/>
  <c r="GM617" i="1"/>
  <c r="AX639" i="1"/>
  <c r="CG580" i="1"/>
  <c r="GM582" i="1"/>
  <c r="GN582" i="1"/>
  <c r="CB639" i="1" s="1"/>
  <c r="GO622" i="1"/>
  <c r="T464" i="1"/>
  <c r="EP639" i="1"/>
  <c r="FY580" i="1"/>
  <c r="AE580" i="1"/>
  <c r="R639" i="1"/>
  <c r="CP588" i="1"/>
  <c r="O588" i="1" s="1"/>
  <c r="GO607" i="1"/>
  <c r="GO621" i="1"/>
  <c r="GM621" i="1"/>
  <c r="EM580" i="1"/>
  <c r="P658" i="1"/>
  <c r="P456" i="1"/>
  <c r="CZ494" i="1"/>
  <c r="Y494" i="1" s="1"/>
  <c r="AJ580" i="1"/>
  <c r="W639" i="1"/>
  <c r="W591" i="1"/>
  <c r="EB639" i="1" s="1"/>
  <c r="GM602" i="1"/>
  <c r="GO602" i="1"/>
  <c r="GO612" i="1"/>
  <c r="GM612" i="1"/>
  <c r="GM620" i="1"/>
  <c r="GO620" i="1"/>
  <c r="GM626" i="1"/>
  <c r="P468" i="1"/>
  <c r="Q587" i="1"/>
  <c r="DV639" i="1" s="1"/>
  <c r="GN48" i="1"/>
  <c r="GM48" i="1"/>
  <c r="GN34" i="1"/>
  <c r="GM34" i="1"/>
  <c r="AB64" i="1"/>
  <c r="CR64" i="1"/>
  <c r="Q64" i="1" s="1"/>
  <c r="CP64" i="1" s="1"/>
  <c r="O64" i="1" s="1"/>
  <c r="GM32" i="1"/>
  <c r="GN32" i="1"/>
  <c r="EG26" i="1"/>
  <c r="P107" i="1"/>
  <c r="EG668" i="1"/>
  <c r="GK141" i="1"/>
  <c r="CZ141" i="1"/>
  <c r="Y141" i="1" s="1"/>
  <c r="GM154" i="1"/>
  <c r="GN154" i="1"/>
  <c r="BC26" i="1"/>
  <c r="F119" i="1"/>
  <c r="BC668" i="1"/>
  <c r="EI26" i="1"/>
  <c r="P113" i="1"/>
  <c r="AB166" i="1"/>
  <c r="CR166" i="1"/>
  <c r="Q166" i="1" s="1"/>
  <c r="CP166" i="1" s="1"/>
  <c r="O166" i="1" s="1"/>
  <c r="GX183" i="1"/>
  <c r="P183" i="1"/>
  <c r="DU289" i="1" s="1"/>
  <c r="CY193" i="1"/>
  <c r="X193" i="1" s="1"/>
  <c r="CZ193" i="1"/>
  <c r="Y193" i="1" s="1"/>
  <c r="GM213" i="1"/>
  <c r="GN213" i="1"/>
  <c r="GM224" i="1"/>
  <c r="GN224" i="1"/>
  <c r="FQ134" i="1"/>
  <c r="EH289" i="1"/>
  <c r="GA289" i="1"/>
  <c r="GM262" i="1"/>
  <c r="GN262" i="1"/>
  <c r="P266" i="1"/>
  <c r="AU26" i="1"/>
  <c r="F122" i="1"/>
  <c r="GK180" i="1"/>
  <c r="CZ180" i="1"/>
  <c r="Y180" i="1" s="1"/>
  <c r="GN180" i="1" s="1"/>
  <c r="CC134" i="1"/>
  <c r="AT289" i="1"/>
  <c r="GM264" i="1"/>
  <c r="GN264" i="1"/>
  <c r="GM325" i="1"/>
  <c r="GN325" i="1"/>
  <c r="AB344" i="1"/>
  <c r="CR344" i="1"/>
  <c r="Q344" i="1" s="1"/>
  <c r="CP344" i="1" s="1"/>
  <c r="O344" i="1" s="1"/>
  <c r="GM357" i="1"/>
  <c r="GN357" i="1"/>
  <c r="CY365" i="1"/>
  <c r="X365" i="1" s="1"/>
  <c r="GN365" i="1" s="1"/>
  <c r="CZ365" i="1"/>
  <c r="Y365" i="1" s="1"/>
  <c r="GM373" i="1"/>
  <c r="GN373" i="1"/>
  <c r="GM232" i="1"/>
  <c r="GN232" i="1"/>
  <c r="GM96" i="1"/>
  <c r="GN96" i="1"/>
  <c r="GM259" i="1"/>
  <c r="GN259" i="1"/>
  <c r="CY369" i="1"/>
  <c r="X369" i="1" s="1"/>
  <c r="GN369" i="1" s="1"/>
  <c r="CZ369" i="1"/>
  <c r="Y369" i="1" s="1"/>
  <c r="GM389" i="1"/>
  <c r="GN389" i="1"/>
  <c r="GX447" i="1"/>
  <c r="AQ320" i="1"/>
  <c r="F407" i="1"/>
  <c r="AB491" i="1"/>
  <c r="CR491" i="1"/>
  <c r="Q491" i="1" s="1"/>
  <c r="CP491" i="1" s="1"/>
  <c r="O491" i="1" s="1"/>
  <c r="GK535" i="1"/>
  <c r="CZ535" i="1"/>
  <c r="Y535" i="1" s="1"/>
  <c r="U447" i="1"/>
  <c r="BY428" i="1"/>
  <c r="AP499" i="1"/>
  <c r="CI499" i="1"/>
  <c r="GM450" i="1"/>
  <c r="GN450" i="1"/>
  <c r="U456" i="1"/>
  <c r="GX486" i="1"/>
  <c r="V486" i="1"/>
  <c r="CJ580" i="1"/>
  <c r="BA639" i="1"/>
  <c r="CY471" i="1"/>
  <c r="X471" i="1" s="1"/>
  <c r="GM534" i="1"/>
  <c r="GN534" i="1"/>
  <c r="CZ540" i="1"/>
  <c r="Y540" i="1" s="1"/>
  <c r="AL549" i="1" s="1"/>
  <c r="CY540" i="1"/>
  <c r="X540" i="1" s="1"/>
  <c r="Q447" i="1"/>
  <c r="W486" i="1"/>
  <c r="GO585" i="1"/>
  <c r="GM585" i="1"/>
  <c r="GM610" i="1"/>
  <c r="GO610" i="1"/>
  <c r="V639" i="1"/>
  <c r="AI580" i="1"/>
  <c r="GM611" i="1"/>
  <c r="GO611" i="1"/>
  <c r="GO623" i="1"/>
  <c r="GM623" i="1"/>
  <c r="GM606" i="1"/>
  <c r="GO606" i="1"/>
  <c r="AB31" i="1"/>
  <c r="CR31" i="1"/>
  <c r="Q31" i="1" s="1"/>
  <c r="GM44" i="1"/>
  <c r="GN44" i="1"/>
  <c r="P49" i="1"/>
  <c r="GN60" i="1"/>
  <c r="GM60" i="1"/>
  <c r="CZ61" i="1"/>
  <c r="Y61" i="1" s="1"/>
  <c r="GN66" i="1"/>
  <c r="GM66" i="1"/>
  <c r="AB35" i="1"/>
  <c r="CR35" i="1"/>
  <c r="Q35" i="1" s="1"/>
  <c r="CP35" i="1" s="1"/>
  <c r="O35" i="1" s="1"/>
  <c r="AB39" i="1"/>
  <c r="CR39" i="1"/>
  <c r="Q39" i="1" s="1"/>
  <c r="CP39" i="1" s="1"/>
  <c r="O39" i="1" s="1"/>
  <c r="AB43" i="1"/>
  <c r="CR43" i="1"/>
  <c r="Q43" i="1" s="1"/>
  <c r="CP43" i="1" s="1"/>
  <c r="O43" i="1" s="1"/>
  <c r="CY50" i="1"/>
  <c r="X50" i="1" s="1"/>
  <c r="CP38" i="1"/>
  <c r="O38" i="1" s="1"/>
  <c r="AC103" i="1"/>
  <c r="GM45" i="1"/>
  <c r="GN45" i="1"/>
  <c r="V49" i="1"/>
  <c r="EA103" i="1" s="1"/>
  <c r="GK57" i="1"/>
  <c r="CZ57" i="1"/>
  <c r="Y57" i="1" s="1"/>
  <c r="GN68" i="1"/>
  <c r="AB82" i="1"/>
  <c r="CR82" i="1"/>
  <c r="Q82" i="1" s="1"/>
  <c r="CP82" i="1" s="1"/>
  <c r="O82" i="1" s="1"/>
  <c r="P70" i="1"/>
  <c r="CZ75" i="1"/>
  <c r="Y75" i="1" s="1"/>
  <c r="CY75" i="1"/>
  <c r="X75" i="1" s="1"/>
  <c r="GM75" i="1" s="1"/>
  <c r="CY82" i="1"/>
  <c r="X82" i="1" s="1"/>
  <c r="CZ43" i="1"/>
  <c r="Y43" i="1" s="1"/>
  <c r="CZ85" i="1"/>
  <c r="Y85" i="1" s="1"/>
  <c r="AB149" i="1"/>
  <c r="CR149" i="1"/>
  <c r="Q149" i="1" s="1"/>
  <c r="CP149" i="1" s="1"/>
  <c r="O149" i="1" s="1"/>
  <c r="CP152" i="1"/>
  <c r="O152" i="1" s="1"/>
  <c r="GM158" i="1"/>
  <c r="GN158" i="1"/>
  <c r="GN87" i="1"/>
  <c r="CY141" i="1"/>
  <c r="X141" i="1" s="1"/>
  <c r="CP156" i="1"/>
  <c r="O156" i="1" s="1"/>
  <c r="AC289" i="1"/>
  <c r="CP160" i="1"/>
  <c r="O160" i="1" s="1"/>
  <c r="V162" i="1"/>
  <c r="CI26" i="1"/>
  <c r="AZ103" i="1"/>
  <c r="GM93" i="1"/>
  <c r="GN93" i="1"/>
  <c r="FY26" i="1"/>
  <c r="EP103" i="1"/>
  <c r="EU26" i="1"/>
  <c r="P119" i="1"/>
  <c r="EU668" i="1"/>
  <c r="AB137" i="1"/>
  <c r="CR137" i="1"/>
  <c r="Q137" i="1" s="1"/>
  <c r="W162" i="1"/>
  <c r="AJ289" i="1" s="1"/>
  <c r="CY165" i="1"/>
  <c r="X165" i="1" s="1"/>
  <c r="CZ165" i="1"/>
  <c r="Y165" i="1" s="1"/>
  <c r="GM176" i="1"/>
  <c r="GN176" i="1"/>
  <c r="V179" i="1"/>
  <c r="V183" i="1"/>
  <c r="GM188" i="1"/>
  <c r="GN188" i="1"/>
  <c r="GM197" i="1"/>
  <c r="GN197" i="1"/>
  <c r="R214" i="1"/>
  <c r="GK214" i="1" s="1"/>
  <c r="GM216" i="1"/>
  <c r="GN216" i="1"/>
  <c r="CP92" i="1"/>
  <c r="O92" i="1" s="1"/>
  <c r="EM26" i="1"/>
  <c r="P122" i="1"/>
  <c r="EM668" i="1"/>
  <c r="CZ167" i="1"/>
  <c r="Y167" i="1" s="1"/>
  <c r="CY167" i="1"/>
  <c r="X167" i="1" s="1"/>
  <c r="W171" i="1"/>
  <c r="W183" i="1"/>
  <c r="V194" i="1"/>
  <c r="CY198" i="1"/>
  <c r="X198" i="1" s="1"/>
  <c r="GN198" i="1" s="1"/>
  <c r="CY201" i="1"/>
  <c r="X201" i="1" s="1"/>
  <c r="CZ201" i="1"/>
  <c r="Y201" i="1" s="1"/>
  <c r="Q210" i="1"/>
  <c r="GM211" i="1"/>
  <c r="GN211" i="1"/>
  <c r="CP225" i="1"/>
  <c r="O225" i="1" s="1"/>
  <c r="AO134" i="1"/>
  <c r="F293" i="1"/>
  <c r="CG26" i="1"/>
  <c r="AX103" i="1"/>
  <c r="GM163" i="1"/>
  <c r="GN163" i="1"/>
  <c r="V167" i="1"/>
  <c r="AB170" i="1"/>
  <c r="CR170" i="1"/>
  <c r="Q170" i="1" s="1"/>
  <c r="CP170" i="1" s="1"/>
  <c r="O170" i="1" s="1"/>
  <c r="GM191" i="1"/>
  <c r="GN191" i="1"/>
  <c r="P214" i="1"/>
  <c r="CP214" i="1" s="1"/>
  <c r="O214" i="1" s="1"/>
  <c r="W218" i="1"/>
  <c r="S223" i="1"/>
  <c r="T223" i="1"/>
  <c r="CZ170" i="1"/>
  <c r="Y170" i="1" s="1"/>
  <c r="S171" i="1"/>
  <c r="U175" i="1"/>
  <c r="Q179" i="1"/>
  <c r="GM200" i="1"/>
  <c r="GN200" i="1"/>
  <c r="GM204" i="1"/>
  <c r="GN204" i="1"/>
  <c r="R218" i="1"/>
  <c r="GK218" i="1" s="1"/>
  <c r="P223" i="1"/>
  <c r="AP134" i="1"/>
  <c r="F298" i="1"/>
  <c r="GM234" i="1"/>
  <c r="GN234" i="1"/>
  <c r="GM254" i="1"/>
  <c r="GN254" i="1"/>
  <c r="AB268" i="1"/>
  <c r="CY286" i="1"/>
  <c r="X286" i="1" s="1"/>
  <c r="GM286" i="1" s="1"/>
  <c r="T179" i="1"/>
  <c r="GM190" i="1"/>
  <c r="GN190" i="1"/>
  <c r="GM203" i="1"/>
  <c r="GN203" i="1"/>
  <c r="W214" i="1"/>
  <c r="Q223" i="1"/>
  <c r="CY241" i="1"/>
  <c r="X241" i="1" s="1"/>
  <c r="CZ241" i="1"/>
  <c r="Y241" i="1" s="1"/>
  <c r="CY244" i="1"/>
  <c r="X244" i="1" s="1"/>
  <c r="GN244" i="1" s="1"/>
  <c r="CY265" i="1"/>
  <c r="X265" i="1" s="1"/>
  <c r="CZ265" i="1"/>
  <c r="Y265" i="1" s="1"/>
  <c r="W266" i="1"/>
  <c r="CY268" i="1"/>
  <c r="X268" i="1" s="1"/>
  <c r="GN268" i="1" s="1"/>
  <c r="CY323" i="1"/>
  <c r="X323" i="1" s="1"/>
  <c r="GN323" i="1" s="1"/>
  <c r="CZ323" i="1"/>
  <c r="Y323" i="1" s="1"/>
  <c r="DX397" i="1"/>
  <c r="CZ97" i="1"/>
  <c r="Y97" i="1" s="1"/>
  <c r="GK164" i="1"/>
  <c r="CZ164" i="1"/>
  <c r="Y164" i="1" s="1"/>
  <c r="T199" i="1"/>
  <c r="W223" i="1"/>
  <c r="CP228" i="1"/>
  <c r="O228" i="1" s="1"/>
  <c r="CP237" i="1"/>
  <c r="O237" i="1" s="1"/>
  <c r="GM249" i="1"/>
  <c r="GN249" i="1"/>
  <c r="CP253" i="1"/>
  <c r="O253" i="1" s="1"/>
  <c r="Q266" i="1"/>
  <c r="GM267" i="1"/>
  <c r="GN267" i="1"/>
  <c r="CY273" i="1"/>
  <c r="X273" i="1" s="1"/>
  <c r="GM273" i="1" s="1"/>
  <c r="CZ273" i="1"/>
  <c r="Y273" i="1" s="1"/>
  <c r="GM276" i="1"/>
  <c r="GN276" i="1"/>
  <c r="GM281" i="1"/>
  <c r="GN281" i="1"/>
  <c r="CP382" i="1"/>
  <c r="O382" i="1" s="1"/>
  <c r="GM256" i="1"/>
  <c r="GN256" i="1"/>
  <c r="GM330" i="1"/>
  <c r="GN330" i="1"/>
  <c r="CZ358" i="1"/>
  <c r="Y358" i="1" s="1"/>
  <c r="GM388" i="1"/>
  <c r="GN388" i="1"/>
  <c r="GK394" i="1"/>
  <c r="GN394" i="1" s="1"/>
  <c r="CZ394" i="1"/>
  <c r="Y394" i="1" s="1"/>
  <c r="GM240" i="1"/>
  <c r="GN240" i="1"/>
  <c r="CY243" i="1"/>
  <c r="X243" i="1" s="1"/>
  <c r="GN243" i="1" s="1"/>
  <c r="CZ243" i="1"/>
  <c r="Y243" i="1" s="1"/>
  <c r="GK250" i="1"/>
  <c r="CZ250" i="1"/>
  <c r="Y250" i="1" s="1"/>
  <c r="GN250" i="1" s="1"/>
  <c r="T271" i="1"/>
  <c r="GM278" i="1"/>
  <c r="GN278" i="1"/>
  <c r="AH320" i="1"/>
  <c r="U397" i="1"/>
  <c r="CY344" i="1"/>
  <c r="X344" i="1" s="1"/>
  <c r="GM363" i="1"/>
  <c r="GN363" i="1"/>
  <c r="GM366" i="1"/>
  <c r="GN366" i="1"/>
  <c r="AB382" i="1"/>
  <c r="W49" i="1"/>
  <c r="EB103" i="1" s="1"/>
  <c r="P199" i="1"/>
  <c r="CP199" i="1" s="1"/>
  <c r="O199" i="1" s="1"/>
  <c r="GM251" i="1"/>
  <c r="GN251" i="1"/>
  <c r="GN283" i="1"/>
  <c r="CY328" i="1"/>
  <c r="X328" i="1" s="1"/>
  <c r="AK397" i="1" s="1"/>
  <c r="CY361" i="1"/>
  <c r="X361" i="1" s="1"/>
  <c r="CZ361" i="1"/>
  <c r="Y361" i="1" s="1"/>
  <c r="GM376" i="1"/>
  <c r="GN376" i="1"/>
  <c r="GK390" i="1"/>
  <c r="CZ390" i="1"/>
  <c r="Y390" i="1" s="1"/>
  <c r="GN231" i="1"/>
  <c r="CC320" i="1"/>
  <c r="AT397" i="1"/>
  <c r="AG320" i="1"/>
  <c r="T397" i="1"/>
  <c r="AU320" i="1"/>
  <c r="F416" i="1"/>
  <c r="GN431" i="1"/>
  <c r="GM431" i="1"/>
  <c r="CP434" i="1"/>
  <c r="O434" i="1" s="1"/>
  <c r="CY442" i="1"/>
  <c r="X442" i="1" s="1"/>
  <c r="CZ442" i="1"/>
  <c r="Y442" i="1" s="1"/>
  <c r="V228" i="1"/>
  <c r="GM260" i="1"/>
  <c r="GN260" i="1"/>
  <c r="CY432" i="1"/>
  <c r="X432" i="1" s="1"/>
  <c r="CZ432" i="1"/>
  <c r="Y432" i="1" s="1"/>
  <c r="Q436" i="1"/>
  <c r="CP436" i="1" s="1"/>
  <c r="O436" i="1" s="1"/>
  <c r="GX444" i="1"/>
  <c r="P512" i="1"/>
  <c r="ET428" i="1"/>
  <c r="GN239" i="1"/>
  <c r="P271" i="1"/>
  <c r="DW397" i="1"/>
  <c r="R436" i="1"/>
  <c r="CZ436" i="1" s="1"/>
  <c r="Y436" i="1" s="1"/>
  <c r="GX440" i="1"/>
  <c r="R443" i="1"/>
  <c r="GK443" i="1" s="1"/>
  <c r="S447" i="1"/>
  <c r="F515" i="1"/>
  <c r="BC428" i="1"/>
  <c r="EI530" i="1"/>
  <c r="P559" i="1"/>
  <c r="EM320" i="1"/>
  <c r="P416" i="1"/>
  <c r="CD428" i="1"/>
  <c r="AU499" i="1"/>
  <c r="P443" i="1"/>
  <c r="CP443" i="1" s="1"/>
  <c r="O443" i="1" s="1"/>
  <c r="GM460" i="1"/>
  <c r="GN460" i="1"/>
  <c r="S468" i="1"/>
  <c r="U484" i="1"/>
  <c r="T486" i="1"/>
  <c r="CZ488" i="1"/>
  <c r="Y488" i="1" s="1"/>
  <c r="CY488" i="1"/>
  <c r="X488" i="1" s="1"/>
  <c r="GN488" i="1" s="1"/>
  <c r="AP549" i="1"/>
  <c r="CI549" i="1"/>
  <c r="BY530" i="1"/>
  <c r="GK467" i="1"/>
  <c r="CZ467" i="1"/>
  <c r="Y467" i="1" s="1"/>
  <c r="GM545" i="1"/>
  <c r="GN545" i="1"/>
  <c r="DW499" i="1"/>
  <c r="EI428" i="1"/>
  <c r="P509" i="1"/>
  <c r="U464" i="1"/>
  <c r="GM469" i="1"/>
  <c r="GN469" i="1"/>
  <c r="CY475" i="1"/>
  <c r="X475" i="1" s="1"/>
  <c r="CZ480" i="1"/>
  <c r="Y480" i="1" s="1"/>
  <c r="CY480" i="1"/>
  <c r="X480" i="1" s="1"/>
  <c r="GM480" i="1" s="1"/>
  <c r="AB483" i="1"/>
  <c r="CR483" i="1"/>
  <c r="Q483" i="1" s="1"/>
  <c r="CP483" i="1" s="1"/>
  <c r="O483" i="1" s="1"/>
  <c r="U486" i="1"/>
  <c r="GM495" i="1"/>
  <c r="GO495" i="1"/>
  <c r="EG428" i="1"/>
  <c r="P503" i="1"/>
  <c r="GK543" i="1"/>
  <c r="CZ543" i="1"/>
  <c r="Y543" i="1" s="1"/>
  <c r="AG580" i="1"/>
  <c r="T639" i="1"/>
  <c r="EU580" i="1"/>
  <c r="P655" i="1"/>
  <c r="S218" i="1"/>
  <c r="GX436" i="1"/>
  <c r="U444" i="1"/>
  <c r="W456" i="1"/>
  <c r="V468" i="1"/>
  <c r="AB494" i="1"/>
  <c r="CR494" i="1"/>
  <c r="Q494" i="1" s="1"/>
  <c r="CP494" i="1" s="1"/>
  <c r="O494" i="1" s="1"/>
  <c r="GM346" i="1"/>
  <c r="GN346" i="1"/>
  <c r="GM433" i="1"/>
  <c r="GN433" i="1"/>
  <c r="U439" i="1"/>
  <c r="FQ428" i="1"/>
  <c r="EH499" i="1"/>
  <c r="GA499" i="1"/>
  <c r="P447" i="1"/>
  <c r="CP447" i="1" s="1"/>
  <c r="O447" i="1" s="1"/>
  <c r="AB455" i="1"/>
  <c r="CR455" i="1"/>
  <c r="Q455" i="1" s="1"/>
  <c r="CP455" i="1" s="1"/>
  <c r="O455" i="1" s="1"/>
  <c r="V456" i="1"/>
  <c r="AB463" i="1"/>
  <c r="CR463" i="1"/>
  <c r="Q463" i="1" s="1"/>
  <c r="CP463" i="1" s="1"/>
  <c r="O463" i="1" s="1"/>
  <c r="Q468" i="1"/>
  <c r="GX478" i="1"/>
  <c r="R478" i="1"/>
  <c r="GK478" i="1" s="1"/>
  <c r="Q486" i="1"/>
  <c r="CP486" i="1" s="1"/>
  <c r="O486" i="1" s="1"/>
  <c r="CP536" i="1"/>
  <c r="O536" i="1" s="1"/>
  <c r="AB549" i="1"/>
  <c r="GM532" i="1"/>
  <c r="GN532" i="1"/>
  <c r="AB590" i="1"/>
  <c r="CR590" i="1"/>
  <c r="Q590" i="1" s="1"/>
  <c r="CP590" i="1" s="1"/>
  <c r="O590" i="1" s="1"/>
  <c r="ER397" i="1"/>
  <c r="GA320" i="1"/>
  <c r="W443" i="1"/>
  <c r="EB499" i="1" s="1"/>
  <c r="GK451" i="1"/>
  <c r="CZ451" i="1"/>
  <c r="Y451" i="1" s="1"/>
  <c r="AB459" i="1"/>
  <c r="CR459" i="1"/>
  <c r="Q459" i="1" s="1"/>
  <c r="CP459" i="1" s="1"/>
  <c r="O459" i="1" s="1"/>
  <c r="GM461" i="1"/>
  <c r="GN461" i="1"/>
  <c r="GM472" i="1"/>
  <c r="GN472" i="1"/>
  <c r="ED549" i="1"/>
  <c r="CG549" i="1"/>
  <c r="CZ475" i="1"/>
  <c r="Y475" i="1" s="1"/>
  <c r="EB530" i="1"/>
  <c r="DO549" i="1"/>
  <c r="CZ547" i="1"/>
  <c r="Y547" i="1" s="1"/>
  <c r="U639" i="1"/>
  <c r="AH580" i="1"/>
  <c r="V587" i="1"/>
  <c r="T591" i="1"/>
  <c r="CH639" i="1"/>
  <c r="CE639" i="1"/>
  <c r="AC580" i="1"/>
  <c r="P639" i="1"/>
  <c r="CF639" i="1"/>
  <c r="U587" i="1"/>
  <c r="DZ639" i="1" s="1"/>
  <c r="EI580" i="1"/>
  <c r="P649" i="1"/>
  <c r="R591" i="1"/>
  <c r="GK591" i="1" s="1"/>
  <c r="GM593" i="1"/>
  <c r="GM598" i="1"/>
  <c r="GO598" i="1"/>
  <c r="GM609" i="1"/>
  <c r="GM628" i="1"/>
  <c r="V478" i="1"/>
  <c r="R486" i="1"/>
  <c r="GK486" i="1" s="1"/>
  <c r="CZ491" i="1"/>
  <c r="Y491" i="1" s="1"/>
  <c r="CZ497" i="1"/>
  <c r="Y497" i="1" s="1"/>
  <c r="GM583" i="1"/>
  <c r="GN583" i="1"/>
  <c r="FT639" i="1" s="1"/>
  <c r="GM629" i="1"/>
  <c r="GO629" i="1"/>
  <c r="T456" i="1"/>
  <c r="T480" i="1"/>
  <c r="T587" i="1"/>
  <c r="DY639" i="1" s="1"/>
  <c r="GM601" i="1"/>
  <c r="DY26" i="1"/>
  <c r="DL103" i="1"/>
  <c r="CY58" i="1"/>
  <c r="X58" i="1" s="1"/>
  <c r="GN58" i="1" s="1"/>
  <c r="CZ58" i="1"/>
  <c r="Y58" i="1" s="1"/>
  <c r="CP29" i="1"/>
  <c r="O29" i="1" s="1"/>
  <c r="DU103" i="1"/>
  <c r="AB53" i="1"/>
  <c r="CR53" i="1"/>
  <c r="Q53" i="1" s="1"/>
  <c r="CP53" i="1" s="1"/>
  <c r="O53" i="1" s="1"/>
  <c r="GM51" i="1"/>
  <c r="GN51" i="1"/>
  <c r="GM88" i="1"/>
  <c r="GN88" i="1"/>
  <c r="GM136" i="1"/>
  <c r="GN136" i="1"/>
  <c r="GM150" i="1"/>
  <c r="GN150" i="1"/>
  <c r="CP175" i="1"/>
  <c r="O175" i="1" s="1"/>
  <c r="GM184" i="1"/>
  <c r="GN184" i="1"/>
  <c r="GM221" i="1"/>
  <c r="GN221" i="1"/>
  <c r="GM212" i="1"/>
  <c r="GN212" i="1"/>
  <c r="GM192" i="1"/>
  <c r="GN192" i="1"/>
  <c r="CY174" i="1"/>
  <c r="X174" i="1" s="1"/>
  <c r="GM208" i="1"/>
  <c r="GN208" i="1"/>
  <c r="GM227" i="1"/>
  <c r="GN227" i="1"/>
  <c r="GM272" i="1"/>
  <c r="GN272" i="1"/>
  <c r="CY233" i="1"/>
  <c r="X233" i="1" s="1"/>
  <c r="CZ233" i="1"/>
  <c r="Y233" i="1" s="1"/>
  <c r="GM246" i="1"/>
  <c r="GN246" i="1"/>
  <c r="CY257" i="1"/>
  <c r="X257" i="1" s="1"/>
  <c r="CZ257" i="1"/>
  <c r="Y257" i="1" s="1"/>
  <c r="GM229" i="1"/>
  <c r="GN229" i="1"/>
  <c r="GM248" i="1"/>
  <c r="GN248" i="1"/>
  <c r="GN261" i="1"/>
  <c r="V266" i="1"/>
  <c r="GM275" i="1"/>
  <c r="GN275" i="1"/>
  <c r="GN386" i="1"/>
  <c r="GM386" i="1"/>
  <c r="GM235" i="1"/>
  <c r="GN235" i="1"/>
  <c r="GM274" i="1"/>
  <c r="GN274" i="1"/>
  <c r="GK350" i="1"/>
  <c r="CZ350" i="1"/>
  <c r="Y350" i="1" s="1"/>
  <c r="GM380" i="1"/>
  <c r="GN380" i="1"/>
  <c r="GK326" i="1"/>
  <c r="AE397" i="1"/>
  <c r="CY350" i="1"/>
  <c r="X350" i="1" s="1"/>
  <c r="GM361" i="1"/>
  <c r="GN361" i="1"/>
  <c r="GM385" i="1"/>
  <c r="GN385" i="1"/>
  <c r="GM236" i="1"/>
  <c r="GN236" i="1"/>
  <c r="GM374" i="1"/>
  <c r="GN374" i="1"/>
  <c r="EL320" i="1"/>
  <c r="P415" i="1"/>
  <c r="R444" i="1"/>
  <c r="GK444" i="1" s="1"/>
  <c r="AL639" i="1"/>
  <c r="DW549" i="1"/>
  <c r="BZ428" i="1"/>
  <c r="AQ499" i="1"/>
  <c r="CY482" i="1"/>
  <c r="X482" i="1" s="1"/>
  <c r="GN482" i="1" s="1"/>
  <c r="CZ482" i="1"/>
  <c r="Y482" i="1" s="1"/>
  <c r="DY530" i="1"/>
  <c r="DL549" i="1"/>
  <c r="CY535" i="1"/>
  <c r="X535" i="1" s="1"/>
  <c r="EC549" i="1" s="1"/>
  <c r="AB497" i="1"/>
  <c r="CR497" i="1"/>
  <c r="Q497" i="1" s="1"/>
  <c r="CP497" i="1" s="1"/>
  <c r="O497" i="1" s="1"/>
  <c r="GM474" i="1"/>
  <c r="GN474" i="1"/>
  <c r="AB594" i="1"/>
  <c r="CR594" i="1"/>
  <c r="Q594" i="1" s="1"/>
  <c r="CP594" i="1" s="1"/>
  <c r="O594" i="1" s="1"/>
  <c r="EP530" i="1"/>
  <c r="P556" i="1"/>
  <c r="GM604" i="1"/>
  <c r="GO604" i="1"/>
  <c r="GM630" i="1"/>
  <c r="GO630" i="1"/>
  <c r="GM600" i="1"/>
  <c r="GO600" i="1"/>
  <c r="P484" i="1"/>
  <c r="GM614" i="1"/>
  <c r="GO614" i="1"/>
  <c r="CZ591" i="1"/>
  <c r="Y591" i="1" s="1"/>
  <c r="CY591" i="1"/>
  <c r="X591" i="1" s="1"/>
  <c r="GO591" i="1" s="1"/>
  <c r="GB26" i="1"/>
  <c r="ES103" i="1"/>
  <c r="CY30" i="1"/>
  <c r="X30" i="1" s="1"/>
  <c r="GM30" i="1" s="1"/>
  <c r="CZ30" i="1"/>
  <c r="Y30" i="1" s="1"/>
  <c r="AF103" i="1"/>
  <c r="GM36" i="1"/>
  <c r="GN36" i="1"/>
  <c r="GX70" i="1"/>
  <c r="W70" i="1"/>
  <c r="AJ103" i="1" s="1"/>
  <c r="S70" i="1"/>
  <c r="CY38" i="1"/>
  <c r="X38" i="1" s="1"/>
  <c r="CZ38" i="1"/>
  <c r="Y38" i="1" s="1"/>
  <c r="CY42" i="1"/>
  <c r="X42" i="1" s="1"/>
  <c r="CZ42" i="1"/>
  <c r="Y42" i="1" s="1"/>
  <c r="Q49" i="1"/>
  <c r="AB50" i="1"/>
  <c r="CR50" i="1"/>
  <c r="Q50" i="1" s="1"/>
  <c r="CP50" i="1" s="1"/>
  <c r="O50" i="1" s="1"/>
  <c r="CY61" i="1"/>
  <c r="X61" i="1" s="1"/>
  <c r="CY35" i="1"/>
  <c r="X35" i="1" s="1"/>
  <c r="GK53" i="1"/>
  <c r="CZ53" i="1"/>
  <c r="Y53" i="1" s="1"/>
  <c r="GK64" i="1"/>
  <c r="CZ64" i="1"/>
  <c r="Y64" i="1" s="1"/>
  <c r="AG103" i="1"/>
  <c r="AH103" i="1"/>
  <c r="GM41" i="1"/>
  <c r="GN41" i="1"/>
  <c r="CY54" i="1"/>
  <c r="X54" i="1" s="1"/>
  <c r="GM54" i="1" s="1"/>
  <c r="CZ54" i="1"/>
  <c r="Y54" i="1" s="1"/>
  <c r="AB57" i="1"/>
  <c r="CR57" i="1"/>
  <c r="Q57" i="1" s="1"/>
  <c r="CP57" i="1" s="1"/>
  <c r="O57" i="1" s="1"/>
  <c r="CY62" i="1"/>
  <c r="X62" i="1" s="1"/>
  <c r="GN62" i="1" s="1"/>
  <c r="CZ62" i="1"/>
  <c r="Y62" i="1" s="1"/>
  <c r="CZ39" i="1"/>
  <c r="Y39" i="1" s="1"/>
  <c r="CJ103" i="1"/>
  <c r="S49" i="1"/>
  <c r="GM69" i="1"/>
  <c r="GN69" i="1"/>
  <c r="CZ83" i="1"/>
  <c r="Y83" i="1" s="1"/>
  <c r="CY83" i="1"/>
  <c r="X83" i="1" s="1"/>
  <c r="GM83" i="1" s="1"/>
  <c r="CZ35" i="1"/>
  <c r="Y35" i="1" s="1"/>
  <c r="R70" i="1"/>
  <c r="GN78" i="1"/>
  <c r="GM78" i="1"/>
  <c r="AO26" i="1"/>
  <c r="F107" i="1"/>
  <c r="AO668" i="1"/>
  <c r="GM90" i="1"/>
  <c r="GN90" i="1"/>
  <c r="AB95" i="1"/>
  <c r="CR95" i="1"/>
  <c r="Q95" i="1" s="1"/>
  <c r="CP95" i="1" s="1"/>
  <c r="O95" i="1" s="1"/>
  <c r="AB141" i="1"/>
  <c r="CR141" i="1"/>
  <c r="Q141" i="1" s="1"/>
  <c r="CP141" i="1" s="1"/>
  <c r="O141" i="1" s="1"/>
  <c r="GK149" i="1"/>
  <c r="CZ149" i="1"/>
  <c r="Y149" i="1" s="1"/>
  <c r="CY160" i="1"/>
  <c r="X160" i="1" s="1"/>
  <c r="CZ160" i="1"/>
  <c r="Y160" i="1" s="1"/>
  <c r="CY95" i="1"/>
  <c r="X95" i="1" s="1"/>
  <c r="GN72" i="1"/>
  <c r="GM72" i="1"/>
  <c r="CZ82" i="1"/>
  <c r="Y82" i="1" s="1"/>
  <c r="CY92" i="1"/>
  <c r="X92" i="1" s="1"/>
  <c r="CZ92" i="1"/>
  <c r="Y92" i="1" s="1"/>
  <c r="GM97" i="1"/>
  <c r="GA26" i="1"/>
  <c r="ER103" i="1"/>
  <c r="GK137" i="1"/>
  <c r="GM144" i="1"/>
  <c r="GN144" i="1"/>
  <c r="GK153" i="1"/>
  <c r="CZ153" i="1"/>
  <c r="Y153" i="1" s="1"/>
  <c r="GN153" i="1" s="1"/>
  <c r="GK157" i="1"/>
  <c r="CZ157" i="1"/>
  <c r="Y157" i="1" s="1"/>
  <c r="GN157" i="1" s="1"/>
  <c r="GK161" i="1"/>
  <c r="GM161" i="1" s="1"/>
  <c r="CZ161" i="1"/>
  <c r="Y161" i="1" s="1"/>
  <c r="CP179" i="1"/>
  <c r="O179" i="1" s="1"/>
  <c r="GM169" i="1"/>
  <c r="GN169" i="1"/>
  <c r="R175" i="1"/>
  <c r="GK175" i="1" s="1"/>
  <c r="GM177" i="1"/>
  <c r="GN177" i="1"/>
  <c r="GX187" i="1"/>
  <c r="P187" i="1"/>
  <c r="CP187" i="1" s="1"/>
  <c r="O187" i="1" s="1"/>
  <c r="GM181" i="1"/>
  <c r="GN181" i="1"/>
  <c r="GM189" i="1"/>
  <c r="GN189" i="1"/>
  <c r="AB194" i="1"/>
  <c r="GK196" i="1"/>
  <c r="CZ196" i="1"/>
  <c r="Y196" i="1" s="1"/>
  <c r="GN196" i="1" s="1"/>
  <c r="AB198" i="1"/>
  <c r="GM202" i="1"/>
  <c r="GN202" i="1"/>
  <c r="V214" i="1"/>
  <c r="GM217" i="1"/>
  <c r="GN217" i="1"/>
  <c r="CY166" i="1"/>
  <c r="X166" i="1" s="1"/>
  <c r="W175" i="1"/>
  <c r="Q183" i="1"/>
  <c r="W187" i="1"/>
  <c r="CP193" i="1"/>
  <c r="O193" i="1" s="1"/>
  <c r="S194" i="1"/>
  <c r="S199" i="1"/>
  <c r="CY205" i="1"/>
  <c r="X205" i="1" s="1"/>
  <c r="CZ205" i="1"/>
  <c r="Y205" i="1" s="1"/>
  <c r="R210" i="1"/>
  <c r="GK210" i="1" s="1"/>
  <c r="AQ26" i="1"/>
  <c r="F113" i="1"/>
  <c r="AQ668" i="1"/>
  <c r="CZ145" i="1"/>
  <c r="Y145" i="1" s="1"/>
  <c r="CP167" i="1"/>
  <c r="O167" i="1" s="1"/>
  <c r="CP165" i="1"/>
  <c r="O165" i="1" s="1"/>
  <c r="CY168" i="1"/>
  <c r="X168" i="1" s="1"/>
  <c r="AB174" i="1"/>
  <c r="CR174" i="1"/>
  <c r="Q174" i="1" s="1"/>
  <c r="CP174" i="1" s="1"/>
  <c r="O174" i="1" s="1"/>
  <c r="GK182" i="1"/>
  <c r="CZ182" i="1"/>
  <c r="Y182" i="1" s="1"/>
  <c r="GN182" i="1" s="1"/>
  <c r="GK186" i="1"/>
  <c r="CZ186" i="1"/>
  <c r="Y186" i="1" s="1"/>
  <c r="GM186" i="1" s="1"/>
  <c r="CP201" i="1"/>
  <c r="O201" i="1" s="1"/>
  <c r="CP205" i="1"/>
  <c r="O205" i="1" s="1"/>
  <c r="GX218" i="1"/>
  <c r="CJ289" i="1" s="1"/>
  <c r="CY170" i="1"/>
  <c r="X170" i="1" s="1"/>
  <c r="CZ174" i="1"/>
  <c r="Y174" i="1" s="1"/>
  <c r="S175" i="1"/>
  <c r="DX289" i="1" s="1"/>
  <c r="U179" i="1"/>
  <c r="V218" i="1"/>
  <c r="CZ225" i="1"/>
  <c r="Y225" i="1" s="1"/>
  <c r="GM238" i="1"/>
  <c r="GN238" i="1"/>
  <c r="GM258" i="1"/>
  <c r="GN258" i="1"/>
  <c r="GM284" i="1"/>
  <c r="GN284" i="1"/>
  <c r="AB324" i="1"/>
  <c r="CZ137" i="1"/>
  <c r="Y137" i="1" s="1"/>
  <c r="W167" i="1"/>
  <c r="EB289" i="1" s="1"/>
  <c r="GM207" i="1"/>
  <c r="GN207" i="1"/>
  <c r="U223" i="1"/>
  <c r="CY237" i="1"/>
  <c r="X237" i="1" s="1"/>
  <c r="CZ237" i="1"/>
  <c r="Y237" i="1" s="1"/>
  <c r="CD134" i="1"/>
  <c r="AU289" i="1"/>
  <c r="CY261" i="1"/>
  <c r="X261" i="1" s="1"/>
  <c r="GM261" i="1" s="1"/>
  <c r="CZ261" i="1"/>
  <c r="Y261" i="1" s="1"/>
  <c r="GM269" i="1"/>
  <c r="GN269" i="1"/>
  <c r="CP277" i="1"/>
  <c r="O277" i="1" s="1"/>
  <c r="GM282" i="1"/>
  <c r="GN282" i="1"/>
  <c r="EB397" i="1"/>
  <c r="CY97" i="1"/>
  <c r="X97" i="1" s="1"/>
  <c r="GN97" i="1" s="1"/>
  <c r="FR134" i="1"/>
  <c r="FY289" i="1"/>
  <c r="EI289" i="1"/>
  <c r="EL134" i="1"/>
  <c r="P307" i="1"/>
  <c r="CP241" i="1"/>
  <c r="O241" i="1" s="1"/>
  <c r="CP257" i="1"/>
  <c r="O257" i="1" s="1"/>
  <c r="R266" i="1"/>
  <c r="GK266" i="1" s="1"/>
  <c r="S271" i="1"/>
  <c r="GM279" i="1"/>
  <c r="GN279" i="1"/>
  <c r="GX179" i="1"/>
  <c r="CZ328" i="1"/>
  <c r="Y328" i="1" s="1"/>
  <c r="AL397" i="1" s="1"/>
  <c r="AB350" i="1"/>
  <c r="CR350" i="1"/>
  <c r="Q350" i="1" s="1"/>
  <c r="CP350" i="1" s="1"/>
  <c r="O350" i="1" s="1"/>
  <c r="GM356" i="1"/>
  <c r="GN356" i="1"/>
  <c r="GM372" i="1"/>
  <c r="GN372" i="1"/>
  <c r="T187" i="1"/>
  <c r="AB286" i="1"/>
  <c r="AB326" i="1"/>
  <c r="CR326" i="1"/>
  <c r="Q326" i="1" s="1"/>
  <c r="CP326" i="1" s="1"/>
  <c r="O326" i="1" s="1"/>
  <c r="GM360" i="1"/>
  <c r="GN360" i="1"/>
  <c r="GN390" i="1"/>
  <c r="GM390" i="1"/>
  <c r="AP320" i="1"/>
  <c r="F406" i="1"/>
  <c r="GN74" i="1"/>
  <c r="GM74" i="1"/>
  <c r="V199" i="1"/>
  <c r="CY329" i="1"/>
  <c r="X329" i="1" s="1"/>
  <c r="CZ329" i="1"/>
  <c r="Y329" i="1" s="1"/>
  <c r="GM334" i="1"/>
  <c r="GN334" i="1"/>
  <c r="CY390" i="1"/>
  <c r="X390" i="1" s="1"/>
  <c r="GM393" i="1"/>
  <c r="GN393" i="1"/>
  <c r="AZ397" i="1"/>
  <c r="CI320" i="1"/>
  <c r="AF320" i="1"/>
  <c r="S397" i="1"/>
  <c r="CZ354" i="1"/>
  <c r="Y354" i="1" s="1"/>
  <c r="GX448" i="1"/>
  <c r="W448" i="1"/>
  <c r="AB328" i="1"/>
  <c r="CR328" i="1"/>
  <c r="Q328" i="1" s="1"/>
  <c r="CP328" i="1" s="1"/>
  <c r="O328" i="1" s="1"/>
  <c r="AB358" i="1"/>
  <c r="CR358" i="1"/>
  <c r="Q358" i="1" s="1"/>
  <c r="CP358" i="1" s="1"/>
  <c r="O358" i="1" s="1"/>
  <c r="GM375" i="1"/>
  <c r="GN375" i="1"/>
  <c r="EU320" i="1"/>
  <c r="P413" i="1"/>
  <c r="P435" i="1"/>
  <c r="U435" i="1"/>
  <c r="DZ499" i="1" s="1"/>
  <c r="S435" i="1"/>
  <c r="U436" i="1"/>
  <c r="AH499" i="1" s="1"/>
  <c r="R440" i="1"/>
  <c r="GK440" i="1" s="1"/>
  <c r="GM252" i="1"/>
  <c r="GN252" i="1"/>
  <c r="DU397" i="1"/>
  <c r="GM340" i="1"/>
  <c r="GN340" i="1"/>
  <c r="CP349" i="1"/>
  <c r="O349" i="1" s="1"/>
  <c r="AD499" i="1"/>
  <c r="V436" i="1"/>
  <c r="GM441" i="1"/>
  <c r="GN441" i="1"/>
  <c r="V443" i="1"/>
  <c r="W447" i="1"/>
  <c r="P448" i="1"/>
  <c r="CP448" i="1" s="1"/>
  <c r="O448" i="1" s="1"/>
  <c r="EM530" i="1"/>
  <c r="P568" i="1"/>
  <c r="CP432" i="1"/>
  <c r="O432" i="1" s="1"/>
  <c r="GX443" i="1"/>
  <c r="GB499" i="1" s="1"/>
  <c r="GM457" i="1"/>
  <c r="GN457" i="1"/>
  <c r="GM462" i="1"/>
  <c r="GN462" i="1"/>
  <c r="CY466" i="1"/>
  <c r="X466" i="1" s="1"/>
  <c r="CZ466" i="1"/>
  <c r="Y466" i="1" s="1"/>
  <c r="W468" i="1"/>
  <c r="AB475" i="1"/>
  <c r="CR475" i="1"/>
  <c r="Q475" i="1" s="1"/>
  <c r="CP475" i="1" s="1"/>
  <c r="O475" i="1" s="1"/>
  <c r="CY478" i="1"/>
  <c r="X478" i="1" s="1"/>
  <c r="CZ478" i="1"/>
  <c r="Y478" i="1" s="1"/>
  <c r="S484" i="1"/>
  <c r="AB535" i="1"/>
  <c r="CR535" i="1"/>
  <c r="Q535" i="1" s="1"/>
  <c r="CD530" i="1"/>
  <c r="AU549" i="1"/>
  <c r="GM546" i="1"/>
  <c r="GN546" i="1"/>
  <c r="S444" i="1"/>
  <c r="S464" i="1"/>
  <c r="R468" i="1"/>
  <c r="GK468" i="1" s="1"/>
  <c r="S486" i="1"/>
  <c r="W397" i="1"/>
  <c r="AJ320" i="1"/>
  <c r="FY320" i="1"/>
  <c r="EP397" i="1"/>
  <c r="Q435" i="1"/>
  <c r="T440" i="1"/>
  <c r="Q456" i="1"/>
  <c r="CP466" i="1"/>
  <c r="O466" i="1" s="1"/>
  <c r="AB471" i="1"/>
  <c r="CR471" i="1"/>
  <c r="Q471" i="1" s="1"/>
  <c r="CP471" i="1" s="1"/>
  <c r="O471" i="1" s="1"/>
  <c r="CY476" i="1"/>
  <c r="X476" i="1" s="1"/>
  <c r="GM476" i="1" s="1"/>
  <c r="CZ476" i="1"/>
  <c r="Y476" i="1" s="1"/>
  <c r="CY479" i="1"/>
  <c r="X479" i="1" s="1"/>
  <c r="GK483" i="1"/>
  <c r="CZ483" i="1"/>
  <c r="Y483" i="1" s="1"/>
  <c r="GM485" i="1"/>
  <c r="GN485" i="1"/>
  <c r="GM489" i="1"/>
  <c r="GN489" i="1"/>
  <c r="AF549" i="1"/>
  <c r="DU549" i="1"/>
  <c r="CP533" i="1"/>
  <c r="O533" i="1" s="1"/>
  <c r="CJ549" i="1"/>
  <c r="GA580" i="1"/>
  <c r="ER639" i="1"/>
  <c r="GX171" i="1"/>
  <c r="W440" i="1"/>
  <c r="AJ499" i="1" s="1"/>
  <c r="GM453" i="1"/>
  <c r="GN453" i="1"/>
  <c r="EG530" i="1"/>
  <c r="P553" i="1"/>
  <c r="CZ384" i="1"/>
  <c r="Y384" i="1" s="1"/>
  <c r="GM384" i="1" s="1"/>
  <c r="AC397" i="1"/>
  <c r="AB439" i="1"/>
  <c r="CR439" i="1"/>
  <c r="Q439" i="1" s="1"/>
  <c r="CP439" i="1" s="1"/>
  <c r="O439" i="1" s="1"/>
  <c r="S446" i="1"/>
  <c r="CP446" i="1" s="1"/>
  <c r="O446" i="1" s="1"/>
  <c r="R448" i="1"/>
  <c r="GK448" i="1" s="1"/>
  <c r="U468" i="1"/>
  <c r="P478" i="1"/>
  <c r="CP478" i="1" s="1"/>
  <c r="O478" i="1" s="1"/>
  <c r="GM493" i="1"/>
  <c r="GN493" i="1"/>
  <c r="AO428" i="1"/>
  <c r="F503" i="1"/>
  <c r="GM537" i="1"/>
  <c r="GN537" i="1"/>
  <c r="CY539" i="1"/>
  <c r="X539" i="1" s="1"/>
  <c r="CY543" i="1"/>
  <c r="X543" i="1" s="1"/>
  <c r="AB584" i="1"/>
  <c r="CR584" i="1"/>
  <c r="Q584" i="1" s="1"/>
  <c r="AB592" i="1"/>
  <c r="CR592" i="1"/>
  <c r="Q592" i="1" s="1"/>
  <c r="CP592" i="1" s="1"/>
  <c r="O592" i="1" s="1"/>
  <c r="U218" i="1"/>
  <c r="AH289" i="1" s="1"/>
  <c r="Q444" i="1"/>
  <c r="GK459" i="1"/>
  <c r="CZ459" i="1"/>
  <c r="Y459" i="1" s="1"/>
  <c r="W480" i="1"/>
  <c r="AE549" i="1"/>
  <c r="GM541" i="1"/>
  <c r="GN541" i="1"/>
  <c r="F553" i="1"/>
  <c r="AO530" i="1"/>
  <c r="CZ479" i="1"/>
  <c r="Y479" i="1" s="1"/>
  <c r="P571" i="1"/>
  <c r="DM530" i="1"/>
  <c r="GX587" i="1"/>
  <c r="GB639" i="1" s="1"/>
  <c r="GM603" i="1"/>
  <c r="GO603" i="1"/>
  <c r="GO605" i="1"/>
  <c r="GM605" i="1"/>
  <c r="F649" i="1"/>
  <c r="AQ580" i="1"/>
  <c r="GM633" i="1"/>
  <c r="GO633" i="1"/>
  <c r="CZ487" i="1"/>
  <c r="Y487" i="1" s="1"/>
  <c r="F658" i="1"/>
  <c r="AU580" i="1"/>
  <c r="S587" i="1"/>
  <c r="CY588" i="1"/>
  <c r="X588" i="1" s="1"/>
  <c r="CZ588" i="1"/>
  <c r="Y588" i="1" s="1"/>
  <c r="V591" i="1"/>
  <c r="GM608" i="1"/>
  <c r="GO608" i="1"/>
  <c r="T536" i="1"/>
  <c r="AG549" i="1" s="1"/>
  <c r="CZ595" i="1"/>
  <c r="Y595" i="1" s="1"/>
  <c r="GO595" i="1" s="1"/>
  <c r="CY595" i="1"/>
  <c r="X595" i="1" s="1"/>
  <c r="CY596" i="1"/>
  <c r="X596" i="1" s="1"/>
  <c r="GO596" i="1" s="1"/>
  <c r="CZ596" i="1"/>
  <c r="Y596" i="1" s="1"/>
  <c r="GO627" i="1"/>
  <c r="GM627" i="1"/>
  <c r="GM635" i="1"/>
  <c r="GO635" i="1"/>
  <c r="AL530" i="1" l="1"/>
  <c r="Y549" i="1"/>
  <c r="AJ530" i="1"/>
  <c r="W549" i="1"/>
  <c r="EA428" i="1"/>
  <c r="DN499" i="1"/>
  <c r="X549" i="1"/>
  <c r="AK530" i="1"/>
  <c r="GN439" i="1"/>
  <c r="GM439" i="1"/>
  <c r="AJ428" i="1"/>
  <c r="W499" i="1"/>
  <c r="AL320" i="1"/>
  <c r="Y397" i="1"/>
  <c r="CJ134" i="1"/>
  <c r="BA289" i="1"/>
  <c r="EB428" i="1"/>
  <c r="DO499" i="1"/>
  <c r="AJ134" i="1"/>
  <c r="W289" i="1"/>
  <c r="DY428" i="1"/>
  <c r="DL499" i="1"/>
  <c r="DZ134" i="1"/>
  <c r="DM289" i="1"/>
  <c r="AH134" i="1"/>
  <c r="U289" i="1"/>
  <c r="GB428" i="1"/>
  <c r="ES499" i="1"/>
  <c r="EB134" i="1"/>
  <c r="DO289" i="1"/>
  <c r="DX134" i="1"/>
  <c r="DK289" i="1"/>
  <c r="AJ26" i="1"/>
  <c r="W103" i="1"/>
  <c r="DP549" i="1"/>
  <c r="EC530" i="1"/>
  <c r="AK320" i="1"/>
  <c r="X397" i="1"/>
  <c r="DU134" i="1"/>
  <c r="DH289" i="1"/>
  <c r="FX289" i="1"/>
  <c r="FZ289" i="1"/>
  <c r="FW289" i="1"/>
  <c r="DY134" i="1"/>
  <c r="DL289" i="1"/>
  <c r="GM442" i="1"/>
  <c r="GN442" i="1"/>
  <c r="AL103" i="1"/>
  <c r="AG428" i="1"/>
  <c r="T499" i="1"/>
  <c r="DT320" i="1"/>
  <c r="DG397" i="1"/>
  <c r="AG134" i="1"/>
  <c r="T289" i="1"/>
  <c r="GM466" i="1"/>
  <c r="GN466" i="1"/>
  <c r="EB320" i="1"/>
  <c r="DO397" i="1"/>
  <c r="AL580" i="1"/>
  <c r="Y639" i="1"/>
  <c r="GO592" i="1"/>
  <c r="GM592" i="1"/>
  <c r="BA549" i="1"/>
  <c r="CJ530" i="1"/>
  <c r="GN475" i="1"/>
  <c r="GM475" i="1"/>
  <c r="GM241" i="1"/>
  <c r="GN241" i="1"/>
  <c r="GM205" i="1"/>
  <c r="GN205" i="1"/>
  <c r="GM193" i="1"/>
  <c r="GN193" i="1"/>
  <c r="AK639" i="1"/>
  <c r="CZ587" i="1"/>
  <c r="Y587" i="1" s="1"/>
  <c r="ED639" i="1" s="1"/>
  <c r="CY587" i="1"/>
  <c r="X587" i="1" s="1"/>
  <c r="EC639" i="1" s="1"/>
  <c r="DX639" i="1"/>
  <c r="AE530" i="1"/>
  <c r="R549" i="1"/>
  <c r="CP584" i="1"/>
  <c r="O584" i="1" s="1"/>
  <c r="AD639" i="1"/>
  <c r="AC320" i="1"/>
  <c r="P397" i="1"/>
  <c r="CF397" i="1"/>
  <c r="CE397" i="1"/>
  <c r="CH397" i="1"/>
  <c r="ER580" i="1"/>
  <c r="P650" i="1"/>
  <c r="FZ549" i="1"/>
  <c r="FW549" i="1"/>
  <c r="FX549" i="1"/>
  <c r="DH549" i="1"/>
  <c r="DU530" i="1"/>
  <c r="DV499" i="1"/>
  <c r="W320" i="1"/>
  <c r="F421" i="1"/>
  <c r="CZ444" i="1"/>
  <c r="Y444" i="1" s="1"/>
  <c r="CY444" i="1"/>
  <c r="X444" i="1" s="1"/>
  <c r="GM432" i="1"/>
  <c r="GN432" i="1"/>
  <c r="AI499" i="1"/>
  <c r="DZ428" i="1"/>
  <c r="DM499" i="1"/>
  <c r="GN328" i="1"/>
  <c r="GM328" i="1"/>
  <c r="AZ320" i="1"/>
  <c r="F408" i="1"/>
  <c r="GM277" i="1"/>
  <c r="GN277" i="1"/>
  <c r="GM243" i="1"/>
  <c r="GN174" i="1"/>
  <c r="GM174" i="1"/>
  <c r="GM167" i="1"/>
  <c r="GN167" i="1"/>
  <c r="CZ199" i="1"/>
  <c r="Y199" i="1" s="1"/>
  <c r="GM199" i="1" s="1"/>
  <c r="CY199" i="1"/>
  <c r="X199" i="1" s="1"/>
  <c r="DW289" i="1"/>
  <c r="GN141" i="1"/>
  <c r="GM141" i="1"/>
  <c r="AH26" i="1"/>
  <c r="U103" i="1"/>
  <c r="GM62" i="1"/>
  <c r="GN50" i="1"/>
  <c r="GM50" i="1"/>
  <c r="CY70" i="1"/>
  <c r="X70" i="1" s="1"/>
  <c r="AK103" i="1" s="1"/>
  <c r="CZ70" i="1"/>
  <c r="Y70" i="1" s="1"/>
  <c r="ES26" i="1"/>
  <c r="P123" i="1"/>
  <c r="DW530" i="1"/>
  <c r="DJ549" i="1"/>
  <c r="GN53" i="1"/>
  <c r="GM53" i="1"/>
  <c r="P580" i="1"/>
  <c r="F642" i="1"/>
  <c r="AX549" i="1"/>
  <c r="CG530" i="1"/>
  <c r="ER320" i="1"/>
  <c r="P408" i="1"/>
  <c r="CZ218" i="1"/>
  <c r="Y218" i="1" s="1"/>
  <c r="CY218" i="1"/>
  <c r="X218" i="1" s="1"/>
  <c r="CP271" i="1"/>
  <c r="O271" i="1" s="1"/>
  <c r="AT320" i="1"/>
  <c r="F415" i="1"/>
  <c r="DX320" i="1"/>
  <c r="DK397" i="1"/>
  <c r="EA289" i="1"/>
  <c r="EM22" i="1"/>
  <c r="EM700" i="1"/>
  <c r="P687" i="1"/>
  <c r="GN186" i="1"/>
  <c r="DV289" i="1"/>
  <c r="CP137" i="1"/>
  <c r="O137" i="1" s="1"/>
  <c r="GM160" i="1"/>
  <c r="GN160" i="1"/>
  <c r="GM152" i="1"/>
  <c r="GN152" i="1"/>
  <c r="CP70" i="1"/>
  <c r="O70" i="1" s="1"/>
  <c r="AD103" i="1"/>
  <c r="GN39" i="1"/>
  <c r="GM39" i="1"/>
  <c r="DV103" i="1"/>
  <c r="CP31" i="1"/>
  <c r="O31" i="1" s="1"/>
  <c r="BA580" i="1"/>
  <c r="F659" i="1"/>
  <c r="AP428" i="1"/>
  <c r="F508" i="1"/>
  <c r="AT134" i="1"/>
  <c r="F307" i="1"/>
  <c r="GA134" i="1"/>
  <c r="ER289" i="1"/>
  <c r="GM596" i="1"/>
  <c r="F653" i="1"/>
  <c r="R580" i="1"/>
  <c r="GN451" i="1"/>
  <c r="GM451" i="1"/>
  <c r="GO624" i="1"/>
  <c r="GM624" i="1"/>
  <c r="GN543" i="1"/>
  <c r="GM543" i="1"/>
  <c r="CZ448" i="1"/>
  <c r="Y448" i="1" s="1"/>
  <c r="CY448" i="1"/>
  <c r="X448" i="1" s="1"/>
  <c r="AX320" i="1"/>
  <c r="F404" i="1"/>
  <c r="AC499" i="1"/>
  <c r="V320" i="1"/>
  <c r="F420" i="1"/>
  <c r="CZ440" i="1"/>
  <c r="Y440" i="1" s="1"/>
  <c r="AL499" i="1" s="1"/>
  <c r="GM392" i="1"/>
  <c r="CY266" i="1"/>
  <c r="X266" i="1" s="1"/>
  <c r="CZ266" i="1"/>
  <c r="Y266" i="1" s="1"/>
  <c r="CI134" i="1"/>
  <c r="AZ289" i="1"/>
  <c r="CY210" i="1"/>
  <c r="X210" i="1" s="1"/>
  <c r="CZ210" i="1"/>
  <c r="Y210" i="1" s="1"/>
  <c r="GM157" i="1"/>
  <c r="GN324" i="1"/>
  <c r="GM324" i="1"/>
  <c r="AB397" i="1"/>
  <c r="GN539" i="1"/>
  <c r="GM539" i="1"/>
  <c r="GN362" i="1"/>
  <c r="GM362" i="1"/>
  <c r="CY179" i="1"/>
  <c r="X179" i="1" s="1"/>
  <c r="CY214" i="1"/>
  <c r="X214" i="1" s="1"/>
  <c r="CP218" i="1"/>
  <c r="O218" i="1" s="1"/>
  <c r="GM591" i="1"/>
  <c r="V530" i="1"/>
  <c r="F572" i="1"/>
  <c r="DM320" i="1"/>
  <c r="P419" i="1"/>
  <c r="GM270" i="1"/>
  <c r="GM488" i="1"/>
  <c r="GM482" i="1"/>
  <c r="GM196" i="1"/>
  <c r="F654" i="1"/>
  <c r="S580" i="1"/>
  <c r="GM369" i="1"/>
  <c r="CP587" i="1"/>
  <c r="O587" i="1" s="1"/>
  <c r="GN538" i="1"/>
  <c r="V26" i="1"/>
  <c r="F126" i="1"/>
  <c r="GN476" i="1"/>
  <c r="GM365" i="1"/>
  <c r="GN286" i="1"/>
  <c r="GN83" i="1"/>
  <c r="GM58" i="1"/>
  <c r="AC549" i="1"/>
  <c r="AF530" i="1"/>
  <c r="S549" i="1"/>
  <c r="EP320" i="1"/>
  <c r="P404" i="1"/>
  <c r="CY486" i="1"/>
  <c r="X486" i="1" s="1"/>
  <c r="GM486" i="1" s="1"/>
  <c r="CZ486" i="1"/>
  <c r="Y486" i="1" s="1"/>
  <c r="DV549" i="1"/>
  <c r="CP535" i="1"/>
  <c r="O535" i="1" s="1"/>
  <c r="CP435" i="1"/>
  <c r="O435" i="1" s="1"/>
  <c r="DU499" i="1"/>
  <c r="GN326" i="1"/>
  <c r="GM326" i="1"/>
  <c r="GN350" i="1"/>
  <c r="GM350" i="1"/>
  <c r="GM257" i="1"/>
  <c r="GN257" i="1"/>
  <c r="EI134" i="1"/>
  <c r="P299" i="1"/>
  <c r="AU134" i="1"/>
  <c r="F308" i="1"/>
  <c r="CY194" i="1"/>
  <c r="X194" i="1" s="1"/>
  <c r="CZ194" i="1"/>
  <c r="Y194" i="1" s="1"/>
  <c r="AF26" i="1"/>
  <c r="S103" i="1"/>
  <c r="EA639" i="1"/>
  <c r="DO530" i="1"/>
  <c r="P573" i="1"/>
  <c r="ED530" i="1"/>
  <c r="DQ549" i="1"/>
  <c r="GO590" i="1"/>
  <c r="GM590" i="1"/>
  <c r="AB530" i="1"/>
  <c r="O549" i="1"/>
  <c r="GA428" i="1"/>
  <c r="ER499" i="1"/>
  <c r="GN483" i="1"/>
  <c r="GM483" i="1"/>
  <c r="CI530" i="1"/>
  <c r="AZ549" i="1"/>
  <c r="GN199" i="1"/>
  <c r="U320" i="1"/>
  <c r="F419" i="1"/>
  <c r="GM394" i="1"/>
  <c r="GM237" i="1"/>
  <c r="GN237" i="1"/>
  <c r="ED397" i="1"/>
  <c r="CZ223" i="1"/>
  <c r="Y223" i="1" s="1"/>
  <c r="CY223" i="1"/>
  <c r="X223" i="1" s="1"/>
  <c r="EP26" i="1"/>
  <c r="P110" i="1"/>
  <c r="AZ26" i="1"/>
  <c r="F114" i="1"/>
  <c r="AC134" i="1"/>
  <c r="P289" i="1"/>
  <c r="CF289" i="1"/>
  <c r="CH289" i="1"/>
  <c r="CE289" i="1"/>
  <c r="GN149" i="1"/>
  <c r="GM149" i="1"/>
  <c r="CP49" i="1"/>
  <c r="O49" i="1" s="1"/>
  <c r="F662" i="1"/>
  <c r="V580" i="1"/>
  <c r="GN491" i="1"/>
  <c r="GM491" i="1"/>
  <c r="CP266" i="1"/>
  <c r="O266" i="1" s="1"/>
  <c r="EH134" i="1"/>
  <c r="P298" i="1"/>
  <c r="EH668" i="1"/>
  <c r="GM182" i="1"/>
  <c r="GN166" i="1"/>
  <c r="GM166" i="1"/>
  <c r="AD289" i="1"/>
  <c r="EB580" i="1"/>
  <c r="DO639" i="1"/>
  <c r="CP456" i="1"/>
  <c r="O456" i="1" s="1"/>
  <c r="GM540" i="1"/>
  <c r="GN540" i="1"/>
  <c r="GN487" i="1"/>
  <c r="GM487" i="1"/>
  <c r="GN430" i="1"/>
  <c r="GM430" i="1"/>
  <c r="GM265" i="1"/>
  <c r="GN265" i="1"/>
  <c r="CG134" i="1"/>
  <c r="AX289" i="1"/>
  <c r="GN164" i="1"/>
  <c r="GM164" i="1"/>
  <c r="CP210" i="1"/>
  <c r="O210" i="1" s="1"/>
  <c r="CZ187" i="1"/>
  <c r="Y187" i="1" s="1"/>
  <c r="CY187" i="1"/>
  <c r="X187" i="1" s="1"/>
  <c r="GM187" i="1" s="1"/>
  <c r="CZ162" i="1"/>
  <c r="Y162" i="1" s="1"/>
  <c r="AL289" i="1" s="1"/>
  <c r="CY162" i="1"/>
  <c r="X162" i="1" s="1"/>
  <c r="GM139" i="1"/>
  <c r="GN139" i="1"/>
  <c r="GO586" i="1"/>
  <c r="GM586" i="1"/>
  <c r="GN384" i="1"/>
  <c r="GM209" i="1"/>
  <c r="GN209" i="1"/>
  <c r="GN168" i="1"/>
  <c r="GM168" i="1"/>
  <c r="FU26" i="1"/>
  <c r="EL103" i="1"/>
  <c r="GN480" i="1"/>
  <c r="DN530" i="1"/>
  <c r="P572" i="1"/>
  <c r="F571" i="1"/>
  <c r="U530" i="1"/>
  <c r="DN320" i="1"/>
  <c r="P420" i="1"/>
  <c r="GN75" i="1"/>
  <c r="DM26" i="1"/>
  <c r="P125" i="1"/>
  <c r="DM668" i="1"/>
  <c r="CY446" i="1"/>
  <c r="X446" i="1" s="1"/>
  <c r="GM446" i="1" s="1"/>
  <c r="CZ446" i="1"/>
  <c r="Y446" i="1" s="1"/>
  <c r="DU320" i="1"/>
  <c r="DH397" i="1"/>
  <c r="FX397" i="1"/>
  <c r="FW397" i="1"/>
  <c r="FZ397" i="1"/>
  <c r="S320" i="1"/>
  <c r="F412" i="1"/>
  <c r="AG26" i="1"/>
  <c r="T103" i="1"/>
  <c r="GM595" i="1"/>
  <c r="GM349" i="1"/>
  <c r="GN349" i="1"/>
  <c r="GN358" i="1"/>
  <c r="GM358" i="1"/>
  <c r="AQ22" i="1"/>
  <c r="F678" i="1"/>
  <c r="AQ700" i="1"/>
  <c r="ER26" i="1"/>
  <c r="P114" i="1"/>
  <c r="ER668" i="1"/>
  <c r="GN161" i="1"/>
  <c r="GN95" i="1"/>
  <c r="GM95" i="1"/>
  <c r="AO22" i="1"/>
  <c r="AO700" i="1"/>
  <c r="F672" i="1"/>
  <c r="CJ26" i="1"/>
  <c r="BA103" i="1"/>
  <c r="GN57" i="1"/>
  <c r="GM57" i="1"/>
  <c r="GN54" i="1"/>
  <c r="CP484" i="1"/>
  <c r="O484" i="1" s="1"/>
  <c r="DL530" i="1"/>
  <c r="P570" i="1"/>
  <c r="AQ428" i="1"/>
  <c r="F509" i="1"/>
  <c r="DU26" i="1"/>
  <c r="FW103" i="1"/>
  <c r="DH103" i="1"/>
  <c r="FX103" i="1"/>
  <c r="FZ103" i="1"/>
  <c r="DY580" i="1"/>
  <c r="DL639" i="1"/>
  <c r="DZ580" i="1"/>
  <c r="DM639" i="1"/>
  <c r="CE580" i="1"/>
  <c r="AV639" i="1"/>
  <c r="GN459" i="1"/>
  <c r="GM459" i="1"/>
  <c r="GM536" i="1"/>
  <c r="CA549" i="1" s="1"/>
  <c r="GN536" i="1"/>
  <c r="GN455" i="1"/>
  <c r="GM455" i="1"/>
  <c r="EH428" i="1"/>
  <c r="P508" i="1"/>
  <c r="GO494" i="1"/>
  <c r="CC499" i="1" s="1"/>
  <c r="GM494" i="1"/>
  <c r="AP530" i="1"/>
  <c r="F558" i="1"/>
  <c r="GK436" i="1"/>
  <c r="AE499" i="1"/>
  <c r="GM434" i="1"/>
  <c r="GN434" i="1"/>
  <c r="T320" i="1"/>
  <c r="F418" i="1"/>
  <c r="EB26" i="1"/>
  <c r="DO103" i="1"/>
  <c r="GM253" i="1"/>
  <c r="GN253" i="1"/>
  <c r="GM228" i="1"/>
  <c r="GN228" i="1"/>
  <c r="EC397" i="1"/>
  <c r="CP223" i="1"/>
  <c r="O223" i="1" s="1"/>
  <c r="CZ171" i="1"/>
  <c r="Y171" i="1" s="1"/>
  <c r="ED289" i="1" s="1"/>
  <c r="CY171" i="1"/>
  <c r="X171" i="1" s="1"/>
  <c r="EC289" i="1" s="1"/>
  <c r="GN170" i="1"/>
  <c r="GM170" i="1"/>
  <c r="EU22" i="1"/>
  <c r="EU700" i="1"/>
  <c r="P684" i="1"/>
  <c r="GM156" i="1"/>
  <c r="GN156" i="1"/>
  <c r="GN82" i="1"/>
  <c r="GM82" i="1"/>
  <c r="AC26" i="1"/>
  <c r="CE103" i="1"/>
  <c r="P103" i="1"/>
  <c r="CF103" i="1"/>
  <c r="CH103" i="1"/>
  <c r="GN43" i="1"/>
  <c r="GM43" i="1"/>
  <c r="GN35" i="1"/>
  <c r="GM35" i="1"/>
  <c r="CZ443" i="1"/>
  <c r="Y443" i="1" s="1"/>
  <c r="GN344" i="1"/>
  <c r="GM344" i="1"/>
  <c r="GM250" i="1"/>
  <c r="AU668" i="1"/>
  <c r="BC22" i="1"/>
  <c r="F684" i="1"/>
  <c r="BC700" i="1"/>
  <c r="EG22" i="1"/>
  <c r="EG700" i="1"/>
  <c r="P672" i="1"/>
  <c r="DV580" i="1"/>
  <c r="DI639" i="1"/>
  <c r="F663" i="1"/>
  <c r="W580" i="1"/>
  <c r="AD530" i="1"/>
  <c r="Q549" i="1"/>
  <c r="GO632" i="1"/>
  <c r="GM632" i="1"/>
  <c r="GN547" i="1"/>
  <c r="GM547" i="1"/>
  <c r="AZ580" i="1"/>
  <c r="F650" i="1"/>
  <c r="EP428" i="1"/>
  <c r="P506" i="1"/>
  <c r="GM458" i="1"/>
  <c r="GN458" i="1"/>
  <c r="ES320" i="1"/>
  <c r="P417" i="1"/>
  <c r="GN467" i="1"/>
  <c r="GM467" i="1"/>
  <c r="GN479" i="1"/>
  <c r="GM479" i="1"/>
  <c r="ER530" i="1"/>
  <c r="P560" i="1"/>
  <c r="GM449" i="1"/>
  <c r="GN449" i="1"/>
  <c r="GM329" i="1"/>
  <c r="GN329" i="1"/>
  <c r="FT397" i="1" s="1"/>
  <c r="GM233" i="1"/>
  <c r="GN233" i="1"/>
  <c r="GN273" i="1"/>
  <c r="ET22" i="1"/>
  <c r="ET700" i="1"/>
  <c r="P681" i="1"/>
  <c r="CP162" i="1"/>
  <c r="O162" i="1" s="1"/>
  <c r="GM180" i="1"/>
  <c r="CP171" i="1"/>
  <c r="O171" i="1" s="1"/>
  <c r="GN145" i="1"/>
  <c r="GM145" i="1"/>
  <c r="AP668" i="1"/>
  <c r="AF289" i="1"/>
  <c r="GM153" i="1"/>
  <c r="GM71" i="1"/>
  <c r="GN71" i="1"/>
  <c r="GN61" i="1"/>
  <c r="GM61" i="1"/>
  <c r="DW103" i="1"/>
  <c r="GM323" i="1"/>
  <c r="FS397" i="1" s="1"/>
  <c r="BB22" i="1"/>
  <c r="F681" i="1"/>
  <c r="BB700" i="1"/>
  <c r="GN178" i="1"/>
  <c r="GM178" i="1"/>
  <c r="GN91" i="1"/>
  <c r="GM91" i="1"/>
  <c r="GN438" i="1"/>
  <c r="GM268" i="1"/>
  <c r="GM198" i="1"/>
  <c r="GM244" i="1"/>
  <c r="AX428" i="1"/>
  <c r="F506" i="1"/>
  <c r="CY456" i="1"/>
  <c r="X456" i="1" s="1"/>
  <c r="CY183" i="1"/>
  <c r="X183" i="1" s="1"/>
  <c r="AF499" i="1"/>
  <c r="GM85" i="1"/>
  <c r="GN30" i="1"/>
  <c r="DL320" i="1"/>
  <c r="P418" i="1"/>
  <c r="Q499" i="1"/>
  <c r="AD428" i="1"/>
  <c r="CZ49" i="1"/>
  <c r="Y49" i="1" s="1"/>
  <c r="ED103" i="1" s="1"/>
  <c r="CY49" i="1"/>
  <c r="X49" i="1" s="1"/>
  <c r="EC103" i="1" s="1"/>
  <c r="DX103" i="1"/>
  <c r="AG530" i="1"/>
  <c r="T549" i="1"/>
  <c r="GM478" i="1"/>
  <c r="GN478" i="1"/>
  <c r="U499" i="1"/>
  <c r="AH428" i="1"/>
  <c r="FY134" i="1"/>
  <c r="EP289" i="1"/>
  <c r="CZ175" i="1"/>
  <c r="Y175" i="1" s="1"/>
  <c r="CY175" i="1"/>
  <c r="X175" i="1" s="1"/>
  <c r="GN175" i="1" s="1"/>
  <c r="GB580" i="1"/>
  <c r="ES639" i="1"/>
  <c r="GB289" i="1"/>
  <c r="GM533" i="1"/>
  <c r="DT549" i="1"/>
  <c r="GN533" i="1"/>
  <c r="GN471" i="1"/>
  <c r="GM471" i="1"/>
  <c r="CZ464" i="1"/>
  <c r="Y464" i="1" s="1"/>
  <c r="CY464" i="1"/>
  <c r="X464" i="1" s="1"/>
  <c r="AU530" i="1"/>
  <c r="F568" i="1"/>
  <c r="CZ484" i="1"/>
  <c r="Y484" i="1" s="1"/>
  <c r="CY484" i="1"/>
  <c r="X484" i="1" s="1"/>
  <c r="GN448" i="1"/>
  <c r="GM448" i="1"/>
  <c r="CY435" i="1"/>
  <c r="X435" i="1" s="1"/>
  <c r="EC499" i="1" s="1"/>
  <c r="CZ435" i="1"/>
  <c r="Y435" i="1" s="1"/>
  <c r="DX499" i="1"/>
  <c r="CZ271" i="1"/>
  <c r="Y271" i="1" s="1"/>
  <c r="CY271" i="1"/>
  <c r="X271" i="1" s="1"/>
  <c r="GM201" i="1"/>
  <c r="GN201" i="1"/>
  <c r="GM165" i="1"/>
  <c r="GN165" i="1"/>
  <c r="GM179" i="1"/>
  <c r="GN179" i="1"/>
  <c r="GK70" i="1"/>
  <c r="AE103" i="1"/>
  <c r="GO594" i="1"/>
  <c r="GM594" i="1"/>
  <c r="GO497" i="1"/>
  <c r="FU499" i="1" s="1"/>
  <c r="GM497" i="1"/>
  <c r="AE320" i="1"/>
  <c r="R397" i="1"/>
  <c r="GM29" i="1"/>
  <c r="GN29" i="1"/>
  <c r="DT103" i="1"/>
  <c r="DL26" i="1"/>
  <c r="P124" i="1"/>
  <c r="DL668" i="1"/>
  <c r="FT580" i="1"/>
  <c r="EK639" i="1"/>
  <c r="CF580" i="1"/>
  <c r="AW639" i="1"/>
  <c r="AY639" i="1"/>
  <c r="CH580" i="1"/>
  <c r="U580" i="1"/>
  <c r="F661" i="1"/>
  <c r="CB549" i="1"/>
  <c r="GN463" i="1"/>
  <c r="GM463" i="1"/>
  <c r="CJ499" i="1"/>
  <c r="T580" i="1"/>
  <c r="F660" i="1"/>
  <c r="DJ499" i="1"/>
  <c r="DW428" i="1"/>
  <c r="CZ468" i="1"/>
  <c r="Y468" i="1" s="1"/>
  <c r="CY468" i="1"/>
  <c r="X468" i="1" s="1"/>
  <c r="F518" i="1"/>
  <c r="AU428" i="1"/>
  <c r="CZ447" i="1"/>
  <c r="Y447" i="1" s="1"/>
  <c r="CY447" i="1"/>
  <c r="X447" i="1" s="1"/>
  <c r="GM447" i="1" s="1"/>
  <c r="DW320" i="1"/>
  <c r="DJ397" i="1"/>
  <c r="CY436" i="1"/>
  <c r="X436" i="1" s="1"/>
  <c r="GN382" i="1"/>
  <c r="GM382" i="1"/>
  <c r="GM214" i="1"/>
  <c r="AX26" i="1"/>
  <c r="F110" i="1"/>
  <c r="AX668" i="1"/>
  <c r="GN225" i="1"/>
  <c r="GM225" i="1"/>
  <c r="GM92" i="1"/>
  <c r="GN92" i="1"/>
  <c r="AI289" i="1"/>
  <c r="EA26" i="1"/>
  <c r="DN103" i="1"/>
  <c r="GM38" i="1"/>
  <c r="GN38" i="1"/>
  <c r="CY443" i="1"/>
  <c r="X443" i="1" s="1"/>
  <c r="GM443" i="1" s="1"/>
  <c r="CI428" i="1"/>
  <c r="AZ499" i="1"/>
  <c r="CP183" i="1"/>
  <c r="O183" i="1" s="1"/>
  <c r="EI668" i="1"/>
  <c r="GO64" i="1"/>
  <c r="CC103" i="1" s="1"/>
  <c r="GM64" i="1"/>
  <c r="CP468" i="1"/>
  <c r="O468" i="1" s="1"/>
  <c r="GM588" i="1"/>
  <c r="GO588" i="1"/>
  <c r="P646" i="1"/>
  <c r="EP580" i="1"/>
  <c r="CB580" i="1"/>
  <c r="AS639" i="1"/>
  <c r="F646" i="1"/>
  <c r="AX580" i="1"/>
  <c r="GK587" i="1"/>
  <c r="DW639" i="1"/>
  <c r="CP464" i="1"/>
  <c r="O464" i="1" s="1"/>
  <c r="DK530" i="1"/>
  <c r="P564" i="1"/>
  <c r="AQ530" i="1"/>
  <c r="F559" i="1"/>
  <c r="CP444" i="1"/>
  <c r="O444" i="1" s="1"/>
  <c r="BA320" i="1"/>
  <c r="F417" i="1"/>
  <c r="CY440" i="1"/>
  <c r="X440" i="1" s="1"/>
  <c r="GN440" i="1" s="1"/>
  <c r="AQ134" i="1"/>
  <c r="F299" i="1"/>
  <c r="EM134" i="1"/>
  <c r="P308" i="1"/>
  <c r="GK162" i="1"/>
  <c r="AE289" i="1"/>
  <c r="GM42" i="1"/>
  <c r="GN42" i="1"/>
  <c r="GN47" i="1"/>
  <c r="GM47" i="1"/>
  <c r="GN354" i="1"/>
  <c r="GM354" i="1"/>
  <c r="CP194" i="1"/>
  <c r="O194" i="1" s="1"/>
  <c r="CZ214" i="1"/>
  <c r="Y214" i="1" s="1"/>
  <c r="GN214" i="1" s="1"/>
  <c r="DI320" i="1"/>
  <c r="P409" i="1"/>
  <c r="FZ639" i="1"/>
  <c r="DU580" i="1"/>
  <c r="FW639" i="1"/>
  <c r="DH639" i="1"/>
  <c r="FX639" i="1"/>
  <c r="CZ456" i="1"/>
  <c r="Y456" i="1" s="1"/>
  <c r="CZ183" i="1"/>
  <c r="Y183" i="1" s="1"/>
  <c r="AD397" i="1"/>
  <c r="FT320" i="1" l="1"/>
  <c r="EK397" i="1"/>
  <c r="FU428" i="1"/>
  <c r="EL499" i="1"/>
  <c r="ED134" i="1"/>
  <c r="DQ289" i="1"/>
  <c r="CA530" i="1"/>
  <c r="AR549" i="1"/>
  <c r="AK26" i="1"/>
  <c r="X103" i="1"/>
  <c r="Y499" i="1"/>
  <c r="AL428" i="1"/>
  <c r="EC26" i="1"/>
  <c r="DP103" i="1"/>
  <c r="ED26" i="1"/>
  <c r="DQ103" i="1"/>
  <c r="EC134" i="1"/>
  <c r="DP289" i="1"/>
  <c r="AL134" i="1"/>
  <c r="Y289" i="1"/>
  <c r="DJ639" i="1"/>
  <c r="DW580" i="1"/>
  <c r="F656" i="1"/>
  <c r="AS580" i="1"/>
  <c r="DJ320" i="1"/>
  <c r="P411" i="1"/>
  <c r="AF428" i="1"/>
  <c r="S499" i="1"/>
  <c r="FX580" i="1"/>
  <c r="EO639" i="1"/>
  <c r="EQ639" i="1"/>
  <c r="FZ580" i="1"/>
  <c r="GN444" i="1"/>
  <c r="GM444" i="1"/>
  <c r="GM468" i="1"/>
  <c r="GN468" i="1"/>
  <c r="GM183" i="1"/>
  <c r="GN183" i="1"/>
  <c r="AD320" i="1"/>
  <c r="Q397" i="1"/>
  <c r="DH580" i="1"/>
  <c r="P642" i="1"/>
  <c r="GM464" i="1"/>
  <c r="GN464" i="1"/>
  <c r="AZ428" i="1"/>
  <c r="F510" i="1"/>
  <c r="AX22" i="1"/>
  <c r="F675" i="1"/>
  <c r="AX700" i="1"/>
  <c r="AK499" i="1"/>
  <c r="AS549" i="1"/>
  <c r="CB530" i="1"/>
  <c r="AY580" i="1"/>
  <c r="F647" i="1"/>
  <c r="DT26" i="1"/>
  <c r="DG103" i="1"/>
  <c r="ED499" i="1"/>
  <c r="ES580" i="1"/>
  <c r="P659" i="1"/>
  <c r="EP134" i="1"/>
  <c r="P296" i="1"/>
  <c r="DX26" i="1"/>
  <c r="DK103" i="1"/>
  <c r="Q428" i="1"/>
  <c r="F511" i="1"/>
  <c r="F561" i="1"/>
  <c r="Q530" i="1"/>
  <c r="DI580" i="1"/>
  <c r="P651" i="1"/>
  <c r="AU22" i="1"/>
  <c r="F687" i="1"/>
  <c r="AU700" i="1"/>
  <c r="CE26" i="1"/>
  <c r="AV103" i="1"/>
  <c r="GN443" i="1"/>
  <c r="DM580" i="1"/>
  <c r="P661" i="1"/>
  <c r="FZ26" i="1"/>
  <c r="EQ103" i="1"/>
  <c r="FX320" i="1"/>
  <c r="EO397" i="1"/>
  <c r="EL26" i="1"/>
  <c r="P121" i="1"/>
  <c r="AK289" i="1"/>
  <c r="GN210" i="1"/>
  <c r="GM210" i="1"/>
  <c r="AD134" i="1"/>
  <c r="Q289" i="1"/>
  <c r="EH22" i="1"/>
  <c r="P677" i="1"/>
  <c r="V16" i="2" s="1"/>
  <c r="V18" i="2" s="1"/>
  <c r="EH700" i="1"/>
  <c r="CE134" i="1"/>
  <c r="AV289" i="1"/>
  <c r="EP668" i="1"/>
  <c r="O530" i="1"/>
  <c r="F551" i="1"/>
  <c r="DQ530" i="1"/>
  <c r="P575" i="1"/>
  <c r="DN639" i="1"/>
  <c r="EA580" i="1"/>
  <c r="GM175" i="1"/>
  <c r="GN435" i="1"/>
  <c r="FT499" i="1" s="1"/>
  <c r="GM435" i="1"/>
  <c r="FS499" i="1" s="1"/>
  <c r="DT499" i="1"/>
  <c r="GN218" i="1"/>
  <c r="GM218" i="1"/>
  <c r="CA397" i="1"/>
  <c r="DV26" i="1"/>
  <c r="DI103" i="1"/>
  <c r="GN70" i="1"/>
  <c r="CB103" i="1" s="1"/>
  <c r="GM70" i="1"/>
  <c r="CA103" i="1" s="1"/>
  <c r="DK320" i="1"/>
  <c r="P412" i="1"/>
  <c r="GM271" i="1"/>
  <c r="GN271" i="1"/>
  <c r="GN447" i="1"/>
  <c r="DH530" i="1"/>
  <c r="P552" i="1"/>
  <c r="CF320" i="1"/>
  <c r="AW397" i="1"/>
  <c r="GO584" i="1"/>
  <c r="CC639" i="1" s="1"/>
  <c r="GM584" i="1"/>
  <c r="CA639" i="1" s="1"/>
  <c r="AB639" i="1"/>
  <c r="EC580" i="1"/>
  <c r="DP639" i="1"/>
  <c r="F569" i="1"/>
  <c r="BA530" i="1"/>
  <c r="GN446" i="1"/>
  <c r="DH134" i="1"/>
  <c r="P292" i="1"/>
  <c r="GM436" i="1"/>
  <c r="CA499" i="1" s="1"/>
  <c r="U134" i="1"/>
  <c r="F311" i="1"/>
  <c r="DL428" i="1"/>
  <c r="P520" i="1"/>
  <c r="BA134" i="1"/>
  <c r="F309" i="1"/>
  <c r="W428" i="1"/>
  <c r="F523" i="1"/>
  <c r="W530" i="1"/>
  <c r="F573" i="1"/>
  <c r="FW580" i="1"/>
  <c r="EN639" i="1"/>
  <c r="AE26" i="1"/>
  <c r="R103" i="1"/>
  <c r="AF134" i="1"/>
  <c r="S289" i="1"/>
  <c r="CH26" i="1"/>
  <c r="AY103" i="1"/>
  <c r="R499" i="1"/>
  <c r="AE428" i="1"/>
  <c r="CC428" i="1"/>
  <c r="AT499" i="1"/>
  <c r="FX26" i="1"/>
  <c r="EO103" i="1"/>
  <c r="AO18" i="1"/>
  <c r="F704" i="1"/>
  <c r="AQ18" i="1"/>
  <c r="F710" i="1"/>
  <c r="T26" i="1"/>
  <c r="F124" i="1"/>
  <c r="T668" i="1"/>
  <c r="DH320" i="1"/>
  <c r="P400" i="1"/>
  <c r="DM22" i="1"/>
  <c r="DM700" i="1"/>
  <c r="P690" i="1"/>
  <c r="GM456" i="1"/>
  <c r="GN456" i="1"/>
  <c r="GM49" i="1"/>
  <c r="GN49" i="1"/>
  <c r="CH134" i="1"/>
  <c r="AY289" i="1"/>
  <c r="AZ668" i="1"/>
  <c r="ED320" i="1"/>
  <c r="DQ397" i="1"/>
  <c r="S26" i="1"/>
  <c r="F118" i="1"/>
  <c r="GN535" i="1"/>
  <c r="FT549" i="1" s="1"/>
  <c r="GM535" i="1"/>
  <c r="FS549" i="1" s="1"/>
  <c r="CH549" i="1"/>
  <c r="CE549" i="1"/>
  <c r="AC530" i="1"/>
  <c r="P549" i="1"/>
  <c r="CF549" i="1"/>
  <c r="CB397" i="1"/>
  <c r="AZ134" i="1"/>
  <c r="F300" i="1"/>
  <c r="AC428" i="1"/>
  <c r="CH499" i="1"/>
  <c r="CE499" i="1"/>
  <c r="CF499" i="1"/>
  <c r="P499" i="1"/>
  <c r="GN137" i="1"/>
  <c r="GM137" i="1"/>
  <c r="DT289" i="1"/>
  <c r="EM18" i="1"/>
  <c r="P719" i="1"/>
  <c r="AX530" i="1"/>
  <c r="F556" i="1"/>
  <c r="U26" i="1"/>
  <c r="F125" i="1"/>
  <c r="U668" i="1"/>
  <c r="DW134" i="1"/>
  <c r="DJ289" i="1"/>
  <c r="DM428" i="1"/>
  <c r="P521" i="1"/>
  <c r="EO549" i="1"/>
  <c r="FX530" i="1"/>
  <c r="P320" i="1"/>
  <c r="F400" i="1"/>
  <c r="R530" i="1"/>
  <c r="F563" i="1"/>
  <c r="ED580" i="1"/>
  <c r="DQ639" i="1"/>
  <c r="DO320" i="1"/>
  <c r="P421" i="1"/>
  <c r="T134" i="1"/>
  <c r="F310" i="1"/>
  <c r="T428" i="1"/>
  <c r="F520" i="1"/>
  <c r="AL26" i="1"/>
  <c r="Y103" i="1"/>
  <c r="FW134" i="1"/>
  <c r="EN289" i="1"/>
  <c r="GN436" i="1"/>
  <c r="CB499" i="1" s="1"/>
  <c r="DP530" i="1"/>
  <c r="P574" i="1"/>
  <c r="DK134" i="1"/>
  <c r="P304" i="1"/>
  <c r="ES428" i="1"/>
  <c r="P519" i="1"/>
  <c r="DO428" i="1"/>
  <c r="P523" i="1"/>
  <c r="X530" i="1"/>
  <c r="F574" i="1"/>
  <c r="CC26" i="1"/>
  <c r="AT103" i="1"/>
  <c r="DN26" i="1"/>
  <c r="P126" i="1"/>
  <c r="EC428" i="1"/>
  <c r="DP499" i="1"/>
  <c r="EJ397" i="1"/>
  <c r="FS320" i="1"/>
  <c r="GM171" i="1"/>
  <c r="GN171" i="1"/>
  <c r="ET18" i="1"/>
  <c r="P713" i="1"/>
  <c r="BC18" i="1"/>
  <c r="F716" i="1"/>
  <c r="GM223" i="1"/>
  <c r="GN223" i="1"/>
  <c r="AE134" i="1"/>
  <c r="R289" i="1"/>
  <c r="EI22" i="1"/>
  <c r="EI700" i="1"/>
  <c r="P678" i="1"/>
  <c r="DJ428" i="1"/>
  <c r="P513" i="1"/>
  <c r="T530" i="1"/>
  <c r="F570" i="1"/>
  <c r="BB18" i="1"/>
  <c r="F713" i="1"/>
  <c r="DW26" i="1"/>
  <c r="DJ103" i="1"/>
  <c r="AP22" i="1"/>
  <c r="F677" i="1"/>
  <c r="G16" i="2" s="1"/>
  <c r="G18" i="2" s="1"/>
  <c r="AP700" i="1"/>
  <c r="CF26" i="1"/>
  <c r="AW103" i="1"/>
  <c r="EC320" i="1"/>
  <c r="DP397" i="1"/>
  <c r="AV580" i="1"/>
  <c r="F644" i="1"/>
  <c r="DL580" i="1"/>
  <c r="P660" i="1"/>
  <c r="DH26" i="1"/>
  <c r="P106" i="1"/>
  <c r="GM484" i="1"/>
  <c r="GN484" i="1"/>
  <c r="BA26" i="1"/>
  <c r="F123" i="1"/>
  <c r="ER22" i="1"/>
  <c r="P679" i="1"/>
  <c r="ER700" i="1"/>
  <c r="FZ320" i="1"/>
  <c r="EQ397" i="1"/>
  <c r="GM440" i="1"/>
  <c r="DO580" i="1"/>
  <c r="P663" i="1"/>
  <c r="CF134" i="1"/>
  <c r="AW289" i="1"/>
  <c r="AZ530" i="1"/>
  <c r="F560" i="1"/>
  <c r="ER428" i="1"/>
  <c r="P510" i="1"/>
  <c r="DV530" i="1"/>
  <c r="DI549" i="1"/>
  <c r="DV134" i="1"/>
  <c r="DI289" i="1"/>
  <c r="GN187" i="1"/>
  <c r="DI499" i="1"/>
  <c r="DV428" i="1"/>
  <c r="FW530" i="1"/>
  <c r="EN549" i="1"/>
  <c r="CH320" i="1"/>
  <c r="AY397" i="1"/>
  <c r="AK580" i="1"/>
  <c r="X639" i="1"/>
  <c r="FZ134" i="1"/>
  <c r="EQ289" i="1"/>
  <c r="X320" i="1"/>
  <c r="F422" i="1"/>
  <c r="GN486" i="1"/>
  <c r="W26" i="1"/>
  <c r="F127" i="1"/>
  <c r="W668" i="1"/>
  <c r="DM134" i="1"/>
  <c r="P311" i="1"/>
  <c r="Y320" i="1"/>
  <c r="F423" i="1"/>
  <c r="P522" i="1"/>
  <c r="DN428" i="1"/>
  <c r="F575" i="1"/>
  <c r="Y530" i="1"/>
  <c r="CJ428" i="1"/>
  <c r="BA499" i="1"/>
  <c r="F645" i="1"/>
  <c r="AW580" i="1"/>
  <c r="DL22" i="1"/>
  <c r="DL700" i="1"/>
  <c r="P689" i="1"/>
  <c r="DT530" i="1"/>
  <c r="DG549" i="1"/>
  <c r="GN194" i="1"/>
  <c r="GM194" i="1"/>
  <c r="AI134" i="1"/>
  <c r="V289" i="1"/>
  <c r="P656" i="1"/>
  <c r="EK580" i="1"/>
  <c r="R320" i="1"/>
  <c r="F411" i="1"/>
  <c r="DX428" i="1"/>
  <c r="DK499" i="1"/>
  <c r="GB134" i="1"/>
  <c r="ES289" i="1"/>
  <c r="U428" i="1"/>
  <c r="F521" i="1"/>
  <c r="GN162" i="1"/>
  <c r="CB289" i="1" s="1"/>
  <c r="GM162" i="1"/>
  <c r="CA289" i="1" s="1"/>
  <c r="AB289" i="1"/>
  <c r="EG18" i="1"/>
  <c r="P704" i="1"/>
  <c r="P26" i="1"/>
  <c r="F106" i="1"/>
  <c r="P668" i="1"/>
  <c r="EU18" i="1"/>
  <c r="P716" i="1"/>
  <c r="DO26" i="1"/>
  <c r="P127" i="1"/>
  <c r="DO668" i="1"/>
  <c r="FW26" i="1"/>
  <c r="EN103" i="1"/>
  <c r="FW320" i="1"/>
  <c r="EN397" i="1"/>
  <c r="AX134" i="1"/>
  <c r="F296" i="1"/>
  <c r="AB499" i="1"/>
  <c r="GN266" i="1"/>
  <c r="GM266" i="1"/>
  <c r="P134" i="1"/>
  <c r="F292" i="1"/>
  <c r="DU428" i="1"/>
  <c r="FZ499" i="1"/>
  <c r="FW499" i="1"/>
  <c r="DH499" i="1"/>
  <c r="FX499" i="1"/>
  <c r="S530" i="1"/>
  <c r="F564" i="1"/>
  <c r="GM587" i="1"/>
  <c r="FS639" i="1" s="1"/>
  <c r="GO587" i="1"/>
  <c r="FU639" i="1" s="1"/>
  <c r="DT639" i="1"/>
  <c r="O397" i="1"/>
  <c r="AB320" i="1"/>
  <c r="ER134" i="1"/>
  <c r="P300" i="1"/>
  <c r="GN31" i="1"/>
  <c r="FT103" i="1" s="1"/>
  <c r="GM31" i="1"/>
  <c r="FS103" i="1" s="1"/>
  <c r="AD26" i="1"/>
  <c r="Q103" i="1"/>
  <c r="EA134" i="1"/>
  <c r="DN289" i="1"/>
  <c r="DN668" i="1" s="1"/>
  <c r="DJ530" i="1"/>
  <c r="P563" i="1"/>
  <c r="AI428" i="1"/>
  <c r="V499" i="1"/>
  <c r="FZ530" i="1"/>
  <c r="EQ549" i="1"/>
  <c r="CE320" i="1"/>
  <c r="AV397" i="1"/>
  <c r="AD580" i="1"/>
  <c r="Q639" i="1"/>
  <c r="DX580" i="1"/>
  <c r="DK639" i="1"/>
  <c r="F665" i="1"/>
  <c r="Y580" i="1"/>
  <c r="DG320" i="1"/>
  <c r="P399" i="1"/>
  <c r="AB103" i="1"/>
  <c r="DL134" i="1"/>
  <c r="P310" i="1"/>
  <c r="FX134" i="1"/>
  <c r="EO289" i="1"/>
  <c r="DO134" i="1"/>
  <c r="P313" i="1"/>
  <c r="W134" i="1"/>
  <c r="F313" i="1"/>
  <c r="EK549" i="1" l="1"/>
  <c r="FT530" i="1"/>
  <c r="CA26" i="1"/>
  <c r="AR103" i="1"/>
  <c r="DN22" i="1"/>
  <c r="P691" i="1"/>
  <c r="DN700" i="1"/>
  <c r="FS26" i="1"/>
  <c r="EJ103" i="1"/>
  <c r="FS530" i="1"/>
  <c r="EJ549" i="1"/>
  <c r="CA134" i="1"/>
  <c r="AR289" i="1"/>
  <c r="CB428" i="1"/>
  <c r="AS499" i="1"/>
  <c r="CB26" i="1"/>
  <c r="AS103" i="1"/>
  <c r="FT26" i="1"/>
  <c r="EK103" i="1"/>
  <c r="CA428" i="1"/>
  <c r="AR499" i="1"/>
  <c r="CB134" i="1"/>
  <c r="AS289" i="1"/>
  <c r="F522" i="1"/>
  <c r="V428" i="1"/>
  <c r="FS580" i="1"/>
  <c r="EJ639" i="1"/>
  <c r="DH428" i="1"/>
  <c r="P502" i="1"/>
  <c r="AB428" i="1"/>
  <c r="O499" i="1"/>
  <c r="P22" i="1"/>
  <c r="F671" i="1"/>
  <c r="P700" i="1"/>
  <c r="DK428" i="1"/>
  <c r="P514" i="1"/>
  <c r="DI134" i="1"/>
  <c r="P301" i="1"/>
  <c r="AW134" i="1"/>
  <c r="F295" i="1"/>
  <c r="AW26" i="1"/>
  <c r="F109" i="1"/>
  <c r="AW668" i="1"/>
  <c r="EI18" i="1"/>
  <c r="P710" i="1"/>
  <c r="EN134" i="1"/>
  <c r="P294" i="1"/>
  <c r="DJ134" i="1"/>
  <c r="P303" i="1"/>
  <c r="P428" i="1"/>
  <c r="F502" i="1"/>
  <c r="AW549" i="1"/>
  <c r="CF530" i="1"/>
  <c r="CH530" i="1"/>
  <c r="AY549" i="1"/>
  <c r="AZ22" i="1"/>
  <c r="F679" i="1"/>
  <c r="AZ700" i="1"/>
  <c r="EO26" i="1"/>
  <c r="P109" i="1"/>
  <c r="S134" i="1"/>
  <c r="F304" i="1"/>
  <c r="EN580" i="1"/>
  <c r="P644" i="1"/>
  <c r="AB580" i="1"/>
  <c r="O639" i="1"/>
  <c r="DT428" i="1"/>
  <c r="DG499" i="1"/>
  <c r="Q134" i="1"/>
  <c r="F301" i="1"/>
  <c r="AV26" i="1"/>
  <c r="F108" i="1"/>
  <c r="F566" i="1"/>
  <c r="AS530" i="1"/>
  <c r="P647" i="1"/>
  <c r="EQ580" i="1"/>
  <c r="Y134" i="1"/>
  <c r="F315" i="1"/>
  <c r="DQ26" i="1"/>
  <c r="P129" i="1"/>
  <c r="EL428" i="1"/>
  <c r="P517" i="1"/>
  <c r="P654" i="1"/>
  <c r="DK580" i="1"/>
  <c r="P555" i="1"/>
  <c r="EO530" i="1"/>
  <c r="DT134" i="1"/>
  <c r="DG289" i="1"/>
  <c r="CF428" i="1"/>
  <c r="AW499" i="1"/>
  <c r="P530" i="1"/>
  <c r="F552" i="1"/>
  <c r="AY134" i="1"/>
  <c r="F297" i="1"/>
  <c r="DM18" i="1"/>
  <c r="P722" i="1"/>
  <c r="T22" i="1"/>
  <c r="F689" i="1"/>
  <c r="T700" i="1"/>
  <c r="F513" i="1"/>
  <c r="R428" i="1"/>
  <c r="CA580" i="1"/>
  <c r="AR639" i="1"/>
  <c r="AR397" i="1"/>
  <c r="CA320" i="1"/>
  <c r="FS428" i="1"/>
  <c r="EJ499" i="1"/>
  <c r="DN580" i="1"/>
  <c r="P662" i="1"/>
  <c r="EH18" i="1"/>
  <c r="P709" i="1"/>
  <c r="AK134" i="1"/>
  <c r="X289" i="1"/>
  <c r="EO320" i="1"/>
  <c r="P403" i="1"/>
  <c r="AK428" i="1"/>
  <c r="X499" i="1"/>
  <c r="EO580" i="1"/>
  <c r="P645" i="1"/>
  <c r="X26" i="1"/>
  <c r="F128" i="1"/>
  <c r="DQ134" i="1"/>
  <c r="P315" i="1"/>
  <c r="AB134" i="1"/>
  <c r="O289" i="1"/>
  <c r="BA428" i="1"/>
  <c r="F519" i="1"/>
  <c r="AY320" i="1"/>
  <c r="F405" i="1"/>
  <c r="EJ320" i="1"/>
  <c r="P424" i="1"/>
  <c r="Q580" i="1"/>
  <c r="F651" i="1"/>
  <c r="Q26" i="1"/>
  <c r="F115" i="1"/>
  <c r="Q668" i="1"/>
  <c r="DT580" i="1"/>
  <c r="DG639" i="1"/>
  <c r="FZ428" i="1"/>
  <c r="EQ499" i="1"/>
  <c r="ES134" i="1"/>
  <c r="P309" i="1"/>
  <c r="ES668" i="1"/>
  <c r="V134" i="1"/>
  <c r="F312" i="1"/>
  <c r="V668" i="1"/>
  <c r="DG530" i="1"/>
  <c r="P551" i="1"/>
  <c r="DI428" i="1"/>
  <c r="P511" i="1"/>
  <c r="P561" i="1"/>
  <c r="DI530" i="1"/>
  <c r="BA668" i="1"/>
  <c r="DP320" i="1"/>
  <c r="P422" i="1"/>
  <c r="AP18" i="1"/>
  <c r="F709" i="1"/>
  <c r="R134" i="1"/>
  <c r="F303" i="1"/>
  <c r="DP428" i="1"/>
  <c r="P524" i="1"/>
  <c r="Y26" i="1"/>
  <c r="F129" i="1"/>
  <c r="Y668" i="1"/>
  <c r="DQ580" i="1"/>
  <c r="P665" i="1"/>
  <c r="U22" i="1"/>
  <c r="U700" i="1"/>
  <c r="F690" i="1"/>
  <c r="FS289" i="1"/>
  <c r="AV499" i="1"/>
  <c r="AV668" i="1" s="1"/>
  <c r="CE428" i="1"/>
  <c r="DQ320" i="1"/>
  <c r="P423" i="1"/>
  <c r="AT428" i="1"/>
  <c r="F517" i="1"/>
  <c r="AY26" i="1"/>
  <c r="F111" i="1"/>
  <c r="AY668" i="1"/>
  <c r="R26" i="1"/>
  <c r="F117" i="1"/>
  <c r="R668" i="1"/>
  <c r="DP580" i="1"/>
  <c r="P664" i="1"/>
  <c r="AT639" i="1"/>
  <c r="CC580" i="1"/>
  <c r="FT428" i="1"/>
  <c r="EK499" i="1"/>
  <c r="EP22" i="1"/>
  <c r="P675" i="1"/>
  <c r="EP700" i="1"/>
  <c r="EL668" i="1"/>
  <c r="AU18" i="1"/>
  <c r="F719" i="1"/>
  <c r="DQ499" i="1"/>
  <c r="ED428" i="1"/>
  <c r="AX18" i="1"/>
  <c r="F707" i="1"/>
  <c r="DP134" i="1"/>
  <c r="P314" i="1"/>
  <c r="DP26" i="1"/>
  <c r="P128" i="1"/>
  <c r="DP668" i="1"/>
  <c r="Y428" i="1"/>
  <c r="F525" i="1"/>
  <c r="EK320" i="1"/>
  <c r="P414" i="1"/>
  <c r="AV320" i="1"/>
  <c r="F402" i="1"/>
  <c r="DN134" i="1"/>
  <c r="P312" i="1"/>
  <c r="O320" i="1"/>
  <c r="F399" i="1"/>
  <c r="FW428" i="1"/>
  <c r="EN499" i="1"/>
  <c r="EN26" i="1"/>
  <c r="P108" i="1"/>
  <c r="DL18" i="1"/>
  <c r="P721" i="1"/>
  <c r="EQ134" i="1"/>
  <c r="P297" i="1"/>
  <c r="P405" i="1"/>
  <c r="EQ320" i="1"/>
  <c r="DJ26" i="1"/>
  <c r="P117" i="1"/>
  <c r="DJ668" i="1"/>
  <c r="EQ530" i="1"/>
  <c r="P557" i="1"/>
  <c r="EO134" i="1"/>
  <c r="P295" i="1"/>
  <c r="AB26" i="1"/>
  <c r="O103" i="1"/>
  <c r="EL639" i="1"/>
  <c r="FU580" i="1"/>
  <c r="FX428" i="1"/>
  <c r="EO499" i="1"/>
  <c r="EN320" i="1"/>
  <c r="P402" i="1"/>
  <c r="DO22" i="1"/>
  <c r="P692" i="1"/>
  <c r="DO700" i="1"/>
  <c r="W22" i="1"/>
  <c r="W700" i="1"/>
  <c r="F692" i="1"/>
  <c r="X580" i="1"/>
  <c r="F664" i="1"/>
  <c r="EN530" i="1"/>
  <c r="P554" i="1"/>
  <c r="ER18" i="1"/>
  <c r="P711" i="1"/>
  <c r="DH668" i="1"/>
  <c r="AT26" i="1"/>
  <c r="F121" i="1"/>
  <c r="AT668" i="1"/>
  <c r="FT289" i="1"/>
  <c r="CH428" i="1"/>
  <c r="AY499" i="1"/>
  <c r="CB320" i="1"/>
  <c r="AS397" i="1"/>
  <c r="CE530" i="1"/>
  <c r="AV549" i="1"/>
  <c r="S668" i="1"/>
  <c r="AW320" i="1"/>
  <c r="F403" i="1"/>
  <c r="DI26" i="1"/>
  <c r="P115" i="1"/>
  <c r="DI668" i="1"/>
  <c r="AV134" i="1"/>
  <c r="F294" i="1"/>
  <c r="EQ26" i="1"/>
  <c r="P111" i="1"/>
  <c r="DK26" i="1"/>
  <c r="P118" i="1"/>
  <c r="DK668" i="1"/>
  <c r="DG26" i="1"/>
  <c r="P105" i="1"/>
  <c r="DG668" i="1"/>
  <c r="Q320" i="1"/>
  <c r="F409" i="1"/>
  <c r="S428" i="1"/>
  <c r="F514" i="1"/>
  <c r="DJ580" i="1"/>
  <c r="P653" i="1"/>
  <c r="AR530" i="1"/>
  <c r="F576" i="1"/>
  <c r="AV22" i="1" l="1"/>
  <c r="F673" i="1"/>
  <c r="AV700" i="1"/>
  <c r="DG22" i="1"/>
  <c r="P670" i="1"/>
  <c r="DG700" i="1"/>
  <c r="FT134" i="1"/>
  <c r="EK289" i="1"/>
  <c r="DH22" i="1"/>
  <c r="DH700" i="1"/>
  <c r="P671" i="1"/>
  <c r="W18" i="1"/>
  <c r="F724" i="1"/>
  <c r="EL22" i="1"/>
  <c r="P686" i="1"/>
  <c r="U16" i="2" s="1"/>
  <c r="U18" i="2" s="1"/>
  <c r="EL700" i="1"/>
  <c r="EK428" i="1"/>
  <c r="P516" i="1"/>
  <c r="U18" i="1"/>
  <c r="F722" i="1"/>
  <c r="Y22" i="1"/>
  <c r="Y700" i="1"/>
  <c r="F694" i="1"/>
  <c r="EQ428" i="1"/>
  <c r="P507" i="1"/>
  <c r="Q22" i="1"/>
  <c r="Q700" i="1"/>
  <c r="F680" i="1"/>
  <c r="X428" i="1"/>
  <c r="F524" i="1"/>
  <c r="X134" i="1"/>
  <c r="F314" i="1"/>
  <c r="F555" i="1"/>
  <c r="AW530" i="1"/>
  <c r="AR26" i="1"/>
  <c r="F130" i="1"/>
  <c r="AR668" i="1"/>
  <c r="AT22" i="1"/>
  <c r="AT700" i="1"/>
  <c r="F686" i="1"/>
  <c r="F16" i="2" s="1"/>
  <c r="F18" i="2" s="1"/>
  <c r="DP22" i="1"/>
  <c r="DP700" i="1"/>
  <c r="P693" i="1"/>
  <c r="AY22" i="1"/>
  <c r="F676" i="1"/>
  <c r="AY700" i="1"/>
  <c r="O580" i="1"/>
  <c r="F641" i="1"/>
  <c r="AY530" i="1"/>
  <c r="F557" i="1"/>
  <c r="AW22" i="1"/>
  <c r="AW700" i="1"/>
  <c r="F674" i="1"/>
  <c r="O428" i="1"/>
  <c r="F501" i="1"/>
  <c r="AS134" i="1"/>
  <c r="F306" i="1"/>
  <c r="AS428" i="1"/>
  <c r="F516" i="1"/>
  <c r="DN18" i="1"/>
  <c r="P723" i="1"/>
  <c r="R22" i="1"/>
  <c r="R700" i="1"/>
  <c r="F682" i="1"/>
  <c r="FS134" i="1"/>
  <c r="EJ289" i="1"/>
  <c r="V22" i="1"/>
  <c r="F691" i="1"/>
  <c r="V700" i="1"/>
  <c r="P641" i="1"/>
  <c r="DG580" i="1"/>
  <c r="EJ428" i="1"/>
  <c r="P526" i="1"/>
  <c r="AR580" i="1"/>
  <c r="F666" i="1"/>
  <c r="T18" i="1"/>
  <c r="F721" i="1"/>
  <c r="AZ18" i="1"/>
  <c r="F711" i="1"/>
  <c r="P18" i="1"/>
  <c r="F703" i="1"/>
  <c r="DI22" i="1"/>
  <c r="DI700" i="1"/>
  <c r="P680" i="1"/>
  <c r="AS320" i="1"/>
  <c r="F414" i="1"/>
  <c r="S22" i="1"/>
  <c r="F683" i="1"/>
  <c r="J16" i="2" s="1"/>
  <c r="J18" i="2" s="1"/>
  <c r="S700" i="1"/>
  <c r="DJ22" i="1"/>
  <c r="P682" i="1"/>
  <c r="DJ700" i="1"/>
  <c r="EN428" i="1"/>
  <c r="P504" i="1"/>
  <c r="DQ428" i="1"/>
  <c r="P525" i="1"/>
  <c r="EP18" i="1"/>
  <c r="P707" i="1"/>
  <c r="AV428" i="1"/>
  <c r="F504" i="1"/>
  <c r="ES22" i="1"/>
  <c r="ES700" i="1"/>
  <c r="P688" i="1"/>
  <c r="W16" i="2" s="1"/>
  <c r="W18" i="2" s="1"/>
  <c r="AR320" i="1"/>
  <c r="F424" i="1"/>
  <c r="P291" i="1"/>
  <c r="DG134" i="1"/>
  <c r="DQ668" i="1"/>
  <c r="EJ580" i="1"/>
  <c r="P666" i="1"/>
  <c r="EK26" i="1"/>
  <c r="P120" i="1"/>
  <c r="EJ530" i="1"/>
  <c r="P576" i="1"/>
  <c r="AV530" i="1"/>
  <c r="F554" i="1"/>
  <c r="AY428" i="1"/>
  <c r="F507" i="1"/>
  <c r="DO18" i="1"/>
  <c r="P724" i="1"/>
  <c r="EL580" i="1"/>
  <c r="P657" i="1"/>
  <c r="EN668" i="1"/>
  <c r="DK22" i="1"/>
  <c r="P683" i="1"/>
  <c r="Y16" i="2" s="1"/>
  <c r="Y18" i="2" s="1"/>
  <c r="DK700" i="1"/>
  <c r="EQ668" i="1"/>
  <c r="EO428" i="1"/>
  <c r="P505" i="1"/>
  <c r="O26" i="1"/>
  <c r="F105" i="1"/>
  <c r="O668" i="1"/>
  <c r="AT580" i="1"/>
  <c r="F657" i="1"/>
  <c r="BA22" i="1"/>
  <c r="BA700" i="1"/>
  <c r="F688" i="1"/>
  <c r="H16" i="2" s="1"/>
  <c r="H18" i="2" s="1"/>
  <c r="O134" i="1"/>
  <c r="F291" i="1"/>
  <c r="X668" i="1"/>
  <c r="AW428" i="1"/>
  <c r="F505" i="1"/>
  <c r="P501" i="1"/>
  <c r="DG428" i="1"/>
  <c r="EO668" i="1"/>
  <c r="AR428" i="1"/>
  <c r="F526" i="1"/>
  <c r="AS26" i="1"/>
  <c r="F120" i="1"/>
  <c r="AS668" i="1"/>
  <c r="AR134" i="1"/>
  <c r="F316" i="1"/>
  <c r="EJ26" i="1"/>
  <c r="P130" i="1"/>
  <c r="EJ668" i="1"/>
  <c r="EK530" i="1"/>
  <c r="P566" i="1"/>
  <c r="EJ22" i="1" l="1"/>
  <c r="P695" i="1"/>
  <c r="P696" i="1" s="1"/>
  <c r="EJ700" i="1"/>
  <c r="EQ22" i="1"/>
  <c r="EQ700" i="1"/>
  <c r="P676" i="1"/>
  <c r="DQ22" i="1"/>
  <c r="DQ700" i="1"/>
  <c r="P694" i="1"/>
  <c r="DJ18" i="1"/>
  <c r="P714" i="1"/>
  <c r="AW18" i="1"/>
  <c r="F706" i="1"/>
  <c r="EL18" i="1"/>
  <c r="P718" i="1"/>
  <c r="DK18" i="1"/>
  <c r="P715" i="1"/>
  <c r="R18" i="1"/>
  <c r="F714" i="1"/>
  <c r="AT18" i="1"/>
  <c r="F718" i="1"/>
  <c r="Q18" i="1"/>
  <c r="F712" i="1"/>
  <c r="AV18" i="1"/>
  <c r="F705" i="1"/>
  <c r="EO22" i="1"/>
  <c r="P674" i="1"/>
  <c r="EO700" i="1"/>
  <c r="ES18" i="1"/>
  <c r="P720" i="1"/>
  <c r="EJ134" i="1"/>
  <c r="P316" i="1"/>
  <c r="AY18" i="1"/>
  <c r="F708" i="1"/>
  <c r="DP18" i="1"/>
  <c r="P725" i="1"/>
  <c r="Y18" i="1"/>
  <c r="F726" i="1"/>
  <c r="DH18" i="1"/>
  <c r="P703" i="1"/>
  <c r="DG18" i="1"/>
  <c r="P702" i="1"/>
  <c r="EN22" i="1"/>
  <c r="P673" i="1"/>
  <c r="EN700" i="1"/>
  <c r="EK134" i="1"/>
  <c r="P306" i="1"/>
  <c r="AS22" i="1"/>
  <c r="F685" i="1"/>
  <c r="E16" i="2" s="1"/>
  <c r="AS700" i="1"/>
  <c r="DI18" i="1"/>
  <c r="P712" i="1"/>
  <c r="X22" i="1"/>
  <c r="F693" i="1"/>
  <c r="X700" i="1"/>
  <c r="BA18" i="1"/>
  <c r="F720" i="1"/>
  <c r="O22" i="1"/>
  <c r="O700" i="1"/>
  <c r="F670" i="1"/>
  <c r="EK668" i="1"/>
  <c r="S18" i="1"/>
  <c r="F715" i="1"/>
  <c r="V18" i="1"/>
  <c r="F723" i="1"/>
  <c r="AR22" i="1"/>
  <c r="F695" i="1"/>
  <c r="F696" i="1" s="1"/>
  <c r="AR700" i="1"/>
  <c r="EO18" i="1" l="1"/>
  <c r="P706" i="1"/>
  <c r="F697" i="1"/>
  <c r="F698" i="1" s="1"/>
  <c r="O18" i="1"/>
  <c r="F702" i="1"/>
  <c r="X18" i="1"/>
  <c r="F725" i="1"/>
  <c r="EJ18" i="1"/>
  <c r="P727" i="1"/>
  <c r="P728" i="1" s="1"/>
  <c r="DQ18" i="1"/>
  <c r="P726" i="1"/>
  <c r="AS18" i="1"/>
  <c r="F717" i="1"/>
  <c r="P697" i="1"/>
  <c r="P698" i="1" s="1"/>
  <c r="AR18" i="1"/>
  <c r="F727" i="1"/>
  <c r="F728" i="1" s="1"/>
  <c r="EK22" i="1"/>
  <c r="P685" i="1"/>
  <c r="T16" i="2" s="1"/>
  <c r="EK700" i="1"/>
  <c r="I16" i="2"/>
  <c r="I18" i="2" s="1"/>
  <c r="E18" i="2"/>
  <c r="EN18" i="1"/>
  <c r="P705" i="1"/>
  <c r="EQ18" i="1"/>
  <c r="P708" i="1"/>
  <c r="X16" i="2" l="1"/>
  <c r="X18" i="2" s="1"/>
  <c r="T18" i="2"/>
  <c r="P729" i="1"/>
  <c r="P730" i="1"/>
  <c r="F729" i="1"/>
  <c r="F730" i="1"/>
  <c r="EK18" i="1"/>
  <c r="P717" i="1"/>
</calcChain>
</file>

<file path=xl/sharedStrings.xml><?xml version="1.0" encoding="utf-8"?>
<sst xmlns="http://schemas.openxmlformats.org/spreadsheetml/2006/main" count="35183" uniqueCount="1539">
  <si>
    <t>Smeta.RU  (495) 974-1589</t>
  </si>
  <si>
    <t>_PS_</t>
  </si>
  <si>
    <t>Smeta.RU</t>
  </si>
  <si>
    <t>НИЯУ МИФИ  Доп. раб. место  MCCS-0027251</t>
  </si>
  <si>
    <t>Новый объект</t>
  </si>
  <si>
    <t>Капитальный ремонт помещений пищеблока в здании университетского лицея №1523  Предуниверситария НИЯУ МИФИ по адресу:  г.  Москва, Кленовый бульвар, д. 21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</si>
  <si>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</si>
  <si>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</si>
  <si>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</si>
  <si>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</si>
  <si>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</si>
  <si>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</si>
  <si>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</si>
  <si>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</si>
  <si>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Демонтажные работы</t>
  </si>
  <si>
    <t>1</t>
  </si>
  <si>
    <t>55-5-1</t>
  </si>
  <si>
    <t>Разборка кирпичных перегородок на отдельные кирпичи</t>
  </si>
  <si>
    <t>100 м2</t>
  </si>
  <si>
    <t>ФЕРр-2001, 55-5-1, приказ Минстроя России №1039/пр от 30.12.2016г.</t>
  </si>
  <si>
    <t>Ремонтно-строительные работы</t>
  </si>
  <si>
    <t>Перегородки</t>
  </si>
  <si>
    <t>рФЕР-55</t>
  </si>
  <si>
    <t>1,1</t>
  </si>
  <si>
    <t>01.7.07.07</t>
  </si>
  <si>
    <t>Строительный мусор и масса возвратных материалов</t>
  </si>
  <si>
    <t>т</t>
  </si>
  <si>
    <t>2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</si>
  <si>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</si>
  <si>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</si>
  <si>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</si>
  <si>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</si>
  <si>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</si>
  <si>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3</t>
  </si>
  <si>
    <t>13-06-003-01</t>
  </si>
  <si>
    <t>Очистка поверхности щетками</t>
  </si>
  <si>
    <t>м2</t>
  </si>
  <si>
    <t>ФЕР-2001, 13-06-003-01, приказ Минстроя России №1039/пр от 30.12.2016г.</t>
  </si>
  <si>
    <t>)*1,25</t>
  </si>
  <si>
    <t>)*1,15</t>
  </si>
  <si>
    <t>Общестроительные работы</t>
  </si>
  <si>
    <t>Защита строительных конструкций</t>
  </si>
  <si>
    <t>ФЕР-13</t>
  </si>
  <si>
    <t>Поправка: МДС 81-35.2004, п.4.7</t>
  </si>
  <si>
    <t>*0,9</t>
  </si>
  <si>
    <t>*0,85</t>
  </si>
  <si>
    <t>4</t>
  </si>
  <si>
    <t>57-3-2</t>
  </si>
  <si>
    <t>Разборка плинтусов цементных и из керамической плитки</t>
  </si>
  <si>
    <t>100 м</t>
  </si>
  <si>
    <t>ФЕРр-2001, 57-3-2, приказ Минстроя России №1039/пр от 30.12.2016г.</t>
  </si>
  <si>
    <t>Полы</t>
  </si>
  <si>
    <t>рФЕР-57</t>
  </si>
  <si>
    <t>4,1</t>
  </si>
  <si>
    <t>Строительный мусор</t>
  </si>
  <si>
    <t>5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</si>
  <si>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</si>
  <si>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</si>
  <si>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</si>
  <si>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5,1</t>
  </si>
  <si>
    <t>6</t>
  </si>
  <si>
    <t>46-04-012-02</t>
  </si>
  <si>
    <t>Разборка деревянных заполнений проемов оконных без подоконных досок</t>
  </si>
  <si>
    <t>ФЕР-2001, 46-04-012-02, приказ Минстроя России №1039/пр от 30.12.2016г.</t>
  </si>
  <si>
    <t>Реконструкция зданий и сооружений</t>
  </si>
  <si>
    <t>ФЕР-46</t>
  </si>
  <si>
    <t>7</t>
  </si>
  <si>
    <t>56-3-1</t>
  </si>
  <si>
    <t>Снятие подоконных досок бетонных и мозаичных</t>
  </si>
  <si>
    <t>ФЕРр-2001, 56-3-1, приказ Минстроя России №1039/пр от 30.12.2016г.</t>
  </si>
  <si>
    <t>Проемы</t>
  </si>
  <si>
    <t>рФЕР-56</t>
  </si>
  <si>
    <t>7,1</t>
  </si>
  <si>
    <t>8</t>
  </si>
  <si>
    <t>09-04-012-01</t>
  </si>
  <si>
    <t>Демонтаж металлических дверных блоков в готовые проемы прим.</t>
  </si>
  <si>
    <t>ФЕР-2001, 09-04-012-01,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</si>
  <si>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</si>
  <si>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</si>
  <si>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</si>
  <si>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</si>
  <si>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</si>
  <si>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</si>
  <si>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9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</si>
  <si>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</si>
  <si>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</si>
  <si>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</si>
  <si>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10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</si>
  <si>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</si>
  <si>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</si>
  <si>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</si>
  <si>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</si>
  <si>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Электромонтажные работы</t>
  </si>
  <si>
    <t>рФЕР-67</t>
  </si>
  <si>
    <t>11</t>
  </si>
  <si>
    <t>67-4-4</t>
  </si>
  <si>
    <t>Демонтаж бра, плафонов</t>
  </si>
  <si>
    <t>ФЕРр-2001, 67-4-4, приказ Минстроя России №1039/пр от 30.12.2016г.</t>
  </si>
  <si>
    <t>12</t>
  </si>
  <si>
    <t>67-3-1</t>
  </si>
  <si>
    <t>Демонтаж кабеля</t>
  </si>
  <si>
    <t>ФЕРр-2001, 67-3-1, приказ Минстроя России №1039/пр от 30.12.2016г.</t>
  </si>
  <si>
    <t>13</t>
  </si>
  <si>
    <t>67-4-1</t>
  </si>
  <si>
    <t>Демонтаж выключателей, розеток</t>
  </si>
  <si>
    <t>ФЕРр-2001, 67-4-1, приказ Минстроя России №1039/пр от 30.12.2016г.</t>
  </si>
  <si>
    <t>14</t>
  </si>
  <si>
    <t>65-31-1</t>
  </si>
  <si>
    <t>Демонтаж осевых вентиляторов весом до 0,05 т</t>
  </si>
  <si>
    <t>ФЕРр-2001, 65-31-1, приказ Минстроя России №1039/пр от 30.12.2016г.</t>
  </si>
  <si>
    <t>Внтуренниие с/техработы:  демонтаж, разборка, промывка</t>
  </si>
  <si>
    <t>рФЕР-65</t>
  </si>
  <si>
    <t>15</t>
  </si>
  <si>
    <t>м08-03-599-12</t>
  </si>
  <si>
    <t>Демонтаж. Щитки осветительные, устанавливаемые на стене болтами на конструкции, масса щитка до 6 кг прим.</t>
  </si>
  <si>
    <t>ШТ</t>
  </si>
  <si>
    <t>ФЕРм-2001, м08-03-599-12,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</si>
  <si>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</si>
  <si>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</si>
  <si>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</si>
  <si>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</si>
  <si>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</si>
  <si>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16</t>
  </si>
  <si>
    <t>65-14-1</t>
  </si>
  <si>
    <t>Разборка трубопроводов из водогазопроводных труб в зданиях и сооружениях на резьбе диаметром до 32 мм</t>
  </si>
  <si>
    <t>ФЕРр-2001, 65-14-1, приказ Минстроя России №1039/пр от 30.12.2016г.</t>
  </si>
  <si>
    <t>17</t>
  </si>
  <si>
    <t>65-3-7</t>
  </si>
  <si>
    <t>Снятие смесителя без душевой сетки</t>
  </si>
  <si>
    <t>ФЕРр-2001, 65-3-7, приказ Минстроя России №1039/пр от 30.12.2016г.</t>
  </si>
  <si>
    <t>17,1</t>
  </si>
  <si>
    <t>18</t>
  </si>
  <si>
    <t>65-4-3</t>
  </si>
  <si>
    <t>Демонтаж моек с последующей установкой прим.</t>
  </si>
  <si>
    <t>ФЕРр-2001, 65-4-3, приказ Минстроя России №1039/пр от 30.12.2016г.</t>
  </si>
  <si>
    <t>18,1</t>
  </si>
  <si>
    <t>19</t>
  </si>
  <si>
    <t>65-4-1</t>
  </si>
  <si>
    <t>Демонтаж умывальников и раковин</t>
  </si>
  <si>
    <t>ФЕРр-2001, 65-4-1, приказ Минстроя России №1039/пр от 30.12.2016г.</t>
  </si>
  <si>
    <t>19,1</t>
  </si>
  <si>
    <t>20</t>
  </si>
  <si>
    <t>65-19-1</t>
  </si>
  <si>
    <t>Демонтаж радиаторов весом до 80 кг</t>
  </si>
  <si>
    <t>ФЕРр-2001, 65-19-1, приказ Минстроя России №1039/пр от 30.12.2016г.</t>
  </si>
  <si>
    <t>21</t>
  </si>
  <si>
    <t>65-14-4</t>
  </si>
  <si>
    <t>Разборка трубопроводов из водогазопроводных труб в зданиях и сооружениях на сварке диаметром до 100 мм</t>
  </si>
  <si>
    <t>ФЕРр-2001, 65-14-4, приказ Минстроя России №1039/пр от 30.12.2016г.</t>
  </si>
  <si>
    <t>22</t>
  </si>
  <si>
    <t>65-2-1</t>
  </si>
  <si>
    <t>Разборка трубопроводов из чугунных канализационных труб диаметром 50 мм</t>
  </si>
  <si>
    <t>ФЕРр-2001, 65-2-1, приказ Минстроя России №1039/пр от 30.12.2016г.</t>
  </si>
  <si>
    <t>22,1</t>
  </si>
  <si>
    <t>23</t>
  </si>
  <si>
    <t>65-2-2</t>
  </si>
  <si>
    <t>Разборка трубопроводов из чугунных канализационных труб диаметром 100 мм</t>
  </si>
  <si>
    <t>ФЕРр-2001, 65-2-2, приказ Минстроя России №1039/пр от 30.12.2016г.</t>
  </si>
  <si>
    <t>23,1</t>
  </si>
  <si>
    <t>24</t>
  </si>
  <si>
    <t>17-01-001-18</t>
  </si>
  <si>
    <t>Демонтаж поддонов душевых чугунных и стальных мелких прим.</t>
  </si>
  <si>
    <t>10 компл</t>
  </si>
  <si>
    <t>ФЕР-2001, 17-01-001-18,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</si>
  <si>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</si>
  <si>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</si>
  <si>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Водопровод и канализация - внутренние устройства</t>
  </si>
  <si>
    <t>ФЕР-17</t>
  </si>
  <si>
    <t>Поправка: МДС 81-36.2004, п.3.3.1.в</t>
  </si>
  <si>
    <t>25</t>
  </si>
  <si>
    <t>65-4-2</t>
  </si>
  <si>
    <t>Демонтаж унитазов и писсуаров</t>
  </si>
  <si>
    <t>ФЕРр-2001, 65-4-2, приказ Минстроя России №1039/пр от 30.12.2016г.</t>
  </si>
  <si>
    <t>25,1</t>
  </si>
  <si>
    <t>26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</si>
  <si>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</si>
  <si>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</si>
  <si>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</si>
  <si>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</si>
  <si>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</si>
  <si>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</si>
  <si>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</si>
  <si>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27</t>
  </si>
  <si>
    <t>т03-02-01-060</t>
  </si>
  <si>
    <t>Перевозка грузов I класса автомобилями бортовыми грузоподъемностью до 5 т на расстояние до 60 км</t>
  </si>
  <si>
    <t>ФССЦпг-2001, т03-02-01-060,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</si>
  <si>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</si>
  <si>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</si>
  <si>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</si>
  <si>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</si>
  <si>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</si>
  <si>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</si>
  <si>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</si>
  <si>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</si>
  <si>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</si>
  <si>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</si>
  <si>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</si>
  <si>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</si>
  <si>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</si>
  <si>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</si>
  <si>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</si>
  <si>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</si>
  <si>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</si>
  <si>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</si>
  <si>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</si>
  <si>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</si>
  <si>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</si>
  <si>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</si>
  <si>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</si>
  <si>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</si>
  <si>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</si>
  <si>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</si>
  <si>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</si>
  <si>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</si>
  <si>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</si>
  <si>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</si>
  <si>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</si>
  <si>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</si>
  <si>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</si>
  <si>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</si>
  <si>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</si>
  <si>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</si>
  <si>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</si>
  <si>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</si>
  <si>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</si>
  <si>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</si>
  <si>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</si>
  <si>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</si>
  <si>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</si>
  <si>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</si>
  <si>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</si>
  <si>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</si>
  <si>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</si>
  <si>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</si>
  <si>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</si>
  <si>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</si>
  <si>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</si>
  <si>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</si>
  <si>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</si>
  <si>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</si>
  <si>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</si>
  <si>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28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</si>
  <si>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</si>
  <si>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</si>
  <si>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</si>
  <si>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ФЕР-11</t>
  </si>
  <si>
    <t>28,1</t>
  </si>
  <si>
    <t>04.3.01.09-0014</t>
  </si>
  <si>
    <t>Раствор готовый кладочный цементный марки 100</t>
  </si>
  <si>
    <t>м3</t>
  </si>
  <si>
    <t>ФССЦ-2001, 04.3.01.09-0014, приказ Минстроя России №1039/пр от 30.12.2016г.</t>
  </si>
  <si>
    <t>29</t>
  </si>
  <si>
    <t>11-01-011-02</t>
  </si>
  <si>
    <t>Устройство стяжек на каждые 5 мм изменения толщины стяжки добавлять или исключать к расценке 11-01-011-01 толщиной 30 мм</t>
  </si>
  <si>
    <t>ФЕР-2001, 11-01-011-02, приказ Минстроя России №1039/пр от 30.12.2016г.</t>
  </si>
  <si>
    <t>*2</t>
  </si>
  <si>
    <t>)*1,25*2</t>
  </si>
  <si>
    <t>)*1,15*2</t>
  </si>
  <si>
    <t>29,1</t>
  </si>
  <si>
    <t>30</t>
  </si>
  <si>
    <t>08-02-002-05</t>
  </si>
  <si>
    <t>Кладка перегородок из кирпича неармированных толщиной в 1/2 кирпича при высоте этажа до 4 м</t>
  </si>
  <si>
    <t>ФЕР-2001, 08-02-002-05, приказ Минстроя России №1039/пр от 30.12.2016г.</t>
  </si>
  <si>
    <t>Конструкции из кирпича и блоков</t>
  </si>
  <si>
    <t>ФЕР-08</t>
  </si>
  <si>
    <t>30,1</t>
  </si>
  <si>
    <t>06.1.01.05-0035</t>
  </si>
  <si>
    <t>Кирпич керамический одинарный, размером 250х120х65 мм, марка 100</t>
  </si>
  <si>
    <t>1000 шт.</t>
  </si>
  <si>
    <t>ФССЦ-2001, 06.1.01.05-0035, приказ Минстроя России №1039/пр от 30.12.2016г.</t>
  </si>
  <si>
    <t>31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</si>
  <si>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</si>
  <si>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</si>
  <si>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</si>
  <si>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Отделочные работы</t>
  </si>
  <si>
    <t>ФЕР-15</t>
  </si>
  <si>
    <t>31,1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</si>
  <si>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</si>
  <si>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</si>
  <si>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</si>
  <si>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</si>
  <si>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31,2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</si>
  <si>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</si>
  <si>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</si>
  <si>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</si>
  <si>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32</t>
  </si>
  <si>
    <t>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</si>
  <si>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t>
  </si>
  <si>
    <t>ФЕР-2001, 15-02-019-07, приказ Минстроя России №886/пр от 15.06.2017</t>
  </si>
  <si>
    <t>*10</t>
  </si>
  <si>
    <t>)*1,25)*10</t>
  </si>
  <si>
    <t>)*1,15)*10</t>
  </si>
  <si>
    <t>32,1</t>
  </si>
  <si>
    <t>33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</si>
  <si>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</si>
  <si>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</si>
  <si>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</si>
  <si>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33,1</t>
  </si>
  <si>
    <t>33,2</t>
  </si>
  <si>
    <t>34</t>
  </si>
  <si>
    <t>15-02-019-09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</si>
  <si>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15-02-019-05</t>
  </si>
  <si>
    <t>ФЕР-2001, 15-02-019-09, приказ Минстроя России №886/пр от 15.06.2017</t>
  </si>
  <si>
    <t>)*10</t>
  </si>
  <si>
    <t>34,1</t>
  </si>
  <si>
    <t>35</t>
  </si>
  <si>
    <t>11-01-004-05</t>
  </si>
  <si>
    <t>Устройство гидроизоляции обмазочной в один слой толщиной 2 мм</t>
  </si>
  <si>
    <t>ФЕР-2001, 11-01-004-05, приказ Минстроя России №1039/пр от 30.12.2016г.</t>
  </si>
  <si>
    <t>35,1</t>
  </si>
  <si>
    <t>14.2.05.01-0103</t>
  </si>
  <si>
    <t>Состав гидроизоляционный Флэхендихт, КНАУФ</t>
  </si>
  <si>
    <t>ФССЦ-2001, 14.2.05.01-0103, приказ Минстроя России №1039/пр от 30.12.2016г.</t>
  </si>
  <si>
    <t>35,2</t>
  </si>
  <si>
    <t>01.2.01.02-0052</t>
  </si>
  <si>
    <t>Битумы нефтяные строительные марки БН-70/30</t>
  </si>
  <si>
    <t>ФССЦ-2001, 01.2.01.02-0052, приказ Минстроя России №1039/пр от 30.12.2016г.</t>
  </si>
  <si>
    <t>35,3</t>
  </si>
  <si>
    <t>01.2.01.02-0054</t>
  </si>
  <si>
    <t>Битумы нефтяные строительные марки БН-90/10</t>
  </si>
  <si>
    <t>ФССЦ-2001, 01.2.01.02-0054, приказ Минстроя России №1039/пр от 30.12.2016г.</t>
  </si>
  <si>
    <t>35,4</t>
  </si>
  <si>
    <t>01.3.01.01-0009</t>
  </si>
  <si>
    <t>Бензин растворитель</t>
  </si>
  <si>
    <t>ФССЦ-2001, 01.3.01.01-0009, приказ Минстроя России №1039/пр от 30.12.2016г.</t>
  </si>
  <si>
    <t>35,5</t>
  </si>
  <si>
    <t>01.7.07.13-0001</t>
  </si>
  <si>
    <t>Мука андезитовая кислотоупорная, марка А</t>
  </si>
  <si>
    <t>ФССЦ-2001, 01.7.07.13-0001, приказ Минстроя России №1039/пр от 30.12.2016г.</t>
  </si>
  <si>
    <t>36</t>
  </si>
  <si>
    <t>11-01-004-06</t>
  </si>
  <si>
    <t>Устройство гидроизоляции обмазочной на каждый последующий слой толщиной 1 мм добавлять к расценке 11-01-004-05</t>
  </si>
  <si>
    <t>ФЕР-2001, 11-01-004-06, приказ Минстроя России №1039/пр от 30.12.2016г.</t>
  </si>
  <si>
    <t>36,1</t>
  </si>
  <si>
    <t>01.1.02.10-0021</t>
  </si>
  <si>
    <t>Асбест хризотиловый марки К-6-30</t>
  </si>
  <si>
    <t>ФССЦ-2001, 01.1.02.10-0021, приказ Минстроя России №1039/пр от 30.12.2016г.</t>
  </si>
  <si>
    <t>36,2</t>
  </si>
  <si>
    <t>36,3</t>
  </si>
  <si>
    <t>36,4</t>
  </si>
  <si>
    <t>37</t>
  </si>
  <si>
    <t>11-01-047-01</t>
  </si>
  <si>
    <t>Устройство покрытий из плит керамогранитных размером 40х40 см прим. (30х30 см)</t>
  </si>
  <si>
    <t>ФЕР-2001, 11-01-047-01, приказ Минстроя России №1039/пр от 30.12.2016г.</t>
  </si>
  <si>
    <t>37,1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</si>
  <si>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</si>
  <si>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</si>
  <si>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</si>
  <si>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37,2</t>
  </si>
  <si>
    <t>06.2.05.03-0054</t>
  </si>
  <si>
    <t>Плитки керамогранитные размером 300х300х8 мм</t>
  </si>
  <si>
    <t>ФССЦ-2001, 06.2.05.03-0054, приказ Минстроя России №1039/пр от 30.12.2016г.</t>
  </si>
  <si>
    <t>38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</si>
  <si>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</si>
  <si>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</si>
  <si>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</si>
  <si>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38,1</t>
  </si>
  <si>
    <t>04.3.01.09-0012</t>
  </si>
  <si>
    <t>Раствор готовый кладочный цементный марки 50</t>
  </si>
  <si>
    <t>ФССЦ-2001, 04.3.01.09-0012, приказ Минстроя России №1039/пр от 30.12.2016г.</t>
  </si>
  <si>
    <t>38,2</t>
  </si>
  <si>
    <t>06.2.05.03-0031</t>
  </si>
  <si>
    <t>Плитки керамические плинтусные прямые</t>
  </si>
  <si>
    <t>м</t>
  </si>
  <si>
    <t>ФССЦ-2001, 06.2.05.03-0031, приказ Минстроя России №1039/пр от 30.12.2016г.</t>
  </si>
  <si>
    <t>39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</si>
  <si>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</si>
  <si>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</si>
  <si>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</si>
  <si>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39,1</t>
  </si>
  <si>
    <t>14.4.01.02-0023</t>
  </si>
  <si>
    <t>Грунтовка акриловая CAPASOL, CAPAROL</t>
  </si>
  <si>
    <t>л</t>
  </si>
  <si>
    <t>ФССЦ-2001, 14.4.01.02-0023, приказ Минстроя России №1039/пр от 30.12.2016г.</t>
  </si>
  <si>
    <t>40</t>
  </si>
  <si>
    <t>15-01-020-11</t>
  </si>
  <si>
    <t>Облицовка стен на клее из сухих смесей с карнизными, плинтусными и угловыми плитками в общественных зданиях по кирпичу и бетону</t>
  </si>
  <si>
    <t>ФЕР-2001, 15-01-020-11, приказ Минстроя России №1039/пр от 30.12.2016г.</t>
  </si>
  <si>
    <t>40,1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</si>
  <si>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</si>
  <si>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</si>
  <si>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</si>
  <si>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40,2</t>
  </si>
  <si>
    <t>40,3</t>
  </si>
  <si>
    <t>06.2.05.04-0012</t>
  </si>
  <si>
    <t>Плитки керамические угловые</t>
  </si>
  <si>
    <t>ФССЦ-2001, 06.2.05.04-0012, приказ Минстроя России №1039/пр от 30.12.2016г.</t>
  </si>
  <si>
    <t>40,4</t>
  </si>
  <si>
    <t>06.2.05.04-0013</t>
  </si>
  <si>
    <t>Плитки керамические фасонные карнизные прямые</t>
  </si>
  <si>
    <t>ФССЦ-2001, 06.2.05.04-0013, приказ Минстроя России №1039/пр от 30.12.2016г.</t>
  </si>
  <si>
    <t>40,5</t>
  </si>
  <si>
    <t>06.2.01.02-0023</t>
  </si>
  <si>
    <t>Плитки керамические глазурованные для внутренней облицовки стен многоцветные, "Итало-дизайн" (коллекция "Барокко"-элит класс)</t>
  </si>
  <si>
    <t>ФССЦ-2001, 06.2.01.02-0023, приказ Минстроя России №1039/пр от 30.12.2016г.</t>
  </si>
  <si>
    <t>40,6</t>
  </si>
  <si>
    <t>14.1.06.02-0026</t>
  </si>
  <si>
    <t>Клей плиточный «Ceresit» CM17</t>
  </si>
  <si>
    <t>ФССЦ-2001, 14.1.06.02-0026, приказ Минстроя России №1039/пр от 30.12.2016г.</t>
  </si>
  <si>
    <t>41</t>
  </si>
  <si>
    <t>15-02-019-04</t>
  </si>
  <si>
    <t>Сплошное выравнивание внутренних поверхностей (однослойное оштукатуривание) из сухих растворных смесей толщиной до 10 мм потолков</t>
  </si>
  <si>
    <t>ФЕР-2001, 15-02-019-04, приказ Минстроя России №1039/пр от 30.12.2016г.</t>
  </si>
  <si>
    <t>41,1</t>
  </si>
  <si>
    <t>41,2</t>
  </si>
  <si>
    <t>42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</si>
  <si>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</si>
  <si>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</si>
  <si>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</si>
  <si>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42,1</t>
  </si>
  <si>
    <t>43</t>
  </si>
  <si>
    <t>15-04-005-04</t>
  </si>
  <si>
    <t>Окраска поливинилацетатными водоэмульсионными составами улучшенная по штукатурке потолков</t>
  </si>
  <si>
    <t>ФЕР-2001, 15-04-005-04, приказ Минстроя России №1039/пр от 30.12.2016г.</t>
  </si>
  <si>
    <t>43,1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</si>
  <si>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</si>
  <si>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</si>
  <si>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</si>
  <si>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44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</si>
  <si>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</si>
  <si>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</si>
  <si>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</si>
  <si>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44,1</t>
  </si>
  <si>
    <t>45</t>
  </si>
  <si>
    <t>62-10-6</t>
  </si>
  <si>
    <t>Улучшенная масляная окраска ранее окрашенных дверей за два раза с расчисткой старой краски более 35%</t>
  </si>
  <si>
    <t>ФЕРр-2001, 62-10-6, приказ Минстроя России №1039/пр от 30.12.2016г.</t>
  </si>
  <si>
    <t>Малярные работы</t>
  </si>
  <si>
    <t>рФЕР-62</t>
  </si>
  <si>
    <t>45,1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</si>
  <si>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</si>
  <si>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</si>
  <si>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</si>
  <si>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46</t>
  </si>
  <si>
    <t>09-04-013-03</t>
  </si>
  <si>
    <t>Установка противопожарных дверей однопольных остекленных</t>
  </si>
  <si>
    <t>ФЕР-2001, 09-04-013-03, приказ Минстроя России №1039/пр от 30.12.2016г.</t>
  </si>
  <si>
    <t>46,1</t>
  </si>
  <si>
    <t>07.1.01.01-0029</t>
  </si>
  <si>
    <t>Дверь противопожарная металлическая остекленная однопольная ДПМО-01/60, размером 1000х2700 мм прим.</t>
  </si>
  <si>
    <t>шт.</t>
  </si>
  <si>
    <t>ФССЦ-2001, 07.1.01.01-0029, приказ Минстроя России №1039/пр от 30.12.2016г.</t>
  </si>
  <si>
    <t>46,2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</si>
  <si>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</si>
  <si>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</si>
  <si>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</si>
  <si>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47</t>
  </si>
  <si>
    <t>09-04-013-01</t>
  </si>
  <si>
    <t>Установка противопожарных дверей однопольных глухих</t>
  </si>
  <si>
    <t>ФЕР-2001, 09-04-013-01, приказ Минстроя России №1039/пр от 30.12.2016г.</t>
  </si>
  <si>
    <t>47,1</t>
  </si>
  <si>
    <t>07.1.01.01-0019</t>
  </si>
  <si>
    <t>Дверь противопожарная металлическая однопольная ДПМ-01/60, размером 900х2100 мм</t>
  </si>
  <si>
    <t>ФССЦ-2001, 07.1.01.01-0019, приказ Минстроя России №1039/пр от 30.12.2016г.</t>
  </si>
  <si>
    <t>47,2</t>
  </si>
  <si>
    <t>48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</si>
  <si>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</si>
  <si>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</si>
  <si>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</si>
  <si>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Деревянные конструкции</t>
  </si>
  <si>
    <t>ФЕР-10</t>
  </si>
  <si>
    <t>48,1</t>
  </si>
  <si>
    <t>11.3.01.05-0021</t>
  </si>
  <si>
    <t>Двери композитные "КАПЕЛЬ" (полотно, коробка, 2 петли, магнитный механизм замка)</t>
  </si>
  <si>
    <t>компл.</t>
  </si>
  <si>
    <t>ФССЦ-2001, 11.3.01.05-0021, приказ Минстроя России №1039/пр от 30.12.2016г.</t>
  </si>
  <si>
    <t>49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</si>
  <si>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</si>
  <si>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</si>
  <si>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</si>
  <si>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49,1</t>
  </si>
  <si>
    <t>11.3.03.02-0004</t>
  </si>
  <si>
    <t>Наличники из ПВХ, шириной 70 мм</t>
  </si>
  <si>
    <t>ФССЦ-2001, 11.3.03.02-0004, приказ Минстроя России №1039/пр от 30.12.2016г.</t>
  </si>
  <si>
    <t>50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</si>
  <si>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</si>
  <si>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</si>
  <si>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</si>
  <si>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50,1</t>
  </si>
  <si>
    <t>11.3.02.03-0028</t>
  </si>
  <si>
    <t>Блоки оконные размером 2000х2400 мм из поливинилхлоридных профилей с листовым стеклом и стеклопакетом трехстворные с форточными створками и верхней фрамугой прим.</t>
  </si>
  <si>
    <t>ФССЦ-2001, 11.3.02.03-0028, приказ Минстроя России №1039/пр от 30.12.2016г.</t>
  </si>
  <si>
    <t>50,2</t>
  </si>
  <si>
    <t>08.1.02.17-0072</t>
  </si>
  <si>
    <t>Сетка противомоскитная стационарная, цвет белый</t>
  </si>
  <si>
    <t>ФССЦ-2001, 08.1.02.17-0072, приказ Минстроя России №1039/пр от 30.12.2016г.</t>
  </si>
  <si>
    <t>51</t>
  </si>
  <si>
    <t>10-01-034-04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</si>
  <si>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t>
  </si>
  <si>
    <t>ФЕР-2001, 10-01-034-04, приказ Минстроя России №1039/пр от 30.12.2016г.</t>
  </si>
  <si>
    <t>51,1</t>
  </si>
  <si>
    <t>11.3.02.03-0023</t>
  </si>
  <si>
    <t>Блоки оконные из поливинилхлоридных профилей с листовым стеклом и стеклопакетом размером 1200х2100 мм</t>
  </si>
  <si>
    <t>ФССЦ-2001, 11.3.02.03-0023, приказ Минстроя России №1039/пр от 30.12.2016г.</t>
  </si>
  <si>
    <t>51,2</t>
  </si>
  <si>
    <t>52</t>
  </si>
  <si>
    <t>10-01-034-01</t>
  </si>
  <si>
    <t>Установка в жилых и общественных зданиях оконных блоков из ПВХ профилей глухих с площадью проема до 2 м2</t>
  </si>
  <si>
    <t>ФЕР-2001, 10-01-034-01, приказ Минстроя России №1039/пр от 30.12.2016г.</t>
  </si>
  <si>
    <t>52,1</t>
  </si>
  <si>
    <t>11.3.02.03-0017</t>
  </si>
  <si>
    <t>Блоки оконные глухие из поливинилхлоридных профилей с листовым стеклом и стеклопакетом размером 1300х500 мм прим.</t>
  </si>
  <si>
    <t>ФССЦ-2001, 11.3.02.03-0017, приказ Минстроя России №1039/пр от 30.12.2016г.</t>
  </si>
  <si>
    <t>53</t>
  </si>
  <si>
    <t>10-01-035-03</t>
  </si>
  <si>
    <t>Установка подоконных досок из ПВХ в каменных стенах толщиной свыше 0,51 м</t>
  </si>
  <si>
    <t>ФЕР-2001, 10-01-035-03, приказ Минстроя России №1039/пр от 30.12.2016г.</t>
  </si>
  <si>
    <t>53,1</t>
  </si>
  <si>
    <t>11.3.03.01-0007</t>
  </si>
  <si>
    <t>Доски подоконные ПВХ, шириной 400 мм</t>
  </si>
  <si>
    <t>ФССЦ-2001, 11.3.03.01-0007, приказ Минстроя России №1039/пр от 30.12.2016г.</t>
  </si>
  <si>
    <t>54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</si>
  <si>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</si>
  <si>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</si>
  <si>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</si>
  <si>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</si>
  <si>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</si>
  <si>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54,1</t>
  </si>
  <si>
    <t>08.3.05.05-0053</t>
  </si>
  <si>
    <t>Сталь листовая оцинкованная толщиной листа 0,7 мм</t>
  </si>
  <si>
    <t>ФССЦ-2001, 08.3.05.05-0053, приказ Минстроя России №1039/пр от 30.12.2016г.</t>
  </si>
  <si>
    <t>54,2</t>
  </si>
  <si>
    <t>08.1.02.03-0021</t>
  </si>
  <si>
    <t>Водоотлив оконный шириной планки 250 мм из оцинкованной стали с полимерным покрытием</t>
  </si>
  <si>
    <t>П.М</t>
  </si>
  <si>
    <t>ФССЦ-2001, 08.1.02.03-0021, приказ Минстроя России №1039/пр от 30.12.2016г.</t>
  </si>
  <si>
    <t>Система канализации</t>
  </si>
  <si>
    <t>55</t>
  </si>
  <si>
    <t>69-16-1</t>
  </si>
  <si>
    <t>Ремонт отмостки асфальтобетонной толщиной 14 см</t>
  </si>
  <si>
    <t>ФЕРр-2001, 69-16-1, приказ Минстроя России №1039/пр от 30.12.2016г.</t>
  </si>
  <si>
    <t>Прочие ремонтно-строительные работы</t>
  </si>
  <si>
    <t>рФЕР-69</t>
  </si>
  <si>
    <t>55,1</t>
  </si>
  <si>
    <t>02.2.05.04-0011</t>
  </si>
  <si>
    <t>Щебень габбро-амфиболит для строительных работ марка 1400, фракция 5-10 мм</t>
  </si>
  <si>
    <t>ФССЦ-2001, 02.2.05.04-0011, приказ Минстроя России №1039/пр от 30.12.2016г.</t>
  </si>
  <si>
    <t>55,2</t>
  </si>
  <si>
    <t>04.2.01.04-0001</t>
  </si>
  <si>
    <t>Смеси асфальтобетонные дорожные мелкозернистые щебеночные типа Б марки 1</t>
  </si>
  <si>
    <t>ФССЦ-2001, 04.2.01.04-0001, приказ Минстроя России №1039/пр от 30.12.2016г.</t>
  </si>
  <si>
    <t>56</t>
  </si>
  <si>
    <t>01-01-004-05</t>
  </si>
  <si>
    <t>Разработка грунта в отвал экскаваторами "драглайн" или "обратная лопата" с ковшом вместимостью 0,25 м3, группа грунтов 2</t>
  </si>
  <si>
    <t>1000 м3</t>
  </si>
  <si>
    <t>ФЕР-2001, 01-01-004-05, приказ Минстроя России №1039/пр от 30.12.2016г.</t>
  </si>
  <si>
    <t>Земляные работы, выполняемые  механизированным способом</t>
  </si>
  <si>
    <t>ФЕР-01</t>
  </si>
  <si>
    <t>57</t>
  </si>
  <si>
    <t>27-04-001-01</t>
  </si>
  <si>
    <t>Устройство подстилающих и выравнивающих слоев оснований из песка</t>
  </si>
  <si>
    <t>100 м3</t>
  </si>
  <si>
    <t>ФЕР-2001, 27-04-001-01, приказ Минстроя России №1039/пр от 30.12.2016г.</t>
  </si>
  <si>
    <t>Автомобильные дороги</t>
  </si>
  <si>
    <t>ФЕР-27</t>
  </si>
  <si>
    <t>57,1</t>
  </si>
  <si>
    <t>02.3.01.02-0015</t>
  </si>
  <si>
    <t>Песок природный для строительных работ средний</t>
  </si>
  <si>
    <t>ФССЦ-2001, 02.3.01.02-0015, приказ Минстроя России №1039/пр от 30.12.2016г.</t>
  </si>
  <si>
    <t>58</t>
  </si>
  <si>
    <t>16-04-002-11</t>
  </si>
  <si>
    <t>Прокладка трубопроводов водоснабжения из напорных полиэтиленовых труб наружным диаметром 160 мм (гильза) прим.</t>
  </si>
  <si>
    <t>ФЕР-2001, 16-04-002-11, приказ Минстроя России №1039/пр от 30.12.2016г.</t>
  </si>
  <si>
    <t>Трубопроводы внутренние</t>
  </si>
  <si>
    <t>ФЕР-16</t>
  </si>
  <si>
    <t>58,1</t>
  </si>
  <si>
    <t>24.3.03.06-0012</t>
  </si>
  <si>
    <t>Трубы дренажные полиэтиленовые (ПНД) гофрированные с геотекстилем диаметром 160 мм</t>
  </si>
  <si>
    <t>ФССЦ-2001, 24.3.03.06-0012, приказ Минстроя России №1039/пр от 30.12.2016г.</t>
  </si>
  <si>
    <t>59</t>
  </si>
  <si>
    <t>69-4-1</t>
  </si>
  <si>
    <t>Заделка отверстий в местах прохода трубопроводов в стенах и перегородках оштукатуренных</t>
  </si>
  <si>
    <t>ФЕРр-2001, 69-4-1, приказ Минстроя России №1039/пр от 30.12.2016г.</t>
  </si>
  <si>
    <t>59,1</t>
  </si>
  <si>
    <t>04.1.02.05-0003</t>
  </si>
  <si>
    <t>Бетон тяжелый, класс В7,5 (М100)</t>
  </si>
  <si>
    <t>ФССЦ-2001, 04.1.02.05-0003, приказ Минстроя России №1039/пр от 30.12.2016г.</t>
  </si>
  <si>
    <t>60</t>
  </si>
  <si>
    <t>01-02-061-02</t>
  </si>
  <si>
    <t>Засыпка вручную траншей, пазух котлованов и ям, группа грунтов 2</t>
  </si>
  <si>
    <t>ФЕР-2001, 01-02-061-02, приказ Минстроя России №1039/пр от 30.12.2016г.</t>
  </si>
  <si>
    <t>Земляные работы, выполняемые  ручным способом</t>
  </si>
  <si>
    <t>61</t>
  </si>
  <si>
    <t>01-02-005-01</t>
  </si>
  <si>
    <t>Уплотнение грунта пневматическими трамбовками, группа грунтов 1-2</t>
  </si>
  <si>
    <t>ФЕР-2001, 01-02-005-01, приказ Минстроя России №1039/пр от 30.12.2016г.</t>
  </si>
  <si>
    <t>62</t>
  </si>
  <si>
    <t>16-04-004-02</t>
  </si>
  <si>
    <t>Прокладка внутренних трубопроводов канализации из полипропиленовых труб диаметром 110 мм</t>
  </si>
  <si>
    <t>ФЕР-2001, 16-04-004-02, приказ Минстроя России №1039/пр от 30.12.2016г.</t>
  </si>
  <si>
    <t>62,1</t>
  </si>
  <si>
    <t>01.7.19.02-0062</t>
  </si>
  <si>
    <t>Кольца резиновые уплотнительные для полиэтиленовых труб диаметром 110 мм</t>
  </si>
  <si>
    <t>100 шт.</t>
  </si>
  <si>
    <t>ФССЦ-2001, 01.7.19.02-0062, приказ Минстроя России №1039/пр от 30.12.2016г.</t>
  </si>
  <si>
    <t>62,2</t>
  </si>
  <si>
    <t>24.3.05.16-0138</t>
  </si>
  <si>
    <t>Угольник 90 град. полипропиленовый диаметром 110 мм</t>
  </si>
  <si>
    <t>10 шт.</t>
  </si>
  <si>
    <t>ФССЦ-2001, 24.3.05.16-0138, приказ Минстроя России №1039/пр от 30.12.2016г.</t>
  </si>
  <si>
    <t>62,3</t>
  </si>
  <si>
    <t>24.3.05.15-0008</t>
  </si>
  <si>
    <t>Тройник "Фузиотерм" диаметром 110 мм прим.</t>
  </si>
  <si>
    <t>ФССЦ-2001, 24.3.05.15-0008, приказ Минстроя России №1039/пр от 30.12.2016г.</t>
  </si>
  <si>
    <t>62,4</t>
  </si>
  <si>
    <t>24.3.05.16-0121</t>
  </si>
  <si>
    <t>Угольник 45° полипропиленовый диаметр 110 мм прим.</t>
  </si>
  <si>
    <t>ФССЦ-2001, 24.3.05.16-0121, приказ Минстроя России №1039/пр от 30.12.2016г.</t>
  </si>
  <si>
    <t>62,5</t>
  </si>
  <si>
    <t>24.3.05.12-0001</t>
  </si>
  <si>
    <t>Ревизия полипропиленовая с крышкой диаметром 100 мм</t>
  </si>
  <si>
    <t>ФССЦ-2001, 24.3.05.12-0001, приказ Минстроя России №1039/пр от 30.12.2016г.</t>
  </si>
  <si>
    <t>62,6</t>
  </si>
  <si>
    <t>24.3.05.02-0101</t>
  </si>
  <si>
    <t>Заглушка канализационная полипропиленовая диаметром 110 мм</t>
  </si>
  <si>
    <t>ФССЦ-2001, 24.3.05.02-0101, приказ Минстроя России №1039/пр от 30.12.2016г.</t>
  </si>
  <si>
    <t>62,7</t>
  </si>
  <si>
    <t>24.1.02.01-0121</t>
  </si>
  <si>
    <t>Хомуты для крепления трубопроводов, диаметром 110 мм</t>
  </si>
  <si>
    <t>ФССЦ-2001, 24.1.02.01-0121, приказ Минстроя России №1039/пр от 30.12.2016г.</t>
  </si>
  <si>
    <t>62,8</t>
  </si>
  <si>
    <t>01.7.15.12-0004</t>
  </si>
  <si>
    <t>Шпилька-саморез М10-120</t>
  </si>
  <si>
    <t>ФССЦ-2001, 01.7.15.12-0004, приказ Минстроя России №1039/пр от 30.12.2016г.</t>
  </si>
  <si>
    <t>62,9</t>
  </si>
  <si>
    <t>24.3.02.02-0004</t>
  </si>
  <si>
    <t>Трубы безнапорные канализационные из полипропилена, диаметром 110 мм</t>
  </si>
  <si>
    <t>ФССЦ-2001, 24.3.02.02-0004, приказ Минстроя России №1039/пр от 30.12.2016г.</t>
  </si>
  <si>
    <t>63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</si>
  <si>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</si>
  <si>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</si>
  <si>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</si>
  <si>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63,1</t>
  </si>
  <si>
    <t>24.3.03.02-0002</t>
  </si>
  <si>
    <t>Трубопроводы канализации из полиэтиленовых труб высокой плотности с гильзами, диаметром 110 мм</t>
  </si>
  <si>
    <t>ФССЦ-2001, 24.3.03.02-0002, приказ Минстроя России №1039/пр от 30.12.2016г.</t>
  </si>
  <si>
    <t>64</t>
  </si>
  <si>
    <t>65-6-2</t>
  </si>
  <si>
    <t>Смена трапов диаметром до 100 мм</t>
  </si>
  <si>
    <t>ФЕРр-2001, 65-6-2, приказ Минстроя России №1039/пр от 30.12.2016г.</t>
  </si>
  <si>
    <t>Внтуренниие с/техработы: смена труб</t>
  </si>
  <si>
    <t>64,1</t>
  </si>
  <si>
    <t>24.3.05.19-0201</t>
  </si>
  <si>
    <t>Трап полипропиленовый диаметром 100 мм</t>
  </si>
  <si>
    <t>ФССЦ-2001, 24.3.05.19-0201, приказ Минстроя России №1039/пр от 30.12.2016г.</t>
  </si>
  <si>
    <t>65</t>
  </si>
  <si>
    <t>17-01-001-23</t>
  </si>
  <si>
    <t>Установка трапов диаметром 100 мм</t>
  </si>
  <si>
    <t>ФЕР-2001, 17-01-001-23, приказ Минстроя России №1039/пр от 30.12.2016г.</t>
  </si>
  <si>
    <t>65,1</t>
  </si>
  <si>
    <t>66</t>
  </si>
  <si>
    <t>16-04-004-01</t>
  </si>
  <si>
    <t>Прокладка внутренних трубопроводов канализации из полипропиленовых труб диаметром 50 мм</t>
  </si>
  <si>
    <t>ФЕР-2001, 16-04-004-01, приказ Минстроя России №1039/пр от 30.12.2016г.</t>
  </si>
  <si>
    <t>66,1</t>
  </si>
  <si>
    <t>01.7.19.02-0051</t>
  </si>
  <si>
    <t>Кольца резиновые уплотнительные для полипропиленовых труб диаметром 50 мм</t>
  </si>
  <si>
    <t>ФССЦ-2001, 01.7.19.02-0051, приказ Минстроя России №1039/пр от 30.12.2016г.</t>
  </si>
  <si>
    <t>66,2</t>
  </si>
  <si>
    <t>24.3.02.02-0003</t>
  </si>
  <si>
    <t>Трубы безнапорные канализационные из полипропилена, диаметром 50 мм</t>
  </si>
  <si>
    <t>ФССЦ-2001, 24.3.02.02-0003, приказ Минстроя России №1039/пр от 30.12.2016г.</t>
  </si>
  <si>
    <t>66,3</t>
  </si>
  <si>
    <t>24.3.05.16-0115</t>
  </si>
  <si>
    <t>Угольник 45 град. полипропиленовый диаметром 50 мм</t>
  </si>
  <si>
    <t>ФССЦ-2001, 24.3.05.16-0115, приказ Минстроя России №1039/пр от 30.12.2016г.</t>
  </si>
  <si>
    <t>66,4</t>
  </si>
  <si>
    <t>24.3.05.16-0134</t>
  </si>
  <si>
    <t>Угольник 90 град. полипропиленовый диаметром 50 мм</t>
  </si>
  <si>
    <t>ФССЦ-2001, 24.3.05.16-0134, приказ Минстроя России №1039/пр от 30.12.2016г.</t>
  </si>
  <si>
    <t>66,5</t>
  </si>
  <si>
    <t>Заглушка канализационная полипропиленовая диаметром 50 мм прим.</t>
  </si>
  <si>
    <t>66,6</t>
  </si>
  <si>
    <t>24.1.02.01-0118</t>
  </si>
  <si>
    <t>Хомуты для крепления трубопроводов Фузиотерм, диаметром 50 мм</t>
  </si>
  <si>
    <t>ФССЦ-2001, 24.1.02.01-0118, приказ Минстроя России №1039/пр от 30.12.2016г.</t>
  </si>
  <si>
    <t>66,7</t>
  </si>
  <si>
    <t>66,8</t>
  </si>
  <si>
    <t>24.3.05.15-0159</t>
  </si>
  <si>
    <t>Тройник полипропиленовый переходной диаметром 50х40х50 мм</t>
  </si>
  <si>
    <t>ФССЦ-2001, 24.3.05.15-0159, приказ Минстроя России №1039/пр от 30.12.2016г.</t>
  </si>
  <si>
    <t>Система водоснабжения</t>
  </si>
  <si>
    <t>67</t>
  </si>
  <si>
    <t>46-03-015-01</t>
  </si>
  <si>
    <t>Устройство в кирпичных стенах борозд с использованием штробореза площадью сечения до 20 см2</t>
  </si>
  <si>
    <t>ФЕР-2001, 46-03-015-01, приказ Минстроя России №886/пр от 15.06.2017</t>
  </si>
  <si>
    <t>68</t>
  </si>
  <si>
    <t>16-04-005-01</t>
  </si>
  <si>
    <t>Прокладка внутренних трубопроводов водоснабжения и отопления из полипропиленовых труб 20 мм</t>
  </si>
  <si>
    <t>ФЕР-2001, 16-04-005-01, приказ Минстроя России №886/пр от 15.06.2017</t>
  </si>
  <si>
    <t>68,1</t>
  </si>
  <si>
    <t>18.1.09.06-0069</t>
  </si>
  <si>
    <t>Кран шаровый муфтовый Valtec для воды диаметром 20 мм, тип в/н</t>
  </si>
  <si>
    <t>ФССЦ-2001, 18.1.09.06-0069, приказ Минстроя России №1039/пр от 30.12.2016г.</t>
  </si>
  <si>
    <t>68,2</t>
  </si>
  <si>
    <t>18.1.09.06-0070</t>
  </si>
  <si>
    <t>Кран шаровый муфтовый Valtec для воды диаметром 20 мм, тип н/н</t>
  </si>
  <si>
    <t>ФССЦ-2001, 18.1.09.06-0070, приказ Минстроя России №1039/пр от 30.12.2016г.</t>
  </si>
  <si>
    <t>68,3</t>
  </si>
  <si>
    <t>24.1.02.01-0113</t>
  </si>
  <si>
    <t>Хомуты для крепления труб</t>
  </si>
  <si>
    <t>ФССЦ-2001, 24.1.02.01-0113, приказ Минстроя России №1039/пр от 30.12.2016г.</t>
  </si>
  <si>
    <t>68,4</t>
  </si>
  <si>
    <t>24.3.05.15-0191</t>
  </si>
  <si>
    <t>Тройник полипропиленовый соединительный диаметром 20 мм</t>
  </si>
  <si>
    <t>ФССЦ-2001, 24.3.05.15-0191, приказ Минстроя России №1039/пр от 30.12.2016г.</t>
  </si>
  <si>
    <t>68,5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</si>
  <si>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</si>
  <si>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</si>
  <si>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</si>
  <si>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68,6</t>
  </si>
  <si>
    <t>24.3.05.16-0131</t>
  </si>
  <si>
    <t>Угольник 90 град. полипропиленовый диаметром 20 мм</t>
  </si>
  <si>
    <t>ФССЦ-2001, 24.3.05.16-0131, приказ Минстроя России №1039/пр от 30.12.2016г.</t>
  </si>
  <si>
    <t>68,7</t>
  </si>
  <si>
    <t>18.5.08.10-0005</t>
  </si>
  <si>
    <t>Планка монтажная ИГЛ БИР ПЕКС (Eagle BP) для скрытого монтажа двух водорозеток с межосевым расстоянием 70 и 150 мм</t>
  </si>
  <si>
    <t>ФССЦ-2001, 18.5.08.10-0005, приказ Минстроя России №1039/пр от 30.12.2016г.</t>
  </si>
  <si>
    <t>68,8</t>
  </si>
  <si>
    <t>23.8.01.01-0022</t>
  </si>
  <si>
    <t>Водорозетка напрессовочная ИГЛ БИР ПЕКС "Стандарт" (Eagle BP), размером 1/2"х20 (2,8) мм</t>
  </si>
  <si>
    <t>ФССЦ-2001, 23.8.01.01-0022, приказ Минстроя России №1039/пр от 30.12.2016г.</t>
  </si>
  <si>
    <t>68,9</t>
  </si>
  <si>
    <t>24.3.05.07-0063</t>
  </si>
  <si>
    <t>Муфта полипропиленовая комбинированная, с внутренней резьбой, разъемная диаметром 20х3/4"</t>
  </si>
  <si>
    <t>ФССЦ-2001, 24.3.05.07-0063, приказ Минстроя России №1039/пр от 30.12.2016г.</t>
  </si>
  <si>
    <t>69</t>
  </si>
  <si>
    <t>17-01-005-01</t>
  </si>
  <si>
    <t>Установка моек на одно отделение ранее демонтированных</t>
  </si>
  <si>
    <t>ФЕР-2001, 17-01-005-01, приказ Минстроя России №1039/пр от 30.12.2016г.</t>
  </si>
  <si>
    <t>69,1</t>
  </si>
  <si>
    <t>01.7.15.07-0010</t>
  </si>
  <si>
    <t>Дюбели пластмассовые с шурупами 10х50 мм</t>
  </si>
  <si>
    <t>ФССЦ-2001, 01.7.15.07-0010, приказ Минстроя России №1039/пр от 30.12.2016г.</t>
  </si>
  <si>
    <t>69,2</t>
  </si>
  <si>
    <t>69,3</t>
  </si>
  <si>
    <t>14.5.02.02-0105</t>
  </si>
  <si>
    <t>Замазка суриковая</t>
  </si>
  <si>
    <t>ФССЦ-2001, 14.5.02.02-0105, приказ Минстроя России №1039/пр от 30.12.2016г.</t>
  </si>
  <si>
    <t>70</t>
  </si>
  <si>
    <t>17-01-001-14</t>
  </si>
  <si>
    <t>Установка умывальников одиночных с подводкой холодной и горячей воды</t>
  </si>
  <si>
    <t>ФЕР-2001, 17-01-001-14, приказ Минстроя России №1039/пр от 30.12.2016г.</t>
  </si>
  <si>
    <t>70,1</t>
  </si>
  <si>
    <t>01.7.15.07-0011</t>
  </si>
  <si>
    <t>Дюбели пластмассовые с шурупами 10х60 мм</t>
  </si>
  <si>
    <t>ФССЦ-2001, 01.7.15.07-0011, приказ Минстроя России №1039/пр от 30.12.2016г.</t>
  </si>
  <si>
    <t>70,2</t>
  </si>
  <si>
    <t>70,3</t>
  </si>
  <si>
    <t>18.2.06.12-0021</t>
  </si>
  <si>
    <t>Пьедесталы для умывальников полуфарфоровые и фарфоровые размером 640х215х200, 670-630х240-180, 200-175 мм</t>
  </si>
  <si>
    <t>ФССЦ-2001, 18.2.06.12-0021, приказ Минстроя России №1039/пр от 30.12.2016г.</t>
  </si>
  <si>
    <t>70,4</t>
  </si>
  <si>
    <t>18.2.01.05-0037</t>
  </si>
  <si>
    <t>Умывальники полуфарфоровые и фарфоровые с краном настольным, кронштейнами, сифоном бутылочным латунным и выпуском, трапециевидные со встроенными установочными поверхностями без спинки размером 650х500-450х150 мм</t>
  </si>
  <si>
    <t>ФССЦ-2001, 18.2.01.05-0037, приказ Минстроя России №1039/пр от 30.12.2016г.</t>
  </si>
  <si>
    <t>71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</si>
  <si>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</si>
  <si>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</si>
  <si>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</si>
  <si>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</si>
  <si>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71,1</t>
  </si>
  <si>
    <t>18.1.10.10-0061</t>
  </si>
  <si>
    <t>Смесители общие для ванн и умывальников с душевой сеткой на гибком шланге, с кнопочным переключателем СМ-ВУ-ШЛР</t>
  </si>
  <si>
    <t>ФССЦ-2001, 18.1.10.10-0061, приказ Минстроя России №1039/пр от 30.12.2016г.</t>
  </si>
  <si>
    <t>71,2</t>
  </si>
  <si>
    <t>18.1.10.10-0041</t>
  </si>
  <si>
    <t>Смесители для умывальников СМ-УМ-НВА настенные, с верхним изливом, с аэратором</t>
  </si>
  <si>
    <t>ФССЦ-2001, 18.1.10.10-0041, приказ Минстроя России №1039/пр от 30.12.2016г.</t>
  </si>
  <si>
    <t>72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</si>
  <si>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</si>
  <si>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</si>
  <si>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</si>
  <si>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72,1</t>
  </si>
  <si>
    <t>72,2</t>
  </si>
  <si>
    <t>72,3</t>
  </si>
  <si>
    <t>18.2.01.06-0031</t>
  </si>
  <si>
    <t>Унитазы полуфарфоровые и фарфоровые УНВЦ воронкообразные с сиденьем и креплением, с цельноотлитой полочкой</t>
  </si>
  <si>
    <t>ФССЦ-2001, 18.2.01.06-0031, приказ Минстроя России №1039/пр от 30.12.2016г.</t>
  </si>
  <si>
    <t>72,4</t>
  </si>
  <si>
    <t>18.2.06.01-0002</t>
  </si>
  <si>
    <t>Бачки смывные полуфарфоровые и фарфоровые с арматурой непосредственно устанавливаемые на унитазы</t>
  </si>
  <si>
    <t>ФССЦ-2001, 18.2.06.01-0002, приказ Минстроя России №1039/пр от 30.12.2016г.</t>
  </si>
  <si>
    <t>72,5</t>
  </si>
  <si>
    <t>01.7.19.03-0001</t>
  </si>
  <si>
    <t>Манжета резиновая канализационная для унитаза диаметром 110 мм</t>
  </si>
  <si>
    <t>ФССЦ-2001, 01.7.19.03-0001, приказ Минстроя России №1039/пр от 30.12.2016г.</t>
  </si>
  <si>
    <t>72,6</t>
  </si>
  <si>
    <t>01.7.19.03-0031</t>
  </si>
  <si>
    <t>Манжеты резиновые к унитазу</t>
  </si>
  <si>
    <t>ФССЦ-2001, 01.7.19.03-0031, приказ Минстроя России №1039/пр от 30.12.2016г.</t>
  </si>
  <si>
    <t>73</t>
  </si>
  <si>
    <t>Установка поддонов душевых чугунных и стальных мелких</t>
  </si>
  <si>
    <t>73,1</t>
  </si>
  <si>
    <t>18.2.02.07-0001</t>
  </si>
  <si>
    <t>Поддоны душевые</t>
  </si>
  <si>
    <t>ФССЦ-2001, 18.2.02.07-0001, приказ Минстроя России №1039/пр от 30.12.2016г.</t>
  </si>
  <si>
    <t>74</t>
  </si>
  <si>
    <t>м08-03-602-01</t>
  </si>
  <si>
    <t>Электрополотенце</t>
  </si>
  <si>
    <t>ФЕРм-2001, м08-03-602-01, приказ Минстроя России №1039/пр от 30.12.2016г.</t>
  </si>
  <si>
    <t>74,1</t>
  </si>
  <si>
    <t>62.5.01.03-0008</t>
  </si>
  <si>
    <t>Сушилка для рук в пластиковом ударопрочном корпусе с инфракрасным датчиком, мощностью 2,0 кВт</t>
  </si>
  <si>
    <t>ФССЦ-2001, 62.5.01.03-0008, приказ Минстроя России №1039/пр от 30.12.2016г.</t>
  </si>
  <si>
    <t>Система отопления</t>
  </si>
  <si>
    <t>75</t>
  </si>
  <si>
    <t>75,1</t>
  </si>
  <si>
    <t>75,2</t>
  </si>
  <si>
    <t>75,3</t>
  </si>
  <si>
    <t>75,4</t>
  </si>
  <si>
    <t>24.3.02.05-0033</t>
  </si>
  <si>
    <t>Труба из полипропилена PN 25/20</t>
  </si>
  <si>
    <t>ФССЦ-2001, 24.3.02.05-0033, приказ Минстроя России №1039/пр от 30.12.2016г.</t>
  </si>
  <si>
    <t>76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</si>
  <si>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</si>
  <si>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</si>
  <si>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</si>
  <si>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</si>
  <si>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</si>
  <si>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</si>
  <si>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76,1</t>
  </si>
  <si>
    <t>01.7.15.07-0024</t>
  </si>
  <si>
    <t>Дюбели распорные полиэтиленовые 8х40 мм</t>
  </si>
  <si>
    <t>ФССЦ-2001, 01.7.15.07-0024, приказ Минстроя России №1039/пр от 30.12.2016г.</t>
  </si>
  <si>
    <t>76,2</t>
  </si>
  <si>
    <t>18.5.10.05-0009</t>
  </si>
  <si>
    <t>Радиаторы биметаллические, марка «Rifar-A 500», количество секций 11, мощность 1815 Вт</t>
  </si>
  <si>
    <t>ФССЦ-2001, 18.5.10.05-0009, приказ Минстроя России №1039/пр от 30.12.2016г.</t>
  </si>
  <si>
    <t>Система электроснабжения</t>
  </si>
  <si>
    <t>77</t>
  </si>
  <si>
    <t>78</t>
  </si>
  <si>
    <t>м08-02-403-03</t>
  </si>
  <si>
    <t>Провод групповой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</si>
  <si>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</si>
  <si>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78,1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</si>
  <si>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</si>
  <si>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</si>
  <si>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</si>
  <si>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</si>
  <si>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</si>
  <si>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78,2</t>
  </si>
  <si>
    <t>21.1.06.09-0153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</si>
  <si>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t>
  </si>
  <si>
    <t>ФССЦ-2001, 21.1.06.09-0153, приказ Минстроя России №1039/пр от 30.12.2016г.</t>
  </si>
  <si>
    <t>78,3</t>
  </si>
  <si>
    <t>21.1.06.09-0176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</si>
  <si>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2,5 мм2</t>
  </si>
  <si>
    <t>ФССЦ-2001, 21.1.06.09-0176, приказ Минстроя России №1039/пр от 30.12.2016г.</t>
  </si>
  <si>
    <t>79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</si>
  <si>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</si>
  <si>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</si>
  <si>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</si>
  <si>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79,1</t>
  </si>
  <si>
    <t>20.4.03.05-0009</t>
  </si>
  <si>
    <t>Розетка штепсельная для открытой проводки с заземляющими контактами и защитными шторками прим.</t>
  </si>
  <si>
    <t>ФССЦ-2001, 20.4.03.05-0009, приказ Минстроя России №1039/пр от 30.12.2016г.</t>
  </si>
  <si>
    <t>79,2</t>
  </si>
  <si>
    <t>20.4.03.07-0011</t>
  </si>
  <si>
    <t>Розетка 135 стационарная 3P+PE+N 63А, 380В, IP54</t>
  </si>
  <si>
    <t>ФССЦ-2001, 20.4.03.07-0011, приказ Минстроя России №1039/пр от 30.12.2016г.</t>
  </si>
  <si>
    <t>80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</si>
  <si>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</si>
  <si>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</si>
  <si>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</si>
  <si>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80,1</t>
  </si>
  <si>
    <t>20.4.03.07-0016</t>
  </si>
  <si>
    <t>Розетка штепсельная Mosaic с заземляющим контактом</t>
  </si>
  <si>
    <t>ФССЦ-2001, 20.4.03.07-0016, приказ Минстроя России №1039/пр от 30.12.2016г.</t>
  </si>
  <si>
    <t>81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</si>
  <si>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</si>
  <si>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</si>
  <si>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</si>
  <si>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81,1</t>
  </si>
  <si>
    <t>82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</si>
  <si>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</si>
  <si>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</si>
  <si>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</si>
  <si>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82,1</t>
  </si>
  <si>
    <t>20.2.05.04-0021</t>
  </si>
  <si>
    <t>Кабель-канал (короб) Efapel 12x10 мм</t>
  </si>
  <si>
    <t>ФССЦ-2001, 20.2.05.04-0021, приказ Минстроя России №1039/пр от 30.12.2016г.</t>
  </si>
  <si>
    <t>83</t>
  </si>
  <si>
    <t>м08-03-593-09</t>
  </si>
  <si>
    <t>Светильник местного освещения</t>
  </si>
  <si>
    <t>ФЕРм-2001, м08-03-593-09, приказ Минстроя России №1039/пр от 30.12.2016г.</t>
  </si>
  <si>
    <t>83,1</t>
  </si>
  <si>
    <t>20.3.03.03-0027</t>
  </si>
  <si>
    <t>Светильник светодиодный белый/круг PROLight, STAYER, PROFESSIONAL, IP65 4000K 100Вт 57362-100-S</t>
  </si>
  <si>
    <t>ФССЦ-2001, 20.3.03.03-0027, приказ Минстроя России №1039/пр от 30.12.2016г.</t>
  </si>
  <si>
    <t>84</t>
  </si>
  <si>
    <t>м08-03-594-03</t>
  </si>
  <si>
    <t>Светильник отдельно устанавливаемый на штырях с количеством ламп в светильнике до 4 прим.</t>
  </si>
  <si>
    <t>ФЕРм-2001, м08-03-594-03, приказ Минстроя России №1039/пр от 30.12.2016г.</t>
  </si>
  <si>
    <t>84,1</t>
  </si>
  <si>
    <t>20.3.03.04-0353</t>
  </si>
  <si>
    <t>Светильники светодиодный 4х18Вт</t>
  </si>
  <si>
    <t>ФССЦ-2001, 20.3.03.04-0353, приказ Минстроя России №1039/пр от 30.12.2016г.</t>
  </si>
  <si>
    <t>85</t>
  </si>
  <si>
    <t>м08-03-594-02</t>
  </si>
  <si>
    <t>Светильник отдельно устанавливаемый на штырях с количеством ламп в светильнике 2</t>
  </si>
  <si>
    <t>ФЕРм-2001, м08-03-594-02, приказ Минстроя России №1039/пр от 30.12.2016г.</t>
  </si>
  <si>
    <t>85,1</t>
  </si>
  <si>
    <t>20.3.03.04-0044</t>
  </si>
  <si>
    <t>Светильник светодиодный влагозащитный WOLTA LWPW 36 WO1 18Bт 6500 К IP 65 570 мм</t>
  </si>
  <si>
    <t>ФССЦ-2001, 20.3.03.04-0044, приказ Минстроя России №1039/пр от 30.12.2016г.</t>
  </si>
  <si>
    <t>86</t>
  </si>
  <si>
    <t>м08-03-599-09</t>
  </si>
  <si>
    <t>Щитки осветительные, устанавливаемые на стене распорными дюбелями, масса щитка до 6 кг</t>
  </si>
  <si>
    <t>ФЕРм-2001, м08-03-599-09, приказ Минстроя России №1039/пр от 30.12.2016г.</t>
  </si>
  <si>
    <t>86,1</t>
  </si>
  <si>
    <t>20.4.04.02-0029</t>
  </si>
  <si>
    <t>Щиты распределительные навесные ЩРН-72, 2 двери, размер корпуса 480х565х125 мм</t>
  </si>
  <si>
    <t>ФССЦ-2001, 20.4.04.02-0029, приказ Минстроя России №1039/пр от 30.12.2016г.</t>
  </si>
  <si>
    <t>86,2</t>
  </si>
  <si>
    <t>20.4.04.02-0025</t>
  </si>
  <si>
    <t>Щиты распределительные навесные ЩРН-24, размер корпуса 350х300х125 мм</t>
  </si>
  <si>
    <t>ФССЦ-2001, 20.4.04.02-0025, приказ Минстроя России №1039/пр от 30.12.2016г.</t>
  </si>
  <si>
    <t>87</t>
  </si>
  <si>
    <t>м08-03-526-06</t>
  </si>
  <si>
    <t>Автомат одно-, двух-, трехполюсный, устанавливаемый на конструкции на полу, на ток до 25 А</t>
  </si>
  <si>
    <t>ФЕРм-2001, м08-03-526-06, приказ Минстроя России №1039/пр от 30.12.2016г.</t>
  </si>
  <si>
    <t>87,1</t>
  </si>
  <si>
    <t>62.1.01.09-0066</t>
  </si>
  <si>
    <t>Выключатели автоматические АВВ 3Р 16А</t>
  </si>
  <si>
    <t>ФССЦ-2001, 62.1.01.09-0066, приказ Минстроя России №1039/пр от 30.12.2016г.</t>
  </si>
  <si>
    <t>87,2</t>
  </si>
  <si>
    <t>62.1.01.09-0067</t>
  </si>
  <si>
    <t>Выключатели автоматические АВВ 3Р 25А</t>
  </si>
  <si>
    <t>ФССЦ-2001, 62.1.01.09-0067, приказ Минстроя России №1039/пр от 30.12.2016г.</t>
  </si>
  <si>
    <t>88</t>
  </si>
  <si>
    <t>м08-03-575-01</t>
  </si>
  <si>
    <t>Прибор или аппарат прим. установка автоматов 35А</t>
  </si>
  <si>
    <t>ФЕРм-2001, м08-03-575-01, приказ Минстроя России №1039/пр от 30.12.2016г.</t>
  </si>
  <si>
    <t>88,1</t>
  </si>
  <si>
    <t>62.1.01.09-0068</t>
  </si>
  <si>
    <t>Выключатели автоматические АВВ 3Р 32А</t>
  </si>
  <si>
    <t>ФССЦ-2001, 62.1.01.09-0068, приказ Минстроя России №1039/пр от 30.12.2016г.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</si>
  <si>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</si>
  <si>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</si>
  <si>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</si>
  <si>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</si>
  <si>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</si>
  <si>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</si>
  <si>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</si>
  <si>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</si>
  <si>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</si>
  <si>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</si>
  <si>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</si>
  <si>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</si>
  <si>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</si>
  <si>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</si>
  <si>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</si>
  <si>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</si>
  <si>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</si>
  <si>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</si>
  <si>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</si>
  <si>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</si>
  <si>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</si>
  <si>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</si>
  <si>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</si>
  <si>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</si>
  <si>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</si>
  <si>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</si>
  <si>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</si>
  <si>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</si>
  <si>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</si>
  <si>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</si>
  <si>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</si>
  <si>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</si>
  <si>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</si>
  <si>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</si>
  <si>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</si>
  <si>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</si>
  <si>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</si>
  <si>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</si>
  <si>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</si>
  <si>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</si>
  <si>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</si>
  <si>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</si>
  <si>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</si>
  <si>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</si>
  <si>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</si>
  <si>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</si>
  <si>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</si>
  <si>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</si>
  <si>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</si>
  <si>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</si>
  <si>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</si>
  <si>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</si>
  <si>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</si>
  <si>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</si>
  <si>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</si>
  <si>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</si>
  <si>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</si>
  <si>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</si>
  <si>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</si>
  <si>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</si>
  <si>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</si>
  <si>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</si>
  <si>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</si>
  <si>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</si>
  <si>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</si>
  <si>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</si>
  <si>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</si>
  <si>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</si>
  <si>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</si>
  <si>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</si>
  <si>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</si>
  <si>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</si>
  <si>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</si>
  <si>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</si>
  <si>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</si>
  <si>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</si>
  <si>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маш.-ч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</si>
  <si>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</si>
  <si>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</si>
  <si>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</si>
  <si>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1-100-21</t>
  </si>
  <si>
    <t>Рабочий среднего разряда 2.1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</si>
  <si>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</si>
  <si>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</si>
  <si>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</si>
  <si>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</si>
  <si>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</si>
  <si>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1-100-20</t>
  </si>
  <si>
    <t>Рабочий среднего разряда 2</t>
  </si>
  <si>
    <t>1-100-24</t>
  </si>
  <si>
    <t>Рабочий среднего разряда 2.4</t>
  </si>
  <si>
    <t>1-100-18</t>
  </si>
  <si>
    <t>Рабочий среднего разряда 1.8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</si>
  <si>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</si>
  <si>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</si>
  <si>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</si>
  <si>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</si>
  <si>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</si>
  <si>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</si>
  <si>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</si>
  <si>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</si>
  <si>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</si>
  <si>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</si>
  <si>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</si>
  <si>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</si>
  <si>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</si>
  <si>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</si>
  <si>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</si>
  <si>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</si>
  <si>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</si>
  <si>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1-100-23</t>
  </si>
  <si>
    <t>Рабочий среднего разряда 2.3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</si>
  <si>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</si>
  <si>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</si>
  <si>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</si>
  <si>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</si>
  <si>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</si>
  <si>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</si>
  <si>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</si>
  <si>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</si>
  <si>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</si>
  <si>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</si>
  <si>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</si>
  <si>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</si>
  <si>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</si>
  <si>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</si>
  <si>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</si>
  <si>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20.2.02.01-0019</t>
  </si>
  <si>
    <t>ФССЦ-2001, 20.2.02.01-0019, приказ Минстроя России №1039/пр от 30.12.2016г.</t>
  </si>
  <si>
    <t>Втулки изолирующие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</si>
  <si>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</si>
  <si>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</si>
  <si>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</si>
  <si>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</si>
  <si>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</si>
  <si>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</si>
  <si>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999-9950</t>
  </si>
  <si>
    <t>Вспомогательные ненормируемые материалы (2% от ОЗП)</t>
  </si>
  <si>
    <t>РУБ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</si>
  <si>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</si>
  <si>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</si>
  <si>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</si>
  <si>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</si>
  <si>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</si>
  <si>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</si>
  <si>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</si>
  <si>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</si>
  <si>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</si>
  <si>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1-100-29</t>
  </si>
  <si>
    <t>Рабочий среднего разряда 2.9</t>
  </si>
  <si>
    <t>1-100-40</t>
  </si>
  <si>
    <t>Рабочий среднего разряда 4</t>
  </si>
  <si>
    <t>01.7.07.29-0031</t>
  </si>
  <si>
    <t>ФССЦ-2001, 01.7.07.29-0031, приказ Минстроя России №1039/пр от 30.12.2016г.</t>
  </si>
  <si>
    <t>Каболка</t>
  </si>
  <si>
    <t>01.7.07.29-0101</t>
  </si>
  <si>
    <t>ФССЦ-2001, 01.7.07.29-0101, приказ Минстроя России №1039/пр от 30.12.2016г.</t>
  </si>
  <si>
    <t>Очес льняной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</si>
  <si>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</si>
  <si>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</si>
  <si>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</si>
  <si>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01.7.15.03-0012</t>
  </si>
  <si>
    <t>ФССЦ-2001, 01.7.15.03-0012, приказ Минстроя России №1039/пр от 30.12.2016г.</t>
  </si>
  <si>
    <t>Болты с гайками и шайбами для санитарно-технических работ диаметром 10 мм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</si>
  <si>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</si>
  <si>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</si>
  <si>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</si>
  <si>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</si>
  <si>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</si>
  <si>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</si>
  <si>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</si>
  <si>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</si>
  <si>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</si>
  <si>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</si>
  <si>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</si>
  <si>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</si>
  <si>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</si>
  <si>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</si>
  <si>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</si>
  <si>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</si>
  <si>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</si>
  <si>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</si>
  <si>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</si>
  <si>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</si>
  <si>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</si>
  <si>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</si>
  <si>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</si>
  <si>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</si>
  <si>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</si>
  <si>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</si>
  <si>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</si>
  <si>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</si>
  <si>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</si>
  <si>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</si>
  <si>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</si>
  <si>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</si>
  <si>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</si>
  <si>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</si>
  <si>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</si>
  <si>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</si>
  <si>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</si>
  <si>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</si>
  <si>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</si>
  <si>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</si>
  <si>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</si>
  <si>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</si>
  <si>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</si>
  <si>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01.7.20.08-0051</t>
  </si>
  <si>
    <t>ФССЦ-2001, 01.7.20.08-0051, приказ Минстроя России №1039/пр от 30.12.2016г.</t>
  </si>
  <si>
    <t>Ветошь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</si>
  <si>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</si>
  <si>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</si>
  <si>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</si>
  <si>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</si>
  <si>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</si>
  <si>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</si>
  <si>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</si>
  <si>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</si>
  <si>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</si>
  <si>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</si>
  <si>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</si>
  <si>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</si>
  <si>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</si>
  <si>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</si>
  <si>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1-100-39</t>
  </si>
  <si>
    <t>Рабочий среднего разряда 3.9</t>
  </si>
  <si>
    <t>1-100-36</t>
  </si>
  <si>
    <t>Рабочий среднего разряда 3.6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</si>
  <si>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</si>
  <si>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</si>
  <si>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</si>
  <si>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</si>
  <si>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</si>
  <si>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</si>
  <si>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</si>
  <si>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</si>
  <si>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</si>
  <si>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</si>
  <si>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</si>
  <si>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</si>
  <si>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</si>
  <si>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1-100-44</t>
  </si>
  <si>
    <t>Рабочий среднего разряда 4.4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</si>
  <si>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</si>
  <si>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</si>
  <si>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</si>
  <si>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</si>
  <si>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</si>
  <si>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</si>
  <si>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1-100-33</t>
  </si>
  <si>
    <t>Рабочий среднего разряда 3.3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</si>
  <si>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</si>
  <si>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</si>
  <si>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</si>
  <si>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</si>
  <si>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</si>
  <si>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</si>
  <si>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</si>
  <si>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</si>
  <si>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</si>
  <si>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</si>
  <si>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</si>
  <si>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</si>
  <si>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</si>
  <si>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</si>
  <si>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</si>
  <si>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</si>
  <si>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</si>
  <si>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</si>
  <si>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</si>
  <si>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1-100-25</t>
  </si>
  <si>
    <t>Рабочий среднего разряда 2.5</t>
  </si>
  <si>
    <t>01.7.15.06-0111</t>
  </si>
  <si>
    <t>ФССЦ-2001, 01.7.15.06-0111, приказ Минстроя России №1039/пр от 30.12.2016г.</t>
  </si>
  <si>
    <t>Гвозди строительные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</si>
  <si>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</si>
  <si>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</si>
  <si>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</si>
  <si>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</si>
  <si>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</si>
  <si>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</si>
  <si>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1-100-17</t>
  </si>
  <si>
    <t>Рабочий среднего разряда 1.7</t>
  </si>
  <si>
    <t>91.08.09-002</t>
  </si>
  <si>
    <t>ФСЭМ-2001, 91.08.09-002, приказ Минстроя России №1039/пр от 30.12.2016г.</t>
  </si>
  <si>
    <t>Виброплита электрическая</t>
  </si>
  <si>
    <t>91.21.10-004</t>
  </si>
  <si>
    <t>ФСЭМ-2001, 91.21.10-004, приказ Минстроя России №1039/пр от 30.12.2016г.</t>
  </si>
  <si>
    <t>Молотки при работе от передвижных компрессорных станций чеканочные</t>
  </si>
  <si>
    <t>91.01.05-106</t>
  </si>
  <si>
    <t>ФСЭМ-2001, 91.01.05-106, приказ Минстроя России №1039/пр от 30.12.2016г.</t>
  </si>
  <si>
    <t>Экскаваторы одноковшовые дизельные на пневмоколесном ходу, емкость ковша 0,25 м3</t>
  </si>
  <si>
    <t>91.01.02-004</t>
  </si>
  <si>
    <t>ФСЭМ-2001, 91.01.02-004, приказ Минстроя России №1039/пр от 30.12.2016г.</t>
  </si>
  <si>
    <t>Автогрейдеры среднего типа, мощность 99 кВт (135 л.с.)</t>
  </si>
  <si>
    <t>91.08.03-030</t>
  </si>
  <si>
    <t>ФСЭМ-2001, 91.08.03-030, приказ Минстроя России №1039/пр от 30.12.2016г.</t>
  </si>
  <si>
    <t>Катки на пневмоколесном ходу, масса 30 т</t>
  </si>
  <si>
    <t>91.13.01-038</t>
  </si>
  <si>
    <t>ФСЭМ-2001, 91.13.01-038, приказ Минстроя России №1039/пр от 30.12.2016г.</t>
  </si>
  <si>
    <t>Машины поливомоечные 6000 л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</si>
  <si>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</si>
  <si>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</si>
  <si>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</si>
  <si>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</si>
  <si>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</si>
  <si>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</si>
  <si>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</si>
  <si>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</si>
  <si>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</si>
  <si>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</si>
  <si>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</si>
  <si>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</si>
  <si>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</si>
  <si>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</si>
  <si>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</si>
  <si>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11.1.03.06-0090</t>
  </si>
  <si>
    <t>ФССЦ-2001, 11.1.03.06-0090, приказ Минстроя России №1039/пр от 30.12.2016г.</t>
  </si>
  <si>
    <t>Доски обрезные хвойных пород длиной 4-6,5 м, шириной 75-150 мм, толщиной 32-40 мм, II сорта</t>
  </si>
  <si>
    <t>1-100-15</t>
  </si>
  <si>
    <t>Рабочий среднего разряда 1.5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</si>
  <si>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</si>
  <si>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</si>
  <si>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</si>
  <si>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</si>
  <si>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</si>
  <si>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</si>
  <si>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1-100-38</t>
  </si>
  <si>
    <t>Рабочий среднего разряда 3.8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</si>
  <si>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</si>
  <si>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</si>
  <si>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</si>
  <si>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</si>
  <si>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</si>
  <si>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</si>
  <si>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1-100-35</t>
  </si>
  <si>
    <t>Рабочий среднего разряда 3.5</t>
  </si>
  <si>
    <t>03.2.02.08-0002</t>
  </si>
  <si>
    <t>ФССЦ-2001, 03.2.02.08-0002, приказ Минстроя России №1039/пр от 30.12.2016г.</t>
  </si>
  <si>
    <t>Цемент расширяющийся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</si>
  <si>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</si>
  <si>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</si>
  <si>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</si>
  <si>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</si>
  <si>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</si>
  <si>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</si>
  <si>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</si>
  <si>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</si>
  <si>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</si>
  <si>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</si>
  <si>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</si>
  <si>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</si>
  <si>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</si>
  <si>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</si>
  <si>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</si>
  <si>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</si>
  <si>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</si>
  <si>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</si>
  <si>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</si>
  <si>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</si>
  <si>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</si>
  <si>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</si>
  <si>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</si>
  <si>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</si>
  <si>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</si>
  <si>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</si>
  <si>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</si>
  <si>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03.1.01.01-0002</t>
  </si>
  <si>
    <t>ФССЦ-2001, 03.1.01.01-0002, приказ Минстроя России №1039/пр от 30.12.2016г.</t>
  </si>
  <si>
    <t>Гипсовые вяжущие, марка Г3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</si>
  <si>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</si>
  <si>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</si>
  <si>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</si>
  <si>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</si>
  <si>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</si>
  <si>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</si>
  <si>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</si>
  <si>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</si>
  <si>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</si>
  <si>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</si>
  <si>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</si>
  <si>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</si>
  <si>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14.4.03.03-0002</t>
  </si>
  <si>
    <t>ФССЦ-2001, 14.4.03.03-0002, приказ Минстроя России №1039/пр от 30.12.2016г.</t>
  </si>
  <si>
    <t>Лак битумный БТ-123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</si>
  <si>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</si>
  <si>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</si>
  <si>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</si>
  <si>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</si>
  <si>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</si>
  <si>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</si>
  <si>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</si>
  <si>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</si>
  <si>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</si>
  <si>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</si>
  <si>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</si>
  <si>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</si>
  <si>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</si>
  <si>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</si>
  <si>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</si>
  <si>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</si>
  <si>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</si>
  <si>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</si>
  <si>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</si>
  <si>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</si>
  <si>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</si>
  <si>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</si>
  <si>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</si>
  <si>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</si>
  <si>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</si>
  <si>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</si>
  <si>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</si>
  <si>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01.7.04.11</t>
  </si>
  <si>
    <t>Скобяные изделия</t>
  </si>
  <si>
    <t>07.1.01.03</t>
  </si>
  <si>
    <t>Блоки дверные металлические</t>
  </si>
  <si>
    <t>18.2.06.12</t>
  </si>
  <si>
    <t>Приборы санитарно-технические</t>
  </si>
  <si>
    <t>04.3.01.09</t>
  </si>
  <si>
    <t>Раствор готовый кладочный тяжелый цементный</t>
  </si>
  <si>
    <t>06.1.01.05</t>
  </si>
  <si>
    <t>Кирпич керамический, силикатный или пустотелый</t>
  </si>
  <si>
    <t>04.3.02.09</t>
  </si>
  <si>
    <t>Смеси на цементной основе</t>
  </si>
  <si>
    <t>14.4.01.21</t>
  </si>
  <si>
    <t>Грунтовка</t>
  </si>
  <si>
    <t>11.2.04.05</t>
  </si>
  <si>
    <t>Рейки деревянные</t>
  </si>
  <si>
    <t>06.2.05.03</t>
  </si>
  <si>
    <t>Плитки керамические плинтусные</t>
  </si>
  <si>
    <t>Смесь сухая для заделки швов</t>
  </si>
  <si>
    <t>06.2.05.04</t>
  </si>
  <si>
    <t>Плитки угловые</t>
  </si>
  <si>
    <t>Плитки карнизные</t>
  </si>
  <si>
    <t>Плитки рядовые</t>
  </si>
  <si>
    <t>14.1.06.02</t>
  </si>
  <si>
    <t>Клей для облицовочных работ (сухая смесь)</t>
  </si>
  <si>
    <t>14.3.02.01</t>
  </si>
  <si>
    <t>Краска водоэмульсионная</t>
  </si>
  <si>
    <t>14.4.02.04</t>
  </si>
  <si>
    <t>Краски для внутренних работ масляные готовые к применению</t>
  </si>
  <si>
    <t>07.1.01.01</t>
  </si>
  <si>
    <t>Дверь противопожарная металлическая</t>
  </si>
  <si>
    <t>11.3.01.05</t>
  </si>
  <si>
    <t>Блоки дверные входные пластиковые</t>
  </si>
  <si>
    <t>11.1.01.10</t>
  </si>
  <si>
    <t>Наличники</t>
  </si>
  <si>
    <t>11.3.02.03</t>
  </si>
  <si>
    <t>Блоки оконные пластиковые</t>
  </si>
  <si>
    <t>11.3.03.01</t>
  </si>
  <si>
    <t>Доски подоконные ПВХ</t>
  </si>
  <si>
    <t>02.2.05.04</t>
  </si>
  <si>
    <t>Щебень</t>
  </si>
  <si>
    <t>04.2.02.02</t>
  </si>
  <si>
    <t>Асфальт литой песчаный</t>
  </si>
  <si>
    <t>02.3.01.02</t>
  </si>
  <si>
    <t>Песок для строительных работ природный</t>
  </si>
  <si>
    <t>08.1.02.25</t>
  </si>
  <si>
    <t>Наконечники</t>
  </si>
  <si>
    <t>18.1.01.01</t>
  </si>
  <si>
    <t>Арматура муфтовая</t>
  </si>
  <si>
    <t>19.1.01.11</t>
  </si>
  <si>
    <t>Крепления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</si>
  <si>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</si>
  <si>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</si>
  <si>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</si>
  <si>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</si>
  <si>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Раствор цементный</t>
  </si>
  <si>
    <t>01.7.19.02</t>
  </si>
  <si>
    <t>Кольца резиновые уплотнительные для полипропиленовых труб</t>
  </si>
  <si>
    <t>18.1.02.03</t>
  </si>
  <si>
    <t>Задвижки</t>
  </si>
  <si>
    <t>24.3.02.02</t>
  </si>
  <si>
    <t>Трубы безнапорные канализационные из полипропилена</t>
  </si>
  <si>
    <t>Фасонные и соединительные части к полипропиленовым трубам</t>
  </si>
  <si>
    <t>24.3.03.02</t>
  </si>
  <si>
    <t>18.1.09.06</t>
  </si>
  <si>
    <t>24.1.02.01</t>
  </si>
  <si>
    <t>24.3.02.01</t>
  </si>
  <si>
    <t>Трубы напорные из полипропилена</t>
  </si>
  <si>
    <t>10М</t>
  </si>
  <si>
    <t>Фасонные и соеденительные части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</si>
  <si>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</si>
  <si>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</si>
  <si>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</si>
  <si>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</si>
  <si>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</si>
  <si>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18.1.10.10</t>
  </si>
  <si>
    <t>Смесители</t>
  </si>
  <si>
    <t>18.5.10.06</t>
  </si>
  <si>
    <t>Радиаторы</t>
  </si>
  <si>
    <t>квт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</si>
  <si>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</si>
  <si>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</si>
  <si>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</si>
  <si>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</si>
  <si>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</si>
  <si>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</si>
  <si>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</si>
  <si>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</si>
  <si>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</si>
  <si>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</si>
  <si>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</si>
  <si>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</si>
  <si>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</si>
  <si>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</si>
  <si>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</si>
  <si>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</si>
  <si>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</si>
  <si>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</si>
  <si>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</si>
  <si>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</si>
  <si>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</si>
  <si>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</si>
  <si>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</si>
  <si>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</si>
  <si>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</si>
  <si>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</si>
  <si>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</si>
  <si>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</si>
  <si>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</si>
  <si>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</si>
  <si>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</si>
  <si>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</si>
  <si>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</si>
  <si>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</si>
  <si>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к нр *2</t>
  </si>
  <si>
    <t>к нр *10</t>
  </si>
  <si>
    <t>к нр )*10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</si>
  <si>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</si>
  <si>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</si>
  <si>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</si>
  <si>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</si>
  <si>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</si>
  <si>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</si>
  <si>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</si>
  <si>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</si>
  <si>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</si>
  <si>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</si>
  <si>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</si>
  <si>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</si>
  <si>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</si>
  <si>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</si>
  <si>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</si>
  <si>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</si>
  <si>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</si>
  <si>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</si>
  <si>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</si>
  <si>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</si>
  <si>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</si>
  <si>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</si>
  <si>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</si>
  <si>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</si>
  <si>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</si>
  <si>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</si>
  <si>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</si>
  <si>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</si>
  <si>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</si>
  <si>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</si>
  <si>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</si>
  <si>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</si>
  <si>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</si>
  <si>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</si>
  <si>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</si>
  <si>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</si>
  <si>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</si>
  <si>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</si>
  <si>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</si>
  <si>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</si>
  <si>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</si>
  <si>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</si>
  <si>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</si>
  <si>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</si>
  <si>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</si>
  <si>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</si>
  <si>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</si>
  <si>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</si>
  <si>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</si>
  <si>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</si>
  <si>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</si>
  <si>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</si>
  <si>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</si>
  <si>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Стоимость материалов </t>
  </si>
  <si>
    <t>Коэфф. к сметной цене</t>
  </si>
  <si>
    <t>Исключен
Битумы нефтяные строительные марки БН-70/30</t>
  </si>
  <si>
    <t>Исключен
Битумы нефтяные строительные марки БН-90/10</t>
  </si>
  <si>
    <t>Исключен
Бензин растворитель</t>
  </si>
  <si>
    <t>Исключен
Мука андезитовая кислотоупорная, марка А</t>
  </si>
  <si>
    <t>Исключен
Асбест хризотиловый марки К-6-30</t>
  </si>
  <si>
    <t>Исключен
Гранит керамический многоцветный неполированный, размером 400х400х9 мм</t>
  </si>
  <si>
    <t>Исключен
Сталь листовая оцинкованная толщиной листа 0,7 мм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</si>
  <si>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</si>
  <si>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</si>
  <si>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</si>
  <si>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</si>
  <si>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</si>
  <si>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</si>
  <si>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</si>
  <si>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 гидроизоляционный Церезит</t>
  </si>
  <si>
    <t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</si>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</sst>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3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2" xfId="0" applyNumberFormat="1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3" fillId="0" borderId="2" xfId="0" applyFont="1" applyBorder="1" applyAlignment="1">
      <alignment horizontal="lef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2" fillId="0" borderId="0" xfId="0" applyFont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96"/>
  <sheetViews>
    <sheetView tabSelected="1" topLeftCell="A972" zoomScaleNormal="100" workbookViewId="0">
      <selection activeCell="A999" sqref="A999:XFD1004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2" t="str">
        <f>Source!B1</f>
        <v>Smeta.RU  (495) 974-1589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 t="s">
        <v>1538</v>
      </c>
      <c r="J2" s="13"/>
      <c r="K2" s="14"/>
      <c r="L2" s="14"/>
    </row>
    <row r="4" spans="1:30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30" ht="15.75" x14ac:dyDescent="0.25">
      <c r="A5" s="17"/>
      <c r="B5" s="71" t="s">
        <v>1535</v>
      </c>
      <c r="C5" s="71"/>
      <c r="D5" s="71"/>
      <c r="E5" s="71"/>
      <c r="F5" s="71"/>
      <c r="G5" s="71"/>
      <c r="H5" s="71"/>
      <c r="I5" s="71"/>
      <c r="J5" s="71"/>
      <c r="K5" s="71"/>
      <c r="L5" s="17"/>
    </row>
    <row r="6" spans="1:30" ht="15.75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7"/>
    </row>
    <row r="7" spans="1:30" ht="18" hidden="1" x14ac:dyDescent="0.25">
      <c r="A7" s="17"/>
      <c r="B7" s="72"/>
      <c r="C7" s="72"/>
      <c r="D7" s="72"/>
      <c r="E7" s="72"/>
      <c r="F7" s="72"/>
      <c r="G7" s="72"/>
      <c r="H7" s="72"/>
      <c r="I7" s="72"/>
      <c r="J7" s="72"/>
      <c r="K7" s="72"/>
      <c r="L7" s="17"/>
    </row>
    <row r="8" spans="1:30" ht="14.25" hidden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30" ht="72" x14ac:dyDescent="0.25">
      <c r="A9" s="14"/>
      <c r="B9" s="72" t="str">
        <f>IF(Source!G12&lt;&gt;"Новый объект", Source!G12, "")</f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  <c r="C9" s="72"/>
      <c r="D9" s="72"/>
      <c r="E9" s="72"/>
      <c r="F9" s="72"/>
      <c r="G9" s="72"/>
      <c r="H9" s="72"/>
      <c r="I9" s="72"/>
      <c r="J9" s="72"/>
      <c r="K9" s="72"/>
      <c r="L9" s="19"/>
      <c r="AD9" s="51" t="str">
        <f>IF(Source!G12&lt;&gt;"Новый объект", Source!G12, "")</f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</row>
    <row r="10" spans="1:30" ht="14.25" x14ac:dyDescent="0.2">
      <c r="A10" s="14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16"/>
    </row>
    <row r="11" spans="1:30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30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30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0" ht="14.25" x14ac:dyDescent="0.2">
      <c r="A14" s="14"/>
      <c r="B14" s="14"/>
      <c r="C14" s="14"/>
      <c r="D14" s="14"/>
      <c r="E14" s="20"/>
      <c r="F14" s="20"/>
      <c r="G14" s="74" t="s">
        <v>1432</v>
      </c>
      <c r="H14" s="74"/>
      <c r="I14" s="74" t="s">
        <v>1433</v>
      </c>
      <c r="J14" s="74"/>
      <c r="K14" s="14"/>
      <c r="L14" s="14"/>
    </row>
    <row r="15" spans="1:30" ht="15" x14ac:dyDescent="0.25">
      <c r="A15" s="14"/>
      <c r="B15" s="14"/>
      <c r="C15" s="67" t="s">
        <v>1434</v>
      </c>
      <c r="D15" s="67"/>
      <c r="E15" s="67"/>
      <c r="F15" s="67"/>
      <c r="G15" s="68">
        <f>SUM(O1:O993)/1000</f>
        <v>462.96823999999987</v>
      </c>
      <c r="H15" s="68"/>
      <c r="I15" s="68">
        <f>(Source!P730/1000)</f>
        <v>3585.2217099999998</v>
      </c>
      <c r="J15" s="68"/>
      <c r="K15" s="69" t="s">
        <v>1435</v>
      </c>
      <c r="L15" s="69"/>
    </row>
    <row r="16" spans="1:30" ht="14.25" x14ac:dyDescent="0.2">
      <c r="A16" s="14"/>
      <c r="B16" s="14"/>
      <c r="C16" s="70" t="s">
        <v>1436</v>
      </c>
      <c r="D16" s="70"/>
      <c r="E16" s="70"/>
      <c r="F16" s="70"/>
      <c r="G16" s="68">
        <f>SUM(W1:W993)/1000</f>
        <v>370.31477000000007</v>
      </c>
      <c r="H16" s="68"/>
      <c r="I16" s="68">
        <f>(Source!P717)/1000</f>
        <v>2430.5170099999996</v>
      </c>
      <c r="J16" s="68"/>
      <c r="K16" s="69" t="s">
        <v>1435</v>
      </c>
      <c r="L16" s="69"/>
    </row>
    <row r="17" spans="1:22" ht="14.25" x14ac:dyDescent="0.2">
      <c r="A17" s="14"/>
      <c r="B17" s="14"/>
      <c r="C17" s="70" t="s">
        <v>1437</v>
      </c>
      <c r="D17" s="70"/>
      <c r="E17" s="70"/>
      <c r="F17" s="70"/>
      <c r="G17" s="68">
        <f>SUM(X1:X993)/1000</f>
        <v>92.653469999999984</v>
      </c>
      <c r="H17" s="68"/>
      <c r="I17" s="68">
        <f>(Source!P718)/1000</f>
        <v>607.80646999999999</v>
      </c>
      <c r="J17" s="68"/>
      <c r="K17" s="69" t="s">
        <v>1435</v>
      </c>
      <c r="L17" s="69"/>
    </row>
    <row r="18" spans="1:22" ht="14.25" x14ac:dyDescent="0.2">
      <c r="A18" s="14"/>
      <c r="B18" s="14"/>
      <c r="C18" s="70" t="s">
        <v>1438</v>
      </c>
      <c r="D18" s="70"/>
      <c r="E18" s="70"/>
      <c r="F18" s="70"/>
      <c r="G18" s="68">
        <f>SUM(Y1:Y993)/1000</f>
        <v>0</v>
      </c>
      <c r="H18" s="68"/>
      <c r="I18" s="68">
        <f>(Source!P709)/1000</f>
        <v>0</v>
      </c>
      <c r="J18" s="68"/>
      <c r="K18" s="69" t="s">
        <v>1435</v>
      </c>
      <c r="L18" s="69"/>
    </row>
    <row r="19" spans="1:22" ht="14.25" x14ac:dyDescent="0.2">
      <c r="A19" s="14"/>
      <c r="B19" s="14"/>
      <c r="C19" s="70" t="s">
        <v>1439</v>
      </c>
      <c r="D19" s="70"/>
      <c r="E19" s="70"/>
      <c r="F19" s="70"/>
      <c r="G19" s="68">
        <f>SUM(Z1:Z993)/1000</f>
        <v>0</v>
      </c>
      <c r="H19" s="68"/>
      <c r="I19" s="68">
        <f>(Source!P719+Source!P720)/1000</f>
        <v>0</v>
      </c>
      <c r="J19" s="68"/>
      <c r="K19" s="69" t="s">
        <v>1435</v>
      </c>
      <c r="L19" s="69"/>
    </row>
    <row r="20" spans="1:22" ht="15" x14ac:dyDescent="0.25">
      <c r="A20" s="14"/>
      <c r="B20" s="14"/>
      <c r="C20" s="67" t="s">
        <v>1440</v>
      </c>
      <c r="D20" s="67"/>
      <c r="E20" s="67"/>
      <c r="F20" s="67"/>
      <c r="G20" s="68">
        <f>I20</f>
        <v>4805.8043581000011</v>
      </c>
      <c r="H20" s="68"/>
      <c r="I20" s="68">
        <f>(Source!P722+Source!P723)</f>
        <v>4805.8043581000011</v>
      </c>
      <c r="J20" s="68"/>
      <c r="K20" s="69" t="s">
        <v>1441</v>
      </c>
      <c r="L20" s="69"/>
    </row>
    <row r="21" spans="1:22" ht="15" x14ac:dyDescent="0.25">
      <c r="A21" s="14"/>
      <c r="B21" s="14"/>
      <c r="C21" s="67" t="s">
        <v>1442</v>
      </c>
      <c r="D21" s="67"/>
      <c r="E21" s="67"/>
      <c r="F21" s="67"/>
      <c r="G21" s="68">
        <f>SUM(R1:R993)/1000</f>
        <v>42.459639999999993</v>
      </c>
      <c r="H21" s="68"/>
      <c r="I21" s="68">
        <f>((Source!P715 + Source!P714)/1000)</f>
        <v>278.53571999999997</v>
      </c>
      <c r="J21" s="68"/>
      <c r="K21" s="69" t="s">
        <v>1435</v>
      </c>
      <c r="L21" s="69"/>
    </row>
    <row r="22" spans="1:2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22" ht="14.25" x14ac:dyDescent="0.2">
      <c r="A23" s="77" t="s">
        <v>1455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</row>
    <row r="24" spans="1:22" ht="57" x14ac:dyDescent="0.2">
      <c r="A24" s="21" t="s">
        <v>1443</v>
      </c>
      <c r="B24" s="21" t="s">
        <v>1444</v>
      </c>
      <c r="C24" s="21" t="s">
        <v>1445</v>
      </c>
      <c r="D24" s="21" t="s">
        <v>1446</v>
      </c>
      <c r="E24" s="21" t="s">
        <v>1447</v>
      </c>
      <c r="F24" s="21" t="s">
        <v>1448</v>
      </c>
      <c r="G24" s="21" t="s">
        <v>1449</v>
      </c>
      <c r="H24" s="21" t="s">
        <v>1450</v>
      </c>
      <c r="I24" s="21" t="s">
        <v>1451</v>
      </c>
      <c r="J24" s="21" t="s">
        <v>1452</v>
      </c>
      <c r="K24" s="21" t="s">
        <v>1453</v>
      </c>
      <c r="L24" s="21" t="s">
        <v>1454</v>
      </c>
    </row>
    <row r="25" spans="1:22" ht="14.25" x14ac:dyDescent="0.2">
      <c r="A25" s="22">
        <v>1</v>
      </c>
      <c r="B25" s="22">
        <v>2</v>
      </c>
      <c r="C25" s="22">
        <v>3</v>
      </c>
      <c r="D25" s="22">
        <v>4</v>
      </c>
      <c r="E25" s="22">
        <v>5</v>
      </c>
      <c r="F25" s="22">
        <v>6</v>
      </c>
      <c r="G25" s="22">
        <v>7</v>
      </c>
      <c r="H25" s="22">
        <v>8</v>
      </c>
      <c r="I25" s="22">
        <v>9</v>
      </c>
      <c r="J25" s="22">
        <v>10</v>
      </c>
      <c r="K25" s="22">
        <v>11</v>
      </c>
      <c r="L25" s="23">
        <v>12</v>
      </c>
    </row>
    <row r="27" spans="1:22" ht="16.5" x14ac:dyDescent="0.25">
      <c r="A27" s="80" t="str">
        <f>CONCATENATE("Локальная смета: ",IF(Source!G20&lt;&gt;"Новая локальная смета", Source!G20, ""))</f>
        <v xml:space="preserve">Локальная смета: 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</row>
    <row r="29" spans="1:22" ht="16.5" x14ac:dyDescent="0.25">
      <c r="A29" s="80" t="str">
        <f>CONCATENATE("Раздел: ",IF(Source!G24&lt;&gt;"Новый раздел", Source!G24, ""))</f>
        <v>Раздел: Демонтажные работы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</row>
    <row r="30" spans="1:22" ht="28.5" x14ac:dyDescent="0.2">
      <c r="A30" s="46" t="str">
        <f>Source!E29</f>
        <v>1</v>
      </c>
      <c r="B30" s="47" t="str">
        <f>Source!F29</f>
        <v>55-5-1</v>
      </c>
      <c r="C30" s="47" t="str">
        <f>Source!G29</f>
        <v>Разборка кирпичных перегородок на отдельные кирпичи</v>
      </c>
      <c r="D30" s="30" t="str">
        <f>Source!H29</f>
        <v>100 м2</v>
      </c>
      <c r="E30" s="13">
        <f>Source!I29</f>
        <v>5.0000000000000001E-3</v>
      </c>
      <c r="F30" s="31">
        <f>Source!AL29+Source!AM29+Source!AO29</f>
        <v>1443.4</v>
      </c>
      <c r="G30" s="32"/>
      <c r="H30" s="31"/>
      <c r="I30" s="32" t="str">
        <f>Source!BO29</f>
        <v/>
      </c>
      <c r="J30" s="32"/>
      <c r="K30" s="31"/>
      <c r="L30" s="33"/>
      <c r="S30">
        <f>ROUND((Source!FX29/100)*((ROUND(Source!AF29*Source!I29, 2)+ROUND(Source!AE29*Source!I29, 2))), 2)</f>
        <v>5.36</v>
      </c>
      <c r="T30">
        <f>Source!X29</f>
        <v>35.159999999999997</v>
      </c>
      <c r="U30">
        <f>ROUND((Source!FY29/100)*((ROUND(Source!AF29*Source!I29, 2)+ROUND(Source!AE29*Source!I29, 2))), 2)</f>
        <v>3.91</v>
      </c>
      <c r="V30">
        <f>Source!Y29</f>
        <v>25.68</v>
      </c>
    </row>
    <row r="31" spans="1:22" x14ac:dyDescent="0.2">
      <c r="C31" s="25" t="str">
        <f>"Объем: "&amp;Source!I29&amp;"=0,5/"&amp;"100"</f>
        <v>Объем: 0,005=0,5/100</v>
      </c>
    </row>
    <row r="32" spans="1:22" ht="14.25" x14ac:dyDescent="0.2">
      <c r="A32" s="46"/>
      <c r="B32" s="47"/>
      <c r="C32" s="47" t="s">
        <v>1456</v>
      </c>
      <c r="D32" s="30"/>
      <c r="E32" s="13"/>
      <c r="F32" s="31">
        <f>Source!AO29</f>
        <v>1204.44</v>
      </c>
      <c r="G32" s="32" t="str">
        <f>Source!DG29</f>
        <v/>
      </c>
      <c r="H32" s="31">
        <f>ROUND(Source!AF29*Source!I29, 2)</f>
        <v>6.02</v>
      </c>
      <c r="I32" s="32"/>
      <c r="J32" s="32">
        <f>IF(Source!BA29&lt;&gt; 0, Source!BA29, 1)</f>
        <v>6.56</v>
      </c>
      <c r="K32" s="31">
        <f>Source!S29</f>
        <v>39.51</v>
      </c>
      <c r="L32" s="33"/>
      <c r="R32">
        <f>H32</f>
        <v>6.02</v>
      </c>
    </row>
    <row r="33" spans="1:26" ht="14.25" x14ac:dyDescent="0.2">
      <c r="A33" s="46"/>
      <c r="B33" s="47"/>
      <c r="C33" s="47" t="s">
        <v>210</v>
      </c>
      <c r="D33" s="30"/>
      <c r="E33" s="13"/>
      <c r="F33" s="31">
        <f>Source!AM29</f>
        <v>238.96</v>
      </c>
      <c r="G33" s="32" t="str">
        <f>Source!DE29</f>
        <v/>
      </c>
      <c r="H33" s="31">
        <f>ROUND(Source!AD29*Source!I29, 2)</f>
        <v>1.19</v>
      </c>
      <c r="I33" s="32"/>
      <c r="J33" s="32">
        <f>IF(Source!BB29&lt;&gt; 0, Source!BB29, 1)</f>
        <v>6.56</v>
      </c>
      <c r="K33" s="31">
        <f>Source!Q29</f>
        <v>7.84</v>
      </c>
      <c r="L33" s="33"/>
    </row>
    <row r="34" spans="1:26" ht="14.25" x14ac:dyDescent="0.2">
      <c r="A34" s="46"/>
      <c r="B34" s="47"/>
      <c r="C34" s="47" t="s">
        <v>1457</v>
      </c>
      <c r="D34" s="30" t="s">
        <v>1458</v>
      </c>
      <c r="E34" s="13">
        <f>Source!BZ29</f>
        <v>89</v>
      </c>
      <c r="F34" s="50"/>
      <c r="G34" s="32"/>
      <c r="H34" s="31">
        <f>SUM(S30:S37)</f>
        <v>5.36</v>
      </c>
      <c r="I34" s="34"/>
      <c r="J34" s="28">
        <f>Source!AT29</f>
        <v>89</v>
      </c>
      <c r="K34" s="31">
        <f>SUM(T30:T37)</f>
        <v>35.159999999999997</v>
      </c>
      <c r="L34" s="33"/>
    </row>
    <row r="35" spans="1:26" ht="14.25" x14ac:dyDescent="0.2">
      <c r="A35" s="46"/>
      <c r="B35" s="47"/>
      <c r="C35" s="47" t="s">
        <v>1459</v>
      </c>
      <c r="D35" s="30" t="s">
        <v>1458</v>
      </c>
      <c r="E35" s="13">
        <f>Source!CA29</f>
        <v>65</v>
      </c>
      <c r="F35" s="50"/>
      <c r="G35" s="32"/>
      <c r="H35" s="31">
        <f>SUM(U30:U37)</f>
        <v>3.91</v>
      </c>
      <c r="I35" s="34"/>
      <c r="J35" s="28">
        <f>Source!AU29</f>
        <v>65</v>
      </c>
      <c r="K35" s="31">
        <f>SUM(V30:V37)</f>
        <v>25.68</v>
      </c>
      <c r="L35" s="33"/>
    </row>
    <row r="36" spans="1:26" ht="14.25" x14ac:dyDescent="0.2">
      <c r="A36" s="46"/>
      <c r="B36" s="47"/>
      <c r="C36" s="47" t="s">
        <v>1460</v>
      </c>
      <c r="D36" s="30" t="s">
        <v>1461</v>
      </c>
      <c r="E36" s="13">
        <f>Source!AQ29</f>
        <v>141.19999999999999</v>
      </c>
      <c r="F36" s="31"/>
      <c r="G36" s="32" t="str">
        <f>Source!DI29</f>
        <v/>
      </c>
      <c r="H36" s="31"/>
      <c r="I36" s="32"/>
      <c r="J36" s="32"/>
      <c r="K36" s="31"/>
      <c r="L36" s="35">
        <f>Source!U29</f>
        <v>0.70599999999999996</v>
      </c>
    </row>
    <row r="37" spans="1:26" ht="28.5" x14ac:dyDescent="0.2">
      <c r="A37" s="48" t="str">
        <f>Source!E31</f>
        <v>1,1</v>
      </c>
      <c r="B37" s="49" t="str">
        <f>Source!F31</f>
        <v>01.7.07.07</v>
      </c>
      <c r="C37" s="49" t="str">
        <f>Source!G31</f>
        <v>Строительный мусор и масса возвратных материалов</v>
      </c>
      <c r="D37" s="36" t="str">
        <f>Source!H31</f>
        <v>т</v>
      </c>
      <c r="E37" s="37">
        <f>Source!I31</f>
        <v>9.6999999999999989E-2</v>
      </c>
      <c r="F37" s="38">
        <f>Source!AL31+Source!AM31+Source!AO31</f>
        <v>0</v>
      </c>
      <c r="G37" s="39" t="s">
        <v>6</v>
      </c>
      <c r="H37" s="38">
        <f>ROUND(Source!AC31*Source!I31, 2)+ROUND(Source!AD31*Source!I31, 2)+ROUND(Source!AF31*Source!I31, 2)</f>
        <v>0</v>
      </c>
      <c r="I37" s="40"/>
      <c r="J37" s="40">
        <f>IF(Source!BC31&lt;&gt; 0, Source!BC31, 1)</f>
        <v>6.56</v>
      </c>
      <c r="K37" s="38">
        <f>Source!O31</f>
        <v>0</v>
      </c>
      <c r="L37" s="41"/>
      <c r="S37">
        <f>ROUND((Source!FX31/100)*((ROUND(Source!AF31*Source!I31, 2)+ROUND(Source!AE31*Source!I31, 2))), 2)</f>
        <v>0</v>
      </c>
      <c r="T37">
        <f>Source!X31</f>
        <v>0</v>
      </c>
      <c r="U37">
        <f>ROUND((Source!FY31/100)*((ROUND(Source!AF31*Source!I31, 2)+ROUND(Source!AE31*Source!I31, 2))), 2)</f>
        <v>0</v>
      </c>
      <c r="V37">
        <f>Source!Y31</f>
        <v>0</v>
      </c>
      <c r="W37">
        <f>IF(Source!BI31&lt;=1,H37, 0)</f>
        <v>0</v>
      </c>
      <c r="X37">
        <f>IF(Source!BI31=2,H37, 0)</f>
        <v>0</v>
      </c>
      <c r="Y37">
        <f>IF(Source!BI31=3,H37, 0)</f>
        <v>0</v>
      </c>
      <c r="Z37">
        <f>IF(Source!BI31=4,H37, 0)</f>
        <v>0</v>
      </c>
    </row>
    <row r="38" spans="1:26" ht="15" x14ac:dyDescent="0.25">
      <c r="G38" s="78">
        <f>H32+H33+H34+H35+SUM(H37:H37)</f>
        <v>16.48</v>
      </c>
      <c r="H38" s="78"/>
      <c r="J38" s="78">
        <f>K32+K33+K34+K35+SUM(K37:K37)</f>
        <v>108.19</v>
      </c>
      <c r="K38" s="78"/>
      <c r="L38" s="42">
        <f>Source!U29</f>
        <v>0.70599999999999996</v>
      </c>
      <c r="O38" s="26">
        <f>G38</f>
        <v>16.48</v>
      </c>
      <c r="P38" s="26">
        <f>J38</f>
        <v>108.19</v>
      </c>
      <c r="Q38" s="26">
        <f>L38</f>
        <v>0.70599999999999996</v>
      </c>
      <c r="W38">
        <f>IF(Source!BI29&lt;=1,H32+H33+H34+H35, 0)</f>
        <v>16.48</v>
      </c>
      <c r="X38">
        <f>IF(Source!BI29=2,H32+H33+H34+H35, 0)</f>
        <v>0</v>
      </c>
      <c r="Y38">
        <f>IF(Source!BI29=3,H32+H33+H34+H35, 0)</f>
        <v>0</v>
      </c>
      <c r="Z38">
        <f>IF(Source!BI29=4,H32+H33+H34+H35, 0)</f>
        <v>0</v>
      </c>
    </row>
    <row r="39" spans="1:26" ht="28.5" x14ac:dyDescent="0.2">
      <c r="A39" s="46" t="str">
        <f>Source!E33</f>
        <v>2</v>
      </c>
      <c r="B39" s="47" t="str">
        <f>Source!F33</f>
        <v>63-7-5</v>
      </c>
      <c r="C39" s="47" t="str">
        <f>Source!G33</f>
        <v>Разборка облицовки стен из керамических глазурованных плиток</v>
      </c>
      <c r="D39" s="30" t="str">
        <f>Source!H33</f>
        <v>100 м2</v>
      </c>
      <c r="E39" s="13">
        <f>Source!I33</f>
        <v>2.8289</v>
      </c>
      <c r="F39" s="31">
        <f>Source!AL33+Source!AM33+Source!AO33</f>
        <v>654</v>
      </c>
      <c r="G39" s="32"/>
      <c r="H39" s="31"/>
      <c r="I39" s="32" t="str">
        <f>Source!BO33</f>
        <v/>
      </c>
      <c r="J39" s="32"/>
      <c r="K39" s="31"/>
      <c r="L39" s="33"/>
      <c r="S39">
        <f>ROUND((Source!FX33/100)*((ROUND(Source!AF33*Source!I33, 2)+ROUND(Source!AE33*Source!I33, 2))), 2)</f>
        <v>1284.01</v>
      </c>
      <c r="T39">
        <f>Source!X33</f>
        <v>8423.14</v>
      </c>
      <c r="U39">
        <f>ROUND((Source!FY33/100)*((ROUND(Source!AF33*Source!I33, 2)+ROUND(Source!AE33*Source!I33, 2))), 2)</f>
        <v>833.78</v>
      </c>
      <c r="V39">
        <f>Source!Y33</f>
        <v>5469.57</v>
      </c>
    </row>
    <row r="40" spans="1:26" x14ac:dyDescent="0.2">
      <c r="C40" s="25" t="str">
        <f>"Объем: "&amp;Source!I33&amp;"=282,89/"&amp;"100"</f>
        <v>Объем: 2,8289=282,89/100</v>
      </c>
    </row>
    <row r="41" spans="1:26" ht="14.25" x14ac:dyDescent="0.2">
      <c r="A41" s="46"/>
      <c r="B41" s="47"/>
      <c r="C41" s="47" t="s">
        <v>1456</v>
      </c>
      <c r="D41" s="30"/>
      <c r="E41" s="13"/>
      <c r="F41" s="31">
        <f>Source!AO33</f>
        <v>584.74</v>
      </c>
      <c r="G41" s="32" t="str">
        <f>Source!DG33</f>
        <v/>
      </c>
      <c r="H41" s="31">
        <f>ROUND(Source!AF33*Source!I33, 2)</f>
        <v>1654.17</v>
      </c>
      <c r="I41" s="32"/>
      <c r="J41" s="32">
        <f>IF(Source!BA33&lt;&gt; 0, Source!BA33, 1)</f>
        <v>6.56</v>
      </c>
      <c r="K41" s="31">
        <f>Source!S33</f>
        <v>10851.36</v>
      </c>
      <c r="L41" s="33"/>
      <c r="R41">
        <f>H41</f>
        <v>1654.17</v>
      </c>
    </row>
    <row r="42" spans="1:26" ht="14.25" x14ac:dyDescent="0.2">
      <c r="A42" s="46"/>
      <c r="B42" s="47"/>
      <c r="C42" s="47" t="s">
        <v>210</v>
      </c>
      <c r="D42" s="30"/>
      <c r="E42" s="13"/>
      <c r="F42" s="31">
        <f>Source!AM33</f>
        <v>69.260000000000005</v>
      </c>
      <c r="G42" s="32" t="str">
        <f>Source!DE33</f>
        <v/>
      </c>
      <c r="H42" s="31">
        <f>ROUND(Source!AD33*Source!I33, 2)</f>
        <v>195.93</v>
      </c>
      <c r="I42" s="32"/>
      <c r="J42" s="32">
        <f>IF(Source!BB33&lt;&gt; 0, Source!BB33, 1)</f>
        <v>6.56</v>
      </c>
      <c r="K42" s="31">
        <f>Source!Q33</f>
        <v>1285.3</v>
      </c>
      <c r="L42" s="33"/>
    </row>
    <row r="43" spans="1:26" ht="14.25" x14ac:dyDescent="0.2">
      <c r="A43" s="46"/>
      <c r="B43" s="47"/>
      <c r="C43" s="47" t="s">
        <v>1462</v>
      </c>
      <c r="D43" s="30"/>
      <c r="E43" s="13"/>
      <c r="F43" s="31">
        <f>Source!AN33</f>
        <v>4.7300000000000004</v>
      </c>
      <c r="G43" s="32" t="str">
        <f>Source!DF33</f>
        <v/>
      </c>
      <c r="H43" s="43">
        <f>ROUND(Source!AE33*Source!I33, 2)</f>
        <v>13.38</v>
      </c>
      <c r="I43" s="32"/>
      <c r="J43" s="32">
        <f>IF(Source!BS33&lt;&gt; 0, Source!BS33, 1)</f>
        <v>6.56</v>
      </c>
      <c r="K43" s="43">
        <f>Source!R33</f>
        <v>87.78</v>
      </c>
      <c r="L43" s="33"/>
      <c r="R43">
        <f>H43</f>
        <v>13.38</v>
      </c>
    </row>
    <row r="44" spans="1:26" ht="14.25" x14ac:dyDescent="0.2">
      <c r="A44" s="46"/>
      <c r="B44" s="47"/>
      <c r="C44" s="47" t="s">
        <v>1457</v>
      </c>
      <c r="D44" s="30" t="s">
        <v>1458</v>
      </c>
      <c r="E44" s="13">
        <f>Source!BZ33</f>
        <v>77</v>
      </c>
      <c r="F44" s="50"/>
      <c r="G44" s="32"/>
      <c r="H44" s="31">
        <f>SUM(S39:S46)</f>
        <v>1284.01</v>
      </c>
      <c r="I44" s="34"/>
      <c r="J44" s="28">
        <f>Source!AT33</f>
        <v>77</v>
      </c>
      <c r="K44" s="31">
        <f>SUM(T39:T46)</f>
        <v>8423.14</v>
      </c>
      <c r="L44" s="33"/>
    </row>
    <row r="45" spans="1:26" ht="14.25" x14ac:dyDescent="0.2">
      <c r="A45" s="46"/>
      <c r="B45" s="47"/>
      <c r="C45" s="47" t="s">
        <v>1459</v>
      </c>
      <c r="D45" s="30" t="s">
        <v>1458</v>
      </c>
      <c r="E45" s="13">
        <f>Source!CA33</f>
        <v>50</v>
      </c>
      <c r="F45" s="50"/>
      <c r="G45" s="32"/>
      <c r="H45" s="31">
        <f>SUM(U39:U46)</f>
        <v>833.78</v>
      </c>
      <c r="I45" s="34"/>
      <c r="J45" s="28">
        <f>Source!AU33</f>
        <v>50</v>
      </c>
      <c r="K45" s="31">
        <f>SUM(V39:V46)</f>
        <v>5469.57</v>
      </c>
      <c r="L45" s="33"/>
    </row>
    <row r="46" spans="1:26" ht="14.25" x14ac:dyDescent="0.2">
      <c r="A46" s="48"/>
      <c r="B46" s="49"/>
      <c r="C46" s="49" t="s">
        <v>1460</v>
      </c>
      <c r="D46" s="36" t="s">
        <v>1461</v>
      </c>
      <c r="E46" s="37">
        <f>Source!AQ33</f>
        <v>74.3</v>
      </c>
      <c r="F46" s="38"/>
      <c r="G46" s="40" t="str">
        <f>Source!DI33</f>
        <v/>
      </c>
      <c r="H46" s="38"/>
      <c r="I46" s="40"/>
      <c r="J46" s="40"/>
      <c r="K46" s="38"/>
      <c r="L46" s="44">
        <f>Source!U33</f>
        <v>210.18726999999998</v>
      </c>
    </row>
    <row r="47" spans="1:26" ht="15" x14ac:dyDescent="0.25">
      <c r="G47" s="78">
        <f>H41+H42+H44+H45</f>
        <v>3967.8900000000003</v>
      </c>
      <c r="H47" s="78"/>
      <c r="J47" s="78">
        <f>K41+K42+K44+K45</f>
        <v>26029.37</v>
      </c>
      <c r="K47" s="78"/>
      <c r="L47" s="42">
        <f>Source!U33</f>
        <v>210.18726999999998</v>
      </c>
      <c r="O47" s="26">
        <f>G47</f>
        <v>3967.8900000000003</v>
      </c>
      <c r="P47" s="26">
        <f>J47</f>
        <v>26029.37</v>
      </c>
      <c r="Q47" s="26">
        <f>L47</f>
        <v>210.18726999999998</v>
      </c>
      <c r="W47">
        <f>IF(Source!BI33&lt;=1,H41+H42+H44+H45, 0)</f>
        <v>3967.8900000000003</v>
      </c>
      <c r="X47">
        <f>IF(Source!BI33=2,H41+H42+H44+H45, 0)</f>
        <v>0</v>
      </c>
      <c r="Y47">
        <f>IF(Source!BI33=3,H41+H42+H44+H45, 0)</f>
        <v>0</v>
      </c>
      <c r="Z47">
        <f>IF(Source!BI33=4,H41+H42+H44+H45, 0)</f>
        <v>0</v>
      </c>
    </row>
    <row r="48" spans="1:26" ht="28.5" x14ac:dyDescent="0.2">
      <c r="A48" s="46" t="str">
        <f>Source!E35</f>
        <v>3</v>
      </c>
      <c r="B48" s="47" t="str">
        <f>Source!F35</f>
        <v>13-06-003-01</v>
      </c>
      <c r="C48" s="47" t="str">
        <f>Source!G35</f>
        <v>Очистка поверхности щетками</v>
      </c>
      <c r="D48" s="30" t="str">
        <f>Source!H35</f>
        <v>м2</v>
      </c>
      <c r="E48" s="13">
        <f>Source!I35</f>
        <v>486.08</v>
      </c>
      <c r="F48" s="31">
        <f>Source!AL35+Source!AM35+Source!AO35</f>
        <v>7.68</v>
      </c>
      <c r="G48" s="32"/>
      <c r="H48" s="31"/>
      <c r="I48" s="32" t="str">
        <f>Source!BO35</f>
        <v/>
      </c>
      <c r="J48" s="32"/>
      <c r="K48" s="31"/>
      <c r="L48" s="33"/>
      <c r="S48">
        <f>ROUND((Source!FX35/100)*((ROUND(Source!AF35*Source!I35, 2)+ROUND(Source!AE35*Source!I35, 2))), 2)</f>
        <v>3476.59</v>
      </c>
      <c r="T48">
        <f>Source!X35</f>
        <v>22806.43</v>
      </c>
      <c r="U48">
        <f>ROUND((Source!FY35/100)*((ROUND(Source!AF35*Source!I35, 2)+ROUND(Source!AE35*Source!I35, 2))), 2)</f>
        <v>2553.79</v>
      </c>
      <c r="V48">
        <f>Source!Y35</f>
        <v>16893.650000000001</v>
      </c>
    </row>
    <row r="49" spans="1:26" x14ac:dyDescent="0.2">
      <c r="C49" s="25" t="str">
        <f>"Объем: "&amp;Source!I35&amp;"=240,94+"&amp;"245,14"</f>
        <v>Объем: 486,08=240,94+245,14</v>
      </c>
    </row>
    <row r="50" spans="1:26" ht="14.25" x14ac:dyDescent="0.2">
      <c r="A50" s="46"/>
      <c r="B50" s="47"/>
      <c r="C50" s="47" t="s">
        <v>1456</v>
      </c>
      <c r="D50" s="30"/>
      <c r="E50" s="13"/>
      <c r="F50" s="31">
        <f>Source!AO35</f>
        <v>7.68</v>
      </c>
      <c r="G50" s="32" t="str">
        <f>Source!DG35</f>
        <v>)*1,15</v>
      </c>
      <c r="H50" s="31">
        <f>ROUND(Source!AF35*Source!I35, 2)</f>
        <v>4292.09</v>
      </c>
      <c r="I50" s="32"/>
      <c r="J50" s="32">
        <f>IF(Source!BA35&lt;&gt; 0, Source!BA35, 1)</f>
        <v>6.56</v>
      </c>
      <c r="K50" s="31">
        <f>Source!S35</f>
        <v>28156.09</v>
      </c>
      <c r="L50" s="33"/>
      <c r="R50">
        <f>H50</f>
        <v>4292.09</v>
      </c>
    </row>
    <row r="51" spans="1:26" ht="14.25" x14ac:dyDescent="0.2">
      <c r="A51" s="46"/>
      <c r="B51" s="47"/>
      <c r="C51" s="47" t="s">
        <v>1457</v>
      </c>
      <c r="D51" s="30" t="s">
        <v>1458</v>
      </c>
      <c r="E51" s="13">
        <f>Source!BZ35</f>
        <v>90</v>
      </c>
      <c r="F51" s="66" t="str">
        <f>CONCATENATE(" )", Source!DL35, Source!FT35, "=", Source!FX35)</f>
        <v xml:space="preserve"> )*0,9=81</v>
      </c>
      <c r="G51" s="79"/>
      <c r="H51" s="31">
        <f>SUM(S48:S53)</f>
        <v>3476.59</v>
      </c>
      <c r="I51" s="34"/>
      <c r="J51" s="28">
        <f>Source!AT35</f>
        <v>81</v>
      </c>
      <c r="K51" s="31">
        <f>SUM(T48:T53)</f>
        <v>22806.43</v>
      </c>
      <c r="L51" s="33"/>
    </row>
    <row r="52" spans="1:26" ht="14.25" x14ac:dyDescent="0.2">
      <c r="A52" s="46"/>
      <c r="B52" s="47"/>
      <c r="C52" s="47" t="s">
        <v>1459</v>
      </c>
      <c r="D52" s="30" t="s">
        <v>1458</v>
      </c>
      <c r="E52" s="13">
        <f>Source!CA35</f>
        <v>70</v>
      </c>
      <c r="F52" s="66" t="str">
        <f>CONCATENATE(" )", Source!DM35, Source!FU35, "=", Source!FY35)</f>
        <v xml:space="preserve"> )*0,85=59,5</v>
      </c>
      <c r="G52" s="79"/>
      <c r="H52" s="31">
        <f>SUM(U48:U53)</f>
        <v>2553.79</v>
      </c>
      <c r="I52" s="34"/>
      <c r="J52" s="28">
        <f>Source!AU35</f>
        <v>60</v>
      </c>
      <c r="K52" s="31">
        <f>SUM(V48:V53)</f>
        <v>16893.650000000001</v>
      </c>
      <c r="L52" s="33"/>
    </row>
    <row r="53" spans="1:26" ht="14.25" x14ac:dyDescent="0.2">
      <c r="A53" s="48"/>
      <c r="B53" s="49"/>
      <c r="C53" s="49" t="s">
        <v>1460</v>
      </c>
      <c r="D53" s="36" t="s">
        <v>1461</v>
      </c>
      <c r="E53" s="37">
        <f>Source!AQ35</f>
        <v>0.9</v>
      </c>
      <c r="F53" s="38"/>
      <c r="G53" s="40" t="str">
        <f>Source!DI35</f>
        <v>)*1,15</v>
      </c>
      <c r="H53" s="38"/>
      <c r="I53" s="40"/>
      <c r="J53" s="40"/>
      <c r="K53" s="38"/>
      <c r="L53" s="44">
        <f>Source!U35</f>
        <v>503.09279999999995</v>
      </c>
    </row>
    <row r="54" spans="1:26" ht="15" x14ac:dyDescent="0.25">
      <c r="G54" s="78">
        <f>H50+H51+H52</f>
        <v>10322.470000000001</v>
      </c>
      <c r="H54" s="78"/>
      <c r="J54" s="78">
        <f>K50+K51+K52</f>
        <v>67856.170000000013</v>
      </c>
      <c r="K54" s="78"/>
      <c r="L54" s="42">
        <f>Source!U35</f>
        <v>503.09279999999995</v>
      </c>
      <c r="O54" s="26">
        <f>G54</f>
        <v>10322.470000000001</v>
      </c>
      <c r="P54" s="26">
        <f>J54</f>
        <v>67856.170000000013</v>
      </c>
      <c r="Q54" s="26">
        <f>L54</f>
        <v>503.09279999999995</v>
      </c>
      <c r="W54">
        <f>IF(Source!BI35&lt;=1,H50+H51+H52, 0)</f>
        <v>10322.470000000001</v>
      </c>
      <c r="X54">
        <f>IF(Source!BI35=2,H50+H51+H52, 0)</f>
        <v>0</v>
      </c>
      <c r="Y54">
        <f>IF(Source!BI35=3,H50+H51+H52, 0)</f>
        <v>0</v>
      </c>
      <c r="Z54">
        <f>IF(Source!BI35=4,H50+H51+H52, 0)</f>
        <v>0</v>
      </c>
    </row>
    <row r="55" spans="1:26" ht="28.5" x14ac:dyDescent="0.2">
      <c r="A55" s="46" t="str">
        <f>Source!E37</f>
        <v>4</v>
      </c>
      <c r="B55" s="47" t="str">
        <f>Source!F37</f>
        <v>57-3-2</v>
      </c>
      <c r="C55" s="47" t="str">
        <f>Source!G37</f>
        <v>Разборка плинтусов цементных и из керамической плитки</v>
      </c>
      <c r="D55" s="30" t="str">
        <f>Source!H37</f>
        <v>100 м</v>
      </c>
      <c r="E55" s="13">
        <f>Source!I37</f>
        <v>1.6938</v>
      </c>
      <c r="F55" s="31">
        <f>Source!AL37+Source!AM37+Source!AO37</f>
        <v>111.38</v>
      </c>
      <c r="G55" s="32"/>
      <c r="H55" s="31"/>
      <c r="I55" s="32" t="str">
        <f>Source!BO37</f>
        <v/>
      </c>
      <c r="J55" s="32"/>
      <c r="K55" s="31"/>
      <c r="L55" s="33"/>
      <c r="S55">
        <f>ROUND((Source!FX37/100)*((ROUND(Source!AF37*Source!I37, 2)+ROUND(Source!AE37*Source!I37, 2))), 2)</f>
        <v>150.93</v>
      </c>
      <c r="T55">
        <f>Source!X37</f>
        <v>990.06</v>
      </c>
      <c r="U55">
        <f>ROUND((Source!FY37/100)*((ROUND(Source!AF37*Source!I37, 2)+ROUND(Source!AE37*Source!I37, 2))), 2)</f>
        <v>128.29</v>
      </c>
      <c r="V55">
        <f>Source!Y37</f>
        <v>841.55</v>
      </c>
    </row>
    <row r="56" spans="1:26" x14ac:dyDescent="0.2">
      <c r="C56" s="25" t="str">
        <f>"Объем: "&amp;Source!I37&amp;"=169,38/"&amp;"100"</f>
        <v>Объем: 1,6938=169,38/100</v>
      </c>
    </row>
    <row r="57" spans="1:26" ht="14.25" x14ac:dyDescent="0.2">
      <c r="A57" s="46"/>
      <c r="B57" s="47"/>
      <c r="C57" s="47" t="s">
        <v>1456</v>
      </c>
      <c r="D57" s="30"/>
      <c r="E57" s="13"/>
      <c r="F57" s="31">
        <f>Source!AO37</f>
        <v>111.38</v>
      </c>
      <c r="G57" s="32" t="str">
        <f>Source!DG37</f>
        <v/>
      </c>
      <c r="H57" s="31">
        <f>ROUND(Source!AF37*Source!I37, 2)</f>
        <v>188.66</v>
      </c>
      <c r="I57" s="32"/>
      <c r="J57" s="32">
        <f>IF(Source!BA37&lt;&gt; 0, Source!BA37, 1)</f>
        <v>6.56</v>
      </c>
      <c r="K57" s="31">
        <f>Source!S37</f>
        <v>1237.58</v>
      </c>
      <c r="L57" s="33"/>
      <c r="R57">
        <f>H57</f>
        <v>188.66</v>
      </c>
    </row>
    <row r="58" spans="1:26" ht="14.25" x14ac:dyDescent="0.2">
      <c r="A58" s="46"/>
      <c r="B58" s="47"/>
      <c r="C58" s="47" t="s">
        <v>1457</v>
      </c>
      <c r="D58" s="30" t="s">
        <v>1458</v>
      </c>
      <c r="E58" s="13">
        <f>Source!BZ37</f>
        <v>80</v>
      </c>
      <c r="F58" s="50"/>
      <c r="G58" s="32"/>
      <c r="H58" s="31">
        <f>SUM(S55:S61)</f>
        <v>150.93</v>
      </c>
      <c r="I58" s="34"/>
      <c r="J58" s="28">
        <f>Source!AT37</f>
        <v>80</v>
      </c>
      <c r="K58" s="31">
        <f>SUM(T55:T61)</f>
        <v>990.06</v>
      </c>
      <c r="L58" s="33"/>
    </row>
    <row r="59" spans="1:26" ht="14.25" x14ac:dyDescent="0.2">
      <c r="A59" s="46"/>
      <c r="B59" s="47"/>
      <c r="C59" s="47" t="s">
        <v>1459</v>
      </c>
      <c r="D59" s="30" t="s">
        <v>1458</v>
      </c>
      <c r="E59" s="13">
        <f>Source!CA37</f>
        <v>68</v>
      </c>
      <c r="F59" s="50"/>
      <c r="G59" s="32"/>
      <c r="H59" s="31">
        <f>SUM(U55:U61)</f>
        <v>128.29</v>
      </c>
      <c r="I59" s="34"/>
      <c r="J59" s="28">
        <f>Source!AU37</f>
        <v>68</v>
      </c>
      <c r="K59" s="31">
        <f>SUM(V55:V61)</f>
        <v>841.55</v>
      </c>
      <c r="L59" s="33"/>
    </row>
    <row r="60" spans="1:26" ht="14.25" x14ac:dyDescent="0.2">
      <c r="A60" s="46"/>
      <c r="B60" s="47"/>
      <c r="C60" s="47" t="s">
        <v>1460</v>
      </c>
      <c r="D60" s="30" t="s">
        <v>1461</v>
      </c>
      <c r="E60" s="13">
        <f>Source!AQ37</f>
        <v>14.28</v>
      </c>
      <c r="F60" s="31"/>
      <c r="G60" s="32" t="str">
        <f>Source!DI37</f>
        <v/>
      </c>
      <c r="H60" s="31"/>
      <c r="I60" s="32"/>
      <c r="J60" s="32"/>
      <c r="K60" s="31"/>
      <c r="L60" s="35">
        <f>Source!U37</f>
        <v>24.187463999999999</v>
      </c>
    </row>
    <row r="61" spans="1:26" ht="14.25" x14ac:dyDescent="0.2">
      <c r="A61" s="48" t="str">
        <f>Source!E39</f>
        <v>4,1</v>
      </c>
      <c r="B61" s="49" t="str">
        <f>Source!F39</f>
        <v>01.7.07.07</v>
      </c>
      <c r="C61" s="49" t="str">
        <f>Source!G39</f>
        <v>Строительный мусор</v>
      </c>
      <c r="D61" s="36" t="str">
        <f>Source!H39</f>
        <v>т</v>
      </c>
      <c r="E61" s="37">
        <f>Source!I39</f>
        <v>1.0501560000000001</v>
      </c>
      <c r="F61" s="38">
        <f>Source!AL39+Source!AM39+Source!AO39</f>
        <v>0</v>
      </c>
      <c r="G61" s="39" t="s">
        <v>6</v>
      </c>
      <c r="H61" s="38">
        <f>ROUND(Source!AC39*Source!I39, 2)+ROUND(Source!AD39*Source!I39, 2)+ROUND(Source!AF39*Source!I39, 2)</f>
        <v>0</v>
      </c>
      <c r="I61" s="40"/>
      <c r="J61" s="40">
        <f>IF(Source!BC39&lt;&gt; 0, Source!BC39, 1)</f>
        <v>6.56</v>
      </c>
      <c r="K61" s="38">
        <f>Source!O39</f>
        <v>0</v>
      </c>
      <c r="L61" s="41"/>
      <c r="S61">
        <f>ROUND((Source!FX39/100)*((ROUND(Source!AF39*Source!I39, 2)+ROUND(Source!AE39*Source!I39, 2))), 2)</f>
        <v>0</v>
      </c>
      <c r="T61">
        <f>Source!X39</f>
        <v>0</v>
      </c>
      <c r="U61">
        <f>ROUND((Source!FY39/100)*((ROUND(Source!AF39*Source!I39, 2)+ROUND(Source!AE39*Source!I39, 2))), 2)</f>
        <v>0</v>
      </c>
      <c r="V61">
        <f>Source!Y39</f>
        <v>0</v>
      </c>
      <c r="W61">
        <f>IF(Source!BI39&lt;=1,H61, 0)</f>
        <v>0</v>
      </c>
      <c r="X61">
        <f>IF(Source!BI39=2,H61, 0)</f>
        <v>0</v>
      </c>
      <c r="Y61">
        <f>IF(Source!BI39=3,H61, 0)</f>
        <v>0</v>
      </c>
      <c r="Z61">
        <f>IF(Source!BI39=4,H61, 0)</f>
        <v>0</v>
      </c>
    </row>
    <row r="62" spans="1:26" ht="15" x14ac:dyDescent="0.25">
      <c r="G62" s="78">
        <f>H57+H58+H59+SUM(H61:H61)</f>
        <v>467.88</v>
      </c>
      <c r="H62" s="78"/>
      <c r="J62" s="78">
        <f>K57+K58+K59+SUM(K61:K61)</f>
        <v>3069.1899999999996</v>
      </c>
      <c r="K62" s="78"/>
      <c r="L62" s="42">
        <f>Source!U37</f>
        <v>24.187463999999999</v>
      </c>
      <c r="O62" s="26">
        <f>G62</f>
        <v>467.88</v>
      </c>
      <c r="P62" s="26">
        <f>J62</f>
        <v>3069.1899999999996</v>
      </c>
      <c r="Q62" s="26">
        <f>L62</f>
        <v>24.187463999999999</v>
      </c>
      <c r="W62">
        <f>IF(Source!BI37&lt;=1,H57+H58+H59, 0)</f>
        <v>467.88</v>
      </c>
      <c r="X62">
        <f>IF(Source!BI37=2,H57+H58+H59, 0)</f>
        <v>0</v>
      </c>
      <c r="Y62">
        <f>IF(Source!BI37=3,H57+H58+H59, 0)</f>
        <v>0</v>
      </c>
      <c r="Z62">
        <f>IF(Source!BI37=4,H57+H58+H59, 0)</f>
        <v>0</v>
      </c>
    </row>
    <row r="63" spans="1:26" ht="28.5" x14ac:dyDescent="0.2">
      <c r="A63" s="46" t="str">
        <f>Source!E41</f>
        <v>5</v>
      </c>
      <c r="B63" s="47" t="str">
        <f>Source!F41</f>
        <v>57-2-3</v>
      </c>
      <c r="C63" s="47" t="str">
        <f>Source!G41</f>
        <v>Разборка покрытий полов из керамических плиток</v>
      </c>
      <c r="D63" s="30" t="str">
        <f>Source!H41</f>
        <v>100 м2</v>
      </c>
      <c r="E63" s="13">
        <f>Source!I41</f>
        <v>2.4514</v>
      </c>
      <c r="F63" s="31">
        <f>Source!AL41+Source!AM41+Source!AO41</f>
        <v>641</v>
      </c>
      <c r="G63" s="32"/>
      <c r="H63" s="31"/>
      <c r="I63" s="32" t="str">
        <f>Source!BO41</f>
        <v/>
      </c>
      <c r="J63" s="32"/>
      <c r="K63" s="31"/>
      <c r="L63" s="33"/>
      <c r="S63">
        <f>ROUND((Source!FX41/100)*((ROUND(Source!AF41*Source!I41, 2)+ROUND(Source!AE41*Source!I41, 2))), 2)</f>
        <v>1206.94</v>
      </c>
      <c r="T63">
        <f>Source!X41</f>
        <v>7917.47</v>
      </c>
      <c r="U63">
        <f>ROUND((Source!FY41/100)*((ROUND(Source!AF41*Source!I41, 2)+ROUND(Source!AE41*Source!I41, 2))), 2)</f>
        <v>1025.9000000000001</v>
      </c>
      <c r="V63">
        <f>Source!Y41</f>
        <v>6729.85</v>
      </c>
    </row>
    <row r="64" spans="1:26" x14ac:dyDescent="0.2">
      <c r="C64" s="25" t="str">
        <f>"Объем: "&amp;Source!I41&amp;"=245,14/"&amp;"100"</f>
        <v>Объем: 2,4514=245,14/100</v>
      </c>
    </row>
    <row r="65" spans="1:26" ht="14.25" x14ac:dyDescent="0.2">
      <c r="A65" s="46"/>
      <c r="B65" s="47"/>
      <c r="C65" s="47" t="s">
        <v>1456</v>
      </c>
      <c r="D65" s="30"/>
      <c r="E65" s="13"/>
      <c r="F65" s="31">
        <f>Source!AO41</f>
        <v>595.99</v>
      </c>
      <c r="G65" s="32" t="str">
        <f>Source!DG41</f>
        <v/>
      </c>
      <c r="H65" s="31">
        <f>ROUND(Source!AF41*Source!I41, 2)</f>
        <v>1461.01</v>
      </c>
      <c r="I65" s="32"/>
      <c r="J65" s="32">
        <f>IF(Source!BA41&lt;&gt; 0, Source!BA41, 1)</f>
        <v>6.56</v>
      </c>
      <c r="K65" s="31">
        <f>Source!S41</f>
        <v>9584.2199999999993</v>
      </c>
      <c r="L65" s="33"/>
      <c r="R65">
        <f>H65</f>
        <v>1461.01</v>
      </c>
    </row>
    <row r="66" spans="1:26" ht="14.25" x14ac:dyDescent="0.2">
      <c r="A66" s="46"/>
      <c r="B66" s="47"/>
      <c r="C66" s="47" t="s">
        <v>210</v>
      </c>
      <c r="D66" s="30"/>
      <c r="E66" s="13"/>
      <c r="F66" s="31">
        <f>Source!AM41</f>
        <v>45.01</v>
      </c>
      <c r="G66" s="32" t="str">
        <f>Source!DE41</f>
        <v/>
      </c>
      <c r="H66" s="31">
        <f>ROUND(Source!AD41*Source!I41, 2)</f>
        <v>110.34</v>
      </c>
      <c r="I66" s="32"/>
      <c r="J66" s="32">
        <f>IF(Source!BB41&lt;&gt; 0, Source!BB41, 1)</f>
        <v>6.56</v>
      </c>
      <c r="K66" s="31">
        <f>Source!Q41</f>
        <v>723.81</v>
      </c>
      <c r="L66" s="33"/>
    </row>
    <row r="67" spans="1:26" ht="14.25" x14ac:dyDescent="0.2">
      <c r="A67" s="46"/>
      <c r="B67" s="47"/>
      <c r="C67" s="47" t="s">
        <v>1462</v>
      </c>
      <c r="D67" s="30"/>
      <c r="E67" s="13"/>
      <c r="F67" s="31">
        <f>Source!AN41</f>
        <v>19.440000000000001</v>
      </c>
      <c r="G67" s="32" t="str">
        <f>Source!DF41</f>
        <v/>
      </c>
      <c r="H67" s="43">
        <f>ROUND(Source!AE41*Source!I41, 2)</f>
        <v>47.66</v>
      </c>
      <c r="I67" s="32"/>
      <c r="J67" s="32">
        <f>IF(Source!BS41&lt;&gt; 0, Source!BS41, 1)</f>
        <v>6.56</v>
      </c>
      <c r="K67" s="43">
        <f>Source!R41</f>
        <v>312.62</v>
      </c>
      <c r="L67" s="33"/>
      <c r="R67">
        <f>H67</f>
        <v>47.66</v>
      </c>
    </row>
    <row r="68" spans="1:26" ht="14.25" x14ac:dyDescent="0.2">
      <c r="A68" s="46"/>
      <c r="B68" s="47"/>
      <c r="C68" s="47" t="s">
        <v>1457</v>
      </c>
      <c r="D68" s="30" t="s">
        <v>1458</v>
      </c>
      <c r="E68" s="13">
        <f>Source!BZ41</f>
        <v>80</v>
      </c>
      <c r="F68" s="50"/>
      <c r="G68" s="32"/>
      <c r="H68" s="31">
        <f>SUM(S63:S71)</f>
        <v>1206.94</v>
      </c>
      <c r="I68" s="34"/>
      <c r="J68" s="28">
        <f>Source!AT41</f>
        <v>80</v>
      </c>
      <c r="K68" s="31">
        <f>SUM(T63:T71)</f>
        <v>7917.47</v>
      </c>
      <c r="L68" s="33"/>
    </row>
    <row r="69" spans="1:26" ht="14.25" x14ac:dyDescent="0.2">
      <c r="A69" s="46"/>
      <c r="B69" s="47"/>
      <c r="C69" s="47" t="s">
        <v>1459</v>
      </c>
      <c r="D69" s="30" t="s">
        <v>1458</v>
      </c>
      <c r="E69" s="13">
        <f>Source!CA41</f>
        <v>68</v>
      </c>
      <c r="F69" s="50"/>
      <c r="G69" s="32"/>
      <c r="H69" s="31">
        <f>SUM(U63:U71)</f>
        <v>1025.9000000000001</v>
      </c>
      <c r="I69" s="34"/>
      <c r="J69" s="28">
        <f>Source!AU41</f>
        <v>68</v>
      </c>
      <c r="K69" s="31">
        <f>SUM(V63:V71)</f>
        <v>6729.85</v>
      </c>
      <c r="L69" s="33"/>
    </row>
    <row r="70" spans="1:26" ht="14.25" x14ac:dyDescent="0.2">
      <c r="A70" s="46"/>
      <c r="B70" s="47"/>
      <c r="C70" s="47" t="s">
        <v>1460</v>
      </c>
      <c r="D70" s="30" t="s">
        <v>1461</v>
      </c>
      <c r="E70" s="13">
        <f>Source!AQ41</f>
        <v>69.87</v>
      </c>
      <c r="F70" s="31"/>
      <c r="G70" s="32" t="str">
        <f>Source!DI41</f>
        <v/>
      </c>
      <c r="H70" s="31"/>
      <c r="I70" s="32"/>
      <c r="J70" s="32"/>
      <c r="K70" s="31"/>
      <c r="L70" s="35">
        <f>Source!U41</f>
        <v>171.27931800000002</v>
      </c>
    </row>
    <row r="71" spans="1:26" ht="14.25" x14ac:dyDescent="0.2">
      <c r="A71" s="48" t="str">
        <f>Source!E43</f>
        <v>5,1</v>
      </c>
      <c r="B71" s="49" t="str">
        <f>Source!F43</f>
        <v>01.7.07.07</v>
      </c>
      <c r="C71" s="49" t="str">
        <f>Source!G43</f>
        <v>Строительный мусор</v>
      </c>
      <c r="D71" s="36" t="str">
        <f>Source!H43</f>
        <v>т</v>
      </c>
      <c r="E71" s="37">
        <f>Source!I43</f>
        <v>12.74728</v>
      </c>
      <c r="F71" s="38">
        <f>Source!AL43+Source!AM43+Source!AO43</f>
        <v>0</v>
      </c>
      <c r="G71" s="39" t="s">
        <v>6</v>
      </c>
      <c r="H71" s="38">
        <f>ROUND(Source!AC43*Source!I43, 2)+ROUND(Source!AD43*Source!I43, 2)+ROUND(Source!AF43*Source!I43, 2)</f>
        <v>0</v>
      </c>
      <c r="I71" s="40"/>
      <c r="J71" s="40">
        <f>IF(Source!BC43&lt;&gt; 0, Source!BC43, 1)</f>
        <v>6.56</v>
      </c>
      <c r="K71" s="38">
        <f>Source!O43</f>
        <v>0</v>
      </c>
      <c r="L71" s="41"/>
      <c r="S71">
        <f>ROUND((Source!FX43/100)*((ROUND(Source!AF43*Source!I43, 2)+ROUND(Source!AE43*Source!I43, 2))), 2)</f>
        <v>0</v>
      </c>
      <c r="T71">
        <f>Source!X43</f>
        <v>0</v>
      </c>
      <c r="U71">
        <f>ROUND((Source!FY43/100)*((ROUND(Source!AF43*Source!I43, 2)+ROUND(Source!AE43*Source!I43, 2))), 2)</f>
        <v>0</v>
      </c>
      <c r="V71">
        <f>Source!Y43</f>
        <v>0</v>
      </c>
      <c r="W71">
        <f>IF(Source!BI43&lt;=1,H71, 0)</f>
        <v>0</v>
      </c>
      <c r="X71">
        <f>IF(Source!BI43=2,H71, 0)</f>
        <v>0</v>
      </c>
      <c r="Y71">
        <f>IF(Source!BI43=3,H71, 0)</f>
        <v>0</v>
      </c>
      <c r="Z71">
        <f>IF(Source!BI43=4,H71, 0)</f>
        <v>0</v>
      </c>
    </row>
    <row r="72" spans="1:26" ht="15" x14ac:dyDescent="0.25">
      <c r="G72" s="78">
        <f>H65+H66+H68+H69+SUM(H71:H71)</f>
        <v>3804.19</v>
      </c>
      <c r="H72" s="78"/>
      <c r="J72" s="78">
        <f>K65+K66+K68+K69+SUM(K71:K71)</f>
        <v>24955.35</v>
      </c>
      <c r="K72" s="78"/>
      <c r="L72" s="42">
        <f>Source!U41</f>
        <v>171.27931800000002</v>
      </c>
      <c r="O72" s="26">
        <f>G72</f>
        <v>3804.19</v>
      </c>
      <c r="P72" s="26">
        <f>J72</f>
        <v>24955.35</v>
      </c>
      <c r="Q72" s="26">
        <f>L72</f>
        <v>171.27931800000002</v>
      </c>
      <c r="W72">
        <f>IF(Source!BI41&lt;=1,H65+H66+H68+H69, 0)</f>
        <v>3804.19</v>
      </c>
      <c r="X72">
        <f>IF(Source!BI41=2,H65+H66+H68+H69, 0)</f>
        <v>0</v>
      </c>
      <c r="Y72">
        <f>IF(Source!BI41=3,H65+H66+H68+H69, 0)</f>
        <v>0</v>
      </c>
      <c r="Z72">
        <f>IF(Source!BI41=4,H65+H66+H68+H69, 0)</f>
        <v>0</v>
      </c>
    </row>
    <row r="73" spans="1:26" ht="42.75" x14ac:dyDescent="0.2">
      <c r="A73" s="46" t="str">
        <f>Source!E45</f>
        <v>6</v>
      </c>
      <c r="B73" s="47" t="str">
        <f>Source!F45</f>
        <v>46-04-012-02</v>
      </c>
      <c r="C73" s="47" t="str">
        <f>Source!G45</f>
        <v>Разборка деревянных заполнений проемов оконных без подоконных досок</v>
      </c>
      <c r="D73" s="30" t="str">
        <f>Source!H45</f>
        <v>100 м2</v>
      </c>
      <c r="E73" s="13">
        <f>Source!I45</f>
        <v>0.39939999999999998</v>
      </c>
      <c r="F73" s="31">
        <f>Source!AL45+Source!AM45+Source!AO45</f>
        <v>1639.5800000000002</v>
      </c>
      <c r="G73" s="32"/>
      <c r="H73" s="31"/>
      <c r="I73" s="32" t="str">
        <f>Source!BO45</f>
        <v/>
      </c>
      <c r="J73" s="32"/>
      <c r="K73" s="31"/>
      <c r="L73" s="33"/>
      <c r="S73">
        <f>ROUND((Source!FX45/100)*((ROUND(Source!AF45*Source!I45, 2)+ROUND(Source!AE45*Source!I45, 2))), 2)</f>
        <v>593.94000000000005</v>
      </c>
      <c r="T73">
        <f>Source!X45</f>
        <v>3896.29</v>
      </c>
      <c r="U73">
        <f>ROUND((Source!FY45/100)*((ROUND(Source!AF45*Source!I45, 2)+ROUND(Source!AE45*Source!I45, 2))), 2)</f>
        <v>356.96</v>
      </c>
      <c r="V73">
        <f>Source!Y45</f>
        <v>2361.39</v>
      </c>
    </row>
    <row r="74" spans="1:26" x14ac:dyDescent="0.2">
      <c r="C74" s="25" t="str">
        <f>"Объем: "&amp;Source!I45&amp;"=39,94/"&amp;"100"</f>
        <v>Объем: 0,3994=39,94/100</v>
      </c>
    </row>
    <row r="75" spans="1:26" ht="14.25" x14ac:dyDescent="0.2">
      <c r="A75" s="46"/>
      <c r="B75" s="47"/>
      <c r="C75" s="47" t="s">
        <v>1456</v>
      </c>
      <c r="D75" s="30"/>
      <c r="E75" s="13"/>
      <c r="F75" s="31">
        <f>Source!AO45</f>
        <v>1397.63</v>
      </c>
      <c r="G75" s="32" t="str">
        <f>Source!DG45</f>
        <v/>
      </c>
      <c r="H75" s="31">
        <f>ROUND(Source!AF45*Source!I45, 2)</f>
        <v>558.21</v>
      </c>
      <c r="I75" s="32"/>
      <c r="J75" s="32">
        <f>IF(Source!BA45&lt;&gt; 0, Source!BA45, 1)</f>
        <v>6.56</v>
      </c>
      <c r="K75" s="31">
        <f>Source!S45</f>
        <v>3661.88</v>
      </c>
      <c r="L75" s="33"/>
      <c r="R75">
        <f>H75</f>
        <v>558.21</v>
      </c>
    </row>
    <row r="76" spans="1:26" ht="14.25" x14ac:dyDescent="0.2">
      <c r="A76" s="46"/>
      <c r="B76" s="47"/>
      <c r="C76" s="47" t="s">
        <v>210</v>
      </c>
      <c r="D76" s="30"/>
      <c r="E76" s="13"/>
      <c r="F76" s="31">
        <f>Source!AM45</f>
        <v>241.95</v>
      </c>
      <c r="G76" s="32" t="str">
        <f>Source!DE45</f>
        <v/>
      </c>
      <c r="H76" s="31">
        <f>ROUND(Source!AD45*Source!I45, 2)</f>
        <v>96.63</v>
      </c>
      <c r="I76" s="32"/>
      <c r="J76" s="32">
        <f>IF(Source!BB45&lt;&gt; 0, Source!BB45, 1)</f>
        <v>6.56</v>
      </c>
      <c r="K76" s="31">
        <f>Source!Q45</f>
        <v>633.91999999999996</v>
      </c>
      <c r="L76" s="33"/>
    </row>
    <row r="77" spans="1:26" ht="14.25" x14ac:dyDescent="0.2">
      <c r="A77" s="46"/>
      <c r="B77" s="47"/>
      <c r="C77" s="47" t="s">
        <v>1462</v>
      </c>
      <c r="D77" s="30"/>
      <c r="E77" s="13"/>
      <c r="F77" s="31">
        <f>Source!AN45</f>
        <v>104.49</v>
      </c>
      <c r="G77" s="32" t="str">
        <f>Source!DF45</f>
        <v/>
      </c>
      <c r="H77" s="43">
        <f>ROUND(Source!AE45*Source!I45, 2)</f>
        <v>41.73</v>
      </c>
      <c r="I77" s="32"/>
      <c r="J77" s="32">
        <f>IF(Source!BS45&lt;&gt; 0, Source!BS45, 1)</f>
        <v>6.56</v>
      </c>
      <c r="K77" s="43">
        <f>Source!R45</f>
        <v>273.77</v>
      </c>
      <c r="L77" s="33"/>
      <c r="R77">
        <f>H77</f>
        <v>41.73</v>
      </c>
    </row>
    <row r="78" spans="1:26" ht="14.25" x14ac:dyDescent="0.2">
      <c r="A78" s="46"/>
      <c r="B78" s="47"/>
      <c r="C78" s="47" t="s">
        <v>1457</v>
      </c>
      <c r="D78" s="30" t="s">
        <v>1458</v>
      </c>
      <c r="E78" s="13">
        <f>Source!BZ45</f>
        <v>110</v>
      </c>
      <c r="F78" s="66" t="str">
        <f>CONCATENATE(" )", Source!DL45, Source!FT45, "=", Source!FX45)</f>
        <v xml:space="preserve"> )*0,9=99</v>
      </c>
      <c r="G78" s="79"/>
      <c r="H78" s="31">
        <f>SUM(S73:S80)</f>
        <v>593.94000000000005</v>
      </c>
      <c r="I78" s="34"/>
      <c r="J78" s="28">
        <f>Source!AT45</f>
        <v>99</v>
      </c>
      <c r="K78" s="31">
        <f>SUM(T73:T80)</f>
        <v>3896.29</v>
      </c>
      <c r="L78" s="33"/>
    </row>
    <row r="79" spans="1:26" ht="14.25" x14ac:dyDescent="0.2">
      <c r="A79" s="46"/>
      <c r="B79" s="47"/>
      <c r="C79" s="47" t="s">
        <v>1459</v>
      </c>
      <c r="D79" s="30" t="s">
        <v>1458</v>
      </c>
      <c r="E79" s="13">
        <f>Source!CA45</f>
        <v>70</v>
      </c>
      <c r="F79" s="66" t="str">
        <f>CONCATENATE(" )", Source!DM45, Source!FU45, "=", Source!FY45)</f>
        <v xml:space="preserve"> )*0,85=59,5</v>
      </c>
      <c r="G79" s="79"/>
      <c r="H79" s="31">
        <f>SUM(U73:U80)</f>
        <v>356.96</v>
      </c>
      <c r="I79" s="34"/>
      <c r="J79" s="28">
        <f>Source!AU45</f>
        <v>60</v>
      </c>
      <c r="K79" s="31">
        <f>SUM(V73:V80)</f>
        <v>2361.39</v>
      </c>
      <c r="L79" s="33"/>
    </row>
    <row r="80" spans="1:26" ht="14.25" x14ac:dyDescent="0.2">
      <c r="A80" s="48"/>
      <c r="B80" s="49"/>
      <c r="C80" s="49" t="s">
        <v>1460</v>
      </c>
      <c r="D80" s="36" t="s">
        <v>1461</v>
      </c>
      <c r="E80" s="37">
        <f>Source!AQ45</f>
        <v>172.76</v>
      </c>
      <c r="F80" s="38"/>
      <c r="G80" s="40" t="str">
        <f>Source!DI45</f>
        <v/>
      </c>
      <c r="H80" s="38"/>
      <c r="I80" s="40"/>
      <c r="J80" s="40"/>
      <c r="K80" s="38"/>
      <c r="L80" s="44">
        <f>Source!U45</f>
        <v>69.000343999999998</v>
      </c>
    </row>
    <row r="81" spans="1:26" ht="15" x14ac:dyDescent="0.25">
      <c r="G81" s="78">
        <f>H75+H76+H78+H79</f>
        <v>1605.7400000000002</v>
      </c>
      <c r="H81" s="78"/>
      <c r="J81" s="78">
        <f>K75+K76+K78+K79</f>
        <v>10553.48</v>
      </c>
      <c r="K81" s="78"/>
      <c r="L81" s="42">
        <f>Source!U45</f>
        <v>69.000343999999998</v>
      </c>
      <c r="O81" s="26">
        <f>G81</f>
        <v>1605.7400000000002</v>
      </c>
      <c r="P81" s="26">
        <f>J81</f>
        <v>10553.48</v>
      </c>
      <c r="Q81" s="26">
        <f>L81</f>
        <v>69.000343999999998</v>
      </c>
      <c r="W81">
        <f>IF(Source!BI45&lt;=1,H75+H76+H78+H79, 0)</f>
        <v>1605.7400000000002</v>
      </c>
      <c r="X81">
        <f>IF(Source!BI45=2,H75+H76+H78+H79, 0)</f>
        <v>0</v>
      </c>
      <c r="Y81">
        <f>IF(Source!BI45=3,H75+H76+H78+H79, 0)</f>
        <v>0</v>
      </c>
      <c r="Z81">
        <f>IF(Source!BI45=4,H75+H76+H78+H79, 0)</f>
        <v>0</v>
      </c>
    </row>
    <row r="82" spans="1:26" ht="28.5" x14ac:dyDescent="0.2">
      <c r="A82" s="46" t="str">
        <f>Source!E47</f>
        <v>7</v>
      </c>
      <c r="B82" s="47" t="str">
        <f>Source!F47</f>
        <v>56-3-1</v>
      </c>
      <c r="C82" s="47" t="str">
        <f>Source!G47</f>
        <v>Снятие подоконных досок бетонных и мозаичных</v>
      </c>
      <c r="D82" s="30" t="str">
        <f>Source!H47</f>
        <v>100 м2</v>
      </c>
      <c r="E82" s="13">
        <f>Source!I47</f>
        <v>7.6799999999999993E-2</v>
      </c>
      <c r="F82" s="31">
        <f>Source!AL47+Source!AM47+Source!AO47</f>
        <v>2172.79</v>
      </c>
      <c r="G82" s="32"/>
      <c r="H82" s="31"/>
      <c r="I82" s="32" t="str">
        <f>Source!BO47</f>
        <v/>
      </c>
      <c r="J82" s="32"/>
      <c r="K82" s="31"/>
      <c r="L82" s="33"/>
      <c r="S82">
        <f>ROUND((Source!FX47/100)*((ROUND(Source!AF47*Source!I47, 2)+ROUND(Source!AE47*Source!I47, 2))), 2)</f>
        <v>133.30000000000001</v>
      </c>
      <c r="T82">
        <f>Source!X47</f>
        <v>874.42</v>
      </c>
      <c r="U82">
        <f>ROUND((Source!FY47/100)*((ROUND(Source!AF47*Source!I47, 2)+ROUND(Source!AE47*Source!I47, 2))), 2)</f>
        <v>100.79</v>
      </c>
      <c r="V82">
        <f>Source!Y47</f>
        <v>661.15</v>
      </c>
    </row>
    <row r="83" spans="1:26" x14ac:dyDescent="0.2">
      <c r="C83" s="25" t="str">
        <f>"Объем: "&amp;Source!I47&amp;"=7,68/"&amp;"100"</f>
        <v>Объем: 0,0768=7,68/100</v>
      </c>
    </row>
    <row r="84" spans="1:26" ht="14.25" x14ac:dyDescent="0.2">
      <c r="A84" s="46"/>
      <c r="B84" s="47"/>
      <c r="C84" s="47" t="s">
        <v>1456</v>
      </c>
      <c r="D84" s="30"/>
      <c r="E84" s="13"/>
      <c r="F84" s="31">
        <f>Source!AO47</f>
        <v>2116.61</v>
      </c>
      <c r="G84" s="32" t="str">
        <f>Source!DG47</f>
        <v/>
      </c>
      <c r="H84" s="31">
        <f>ROUND(Source!AF47*Source!I47, 2)</f>
        <v>162.56</v>
      </c>
      <c r="I84" s="32"/>
      <c r="J84" s="32">
        <f>IF(Source!BA47&lt;&gt; 0, Source!BA47, 1)</f>
        <v>6.56</v>
      </c>
      <c r="K84" s="31">
        <f>Source!S47</f>
        <v>1066.3699999999999</v>
      </c>
      <c r="L84" s="33"/>
      <c r="R84">
        <f>H84</f>
        <v>162.56</v>
      </c>
    </row>
    <row r="85" spans="1:26" ht="14.25" x14ac:dyDescent="0.2">
      <c r="A85" s="46"/>
      <c r="B85" s="47"/>
      <c r="C85" s="47" t="s">
        <v>210</v>
      </c>
      <c r="D85" s="30"/>
      <c r="E85" s="13"/>
      <c r="F85" s="31">
        <f>Source!AM47</f>
        <v>56.18</v>
      </c>
      <c r="G85" s="32" t="str">
        <f>Source!DE47</f>
        <v/>
      </c>
      <c r="H85" s="31">
        <f>ROUND(Source!AD47*Source!I47, 2)</f>
        <v>4.3099999999999996</v>
      </c>
      <c r="I85" s="32"/>
      <c r="J85" s="32">
        <f>IF(Source!BB47&lt;&gt; 0, Source!BB47, 1)</f>
        <v>6.56</v>
      </c>
      <c r="K85" s="31">
        <f>Source!Q47</f>
        <v>28.3</v>
      </c>
      <c r="L85" s="33"/>
    </row>
    <row r="86" spans="1:26" ht="14.25" x14ac:dyDescent="0.2">
      <c r="A86" s="46"/>
      <c r="B86" s="47"/>
      <c r="C86" s="47" t="s">
        <v>1457</v>
      </c>
      <c r="D86" s="30" t="s">
        <v>1458</v>
      </c>
      <c r="E86" s="13">
        <f>Source!BZ47</f>
        <v>82</v>
      </c>
      <c r="F86" s="50"/>
      <c r="G86" s="32"/>
      <c r="H86" s="31">
        <f>SUM(S82:S89)</f>
        <v>133.30000000000001</v>
      </c>
      <c r="I86" s="34"/>
      <c r="J86" s="28">
        <f>Source!AT47</f>
        <v>82</v>
      </c>
      <c r="K86" s="31">
        <f>SUM(T82:T89)</f>
        <v>874.42</v>
      </c>
      <c r="L86" s="33"/>
    </row>
    <row r="87" spans="1:26" ht="14.25" x14ac:dyDescent="0.2">
      <c r="A87" s="46"/>
      <c r="B87" s="47"/>
      <c r="C87" s="47" t="s">
        <v>1459</v>
      </c>
      <c r="D87" s="30" t="s">
        <v>1458</v>
      </c>
      <c r="E87" s="13">
        <f>Source!CA47</f>
        <v>62</v>
      </c>
      <c r="F87" s="50"/>
      <c r="G87" s="32"/>
      <c r="H87" s="31">
        <f>SUM(U82:U89)</f>
        <v>100.79</v>
      </c>
      <c r="I87" s="34"/>
      <c r="J87" s="28">
        <f>Source!AU47</f>
        <v>62</v>
      </c>
      <c r="K87" s="31">
        <f>SUM(V82:V89)</f>
        <v>661.15</v>
      </c>
      <c r="L87" s="33"/>
    </row>
    <row r="88" spans="1:26" ht="14.25" x14ac:dyDescent="0.2">
      <c r="A88" s="46"/>
      <c r="B88" s="47"/>
      <c r="C88" s="47" t="s">
        <v>1460</v>
      </c>
      <c r="D88" s="30" t="s">
        <v>1461</v>
      </c>
      <c r="E88" s="13">
        <f>Source!AQ47</f>
        <v>275.60000000000002</v>
      </c>
      <c r="F88" s="31"/>
      <c r="G88" s="32" t="str">
        <f>Source!DI47</f>
        <v/>
      </c>
      <c r="H88" s="31"/>
      <c r="I88" s="32"/>
      <c r="J88" s="32"/>
      <c r="K88" s="31"/>
      <c r="L88" s="35">
        <f>Source!U47</f>
        <v>21.166080000000001</v>
      </c>
    </row>
    <row r="89" spans="1:26" ht="14.25" x14ac:dyDescent="0.2">
      <c r="A89" s="48" t="str">
        <f>Source!E49</f>
        <v>7,1</v>
      </c>
      <c r="B89" s="49" t="str">
        <f>Source!F49</f>
        <v>01.7.07.07</v>
      </c>
      <c r="C89" s="49" t="str">
        <f>Source!G49</f>
        <v>Строительный мусор</v>
      </c>
      <c r="D89" s="36" t="str">
        <f>Source!H49</f>
        <v>т</v>
      </c>
      <c r="E89" s="37">
        <f>Source!I49</f>
        <v>1.02912</v>
      </c>
      <c r="F89" s="38">
        <f>Source!AL49+Source!AM49+Source!AO49</f>
        <v>0</v>
      </c>
      <c r="G89" s="39" t="s">
        <v>6</v>
      </c>
      <c r="H89" s="38">
        <f>ROUND(Source!AC49*Source!I49, 2)+ROUND(Source!AD49*Source!I49, 2)+ROUND(Source!AF49*Source!I49, 2)</f>
        <v>0</v>
      </c>
      <c r="I89" s="40"/>
      <c r="J89" s="40">
        <f>IF(Source!BC49&lt;&gt; 0, Source!BC49, 1)</f>
        <v>6.56</v>
      </c>
      <c r="K89" s="38">
        <f>Source!O49</f>
        <v>0</v>
      </c>
      <c r="L89" s="41"/>
      <c r="S89">
        <f>ROUND((Source!FX49/100)*((ROUND(Source!AF49*Source!I49, 2)+ROUND(Source!AE49*Source!I49, 2))), 2)</f>
        <v>0</v>
      </c>
      <c r="T89">
        <f>Source!X49</f>
        <v>0</v>
      </c>
      <c r="U89">
        <f>ROUND((Source!FY49/100)*((ROUND(Source!AF49*Source!I49, 2)+ROUND(Source!AE49*Source!I49, 2))), 2)</f>
        <v>0</v>
      </c>
      <c r="V89">
        <f>Source!Y49</f>
        <v>0</v>
      </c>
      <c r="W89">
        <f>IF(Source!BI49&lt;=1,H89, 0)</f>
        <v>0</v>
      </c>
      <c r="X89">
        <f>IF(Source!BI49=2,H89, 0)</f>
        <v>0</v>
      </c>
      <c r="Y89">
        <f>IF(Source!BI49=3,H89, 0)</f>
        <v>0</v>
      </c>
      <c r="Z89">
        <f>IF(Source!BI49=4,H89, 0)</f>
        <v>0</v>
      </c>
    </row>
    <row r="90" spans="1:26" ht="15" x14ac:dyDescent="0.25">
      <c r="G90" s="78">
        <f>H84+H85+H86+H87+SUM(H89:H89)</f>
        <v>400.96000000000004</v>
      </c>
      <c r="H90" s="78"/>
      <c r="J90" s="78">
        <f>K84+K85+K86+K87+SUM(K89:K89)</f>
        <v>2630.24</v>
      </c>
      <c r="K90" s="78"/>
      <c r="L90" s="42">
        <f>Source!U47</f>
        <v>21.166080000000001</v>
      </c>
      <c r="O90" s="26">
        <f>G90</f>
        <v>400.96000000000004</v>
      </c>
      <c r="P90" s="26">
        <f>J90</f>
        <v>2630.24</v>
      </c>
      <c r="Q90" s="26">
        <f>L90</f>
        <v>21.166080000000001</v>
      </c>
      <c r="W90">
        <f>IF(Source!BI47&lt;=1,H84+H85+H86+H87, 0)</f>
        <v>400.96000000000004</v>
      </c>
      <c r="X90">
        <f>IF(Source!BI47=2,H84+H85+H86+H87, 0)</f>
        <v>0</v>
      </c>
      <c r="Y90">
        <f>IF(Source!BI47=3,H84+H85+H86+H87, 0)</f>
        <v>0</v>
      </c>
      <c r="Z90">
        <f>IF(Source!BI47=4,H84+H85+H86+H87, 0)</f>
        <v>0</v>
      </c>
    </row>
    <row r="91" spans="1:26" ht="28.5" x14ac:dyDescent="0.2">
      <c r="A91" s="46" t="str">
        <f>Source!E51</f>
        <v>8</v>
      </c>
      <c r="B91" s="47" t="str">
        <f>Source!F51</f>
        <v>09-04-012-01</v>
      </c>
      <c r="C91" s="47" t="str">
        <f>Source!G51</f>
        <v>Демонтаж металлических дверных блоков в готовые проемы прим.</v>
      </c>
      <c r="D91" s="30" t="str">
        <f>Source!H51</f>
        <v>м2</v>
      </c>
      <c r="E91" s="13">
        <f>Source!I51</f>
        <v>5.4</v>
      </c>
      <c r="F91" s="31">
        <f>Source!AL51+Source!AM51+Source!AO51</f>
        <v>63.94</v>
      </c>
      <c r="G91" s="32"/>
      <c r="H91" s="31"/>
      <c r="I91" s="32" t="str">
        <f>Source!BO51</f>
        <v/>
      </c>
      <c r="J91" s="32"/>
      <c r="K91" s="31"/>
      <c r="L91" s="33"/>
      <c r="S91">
        <f>ROUND((Source!FX51/100)*((ROUND(Source!AF51*Source!I51, 2)+ROUND(Source!AE51*Source!I51, 2))), 2)</f>
        <v>78.95</v>
      </c>
      <c r="T91">
        <f>Source!X51</f>
        <v>517.91999999999996</v>
      </c>
      <c r="U91">
        <f>ROUND((Source!FY51/100)*((ROUND(Source!AF51*Source!I51, 2)+ROUND(Source!AE51*Source!I51, 2))), 2)</f>
        <v>70.42</v>
      </c>
      <c r="V91">
        <f>Source!Y51</f>
        <v>460.38</v>
      </c>
    </row>
    <row r="92" spans="1:26" ht="14.25" x14ac:dyDescent="0.2">
      <c r="A92" s="46"/>
      <c r="B92" s="47"/>
      <c r="C92" s="47" t="s">
        <v>1456</v>
      </c>
      <c r="D92" s="30"/>
      <c r="E92" s="13"/>
      <c r="F92" s="31">
        <f>Source!AO51</f>
        <v>23.81</v>
      </c>
      <c r="G92" s="32" t="str">
        <f>Source!DG51</f>
        <v>)*0,7</v>
      </c>
      <c r="H92" s="31">
        <f>ROUND(Source!AF51*Source!I51, 2)</f>
        <v>90.02</v>
      </c>
      <c r="I92" s="32"/>
      <c r="J92" s="32">
        <f>IF(Source!BA51&lt;&gt; 0, Source!BA51, 1)</f>
        <v>6.56</v>
      </c>
      <c r="K92" s="31">
        <f>Source!S51</f>
        <v>590.52</v>
      </c>
      <c r="L92" s="33"/>
      <c r="R92">
        <f>H92</f>
        <v>90.02</v>
      </c>
    </row>
    <row r="93" spans="1:26" ht="14.25" x14ac:dyDescent="0.2">
      <c r="A93" s="46"/>
      <c r="B93" s="47"/>
      <c r="C93" s="47" t="s">
        <v>210</v>
      </c>
      <c r="D93" s="30"/>
      <c r="E93" s="13"/>
      <c r="F93" s="31">
        <f>Source!AM51</f>
        <v>14.41</v>
      </c>
      <c r="G93" s="32" t="str">
        <f>Source!DE51</f>
        <v>)*0,7</v>
      </c>
      <c r="H93" s="31">
        <f>ROUND(Source!AD51*Source!I51, 2)</f>
        <v>54.49</v>
      </c>
      <c r="I93" s="32"/>
      <c r="J93" s="32">
        <f>IF(Source!BB51&lt;&gt; 0, Source!BB51, 1)</f>
        <v>6.56</v>
      </c>
      <c r="K93" s="31">
        <f>Source!Q51</f>
        <v>357.43</v>
      </c>
      <c r="L93" s="33"/>
    </row>
    <row r="94" spans="1:26" ht="14.25" x14ac:dyDescent="0.2">
      <c r="A94" s="46"/>
      <c r="B94" s="47"/>
      <c r="C94" s="47" t="s">
        <v>1462</v>
      </c>
      <c r="D94" s="30"/>
      <c r="E94" s="13"/>
      <c r="F94" s="31">
        <f>Source!AN51</f>
        <v>1.97</v>
      </c>
      <c r="G94" s="32" t="str">
        <f>Source!DF51</f>
        <v>)*0,7</v>
      </c>
      <c r="H94" s="43">
        <f>ROUND(Source!AE51*Source!I51, 2)</f>
        <v>7.45</v>
      </c>
      <c r="I94" s="32"/>
      <c r="J94" s="32">
        <f>IF(Source!BS51&lt;&gt; 0, Source!BS51, 1)</f>
        <v>6.56</v>
      </c>
      <c r="K94" s="43">
        <f>Source!R51</f>
        <v>48.89</v>
      </c>
      <c r="L94" s="33"/>
      <c r="R94">
        <f>H94</f>
        <v>7.45</v>
      </c>
    </row>
    <row r="95" spans="1:26" ht="14.25" x14ac:dyDescent="0.2">
      <c r="A95" s="46"/>
      <c r="B95" s="47"/>
      <c r="C95" s="47" t="s">
        <v>1457</v>
      </c>
      <c r="D95" s="30" t="s">
        <v>1458</v>
      </c>
      <c r="E95" s="13">
        <f>Source!BZ51</f>
        <v>90</v>
      </c>
      <c r="F95" s="66" t="str">
        <f>CONCATENATE(" )", Source!DL51, Source!FT51, "=", Source!FX51)</f>
        <v xml:space="preserve"> )*0,9=81</v>
      </c>
      <c r="G95" s="79"/>
      <c r="H95" s="31">
        <f>SUM(S91:S97)</f>
        <v>78.95</v>
      </c>
      <c r="I95" s="34"/>
      <c r="J95" s="28">
        <f>Source!AT51</f>
        <v>81</v>
      </c>
      <c r="K95" s="31">
        <f>SUM(T91:T97)</f>
        <v>517.91999999999996</v>
      </c>
      <c r="L95" s="33"/>
    </row>
    <row r="96" spans="1:26" ht="14.25" x14ac:dyDescent="0.2">
      <c r="A96" s="46"/>
      <c r="B96" s="47"/>
      <c r="C96" s="47" t="s">
        <v>1459</v>
      </c>
      <c r="D96" s="30" t="s">
        <v>1458</v>
      </c>
      <c r="E96" s="13">
        <f>Source!CA51</f>
        <v>85</v>
      </c>
      <c r="F96" s="66" t="str">
        <f>CONCATENATE(" )", Source!DM51, Source!FU51, "=", Source!FY51)</f>
        <v xml:space="preserve"> )*0,85=72,25</v>
      </c>
      <c r="G96" s="79"/>
      <c r="H96" s="31">
        <f>SUM(U91:U97)</f>
        <v>70.42</v>
      </c>
      <c r="I96" s="34"/>
      <c r="J96" s="28">
        <f>Source!AU51</f>
        <v>72</v>
      </c>
      <c r="K96" s="31">
        <f>SUM(V91:V97)</f>
        <v>460.38</v>
      </c>
      <c r="L96" s="33"/>
    </row>
    <row r="97" spans="1:26" ht="14.25" x14ac:dyDescent="0.2">
      <c r="A97" s="48"/>
      <c r="B97" s="49"/>
      <c r="C97" s="49" t="s">
        <v>1460</v>
      </c>
      <c r="D97" s="36" t="s">
        <v>1461</v>
      </c>
      <c r="E97" s="37">
        <f>Source!AQ51</f>
        <v>2.4</v>
      </c>
      <c r="F97" s="38"/>
      <c r="G97" s="40" t="str">
        <f>Source!DI51</f>
        <v>)*0,7</v>
      </c>
      <c r="H97" s="38"/>
      <c r="I97" s="40"/>
      <c r="J97" s="40"/>
      <c r="K97" s="38"/>
      <c r="L97" s="44">
        <f>Source!U51</f>
        <v>9.072000000000001</v>
      </c>
    </row>
    <row r="98" spans="1:26" ht="15" x14ac:dyDescent="0.25">
      <c r="G98" s="78">
        <f>H92+H93+H95+H96</f>
        <v>293.88</v>
      </c>
      <c r="H98" s="78"/>
      <c r="J98" s="78">
        <f>K92+K93+K95+K96</f>
        <v>1926.25</v>
      </c>
      <c r="K98" s="78"/>
      <c r="L98" s="42">
        <f>Source!U51</f>
        <v>9.072000000000001</v>
      </c>
      <c r="O98" s="26">
        <f>G98</f>
        <v>293.88</v>
      </c>
      <c r="P98" s="26">
        <f>J98</f>
        <v>1926.25</v>
      </c>
      <c r="Q98" s="26">
        <f>L98</f>
        <v>9.072000000000001</v>
      </c>
      <c r="W98">
        <f>IF(Source!BI51&lt;=1,H92+H93+H95+H96, 0)</f>
        <v>293.88</v>
      </c>
      <c r="X98">
        <f>IF(Source!BI51=2,H92+H93+H95+H96, 0)</f>
        <v>0</v>
      </c>
      <c r="Y98">
        <f>IF(Source!BI51=3,H92+H93+H95+H96, 0)</f>
        <v>0</v>
      </c>
      <c r="Z98">
        <f>IF(Source!BI51=4,H92+H93+H95+H96, 0)</f>
        <v>0</v>
      </c>
    </row>
    <row r="99" spans="1:26" ht="28.5" x14ac:dyDescent="0.2">
      <c r="A99" s="46" t="str">
        <f>Source!E53</f>
        <v>9</v>
      </c>
      <c r="B99" s="47" t="str">
        <f>Source!F53</f>
        <v>46-04-012-03</v>
      </c>
      <c r="C99" s="47" t="str">
        <f>Source!G53</f>
        <v>Разборка деревянных заполнений проемов дверных и воротных</v>
      </c>
      <c r="D99" s="30" t="str">
        <f>Source!H53</f>
        <v>100 м2</v>
      </c>
      <c r="E99" s="13">
        <f>Source!I53</f>
        <v>0.28610000000000002</v>
      </c>
      <c r="F99" s="31">
        <f>Source!AL53+Source!AM53+Source!AO53</f>
        <v>1082.58</v>
      </c>
      <c r="G99" s="32"/>
      <c r="H99" s="31"/>
      <c r="I99" s="32" t="str">
        <f>Source!BO53</f>
        <v/>
      </c>
      <c r="J99" s="32"/>
      <c r="K99" s="31"/>
      <c r="L99" s="33"/>
      <c r="S99">
        <f>ROUND((Source!FX53/100)*((ROUND(Source!AF53*Source!I53, 2)+ROUND(Source!AE53*Source!I53, 2))), 2)</f>
        <v>267.69</v>
      </c>
      <c r="T99">
        <f>Source!X53</f>
        <v>1756.08</v>
      </c>
      <c r="U99">
        <f>ROUND((Source!FY53/100)*((ROUND(Source!AF53*Source!I53, 2)+ROUND(Source!AE53*Source!I53, 2))), 2)</f>
        <v>160.88</v>
      </c>
      <c r="V99">
        <f>Source!Y53</f>
        <v>1064.29</v>
      </c>
    </row>
    <row r="100" spans="1:26" ht="25.5" x14ac:dyDescent="0.2">
      <c r="C100" s="25" t="str">
        <f>"Объем: "&amp;Source!I53&amp;"=(5,4+"&amp;"9+"&amp;"3,2+"&amp;"1,4+"&amp;"1,2+"&amp;"4,41+"&amp;"4)/"&amp;"100"</f>
        <v>Объем: 0,2861=(5,4+9+3,2+1,4+1,2+4,41+4)/100</v>
      </c>
    </row>
    <row r="101" spans="1:26" ht="14.25" x14ac:dyDescent="0.2">
      <c r="A101" s="46"/>
      <c r="B101" s="47"/>
      <c r="C101" s="47" t="s">
        <v>1456</v>
      </c>
      <c r="D101" s="30"/>
      <c r="E101" s="13"/>
      <c r="F101" s="31">
        <f>Source!AO53</f>
        <v>840.63</v>
      </c>
      <c r="G101" s="32" t="str">
        <f>Source!DG53</f>
        <v/>
      </c>
      <c r="H101" s="31">
        <f>ROUND(Source!AF53*Source!I53, 2)</f>
        <v>240.5</v>
      </c>
      <c r="I101" s="32"/>
      <c r="J101" s="32">
        <f>IF(Source!BA53&lt;&gt; 0, Source!BA53, 1)</f>
        <v>6.56</v>
      </c>
      <c r="K101" s="31">
        <f>Source!S53</f>
        <v>1577.71</v>
      </c>
      <c r="L101" s="33"/>
      <c r="R101">
        <f>H101</f>
        <v>240.5</v>
      </c>
    </row>
    <row r="102" spans="1:26" ht="14.25" x14ac:dyDescent="0.2">
      <c r="A102" s="46"/>
      <c r="B102" s="47"/>
      <c r="C102" s="47" t="s">
        <v>210</v>
      </c>
      <c r="D102" s="30"/>
      <c r="E102" s="13"/>
      <c r="F102" s="31">
        <f>Source!AM53</f>
        <v>241.95</v>
      </c>
      <c r="G102" s="32" t="str">
        <f>Source!DE53</f>
        <v/>
      </c>
      <c r="H102" s="31">
        <f>ROUND(Source!AD53*Source!I53, 2)</f>
        <v>69.22</v>
      </c>
      <c r="I102" s="32"/>
      <c r="J102" s="32">
        <f>IF(Source!BB53&lt;&gt; 0, Source!BB53, 1)</f>
        <v>6.56</v>
      </c>
      <c r="K102" s="31">
        <f>Source!Q53</f>
        <v>454.1</v>
      </c>
      <c r="L102" s="33"/>
    </row>
    <row r="103" spans="1:26" ht="14.25" x14ac:dyDescent="0.2">
      <c r="A103" s="46"/>
      <c r="B103" s="47"/>
      <c r="C103" s="47" t="s">
        <v>1462</v>
      </c>
      <c r="D103" s="30"/>
      <c r="E103" s="13"/>
      <c r="F103" s="31">
        <f>Source!AN53</f>
        <v>104.49</v>
      </c>
      <c r="G103" s="32" t="str">
        <f>Source!DF53</f>
        <v/>
      </c>
      <c r="H103" s="43">
        <f>ROUND(Source!AE53*Source!I53, 2)</f>
        <v>29.89</v>
      </c>
      <c r="I103" s="32"/>
      <c r="J103" s="32">
        <f>IF(Source!BS53&lt;&gt; 0, Source!BS53, 1)</f>
        <v>6.56</v>
      </c>
      <c r="K103" s="43">
        <f>Source!R53</f>
        <v>196.11</v>
      </c>
      <c r="L103" s="33"/>
      <c r="R103">
        <f>H103</f>
        <v>29.89</v>
      </c>
    </row>
    <row r="104" spans="1:26" ht="14.25" x14ac:dyDescent="0.2">
      <c r="A104" s="46"/>
      <c r="B104" s="47"/>
      <c r="C104" s="47" t="s">
        <v>1457</v>
      </c>
      <c r="D104" s="30" t="s">
        <v>1458</v>
      </c>
      <c r="E104" s="13">
        <f>Source!BZ53</f>
        <v>110</v>
      </c>
      <c r="F104" s="66" t="str">
        <f>CONCATENATE(" )", Source!DL53, Source!FT53, "=", Source!FX53)</f>
        <v xml:space="preserve"> )*0,9=99</v>
      </c>
      <c r="G104" s="79"/>
      <c r="H104" s="31">
        <f>SUM(S99:S106)</f>
        <v>267.69</v>
      </c>
      <c r="I104" s="34"/>
      <c r="J104" s="28">
        <f>Source!AT53</f>
        <v>99</v>
      </c>
      <c r="K104" s="31">
        <f>SUM(T99:T106)</f>
        <v>1756.08</v>
      </c>
      <c r="L104" s="33"/>
    </row>
    <row r="105" spans="1:26" ht="14.25" x14ac:dyDescent="0.2">
      <c r="A105" s="46"/>
      <c r="B105" s="47"/>
      <c r="C105" s="47" t="s">
        <v>1459</v>
      </c>
      <c r="D105" s="30" t="s">
        <v>1458</v>
      </c>
      <c r="E105" s="13">
        <f>Source!CA53</f>
        <v>70</v>
      </c>
      <c r="F105" s="66" t="str">
        <f>CONCATENATE(" )", Source!DM53, Source!FU53, "=", Source!FY53)</f>
        <v xml:space="preserve"> )*0,85=59,5</v>
      </c>
      <c r="G105" s="79"/>
      <c r="H105" s="31">
        <f>SUM(U99:U106)</f>
        <v>160.88</v>
      </c>
      <c r="I105" s="34"/>
      <c r="J105" s="28">
        <f>Source!AU53</f>
        <v>60</v>
      </c>
      <c r="K105" s="31">
        <f>SUM(V99:V106)</f>
        <v>1064.29</v>
      </c>
      <c r="L105" s="33"/>
    </row>
    <row r="106" spans="1:26" ht="14.25" x14ac:dyDescent="0.2">
      <c r="A106" s="48"/>
      <c r="B106" s="49"/>
      <c r="C106" s="49" t="s">
        <v>1460</v>
      </c>
      <c r="D106" s="36" t="s">
        <v>1461</v>
      </c>
      <c r="E106" s="37">
        <f>Source!AQ53</f>
        <v>103.91</v>
      </c>
      <c r="F106" s="38"/>
      <c r="G106" s="40" t="str">
        <f>Source!DI53</f>
        <v/>
      </c>
      <c r="H106" s="38"/>
      <c r="I106" s="40"/>
      <c r="J106" s="40"/>
      <c r="K106" s="38"/>
      <c r="L106" s="44">
        <f>Source!U53</f>
        <v>29.728651000000003</v>
      </c>
    </row>
    <row r="107" spans="1:26" ht="15" x14ac:dyDescent="0.25">
      <c r="G107" s="78">
        <f>H101+H102+H104+H105</f>
        <v>738.29000000000008</v>
      </c>
      <c r="H107" s="78"/>
      <c r="J107" s="78">
        <f>K101+K102+K104+K105</f>
        <v>4852.18</v>
      </c>
      <c r="K107" s="78"/>
      <c r="L107" s="42">
        <f>Source!U53</f>
        <v>29.728651000000003</v>
      </c>
      <c r="O107" s="26">
        <f>G107</f>
        <v>738.29000000000008</v>
      </c>
      <c r="P107" s="26">
        <f>J107</f>
        <v>4852.18</v>
      </c>
      <c r="Q107" s="26">
        <f>L107</f>
        <v>29.728651000000003</v>
      </c>
      <c r="W107">
        <f>IF(Source!BI53&lt;=1,H101+H102+H104+H105, 0)</f>
        <v>738.29000000000008</v>
      </c>
      <c r="X107">
        <f>IF(Source!BI53=2,H101+H102+H104+H105, 0)</f>
        <v>0</v>
      </c>
      <c r="Y107">
        <f>IF(Source!BI53=3,H101+H102+H104+H105, 0)</f>
        <v>0</v>
      </c>
      <c r="Z107">
        <f>IF(Source!BI53=4,H101+H102+H104+H105, 0)</f>
        <v>0</v>
      </c>
    </row>
    <row r="108" spans="1:26" ht="28.5" x14ac:dyDescent="0.2">
      <c r="A108" s="46" t="str">
        <f>Source!E55</f>
        <v>10</v>
      </c>
      <c r="B108" s="47" t="str">
        <f>Source!F55</f>
        <v>67-4-5</v>
      </c>
      <c r="C108" s="47" t="str">
        <f>Source!G55</f>
        <v>Демонтаж светильников для люминесцентных ламп</v>
      </c>
      <c r="D108" s="30" t="str">
        <f>Source!H55</f>
        <v>100 ШТ</v>
      </c>
      <c r="E108" s="13">
        <f>Source!I55</f>
        <v>0.28999999999999998</v>
      </c>
      <c r="F108" s="31">
        <f>Source!AL55+Source!AM55+Source!AO55</f>
        <v>145.97999999999999</v>
      </c>
      <c r="G108" s="32"/>
      <c r="H108" s="31"/>
      <c r="I108" s="32" t="str">
        <f>Source!BO55</f>
        <v/>
      </c>
      <c r="J108" s="32"/>
      <c r="K108" s="31"/>
      <c r="L108" s="33"/>
      <c r="S108">
        <f>ROUND((Source!FX55/100)*((ROUND(Source!AF55*Source!I55, 2)+ROUND(Source!AE55*Source!I55, 2))), 2)</f>
        <v>35.630000000000003</v>
      </c>
      <c r="T108">
        <f>Source!X55</f>
        <v>233.76</v>
      </c>
      <c r="U108">
        <f>ROUND((Source!FY55/100)*((ROUND(Source!AF55*Source!I55, 2)+ROUND(Source!AE55*Source!I55, 2))), 2)</f>
        <v>27.25</v>
      </c>
      <c r="V108">
        <f>Source!Y55</f>
        <v>178.76</v>
      </c>
    </row>
    <row r="109" spans="1:26" x14ac:dyDescent="0.2">
      <c r="C109" s="25" t="str">
        <f>"Объем: "&amp;Source!I55&amp;"=29/"&amp;"100"</f>
        <v>Объем: 0,29=29/100</v>
      </c>
    </row>
    <row r="110" spans="1:26" ht="14.25" x14ac:dyDescent="0.2">
      <c r="A110" s="46"/>
      <c r="B110" s="47"/>
      <c r="C110" s="47" t="s">
        <v>1456</v>
      </c>
      <c r="D110" s="30"/>
      <c r="E110" s="13"/>
      <c r="F110" s="31">
        <f>Source!AO55</f>
        <v>143.47999999999999</v>
      </c>
      <c r="G110" s="32" t="str">
        <f>Source!DG55</f>
        <v/>
      </c>
      <c r="H110" s="31">
        <f>ROUND(Source!AF55*Source!I55, 2)</f>
        <v>41.61</v>
      </c>
      <c r="I110" s="32"/>
      <c r="J110" s="32">
        <f>IF(Source!BA55&lt;&gt; 0, Source!BA55, 1)</f>
        <v>6.56</v>
      </c>
      <c r="K110" s="31">
        <f>Source!S55</f>
        <v>272.95999999999998</v>
      </c>
      <c r="L110" s="33"/>
      <c r="R110">
        <f>H110</f>
        <v>41.61</v>
      </c>
    </row>
    <row r="111" spans="1:26" ht="14.25" x14ac:dyDescent="0.2">
      <c r="A111" s="46"/>
      <c r="B111" s="47"/>
      <c r="C111" s="47" t="s">
        <v>210</v>
      </c>
      <c r="D111" s="30"/>
      <c r="E111" s="13"/>
      <c r="F111" s="31">
        <f>Source!AM55</f>
        <v>2.5</v>
      </c>
      <c r="G111" s="32" t="str">
        <f>Source!DE55</f>
        <v/>
      </c>
      <c r="H111" s="31">
        <f>ROUND(Source!AD55*Source!I55, 2)</f>
        <v>0.73</v>
      </c>
      <c r="I111" s="32"/>
      <c r="J111" s="32">
        <f>IF(Source!BB55&lt;&gt; 0, Source!BB55, 1)</f>
        <v>6.56</v>
      </c>
      <c r="K111" s="31">
        <f>Source!Q55</f>
        <v>4.76</v>
      </c>
      <c r="L111" s="33"/>
    </row>
    <row r="112" spans="1:26" ht="14.25" x14ac:dyDescent="0.2">
      <c r="A112" s="46"/>
      <c r="B112" s="47"/>
      <c r="C112" s="47" t="s">
        <v>1462</v>
      </c>
      <c r="D112" s="30"/>
      <c r="E112" s="13"/>
      <c r="F112" s="31">
        <f>Source!AN55</f>
        <v>1.08</v>
      </c>
      <c r="G112" s="32" t="str">
        <f>Source!DF55</f>
        <v/>
      </c>
      <c r="H112" s="43">
        <f>ROUND(Source!AE55*Source!I55, 2)</f>
        <v>0.31</v>
      </c>
      <c r="I112" s="32"/>
      <c r="J112" s="32">
        <f>IF(Source!BS55&lt;&gt; 0, Source!BS55, 1)</f>
        <v>6.56</v>
      </c>
      <c r="K112" s="43">
        <f>Source!R55</f>
        <v>2.0499999999999998</v>
      </c>
      <c r="L112" s="33"/>
      <c r="R112">
        <f>H112</f>
        <v>0.31</v>
      </c>
    </row>
    <row r="113" spans="1:26" ht="14.25" x14ac:dyDescent="0.2">
      <c r="A113" s="46"/>
      <c r="B113" s="47"/>
      <c r="C113" s="47" t="s">
        <v>1457</v>
      </c>
      <c r="D113" s="30" t="s">
        <v>1458</v>
      </c>
      <c r="E113" s="13">
        <f>Source!BZ55</f>
        <v>85</v>
      </c>
      <c r="F113" s="50"/>
      <c r="G113" s="32"/>
      <c r="H113" s="31">
        <f>SUM(S108:S115)</f>
        <v>35.630000000000003</v>
      </c>
      <c r="I113" s="34"/>
      <c r="J113" s="28">
        <f>Source!AT55</f>
        <v>85</v>
      </c>
      <c r="K113" s="31">
        <f>SUM(T108:T115)</f>
        <v>233.76</v>
      </c>
      <c r="L113" s="33"/>
    </row>
    <row r="114" spans="1:26" ht="14.25" x14ac:dyDescent="0.2">
      <c r="A114" s="46"/>
      <c r="B114" s="47"/>
      <c r="C114" s="47" t="s">
        <v>1459</v>
      </c>
      <c r="D114" s="30" t="s">
        <v>1458</v>
      </c>
      <c r="E114" s="13">
        <f>Source!CA55</f>
        <v>65</v>
      </c>
      <c r="F114" s="50"/>
      <c r="G114" s="32"/>
      <c r="H114" s="31">
        <f>SUM(U108:U115)</f>
        <v>27.25</v>
      </c>
      <c r="I114" s="34"/>
      <c r="J114" s="28">
        <f>Source!AU55</f>
        <v>65</v>
      </c>
      <c r="K114" s="31">
        <f>SUM(V108:V115)</f>
        <v>178.76</v>
      </c>
      <c r="L114" s="33"/>
    </row>
    <row r="115" spans="1:26" ht="14.25" x14ac:dyDescent="0.2">
      <c r="A115" s="48"/>
      <c r="B115" s="49"/>
      <c r="C115" s="49" t="s">
        <v>1460</v>
      </c>
      <c r="D115" s="36" t="s">
        <v>1461</v>
      </c>
      <c r="E115" s="37">
        <f>Source!AQ55</f>
        <v>17.89</v>
      </c>
      <c r="F115" s="38"/>
      <c r="G115" s="40" t="str">
        <f>Source!DI55</f>
        <v/>
      </c>
      <c r="H115" s="38"/>
      <c r="I115" s="40"/>
      <c r="J115" s="40"/>
      <c r="K115" s="38"/>
      <c r="L115" s="44">
        <f>Source!U55</f>
        <v>5.1880999999999995</v>
      </c>
    </row>
    <row r="116" spans="1:26" ht="15" x14ac:dyDescent="0.25">
      <c r="G116" s="78">
        <f>H110+H111+H113+H114</f>
        <v>105.22</v>
      </c>
      <c r="H116" s="78"/>
      <c r="J116" s="78">
        <f>K110+K111+K113+K114</f>
        <v>690.24</v>
      </c>
      <c r="K116" s="78"/>
      <c r="L116" s="42">
        <f>Source!U55</f>
        <v>5.1880999999999995</v>
      </c>
      <c r="O116" s="26">
        <f>G116</f>
        <v>105.22</v>
      </c>
      <c r="P116" s="26">
        <f>J116</f>
        <v>690.24</v>
      </c>
      <c r="Q116" s="26">
        <f>L116</f>
        <v>5.1880999999999995</v>
      </c>
      <c r="W116">
        <f>IF(Source!BI55&lt;=1,H110+H111+H113+H114, 0)</f>
        <v>105.22</v>
      </c>
      <c r="X116">
        <f>IF(Source!BI55=2,H110+H111+H113+H114, 0)</f>
        <v>0</v>
      </c>
      <c r="Y116">
        <f>IF(Source!BI55=3,H110+H111+H113+H114, 0)</f>
        <v>0</v>
      </c>
      <c r="Z116">
        <f>IF(Source!BI55=4,H110+H111+H113+H114, 0)</f>
        <v>0</v>
      </c>
    </row>
    <row r="117" spans="1:26" ht="14.25" x14ac:dyDescent="0.2">
      <c r="A117" s="46" t="str">
        <f>Source!E57</f>
        <v>11</v>
      </c>
      <c r="B117" s="47" t="str">
        <f>Source!F57</f>
        <v>67-4-4</v>
      </c>
      <c r="C117" s="47" t="str">
        <f>Source!G57</f>
        <v>Демонтаж бра, плафонов</v>
      </c>
      <c r="D117" s="30" t="str">
        <f>Source!H57</f>
        <v>100 ШТ</v>
      </c>
      <c r="E117" s="13">
        <f>Source!I57</f>
        <v>7.0000000000000007E-2</v>
      </c>
      <c r="F117" s="31">
        <f>Source!AL57+Source!AM57+Source!AO57</f>
        <v>85.259999999999991</v>
      </c>
      <c r="G117" s="32"/>
      <c r="H117" s="31"/>
      <c r="I117" s="32" t="str">
        <f>Source!BO57</f>
        <v/>
      </c>
      <c r="J117" s="32"/>
      <c r="K117" s="31"/>
      <c r="L117" s="33"/>
      <c r="S117">
        <f>ROUND((Source!FX57/100)*((ROUND(Source!AF57*Source!I57, 2)+ROUND(Source!AE57*Source!I57, 2))), 2)</f>
        <v>5.04</v>
      </c>
      <c r="T117">
        <f>Source!X57</f>
        <v>33.07</v>
      </c>
      <c r="U117">
        <f>ROUND((Source!FY57/100)*((ROUND(Source!AF57*Source!I57, 2)+ROUND(Source!AE57*Source!I57, 2))), 2)</f>
        <v>3.85</v>
      </c>
      <c r="V117">
        <f>Source!Y57</f>
        <v>25.29</v>
      </c>
    </row>
    <row r="118" spans="1:26" x14ac:dyDescent="0.2">
      <c r="C118" s="25" t="str">
        <f>"Объем: "&amp;Source!I57&amp;"=7/"&amp;"100"</f>
        <v>Объем: 0,07=7/100</v>
      </c>
    </row>
    <row r="119" spans="1:26" ht="14.25" x14ac:dyDescent="0.2">
      <c r="A119" s="46"/>
      <c r="B119" s="47"/>
      <c r="C119" s="47" t="s">
        <v>1456</v>
      </c>
      <c r="D119" s="30"/>
      <c r="E119" s="13"/>
      <c r="F119" s="31">
        <f>Source!AO57</f>
        <v>84.32</v>
      </c>
      <c r="G119" s="32" t="str">
        <f>Source!DG57</f>
        <v/>
      </c>
      <c r="H119" s="31">
        <f>ROUND(Source!AF57*Source!I57, 2)</f>
        <v>5.9</v>
      </c>
      <c r="I119" s="32"/>
      <c r="J119" s="32">
        <f>IF(Source!BA57&lt;&gt; 0, Source!BA57, 1)</f>
        <v>6.56</v>
      </c>
      <c r="K119" s="31">
        <f>Source!S57</f>
        <v>38.72</v>
      </c>
      <c r="L119" s="33"/>
      <c r="R119">
        <f>H119</f>
        <v>5.9</v>
      </c>
    </row>
    <row r="120" spans="1:26" ht="14.25" x14ac:dyDescent="0.2">
      <c r="A120" s="46"/>
      <c r="B120" s="47"/>
      <c r="C120" s="47" t="s">
        <v>210</v>
      </c>
      <c r="D120" s="30"/>
      <c r="E120" s="13"/>
      <c r="F120" s="31">
        <f>Source!AM57</f>
        <v>0.94</v>
      </c>
      <c r="G120" s="32" t="str">
        <f>Source!DE57</f>
        <v/>
      </c>
      <c r="H120" s="31">
        <f>ROUND(Source!AD57*Source!I57, 2)</f>
        <v>7.0000000000000007E-2</v>
      </c>
      <c r="I120" s="32"/>
      <c r="J120" s="32">
        <f>IF(Source!BB57&lt;&gt; 0, Source!BB57, 1)</f>
        <v>6.56</v>
      </c>
      <c r="K120" s="31">
        <f>Source!Q57</f>
        <v>0.43</v>
      </c>
      <c r="L120" s="33"/>
    </row>
    <row r="121" spans="1:26" ht="14.25" x14ac:dyDescent="0.2">
      <c r="A121" s="46"/>
      <c r="B121" s="47"/>
      <c r="C121" s="47" t="s">
        <v>1462</v>
      </c>
      <c r="D121" s="30"/>
      <c r="E121" s="13"/>
      <c r="F121" s="31">
        <f>Source!AN57</f>
        <v>0.41</v>
      </c>
      <c r="G121" s="32" t="str">
        <f>Source!DF57</f>
        <v/>
      </c>
      <c r="H121" s="43">
        <f>ROUND(Source!AE57*Source!I57, 2)</f>
        <v>0.03</v>
      </c>
      <c r="I121" s="32"/>
      <c r="J121" s="32">
        <f>IF(Source!BS57&lt;&gt; 0, Source!BS57, 1)</f>
        <v>6.56</v>
      </c>
      <c r="K121" s="43">
        <f>Source!R57</f>
        <v>0.19</v>
      </c>
      <c r="L121" s="33"/>
      <c r="R121">
        <f>H121</f>
        <v>0.03</v>
      </c>
    </row>
    <row r="122" spans="1:26" ht="14.25" x14ac:dyDescent="0.2">
      <c r="A122" s="46"/>
      <c r="B122" s="47"/>
      <c r="C122" s="47" t="s">
        <v>1457</v>
      </c>
      <c r="D122" s="30" t="s">
        <v>1458</v>
      </c>
      <c r="E122" s="13">
        <f>Source!BZ57</f>
        <v>85</v>
      </c>
      <c r="F122" s="50"/>
      <c r="G122" s="32"/>
      <c r="H122" s="31">
        <f>SUM(S117:S124)</f>
        <v>5.04</v>
      </c>
      <c r="I122" s="34"/>
      <c r="J122" s="28">
        <f>Source!AT57</f>
        <v>85</v>
      </c>
      <c r="K122" s="31">
        <f>SUM(T117:T124)</f>
        <v>33.07</v>
      </c>
      <c r="L122" s="33"/>
    </row>
    <row r="123" spans="1:26" ht="14.25" x14ac:dyDescent="0.2">
      <c r="A123" s="46"/>
      <c r="B123" s="47"/>
      <c r="C123" s="47" t="s">
        <v>1459</v>
      </c>
      <c r="D123" s="30" t="s">
        <v>1458</v>
      </c>
      <c r="E123" s="13">
        <f>Source!CA57</f>
        <v>65</v>
      </c>
      <c r="F123" s="50"/>
      <c r="G123" s="32"/>
      <c r="H123" s="31">
        <f>SUM(U117:U124)</f>
        <v>3.85</v>
      </c>
      <c r="I123" s="34"/>
      <c r="J123" s="28">
        <f>Source!AU57</f>
        <v>65</v>
      </c>
      <c r="K123" s="31">
        <f>SUM(V117:V124)</f>
        <v>25.29</v>
      </c>
      <c r="L123" s="33"/>
    </row>
    <row r="124" spans="1:26" ht="14.25" x14ac:dyDescent="0.2">
      <c r="A124" s="48"/>
      <c r="B124" s="49"/>
      <c r="C124" s="49" t="s">
        <v>1460</v>
      </c>
      <c r="D124" s="36" t="s">
        <v>1461</v>
      </c>
      <c r="E124" s="37">
        <f>Source!AQ57</f>
        <v>10.81</v>
      </c>
      <c r="F124" s="38"/>
      <c r="G124" s="40" t="str">
        <f>Source!DI57</f>
        <v/>
      </c>
      <c r="H124" s="38"/>
      <c r="I124" s="40"/>
      <c r="J124" s="40"/>
      <c r="K124" s="38"/>
      <c r="L124" s="44">
        <f>Source!U57</f>
        <v>0.75670000000000015</v>
      </c>
    </row>
    <row r="125" spans="1:26" ht="15" x14ac:dyDescent="0.25">
      <c r="G125" s="78">
        <f>H119+H120+H122+H123</f>
        <v>14.860000000000001</v>
      </c>
      <c r="H125" s="78"/>
      <c r="J125" s="78">
        <f>K119+K120+K122+K123</f>
        <v>97.509999999999991</v>
      </c>
      <c r="K125" s="78"/>
      <c r="L125" s="42">
        <f>Source!U57</f>
        <v>0.75670000000000015</v>
      </c>
      <c r="O125" s="26">
        <f>G125</f>
        <v>14.860000000000001</v>
      </c>
      <c r="P125" s="26">
        <f>J125</f>
        <v>97.509999999999991</v>
      </c>
      <c r="Q125" s="26">
        <f>L125</f>
        <v>0.75670000000000015</v>
      </c>
      <c r="W125">
        <f>IF(Source!BI57&lt;=1,H119+H120+H122+H123, 0)</f>
        <v>14.860000000000001</v>
      </c>
      <c r="X125">
        <f>IF(Source!BI57=2,H119+H120+H122+H123, 0)</f>
        <v>0</v>
      </c>
      <c r="Y125">
        <f>IF(Source!BI57=3,H119+H120+H122+H123, 0)</f>
        <v>0</v>
      </c>
      <c r="Z125">
        <f>IF(Source!BI57=4,H119+H120+H122+H123, 0)</f>
        <v>0</v>
      </c>
    </row>
    <row r="126" spans="1:26" ht="14.25" x14ac:dyDescent="0.2">
      <c r="A126" s="46" t="str">
        <f>Source!E59</f>
        <v>12</v>
      </c>
      <c r="B126" s="47" t="str">
        <f>Source!F59</f>
        <v>67-3-1</v>
      </c>
      <c r="C126" s="47" t="str">
        <f>Source!G59</f>
        <v>Демонтаж кабеля</v>
      </c>
      <c r="D126" s="30" t="str">
        <f>Source!H59</f>
        <v>100 м</v>
      </c>
      <c r="E126" s="13">
        <f>Source!I59</f>
        <v>7.1319999999999997</v>
      </c>
      <c r="F126" s="31">
        <f>Source!AL59+Source!AM59+Source!AO59</f>
        <v>75.5</v>
      </c>
      <c r="G126" s="32"/>
      <c r="H126" s="31"/>
      <c r="I126" s="32" t="str">
        <f>Source!BO59</f>
        <v/>
      </c>
      <c r="J126" s="32"/>
      <c r="K126" s="31"/>
      <c r="L126" s="33"/>
      <c r="S126">
        <f>ROUND((Source!FX59/100)*((ROUND(Source!AF59*Source!I59, 2)+ROUND(Source!AE59*Source!I59, 2))), 2)</f>
        <v>456.67</v>
      </c>
      <c r="T126">
        <f>Source!X59</f>
        <v>2995.72</v>
      </c>
      <c r="U126">
        <f>ROUND((Source!FY59/100)*((ROUND(Source!AF59*Source!I59, 2)+ROUND(Source!AE59*Source!I59, 2))), 2)</f>
        <v>349.22</v>
      </c>
      <c r="V126">
        <f>Source!Y59</f>
        <v>2290.85</v>
      </c>
    </row>
    <row r="127" spans="1:26" x14ac:dyDescent="0.2">
      <c r="C127" s="25" t="str">
        <f>"Объем: "&amp;Source!I59&amp;"=713,2/"&amp;"100"</f>
        <v>Объем: 7,132=713,2/100</v>
      </c>
    </row>
    <row r="128" spans="1:26" ht="14.25" x14ac:dyDescent="0.2">
      <c r="A128" s="46"/>
      <c r="B128" s="47"/>
      <c r="C128" s="47" t="s">
        <v>1456</v>
      </c>
      <c r="D128" s="30"/>
      <c r="E128" s="13"/>
      <c r="F128" s="31">
        <f>Source!AO59</f>
        <v>75.19</v>
      </c>
      <c r="G128" s="32" t="str">
        <f>Source!DG59</f>
        <v/>
      </c>
      <c r="H128" s="31">
        <f>ROUND(Source!AF59*Source!I59, 2)</f>
        <v>536.26</v>
      </c>
      <c r="I128" s="32"/>
      <c r="J128" s="32">
        <f>IF(Source!BA59&lt;&gt; 0, Source!BA59, 1)</f>
        <v>6.56</v>
      </c>
      <c r="K128" s="31">
        <f>Source!S59</f>
        <v>3517.83</v>
      </c>
      <c r="L128" s="33"/>
      <c r="R128">
        <f>H128</f>
        <v>536.26</v>
      </c>
    </row>
    <row r="129" spans="1:26" ht="14.25" x14ac:dyDescent="0.2">
      <c r="A129" s="46"/>
      <c r="B129" s="47"/>
      <c r="C129" s="47" t="s">
        <v>210</v>
      </c>
      <c r="D129" s="30"/>
      <c r="E129" s="13"/>
      <c r="F129" s="31">
        <f>Source!AM59</f>
        <v>0.31</v>
      </c>
      <c r="G129" s="32" t="str">
        <f>Source!DE59</f>
        <v/>
      </c>
      <c r="H129" s="31">
        <f>ROUND(Source!AD59*Source!I59, 2)</f>
        <v>2.21</v>
      </c>
      <c r="I129" s="32"/>
      <c r="J129" s="32">
        <f>IF(Source!BB59&lt;&gt; 0, Source!BB59, 1)</f>
        <v>6.56</v>
      </c>
      <c r="K129" s="31">
        <f>Source!Q59</f>
        <v>14.5</v>
      </c>
      <c r="L129" s="33"/>
    </row>
    <row r="130" spans="1:26" ht="14.25" x14ac:dyDescent="0.2">
      <c r="A130" s="46"/>
      <c r="B130" s="47"/>
      <c r="C130" s="47" t="s">
        <v>1462</v>
      </c>
      <c r="D130" s="30"/>
      <c r="E130" s="13"/>
      <c r="F130" s="31">
        <f>Source!AN59</f>
        <v>0.14000000000000001</v>
      </c>
      <c r="G130" s="32" t="str">
        <f>Source!DF59</f>
        <v/>
      </c>
      <c r="H130" s="43">
        <f>ROUND(Source!AE59*Source!I59, 2)</f>
        <v>1</v>
      </c>
      <c r="I130" s="32"/>
      <c r="J130" s="32">
        <f>IF(Source!BS59&lt;&gt; 0, Source!BS59, 1)</f>
        <v>6.56</v>
      </c>
      <c r="K130" s="43">
        <f>Source!R59</f>
        <v>6.55</v>
      </c>
      <c r="L130" s="33"/>
      <c r="R130">
        <f>H130</f>
        <v>1</v>
      </c>
    </row>
    <row r="131" spans="1:26" ht="14.25" x14ac:dyDescent="0.2">
      <c r="A131" s="46"/>
      <c r="B131" s="47"/>
      <c r="C131" s="47" t="s">
        <v>1457</v>
      </c>
      <c r="D131" s="30" t="s">
        <v>1458</v>
      </c>
      <c r="E131" s="13">
        <f>Source!BZ59</f>
        <v>85</v>
      </c>
      <c r="F131" s="50"/>
      <c r="G131" s="32"/>
      <c r="H131" s="31">
        <f>SUM(S126:S133)</f>
        <v>456.67</v>
      </c>
      <c r="I131" s="34"/>
      <c r="J131" s="28">
        <f>Source!AT59</f>
        <v>85</v>
      </c>
      <c r="K131" s="31">
        <f>SUM(T126:T133)</f>
        <v>2995.72</v>
      </c>
      <c r="L131" s="33"/>
    </row>
    <row r="132" spans="1:26" ht="14.25" x14ac:dyDescent="0.2">
      <c r="A132" s="46"/>
      <c r="B132" s="47"/>
      <c r="C132" s="47" t="s">
        <v>1459</v>
      </c>
      <c r="D132" s="30" t="s">
        <v>1458</v>
      </c>
      <c r="E132" s="13">
        <f>Source!CA59</f>
        <v>65</v>
      </c>
      <c r="F132" s="50"/>
      <c r="G132" s="32"/>
      <c r="H132" s="31">
        <f>SUM(U126:U133)</f>
        <v>349.22</v>
      </c>
      <c r="I132" s="34"/>
      <c r="J132" s="28">
        <f>Source!AU59</f>
        <v>65</v>
      </c>
      <c r="K132" s="31">
        <f>SUM(V126:V133)</f>
        <v>2290.85</v>
      </c>
      <c r="L132" s="33"/>
    </row>
    <row r="133" spans="1:26" ht="14.25" x14ac:dyDescent="0.2">
      <c r="A133" s="48"/>
      <c r="B133" s="49"/>
      <c r="C133" s="49" t="s">
        <v>1460</v>
      </c>
      <c r="D133" s="36" t="s">
        <v>1461</v>
      </c>
      <c r="E133" s="37">
        <f>Source!AQ59</f>
        <v>9.64</v>
      </c>
      <c r="F133" s="38"/>
      <c r="G133" s="40" t="str">
        <f>Source!DI59</f>
        <v/>
      </c>
      <c r="H133" s="38"/>
      <c r="I133" s="40"/>
      <c r="J133" s="40"/>
      <c r="K133" s="38"/>
      <c r="L133" s="44">
        <f>Source!U59</f>
        <v>68.752480000000006</v>
      </c>
    </row>
    <row r="134" spans="1:26" ht="15" x14ac:dyDescent="0.25">
      <c r="G134" s="78">
        <f>H128+H129+H131+H132</f>
        <v>1344.3600000000001</v>
      </c>
      <c r="H134" s="78"/>
      <c r="J134" s="78">
        <f>K128+K129+K131+K132</f>
        <v>8818.9</v>
      </c>
      <c r="K134" s="78"/>
      <c r="L134" s="42">
        <f>Source!U59</f>
        <v>68.752480000000006</v>
      </c>
      <c r="O134" s="26">
        <f>G134</f>
        <v>1344.3600000000001</v>
      </c>
      <c r="P134" s="26">
        <f>J134</f>
        <v>8818.9</v>
      </c>
      <c r="Q134" s="26">
        <f>L134</f>
        <v>68.752480000000006</v>
      </c>
      <c r="W134">
        <f>IF(Source!BI59&lt;=1,H128+H129+H131+H132, 0)</f>
        <v>1344.3600000000001</v>
      </c>
      <c r="X134">
        <f>IF(Source!BI59=2,H128+H129+H131+H132, 0)</f>
        <v>0</v>
      </c>
      <c r="Y134">
        <f>IF(Source!BI59=3,H128+H129+H131+H132, 0)</f>
        <v>0</v>
      </c>
      <c r="Z134">
        <f>IF(Source!BI59=4,H128+H129+H131+H132, 0)</f>
        <v>0</v>
      </c>
    </row>
    <row r="135" spans="1:26" ht="14.25" x14ac:dyDescent="0.2">
      <c r="A135" s="46" t="str">
        <f>Source!E61</f>
        <v>13</v>
      </c>
      <c r="B135" s="47" t="str">
        <f>Source!F61</f>
        <v>67-4-1</v>
      </c>
      <c r="C135" s="47" t="str">
        <f>Source!G61</f>
        <v>Демонтаж выключателей, розеток</v>
      </c>
      <c r="D135" s="30" t="str">
        <f>Source!H61</f>
        <v>100 ШТ</v>
      </c>
      <c r="E135" s="13">
        <f>Source!I61</f>
        <v>0.56000000000000005</v>
      </c>
      <c r="F135" s="31">
        <f>Source!AL61+Source!AM61+Source!AO61</f>
        <v>45.55</v>
      </c>
      <c r="G135" s="32"/>
      <c r="H135" s="31"/>
      <c r="I135" s="32" t="str">
        <f>Source!BO61</f>
        <v/>
      </c>
      <c r="J135" s="32"/>
      <c r="K135" s="31"/>
      <c r="L135" s="33"/>
      <c r="S135">
        <f>ROUND((Source!FX61/100)*((ROUND(Source!AF61*Source!I61, 2)+ROUND(Source!AE61*Source!I61, 2))), 2)</f>
        <v>21.68</v>
      </c>
      <c r="T135">
        <f>Source!X61</f>
        <v>142.22999999999999</v>
      </c>
      <c r="U135">
        <f>ROUND((Source!FY61/100)*((ROUND(Source!AF61*Source!I61, 2)+ROUND(Source!AE61*Source!I61, 2))), 2)</f>
        <v>16.579999999999998</v>
      </c>
      <c r="V135">
        <f>Source!Y61</f>
        <v>108.76</v>
      </c>
    </row>
    <row r="136" spans="1:26" x14ac:dyDescent="0.2">
      <c r="C136" s="25" t="str">
        <f>"Объем: "&amp;Source!I61&amp;"=(36+"&amp;"20)/"&amp;"100"</f>
        <v>Объем: 0,56=(36+20)/100</v>
      </c>
    </row>
    <row r="137" spans="1:26" ht="14.25" x14ac:dyDescent="0.2">
      <c r="A137" s="46"/>
      <c r="B137" s="47"/>
      <c r="C137" s="47" t="s">
        <v>1456</v>
      </c>
      <c r="D137" s="30"/>
      <c r="E137" s="13"/>
      <c r="F137" s="31">
        <f>Source!AO61</f>
        <v>45.55</v>
      </c>
      <c r="G137" s="32" t="str">
        <f>Source!DG61</f>
        <v/>
      </c>
      <c r="H137" s="31">
        <f>ROUND(Source!AF61*Source!I61, 2)</f>
        <v>25.51</v>
      </c>
      <c r="I137" s="32"/>
      <c r="J137" s="32">
        <f>IF(Source!BA61&lt;&gt; 0, Source!BA61, 1)</f>
        <v>6.56</v>
      </c>
      <c r="K137" s="31">
        <f>Source!S61</f>
        <v>167.33</v>
      </c>
      <c r="L137" s="33"/>
      <c r="R137">
        <f>H137</f>
        <v>25.51</v>
      </c>
    </row>
    <row r="138" spans="1:26" ht="14.25" x14ac:dyDescent="0.2">
      <c r="A138" s="46"/>
      <c r="B138" s="47"/>
      <c r="C138" s="47" t="s">
        <v>1457</v>
      </c>
      <c r="D138" s="30" t="s">
        <v>1458</v>
      </c>
      <c r="E138" s="13">
        <f>Source!BZ61</f>
        <v>85</v>
      </c>
      <c r="F138" s="50"/>
      <c r="G138" s="32"/>
      <c r="H138" s="31">
        <f>SUM(S135:S140)</f>
        <v>21.68</v>
      </c>
      <c r="I138" s="34"/>
      <c r="J138" s="28">
        <f>Source!AT61</f>
        <v>85</v>
      </c>
      <c r="K138" s="31">
        <f>SUM(T135:T140)</f>
        <v>142.22999999999999</v>
      </c>
      <c r="L138" s="33"/>
    </row>
    <row r="139" spans="1:26" ht="14.25" x14ac:dyDescent="0.2">
      <c r="A139" s="46"/>
      <c r="B139" s="47"/>
      <c r="C139" s="47" t="s">
        <v>1459</v>
      </c>
      <c r="D139" s="30" t="s">
        <v>1458</v>
      </c>
      <c r="E139" s="13">
        <f>Source!CA61</f>
        <v>65</v>
      </c>
      <c r="F139" s="50"/>
      <c r="G139" s="32"/>
      <c r="H139" s="31">
        <f>SUM(U135:U140)</f>
        <v>16.579999999999998</v>
      </c>
      <c r="I139" s="34"/>
      <c r="J139" s="28">
        <f>Source!AU61</f>
        <v>65</v>
      </c>
      <c r="K139" s="31">
        <f>SUM(V135:V140)</f>
        <v>108.76</v>
      </c>
      <c r="L139" s="33"/>
    </row>
    <row r="140" spans="1:26" ht="14.25" x14ac:dyDescent="0.2">
      <c r="A140" s="48"/>
      <c r="B140" s="49"/>
      <c r="C140" s="49" t="s">
        <v>1460</v>
      </c>
      <c r="D140" s="36" t="s">
        <v>1461</v>
      </c>
      <c r="E140" s="37">
        <f>Source!AQ61</f>
        <v>5.84</v>
      </c>
      <c r="F140" s="38"/>
      <c r="G140" s="40" t="str">
        <f>Source!DI61</f>
        <v/>
      </c>
      <c r="H140" s="38"/>
      <c r="I140" s="40"/>
      <c r="J140" s="40"/>
      <c r="K140" s="38"/>
      <c r="L140" s="44">
        <f>Source!U61</f>
        <v>3.2704000000000004</v>
      </c>
    </row>
    <row r="141" spans="1:26" ht="15" x14ac:dyDescent="0.25">
      <c r="G141" s="78">
        <f>H137+H138+H139</f>
        <v>63.769999999999996</v>
      </c>
      <c r="H141" s="78"/>
      <c r="J141" s="78">
        <f>K137+K138+K139</f>
        <v>418.32</v>
      </c>
      <c r="K141" s="78"/>
      <c r="L141" s="42">
        <f>Source!U61</f>
        <v>3.2704000000000004</v>
      </c>
      <c r="O141" s="26">
        <f>G141</f>
        <v>63.769999999999996</v>
      </c>
      <c r="P141" s="26">
        <f>J141</f>
        <v>418.32</v>
      </c>
      <c r="Q141" s="26">
        <f>L141</f>
        <v>3.2704000000000004</v>
      </c>
      <c r="W141">
        <f>IF(Source!BI61&lt;=1,H137+H138+H139, 0)</f>
        <v>63.769999999999996</v>
      </c>
      <c r="X141">
        <f>IF(Source!BI61=2,H137+H138+H139, 0)</f>
        <v>0</v>
      </c>
      <c r="Y141">
        <f>IF(Source!BI61=3,H137+H138+H139, 0)</f>
        <v>0</v>
      </c>
      <c r="Z141">
        <f>IF(Source!BI61=4,H137+H138+H139, 0)</f>
        <v>0</v>
      </c>
    </row>
    <row r="142" spans="1:26" ht="28.5" x14ac:dyDescent="0.2">
      <c r="A142" s="46" t="str">
        <f>Source!E63</f>
        <v>14</v>
      </c>
      <c r="B142" s="47" t="str">
        <f>Source!F63</f>
        <v>65-31-1</v>
      </c>
      <c r="C142" s="47" t="str">
        <f>Source!G63</f>
        <v>Демонтаж осевых вентиляторов весом до 0,05 т</v>
      </c>
      <c r="D142" s="30" t="str">
        <f>Source!H63</f>
        <v>100 ШТ</v>
      </c>
      <c r="E142" s="13">
        <f>Source!I63</f>
        <v>0.01</v>
      </c>
      <c r="F142" s="31">
        <f>Source!AL63+Source!AM63+Source!AO63</f>
        <v>4865.9299999999994</v>
      </c>
      <c r="G142" s="32"/>
      <c r="H142" s="31"/>
      <c r="I142" s="32" t="str">
        <f>Source!BO63</f>
        <v/>
      </c>
      <c r="J142" s="32"/>
      <c r="K142" s="31"/>
      <c r="L142" s="33"/>
      <c r="S142">
        <f>ROUND((Source!FX63/100)*((ROUND(Source!AF63*Source!I63, 2)+ROUND(Source!AE63*Source!I63, 2))), 2)</f>
        <v>35.9</v>
      </c>
      <c r="T142">
        <f>Source!X63</f>
        <v>235.56</v>
      </c>
      <c r="U142">
        <f>ROUND((Source!FY63/100)*((ROUND(Source!AF63*Source!I63, 2)+ROUND(Source!AE63*Source!I63, 2))), 2)</f>
        <v>24.26</v>
      </c>
      <c r="V142">
        <f>Source!Y63</f>
        <v>159.16999999999999</v>
      </c>
    </row>
    <row r="143" spans="1:26" x14ac:dyDescent="0.2">
      <c r="C143" s="25" t="str">
        <f>"Объем: "&amp;Source!I63&amp;"=1/"&amp;"100"</f>
        <v>Объем: 0,01=1/100</v>
      </c>
    </row>
    <row r="144" spans="1:26" ht="14.25" x14ac:dyDescent="0.2">
      <c r="A144" s="46"/>
      <c r="B144" s="47"/>
      <c r="C144" s="47" t="s">
        <v>1456</v>
      </c>
      <c r="D144" s="30"/>
      <c r="E144" s="13"/>
      <c r="F144" s="31">
        <f>Source!AO63</f>
        <v>4842.4799999999996</v>
      </c>
      <c r="G144" s="32" t="str">
        <f>Source!DG63</f>
        <v/>
      </c>
      <c r="H144" s="31">
        <f>ROUND(Source!AF63*Source!I63, 2)</f>
        <v>48.42</v>
      </c>
      <c r="I144" s="32"/>
      <c r="J144" s="32">
        <f>IF(Source!BA63&lt;&gt; 0, Source!BA63, 1)</f>
        <v>6.56</v>
      </c>
      <c r="K144" s="31">
        <f>Source!S63</f>
        <v>317.67</v>
      </c>
      <c r="L144" s="33"/>
      <c r="R144">
        <f>H144</f>
        <v>48.42</v>
      </c>
    </row>
    <row r="145" spans="1:26" ht="14.25" x14ac:dyDescent="0.2">
      <c r="A145" s="46"/>
      <c r="B145" s="47"/>
      <c r="C145" s="47" t="s">
        <v>210</v>
      </c>
      <c r="D145" s="30"/>
      <c r="E145" s="13"/>
      <c r="F145" s="31">
        <f>Source!AM63</f>
        <v>23.45</v>
      </c>
      <c r="G145" s="32" t="str">
        <f>Source!DE63</f>
        <v/>
      </c>
      <c r="H145" s="31">
        <f>ROUND(Source!AD63*Source!I63, 2)</f>
        <v>0.23</v>
      </c>
      <c r="I145" s="32"/>
      <c r="J145" s="32">
        <f>IF(Source!BB63&lt;&gt; 0, Source!BB63, 1)</f>
        <v>6.56</v>
      </c>
      <c r="K145" s="31">
        <f>Source!Q63</f>
        <v>1.54</v>
      </c>
      <c r="L145" s="33"/>
    </row>
    <row r="146" spans="1:26" ht="14.25" x14ac:dyDescent="0.2">
      <c r="A146" s="46"/>
      <c r="B146" s="47"/>
      <c r="C146" s="47" t="s">
        <v>1462</v>
      </c>
      <c r="D146" s="30"/>
      <c r="E146" s="13"/>
      <c r="F146" s="31">
        <f>Source!AN63</f>
        <v>10.130000000000001</v>
      </c>
      <c r="G146" s="32" t="str">
        <f>Source!DF63</f>
        <v/>
      </c>
      <c r="H146" s="43">
        <f>ROUND(Source!AE63*Source!I63, 2)</f>
        <v>0.1</v>
      </c>
      <c r="I146" s="32"/>
      <c r="J146" s="32">
        <f>IF(Source!BS63&lt;&gt; 0, Source!BS63, 1)</f>
        <v>6.56</v>
      </c>
      <c r="K146" s="43">
        <f>Source!R63</f>
        <v>0.66</v>
      </c>
      <c r="L146" s="33"/>
      <c r="R146">
        <f>H146</f>
        <v>0.1</v>
      </c>
    </row>
    <row r="147" spans="1:26" ht="14.25" x14ac:dyDescent="0.2">
      <c r="A147" s="46"/>
      <c r="B147" s="47"/>
      <c r="C147" s="47" t="s">
        <v>1457</v>
      </c>
      <c r="D147" s="30" t="s">
        <v>1458</v>
      </c>
      <c r="E147" s="13">
        <f>Source!BZ63</f>
        <v>74</v>
      </c>
      <c r="F147" s="50"/>
      <c r="G147" s="32"/>
      <c r="H147" s="31">
        <f>SUM(S142:S149)</f>
        <v>35.9</v>
      </c>
      <c r="I147" s="34"/>
      <c r="J147" s="28">
        <f>Source!AT63</f>
        <v>74</v>
      </c>
      <c r="K147" s="31">
        <f>SUM(T142:T149)</f>
        <v>235.56</v>
      </c>
      <c r="L147" s="33"/>
    </row>
    <row r="148" spans="1:26" ht="14.25" x14ac:dyDescent="0.2">
      <c r="A148" s="46"/>
      <c r="B148" s="47"/>
      <c r="C148" s="47" t="s">
        <v>1459</v>
      </c>
      <c r="D148" s="30" t="s">
        <v>1458</v>
      </c>
      <c r="E148" s="13">
        <f>Source!CA63</f>
        <v>50</v>
      </c>
      <c r="F148" s="50"/>
      <c r="G148" s="32"/>
      <c r="H148" s="31">
        <f>SUM(U142:U149)</f>
        <v>24.26</v>
      </c>
      <c r="I148" s="34"/>
      <c r="J148" s="28">
        <f>Source!AU63</f>
        <v>50</v>
      </c>
      <c r="K148" s="31">
        <f>SUM(V142:V149)</f>
        <v>159.16999999999999</v>
      </c>
      <c r="L148" s="33"/>
    </row>
    <row r="149" spans="1:26" ht="14.25" x14ac:dyDescent="0.2">
      <c r="A149" s="48"/>
      <c r="B149" s="49"/>
      <c r="C149" s="49" t="s">
        <v>1460</v>
      </c>
      <c r="D149" s="36" t="s">
        <v>1461</v>
      </c>
      <c r="E149" s="37">
        <f>Source!AQ63</f>
        <v>567.70000000000005</v>
      </c>
      <c r="F149" s="38"/>
      <c r="G149" s="40" t="str">
        <f>Source!DI63</f>
        <v/>
      </c>
      <c r="H149" s="38"/>
      <c r="I149" s="40"/>
      <c r="J149" s="40"/>
      <c r="K149" s="38"/>
      <c r="L149" s="44">
        <f>Source!U63</f>
        <v>5.6770000000000005</v>
      </c>
    </row>
    <row r="150" spans="1:26" ht="15" x14ac:dyDescent="0.25">
      <c r="G150" s="78">
        <f>H144+H145+H147+H148</f>
        <v>108.81</v>
      </c>
      <c r="H150" s="78"/>
      <c r="J150" s="78">
        <f>K144+K145+K147+K148</f>
        <v>713.93999999999994</v>
      </c>
      <c r="K150" s="78"/>
      <c r="L150" s="42">
        <f>Source!U63</f>
        <v>5.6770000000000005</v>
      </c>
      <c r="O150" s="26">
        <f>G150</f>
        <v>108.81</v>
      </c>
      <c r="P150" s="26">
        <f>J150</f>
        <v>713.93999999999994</v>
      </c>
      <c r="Q150" s="26">
        <f>L150</f>
        <v>5.6770000000000005</v>
      </c>
      <c r="W150">
        <f>IF(Source!BI63&lt;=1,H144+H145+H147+H148, 0)</f>
        <v>108.81</v>
      </c>
      <c r="X150">
        <f>IF(Source!BI63=2,H144+H145+H147+H148, 0)</f>
        <v>0</v>
      </c>
      <c r="Y150">
        <f>IF(Source!BI63=3,H144+H145+H147+H148, 0)</f>
        <v>0</v>
      </c>
      <c r="Z150">
        <f>IF(Source!BI63=4,H144+H145+H147+H148, 0)</f>
        <v>0</v>
      </c>
    </row>
    <row r="151" spans="1:26" ht="42.75" x14ac:dyDescent="0.2">
      <c r="A151" s="46" t="str">
        <f>Source!E65</f>
        <v>15</v>
      </c>
      <c r="B151" s="47" t="str">
        <f>Source!F65</f>
        <v>м08-03-599-12</v>
      </c>
      <c r="C151" s="47" t="str">
        <f>Source!G65</f>
        <v>Демонтаж. Щитки осветительные, устанавливаемые на стене болтами на конструкции, масса щитка до 6 кг прим.</v>
      </c>
      <c r="D151" s="30" t="str">
        <f>Source!H65</f>
        <v>ШТ</v>
      </c>
      <c r="E151" s="13">
        <f>Source!I65</f>
        <v>4</v>
      </c>
      <c r="F151" s="31">
        <f>Source!AL65+Source!AM65+Source!AO65</f>
        <v>78.92</v>
      </c>
      <c r="G151" s="32"/>
      <c r="H151" s="31"/>
      <c r="I151" s="32" t="str">
        <f>Source!BO65</f>
        <v/>
      </c>
      <c r="J151" s="32"/>
      <c r="K151" s="31"/>
      <c r="L151" s="33"/>
      <c r="S151">
        <f>ROUND((Source!FX65/100)*((ROUND(Source!AF65*Source!I65, 2)+ROUND(Source!AE65*Source!I65, 2))), 2)</f>
        <v>31.58</v>
      </c>
      <c r="T151">
        <f>Source!X65</f>
        <v>207.16</v>
      </c>
      <c r="U151">
        <f>ROUND((Source!FY65/100)*((ROUND(Source!AF65*Source!I65, 2)+ROUND(Source!AE65*Source!I65, 2))), 2)</f>
        <v>21.61</v>
      </c>
      <c r="V151">
        <f>Source!Y65</f>
        <v>141.74</v>
      </c>
    </row>
    <row r="152" spans="1:26" ht="14.25" x14ac:dyDescent="0.2">
      <c r="A152" s="46"/>
      <c r="B152" s="47"/>
      <c r="C152" s="47" t="s">
        <v>1456</v>
      </c>
      <c r="D152" s="30"/>
      <c r="E152" s="13"/>
      <c r="F152" s="31">
        <f>Source!AO65</f>
        <v>27.08</v>
      </c>
      <c r="G152" s="32" t="str">
        <f>Source!DG65</f>
        <v>)*0,3</v>
      </c>
      <c r="H152" s="31">
        <f>ROUND(Source!AF65*Source!I65, 2)</f>
        <v>32.479999999999997</v>
      </c>
      <c r="I152" s="32"/>
      <c r="J152" s="32">
        <f>IF(Source!BA65&lt;&gt; 0, Source!BA65, 1)</f>
        <v>6.56</v>
      </c>
      <c r="K152" s="31">
        <f>Source!S65</f>
        <v>213.07</v>
      </c>
      <c r="L152" s="33"/>
      <c r="R152">
        <f>H152</f>
        <v>32.479999999999997</v>
      </c>
    </row>
    <row r="153" spans="1:26" ht="14.25" x14ac:dyDescent="0.2">
      <c r="A153" s="46"/>
      <c r="B153" s="47"/>
      <c r="C153" s="47" t="s">
        <v>210</v>
      </c>
      <c r="D153" s="30"/>
      <c r="E153" s="13"/>
      <c r="F153" s="31">
        <f>Source!AM65</f>
        <v>4.99</v>
      </c>
      <c r="G153" s="32" t="str">
        <f>Source!DE65</f>
        <v>)*0,3</v>
      </c>
      <c r="H153" s="31">
        <f>ROUND(Source!AD65*Source!I65, 2)</f>
        <v>6</v>
      </c>
      <c r="I153" s="32"/>
      <c r="J153" s="32">
        <f>IF(Source!BB65&lt;&gt; 0, Source!BB65, 1)</f>
        <v>6.56</v>
      </c>
      <c r="K153" s="31">
        <f>Source!Q65</f>
        <v>39.36</v>
      </c>
      <c r="L153" s="33"/>
    </row>
    <row r="154" spans="1:26" ht="14.25" x14ac:dyDescent="0.2">
      <c r="A154" s="46"/>
      <c r="B154" s="47"/>
      <c r="C154" s="47" t="s">
        <v>1462</v>
      </c>
      <c r="D154" s="30"/>
      <c r="E154" s="13"/>
      <c r="F154" s="31">
        <f>Source!AN65</f>
        <v>0.64</v>
      </c>
      <c r="G154" s="32" t="str">
        <f>Source!DF65</f>
        <v>)*0,3</v>
      </c>
      <c r="H154" s="43">
        <f>ROUND(Source!AE65*Source!I65, 2)</f>
        <v>0.76</v>
      </c>
      <c r="I154" s="32"/>
      <c r="J154" s="32">
        <f>IF(Source!BS65&lt;&gt; 0, Source!BS65, 1)</f>
        <v>6.56</v>
      </c>
      <c r="K154" s="43">
        <f>Source!R65</f>
        <v>4.99</v>
      </c>
      <c r="L154" s="33"/>
      <c r="R154">
        <f>H154</f>
        <v>0.76</v>
      </c>
    </row>
    <row r="155" spans="1:26" ht="14.25" x14ac:dyDescent="0.2">
      <c r="A155" s="46"/>
      <c r="B155" s="47"/>
      <c r="C155" s="47" t="s">
        <v>1457</v>
      </c>
      <c r="D155" s="30" t="s">
        <v>1458</v>
      </c>
      <c r="E155" s="13">
        <f>Source!BZ65</f>
        <v>95</v>
      </c>
      <c r="F155" s="50"/>
      <c r="G155" s="32"/>
      <c r="H155" s="31">
        <f>SUM(S151:S157)</f>
        <v>31.58</v>
      </c>
      <c r="I155" s="34"/>
      <c r="J155" s="28">
        <f>Source!AT65</f>
        <v>95</v>
      </c>
      <c r="K155" s="31">
        <f>SUM(T151:T157)</f>
        <v>207.16</v>
      </c>
      <c r="L155" s="33"/>
    </row>
    <row r="156" spans="1:26" ht="14.25" x14ac:dyDescent="0.2">
      <c r="A156" s="46"/>
      <c r="B156" s="47"/>
      <c r="C156" s="47" t="s">
        <v>1459</v>
      </c>
      <c r="D156" s="30" t="s">
        <v>1458</v>
      </c>
      <c r="E156" s="13">
        <f>Source!CA65</f>
        <v>65</v>
      </c>
      <c r="F156" s="50"/>
      <c r="G156" s="32"/>
      <c r="H156" s="31">
        <f>SUM(U151:U157)</f>
        <v>21.61</v>
      </c>
      <c r="I156" s="34"/>
      <c r="J156" s="28">
        <f>Source!AU65</f>
        <v>65</v>
      </c>
      <c r="K156" s="31">
        <f>SUM(V151:V157)</f>
        <v>141.74</v>
      </c>
      <c r="L156" s="33"/>
    </row>
    <row r="157" spans="1:26" ht="14.25" x14ac:dyDescent="0.2">
      <c r="A157" s="48"/>
      <c r="B157" s="49"/>
      <c r="C157" s="49" t="s">
        <v>1460</v>
      </c>
      <c r="D157" s="36" t="s">
        <v>1461</v>
      </c>
      <c r="E157" s="37">
        <f>Source!AQ65</f>
        <v>2.73</v>
      </c>
      <c r="F157" s="38"/>
      <c r="G157" s="40" t="str">
        <f>Source!DI65</f>
        <v>)*0,3</v>
      </c>
      <c r="H157" s="38"/>
      <c r="I157" s="40"/>
      <c r="J157" s="40"/>
      <c r="K157" s="38"/>
      <c r="L157" s="44">
        <f>Source!U65</f>
        <v>3.2759999999999998</v>
      </c>
    </row>
    <row r="158" spans="1:26" ht="15" x14ac:dyDescent="0.25">
      <c r="G158" s="78">
        <f>H152+H153+H155+H156</f>
        <v>91.67</v>
      </c>
      <c r="H158" s="78"/>
      <c r="J158" s="78">
        <f>K152+K153+K155+K156</f>
        <v>601.33000000000004</v>
      </c>
      <c r="K158" s="78"/>
      <c r="L158" s="42">
        <f>Source!U65</f>
        <v>3.2759999999999998</v>
      </c>
      <c r="O158" s="26">
        <f>G158</f>
        <v>91.67</v>
      </c>
      <c r="P158" s="26">
        <f>J158</f>
        <v>601.33000000000004</v>
      </c>
      <c r="Q158" s="26">
        <f>L158</f>
        <v>3.2759999999999998</v>
      </c>
      <c r="W158">
        <f>IF(Source!BI65&lt;=1,H152+H153+H155+H156, 0)</f>
        <v>0</v>
      </c>
      <c r="X158">
        <f>IF(Source!BI65=2,H152+H153+H155+H156, 0)</f>
        <v>91.67</v>
      </c>
      <c r="Y158">
        <f>IF(Source!BI65=3,H152+H153+H155+H156, 0)</f>
        <v>0</v>
      </c>
      <c r="Z158">
        <f>IF(Source!BI65=4,H152+H153+H155+H156, 0)</f>
        <v>0</v>
      </c>
    </row>
    <row r="159" spans="1:26" ht="57" x14ac:dyDescent="0.2">
      <c r="A159" s="46" t="str">
        <f>Source!E67</f>
        <v>16</v>
      </c>
      <c r="B159" s="47" t="str">
        <f>Source!F67</f>
        <v>65-14-1</v>
      </c>
      <c r="C159" s="47" t="str">
        <f>Source!G67</f>
        <v>Разборка трубопроводов из водогазопроводных труб в зданиях и сооружениях на резьбе диаметром до 32 мм</v>
      </c>
      <c r="D159" s="30" t="str">
        <f>Source!H67</f>
        <v>100 м</v>
      </c>
      <c r="E159" s="13">
        <f>Source!I67</f>
        <v>2.0299999999999998</v>
      </c>
      <c r="F159" s="31">
        <f>Source!AL67+Source!AM67+Source!AO67</f>
        <v>322.43</v>
      </c>
      <c r="G159" s="32"/>
      <c r="H159" s="31"/>
      <c r="I159" s="32" t="str">
        <f>Source!BO67</f>
        <v/>
      </c>
      <c r="J159" s="32"/>
      <c r="K159" s="31"/>
      <c r="L159" s="33"/>
      <c r="S159">
        <f>ROUND((Source!FX67/100)*((ROUND(Source!AF67*Source!I67, 2)+ROUND(Source!AE67*Source!I67, 2))), 2)</f>
        <v>484.35</v>
      </c>
      <c r="T159">
        <f>Source!X67</f>
        <v>3177.37</v>
      </c>
      <c r="U159">
        <f>ROUND((Source!FY67/100)*((ROUND(Source!AF67*Source!I67, 2)+ROUND(Source!AE67*Source!I67, 2))), 2)</f>
        <v>327.27</v>
      </c>
      <c r="V159">
        <f>Source!Y67</f>
        <v>2146.87</v>
      </c>
    </row>
    <row r="160" spans="1:26" x14ac:dyDescent="0.2">
      <c r="C160" s="25" t="str">
        <f>"Объем: "&amp;Source!I67&amp;"=(146+"&amp;"57)/"&amp;"100"</f>
        <v>Объем: 2,03=(146+57)/100</v>
      </c>
    </row>
    <row r="161" spans="1:26" ht="14.25" x14ac:dyDescent="0.2">
      <c r="A161" s="46"/>
      <c r="B161" s="47"/>
      <c r="C161" s="47" t="s">
        <v>1456</v>
      </c>
      <c r="D161" s="30"/>
      <c r="E161" s="13"/>
      <c r="F161" s="31">
        <f>Source!AO67</f>
        <v>322.43</v>
      </c>
      <c r="G161" s="32" t="str">
        <f>Source!DG67</f>
        <v/>
      </c>
      <c r="H161" s="31">
        <f>ROUND(Source!AF67*Source!I67, 2)</f>
        <v>654.53</v>
      </c>
      <c r="I161" s="32"/>
      <c r="J161" s="32">
        <f>IF(Source!BA67&lt;&gt; 0, Source!BA67, 1)</f>
        <v>6.56</v>
      </c>
      <c r="K161" s="31">
        <f>Source!S67</f>
        <v>4293.74</v>
      </c>
      <c r="L161" s="33"/>
      <c r="R161">
        <f>H161</f>
        <v>654.53</v>
      </c>
    </row>
    <row r="162" spans="1:26" ht="14.25" x14ac:dyDescent="0.2">
      <c r="A162" s="46"/>
      <c r="B162" s="47"/>
      <c r="C162" s="47" t="s">
        <v>1457</v>
      </c>
      <c r="D162" s="30" t="s">
        <v>1458</v>
      </c>
      <c r="E162" s="13">
        <f>Source!BZ67</f>
        <v>74</v>
      </c>
      <c r="F162" s="50"/>
      <c r="G162" s="32"/>
      <c r="H162" s="31">
        <f>SUM(S159:S164)</f>
        <v>484.35</v>
      </c>
      <c r="I162" s="34"/>
      <c r="J162" s="28">
        <f>Source!AT67</f>
        <v>74</v>
      </c>
      <c r="K162" s="31">
        <f>SUM(T159:T164)</f>
        <v>3177.37</v>
      </c>
      <c r="L162" s="33"/>
    </row>
    <row r="163" spans="1:26" ht="14.25" x14ac:dyDescent="0.2">
      <c r="A163" s="46"/>
      <c r="B163" s="47"/>
      <c r="C163" s="47" t="s">
        <v>1459</v>
      </c>
      <c r="D163" s="30" t="s">
        <v>1458</v>
      </c>
      <c r="E163" s="13">
        <f>Source!CA67</f>
        <v>50</v>
      </c>
      <c r="F163" s="50"/>
      <c r="G163" s="32"/>
      <c r="H163" s="31">
        <f>SUM(U159:U164)</f>
        <v>327.27</v>
      </c>
      <c r="I163" s="34"/>
      <c r="J163" s="28">
        <f>Source!AU67</f>
        <v>50</v>
      </c>
      <c r="K163" s="31">
        <f>SUM(V159:V164)</f>
        <v>2146.87</v>
      </c>
      <c r="L163" s="33"/>
    </row>
    <row r="164" spans="1:26" ht="14.25" x14ac:dyDescent="0.2">
      <c r="A164" s="48"/>
      <c r="B164" s="49"/>
      <c r="C164" s="49" t="s">
        <v>1460</v>
      </c>
      <c r="D164" s="36" t="s">
        <v>1461</v>
      </c>
      <c r="E164" s="37">
        <f>Source!AQ67</f>
        <v>37.799999999999997</v>
      </c>
      <c r="F164" s="38"/>
      <c r="G164" s="40" t="str">
        <f>Source!DI67</f>
        <v/>
      </c>
      <c r="H164" s="38"/>
      <c r="I164" s="40"/>
      <c r="J164" s="40"/>
      <c r="K164" s="38"/>
      <c r="L164" s="44">
        <f>Source!U67</f>
        <v>76.73399999999998</v>
      </c>
    </row>
    <row r="165" spans="1:26" ht="15" x14ac:dyDescent="0.25">
      <c r="G165" s="78">
        <f>H161+H162+H163</f>
        <v>1466.15</v>
      </c>
      <c r="H165" s="78"/>
      <c r="J165" s="78">
        <f>K161+K162+K163</f>
        <v>9617.98</v>
      </c>
      <c r="K165" s="78"/>
      <c r="L165" s="42">
        <f>Source!U67</f>
        <v>76.73399999999998</v>
      </c>
      <c r="O165" s="26">
        <f>G165</f>
        <v>1466.15</v>
      </c>
      <c r="P165" s="26">
        <f>J165</f>
        <v>9617.98</v>
      </c>
      <c r="Q165" s="26">
        <f>L165</f>
        <v>76.73399999999998</v>
      </c>
      <c r="W165">
        <f>IF(Source!BI67&lt;=1,H161+H162+H163, 0)</f>
        <v>1466.15</v>
      </c>
      <c r="X165">
        <f>IF(Source!BI67=2,H161+H162+H163, 0)</f>
        <v>0</v>
      </c>
      <c r="Y165">
        <f>IF(Source!BI67=3,H161+H162+H163, 0)</f>
        <v>0</v>
      </c>
      <c r="Z165">
        <f>IF(Source!BI67=4,H161+H162+H163, 0)</f>
        <v>0</v>
      </c>
    </row>
    <row r="166" spans="1:26" ht="14.25" x14ac:dyDescent="0.2">
      <c r="A166" s="46" t="str">
        <f>Source!E69</f>
        <v>17</v>
      </c>
      <c r="B166" s="47" t="str">
        <f>Source!F69</f>
        <v>65-3-7</v>
      </c>
      <c r="C166" s="47" t="str">
        <f>Source!G69</f>
        <v>Снятие смесителя без душевой сетки</v>
      </c>
      <c r="D166" s="30" t="str">
        <f>Source!H69</f>
        <v>100 ШТ</v>
      </c>
      <c r="E166" s="13">
        <f>Source!I69</f>
        <v>0.17</v>
      </c>
      <c r="F166" s="31">
        <f>Source!AL69+Source!AM69+Source!AO69</f>
        <v>315.33</v>
      </c>
      <c r="G166" s="32"/>
      <c r="H166" s="31"/>
      <c r="I166" s="32" t="str">
        <f>Source!BO69</f>
        <v/>
      </c>
      <c r="J166" s="32"/>
      <c r="K166" s="31"/>
      <c r="L166" s="33"/>
      <c r="S166">
        <f>ROUND((Source!FX69/100)*((ROUND(Source!AF69*Source!I69, 2)+ROUND(Source!AE69*Source!I69, 2))), 2)</f>
        <v>39.51</v>
      </c>
      <c r="T166">
        <f>Source!X69</f>
        <v>259.2</v>
      </c>
      <c r="U166">
        <f>ROUND((Source!FY69/100)*((ROUND(Source!AF69*Source!I69, 2)+ROUND(Source!AE69*Source!I69, 2))), 2)</f>
        <v>26.7</v>
      </c>
      <c r="V166">
        <f>Source!Y69</f>
        <v>175.14</v>
      </c>
    </row>
    <row r="167" spans="1:26" x14ac:dyDescent="0.2">
      <c r="C167" s="25" t="str">
        <f>"Объем: "&amp;Source!I69&amp;"=17/"&amp;"100"</f>
        <v>Объем: 0,17=17/100</v>
      </c>
    </row>
    <row r="168" spans="1:26" ht="14.25" x14ac:dyDescent="0.2">
      <c r="A168" s="46"/>
      <c r="B168" s="47"/>
      <c r="C168" s="47" t="s">
        <v>1456</v>
      </c>
      <c r="D168" s="30"/>
      <c r="E168" s="13"/>
      <c r="F168" s="31">
        <f>Source!AO69</f>
        <v>313.14</v>
      </c>
      <c r="G168" s="32" t="str">
        <f>Source!DG69</f>
        <v/>
      </c>
      <c r="H168" s="31">
        <f>ROUND(Source!AF69*Source!I69, 2)</f>
        <v>53.23</v>
      </c>
      <c r="I168" s="32"/>
      <c r="J168" s="32">
        <f>IF(Source!BA69&lt;&gt; 0, Source!BA69, 1)</f>
        <v>6.56</v>
      </c>
      <c r="K168" s="31">
        <f>Source!S69</f>
        <v>349.21</v>
      </c>
      <c r="L168" s="33"/>
      <c r="R168">
        <f>H168</f>
        <v>53.23</v>
      </c>
    </row>
    <row r="169" spans="1:26" ht="14.25" x14ac:dyDescent="0.2">
      <c r="A169" s="46"/>
      <c r="B169" s="47"/>
      <c r="C169" s="47" t="s">
        <v>210</v>
      </c>
      <c r="D169" s="30"/>
      <c r="E169" s="13"/>
      <c r="F169" s="31">
        <f>Source!AM69</f>
        <v>2.19</v>
      </c>
      <c r="G169" s="32" t="str">
        <f>Source!DE69</f>
        <v/>
      </c>
      <c r="H169" s="31">
        <f>ROUND(Source!AD69*Source!I69, 2)</f>
        <v>0.37</v>
      </c>
      <c r="I169" s="32"/>
      <c r="J169" s="32">
        <f>IF(Source!BB69&lt;&gt; 0, Source!BB69, 1)</f>
        <v>6.56</v>
      </c>
      <c r="K169" s="31">
        <f>Source!Q69</f>
        <v>2.44</v>
      </c>
      <c r="L169" s="33"/>
    </row>
    <row r="170" spans="1:26" ht="14.25" x14ac:dyDescent="0.2">
      <c r="A170" s="46"/>
      <c r="B170" s="47"/>
      <c r="C170" s="47" t="s">
        <v>1462</v>
      </c>
      <c r="D170" s="30"/>
      <c r="E170" s="13"/>
      <c r="F170" s="31">
        <f>Source!AN69</f>
        <v>0.95</v>
      </c>
      <c r="G170" s="32" t="str">
        <f>Source!DF69</f>
        <v/>
      </c>
      <c r="H170" s="43">
        <f>ROUND(Source!AE69*Source!I69, 2)</f>
        <v>0.16</v>
      </c>
      <c r="I170" s="32"/>
      <c r="J170" s="32">
        <f>IF(Source!BS69&lt;&gt; 0, Source!BS69, 1)</f>
        <v>6.56</v>
      </c>
      <c r="K170" s="43">
        <f>Source!R69</f>
        <v>1.06</v>
      </c>
      <c r="L170" s="33"/>
      <c r="R170">
        <f>H170</f>
        <v>0.16</v>
      </c>
    </row>
    <row r="171" spans="1:26" ht="14.25" x14ac:dyDescent="0.2">
      <c r="A171" s="46"/>
      <c r="B171" s="47"/>
      <c r="C171" s="47" t="s">
        <v>1457</v>
      </c>
      <c r="D171" s="30" t="s">
        <v>1458</v>
      </c>
      <c r="E171" s="13">
        <f>Source!BZ69</f>
        <v>74</v>
      </c>
      <c r="F171" s="50"/>
      <c r="G171" s="32"/>
      <c r="H171" s="31">
        <f>SUM(S166:S174)</f>
        <v>39.51</v>
      </c>
      <c r="I171" s="34"/>
      <c r="J171" s="28">
        <f>Source!AT69</f>
        <v>74</v>
      </c>
      <c r="K171" s="31">
        <f>SUM(T166:T174)</f>
        <v>259.2</v>
      </c>
      <c r="L171" s="33"/>
    </row>
    <row r="172" spans="1:26" ht="14.25" x14ac:dyDescent="0.2">
      <c r="A172" s="46"/>
      <c r="B172" s="47"/>
      <c r="C172" s="47" t="s">
        <v>1459</v>
      </c>
      <c r="D172" s="30" t="s">
        <v>1458</v>
      </c>
      <c r="E172" s="13">
        <f>Source!CA69</f>
        <v>50</v>
      </c>
      <c r="F172" s="50"/>
      <c r="G172" s="32"/>
      <c r="H172" s="31">
        <f>SUM(U166:U174)</f>
        <v>26.7</v>
      </c>
      <c r="I172" s="34"/>
      <c r="J172" s="28">
        <f>Source!AU69</f>
        <v>50</v>
      </c>
      <c r="K172" s="31">
        <f>SUM(V166:V174)</f>
        <v>175.14</v>
      </c>
      <c r="L172" s="33"/>
    </row>
    <row r="173" spans="1:26" ht="14.25" x14ac:dyDescent="0.2">
      <c r="A173" s="46"/>
      <c r="B173" s="47"/>
      <c r="C173" s="47" t="s">
        <v>1460</v>
      </c>
      <c r="D173" s="30" t="s">
        <v>1461</v>
      </c>
      <c r="E173" s="13">
        <f>Source!AQ69</f>
        <v>36.71</v>
      </c>
      <c r="F173" s="31"/>
      <c r="G173" s="32" t="str">
        <f>Source!DI69</f>
        <v/>
      </c>
      <c r="H173" s="31"/>
      <c r="I173" s="32"/>
      <c r="J173" s="32"/>
      <c r="K173" s="31"/>
      <c r="L173" s="35">
        <f>Source!U69</f>
        <v>6.2407000000000004</v>
      </c>
    </row>
    <row r="174" spans="1:26" ht="28.5" x14ac:dyDescent="0.2">
      <c r="A174" s="48" t="str">
        <f>Source!E71</f>
        <v>17,1</v>
      </c>
      <c r="B174" s="49" t="str">
        <f>Source!F71</f>
        <v>01.7.07.07</v>
      </c>
      <c r="C174" s="49" t="str">
        <f>Source!G71</f>
        <v>Строительный мусор и масса возвратных материалов</v>
      </c>
      <c r="D174" s="36" t="str">
        <f>Source!H71</f>
        <v>т</v>
      </c>
      <c r="E174" s="37">
        <f>Source!I71</f>
        <v>3.7400000000000003E-2</v>
      </c>
      <c r="F174" s="38">
        <f>Source!AL71+Source!AM71+Source!AO71</f>
        <v>0</v>
      </c>
      <c r="G174" s="39" t="s">
        <v>6</v>
      </c>
      <c r="H174" s="38">
        <f>ROUND(Source!AC71*Source!I71, 2)+ROUND(Source!AD71*Source!I71, 2)+ROUND(Source!AF71*Source!I71, 2)</f>
        <v>0</v>
      </c>
      <c r="I174" s="40"/>
      <c r="J174" s="40">
        <f>IF(Source!BC71&lt;&gt; 0, Source!BC71, 1)</f>
        <v>6.56</v>
      </c>
      <c r="K174" s="38">
        <f>Source!O71</f>
        <v>0</v>
      </c>
      <c r="L174" s="41"/>
      <c r="S174">
        <f>ROUND((Source!FX71/100)*((ROUND(Source!AF71*Source!I71, 2)+ROUND(Source!AE71*Source!I71, 2))), 2)</f>
        <v>0</v>
      </c>
      <c r="T174">
        <f>Source!X71</f>
        <v>0</v>
      </c>
      <c r="U174">
        <f>ROUND((Source!FY71/100)*((ROUND(Source!AF71*Source!I71, 2)+ROUND(Source!AE71*Source!I71, 2))), 2)</f>
        <v>0</v>
      </c>
      <c r="V174">
        <f>Source!Y71</f>
        <v>0</v>
      </c>
      <c r="W174">
        <f>IF(Source!BI71&lt;=1,H174, 0)</f>
        <v>0</v>
      </c>
      <c r="X174">
        <f>IF(Source!BI71=2,H174, 0)</f>
        <v>0</v>
      </c>
      <c r="Y174">
        <f>IF(Source!BI71=3,H174, 0)</f>
        <v>0</v>
      </c>
      <c r="Z174">
        <f>IF(Source!BI71=4,H174, 0)</f>
        <v>0</v>
      </c>
    </row>
    <row r="175" spans="1:26" ht="15" x14ac:dyDescent="0.25">
      <c r="G175" s="78">
        <f>H168+H169+H171+H172+SUM(H174:H174)</f>
        <v>119.80999999999999</v>
      </c>
      <c r="H175" s="78"/>
      <c r="J175" s="78">
        <f>K168+K169+K171+K172+SUM(K174:K174)</f>
        <v>785.9899999999999</v>
      </c>
      <c r="K175" s="78"/>
      <c r="L175" s="42">
        <f>Source!U69</f>
        <v>6.2407000000000004</v>
      </c>
      <c r="O175" s="26">
        <f>G175</f>
        <v>119.80999999999999</v>
      </c>
      <c r="P175" s="26">
        <f>J175</f>
        <v>785.9899999999999</v>
      </c>
      <c r="Q175" s="26">
        <f>L175</f>
        <v>6.2407000000000004</v>
      </c>
      <c r="W175">
        <f>IF(Source!BI69&lt;=1,H168+H169+H171+H172, 0)</f>
        <v>119.80999999999999</v>
      </c>
      <c r="X175">
        <f>IF(Source!BI69=2,H168+H169+H171+H172, 0)</f>
        <v>0</v>
      </c>
      <c r="Y175">
        <f>IF(Source!BI69=3,H168+H169+H171+H172, 0)</f>
        <v>0</v>
      </c>
      <c r="Z175">
        <f>IF(Source!BI69=4,H168+H169+H171+H172, 0)</f>
        <v>0</v>
      </c>
    </row>
    <row r="176" spans="1:26" ht="28.5" x14ac:dyDescent="0.2">
      <c r="A176" s="46" t="str">
        <f>Source!E73</f>
        <v>18</v>
      </c>
      <c r="B176" s="47" t="str">
        <f>Source!F73</f>
        <v>65-4-3</v>
      </c>
      <c r="C176" s="47" t="str">
        <f>Source!G73</f>
        <v>Демонтаж моек с последующей установкой прим.</v>
      </c>
      <c r="D176" s="30" t="str">
        <f>Source!H73</f>
        <v>100 ШТ</v>
      </c>
      <c r="E176" s="13">
        <f>Source!I73</f>
        <v>0.08</v>
      </c>
      <c r="F176" s="31">
        <f>Source!AL73+Source!AM73+Source!AO73</f>
        <v>899.88</v>
      </c>
      <c r="G176" s="32"/>
      <c r="H176" s="31"/>
      <c r="I176" s="32" t="str">
        <f>Source!BO73</f>
        <v/>
      </c>
      <c r="J176" s="32"/>
      <c r="K176" s="31"/>
      <c r="L176" s="33"/>
      <c r="S176">
        <f>ROUND((Source!FX73/100)*((ROUND(Source!AF73*Source!I73, 2)+ROUND(Source!AE73*Source!I73, 2))), 2)</f>
        <v>52.44</v>
      </c>
      <c r="T176">
        <f>Source!X73</f>
        <v>344.02</v>
      </c>
      <c r="U176">
        <f>ROUND((Source!FY73/100)*((ROUND(Source!AF73*Source!I73, 2)+ROUND(Source!AE73*Source!I73, 2))), 2)</f>
        <v>35.43</v>
      </c>
      <c r="V176">
        <f>Source!Y73</f>
        <v>232.45</v>
      </c>
    </row>
    <row r="177" spans="1:26" x14ac:dyDescent="0.2">
      <c r="C177" s="25" t="str">
        <f>"Объем: "&amp;Source!I73&amp;"=8/"&amp;"100"</f>
        <v>Объем: 0,08=8/100</v>
      </c>
    </row>
    <row r="178" spans="1:26" ht="14.25" x14ac:dyDescent="0.2">
      <c r="A178" s="46"/>
      <c r="B178" s="47"/>
      <c r="C178" s="47" t="s">
        <v>1456</v>
      </c>
      <c r="D178" s="30"/>
      <c r="E178" s="13"/>
      <c r="F178" s="31">
        <f>Source!AO73</f>
        <v>875.18</v>
      </c>
      <c r="G178" s="32" t="str">
        <f>Source!DG73</f>
        <v/>
      </c>
      <c r="H178" s="31">
        <f>ROUND(Source!AF73*Source!I73, 2)</f>
        <v>70.010000000000005</v>
      </c>
      <c r="I178" s="32"/>
      <c r="J178" s="32">
        <f>IF(Source!BA73&lt;&gt; 0, Source!BA73, 1)</f>
        <v>6.56</v>
      </c>
      <c r="K178" s="31">
        <f>Source!S73</f>
        <v>459.29</v>
      </c>
      <c r="L178" s="33"/>
      <c r="R178">
        <f>H178</f>
        <v>70.010000000000005</v>
      </c>
    </row>
    <row r="179" spans="1:26" ht="14.25" x14ac:dyDescent="0.2">
      <c r="A179" s="46"/>
      <c r="B179" s="47"/>
      <c r="C179" s="47" t="s">
        <v>210</v>
      </c>
      <c r="D179" s="30"/>
      <c r="E179" s="13"/>
      <c r="F179" s="31">
        <f>Source!AM73</f>
        <v>24.7</v>
      </c>
      <c r="G179" s="32" t="str">
        <f>Source!DE73</f>
        <v/>
      </c>
      <c r="H179" s="31">
        <f>ROUND(Source!AD73*Source!I73, 2)</f>
        <v>1.98</v>
      </c>
      <c r="I179" s="32"/>
      <c r="J179" s="32">
        <f>IF(Source!BB73&lt;&gt; 0, Source!BB73, 1)</f>
        <v>6.56</v>
      </c>
      <c r="K179" s="31">
        <f>Source!Q73</f>
        <v>12.96</v>
      </c>
      <c r="L179" s="33"/>
    </row>
    <row r="180" spans="1:26" ht="14.25" x14ac:dyDescent="0.2">
      <c r="A180" s="46"/>
      <c r="B180" s="47"/>
      <c r="C180" s="47" t="s">
        <v>1462</v>
      </c>
      <c r="D180" s="30"/>
      <c r="E180" s="13"/>
      <c r="F180" s="31">
        <f>Source!AN73</f>
        <v>10.67</v>
      </c>
      <c r="G180" s="32" t="str">
        <f>Source!DF73</f>
        <v/>
      </c>
      <c r="H180" s="43">
        <f>ROUND(Source!AE73*Source!I73, 2)</f>
        <v>0.85</v>
      </c>
      <c r="I180" s="32"/>
      <c r="J180" s="32">
        <f>IF(Source!BS73&lt;&gt; 0, Source!BS73, 1)</f>
        <v>6.56</v>
      </c>
      <c r="K180" s="43">
        <f>Source!R73</f>
        <v>5.6</v>
      </c>
      <c r="L180" s="33"/>
      <c r="R180">
        <f>H180</f>
        <v>0.85</v>
      </c>
    </row>
    <row r="181" spans="1:26" ht="14.25" x14ac:dyDescent="0.2">
      <c r="A181" s="46"/>
      <c r="B181" s="47"/>
      <c r="C181" s="47" t="s">
        <v>1457</v>
      </c>
      <c r="D181" s="30" t="s">
        <v>1458</v>
      </c>
      <c r="E181" s="13">
        <f>Source!BZ73</f>
        <v>74</v>
      </c>
      <c r="F181" s="50"/>
      <c r="G181" s="32"/>
      <c r="H181" s="31">
        <f>SUM(S176:S184)</f>
        <v>52.44</v>
      </c>
      <c r="I181" s="34"/>
      <c r="J181" s="28">
        <f>Source!AT73</f>
        <v>74</v>
      </c>
      <c r="K181" s="31">
        <f>SUM(T176:T184)</f>
        <v>344.02</v>
      </c>
      <c r="L181" s="33"/>
    </row>
    <row r="182" spans="1:26" ht="14.25" x14ac:dyDescent="0.2">
      <c r="A182" s="46"/>
      <c r="B182" s="47"/>
      <c r="C182" s="47" t="s">
        <v>1459</v>
      </c>
      <c r="D182" s="30" t="s">
        <v>1458</v>
      </c>
      <c r="E182" s="13">
        <f>Source!CA73</f>
        <v>50</v>
      </c>
      <c r="F182" s="50"/>
      <c r="G182" s="32"/>
      <c r="H182" s="31">
        <f>SUM(U176:U184)</f>
        <v>35.43</v>
      </c>
      <c r="I182" s="34"/>
      <c r="J182" s="28">
        <f>Source!AU73</f>
        <v>50</v>
      </c>
      <c r="K182" s="31">
        <f>SUM(V176:V184)</f>
        <v>232.45</v>
      </c>
      <c r="L182" s="33"/>
    </row>
    <row r="183" spans="1:26" ht="14.25" x14ac:dyDescent="0.2">
      <c r="A183" s="46"/>
      <c r="B183" s="47"/>
      <c r="C183" s="47" t="s">
        <v>1460</v>
      </c>
      <c r="D183" s="30" t="s">
        <v>1461</v>
      </c>
      <c r="E183" s="13">
        <f>Source!AQ73</f>
        <v>102.6</v>
      </c>
      <c r="F183" s="31"/>
      <c r="G183" s="32" t="str">
        <f>Source!DI73</f>
        <v/>
      </c>
      <c r="H183" s="31"/>
      <c r="I183" s="32"/>
      <c r="J183" s="32"/>
      <c r="K183" s="31"/>
      <c r="L183" s="35">
        <f>Source!U73</f>
        <v>8.2080000000000002</v>
      </c>
    </row>
    <row r="184" spans="1:26" ht="28.5" x14ac:dyDescent="0.2">
      <c r="A184" s="48" t="str">
        <f>Source!E75</f>
        <v>18,1</v>
      </c>
      <c r="B184" s="49" t="str">
        <f>Source!F75</f>
        <v>01.7.07.07</v>
      </c>
      <c r="C184" s="49" t="str">
        <f>Source!G75</f>
        <v>Строительный мусор и масса возвратных материалов</v>
      </c>
      <c r="D184" s="36" t="str">
        <f>Source!H75</f>
        <v>т</v>
      </c>
      <c r="E184" s="37">
        <f>Source!I75</f>
        <v>9.4399999999999998E-2</v>
      </c>
      <c r="F184" s="38">
        <f>Source!AL75+Source!AM75+Source!AO75</f>
        <v>0</v>
      </c>
      <c r="G184" s="39" t="s">
        <v>6</v>
      </c>
      <c r="H184" s="38">
        <f>ROUND(Source!AC75*Source!I75, 2)+ROUND(Source!AD75*Source!I75, 2)+ROUND(Source!AF75*Source!I75, 2)</f>
        <v>0</v>
      </c>
      <c r="I184" s="40"/>
      <c r="J184" s="40">
        <f>IF(Source!BC75&lt;&gt; 0, Source!BC75, 1)</f>
        <v>6.56</v>
      </c>
      <c r="K184" s="38">
        <f>Source!O75</f>
        <v>0</v>
      </c>
      <c r="L184" s="41"/>
      <c r="S184">
        <f>ROUND((Source!FX75/100)*((ROUND(Source!AF75*Source!I75, 2)+ROUND(Source!AE75*Source!I75, 2))), 2)</f>
        <v>0</v>
      </c>
      <c r="T184">
        <f>Source!X75</f>
        <v>0</v>
      </c>
      <c r="U184">
        <f>ROUND((Source!FY75/100)*((ROUND(Source!AF75*Source!I75, 2)+ROUND(Source!AE75*Source!I75, 2))), 2)</f>
        <v>0</v>
      </c>
      <c r="V184">
        <f>Source!Y75</f>
        <v>0</v>
      </c>
      <c r="W184">
        <f>IF(Source!BI75&lt;=1,H184, 0)</f>
        <v>0</v>
      </c>
      <c r="X184">
        <f>IF(Source!BI75=2,H184, 0)</f>
        <v>0</v>
      </c>
      <c r="Y184">
        <f>IF(Source!BI75=3,H184, 0)</f>
        <v>0</v>
      </c>
      <c r="Z184">
        <f>IF(Source!BI75=4,H184, 0)</f>
        <v>0</v>
      </c>
    </row>
    <row r="185" spans="1:26" ht="15" x14ac:dyDescent="0.25">
      <c r="G185" s="78">
        <f>H178+H179+H181+H182+SUM(H184:H184)</f>
        <v>159.86000000000001</v>
      </c>
      <c r="H185" s="78"/>
      <c r="J185" s="78">
        <f>K178+K179+K181+K182+SUM(K184:K184)</f>
        <v>1048.72</v>
      </c>
      <c r="K185" s="78"/>
      <c r="L185" s="42">
        <f>Source!U73</f>
        <v>8.2080000000000002</v>
      </c>
      <c r="O185" s="26">
        <f>G185</f>
        <v>159.86000000000001</v>
      </c>
      <c r="P185" s="26">
        <f>J185</f>
        <v>1048.72</v>
      </c>
      <c r="Q185" s="26">
        <f>L185</f>
        <v>8.2080000000000002</v>
      </c>
      <c r="W185">
        <f>IF(Source!BI73&lt;=1,H178+H179+H181+H182, 0)</f>
        <v>159.86000000000001</v>
      </c>
      <c r="X185">
        <f>IF(Source!BI73=2,H178+H179+H181+H182, 0)</f>
        <v>0</v>
      </c>
      <c r="Y185">
        <f>IF(Source!BI73=3,H178+H179+H181+H182, 0)</f>
        <v>0</v>
      </c>
      <c r="Z185">
        <f>IF(Source!BI73=4,H178+H179+H181+H182, 0)</f>
        <v>0</v>
      </c>
    </row>
    <row r="186" spans="1:26" ht="14.25" x14ac:dyDescent="0.2">
      <c r="A186" s="46" t="str">
        <f>Source!E77</f>
        <v>19</v>
      </c>
      <c r="B186" s="47" t="str">
        <f>Source!F77</f>
        <v>65-4-1</v>
      </c>
      <c r="C186" s="47" t="str">
        <f>Source!G77</f>
        <v>Демонтаж умывальников и раковин</v>
      </c>
      <c r="D186" s="30" t="str">
        <f>Source!H77</f>
        <v>100 ШТ</v>
      </c>
      <c r="E186" s="13">
        <f>Source!I77</f>
        <v>0.08</v>
      </c>
      <c r="F186" s="31">
        <f>Source!AL77+Source!AM77+Source!AO77</f>
        <v>445.71999999999997</v>
      </c>
      <c r="G186" s="32"/>
      <c r="H186" s="31"/>
      <c r="I186" s="32" t="str">
        <f>Source!BO77</f>
        <v/>
      </c>
      <c r="J186" s="32"/>
      <c r="K186" s="31"/>
      <c r="L186" s="33"/>
      <c r="S186">
        <f>ROUND((Source!FX77/100)*((ROUND(Source!AF77*Source!I77, 2)+ROUND(Source!AE77*Source!I77, 2))), 2)</f>
        <v>26.11</v>
      </c>
      <c r="T186">
        <f>Source!X77</f>
        <v>171.3</v>
      </c>
      <c r="U186">
        <f>ROUND((Source!FY77/100)*((ROUND(Source!AF77*Source!I77, 2)+ROUND(Source!AE77*Source!I77, 2))), 2)</f>
        <v>17.649999999999999</v>
      </c>
      <c r="V186">
        <f>Source!Y77</f>
        <v>115.75</v>
      </c>
    </row>
    <row r="187" spans="1:26" x14ac:dyDescent="0.2">
      <c r="C187" s="25" t="str">
        <f>"Объем: "&amp;Source!I77&amp;"=8/"&amp;"100"</f>
        <v>Объем: 0,08=8/100</v>
      </c>
    </row>
    <row r="188" spans="1:26" ht="14.25" x14ac:dyDescent="0.2">
      <c r="A188" s="46"/>
      <c r="B188" s="47"/>
      <c r="C188" s="47" t="s">
        <v>1456</v>
      </c>
      <c r="D188" s="30"/>
      <c r="E188" s="13"/>
      <c r="F188" s="31">
        <f>Source!AO77</f>
        <v>437.59</v>
      </c>
      <c r="G188" s="32" t="str">
        <f>Source!DG77</f>
        <v/>
      </c>
      <c r="H188" s="31">
        <f>ROUND(Source!AF77*Source!I77, 2)</f>
        <v>35.01</v>
      </c>
      <c r="I188" s="32"/>
      <c r="J188" s="32">
        <f>IF(Source!BA77&lt;&gt; 0, Source!BA77, 1)</f>
        <v>6.56</v>
      </c>
      <c r="K188" s="31">
        <f>Source!S77</f>
        <v>229.65</v>
      </c>
      <c r="L188" s="33"/>
      <c r="R188">
        <f>H188</f>
        <v>35.01</v>
      </c>
    </row>
    <row r="189" spans="1:26" ht="14.25" x14ac:dyDescent="0.2">
      <c r="A189" s="46"/>
      <c r="B189" s="47"/>
      <c r="C189" s="47" t="s">
        <v>210</v>
      </c>
      <c r="D189" s="30"/>
      <c r="E189" s="13"/>
      <c r="F189" s="31">
        <f>Source!AM77</f>
        <v>8.1300000000000008</v>
      </c>
      <c r="G189" s="32" t="str">
        <f>Source!DE77</f>
        <v/>
      </c>
      <c r="H189" s="31">
        <f>ROUND(Source!AD77*Source!I77, 2)</f>
        <v>0.65</v>
      </c>
      <c r="I189" s="32"/>
      <c r="J189" s="32">
        <f>IF(Source!BB77&lt;&gt; 0, Source!BB77, 1)</f>
        <v>6.56</v>
      </c>
      <c r="K189" s="31">
        <f>Source!Q77</f>
        <v>4.2699999999999996</v>
      </c>
      <c r="L189" s="33"/>
    </row>
    <row r="190" spans="1:26" ht="14.25" x14ac:dyDescent="0.2">
      <c r="A190" s="46"/>
      <c r="B190" s="47"/>
      <c r="C190" s="47" t="s">
        <v>1462</v>
      </c>
      <c r="D190" s="30"/>
      <c r="E190" s="13"/>
      <c r="F190" s="31">
        <f>Source!AN77</f>
        <v>3.51</v>
      </c>
      <c r="G190" s="32" t="str">
        <f>Source!DF77</f>
        <v/>
      </c>
      <c r="H190" s="43">
        <f>ROUND(Source!AE77*Source!I77, 2)</f>
        <v>0.28000000000000003</v>
      </c>
      <c r="I190" s="32"/>
      <c r="J190" s="32">
        <f>IF(Source!BS77&lt;&gt; 0, Source!BS77, 1)</f>
        <v>6.56</v>
      </c>
      <c r="K190" s="43">
        <f>Source!R77</f>
        <v>1.84</v>
      </c>
      <c r="L190" s="33"/>
      <c r="R190">
        <f>H190</f>
        <v>0.28000000000000003</v>
      </c>
    </row>
    <row r="191" spans="1:26" ht="14.25" x14ac:dyDescent="0.2">
      <c r="A191" s="46"/>
      <c r="B191" s="47"/>
      <c r="C191" s="47" t="s">
        <v>1457</v>
      </c>
      <c r="D191" s="30" t="s">
        <v>1458</v>
      </c>
      <c r="E191" s="13">
        <f>Source!BZ77</f>
        <v>74</v>
      </c>
      <c r="F191" s="50"/>
      <c r="G191" s="32"/>
      <c r="H191" s="31">
        <f>SUM(S186:S194)</f>
        <v>26.11</v>
      </c>
      <c r="I191" s="34"/>
      <c r="J191" s="28">
        <f>Source!AT77</f>
        <v>74</v>
      </c>
      <c r="K191" s="31">
        <f>SUM(T186:T194)</f>
        <v>171.3</v>
      </c>
      <c r="L191" s="33"/>
    </row>
    <row r="192" spans="1:26" ht="14.25" x14ac:dyDescent="0.2">
      <c r="A192" s="46"/>
      <c r="B192" s="47"/>
      <c r="C192" s="47" t="s">
        <v>1459</v>
      </c>
      <c r="D192" s="30" t="s">
        <v>1458</v>
      </c>
      <c r="E192" s="13">
        <f>Source!CA77</f>
        <v>50</v>
      </c>
      <c r="F192" s="50"/>
      <c r="G192" s="32"/>
      <c r="H192" s="31">
        <f>SUM(U186:U194)</f>
        <v>17.649999999999999</v>
      </c>
      <c r="I192" s="34"/>
      <c r="J192" s="28">
        <f>Source!AU77</f>
        <v>50</v>
      </c>
      <c r="K192" s="31">
        <f>SUM(V186:V194)</f>
        <v>115.75</v>
      </c>
      <c r="L192" s="33"/>
    </row>
    <row r="193" spans="1:26" ht="14.25" x14ac:dyDescent="0.2">
      <c r="A193" s="46"/>
      <c r="B193" s="47"/>
      <c r="C193" s="47" t="s">
        <v>1460</v>
      </c>
      <c r="D193" s="30" t="s">
        <v>1461</v>
      </c>
      <c r="E193" s="13">
        <f>Source!AQ77</f>
        <v>51.3</v>
      </c>
      <c r="F193" s="31"/>
      <c r="G193" s="32" t="str">
        <f>Source!DI77</f>
        <v/>
      </c>
      <c r="H193" s="31"/>
      <c r="I193" s="32"/>
      <c r="J193" s="32"/>
      <c r="K193" s="31"/>
      <c r="L193" s="35">
        <f>Source!U77</f>
        <v>4.1040000000000001</v>
      </c>
    </row>
    <row r="194" spans="1:26" ht="28.5" x14ac:dyDescent="0.2">
      <c r="A194" s="48" t="str">
        <f>Source!E79</f>
        <v>19,1</v>
      </c>
      <c r="B194" s="49" t="str">
        <f>Source!F79</f>
        <v>01.7.07.07</v>
      </c>
      <c r="C194" s="49" t="str">
        <f>Source!G79</f>
        <v>Строительный мусор и масса возвратных материалов</v>
      </c>
      <c r="D194" s="36" t="str">
        <f>Source!H79</f>
        <v>т</v>
      </c>
      <c r="E194" s="37">
        <f>Source!I79</f>
        <v>0.14560000000000001</v>
      </c>
      <c r="F194" s="38">
        <f>Source!AL79+Source!AM79+Source!AO79</f>
        <v>0</v>
      </c>
      <c r="G194" s="39" t="s">
        <v>6</v>
      </c>
      <c r="H194" s="38">
        <f>ROUND(Source!AC79*Source!I79, 2)+ROUND(Source!AD79*Source!I79, 2)+ROUND(Source!AF79*Source!I79, 2)</f>
        <v>0</v>
      </c>
      <c r="I194" s="40"/>
      <c r="J194" s="40">
        <f>IF(Source!BC79&lt;&gt; 0, Source!BC79, 1)</f>
        <v>6.56</v>
      </c>
      <c r="K194" s="38">
        <f>Source!O79</f>
        <v>0</v>
      </c>
      <c r="L194" s="41"/>
      <c r="S194">
        <f>ROUND((Source!FX79/100)*((ROUND(Source!AF79*Source!I79, 2)+ROUND(Source!AE79*Source!I79, 2))), 2)</f>
        <v>0</v>
      </c>
      <c r="T194">
        <f>Source!X79</f>
        <v>0</v>
      </c>
      <c r="U194">
        <f>ROUND((Source!FY79/100)*((ROUND(Source!AF79*Source!I79, 2)+ROUND(Source!AE79*Source!I79, 2))), 2)</f>
        <v>0</v>
      </c>
      <c r="V194">
        <f>Source!Y79</f>
        <v>0</v>
      </c>
      <c r="W194">
        <f>IF(Source!BI79&lt;=1,H194, 0)</f>
        <v>0</v>
      </c>
      <c r="X194">
        <f>IF(Source!BI79=2,H194, 0)</f>
        <v>0</v>
      </c>
      <c r="Y194">
        <f>IF(Source!BI79=3,H194, 0)</f>
        <v>0</v>
      </c>
      <c r="Z194">
        <f>IF(Source!BI79=4,H194, 0)</f>
        <v>0</v>
      </c>
    </row>
    <row r="195" spans="1:26" ht="15" x14ac:dyDescent="0.25">
      <c r="G195" s="78">
        <f>H188+H189+H191+H192+SUM(H194:H194)</f>
        <v>79.419999999999987</v>
      </c>
      <c r="H195" s="78"/>
      <c r="J195" s="78">
        <f>K188+K189+K191+K192+SUM(K194:K194)</f>
        <v>520.97</v>
      </c>
      <c r="K195" s="78"/>
      <c r="L195" s="42">
        <f>Source!U77</f>
        <v>4.1040000000000001</v>
      </c>
      <c r="O195" s="26">
        <f>G195</f>
        <v>79.419999999999987</v>
      </c>
      <c r="P195" s="26">
        <f>J195</f>
        <v>520.97</v>
      </c>
      <c r="Q195" s="26">
        <f>L195</f>
        <v>4.1040000000000001</v>
      </c>
      <c r="W195">
        <f>IF(Source!BI77&lt;=1,H188+H189+H191+H192, 0)</f>
        <v>79.419999999999987</v>
      </c>
      <c r="X195">
        <f>IF(Source!BI77=2,H188+H189+H191+H192, 0)</f>
        <v>0</v>
      </c>
      <c r="Y195">
        <f>IF(Source!BI77=3,H188+H189+H191+H192, 0)</f>
        <v>0</v>
      </c>
      <c r="Z195">
        <f>IF(Source!BI77=4,H188+H189+H191+H192, 0)</f>
        <v>0</v>
      </c>
    </row>
    <row r="196" spans="1:26" ht="14.25" x14ac:dyDescent="0.2">
      <c r="A196" s="46" t="str">
        <f>Source!E81</f>
        <v>20</v>
      </c>
      <c r="B196" s="47" t="str">
        <f>Source!F81</f>
        <v>65-19-1</v>
      </c>
      <c r="C196" s="47" t="str">
        <f>Source!G81</f>
        <v>Демонтаж радиаторов весом до 80 кг</v>
      </c>
      <c r="D196" s="30" t="str">
        <f>Source!H81</f>
        <v>100 ШТ</v>
      </c>
      <c r="E196" s="13">
        <f>Source!I81</f>
        <v>7.0000000000000007E-2</v>
      </c>
      <c r="F196" s="31">
        <f>Source!AL81+Source!AM81+Source!AO81</f>
        <v>935.72</v>
      </c>
      <c r="G196" s="32"/>
      <c r="H196" s="31"/>
      <c r="I196" s="32" t="str">
        <f>Source!BO81</f>
        <v/>
      </c>
      <c r="J196" s="32"/>
      <c r="K196" s="31"/>
      <c r="L196" s="33"/>
      <c r="S196">
        <f>ROUND((Source!FX81/100)*((ROUND(Source!AF81*Source!I81, 2)+ROUND(Source!AE81*Source!I81, 2))), 2)</f>
        <v>46.41</v>
      </c>
      <c r="T196">
        <f>Source!X81</f>
        <v>304.45</v>
      </c>
      <c r="U196">
        <f>ROUND((Source!FY81/100)*((ROUND(Source!AF81*Source!I81, 2)+ROUND(Source!AE81*Source!I81, 2))), 2)</f>
        <v>31.36</v>
      </c>
      <c r="V196">
        <f>Source!Y81</f>
        <v>205.71</v>
      </c>
    </row>
    <row r="197" spans="1:26" x14ac:dyDescent="0.2">
      <c r="C197" s="25" t="str">
        <f>"Объем: "&amp;Source!I81&amp;"=7/"&amp;"100"</f>
        <v>Объем: 0,07=7/100</v>
      </c>
    </row>
    <row r="198" spans="1:26" ht="14.25" x14ac:dyDescent="0.2">
      <c r="A198" s="46"/>
      <c r="B198" s="47"/>
      <c r="C198" s="47" t="s">
        <v>1456</v>
      </c>
      <c r="D198" s="30"/>
      <c r="E198" s="13"/>
      <c r="F198" s="31">
        <f>Source!AO81</f>
        <v>865.7</v>
      </c>
      <c r="G198" s="32" t="str">
        <f>Source!DG81</f>
        <v/>
      </c>
      <c r="H198" s="31">
        <f>ROUND(Source!AF81*Source!I81, 2)</f>
        <v>60.6</v>
      </c>
      <c r="I198" s="32"/>
      <c r="J198" s="32">
        <f>IF(Source!BA81&lt;&gt; 0, Source!BA81, 1)</f>
        <v>6.56</v>
      </c>
      <c r="K198" s="31">
        <f>Source!S81</f>
        <v>397.53</v>
      </c>
      <c r="L198" s="33"/>
      <c r="R198">
        <f>H198</f>
        <v>60.6</v>
      </c>
    </row>
    <row r="199" spans="1:26" ht="14.25" x14ac:dyDescent="0.2">
      <c r="A199" s="46"/>
      <c r="B199" s="47"/>
      <c r="C199" s="47" t="s">
        <v>210</v>
      </c>
      <c r="D199" s="30"/>
      <c r="E199" s="13"/>
      <c r="F199" s="31">
        <f>Source!AM81</f>
        <v>70.02</v>
      </c>
      <c r="G199" s="32" t="str">
        <f>Source!DE81</f>
        <v/>
      </c>
      <c r="H199" s="31">
        <f>ROUND(Source!AD81*Source!I81, 2)</f>
        <v>4.9000000000000004</v>
      </c>
      <c r="I199" s="32"/>
      <c r="J199" s="32">
        <f>IF(Source!BB81&lt;&gt; 0, Source!BB81, 1)</f>
        <v>6.56</v>
      </c>
      <c r="K199" s="31">
        <f>Source!Q81</f>
        <v>32.15</v>
      </c>
      <c r="L199" s="33"/>
    </row>
    <row r="200" spans="1:26" ht="14.25" x14ac:dyDescent="0.2">
      <c r="A200" s="46"/>
      <c r="B200" s="47"/>
      <c r="C200" s="47" t="s">
        <v>1462</v>
      </c>
      <c r="D200" s="30"/>
      <c r="E200" s="13"/>
      <c r="F200" s="31">
        <f>Source!AN81</f>
        <v>30.24</v>
      </c>
      <c r="G200" s="32" t="str">
        <f>Source!DF81</f>
        <v/>
      </c>
      <c r="H200" s="43">
        <f>ROUND(Source!AE81*Source!I81, 2)</f>
        <v>2.12</v>
      </c>
      <c r="I200" s="32"/>
      <c r="J200" s="32">
        <f>IF(Source!BS81&lt;&gt; 0, Source!BS81, 1)</f>
        <v>6.56</v>
      </c>
      <c r="K200" s="43">
        <f>Source!R81</f>
        <v>13.89</v>
      </c>
      <c r="L200" s="33"/>
      <c r="R200">
        <f>H200</f>
        <v>2.12</v>
      </c>
    </row>
    <row r="201" spans="1:26" ht="14.25" x14ac:dyDescent="0.2">
      <c r="A201" s="46"/>
      <c r="B201" s="47"/>
      <c r="C201" s="47" t="s">
        <v>1457</v>
      </c>
      <c r="D201" s="30" t="s">
        <v>1458</v>
      </c>
      <c r="E201" s="13">
        <f>Source!BZ81</f>
        <v>74</v>
      </c>
      <c r="F201" s="50"/>
      <c r="G201" s="32"/>
      <c r="H201" s="31">
        <f>SUM(S196:S203)</f>
        <v>46.41</v>
      </c>
      <c r="I201" s="34"/>
      <c r="J201" s="28">
        <f>Source!AT81</f>
        <v>74</v>
      </c>
      <c r="K201" s="31">
        <f>SUM(T196:T203)</f>
        <v>304.45</v>
      </c>
      <c r="L201" s="33"/>
    </row>
    <row r="202" spans="1:26" ht="14.25" x14ac:dyDescent="0.2">
      <c r="A202" s="46"/>
      <c r="B202" s="47"/>
      <c r="C202" s="47" t="s">
        <v>1459</v>
      </c>
      <c r="D202" s="30" t="s">
        <v>1458</v>
      </c>
      <c r="E202" s="13">
        <f>Source!CA81</f>
        <v>50</v>
      </c>
      <c r="F202" s="50"/>
      <c r="G202" s="32"/>
      <c r="H202" s="31">
        <f>SUM(U196:U203)</f>
        <v>31.36</v>
      </c>
      <c r="I202" s="34"/>
      <c r="J202" s="28">
        <f>Source!AU81</f>
        <v>50</v>
      </c>
      <c r="K202" s="31">
        <f>SUM(V196:V203)</f>
        <v>205.71</v>
      </c>
      <c r="L202" s="33"/>
    </row>
    <row r="203" spans="1:26" ht="14.25" x14ac:dyDescent="0.2">
      <c r="A203" s="48"/>
      <c r="B203" s="49"/>
      <c r="C203" s="49" t="s">
        <v>1460</v>
      </c>
      <c r="D203" s="36" t="s">
        <v>1461</v>
      </c>
      <c r="E203" s="37">
        <f>Source!AQ81</f>
        <v>110</v>
      </c>
      <c r="F203" s="38"/>
      <c r="G203" s="40" t="str">
        <f>Source!DI81</f>
        <v/>
      </c>
      <c r="H203" s="38"/>
      <c r="I203" s="40"/>
      <c r="J203" s="40"/>
      <c r="K203" s="38"/>
      <c r="L203" s="44">
        <f>Source!U81</f>
        <v>7.7000000000000011</v>
      </c>
    </row>
    <row r="204" spans="1:26" ht="15" x14ac:dyDescent="0.25">
      <c r="G204" s="78">
        <f>H198+H199+H201+H202</f>
        <v>143.26999999999998</v>
      </c>
      <c r="H204" s="78"/>
      <c r="J204" s="78">
        <f>K198+K199+K201+K202</f>
        <v>939.83999999999992</v>
      </c>
      <c r="K204" s="78"/>
      <c r="L204" s="42">
        <f>Source!U81</f>
        <v>7.7000000000000011</v>
      </c>
      <c r="O204" s="26">
        <f>G204</f>
        <v>143.26999999999998</v>
      </c>
      <c r="P204" s="26">
        <f>J204</f>
        <v>939.83999999999992</v>
      </c>
      <c r="Q204" s="26">
        <f>L204</f>
        <v>7.7000000000000011</v>
      </c>
      <c r="W204">
        <f>IF(Source!BI81&lt;=1,H198+H199+H201+H202, 0)</f>
        <v>143.26999999999998</v>
      </c>
      <c r="X204">
        <f>IF(Source!BI81=2,H198+H199+H201+H202, 0)</f>
        <v>0</v>
      </c>
      <c r="Y204">
        <f>IF(Source!BI81=3,H198+H199+H201+H202, 0)</f>
        <v>0</v>
      </c>
      <c r="Z204">
        <f>IF(Source!BI81=4,H198+H199+H201+H202, 0)</f>
        <v>0</v>
      </c>
    </row>
    <row r="205" spans="1:26" ht="57" x14ac:dyDescent="0.2">
      <c r="A205" s="46" t="str">
        <f>Source!E83</f>
        <v>21</v>
      </c>
      <c r="B205" s="47" t="str">
        <f>Source!F83</f>
        <v>65-14-4</v>
      </c>
      <c r="C205" s="47" t="str">
        <f>Source!G83</f>
        <v>Разборка трубопроводов из водогазопроводных труб в зданиях и сооружениях на сварке диаметром до 100 мм</v>
      </c>
      <c r="D205" s="30" t="str">
        <f>Source!H83</f>
        <v>100 м</v>
      </c>
      <c r="E205" s="13">
        <f>Source!I83</f>
        <v>7.1999999999999995E-2</v>
      </c>
      <c r="F205" s="31">
        <f>Source!AL83+Source!AM83+Source!AO83</f>
        <v>603.66999999999996</v>
      </c>
      <c r="G205" s="32"/>
      <c r="H205" s="31"/>
      <c r="I205" s="32" t="str">
        <f>Source!BO83</f>
        <v/>
      </c>
      <c r="J205" s="32"/>
      <c r="K205" s="31"/>
      <c r="L205" s="33"/>
      <c r="S205">
        <f>ROUND((Source!FX83/100)*((ROUND(Source!AF83*Source!I83, 2)+ROUND(Source!AE83*Source!I83, 2))), 2)</f>
        <v>29.67</v>
      </c>
      <c r="T205">
        <f>Source!X83</f>
        <v>194.69</v>
      </c>
      <c r="U205">
        <f>ROUND((Source!FY83/100)*((ROUND(Source!AF83*Source!I83, 2)+ROUND(Source!AE83*Source!I83, 2))), 2)</f>
        <v>20.05</v>
      </c>
      <c r="V205">
        <f>Source!Y83</f>
        <v>131.55000000000001</v>
      </c>
    </row>
    <row r="206" spans="1:26" x14ac:dyDescent="0.2">
      <c r="C206" s="25" t="str">
        <f>"Объем: "&amp;Source!I83&amp;"=7,2/"&amp;"100"</f>
        <v>Объем: 0,072=7,2/100</v>
      </c>
    </row>
    <row r="207" spans="1:26" ht="14.25" x14ac:dyDescent="0.2">
      <c r="A207" s="46"/>
      <c r="B207" s="47"/>
      <c r="C207" s="47" t="s">
        <v>1456</v>
      </c>
      <c r="D207" s="30"/>
      <c r="E207" s="13"/>
      <c r="F207" s="31">
        <f>Source!AO83</f>
        <v>557.01</v>
      </c>
      <c r="G207" s="32" t="str">
        <f>Source!DG83</f>
        <v/>
      </c>
      <c r="H207" s="31">
        <f>ROUND(Source!AF83*Source!I83, 2)</f>
        <v>40.1</v>
      </c>
      <c r="I207" s="32"/>
      <c r="J207" s="32">
        <f>IF(Source!BA83&lt;&gt; 0, Source!BA83, 1)</f>
        <v>6.56</v>
      </c>
      <c r="K207" s="31">
        <f>Source!S83</f>
        <v>263.08999999999997</v>
      </c>
      <c r="L207" s="33"/>
      <c r="R207">
        <f>H207</f>
        <v>40.1</v>
      </c>
    </row>
    <row r="208" spans="1:26" ht="14.25" x14ac:dyDescent="0.2">
      <c r="A208" s="46"/>
      <c r="B208" s="47"/>
      <c r="C208" s="47" t="s">
        <v>210</v>
      </c>
      <c r="D208" s="30"/>
      <c r="E208" s="13"/>
      <c r="F208" s="31">
        <f>Source!AM83</f>
        <v>16.32</v>
      </c>
      <c r="G208" s="32" t="str">
        <f>Source!DE83</f>
        <v/>
      </c>
      <c r="H208" s="31">
        <f>ROUND(Source!AD83*Source!I83, 2)</f>
        <v>1.18</v>
      </c>
      <c r="I208" s="32"/>
      <c r="J208" s="32">
        <f>IF(Source!BB83&lt;&gt; 0, Source!BB83, 1)</f>
        <v>6.56</v>
      </c>
      <c r="K208" s="31">
        <f>Source!Q83</f>
        <v>7.71</v>
      </c>
      <c r="L208" s="33"/>
    </row>
    <row r="209" spans="1:26" ht="14.25" x14ac:dyDescent="0.2">
      <c r="A209" s="46"/>
      <c r="B209" s="47"/>
      <c r="C209" s="47" t="s">
        <v>1463</v>
      </c>
      <c r="D209" s="30"/>
      <c r="E209" s="13"/>
      <c r="F209" s="31">
        <f>Source!AL83</f>
        <v>30.34</v>
      </c>
      <c r="G209" s="32" t="str">
        <f>Source!DD83</f>
        <v/>
      </c>
      <c r="H209" s="31">
        <f>ROUND(Source!AC83*Source!I83, 2)</f>
        <v>2.1800000000000002</v>
      </c>
      <c r="I209" s="32"/>
      <c r="J209" s="32">
        <f>IF(Source!BC83&lt;&gt; 0, Source!BC83, 1)</f>
        <v>6.56</v>
      </c>
      <c r="K209" s="31">
        <f>Source!P83</f>
        <v>14.33</v>
      </c>
      <c r="L209" s="33"/>
    </row>
    <row r="210" spans="1:26" ht="14.25" x14ac:dyDescent="0.2">
      <c r="A210" s="46"/>
      <c r="B210" s="47"/>
      <c r="C210" s="47" t="s">
        <v>1457</v>
      </c>
      <c r="D210" s="30" t="s">
        <v>1458</v>
      </c>
      <c r="E210" s="13">
        <f>Source!BZ83</f>
        <v>74</v>
      </c>
      <c r="F210" s="50"/>
      <c r="G210" s="32"/>
      <c r="H210" s="31">
        <f>SUM(S205:S212)</f>
        <v>29.67</v>
      </c>
      <c r="I210" s="34"/>
      <c r="J210" s="28">
        <f>Source!AT83</f>
        <v>74</v>
      </c>
      <c r="K210" s="31">
        <f>SUM(T205:T212)</f>
        <v>194.69</v>
      </c>
      <c r="L210" s="33"/>
    </row>
    <row r="211" spans="1:26" ht="14.25" x14ac:dyDescent="0.2">
      <c r="A211" s="46"/>
      <c r="B211" s="47"/>
      <c r="C211" s="47" t="s">
        <v>1459</v>
      </c>
      <c r="D211" s="30" t="s">
        <v>1458</v>
      </c>
      <c r="E211" s="13">
        <f>Source!CA83</f>
        <v>50</v>
      </c>
      <c r="F211" s="50"/>
      <c r="G211" s="32"/>
      <c r="H211" s="31">
        <f>SUM(U205:U212)</f>
        <v>20.05</v>
      </c>
      <c r="I211" s="34"/>
      <c r="J211" s="28">
        <f>Source!AU83</f>
        <v>50</v>
      </c>
      <c r="K211" s="31">
        <f>SUM(V205:V212)</f>
        <v>131.55000000000001</v>
      </c>
      <c r="L211" s="33"/>
    </row>
    <row r="212" spans="1:26" ht="14.25" x14ac:dyDescent="0.2">
      <c r="A212" s="48"/>
      <c r="B212" s="49"/>
      <c r="C212" s="49" t="s">
        <v>1460</v>
      </c>
      <c r="D212" s="36" t="s">
        <v>1461</v>
      </c>
      <c r="E212" s="37">
        <f>Source!AQ83</f>
        <v>65.3</v>
      </c>
      <c r="F212" s="38"/>
      <c r="G212" s="40" t="str">
        <f>Source!DI83</f>
        <v/>
      </c>
      <c r="H212" s="38"/>
      <c r="I212" s="40"/>
      <c r="J212" s="40"/>
      <c r="K212" s="38"/>
      <c r="L212" s="44">
        <f>Source!U83</f>
        <v>4.7015999999999991</v>
      </c>
    </row>
    <row r="213" spans="1:26" ht="15" x14ac:dyDescent="0.25">
      <c r="G213" s="78">
        <f>H207+H208+H209+H210+H211</f>
        <v>93.179999999999993</v>
      </c>
      <c r="H213" s="78"/>
      <c r="J213" s="78">
        <f>K207+K208+K209+K210+K211</f>
        <v>611.36999999999989</v>
      </c>
      <c r="K213" s="78"/>
      <c r="L213" s="42">
        <f>Source!U83</f>
        <v>4.7015999999999991</v>
      </c>
      <c r="O213" s="26">
        <f>G213</f>
        <v>93.179999999999993</v>
      </c>
      <c r="P213" s="26">
        <f>J213</f>
        <v>611.36999999999989</v>
      </c>
      <c r="Q213" s="26">
        <f>L213</f>
        <v>4.7015999999999991</v>
      </c>
      <c r="W213">
        <f>IF(Source!BI83&lt;=1,H207+H208+H209+H210+H211, 0)</f>
        <v>93.179999999999993</v>
      </c>
      <c r="X213">
        <f>IF(Source!BI83=2,H207+H208+H209+H210+H211, 0)</f>
        <v>0</v>
      </c>
      <c r="Y213">
        <f>IF(Source!BI83=3,H207+H208+H209+H210+H211, 0)</f>
        <v>0</v>
      </c>
      <c r="Z213">
        <f>IF(Source!BI83=4,H207+H208+H209+H210+H211, 0)</f>
        <v>0</v>
      </c>
    </row>
    <row r="214" spans="1:26" ht="42.75" x14ac:dyDescent="0.2">
      <c r="A214" s="46" t="str">
        <f>Source!E85</f>
        <v>22</v>
      </c>
      <c r="B214" s="47" t="str">
        <f>Source!F85</f>
        <v>65-2-1</v>
      </c>
      <c r="C214" s="47" t="str">
        <f>Source!G85</f>
        <v>Разборка трубопроводов из чугунных канализационных труб диаметром 50 мм</v>
      </c>
      <c r="D214" s="30" t="str">
        <f>Source!H85</f>
        <v>100 м</v>
      </c>
      <c r="E214" s="13">
        <f>Source!I85</f>
        <v>0.52400000000000002</v>
      </c>
      <c r="F214" s="31">
        <f>Source!AL85+Source!AM85+Source!AO85</f>
        <v>587.04999999999995</v>
      </c>
      <c r="G214" s="32"/>
      <c r="H214" s="31"/>
      <c r="I214" s="32" t="str">
        <f>Source!BO85</f>
        <v/>
      </c>
      <c r="J214" s="32"/>
      <c r="K214" s="31"/>
      <c r="L214" s="33"/>
      <c r="S214">
        <f>ROUND((Source!FX85/100)*((ROUND(Source!AF85*Source!I85, 2)+ROUND(Source!AE85*Source!I85, 2))), 2)</f>
        <v>226.53</v>
      </c>
      <c r="T214">
        <f>Source!X85</f>
        <v>1486.05</v>
      </c>
      <c r="U214">
        <f>ROUND((Source!FY85/100)*((ROUND(Source!AF85*Source!I85, 2)+ROUND(Source!AE85*Source!I85, 2))), 2)</f>
        <v>153.06</v>
      </c>
      <c r="V214">
        <f>Source!Y85</f>
        <v>1004.09</v>
      </c>
    </row>
    <row r="215" spans="1:26" x14ac:dyDescent="0.2">
      <c r="C215" s="25" t="str">
        <f>"Объем: "&amp;Source!I85&amp;"=52,4/"&amp;"100"</f>
        <v>Объем: 0,524=52,4/100</v>
      </c>
    </row>
    <row r="216" spans="1:26" ht="14.25" x14ac:dyDescent="0.2">
      <c r="A216" s="46"/>
      <c r="B216" s="47"/>
      <c r="C216" s="47" t="s">
        <v>1456</v>
      </c>
      <c r="D216" s="30"/>
      <c r="E216" s="13"/>
      <c r="F216" s="31">
        <f>Source!AO85</f>
        <v>582.04999999999995</v>
      </c>
      <c r="G216" s="32" t="str">
        <f>Source!DG85</f>
        <v/>
      </c>
      <c r="H216" s="31">
        <f>ROUND(Source!AF85*Source!I85, 2)</f>
        <v>304.99</v>
      </c>
      <c r="I216" s="32"/>
      <c r="J216" s="32">
        <f>IF(Source!BA85&lt;&gt; 0, Source!BA85, 1)</f>
        <v>6.56</v>
      </c>
      <c r="K216" s="31">
        <f>Source!S85</f>
        <v>2000.76</v>
      </c>
      <c r="L216" s="33"/>
      <c r="R216">
        <f>H216</f>
        <v>304.99</v>
      </c>
    </row>
    <row r="217" spans="1:26" ht="14.25" x14ac:dyDescent="0.2">
      <c r="A217" s="46"/>
      <c r="B217" s="47"/>
      <c r="C217" s="47" t="s">
        <v>210</v>
      </c>
      <c r="D217" s="30"/>
      <c r="E217" s="13"/>
      <c r="F217" s="31">
        <f>Source!AM85</f>
        <v>5</v>
      </c>
      <c r="G217" s="32" t="str">
        <f>Source!DE85</f>
        <v/>
      </c>
      <c r="H217" s="31">
        <f>ROUND(Source!AD85*Source!I85, 2)</f>
        <v>2.62</v>
      </c>
      <c r="I217" s="32"/>
      <c r="J217" s="32">
        <f>IF(Source!BB85&lt;&gt; 0, Source!BB85, 1)</f>
        <v>6.56</v>
      </c>
      <c r="K217" s="31">
        <f>Source!Q85</f>
        <v>17.190000000000001</v>
      </c>
      <c r="L217" s="33"/>
    </row>
    <row r="218" spans="1:26" ht="14.25" x14ac:dyDescent="0.2">
      <c r="A218" s="46"/>
      <c r="B218" s="47"/>
      <c r="C218" s="47" t="s">
        <v>1462</v>
      </c>
      <c r="D218" s="30"/>
      <c r="E218" s="13"/>
      <c r="F218" s="31">
        <f>Source!AN85</f>
        <v>2.16</v>
      </c>
      <c r="G218" s="32" t="str">
        <f>Source!DF85</f>
        <v/>
      </c>
      <c r="H218" s="43">
        <f>ROUND(Source!AE85*Source!I85, 2)</f>
        <v>1.1299999999999999</v>
      </c>
      <c r="I218" s="32"/>
      <c r="J218" s="32">
        <f>IF(Source!BS85&lt;&gt; 0, Source!BS85, 1)</f>
        <v>6.56</v>
      </c>
      <c r="K218" s="43">
        <f>Source!R85</f>
        <v>7.42</v>
      </c>
      <c r="L218" s="33"/>
      <c r="R218">
        <f>H218</f>
        <v>1.1299999999999999</v>
      </c>
    </row>
    <row r="219" spans="1:26" ht="14.25" x14ac:dyDescent="0.2">
      <c r="A219" s="46"/>
      <c r="B219" s="47"/>
      <c r="C219" s="47" t="s">
        <v>1457</v>
      </c>
      <c r="D219" s="30" t="s">
        <v>1458</v>
      </c>
      <c r="E219" s="13">
        <f>Source!BZ85</f>
        <v>74</v>
      </c>
      <c r="F219" s="50"/>
      <c r="G219" s="32"/>
      <c r="H219" s="31">
        <f>SUM(S214:S222)</f>
        <v>226.53</v>
      </c>
      <c r="I219" s="34"/>
      <c r="J219" s="28">
        <f>Source!AT85</f>
        <v>74</v>
      </c>
      <c r="K219" s="31">
        <f>SUM(T214:T222)</f>
        <v>1486.05</v>
      </c>
      <c r="L219" s="33"/>
    </row>
    <row r="220" spans="1:26" ht="14.25" x14ac:dyDescent="0.2">
      <c r="A220" s="46"/>
      <c r="B220" s="47"/>
      <c r="C220" s="47" t="s">
        <v>1459</v>
      </c>
      <c r="D220" s="30" t="s">
        <v>1458</v>
      </c>
      <c r="E220" s="13">
        <f>Source!CA85</f>
        <v>50</v>
      </c>
      <c r="F220" s="50"/>
      <c r="G220" s="32"/>
      <c r="H220" s="31">
        <f>SUM(U214:U222)</f>
        <v>153.06</v>
      </c>
      <c r="I220" s="34"/>
      <c r="J220" s="28">
        <f>Source!AU85</f>
        <v>50</v>
      </c>
      <c r="K220" s="31">
        <f>SUM(V214:V222)</f>
        <v>1004.09</v>
      </c>
      <c r="L220" s="33"/>
    </row>
    <row r="221" spans="1:26" ht="14.25" x14ac:dyDescent="0.2">
      <c r="A221" s="46"/>
      <c r="B221" s="47"/>
      <c r="C221" s="47" t="s">
        <v>1460</v>
      </c>
      <c r="D221" s="30" t="s">
        <v>1461</v>
      </c>
      <c r="E221" s="13">
        <f>Source!AQ85</f>
        <v>68.8</v>
      </c>
      <c r="F221" s="31"/>
      <c r="G221" s="32" t="str">
        <f>Source!DI85</f>
        <v/>
      </c>
      <c r="H221" s="31"/>
      <c r="I221" s="32"/>
      <c r="J221" s="32"/>
      <c r="K221" s="31"/>
      <c r="L221" s="35">
        <f>Source!U85</f>
        <v>36.051200000000001</v>
      </c>
    </row>
    <row r="222" spans="1:26" ht="28.5" x14ac:dyDescent="0.2">
      <c r="A222" s="48" t="str">
        <f>Source!E87</f>
        <v>22,1</v>
      </c>
      <c r="B222" s="49" t="str">
        <f>Source!F87</f>
        <v>01.7.07.07</v>
      </c>
      <c r="C222" s="49" t="str">
        <f>Source!G87</f>
        <v>Строительный мусор и масса возвратных материалов</v>
      </c>
      <c r="D222" s="36" t="str">
        <f>Source!H87</f>
        <v>т</v>
      </c>
      <c r="E222" s="37">
        <f>Source!I87</f>
        <v>0.30915999999999999</v>
      </c>
      <c r="F222" s="38">
        <f>Source!AL87+Source!AM87+Source!AO87</f>
        <v>0</v>
      </c>
      <c r="G222" s="39" t="s">
        <v>6</v>
      </c>
      <c r="H222" s="38">
        <f>ROUND(Source!AC87*Source!I87, 2)+ROUND(Source!AD87*Source!I87, 2)+ROUND(Source!AF87*Source!I87, 2)</f>
        <v>0</v>
      </c>
      <c r="I222" s="40"/>
      <c r="J222" s="40">
        <f>IF(Source!BC87&lt;&gt; 0, Source!BC87, 1)</f>
        <v>6.56</v>
      </c>
      <c r="K222" s="38">
        <f>Source!O87</f>
        <v>0</v>
      </c>
      <c r="L222" s="41"/>
      <c r="S222">
        <f>ROUND((Source!FX87/100)*((ROUND(Source!AF87*Source!I87, 2)+ROUND(Source!AE87*Source!I87, 2))), 2)</f>
        <v>0</v>
      </c>
      <c r="T222">
        <f>Source!X87</f>
        <v>0</v>
      </c>
      <c r="U222">
        <f>ROUND((Source!FY87/100)*((ROUND(Source!AF87*Source!I87, 2)+ROUND(Source!AE87*Source!I87, 2))), 2)</f>
        <v>0</v>
      </c>
      <c r="V222">
        <f>Source!Y87</f>
        <v>0</v>
      </c>
      <c r="W222">
        <f>IF(Source!BI87&lt;=1,H222, 0)</f>
        <v>0</v>
      </c>
      <c r="X222">
        <f>IF(Source!BI87=2,H222, 0)</f>
        <v>0</v>
      </c>
      <c r="Y222">
        <f>IF(Source!BI87=3,H222, 0)</f>
        <v>0</v>
      </c>
      <c r="Z222">
        <f>IF(Source!BI87=4,H222, 0)</f>
        <v>0</v>
      </c>
    </row>
    <row r="223" spans="1:26" ht="15" x14ac:dyDescent="0.25">
      <c r="G223" s="78">
        <f>H216+H217+H219+H220+SUM(H222:H222)</f>
        <v>687.2</v>
      </c>
      <c r="H223" s="78"/>
      <c r="J223" s="78">
        <f>K216+K217+K219+K220+SUM(K222:K222)</f>
        <v>4508.09</v>
      </c>
      <c r="K223" s="78"/>
      <c r="L223" s="42">
        <f>Source!U85</f>
        <v>36.051200000000001</v>
      </c>
      <c r="O223" s="26">
        <f>G223</f>
        <v>687.2</v>
      </c>
      <c r="P223" s="26">
        <f>J223</f>
        <v>4508.09</v>
      </c>
      <c r="Q223" s="26">
        <f>L223</f>
        <v>36.051200000000001</v>
      </c>
      <c r="W223">
        <f>IF(Source!BI85&lt;=1,H216+H217+H219+H220, 0)</f>
        <v>687.2</v>
      </c>
      <c r="X223">
        <f>IF(Source!BI85=2,H216+H217+H219+H220, 0)</f>
        <v>0</v>
      </c>
      <c r="Y223">
        <f>IF(Source!BI85=3,H216+H217+H219+H220, 0)</f>
        <v>0</v>
      </c>
      <c r="Z223">
        <f>IF(Source!BI85=4,H216+H217+H219+H220, 0)</f>
        <v>0</v>
      </c>
    </row>
    <row r="224" spans="1:26" ht="42.75" x14ac:dyDescent="0.2">
      <c r="A224" s="46" t="str">
        <f>Source!E89</f>
        <v>23</v>
      </c>
      <c r="B224" s="47" t="str">
        <f>Source!F89</f>
        <v>65-2-2</v>
      </c>
      <c r="C224" s="47" t="str">
        <f>Source!G89</f>
        <v>Разборка трубопроводов из чугунных канализационных труб диаметром 100 мм</v>
      </c>
      <c r="D224" s="30" t="str">
        <f>Source!H89</f>
        <v>100 м</v>
      </c>
      <c r="E224" s="13">
        <f>Source!I89</f>
        <v>0.92500000000000004</v>
      </c>
      <c r="F224" s="31">
        <f>Source!AL89+Source!AM89+Source!AO89</f>
        <v>731.64</v>
      </c>
      <c r="G224" s="32"/>
      <c r="H224" s="31"/>
      <c r="I224" s="32" t="str">
        <f>Source!BO89</f>
        <v/>
      </c>
      <c r="J224" s="32"/>
      <c r="K224" s="31"/>
      <c r="L224" s="33"/>
      <c r="S224">
        <f>ROUND((Source!FX89/100)*((ROUND(Source!AF89*Source!I89, 2)+ROUND(Source!AE89*Source!I89, 2))), 2)</f>
        <v>496.92</v>
      </c>
      <c r="T224">
        <f>Source!X89</f>
        <v>3259.79</v>
      </c>
      <c r="U224">
        <f>ROUND((Source!FY89/100)*((ROUND(Source!AF89*Source!I89, 2)+ROUND(Source!AE89*Source!I89, 2))), 2)</f>
        <v>335.76</v>
      </c>
      <c r="V224">
        <f>Source!Y89</f>
        <v>2202.56</v>
      </c>
    </row>
    <row r="225" spans="1:26" x14ac:dyDescent="0.2">
      <c r="C225" s="25" t="str">
        <f>"Объем: "&amp;Source!I89&amp;"=92,5/"&amp;"100"</f>
        <v>Объем: 0,925=92,5/100</v>
      </c>
    </row>
    <row r="226" spans="1:26" ht="14.25" x14ac:dyDescent="0.2">
      <c r="A226" s="46"/>
      <c r="B226" s="47"/>
      <c r="C226" s="47" t="s">
        <v>1456</v>
      </c>
      <c r="D226" s="30"/>
      <c r="E226" s="13"/>
      <c r="F226" s="31">
        <f>Source!AO89</f>
        <v>721.64</v>
      </c>
      <c r="G226" s="32" t="str">
        <f>Source!DG89</f>
        <v/>
      </c>
      <c r="H226" s="31">
        <f>ROUND(Source!AF89*Source!I89, 2)</f>
        <v>667.52</v>
      </c>
      <c r="I226" s="32"/>
      <c r="J226" s="32">
        <f>IF(Source!BA89&lt;&gt; 0, Source!BA89, 1)</f>
        <v>6.56</v>
      </c>
      <c r="K226" s="31">
        <f>Source!S89</f>
        <v>4378.91</v>
      </c>
      <c r="L226" s="33"/>
      <c r="R226">
        <f>H226</f>
        <v>667.52</v>
      </c>
    </row>
    <row r="227" spans="1:26" ht="14.25" x14ac:dyDescent="0.2">
      <c r="A227" s="46"/>
      <c r="B227" s="47"/>
      <c r="C227" s="47" t="s">
        <v>210</v>
      </c>
      <c r="D227" s="30"/>
      <c r="E227" s="13"/>
      <c r="F227" s="31">
        <f>Source!AM89</f>
        <v>10</v>
      </c>
      <c r="G227" s="32" t="str">
        <f>Source!DE89</f>
        <v/>
      </c>
      <c r="H227" s="31">
        <f>ROUND(Source!AD89*Source!I89, 2)</f>
        <v>9.25</v>
      </c>
      <c r="I227" s="32"/>
      <c r="J227" s="32">
        <f>IF(Source!BB89&lt;&gt; 0, Source!BB89, 1)</f>
        <v>6.56</v>
      </c>
      <c r="K227" s="31">
        <f>Source!Q89</f>
        <v>60.68</v>
      </c>
      <c r="L227" s="33"/>
    </row>
    <row r="228" spans="1:26" ht="14.25" x14ac:dyDescent="0.2">
      <c r="A228" s="46"/>
      <c r="B228" s="47"/>
      <c r="C228" s="47" t="s">
        <v>1462</v>
      </c>
      <c r="D228" s="30"/>
      <c r="E228" s="13"/>
      <c r="F228" s="31">
        <f>Source!AN89</f>
        <v>4.32</v>
      </c>
      <c r="G228" s="32" t="str">
        <f>Source!DF89</f>
        <v/>
      </c>
      <c r="H228" s="43">
        <f>ROUND(Source!AE89*Source!I89, 2)</f>
        <v>4</v>
      </c>
      <c r="I228" s="32"/>
      <c r="J228" s="32">
        <f>IF(Source!BS89&lt;&gt; 0, Source!BS89, 1)</f>
        <v>6.56</v>
      </c>
      <c r="K228" s="43">
        <f>Source!R89</f>
        <v>26.21</v>
      </c>
      <c r="L228" s="33"/>
      <c r="R228">
        <f>H228</f>
        <v>4</v>
      </c>
    </row>
    <row r="229" spans="1:26" ht="14.25" x14ac:dyDescent="0.2">
      <c r="A229" s="46"/>
      <c r="B229" s="47"/>
      <c r="C229" s="47" t="s">
        <v>1457</v>
      </c>
      <c r="D229" s="30" t="s">
        <v>1458</v>
      </c>
      <c r="E229" s="13">
        <f>Source!BZ89</f>
        <v>74</v>
      </c>
      <c r="F229" s="50"/>
      <c r="G229" s="32"/>
      <c r="H229" s="31">
        <f>SUM(S224:S232)</f>
        <v>496.92</v>
      </c>
      <c r="I229" s="34"/>
      <c r="J229" s="28">
        <f>Source!AT89</f>
        <v>74</v>
      </c>
      <c r="K229" s="31">
        <f>SUM(T224:T232)</f>
        <v>3259.79</v>
      </c>
      <c r="L229" s="33"/>
    </row>
    <row r="230" spans="1:26" ht="14.25" x14ac:dyDescent="0.2">
      <c r="A230" s="46"/>
      <c r="B230" s="47"/>
      <c r="C230" s="47" t="s">
        <v>1459</v>
      </c>
      <c r="D230" s="30" t="s">
        <v>1458</v>
      </c>
      <c r="E230" s="13">
        <f>Source!CA89</f>
        <v>50</v>
      </c>
      <c r="F230" s="50"/>
      <c r="G230" s="32"/>
      <c r="H230" s="31">
        <f>SUM(U224:U232)</f>
        <v>335.76</v>
      </c>
      <c r="I230" s="34"/>
      <c r="J230" s="28">
        <f>Source!AU89</f>
        <v>50</v>
      </c>
      <c r="K230" s="31">
        <f>SUM(V224:V232)</f>
        <v>2202.56</v>
      </c>
      <c r="L230" s="33"/>
    </row>
    <row r="231" spans="1:26" ht="14.25" x14ac:dyDescent="0.2">
      <c r="A231" s="46"/>
      <c r="B231" s="47"/>
      <c r="C231" s="47" t="s">
        <v>1460</v>
      </c>
      <c r="D231" s="30" t="s">
        <v>1461</v>
      </c>
      <c r="E231" s="13">
        <f>Source!AQ89</f>
        <v>85.3</v>
      </c>
      <c r="F231" s="31"/>
      <c r="G231" s="32" t="str">
        <f>Source!DI89</f>
        <v/>
      </c>
      <c r="H231" s="31"/>
      <c r="I231" s="32"/>
      <c r="J231" s="32"/>
      <c r="K231" s="31"/>
      <c r="L231" s="35">
        <f>Source!U89</f>
        <v>78.902500000000003</v>
      </c>
    </row>
    <row r="232" spans="1:26" ht="28.5" x14ac:dyDescent="0.2">
      <c r="A232" s="48" t="str">
        <f>Source!E91</f>
        <v>23,1</v>
      </c>
      <c r="B232" s="49" t="str">
        <f>Source!F91</f>
        <v>01.7.07.07</v>
      </c>
      <c r="C232" s="49" t="str">
        <f>Source!G91</f>
        <v>Строительный мусор и масса возвратных материалов</v>
      </c>
      <c r="D232" s="36" t="str">
        <f>Source!H91</f>
        <v>т</v>
      </c>
      <c r="E232" s="37">
        <f>Source!I91</f>
        <v>1.2395</v>
      </c>
      <c r="F232" s="38">
        <f>Source!AL91+Source!AM91+Source!AO91</f>
        <v>0</v>
      </c>
      <c r="G232" s="39" t="s">
        <v>6</v>
      </c>
      <c r="H232" s="38">
        <f>ROUND(Source!AC91*Source!I91, 2)+ROUND(Source!AD91*Source!I91, 2)+ROUND(Source!AF91*Source!I91, 2)</f>
        <v>0</v>
      </c>
      <c r="I232" s="40"/>
      <c r="J232" s="40">
        <f>IF(Source!BC91&lt;&gt; 0, Source!BC91, 1)</f>
        <v>6.56</v>
      </c>
      <c r="K232" s="38">
        <f>Source!O91</f>
        <v>0</v>
      </c>
      <c r="L232" s="41"/>
      <c r="S232">
        <f>ROUND((Source!FX91/100)*((ROUND(Source!AF91*Source!I91, 2)+ROUND(Source!AE91*Source!I91, 2))), 2)</f>
        <v>0</v>
      </c>
      <c r="T232">
        <f>Source!X91</f>
        <v>0</v>
      </c>
      <c r="U232">
        <f>ROUND((Source!FY91/100)*((ROUND(Source!AF91*Source!I91, 2)+ROUND(Source!AE91*Source!I91, 2))), 2)</f>
        <v>0</v>
      </c>
      <c r="V232">
        <f>Source!Y91</f>
        <v>0</v>
      </c>
      <c r="W232">
        <f>IF(Source!BI91&lt;=1,H232, 0)</f>
        <v>0</v>
      </c>
      <c r="X232">
        <f>IF(Source!BI91=2,H232, 0)</f>
        <v>0</v>
      </c>
      <c r="Y232">
        <f>IF(Source!BI91=3,H232, 0)</f>
        <v>0</v>
      </c>
      <c r="Z232">
        <f>IF(Source!BI91=4,H232, 0)</f>
        <v>0</v>
      </c>
    </row>
    <row r="233" spans="1:26" ht="15" x14ac:dyDescent="0.25">
      <c r="G233" s="78">
        <f>H226+H227+H229+H230+SUM(H232:H232)</f>
        <v>1509.45</v>
      </c>
      <c r="H233" s="78"/>
      <c r="J233" s="78">
        <f>K226+K227+K229+K230+SUM(K232:K232)</f>
        <v>9901.94</v>
      </c>
      <c r="K233" s="78"/>
      <c r="L233" s="42">
        <f>Source!U89</f>
        <v>78.902500000000003</v>
      </c>
      <c r="O233" s="26">
        <f>G233</f>
        <v>1509.45</v>
      </c>
      <c r="P233" s="26">
        <f>J233</f>
        <v>9901.94</v>
      </c>
      <c r="Q233" s="26">
        <f>L233</f>
        <v>78.902500000000003</v>
      </c>
      <c r="W233">
        <f>IF(Source!BI89&lt;=1,H226+H227+H229+H230, 0)</f>
        <v>1509.45</v>
      </c>
      <c r="X233">
        <f>IF(Source!BI89=2,H226+H227+H229+H230, 0)</f>
        <v>0</v>
      </c>
      <c r="Y233">
        <f>IF(Source!BI89=3,H226+H227+H229+H230, 0)</f>
        <v>0</v>
      </c>
      <c r="Z233">
        <f>IF(Source!BI89=4,H226+H227+H229+H230, 0)</f>
        <v>0</v>
      </c>
    </row>
    <row r="234" spans="1:26" ht="28.5" x14ac:dyDescent="0.2">
      <c r="A234" s="46" t="str">
        <f>Source!E93</f>
        <v>24</v>
      </c>
      <c r="B234" s="47" t="str">
        <f>Source!F93</f>
        <v>17-01-001-18</v>
      </c>
      <c r="C234" s="47" t="str">
        <f>Source!G93</f>
        <v>Демонтаж поддонов душевых чугунных и стальных мелких прим.</v>
      </c>
      <c r="D234" s="30" t="str">
        <f>Source!H93</f>
        <v>10 компл</v>
      </c>
      <c r="E234" s="13">
        <f>Source!I93</f>
        <v>0.1</v>
      </c>
      <c r="F234" s="31">
        <f>Source!AL93+Source!AM93+Source!AO93</f>
        <v>234.61</v>
      </c>
      <c r="G234" s="32"/>
      <c r="H234" s="31"/>
      <c r="I234" s="32" t="str">
        <f>Source!BO93</f>
        <v/>
      </c>
      <c r="J234" s="32"/>
      <c r="K234" s="31"/>
      <c r="L234" s="33"/>
      <c r="S234">
        <f>ROUND((Source!FX93/100)*((ROUND(Source!AF93*Source!I93, 2)+ROUND(Source!AE93*Source!I93, 2))), 2)</f>
        <v>5.3</v>
      </c>
      <c r="T234">
        <f>Source!X93</f>
        <v>34.72</v>
      </c>
      <c r="U234">
        <f>ROUND((Source!FY93/100)*((ROUND(Source!AF93*Source!I93, 2)+ROUND(Source!AE93*Source!I93, 2))), 2)</f>
        <v>3.25</v>
      </c>
      <c r="V234">
        <f>Source!Y93</f>
        <v>21.43</v>
      </c>
    </row>
    <row r="235" spans="1:26" x14ac:dyDescent="0.2">
      <c r="C235" s="25" t="str">
        <f>"Объем: "&amp;Source!I93&amp;"=1/"&amp;"10"</f>
        <v>Объем: 0,1=1/10</v>
      </c>
    </row>
    <row r="236" spans="1:26" ht="14.25" x14ac:dyDescent="0.2">
      <c r="A236" s="46"/>
      <c r="B236" s="47"/>
      <c r="C236" s="47" t="s">
        <v>1456</v>
      </c>
      <c r="D236" s="30"/>
      <c r="E236" s="13"/>
      <c r="F236" s="31">
        <f>Source!AO93</f>
        <v>104.76</v>
      </c>
      <c r="G236" s="32" t="str">
        <f>Source!DG93</f>
        <v>)*0,4</v>
      </c>
      <c r="H236" s="31">
        <f>ROUND(Source!AF93*Source!I93, 2)</f>
        <v>4.1900000000000004</v>
      </c>
      <c r="I236" s="32"/>
      <c r="J236" s="32">
        <f>IF(Source!BA93&lt;&gt; 0, Source!BA93, 1)</f>
        <v>6.56</v>
      </c>
      <c r="K236" s="31">
        <f>Source!S93</f>
        <v>27.49</v>
      </c>
      <c r="L236" s="33"/>
      <c r="R236">
        <f>H236</f>
        <v>4.1900000000000004</v>
      </c>
    </row>
    <row r="237" spans="1:26" ht="14.25" x14ac:dyDescent="0.2">
      <c r="A237" s="46"/>
      <c r="B237" s="47"/>
      <c r="C237" s="47" t="s">
        <v>210</v>
      </c>
      <c r="D237" s="30"/>
      <c r="E237" s="13"/>
      <c r="F237" s="31">
        <f>Source!AM93</f>
        <v>47.93</v>
      </c>
      <c r="G237" s="32" t="str">
        <f>Source!DE93</f>
        <v>)*0,4</v>
      </c>
      <c r="H237" s="31">
        <f>ROUND(Source!AD93*Source!I93, 2)</f>
        <v>1.92</v>
      </c>
      <c r="I237" s="32"/>
      <c r="J237" s="32">
        <f>IF(Source!BB93&lt;&gt; 0, Source!BB93, 1)</f>
        <v>6.56</v>
      </c>
      <c r="K237" s="31">
        <f>Source!Q93</f>
        <v>12.58</v>
      </c>
      <c r="L237" s="33"/>
    </row>
    <row r="238" spans="1:26" ht="14.25" x14ac:dyDescent="0.2">
      <c r="A238" s="46"/>
      <c r="B238" s="47"/>
      <c r="C238" s="47" t="s">
        <v>1462</v>
      </c>
      <c r="D238" s="30"/>
      <c r="E238" s="13"/>
      <c r="F238" s="31">
        <f>Source!AN93</f>
        <v>10.3</v>
      </c>
      <c r="G238" s="32" t="str">
        <f>Source!DF93</f>
        <v>)*0,4</v>
      </c>
      <c r="H238" s="43">
        <f>ROUND(Source!AE93*Source!I93, 2)</f>
        <v>0.41</v>
      </c>
      <c r="I238" s="32"/>
      <c r="J238" s="32">
        <f>IF(Source!BS93&lt;&gt; 0, Source!BS93, 1)</f>
        <v>6.56</v>
      </c>
      <c r="K238" s="43">
        <f>Source!R93</f>
        <v>2.7</v>
      </c>
      <c r="L238" s="33"/>
      <c r="R238">
        <f>H238</f>
        <v>0.41</v>
      </c>
    </row>
    <row r="239" spans="1:26" ht="14.25" x14ac:dyDescent="0.2">
      <c r="A239" s="46"/>
      <c r="B239" s="47"/>
      <c r="C239" s="47" t="s">
        <v>1457</v>
      </c>
      <c r="D239" s="30" t="s">
        <v>1458</v>
      </c>
      <c r="E239" s="13">
        <f>Source!BZ93</f>
        <v>128</v>
      </c>
      <c r="F239" s="66" t="str">
        <f>CONCATENATE(" )", Source!DL93, Source!FT93, "=", Source!FX93)</f>
        <v xml:space="preserve"> )*0,9=115,2</v>
      </c>
      <c r="G239" s="79"/>
      <c r="H239" s="31">
        <f>SUM(S234:S241)</f>
        <v>5.3</v>
      </c>
      <c r="I239" s="34"/>
      <c r="J239" s="28">
        <f>Source!AT93</f>
        <v>115</v>
      </c>
      <c r="K239" s="31">
        <f>SUM(T234:T241)</f>
        <v>34.72</v>
      </c>
      <c r="L239" s="33"/>
    </row>
    <row r="240" spans="1:26" ht="14.25" x14ac:dyDescent="0.2">
      <c r="A240" s="46"/>
      <c r="B240" s="47"/>
      <c r="C240" s="47" t="s">
        <v>1459</v>
      </c>
      <c r="D240" s="30" t="s">
        <v>1458</v>
      </c>
      <c r="E240" s="13">
        <f>Source!CA93</f>
        <v>83</v>
      </c>
      <c r="F240" s="66" t="str">
        <f>CONCATENATE(" )", Source!DM93, Source!FU93, "=", Source!FY93)</f>
        <v xml:space="preserve"> )*0,85=70,55</v>
      </c>
      <c r="G240" s="79"/>
      <c r="H240" s="31">
        <f>SUM(U234:U241)</f>
        <v>3.25</v>
      </c>
      <c r="I240" s="34"/>
      <c r="J240" s="28">
        <f>Source!AU93</f>
        <v>71</v>
      </c>
      <c r="K240" s="31">
        <f>SUM(V234:V241)</f>
        <v>21.43</v>
      </c>
      <c r="L240" s="33"/>
    </row>
    <row r="241" spans="1:26" ht="14.25" x14ac:dyDescent="0.2">
      <c r="A241" s="48"/>
      <c r="B241" s="49"/>
      <c r="C241" s="49" t="s">
        <v>1460</v>
      </c>
      <c r="D241" s="36" t="s">
        <v>1461</v>
      </c>
      <c r="E241" s="37">
        <f>Source!AQ93</f>
        <v>10.89</v>
      </c>
      <c r="F241" s="38"/>
      <c r="G241" s="40" t="str">
        <f>Source!DI93</f>
        <v>)*0,4</v>
      </c>
      <c r="H241" s="38"/>
      <c r="I241" s="40"/>
      <c r="J241" s="40"/>
      <c r="K241" s="38"/>
      <c r="L241" s="44">
        <f>Source!U93</f>
        <v>0.4356000000000001</v>
      </c>
    </row>
    <row r="242" spans="1:26" ht="15" x14ac:dyDescent="0.25">
      <c r="G242" s="78">
        <f>H236+H237+H239+H240</f>
        <v>14.66</v>
      </c>
      <c r="H242" s="78"/>
      <c r="J242" s="78">
        <f>K236+K237+K239+K240</f>
        <v>96.22</v>
      </c>
      <c r="K242" s="78"/>
      <c r="L242" s="42">
        <f>Source!U93</f>
        <v>0.4356000000000001</v>
      </c>
      <c r="O242" s="26">
        <f>G242</f>
        <v>14.66</v>
      </c>
      <c r="P242" s="26">
        <f>J242</f>
        <v>96.22</v>
      </c>
      <c r="Q242" s="26">
        <f>L242</f>
        <v>0.4356000000000001</v>
      </c>
      <c r="W242">
        <f>IF(Source!BI93&lt;=1,H236+H237+H239+H240, 0)</f>
        <v>14.66</v>
      </c>
      <c r="X242">
        <f>IF(Source!BI93=2,H236+H237+H239+H240, 0)</f>
        <v>0</v>
      </c>
      <c r="Y242">
        <f>IF(Source!BI93=3,H236+H237+H239+H240, 0)</f>
        <v>0</v>
      </c>
      <c r="Z242">
        <f>IF(Source!BI93=4,H236+H237+H239+H240, 0)</f>
        <v>0</v>
      </c>
    </row>
    <row r="243" spans="1:26" ht="14.25" x14ac:dyDescent="0.2">
      <c r="A243" s="46" t="str">
        <f>Source!E95</f>
        <v>25</v>
      </c>
      <c r="B243" s="47" t="str">
        <f>Source!F95</f>
        <v>65-4-2</v>
      </c>
      <c r="C243" s="47" t="str">
        <f>Source!G95</f>
        <v>Демонтаж унитазов и писсуаров</v>
      </c>
      <c r="D243" s="30" t="str">
        <f>Source!H95</f>
        <v>100 ШТ</v>
      </c>
      <c r="E243" s="13">
        <f>Source!I95</f>
        <v>0.01</v>
      </c>
      <c r="F243" s="31">
        <f>Source!AL95+Source!AM95+Source!AO95</f>
        <v>553.63</v>
      </c>
      <c r="G243" s="32"/>
      <c r="H243" s="31"/>
      <c r="I243" s="32" t="str">
        <f>Source!BO95</f>
        <v/>
      </c>
      <c r="J243" s="32"/>
      <c r="K243" s="31"/>
      <c r="L243" s="33"/>
      <c r="S243">
        <f>ROUND((Source!FX95/100)*((ROUND(Source!AF95*Source!I95, 2)+ROUND(Source!AE95*Source!I95, 2))), 2)</f>
        <v>4.0599999999999996</v>
      </c>
      <c r="T243">
        <f>Source!X95</f>
        <v>26.63</v>
      </c>
      <c r="U243">
        <f>ROUND((Source!FY95/100)*((ROUND(Source!AF95*Source!I95, 2)+ROUND(Source!AE95*Source!I95, 2))), 2)</f>
        <v>2.75</v>
      </c>
      <c r="V243">
        <f>Source!Y95</f>
        <v>17.989999999999998</v>
      </c>
    </row>
    <row r="244" spans="1:26" x14ac:dyDescent="0.2">
      <c r="C244" s="25" t="str">
        <f>"Объем: "&amp;Source!I95&amp;"=1/"&amp;"100"</f>
        <v>Объем: 0,01=1/100</v>
      </c>
    </row>
    <row r="245" spans="1:26" ht="14.25" x14ac:dyDescent="0.2">
      <c r="A245" s="46"/>
      <c r="B245" s="47"/>
      <c r="C245" s="47" t="s">
        <v>1456</v>
      </c>
      <c r="D245" s="30"/>
      <c r="E245" s="13"/>
      <c r="F245" s="31">
        <f>Source!AO95</f>
        <v>544.55999999999995</v>
      </c>
      <c r="G245" s="32" t="str">
        <f>Source!DG95</f>
        <v/>
      </c>
      <c r="H245" s="31">
        <f>ROUND(Source!AF95*Source!I95, 2)</f>
        <v>5.45</v>
      </c>
      <c r="I245" s="32"/>
      <c r="J245" s="32">
        <f>IF(Source!BA95&lt;&gt; 0, Source!BA95, 1)</f>
        <v>6.56</v>
      </c>
      <c r="K245" s="31">
        <f>Source!S95</f>
        <v>35.72</v>
      </c>
      <c r="L245" s="33"/>
      <c r="R245">
        <f>H245</f>
        <v>5.45</v>
      </c>
    </row>
    <row r="246" spans="1:26" ht="14.25" x14ac:dyDescent="0.2">
      <c r="A246" s="46"/>
      <c r="B246" s="47"/>
      <c r="C246" s="47" t="s">
        <v>210</v>
      </c>
      <c r="D246" s="30"/>
      <c r="E246" s="13"/>
      <c r="F246" s="31">
        <f>Source!AM95</f>
        <v>9.07</v>
      </c>
      <c r="G246" s="32" t="str">
        <f>Source!DE95</f>
        <v/>
      </c>
      <c r="H246" s="31">
        <f>ROUND(Source!AD95*Source!I95, 2)</f>
        <v>0.09</v>
      </c>
      <c r="I246" s="32"/>
      <c r="J246" s="32">
        <f>IF(Source!BB95&lt;&gt; 0, Source!BB95, 1)</f>
        <v>6.56</v>
      </c>
      <c r="K246" s="31">
        <f>Source!Q95</f>
        <v>0.59</v>
      </c>
      <c r="L246" s="33"/>
    </row>
    <row r="247" spans="1:26" ht="14.25" x14ac:dyDescent="0.2">
      <c r="A247" s="46"/>
      <c r="B247" s="47"/>
      <c r="C247" s="47" t="s">
        <v>1462</v>
      </c>
      <c r="D247" s="30"/>
      <c r="E247" s="13"/>
      <c r="F247" s="31">
        <f>Source!AN95</f>
        <v>3.92</v>
      </c>
      <c r="G247" s="32" t="str">
        <f>Source!DF95</f>
        <v/>
      </c>
      <c r="H247" s="43">
        <f>ROUND(Source!AE95*Source!I95, 2)</f>
        <v>0.04</v>
      </c>
      <c r="I247" s="32"/>
      <c r="J247" s="32">
        <f>IF(Source!BS95&lt;&gt; 0, Source!BS95, 1)</f>
        <v>6.56</v>
      </c>
      <c r="K247" s="43">
        <f>Source!R95</f>
        <v>0.26</v>
      </c>
      <c r="L247" s="33"/>
      <c r="R247">
        <f>H247</f>
        <v>0.04</v>
      </c>
    </row>
    <row r="248" spans="1:26" ht="14.25" x14ac:dyDescent="0.2">
      <c r="A248" s="46"/>
      <c r="B248" s="47"/>
      <c r="C248" s="47" t="s">
        <v>1457</v>
      </c>
      <c r="D248" s="30" t="s">
        <v>1458</v>
      </c>
      <c r="E248" s="13">
        <f>Source!BZ95</f>
        <v>74</v>
      </c>
      <c r="F248" s="50"/>
      <c r="G248" s="32"/>
      <c r="H248" s="31">
        <f>SUM(S243:S251)</f>
        <v>4.0599999999999996</v>
      </c>
      <c r="I248" s="34"/>
      <c r="J248" s="28">
        <f>Source!AT95</f>
        <v>74</v>
      </c>
      <c r="K248" s="31">
        <f>SUM(T243:T251)</f>
        <v>26.63</v>
      </c>
      <c r="L248" s="33"/>
    </row>
    <row r="249" spans="1:26" ht="14.25" x14ac:dyDescent="0.2">
      <c r="A249" s="46"/>
      <c r="B249" s="47"/>
      <c r="C249" s="47" t="s">
        <v>1459</v>
      </c>
      <c r="D249" s="30" t="s">
        <v>1458</v>
      </c>
      <c r="E249" s="13">
        <f>Source!CA95</f>
        <v>50</v>
      </c>
      <c r="F249" s="50"/>
      <c r="G249" s="32"/>
      <c r="H249" s="31">
        <f>SUM(U243:U251)</f>
        <v>2.75</v>
      </c>
      <c r="I249" s="34"/>
      <c r="J249" s="28">
        <f>Source!AU95</f>
        <v>50</v>
      </c>
      <c r="K249" s="31">
        <f>SUM(V243:V251)</f>
        <v>17.989999999999998</v>
      </c>
      <c r="L249" s="33"/>
    </row>
    <row r="250" spans="1:26" ht="14.25" x14ac:dyDescent="0.2">
      <c r="A250" s="46"/>
      <c r="B250" s="47"/>
      <c r="C250" s="47" t="s">
        <v>1460</v>
      </c>
      <c r="D250" s="30" t="s">
        <v>1461</v>
      </c>
      <c r="E250" s="13">
        <f>Source!AQ95</f>
        <v>63.84</v>
      </c>
      <c r="F250" s="31"/>
      <c r="G250" s="32" t="str">
        <f>Source!DI95</f>
        <v/>
      </c>
      <c r="H250" s="31"/>
      <c r="I250" s="32"/>
      <c r="J250" s="32"/>
      <c r="K250" s="31"/>
      <c r="L250" s="35">
        <f>Source!U95</f>
        <v>0.63840000000000008</v>
      </c>
    </row>
    <row r="251" spans="1:26" ht="28.5" x14ac:dyDescent="0.2">
      <c r="A251" s="48" t="str">
        <f>Source!E97</f>
        <v>25,1</v>
      </c>
      <c r="B251" s="49" t="str">
        <f>Source!F97</f>
        <v>01.7.07.07</v>
      </c>
      <c r="C251" s="49" t="str">
        <f>Source!G97</f>
        <v>Строительный мусор и масса возвратных материалов</v>
      </c>
      <c r="D251" s="36" t="str">
        <f>Source!H97</f>
        <v>т</v>
      </c>
      <c r="E251" s="37">
        <f>Source!I97</f>
        <v>2.6499999999999999E-2</v>
      </c>
      <c r="F251" s="38">
        <f>Source!AL97+Source!AM97+Source!AO97</f>
        <v>0</v>
      </c>
      <c r="G251" s="39" t="s">
        <v>6</v>
      </c>
      <c r="H251" s="38">
        <f>ROUND(Source!AC97*Source!I97, 2)+ROUND(Source!AD97*Source!I97, 2)+ROUND(Source!AF97*Source!I97, 2)</f>
        <v>0</v>
      </c>
      <c r="I251" s="40"/>
      <c r="J251" s="40">
        <f>IF(Source!BC97&lt;&gt; 0, Source!BC97, 1)</f>
        <v>6.56</v>
      </c>
      <c r="K251" s="38">
        <f>Source!O97</f>
        <v>0</v>
      </c>
      <c r="L251" s="41"/>
      <c r="S251">
        <f>ROUND((Source!FX97/100)*((ROUND(Source!AF97*Source!I97, 2)+ROUND(Source!AE97*Source!I97, 2))), 2)</f>
        <v>0</v>
      </c>
      <c r="T251">
        <f>Source!X97</f>
        <v>0</v>
      </c>
      <c r="U251">
        <f>ROUND((Source!FY97/100)*((ROUND(Source!AF97*Source!I97, 2)+ROUND(Source!AE97*Source!I97, 2))), 2)</f>
        <v>0</v>
      </c>
      <c r="V251">
        <f>Source!Y97</f>
        <v>0</v>
      </c>
      <c r="W251">
        <f>IF(Source!BI97&lt;=1,H251, 0)</f>
        <v>0</v>
      </c>
      <c r="X251">
        <f>IF(Source!BI97=2,H251, 0)</f>
        <v>0</v>
      </c>
      <c r="Y251">
        <f>IF(Source!BI97=3,H251, 0)</f>
        <v>0</v>
      </c>
      <c r="Z251">
        <f>IF(Source!BI97=4,H251, 0)</f>
        <v>0</v>
      </c>
    </row>
    <row r="252" spans="1:26" ht="15" x14ac:dyDescent="0.25">
      <c r="G252" s="78">
        <f>H245+H246+H248+H249+SUM(H251:H251)</f>
        <v>12.35</v>
      </c>
      <c r="H252" s="78"/>
      <c r="J252" s="78">
        <f>K245+K246+K248+K249+SUM(K251:K251)</f>
        <v>80.929999999999993</v>
      </c>
      <c r="K252" s="78"/>
      <c r="L252" s="42">
        <f>Source!U95</f>
        <v>0.63840000000000008</v>
      </c>
      <c r="O252" s="26">
        <f>G252</f>
        <v>12.35</v>
      </c>
      <c r="P252" s="26">
        <f>J252</f>
        <v>80.929999999999993</v>
      </c>
      <c r="Q252" s="26">
        <f>L252</f>
        <v>0.63840000000000008</v>
      </c>
      <c r="W252">
        <f>IF(Source!BI95&lt;=1,H245+H246+H248+H249, 0)</f>
        <v>12.35</v>
      </c>
      <c r="X252">
        <f>IF(Source!BI95=2,H245+H246+H248+H249, 0)</f>
        <v>0</v>
      </c>
      <c r="Y252">
        <f>IF(Source!BI95=3,H245+H246+H248+H249, 0)</f>
        <v>0</v>
      </c>
      <c r="Z252">
        <f>IF(Source!BI95=4,H245+H246+H248+H249, 0)</f>
        <v>0</v>
      </c>
    </row>
    <row r="253" spans="1:26" ht="42.75" x14ac:dyDescent="0.2">
      <c r="A253" s="48" t="str">
        <f>Source!E99</f>
        <v>26</v>
      </c>
      <c r="B253" s="49" t="str">
        <f>Source!F99</f>
        <v>т01-01-01-041</v>
      </c>
      <c r="C253" s="49" t="str">
        <f>Source!G99</f>
        <v>Погрузочные работы при автомобильных перевозках мусора строительного с погрузкой вручную</v>
      </c>
      <c r="D253" s="36" t="str">
        <f>Source!H99</f>
        <v>1 Т ГРУЗА</v>
      </c>
      <c r="E253" s="37">
        <f>Source!I99</f>
        <v>140</v>
      </c>
      <c r="F253" s="38">
        <f>Source!AK99</f>
        <v>42.98</v>
      </c>
      <c r="G253" s="40" t="str">
        <f>Source!DC99</f>
        <v/>
      </c>
      <c r="H253" s="38">
        <f>ROUND(Source!AB99*Source!I99, 2)</f>
        <v>6017.2</v>
      </c>
      <c r="I253" s="40" t="str">
        <f>Source!BO99</f>
        <v/>
      </c>
      <c r="J253" s="40">
        <f>Source!AZ99</f>
        <v>6.56</v>
      </c>
      <c r="K253" s="38">
        <f>Source!GM99</f>
        <v>39472.83</v>
      </c>
      <c r="L253" s="41"/>
      <c r="S253">
        <f>ROUND((Source!FX99/100)*((ROUND(0*Source!I99, 2)+ROUND(0*Source!I99, 2))), 2)</f>
        <v>0</v>
      </c>
      <c r="T253">
        <f>Source!X99</f>
        <v>0</v>
      </c>
      <c r="U253">
        <f>ROUND((Source!FY99/100)*((ROUND(0*Source!I99, 2)+ROUND(0*Source!I99, 2))), 2)</f>
        <v>0</v>
      </c>
      <c r="V253">
        <f>Source!Y99</f>
        <v>0</v>
      </c>
    </row>
    <row r="254" spans="1:26" ht="15" x14ac:dyDescent="0.25">
      <c r="G254" s="78">
        <f>H253</f>
        <v>6017.2</v>
      </c>
      <c r="H254" s="78"/>
      <c r="J254" s="78">
        <f>K253</f>
        <v>39472.83</v>
      </c>
      <c r="K254" s="78"/>
      <c r="L254" s="42">
        <f>Source!U99</f>
        <v>0</v>
      </c>
      <c r="O254" s="26">
        <f>G254</f>
        <v>6017.2</v>
      </c>
      <c r="P254" s="26">
        <f>J254</f>
        <v>39472.83</v>
      </c>
      <c r="Q254" s="26">
        <f>L254</f>
        <v>0</v>
      </c>
      <c r="W254">
        <f>IF(Source!BI99&lt;=1,H253, 0)</f>
        <v>6017.2</v>
      </c>
      <c r="X254">
        <f>IF(Source!BI99=2,H253, 0)</f>
        <v>0</v>
      </c>
      <c r="Y254">
        <f>IF(Source!BI99=3,H253, 0)</f>
        <v>0</v>
      </c>
      <c r="Z254">
        <f>IF(Source!BI99=4,H253, 0)</f>
        <v>0</v>
      </c>
    </row>
    <row r="255" spans="1:26" ht="57" x14ac:dyDescent="0.2">
      <c r="A255" s="48" t="str">
        <f>Source!E101</f>
        <v>27</v>
      </c>
      <c r="B255" s="49" t="str">
        <f>Source!F101</f>
        <v>т03-02-01-060</v>
      </c>
      <c r="C255" s="49" t="str">
        <f>Source!G101</f>
        <v>Перевозка грузов I класса автомобилями бортовыми грузоподъемностью до 5 т на расстояние до 60 км</v>
      </c>
      <c r="D255" s="36" t="str">
        <f>Source!H101</f>
        <v>1 Т ГРУЗА</v>
      </c>
      <c r="E255" s="37">
        <f>Source!I101</f>
        <v>140</v>
      </c>
      <c r="F255" s="38">
        <f>Source!AK101</f>
        <v>52.48</v>
      </c>
      <c r="G255" s="40" t="str">
        <f>Source!DC101</f>
        <v/>
      </c>
      <c r="H255" s="38">
        <f>ROUND(Source!AB101*Source!I101, 2)</f>
        <v>7347.2</v>
      </c>
      <c r="I255" s="40" t="str">
        <f>Source!BO101</f>
        <v/>
      </c>
      <c r="J255" s="40">
        <f>Source!AZ101</f>
        <v>6.56</v>
      </c>
      <c r="K255" s="38">
        <f>Source!GM101</f>
        <v>48197.63</v>
      </c>
      <c r="L255" s="41"/>
      <c r="S255">
        <f>ROUND((Source!FX101/100)*((ROUND(0*Source!I101, 2)+ROUND(0*Source!I101, 2))), 2)</f>
        <v>0</v>
      </c>
      <c r="T255">
        <f>Source!X101</f>
        <v>0</v>
      </c>
      <c r="U255">
        <f>ROUND((Source!FY101/100)*((ROUND(0*Source!I101, 2)+ROUND(0*Source!I101, 2))), 2)</f>
        <v>0</v>
      </c>
      <c r="V255">
        <f>Source!Y101</f>
        <v>0</v>
      </c>
    </row>
    <row r="256" spans="1:26" ht="15" x14ac:dyDescent="0.25">
      <c r="G256" s="78">
        <f>H255</f>
        <v>7347.2</v>
      </c>
      <c r="H256" s="78"/>
      <c r="J256" s="78">
        <f>K255</f>
        <v>48197.63</v>
      </c>
      <c r="K256" s="78"/>
      <c r="L256" s="42">
        <f>Source!U101</f>
        <v>0</v>
      </c>
      <c r="O256" s="26">
        <f>G256</f>
        <v>7347.2</v>
      </c>
      <c r="P256" s="26">
        <f>J256</f>
        <v>48197.63</v>
      </c>
      <c r="Q256" s="26">
        <f>L256</f>
        <v>0</v>
      </c>
      <c r="W256">
        <f>IF(Source!BI101&lt;=1,H255, 0)</f>
        <v>7347.2</v>
      </c>
      <c r="X256">
        <f>IF(Source!BI101=2,H255, 0)</f>
        <v>0</v>
      </c>
      <c r="Y256">
        <f>IF(Source!BI101=3,H255, 0)</f>
        <v>0</v>
      </c>
      <c r="Z256">
        <f>IF(Source!BI101=4,H255, 0)</f>
        <v>0</v>
      </c>
    </row>
    <row r="258" spans="1:26" ht="15" x14ac:dyDescent="0.25">
      <c r="A258" s="75" t="str">
        <f>CONCATENATE("Итого по разделу: ",IF(Source!G103&lt;&gt;"Новый раздел", Source!G103, ""))</f>
        <v>Итого по разделу: Демонтажные работы</v>
      </c>
      <c r="B258" s="75"/>
      <c r="C258" s="75"/>
      <c r="D258" s="75"/>
      <c r="E258" s="75"/>
      <c r="F258" s="75"/>
      <c r="G258" s="76">
        <f>SUM(O29:O257)</f>
        <v>40996.22</v>
      </c>
      <c r="H258" s="76"/>
      <c r="I258" s="27"/>
      <c r="J258" s="76">
        <f>SUM(P29:P257)</f>
        <v>269103.17</v>
      </c>
      <c r="K258" s="76"/>
      <c r="L258" s="42">
        <f>SUM(Q29:Q257)</f>
        <v>1349.0566070000004</v>
      </c>
    </row>
    <row r="259" spans="1:26" ht="16.5" x14ac:dyDescent="0.25">
      <c r="A259" s="80" t="str">
        <f>CONCATENATE("Раздел: ",IF(Source!G132&lt;&gt;"Новый раздел", Source!G132, ""))</f>
        <v>Раздел: Общестроительные работы</v>
      </c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</row>
    <row r="260" spans="1:26" ht="28.5" x14ac:dyDescent="0.2">
      <c r="A260" s="46" t="str">
        <f>Source!E137</f>
        <v>28</v>
      </c>
      <c r="B260" s="47" t="str">
        <f>Source!F137</f>
        <v>11-01-011-01</v>
      </c>
      <c r="C260" s="47" t="str">
        <f>Source!G137</f>
        <v>Устройство стяжек цементных толщиной 20 мм</v>
      </c>
      <c r="D260" s="30" t="str">
        <f>Source!H137</f>
        <v>100 м2</v>
      </c>
      <c r="E260" s="13">
        <f>Source!I137</f>
        <v>2.3902000000000001</v>
      </c>
      <c r="F260" s="31">
        <f>Source!AL137+Source!AM137+Source!AO137</f>
        <v>366.49</v>
      </c>
      <c r="G260" s="32"/>
      <c r="H260" s="31"/>
      <c r="I260" s="32" t="str">
        <f>Source!BO137</f>
        <v/>
      </c>
      <c r="J260" s="32"/>
      <c r="K260" s="31"/>
      <c r="L260" s="33"/>
      <c r="S260">
        <f>ROUND((Source!FX137/100)*((ROUND(Source!AF137*Source!I137, 2)+ROUND(Source!AE137*Source!I137, 2))), 2)</f>
        <v>1011.31</v>
      </c>
      <c r="T260">
        <f>Source!X137</f>
        <v>6652.16</v>
      </c>
      <c r="U260">
        <f>ROUND((Source!FY137/100)*((ROUND(Source!AF137*Source!I137, 2)+ROUND(Source!AE137*Source!I137, 2))), 2)</f>
        <v>582.39</v>
      </c>
      <c r="V260">
        <f>Source!Y137</f>
        <v>3835.48</v>
      </c>
    </row>
    <row r="261" spans="1:26" x14ac:dyDescent="0.2">
      <c r="C261" s="25" t="str">
        <f>"Объем: "&amp;Source!I137&amp;"=239,02/"&amp;"100"</f>
        <v>Объем: 2,3902=239,02/100</v>
      </c>
    </row>
    <row r="262" spans="1:26" ht="14.25" x14ac:dyDescent="0.2">
      <c r="A262" s="46"/>
      <c r="B262" s="47"/>
      <c r="C262" s="47" t="s">
        <v>1456</v>
      </c>
      <c r="D262" s="30"/>
      <c r="E262" s="13"/>
      <c r="F262" s="31">
        <f>Source!AO137</f>
        <v>313.70999999999998</v>
      </c>
      <c r="G262" s="32" t="str">
        <f>Source!DG137</f>
        <v>)*1,15</v>
      </c>
      <c r="H262" s="31">
        <f>ROUND(Source!AF137*Source!I137, 2)</f>
        <v>862.31</v>
      </c>
      <c r="I262" s="32"/>
      <c r="J262" s="32">
        <f>IF(Source!BA137&lt;&gt; 0, Source!BA137, 1)</f>
        <v>6.56</v>
      </c>
      <c r="K262" s="31">
        <f>Source!S137</f>
        <v>5656.77</v>
      </c>
      <c r="L262" s="33"/>
      <c r="R262">
        <f>H262</f>
        <v>862.31</v>
      </c>
    </row>
    <row r="263" spans="1:26" ht="14.25" x14ac:dyDescent="0.2">
      <c r="A263" s="46"/>
      <c r="B263" s="47"/>
      <c r="C263" s="47" t="s">
        <v>210</v>
      </c>
      <c r="D263" s="30"/>
      <c r="E263" s="13"/>
      <c r="F263" s="31">
        <f>Source!AM137</f>
        <v>44.24</v>
      </c>
      <c r="G263" s="32" t="str">
        <f>Source!DE137</f>
        <v>)*1,25</v>
      </c>
      <c r="H263" s="31">
        <f>ROUND(Source!AD137*Source!I137, 2)</f>
        <v>132.18</v>
      </c>
      <c r="I263" s="32"/>
      <c r="J263" s="32">
        <f>IF(Source!BB137&lt;&gt; 0, Source!BB137, 1)</f>
        <v>6.56</v>
      </c>
      <c r="K263" s="31">
        <f>Source!Q137</f>
        <v>867.09</v>
      </c>
      <c r="L263" s="33"/>
    </row>
    <row r="264" spans="1:26" ht="14.25" x14ac:dyDescent="0.2">
      <c r="A264" s="46"/>
      <c r="B264" s="47"/>
      <c r="C264" s="47" t="s">
        <v>1462</v>
      </c>
      <c r="D264" s="30"/>
      <c r="E264" s="13"/>
      <c r="F264" s="31">
        <f>Source!AN137</f>
        <v>17.149999999999999</v>
      </c>
      <c r="G264" s="32" t="str">
        <f>Source!DF137</f>
        <v>)*1,25</v>
      </c>
      <c r="H264" s="43">
        <f>ROUND(Source!AE137*Source!I137, 2)</f>
        <v>51.25</v>
      </c>
      <c r="I264" s="32"/>
      <c r="J264" s="32">
        <f>IF(Source!BS137&lt;&gt; 0, Source!BS137, 1)</f>
        <v>6.56</v>
      </c>
      <c r="K264" s="43">
        <f>Source!R137</f>
        <v>336.17</v>
      </c>
      <c r="L264" s="33"/>
      <c r="R264">
        <f>H264</f>
        <v>51.25</v>
      </c>
    </row>
    <row r="265" spans="1:26" ht="14.25" x14ac:dyDescent="0.2">
      <c r="A265" s="46"/>
      <c r="B265" s="47"/>
      <c r="C265" s="47" t="s">
        <v>1463</v>
      </c>
      <c r="D265" s="30"/>
      <c r="E265" s="13"/>
      <c r="F265" s="31">
        <f>Source!AL137</f>
        <v>8.5399999999999991</v>
      </c>
      <c r="G265" s="32" t="str">
        <f>Source!DD137</f>
        <v/>
      </c>
      <c r="H265" s="31">
        <f>ROUND(Source!AC137*Source!I137, 2)</f>
        <v>20.41</v>
      </c>
      <c r="I265" s="32"/>
      <c r="J265" s="32">
        <f>IF(Source!BC137&lt;&gt; 0, Source!BC137, 1)</f>
        <v>6.56</v>
      </c>
      <c r="K265" s="31">
        <f>Source!P137</f>
        <v>133.9</v>
      </c>
      <c r="L265" s="33"/>
    </row>
    <row r="266" spans="1:26" ht="14.25" x14ac:dyDescent="0.2">
      <c r="A266" s="46"/>
      <c r="B266" s="47"/>
      <c r="C266" s="47" t="s">
        <v>1457</v>
      </c>
      <c r="D266" s="30" t="s">
        <v>1458</v>
      </c>
      <c r="E266" s="13">
        <f>Source!BZ137</f>
        <v>123</v>
      </c>
      <c r="F266" s="66" t="str">
        <f>CONCATENATE(" )", Source!DL137, Source!FT137, "=", Source!FX137)</f>
        <v xml:space="preserve"> )*0,9=110,7</v>
      </c>
      <c r="G266" s="79"/>
      <c r="H266" s="31">
        <f>SUM(S260:S269)</f>
        <v>1011.31</v>
      </c>
      <c r="I266" s="34"/>
      <c r="J266" s="28">
        <f>Source!AT137</f>
        <v>111</v>
      </c>
      <c r="K266" s="31">
        <f>SUM(T260:T269)</f>
        <v>6652.16</v>
      </c>
      <c r="L266" s="33"/>
    </row>
    <row r="267" spans="1:26" ht="14.25" x14ac:dyDescent="0.2">
      <c r="A267" s="46"/>
      <c r="B267" s="47"/>
      <c r="C267" s="47" t="s">
        <v>1459</v>
      </c>
      <c r="D267" s="30" t="s">
        <v>1458</v>
      </c>
      <c r="E267" s="13">
        <f>Source!CA137</f>
        <v>75</v>
      </c>
      <c r="F267" s="66" t="str">
        <f>CONCATENATE(" )", Source!DM137, Source!FU137, "=", Source!FY137)</f>
        <v xml:space="preserve"> )*0,85=63,75</v>
      </c>
      <c r="G267" s="79"/>
      <c r="H267" s="31">
        <f>SUM(U260:U269)</f>
        <v>582.39</v>
      </c>
      <c r="I267" s="34"/>
      <c r="J267" s="28">
        <f>Source!AU137</f>
        <v>64</v>
      </c>
      <c r="K267" s="31">
        <f>SUM(V260:V269)</f>
        <v>3835.48</v>
      </c>
      <c r="L267" s="33"/>
    </row>
    <row r="268" spans="1:26" ht="14.25" x14ac:dyDescent="0.2">
      <c r="A268" s="46"/>
      <c r="B268" s="47"/>
      <c r="C268" s="47" t="s">
        <v>1460</v>
      </c>
      <c r="D268" s="30" t="s">
        <v>1461</v>
      </c>
      <c r="E268" s="13">
        <f>Source!AQ137</f>
        <v>39.51</v>
      </c>
      <c r="F268" s="31"/>
      <c r="G268" s="32" t="str">
        <f>Source!DI137</f>
        <v>)*1,15</v>
      </c>
      <c r="H268" s="31"/>
      <c r="I268" s="32"/>
      <c r="J268" s="32"/>
      <c r="K268" s="31"/>
      <c r="L268" s="35">
        <f>Source!U137</f>
        <v>108.6023223</v>
      </c>
    </row>
    <row r="269" spans="1:26" ht="28.5" x14ac:dyDescent="0.2">
      <c r="A269" s="48" t="str">
        <f>Source!E139</f>
        <v>28,1</v>
      </c>
      <c r="B269" s="49" t="str">
        <f>Source!F139</f>
        <v>04.3.01.09-0014</v>
      </c>
      <c r="C269" s="49" t="str">
        <f>Source!G139</f>
        <v>Раствор готовый кладочный цементный марки 100</v>
      </c>
      <c r="D269" s="36" t="str">
        <f>Source!H139</f>
        <v>м3</v>
      </c>
      <c r="E269" s="37">
        <f>Source!I139</f>
        <v>4.8760079999999997</v>
      </c>
      <c r="F269" s="38">
        <f>Source!AL139+Source!AM139+Source!AO139</f>
        <v>519.79999999999995</v>
      </c>
      <c r="G269" s="39" t="s">
        <v>6</v>
      </c>
      <c r="H269" s="38">
        <f>ROUND(Source!AC139*Source!I139, 2)+ROUND(Source!AD139*Source!I139, 2)+ROUND(Source!AF139*Source!I139, 2)</f>
        <v>2534.5500000000002</v>
      </c>
      <c r="I269" s="40"/>
      <c r="J269" s="40">
        <f>IF(Source!BC139&lt;&gt; 0, Source!BC139, 1)</f>
        <v>6.56</v>
      </c>
      <c r="K269" s="38">
        <f>Source!O139</f>
        <v>16626.64</v>
      </c>
      <c r="L269" s="41"/>
      <c r="S269">
        <f>ROUND((Source!FX139/100)*((ROUND(Source!AF139*Source!I139, 2)+ROUND(Source!AE139*Source!I139, 2))), 2)</f>
        <v>0</v>
      </c>
      <c r="T269">
        <f>Source!X139</f>
        <v>0</v>
      </c>
      <c r="U269">
        <f>ROUND((Source!FY139/100)*((ROUND(Source!AF139*Source!I139, 2)+ROUND(Source!AE139*Source!I139, 2))), 2)</f>
        <v>0</v>
      </c>
      <c r="V269">
        <f>Source!Y139</f>
        <v>0</v>
      </c>
      <c r="W269">
        <f>IF(Source!BI139&lt;=1,H269, 0)</f>
        <v>2534.5500000000002</v>
      </c>
      <c r="X269">
        <f>IF(Source!BI139=2,H269, 0)</f>
        <v>0</v>
      </c>
      <c r="Y269">
        <f>IF(Source!BI139=3,H269, 0)</f>
        <v>0</v>
      </c>
      <c r="Z269">
        <f>IF(Source!BI139=4,H269, 0)</f>
        <v>0</v>
      </c>
    </row>
    <row r="270" spans="1:26" ht="15" x14ac:dyDescent="0.25">
      <c r="G270" s="78">
        <f>H262+H263+H265+H266+H267+SUM(H269:H269)</f>
        <v>5143.1499999999996</v>
      </c>
      <c r="H270" s="78"/>
      <c r="J270" s="78">
        <f>K262+K263+K265+K266+K267+SUM(K269:K269)</f>
        <v>33772.04</v>
      </c>
      <c r="K270" s="78"/>
      <c r="L270" s="42">
        <f>Source!U137</f>
        <v>108.6023223</v>
      </c>
      <c r="O270" s="26">
        <f>G270</f>
        <v>5143.1499999999996</v>
      </c>
      <c r="P270" s="26">
        <f>J270</f>
        <v>33772.04</v>
      </c>
      <c r="Q270" s="26">
        <f>L270</f>
        <v>108.6023223</v>
      </c>
      <c r="W270">
        <f>IF(Source!BI137&lt;=1,H262+H263+H265+H266+H267, 0)</f>
        <v>2608.6</v>
      </c>
      <c r="X270">
        <f>IF(Source!BI137=2,H262+H263+H265+H266+H267, 0)</f>
        <v>0</v>
      </c>
      <c r="Y270">
        <f>IF(Source!BI137=3,H262+H263+H265+H266+H267, 0)</f>
        <v>0</v>
      </c>
      <c r="Z270">
        <f>IF(Source!BI137=4,H262+H263+H265+H266+H267, 0)</f>
        <v>0</v>
      </c>
    </row>
    <row r="271" spans="1:26" ht="57" x14ac:dyDescent="0.2">
      <c r="A271" s="46" t="str">
        <f>Source!E141</f>
        <v>29</v>
      </c>
      <c r="B271" s="47" t="str">
        <f>Source!F141</f>
        <v>11-01-011-02</v>
      </c>
      <c r="C271" s="47" t="str">
        <f>Source!G141</f>
        <v>Устройство стяжек на каждые 5 мм изменения толщины стяжки добавлять или исключать к расценке 11-01-011-01 толщиной 30 мм</v>
      </c>
      <c r="D271" s="30" t="str">
        <f>Source!H141</f>
        <v>100 м2</v>
      </c>
      <c r="E271" s="13">
        <f>Source!I141</f>
        <v>2.3902000000000001</v>
      </c>
      <c r="F271" s="31">
        <f>Source!AL141+Source!AM141+Source!AO141</f>
        <v>11.69</v>
      </c>
      <c r="G271" s="32"/>
      <c r="H271" s="31"/>
      <c r="I271" s="32" t="str">
        <f>Source!BO141</f>
        <v/>
      </c>
      <c r="J271" s="32"/>
      <c r="K271" s="31"/>
      <c r="L271" s="33"/>
      <c r="S271">
        <f>ROUND((Source!FX141/100)*((ROUND(Source!AF141*Source!I141, 2)+ROUND(Source!AE141*Source!I141, 2))), 2)</f>
        <v>42.94</v>
      </c>
      <c r="T271">
        <f>Source!X141</f>
        <v>282.48</v>
      </c>
      <c r="U271">
        <f>ROUND((Source!FY141/100)*((ROUND(Source!AF141*Source!I141, 2)+ROUND(Source!AE141*Source!I141, 2))), 2)</f>
        <v>24.73</v>
      </c>
      <c r="V271">
        <f>Source!Y141</f>
        <v>162.87</v>
      </c>
    </row>
    <row r="272" spans="1:26" x14ac:dyDescent="0.2">
      <c r="C272" s="25" t="str">
        <f>"Объем: "&amp;Source!I141&amp;"=239,02/"&amp;"100"</f>
        <v>Объем: 2,3902=239,02/100</v>
      </c>
    </row>
    <row r="273" spans="1:26" ht="14.25" x14ac:dyDescent="0.2">
      <c r="A273" s="46"/>
      <c r="B273" s="47"/>
      <c r="C273" s="47" t="s">
        <v>1456</v>
      </c>
      <c r="D273" s="30"/>
      <c r="E273" s="13"/>
      <c r="F273" s="31">
        <f>Source!AO141</f>
        <v>3.97</v>
      </c>
      <c r="G273" s="32" t="str">
        <f>Source!DG141</f>
        <v>)*1,15*2</v>
      </c>
      <c r="H273" s="31">
        <f>ROUND(Source!AF141*Source!I141, 2)</f>
        <v>21.82</v>
      </c>
      <c r="I273" s="32"/>
      <c r="J273" s="32">
        <f>IF(Source!BA141&lt;&gt; 0, Source!BA141, 1)</f>
        <v>6.56</v>
      </c>
      <c r="K273" s="31">
        <f>Source!S141</f>
        <v>143.16</v>
      </c>
      <c r="L273" s="33"/>
      <c r="R273">
        <f>H273</f>
        <v>21.82</v>
      </c>
    </row>
    <row r="274" spans="1:26" ht="14.25" x14ac:dyDescent="0.2">
      <c r="A274" s="46"/>
      <c r="B274" s="47"/>
      <c r="C274" s="47" t="s">
        <v>210</v>
      </c>
      <c r="D274" s="30"/>
      <c r="E274" s="13"/>
      <c r="F274" s="31">
        <f>Source!AM141</f>
        <v>7.72</v>
      </c>
      <c r="G274" s="32" t="str">
        <f>Source!DE141</f>
        <v>)*1,25*2</v>
      </c>
      <c r="H274" s="31">
        <f>ROUND(Source!AD141*Source!I141, 2)</f>
        <v>46.13</v>
      </c>
      <c r="I274" s="32"/>
      <c r="J274" s="32">
        <f>IF(Source!BB141&lt;&gt; 0, Source!BB141, 1)</f>
        <v>6.56</v>
      </c>
      <c r="K274" s="31">
        <f>Source!Q141</f>
        <v>302.62</v>
      </c>
      <c r="L274" s="33"/>
    </row>
    <row r="275" spans="1:26" ht="14.25" x14ac:dyDescent="0.2">
      <c r="A275" s="46"/>
      <c r="B275" s="47"/>
      <c r="C275" s="47" t="s">
        <v>1462</v>
      </c>
      <c r="D275" s="30"/>
      <c r="E275" s="13"/>
      <c r="F275" s="31">
        <f>Source!AN141</f>
        <v>2.84</v>
      </c>
      <c r="G275" s="32" t="str">
        <f>Source!DF141</f>
        <v>)*1,25*2</v>
      </c>
      <c r="H275" s="43">
        <f>ROUND(Source!AE141*Source!I141, 2)</f>
        <v>16.97</v>
      </c>
      <c r="I275" s="32"/>
      <c r="J275" s="32">
        <f>IF(Source!BS141&lt;&gt; 0, Source!BS141, 1)</f>
        <v>6.56</v>
      </c>
      <c r="K275" s="43">
        <f>Source!R141</f>
        <v>111.33</v>
      </c>
      <c r="L275" s="33"/>
      <c r="R275">
        <f>H275</f>
        <v>16.97</v>
      </c>
    </row>
    <row r="276" spans="1:26" ht="14.25" x14ac:dyDescent="0.2">
      <c r="A276" s="46"/>
      <c r="B276" s="47"/>
      <c r="C276" s="47" t="s">
        <v>1457</v>
      </c>
      <c r="D276" s="30" t="s">
        <v>1458</v>
      </c>
      <c r="E276" s="13">
        <f>Source!BZ141</f>
        <v>123</v>
      </c>
      <c r="F276" s="66" t="str">
        <f>CONCATENATE(" )", Source!DL141, Source!FT141, "=", Source!FX141)</f>
        <v xml:space="preserve"> )*0,9=110,7</v>
      </c>
      <c r="G276" s="79"/>
      <c r="H276" s="31">
        <f>SUM(S271:S279)</f>
        <v>42.94</v>
      </c>
      <c r="I276" s="34"/>
      <c r="J276" s="28">
        <f>Source!AT141</f>
        <v>111</v>
      </c>
      <c r="K276" s="31">
        <f>SUM(T271:T279)</f>
        <v>282.48</v>
      </c>
      <c r="L276" s="33"/>
    </row>
    <row r="277" spans="1:26" ht="14.25" x14ac:dyDescent="0.2">
      <c r="A277" s="46"/>
      <c r="B277" s="47"/>
      <c r="C277" s="47" t="s">
        <v>1459</v>
      </c>
      <c r="D277" s="30" t="s">
        <v>1458</v>
      </c>
      <c r="E277" s="13">
        <f>Source!CA141</f>
        <v>75</v>
      </c>
      <c r="F277" s="66" t="str">
        <f>CONCATENATE(" )", Source!DM141, Source!FU141, "=", Source!FY141)</f>
        <v xml:space="preserve"> )*0,85=63,75</v>
      </c>
      <c r="G277" s="79"/>
      <c r="H277" s="31">
        <f>SUM(U271:U279)</f>
        <v>24.73</v>
      </c>
      <c r="I277" s="34"/>
      <c r="J277" s="28">
        <f>Source!AU141</f>
        <v>64</v>
      </c>
      <c r="K277" s="31">
        <f>SUM(V271:V279)</f>
        <v>162.87</v>
      </c>
      <c r="L277" s="33"/>
    </row>
    <row r="278" spans="1:26" ht="14.25" x14ac:dyDescent="0.2">
      <c r="A278" s="46"/>
      <c r="B278" s="47"/>
      <c r="C278" s="47" t="s">
        <v>1460</v>
      </c>
      <c r="D278" s="30" t="s">
        <v>1461</v>
      </c>
      <c r="E278" s="13">
        <f>Source!AQ141</f>
        <v>0.5</v>
      </c>
      <c r="F278" s="31"/>
      <c r="G278" s="32" t="str">
        <f>Source!DI141</f>
        <v>)*1,15*2</v>
      </c>
      <c r="H278" s="31"/>
      <c r="I278" s="32"/>
      <c r="J278" s="32"/>
      <c r="K278" s="31"/>
      <c r="L278" s="35">
        <f>Source!U141</f>
        <v>2.7487300000000001</v>
      </c>
    </row>
    <row r="279" spans="1:26" ht="28.5" x14ac:dyDescent="0.2">
      <c r="A279" s="48" t="str">
        <f>Source!E143</f>
        <v>29,1</v>
      </c>
      <c r="B279" s="49" t="str">
        <f>Source!F143</f>
        <v>04.3.01.09-0014</v>
      </c>
      <c r="C279" s="49" t="str">
        <f>Source!G143</f>
        <v>Раствор готовый кладочный цементный марки 100</v>
      </c>
      <c r="D279" s="36" t="str">
        <f>Source!H143</f>
        <v>м3</v>
      </c>
      <c r="E279" s="37">
        <f>Source!I143</f>
        <v>4.8760079999999997</v>
      </c>
      <c r="F279" s="38">
        <f>Source!AL143+Source!AM143+Source!AO143</f>
        <v>519.79999999999995</v>
      </c>
      <c r="G279" s="39" t="s">
        <v>1464</v>
      </c>
      <c r="H279" s="38">
        <f>ROUND(Source!AC143*Source!I143, 2)+ROUND(Source!AD143*Source!I143, 2)+ROUND(Source!AF143*Source!I143, 2)</f>
        <v>2534.5500000000002</v>
      </c>
      <c r="I279" s="40"/>
      <c r="J279" s="40">
        <f>IF(Source!BC143&lt;&gt; 0, Source!BC143, 1)</f>
        <v>6.56</v>
      </c>
      <c r="K279" s="38">
        <f>Source!O143</f>
        <v>16626.64</v>
      </c>
      <c r="L279" s="41"/>
      <c r="S279">
        <f>ROUND((Source!FX143/100)*((ROUND(Source!AF143*Source!I143, 2)+ROUND(Source!AE143*Source!I143, 2))), 2)</f>
        <v>0</v>
      </c>
      <c r="T279">
        <f>Source!X143</f>
        <v>0</v>
      </c>
      <c r="U279">
        <f>ROUND((Source!FY143/100)*((ROUND(Source!AF143*Source!I143, 2)+ROUND(Source!AE143*Source!I143, 2))), 2)</f>
        <v>0</v>
      </c>
      <c r="V279">
        <f>Source!Y143</f>
        <v>0</v>
      </c>
      <c r="W279">
        <f>IF(Source!BI143&lt;=1,H279, 0)</f>
        <v>2534.5500000000002</v>
      </c>
      <c r="X279">
        <f>IF(Source!BI143=2,H279, 0)</f>
        <v>0</v>
      </c>
      <c r="Y279">
        <f>IF(Source!BI143=3,H279, 0)</f>
        <v>0</v>
      </c>
      <c r="Z279">
        <f>IF(Source!BI143=4,H279, 0)</f>
        <v>0</v>
      </c>
    </row>
    <row r="280" spans="1:26" ht="15" x14ac:dyDescent="0.25">
      <c r="G280" s="78">
        <f>H273+H274+H276+H277+SUM(H279:H279)</f>
        <v>2670.17</v>
      </c>
      <c r="H280" s="78"/>
      <c r="J280" s="78">
        <f>K273+K274+K276+K277+SUM(K279:K279)</f>
        <v>17517.77</v>
      </c>
      <c r="K280" s="78"/>
      <c r="L280" s="42">
        <f>Source!U141</f>
        <v>2.7487300000000001</v>
      </c>
      <c r="O280" s="26">
        <f>G280</f>
        <v>2670.17</v>
      </c>
      <c r="P280" s="26">
        <f>J280</f>
        <v>17517.77</v>
      </c>
      <c r="Q280" s="26">
        <f>L280</f>
        <v>2.7487300000000001</v>
      </c>
      <c r="W280">
        <f>IF(Source!BI141&lt;=1,H273+H274+H276+H277, 0)</f>
        <v>135.62</v>
      </c>
      <c r="X280">
        <f>IF(Source!BI141=2,H273+H274+H276+H277, 0)</f>
        <v>0</v>
      </c>
      <c r="Y280">
        <f>IF(Source!BI141=3,H273+H274+H276+H277, 0)</f>
        <v>0</v>
      </c>
      <c r="Z280">
        <f>IF(Source!BI141=4,H273+H274+H276+H277, 0)</f>
        <v>0</v>
      </c>
    </row>
    <row r="281" spans="1:26" ht="42.75" x14ac:dyDescent="0.2">
      <c r="A281" s="46" t="str">
        <f>Source!E145</f>
        <v>30</v>
      </c>
      <c r="B281" s="47" t="str">
        <f>Source!F145</f>
        <v>08-02-002-05</v>
      </c>
      <c r="C281" s="47" t="str">
        <f>Source!G145</f>
        <v>Кладка перегородок из кирпича неармированных толщиной в 1/2 кирпича при высоте этажа до 4 м</v>
      </c>
      <c r="D281" s="30" t="str">
        <f>Source!H145</f>
        <v>100 м2</v>
      </c>
      <c r="E281" s="13">
        <f>Source!I145</f>
        <v>4.6100000000000002E-2</v>
      </c>
      <c r="F281" s="31">
        <f>Source!AL145+Source!AM145+Source!AO145</f>
        <v>2810.27</v>
      </c>
      <c r="G281" s="32"/>
      <c r="H281" s="31"/>
      <c r="I281" s="32" t="str">
        <f>Source!BO145</f>
        <v/>
      </c>
      <c r="J281" s="32"/>
      <c r="K281" s="31"/>
      <c r="L281" s="33"/>
      <c r="S281">
        <f>ROUND((Source!FX145/100)*((ROUND(Source!AF145*Source!I145, 2)+ROUND(Source!AE145*Source!I145, 2))), 2)</f>
        <v>75</v>
      </c>
      <c r="T281">
        <f>Source!X145</f>
        <v>492.94</v>
      </c>
      <c r="U281">
        <f>ROUND((Source!FY145/100)*((ROUND(Source!AF145*Source!I145, 2)+ROUND(Source!AE145*Source!I145, 2))), 2)</f>
        <v>46.45</v>
      </c>
      <c r="V281">
        <f>Source!Y145</f>
        <v>304.73</v>
      </c>
    </row>
    <row r="282" spans="1:26" x14ac:dyDescent="0.2">
      <c r="C282" s="25" t="str">
        <f>"Объем: "&amp;Source!I145&amp;"=4,61/"&amp;"100"</f>
        <v>Объем: 0,0461=4,61/100</v>
      </c>
    </row>
    <row r="283" spans="1:26" ht="14.25" x14ac:dyDescent="0.2">
      <c r="A283" s="46"/>
      <c r="B283" s="47"/>
      <c r="C283" s="47" t="s">
        <v>1456</v>
      </c>
      <c r="D283" s="30"/>
      <c r="E283" s="13"/>
      <c r="F283" s="31">
        <f>Source!AO145</f>
        <v>1228.23</v>
      </c>
      <c r="G283" s="32" t="str">
        <f>Source!DG145</f>
        <v>)*1,15</v>
      </c>
      <c r="H283" s="31">
        <f>ROUND(Source!AF145*Source!I145, 2)</f>
        <v>65.11</v>
      </c>
      <c r="I283" s="32"/>
      <c r="J283" s="32">
        <f>IF(Source!BA145&lt;&gt; 0, Source!BA145, 1)</f>
        <v>6.56</v>
      </c>
      <c r="K283" s="31">
        <f>Source!S145</f>
        <v>427.15</v>
      </c>
      <c r="L283" s="33"/>
      <c r="R283">
        <f>H283</f>
        <v>65.11</v>
      </c>
    </row>
    <row r="284" spans="1:26" ht="14.25" x14ac:dyDescent="0.2">
      <c r="A284" s="46"/>
      <c r="B284" s="47"/>
      <c r="C284" s="47" t="s">
        <v>210</v>
      </c>
      <c r="D284" s="30"/>
      <c r="E284" s="13"/>
      <c r="F284" s="31">
        <f>Source!AM145</f>
        <v>355.1</v>
      </c>
      <c r="G284" s="32" t="str">
        <f>Source!DE145</f>
        <v>)*1,25</v>
      </c>
      <c r="H284" s="31">
        <f>ROUND(Source!AD145*Source!I145, 2)</f>
        <v>20.46</v>
      </c>
      <c r="I284" s="32"/>
      <c r="J284" s="32">
        <f>IF(Source!BB145&lt;&gt; 0, Source!BB145, 1)</f>
        <v>6.56</v>
      </c>
      <c r="K284" s="31">
        <f>Source!Q145</f>
        <v>134.22999999999999</v>
      </c>
      <c r="L284" s="33"/>
    </row>
    <row r="285" spans="1:26" ht="14.25" x14ac:dyDescent="0.2">
      <c r="A285" s="46"/>
      <c r="B285" s="47"/>
      <c r="C285" s="47" t="s">
        <v>1462</v>
      </c>
      <c r="D285" s="30"/>
      <c r="E285" s="13"/>
      <c r="F285" s="31">
        <f>Source!AN145</f>
        <v>55.49</v>
      </c>
      <c r="G285" s="32" t="str">
        <f>Source!DF145</f>
        <v>)*1,25</v>
      </c>
      <c r="H285" s="43">
        <f>ROUND(Source!AE145*Source!I145, 2)</f>
        <v>3.2</v>
      </c>
      <c r="I285" s="32"/>
      <c r="J285" s="32">
        <f>IF(Source!BS145&lt;&gt; 0, Source!BS145, 1)</f>
        <v>6.56</v>
      </c>
      <c r="K285" s="43">
        <f>Source!R145</f>
        <v>20.98</v>
      </c>
      <c r="L285" s="33"/>
      <c r="R285">
        <f>H285</f>
        <v>3.2</v>
      </c>
    </row>
    <row r="286" spans="1:26" ht="14.25" x14ac:dyDescent="0.2">
      <c r="A286" s="46"/>
      <c r="B286" s="47"/>
      <c r="C286" s="47" t="s">
        <v>1463</v>
      </c>
      <c r="D286" s="30"/>
      <c r="E286" s="13"/>
      <c r="F286" s="31">
        <f>Source!AL145</f>
        <v>1226.94</v>
      </c>
      <c r="G286" s="32" t="str">
        <f>Source!DD145</f>
        <v/>
      </c>
      <c r="H286" s="31">
        <f>ROUND(Source!AC145*Source!I145, 2)</f>
        <v>56.56</v>
      </c>
      <c r="I286" s="32"/>
      <c r="J286" s="32">
        <f>IF(Source!BC145&lt;&gt; 0, Source!BC145, 1)</f>
        <v>6.56</v>
      </c>
      <c r="K286" s="31">
        <f>Source!P145</f>
        <v>371.05</v>
      </c>
      <c r="L286" s="33"/>
    </row>
    <row r="287" spans="1:26" ht="14.25" x14ac:dyDescent="0.2">
      <c r="A287" s="46"/>
      <c r="B287" s="47"/>
      <c r="C287" s="47" t="s">
        <v>1457</v>
      </c>
      <c r="D287" s="30" t="s">
        <v>1458</v>
      </c>
      <c r="E287" s="13">
        <f>Source!BZ145</f>
        <v>122</v>
      </c>
      <c r="F287" s="66" t="str">
        <f>CONCATENATE(" )", Source!DL145, Source!FT145, "=", Source!FX145)</f>
        <v xml:space="preserve"> )*0,9=109,8</v>
      </c>
      <c r="G287" s="79"/>
      <c r="H287" s="31">
        <f>SUM(S281:S290)</f>
        <v>75</v>
      </c>
      <c r="I287" s="34"/>
      <c r="J287" s="28">
        <f>Source!AT145</f>
        <v>110</v>
      </c>
      <c r="K287" s="31">
        <f>SUM(T281:T290)</f>
        <v>492.94</v>
      </c>
      <c r="L287" s="33"/>
    </row>
    <row r="288" spans="1:26" ht="14.25" x14ac:dyDescent="0.2">
      <c r="A288" s="46"/>
      <c r="B288" s="47"/>
      <c r="C288" s="47" t="s">
        <v>1459</v>
      </c>
      <c r="D288" s="30" t="s">
        <v>1458</v>
      </c>
      <c r="E288" s="13">
        <f>Source!CA145</f>
        <v>80</v>
      </c>
      <c r="F288" s="66" t="str">
        <f>CONCATENATE(" )", Source!DM145, Source!FU145, "=", Source!FY145)</f>
        <v xml:space="preserve"> )*0,85=68</v>
      </c>
      <c r="G288" s="79"/>
      <c r="H288" s="31">
        <f>SUM(U281:U290)</f>
        <v>46.45</v>
      </c>
      <c r="I288" s="34"/>
      <c r="J288" s="28">
        <f>Source!AU145</f>
        <v>68</v>
      </c>
      <c r="K288" s="31">
        <f>SUM(V281:V290)</f>
        <v>304.73</v>
      </c>
      <c r="L288" s="33"/>
    </row>
    <row r="289" spans="1:26" ht="14.25" x14ac:dyDescent="0.2">
      <c r="A289" s="46"/>
      <c r="B289" s="47"/>
      <c r="C289" s="47" t="s">
        <v>1460</v>
      </c>
      <c r="D289" s="30" t="s">
        <v>1461</v>
      </c>
      <c r="E289" s="13">
        <f>Source!AQ145</f>
        <v>143.99</v>
      </c>
      <c r="F289" s="31"/>
      <c r="G289" s="32" t="str">
        <f>Source!DI145</f>
        <v>)*1,15</v>
      </c>
      <c r="H289" s="31"/>
      <c r="I289" s="32"/>
      <c r="J289" s="32"/>
      <c r="K289" s="31"/>
      <c r="L289" s="35">
        <f>Source!U145</f>
        <v>7.633629850000001</v>
      </c>
    </row>
    <row r="290" spans="1:26" ht="28.5" x14ac:dyDescent="0.2">
      <c r="A290" s="48" t="str">
        <f>Source!E147</f>
        <v>30,1</v>
      </c>
      <c r="B290" s="49" t="str">
        <f>Source!F147</f>
        <v>06.1.01.05-0035</v>
      </c>
      <c r="C290" s="49" t="str">
        <f>Source!G147</f>
        <v>Кирпич керамический одинарный, размером 250х120х65 мм, марка 100</v>
      </c>
      <c r="D290" s="36" t="str">
        <f>Source!H147</f>
        <v>1000 шт.</v>
      </c>
      <c r="E290" s="37">
        <f>Source!I147</f>
        <v>0.23234400000000002</v>
      </c>
      <c r="F290" s="38">
        <f>Source!AL147+Source!AM147+Source!AO147</f>
        <v>1752.6</v>
      </c>
      <c r="G290" s="39" t="s">
        <v>6</v>
      </c>
      <c r="H290" s="38">
        <f>ROUND(Source!AC147*Source!I147, 2)+ROUND(Source!AD147*Source!I147, 2)+ROUND(Source!AF147*Source!I147, 2)</f>
        <v>407.21</v>
      </c>
      <c r="I290" s="40"/>
      <c r="J290" s="40">
        <f>IF(Source!BC147&lt;&gt; 0, Source!BC147, 1)</f>
        <v>6.56</v>
      </c>
      <c r="K290" s="38">
        <f>Source!O147</f>
        <v>2671.27</v>
      </c>
      <c r="L290" s="41"/>
      <c r="S290">
        <f>ROUND((Source!FX147/100)*((ROUND(Source!AF147*Source!I147, 2)+ROUND(Source!AE147*Source!I147, 2))), 2)</f>
        <v>0</v>
      </c>
      <c r="T290">
        <f>Source!X147</f>
        <v>0</v>
      </c>
      <c r="U290">
        <f>ROUND((Source!FY147/100)*((ROUND(Source!AF147*Source!I147, 2)+ROUND(Source!AE147*Source!I147, 2))), 2)</f>
        <v>0</v>
      </c>
      <c r="V290">
        <f>Source!Y147</f>
        <v>0</v>
      </c>
      <c r="W290">
        <f>IF(Source!BI147&lt;=1,H290, 0)</f>
        <v>407.21</v>
      </c>
      <c r="X290">
        <f>IF(Source!BI147=2,H290, 0)</f>
        <v>0</v>
      </c>
      <c r="Y290">
        <f>IF(Source!BI147=3,H290, 0)</f>
        <v>0</v>
      </c>
      <c r="Z290">
        <f>IF(Source!BI147=4,H290, 0)</f>
        <v>0</v>
      </c>
    </row>
    <row r="291" spans="1:26" ht="15" x14ac:dyDescent="0.25">
      <c r="G291" s="78">
        <f>H283+H284+H286+H287+H288+SUM(H290:H290)</f>
        <v>670.79</v>
      </c>
      <c r="H291" s="78"/>
      <c r="J291" s="78">
        <f>K283+K284+K286+K287+K288+SUM(K290:K290)</f>
        <v>4401.37</v>
      </c>
      <c r="K291" s="78"/>
      <c r="L291" s="42">
        <f>Source!U145</f>
        <v>7.633629850000001</v>
      </c>
      <c r="O291" s="26">
        <f>G291</f>
        <v>670.79</v>
      </c>
      <c r="P291" s="26">
        <f>J291</f>
        <v>4401.37</v>
      </c>
      <c r="Q291" s="26">
        <f>L291</f>
        <v>7.633629850000001</v>
      </c>
      <c r="W291">
        <f>IF(Source!BI145&lt;=1,H283+H284+H286+H287+H288, 0)</f>
        <v>263.58</v>
      </c>
      <c r="X291">
        <f>IF(Source!BI145=2,H283+H284+H286+H287+H288, 0)</f>
        <v>0</v>
      </c>
      <c r="Y291">
        <f>IF(Source!BI145=3,H283+H284+H286+H287+H288, 0)</f>
        <v>0</v>
      </c>
      <c r="Z291">
        <f>IF(Source!BI145=4,H283+H284+H286+H287+H288, 0)</f>
        <v>0</v>
      </c>
    </row>
    <row r="292" spans="1:26" ht="57" x14ac:dyDescent="0.2">
      <c r="A292" s="46" t="str">
        <f>Source!E149</f>
        <v>31</v>
      </c>
      <c r="B292" s="47" t="str">
        <f>Source!F149</f>
        <v>15-02-019-03</v>
      </c>
      <c r="C292" s="47" t="str">
        <f>Source!G149</f>
        <v>Сплошное выравнивание внутренних поверхностей (однослойное оштукатуривание) из сухих растворных смесей толщиной до 10 мм стен</v>
      </c>
      <c r="D292" s="30" t="str">
        <f>Source!H149</f>
        <v>100 м2</v>
      </c>
      <c r="E292" s="13">
        <f>Source!I149</f>
        <v>5.2843999999999998</v>
      </c>
      <c r="F292" s="31">
        <f>Source!AL149+Source!AM149+Source!AO149</f>
        <v>295.40999999999997</v>
      </c>
      <c r="G292" s="32"/>
      <c r="H292" s="31"/>
      <c r="I292" s="32" t="str">
        <f>Source!BO149</f>
        <v/>
      </c>
      <c r="J292" s="32"/>
      <c r="K292" s="31"/>
      <c r="L292" s="33"/>
      <c r="S292">
        <f>ROUND((Source!FX149/100)*((ROUND(Source!AF149*Source!I149, 2)+ROUND(Source!AE149*Source!I149, 2))), 2)</f>
        <v>1654.48</v>
      </c>
      <c r="T292">
        <f>Source!X149</f>
        <v>10910.83</v>
      </c>
      <c r="U292">
        <f>ROUND((Source!FY149/100)*((ROUND(Source!AF149*Source!I149, 2)+ROUND(Source!AE149*Source!I149, 2))), 2)</f>
        <v>818.48</v>
      </c>
      <c r="V292">
        <f>Source!Y149</f>
        <v>5397.99</v>
      </c>
    </row>
    <row r="293" spans="1:26" x14ac:dyDescent="0.2">
      <c r="C293" s="25" t="str">
        <f>"Объем: "&amp;Source!I149&amp;"=528,44/"&amp;"100"</f>
        <v>Объем: 5,2844=528,44/100</v>
      </c>
    </row>
    <row r="294" spans="1:26" ht="14.25" x14ac:dyDescent="0.2">
      <c r="A294" s="46"/>
      <c r="B294" s="47"/>
      <c r="C294" s="47" t="s">
        <v>1456</v>
      </c>
      <c r="D294" s="30"/>
      <c r="E294" s="13"/>
      <c r="F294" s="31">
        <f>Source!AO149</f>
        <v>277.14</v>
      </c>
      <c r="G294" s="32" t="str">
        <f>Source!DG149</f>
        <v>)*1,15</v>
      </c>
      <c r="H294" s="31">
        <f>ROUND(Source!AF149*Source!I149, 2)</f>
        <v>1684.19</v>
      </c>
      <c r="I294" s="32"/>
      <c r="J294" s="32">
        <f>IF(Source!BA149&lt;&gt; 0, Source!BA149, 1)</f>
        <v>6.56</v>
      </c>
      <c r="K294" s="31">
        <f>Source!S149</f>
        <v>11048.29</v>
      </c>
      <c r="L294" s="33"/>
      <c r="R294">
        <f>H294</f>
        <v>1684.19</v>
      </c>
    </row>
    <row r="295" spans="1:26" ht="14.25" x14ac:dyDescent="0.2">
      <c r="A295" s="46"/>
      <c r="B295" s="47"/>
      <c r="C295" s="47" t="s">
        <v>210</v>
      </c>
      <c r="D295" s="30"/>
      <c r="E295" s="13"/>
      <c r="F295" s="31">
        <f>Source!AM149</f>
        <v>17.03</v>
      </c>
      <c r="G295" s="32" t="str">
        <f>Source!DE149</f>
        <v>)*1,25</v>
      </c>
      <c r="H295" s="31">
        <f>ROUND(Source!AD149*Source!I149, 2)</f>
        <v>112.5</v>
      </c>
      <c r="I295" s="32"/>
      <c r="J295" s="32">
        <f>IF(Source!BB149&lt;&gt; 0, Source!BB149, 1)</f>
        <v>6.56</v>
      </c>
      <c r="K295" s="31">
        <f>Source!Q149</f>
        <v>738.03</v>
      </c>
      <c r="L295" s="33"/>
    </row>
    <row r="296" spans="1:26" ht="14.25" x14ac:dyDescent="0.2">
      <c r="A296" s="46"/>
      <c r="B296" s="47"/>
      <c r="C296" s="47" t="s">
        <v>1462</v>
      </c>
      <c r="D296" s="30"/>
      <c r="E296" s="13"/>
      <c r="F296" s="31">
        <f>Source!AN149</f>
        <v>10.08</v>
      </c>
      <c r="G296" s="32" t="str">
        <f>Source!DF149</f>
        <v>)*1,25</v>
      </c>
      <c r="H296" s="43">
        <f>ROUND(Source!AE149*Source!I149, 2)</f>
        <v>66.58</v>
      </c>
      <c r="I296" s="32"/>
      <c r="J296" s="32">
        <f>IF(Source!BS149&lt;&gt; 0, Source!BS149, 1)</f>
        <v>6.56</v>
      </c>
      <c r="K296" s="43">
        <f>Source!R149</f>
        <v>436.79</v>
      </c>
      <c r="L296" s="33"/>
      <c r="R296">
        <f>H296</f>
        <v>66.58</v>
      </c>
    </row>
    <row r="297" spans="1:26" ht="14.25" x14ac:dyDescent="0.2">
      <c r="A297" s="46"/>
      <c r="B297" s="47"/>
      <c r="C297" s="47" t="s">
        <v>1463</v>
      </c>
      <c r="D297" s="30"/>
      <c r="E297" s="13"/>
      <c r="F297" s="31">
        <f>Source!AL149</f>
        <v>1.24</v>
      </c>
      <c r="G297" s="32" t="str">
        <f>Source!DD149</f>
        <v/>
      </c>
      <c r="H297" s="31">
        <f>ROUND(Source!AC149*Source!I149, 2)</f>
        <v>6.55</v>
      </c>
      <c r="I297" s="32"/>
      <c r="J297" s="32">
        <f>IF(Source!BC149&lt;&gt; 0, Source!BC149, 1)</f>
        <v>6.56</v>
      </c>
      <c r="K297" s="31">
        <f>Source!P149</f>
        <v>42.99</v>
      </c>
      <c r="L297" s="33"/>
    </row>
    <row r="298" spans="1:26" ht="14.25" x14ac:dyDescent="0.2">
      <c r="A298" s="46"/>
      <c r="B298" s="47"/>
      <c r="C298" s="47" t="s">
        <v>1457</v>
      </c>
      <c r="D298" s="30" t="s">
        <v>1458</v>
      </c>
      <c r="E298" s="13">
        <f>Source!BZ149</f>
        <v>105</v>
      </c>
      <c r="F298" s="66" t="str">
        <f>CONCATENATE(" )", Source!DL149, Source!FT149, "=", Source!FX149)</f>
        <v xml:space="preserve"> )*0,9=94,5</v>
      </c>
      <c r="G298" s="79"/>
      <c r="H298" s="31">
        <f>SUM(S292:S302)</f>
        <v>1654.48</v>
      </c>
      <c r="I298" s="34"/>
      <c r="J298" s="28">
        <f>Source!AT149</f>
        <v>95</v>
      </c>
      <c r="K298" s="31">
        <f>SUM(T292:T302)</f>
        <v>10910.83</v>
      </c>
      <c r="L298" s="33"/>
    </row>
    <row r="299" spans="1:26" ht="14.25" x14ac:dyDescent="0.2">
      <c r="A299" s="46"/>
      <c r="B299" s="47"/>
      <c r="C299" s="47" t="s">
        <v>1459</v>
      </c>
      <c r="D299" s="30" t="s">
        <v>1458</v>
      </c>
      <c r="E299" s="13">
        <f>Source!CA149</f>
        <v>55</v>
      </c>
      <c r="F299" s="66" t="str">
        <f>CONCATENATE(" )", Source!DM149, Source!FU149, "=", Source!FY149)</f>
        <v xml:space="preserve"> )*0,85=46,75</v>
      </c>
      <c r="G299" s="79"/>
      <c r="H299" s="31">
        <f>SUM(U292:U302)</f>
        <v>818.48</v>
      </c>
      <c r="I299" s="34"/>
      <c r="J299" s="28">
        <f>Source!AU149</f>
        <v>47</v>
      </c>
      <c r="K299" s="31">
        <f>SUM(V292:V302)</f>
        <v>5397.99</v>
      </c>
      <c r="L299" s="33"/>
    </row>
    <row r="300" spans="1:26" ht="14.25" x14ac:dyDescent="0.2">
      <c r="A300" s="46"/>
      <c r="B300" s="47"/>
      <c r="C300" s="47" t="s">
        <v>1460</v>
      </c>
      <c r="D300" s="30" t="s">
        <v>1461</v>
      </c>
      <c r="E300" s="13">
        <f>Source!AQ149</f>
        <v>32.49</v>
      </c>
      <c r="F300" s="31"/>
      <c r="G300" s="32" t="str">
        <f>Source!DI149</f>
        <v>)*1,15</v>
      </c>
      <c r="H300" s="31"/>
      <c r="I300" s="32"/>
      <c r="J300" s="32"/>
      <c r="K300" s="31"/>
      <c r="L300" s="35">
        <f>Source!U149</f>
        <v>197.44367940000001</v>
      </c>
    </row>
    <row r="301" spans="1:26" ht="28.5" x14ac:dyDescent="0.2">
      <c r="A301" s="46" t="str">
        <f>Source!E151</f>
        <v>31,1</v>
      </c>
      <c r="B301" s="47" t="str">
        <f>Source!F151</f>
        <v>04.3.02.05-0002</v>
      </c>
      <c r="C301" s="47" t="str">
        <f>Source!G151</f>
        <v>Смесь штукатурная «Ротбанд», КНАУФ</v>
      </c>
      <c r="D301" s="30" t="str">
        <f>Source!H151</f>
        <v>кг</v>
      </c>
      <c r="E301" s="13">
        <f>Source!I151</f>
        <v>4491.74</v>
      </c>
      <c r="F301" s="31">
        <f>Source!AL151+Source!AM151+Source!AO151</f>
        <v>2.0699999999999998</v>
      </c>
      <c r="G301" s="45" t="s">
        <v>6</v>
      </c>
      <c r="H301" s="31">
        <f>ROUND(Source!AC151*Source!I151, 2)+ROUND(Source!AD151*Source!I151, 2)+ROUND(Source!AF151*Source!I151, 2)</f>
        <v>9297.9</v>
      </c>
      <c r="I301" s="32"/>
      <c r="J301" s="32">
        <f>IF(Source!BC151&lt;&gt; 0, Source!BC151, 1)</f>
        <v>6.56</v>
      </c>
      <c r="K301" s="31">
        <f>Source!O151</f>
        <v>60994.239999999998</v>
      </c>
      <c r="L301" s="33"/>
      <c r="S301">
        <f>ROUND((Source!FX151/100)*((ROUND(Source!AF151*Source!I151, 2)+ROUND(Source!AE151*Source!I151, 2))), 2)</f>
        <v>0</v>
      </c>
      <c r="T301">
        <f>Source!X151</f>
        <v>0</v>
      </c>
      <c r="U301">
        <f>ROUND((Source!FY151/100)*((ROUND(Source!AF151*Source!I151, 2)+ROUND(Source!AE151*Source!I151, 2))), 2)</f>
        <v>0</v>
      </c>
      <c r="V301">
        <f>Source!Y151</f>
        <v>0</v>
      </c>
      <c r="W301">
        <f>IF(Source!BI151&lt;=1,H301, 0)</f>
        <v>9297.9</v>
      </c>
      <c r="X301">
        <f>IF(Source!BI151=2,H301, 0)</f>
        <v>0</v>
      </c>
      <c r="Y301">
        <f>IF(Source!BI151=3,H301, 0)</f>
        <v>0</v>
      </c>
      <c r="Z301">
        <f>IF(Source!BI151=4,H301, 0)</f>
        <v>0</v>
      </c>
    </row>
    <row r="302" spans="1:26" ht="28.5" x14ac:dyDescent="0.2">
      <c r="A302" s="48" t="str">
        <f>Source!E153</f>
        <v>31,2</v>
      </c>
      <c r="B302" s="49" t="str">
        <f>Source!F153</f>
        <v>14.3.01.02-0102</v>
      </c>
      <c r="C302" s="49" t="str">
        <f>Source!G153</f>
        <v>Грунтовка: водно-дисперсионная "БИРСС Бетон-контакт"</v>
      </c>
      <c r="D302" s="36" t="str">
        <f>Source!H153</f>
        <v>т</v>
      </c>
      <c r="E302" s="37">
        <f>Source!I153</f>
        <v>6.8696999999999994E-2</v>
      </c>
      <c r="F302" s="38">
        <f>Source!AL153+Source!AM153+Source!AO153</f>
        <v>18390.16</v>
      </c>
      <c r="G302" s="39" t="s">
        <v>6</v>
      </c>
      <c r="H302" s="38">
        <f>ROUND(Source!AC153*Source!I153, 2)+ROUND(Source!AD153*Source!I153, 2)+ROUND(Source!AF153*Source!I153, 2)</f>
        <v>1263.3499999999999</v>
      </c>
      <c r="I302" s="40"/>
      <c r="J302" s="40">
        <f>IF(Source!BC153&lt;&gt; 0, Source!BC153, 1)</f>
        <v>6.56</v>
      </c>
      <c r="K302" s="38">
        <f>Source!O153</f>
        <v>8287.57</v>
      </c>
      <c r="L302" s="41"/>
      <c r="S302">
        <f>ROUND((Source!FX153/100)*((ROUND(Source!AF153*Source!I153, 2)+ROUND(Source!AE153*Source!I153, 2))), 2)</f>
        <v>0</v>
      </c>
      <c r="T302">
        <f>Source!X153</f>
        <v>0</v>
      </c>
      <c r="U302">
        <f>ROUND((Source!FY153/100)*((ROUND(Source!AF153*Source!I153, 2)+ROUND(Source!AE153*Source!I153, 2))), 2)</f>
        <v>0</v>
      </c>
      <c r="V302">
        <f>Source!Y153</f>
        <v>0</v>
      </c>
      <c r="W302">
        <f>IF(Source!BI153&lt;=1,H302, 0)</f>
        <v>1263.3499999999999</v>
      </c>
      <c r="X302">
        <f>IF(Source!BI153=2,H302, 0)</f>
        <v>0</v>
      </c>
      <c r="Y302">
        <f>IF(Source!BI153=3,H302, 0)</f>
        <v>0</v>
      </c>
      <c r="Z302">
        <f>IF(Source!BI153=4,H302, 0)</f>
        <v>0</v>
      </c>
    </row>
    <row r="303" spans="1:26" ht="15" x14ac:dyDescent="0.25">
      <c r="G303" s="78">
        <f>H294+H295+H297+H298+H299+SUM(H301:H302)</f>
        <v>14837.45</v>
      </c>
      <c r="H303" s="78"/>
      <c r="J303" s="78">
        <f>K294+K295+K297+K298+K299+SUM(K301:K302)</f>
        <v>97419.94</v>
      </c>
      <c r="K303" s="78"/>
      <c r="L303" s="42">
        <f>Source!U149</f>
        <v>197.44367940000001</v>
      </c>
      <c r="O303" s="26">
        <f>G303</f>
        <v>14837.45</v>
      </c>
      <c r="P303" s="26">
        <f>J303</f>
        <v>97419.94</v>
      </c>
      <c r="Q303" s="26">
        <f>L303</f>
        <v>197.44367940000001</v>
      </c>
      <c r="W303">
        <f>IF(Source!BI149&lt;=1,H294+H295+H297+H298+H299, 0)</f>
        <v>4276.2000000000007</v>
      </c>
      <c r="X303">
        <f>IF(Source!BI149=2,H294+H295+H297+H298+H299, 0)</f>
        <v>0</v>
      </c>
      <c r="Y303">
        <f>IF(Source!BI149=3,H294+H295+H297+H298+H299, 0)</f>
        <v>0</v>
      </c>
      <c r="Z303">
        <f>IF(Source!BI149=4,H294+H295+H297+H298+H299, 0)</f>
        <v>0</v>
      </c>
    </row>
    <row r="304" spans="1:26" ht="85.5" x14ac:dyDescent="0.2">
      <c r="A304" s="46" t="str">
        <f>Source!E155</f>
        <v>32</v>
      </c>
      <c r="B304" s="47" t="str">
        <f>Source!F155</f>
        <v>15-02-019-07</v>
      </c>
      <c r="C304" s="47" t="str">
        <f>Source!G155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v>
      </c>
      <c r="D304" s="30" t="str">
        <f>Source!H155</f>
        <v>100 м2</v>
      </c>
      <c r="E304" s="13">
        <f>Source!I155</f>
        <v>5.2843999999999998</v>
      </c>
      <c r="F304" s="31">
        <f>Source!AL155+Source!AM155+Source!AO155</f>
        <v>28.240000000000002</v>
      </c>
      <c r="G304" s="32"/>
      <c r="H304" s="31"/>
      <c r="I304" s="32" t="str">
        <f>Source!BO155</f>
        <v/>
      </c>
      <c r="J304" s="32"/>
      <c r="K304" s="31"/>
      <c r="L304" s="33"/>
      <c r="S304">
        <f>ROUND((Source!FX155/100)*((ROUND(Source!AF155*Source!I155, 2)+ROUND(Source!AE155*Source!I155, 2))), 2)</f>
        <v>1580.22</v>
      </c>
      <c r="T304">
        <f>Source!X155</f>
        <v>10421.120000000001</v>
      </c>
      <c r="U304">
        <f>ROUND((Source!FY155/100)*((ROUND(Source!AF155*Source!I155, 2)+ROUND(Source!AE155*Source!I155, 2))), 2)</f>
        <v>781.75</v>
      </c>
      <c r="V304">
        <f>Source!Y155</f>
        <v>5155.71</v>
      </c>
    </row>
    <row r="305" spans="1:26" x14ac:dyDescent="0.2">
      <c r="C305" s="25" t="str">
        <f>"Объем: "&amp;Source!I155&amp;"=528,44/"&amp;"100"</f>
        <v>Объем: 5,2844=528,44/100</v>
      </c>
    </row>
    <row r="306" spans="1:26" ht="14.25" x14ac:dyDescent="0.2">
      <c r="A306" s="46"/>
      <c r="B306" s="47"/>
      <c r="C306" s="47" t="s">
        <v>1456</v>
      </c>
      <c r="D306" s="30"/>
      <c r="E306" s="13"/>
      <c r="F306" s="31">
        <f>Source!AO155</f>
        <v>26.44</v>
      </c>
      <c r="G306" s="32" t="str">
        <f>Source!DG155</f>
        <v>)*1,15)*10</v>
      </c>
      <c r="H306" s="31">
        <f>ROUND(Source!AF155*Source!I155, 2)</f>
        <v>1606.77</v>
      </c>
      <c r="I306" s="32"/>
      <c r="J306" s="32">
        <f>IF(Source!BA155&lt;&gt; 0, Source!BA155, 1)</f>
        <v>6.56</v>
      </c>
      <c r="K306" s="31">
        <f>Source!S155</f>
        <v>10540.44</v>
      </c>
      <c r="L306" s="33"/>
      <c r="R306">
        <f>H306</f>
        <v>1606.77</v>
      </c>
    </row>
    <row r="307" spans="1:26" ht="14.25" x14ac:dyDescent="0.2">
      <c r="A307" s="46"/>
      <c r="B307" s="47"/>
      <c r="C307" s="47" t="s">
        <v>210</v>
      </c>
      <c r="D307" s="30"/>
      <c r="E307" s="13"/>
      <c r="F307" s="31">
        <f>Source!AM155</f>
        <v>1.68</v>
      </c>
      <c r="G307" s="32" t="str">
        <f>Source!DE155</f>
        <v>)*1,25)*10</v>
      </c>
      <c r="H307" s="31">
        <f>ROUND(Source!AD155*Source!I155, 2)</f>
        <v>111.03</v>
      </c>
      <c r="I307" s="32"/>
      <c r="J307" s="32">
        <f>IF(Source!BB155&lt;&gt; 0, Source!BB155, 1)</f>
        <v>6.56</v>
      </c>
      <c r="K307" s="31">
        <f>Source!Q155</f>
        <v>728.33</v>
      </c>
      <c r="L307" s="33"/>
    </row>
    <row r="308" spans="1:26" ht="14.25" x14ac:dyDescent="0.2">
      <c r="A308" s="46"/>
      <c r="B308" s="47"/>
      <c r="C308" s="47" t="s">
        <v>1462</v>
      </c>
      <c r="D308" s="30"/>
      <c r="E308" s="13"/>
      <c r="F308" s="31">
        <f>Source!AN155</f>
        <v>0.99</v>
      </c>
      <c r="G308" s="32" t="str">
        <f>Source!DF155</f>
        <v>)*1,25)*10</v>
      </c>
      <c r="H308" s="43">
        <f>ROUND(Source!AE155*Source!I155, 2)</f>
        <v>65.42</v>
      </c>
      <c r="I308" s="32"/>
      <c r="J308" s="32">
        <f>IF(Source!BS155&lt;&gt; 0, Source!BS155, 1)</f>
        <v>6.56</v>
      </c>
      <c r="K308" s="43">
        <f>Source!R155</f>
        <v>429.16</v>
      </c>
      <c r="L308" s="33"/>
      <c r="R308">
        <f>H308</f>
        <v>65.42</v>
      </c>
    </row>
    <row r="309" spans="1:26" ht="14.25" x14ac:dyDescent="0.2">
      <c r="A309" s="46"/>
      <c r="B309" s="47"/>
      <c r="C309" s="47" t="s">
        <v>1463</v>
      </c>
      <c r="D309" s="30"/>
      <c r="E309" s="13"/>
      <c r="F309" s="31">
        <f>Source!AL155</f>
        <v>0.12</v>
      </c>
      <c r="G309" s="32" t="str">
        <f>Source!DD155</f>
        <v>*10</v>
      </c>
      <c r="H309" s="31">
        <f>ROUND(Source!AC155*Source!I155, 2)</f>
        <v>6.34</v>
      </c>
      <c r="I309" s="32"/>
      <c r="J309" s="32">
        <f>IF(Source!BC155&lt;&gt; 0, Source!BC155, 1)</f>
        <v>6.56</v>
      </c>
      <c r="K309" s="31">
        <f>Source!P155</f>
        <v>41.6</v>
      </c>
      <c r="L309" s="33"/>
    </row>
    <row r="310" spans="1:26" ht="14.25" x14ac:dyDescent="0.2">
      <c r="A310" s="46"/>
      <c r="B310" s="47"/>
      <c r="C310" s="47" t="s">
        <v>1457</v>
      </c>
      <c r="D310" s="30" t="s">
        <v>1458</v>
      </c>
      <c r="E310" s="13">
        <f>Source!BZ155</f>
        <v>105</v>
      </c>
      <c r="F310" s="66" t="str">
        <f>CONCATENATE(" )", Source!DL155, Source!FT155, "=", Source!FX155)</f>
        <v xml:space="preserve"> )*0,9=94,5</v>
      </c>
      <c r="G310" s="79"/>
      <c r="H310" s="31">
        <f>SUM(S304:S313)</f>
        <v>1580.22</v>
      </c>
      <c r="I310" s="34"/>
      <c r="J310" s="28">
        <f>Source!AT155</f>
        <v>95</v>
      </c>
      <c r="K310" s="31">
        <f>SUM(T304:T313)</f>
        <v>10421.120000000001</v>
      </c>
      <c r="L310" s="33"/>
    </row>
    <row r="311" spans="1:26" ht="14.25" x14ac:dyDescent="0.2">
      <c r="A311" s="46"/>
      <c r="B311" s="47"/>
      <c r="C311" s="47" t="s">
        <v>1459</v>
      </c>
      <c r="D311" s="30" t="s">
        <v>1458</v>
      </c>
      <c r="E311" s="13">
        <f>Source!CA155</f>
        <v>55</v>
      </c>
      <c r="F311" s="66" t="str">
        <f>CONCATENATE(" )", Source!DM155, Source!FU155, "=", Source!FY155)</f>
        <v xml:space="preserve"> )*0,85=46,75</v>
      </c>
      <c r="G311" s="79"/>
      <c r="H311" s="31">
        <f>SUM(U304:U313)</f>
        <v>781.75</v>
      </c>
      <c r="I311" s="34"/>
      <c r="J311" s="28">
        <f>Source!AU155</f>
        <v>47</v>
      </c>
      <c r="K311" s="31">
        <f>SUM(V304:V313)</f>
        <v>5155.71</v>
      </c>
      <c r="L311" s="33"/>
    </row>
    <row r="312" spans="1:26" ht="14.25" x14ac:dyDescent="0.2">
      <c r="A312" s="46"/>
      <c r="B312" s="47"/>
      <c r="C312" s="47" t="s">
        <v>1460</v>
      </c>
      <c r="D312" s="30" t="s">
        <v>1461</v>
      </c>
      <c r="E312" s="13">
        <f>Source!AQ155</f>
        <v>3.1</v>
      </c>
      <c r="F312" s="31"/>
      <c r="G312" s="32" t="str">
        <f>Source!DI155</f>
        <v>)*1,15)*10</v>
      </c>
      <c r="H312" s="31"/>
      <c r="I312" s="32"/>
      <c r="J312" s="32"/>
      <c r="K312" s="31"/>
      <c r="L312" s="35">
        <f>Source!U155</f>
        <v>188.38885999999999</v>
      </c>
    </row>
    <row r="313" spans="1:26" ht="28.5" x14ac:dyDescent="0.2">
      <c r="A313" s="48" t="str">
        <f>Source!E157</f>
        <v>32,1</v>
      </c>
      <c r="B313" s="49" t="str">
        <f>Source!F157</f>
        <v>04.3.02.05-0002</v>
      </c>
      <c r="C313" s="49" t="str">
        <f>Source!G157</f>
        <v>Смесь штукатурная «Ротбанд», КНАУФ</v>
      </c>
      <c r="D313" s="36" t="str">
        <f>Source!H157</f>
        <v>кг</v>
      </c>
      <c r="E313" s="37">
        <f>Source!I157</f>
        <v>4491.74</v>
      </c>
      <c r="F313" s="38">
        <f>Source!AL157+Source!AM157+Source!AO157</f>
        <v>2.0699999999999998</v>
      </c>
      <c r="G313" s="39" t="s">
        <v>1465</v>
      </c>
      <c r="H313" s="38">
        <f>ROUND(Source!AC157*Source!I157, 2)+ROUND(Source!AD157*Source!I157, 2)+ROUND(Source!AF157*Source!I157, 2)</f>
        <v>9297.9</v>
      </c>
      <c r="I313" s="40"/>
      <c r="J313" s="40">
        <f>IF(Source!BC157&lt;&gt; 0, Source!BC157, 1)</f>
        <v>6.56</v>
      </c>
      <c r="K313" s="38">
        <f>Source!O157</f>
        <v>60994.239999999998</v>
      </c>
      <c r="L313" s="41"/>
      <c r="S313">
        <f>ROUND((Source!FX157/100)*((ROUND(Source!AF157*Source!I157, 2)+ROUND(Source!AE157*Source!I157, 2))), 2)</f>
        <v>0</v>
      </c>
      <c r="T313">
        <f>Source!X157</f>
        <v>0</v>
      </c>
      <c r="U313">
        <f>ROUND((Source!FY157/100)*((ROUND(Source!AF157*Source!I157, 2)+ROUND(Source!AE157*Source!I157, 2))), 2)</f>
        <v>0</v>
      </c>
      <c r="V313">
        <f>Source!Y157</f>
        <v>0</v>
      </c>
      <c r="W313">
        <f>IF(Source!BI157&lt;=1,H313, 0)</f>
        <v>9297.9</v>
      </c>
      <c r="X313">
        <f>IF(Source!BI157=2,H313, 0)</f>
        <v>0</v>
      </c>
      <c r="Y313">
        <f>IF(Source!BI157=3,H313, 0)</f>
        <v>0</v>
      </c>
      <c r="Z313">
        <f>IF(Source!BI157=4,H313, 0)</f>
        <v>0</v>
      </c>
    </row>
    <row r="314" spans="1:26" ht="15" x14ac:dyDescent="0.25">
      <c r="G314" s="78">
        <f>H306+H307+H309+H310+H311+SUM(H313:H313)</f>
        <v>13384.009999999998</v>
      </c>
      <c r="H314" s="78"/>
      <c r="J314" s="78">
        <f>K306+K307+K309+K310+K311+SUM(K313:K313)</f>
        <v>87881.44</v>
      </c>
      <c r="K314" s="78"/>
      <c r="L314" s="42">
        <f>Source!U155</f>
        <v>188.38885999999999</v>
      </c>
      <c r="O314" s="26">
        <f>G314</f>
        <v>13384.009999999998</v>
      </c>
      <c r="P314" s="26">
        <f>J314</f>
        <v>87881.44</v>
      </c>
      <c r="Q314" s="26">
        <f>L314</f>
        <v>188.38885999999999</v>
      </c>
      <c r="W314">
        <f>IF(Source!BI155&lt;=1,H306+H307+H309+H310+H311, 0)</f>
        <v>4086.1099999999997</v>
      </c>
      <c r="X314">
        <f>IF(Source!BI155=2,H306+H307+H309+H310+H311, 0)</f>
        <v>0</v>
      </c>
      <c r="Y314">
        <f>IF(Source!BI155=3,H306+H307+H309+H310+H311, 0)</f>
        <v>0</v>
      </c>
      <c r="Z314">
        <f>IF(Source!BI155=4,H306+H307+H309+H310+H311, 0)</f>
        <v>0</v>
      </c>
    </row>
    <row r="315" spans="1:26" ht="71.25" x14ac:dyDescent="0.2">
      <c r="A315" s="46" t="str">
        <f>Source!E159</f>
        <v>33</v>
      </c>
      <c r="B315" s="47" t="str">
        <f>Source!F159</f>
        <v>15-02-019-05</v>
      </c>
      <c r="C315" s="47" t="str">
        <f>Source!G159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315" s="30" t="str">
        <f>Source!H159</f>
        <v>100 м2</v>
      </c>
      <c r="E315" s="13">
        <f>Source!I159</f>
        <v>0.49959999999999999</v>
      </c>
      <c r="F315" s="31">
        <f>Source!AL159+Source!AM159+Source!AO159</f>
        <v>739.34</v>
      </c>
      <c r="G315" s="32"/>
      <c r="H315" s="31"/>
      <c r="I315" s="32" t="str">
        <f>Source!BO159</f>
        <v/>
      </c>
      <c r="J315" s="32"/>
      <c r="K315" s="31"/>
      <c r="L315" s="33"/>
      <c r="S315">
        <f>ROUND((Source!FX159/100)*((ROUND(Source!AF159*Source!I159, 2)+ROUND(Source!AE159*Source!I159, 2))), 2)</f>
        <v>396.07</v>
      </c>
      <c r="T315">
        <f>Source!X159</f>
        <v>2611.9499999999998</v>
      </c>
      <c r="U315">
        <f>ROUND((Source!FY159/100)*((ROUND(Source!AF159*Source!I159, 2)+ROUND(Source!AE159*Source!I159, 2))), 2)</f>
        <v>195.94</v>
      </c>
      <c r="V315">
        <f>Source!Y159</f>
        <v>1292.23</v>
      </c>
    </row>
    <row r="316" spans="1:26" x14ac:dyDescent="0.2">
      <c r="C316" s="25" t="str">
        <f>"Объем: "&amp;Source!I159&amp;"=49,96/"&amp;"100"</f>
        <v>Объем: 0,4996=49,96/100</v>
      </c>
    </row>
    <row r="317" spans="1:26" ht="14.25" x14ac:dyDescent="0.2">
      <c r="A317" s="46"/>
      <c r="B317" s="47"/>
      <c r="C317" s="47" t="s">
        <v>1456</v>
      </c>
      <c r="D317" s="30"/>
      <c r="E317" s="13"/>
      <c r="F317" s="31">
        <f>Source!AO159</f>
        <v>713.71</v>
      </c>
      <c r="G317" s="32" t="str">
        <f>Source!DG159</f>
        <v>)*1,15</v>
      </c>
      <c r="H317" s="31">
        <f>ROUND(Source!AF159*Source!I159, 2)</f>
        <v>410.06</v>
      </c>
      <c r="I317" s="32"/>
      <c r="J317" s="32">
        <f>IF(Source!BA159&lt;&gt; 0, Source!BA159, 1)</f>
        <v>6.56</v>
      </c>
      <c r="K317" s="31">
        <f>Source!S159</f>
        <v>2689.97</v>
      </c>
      <c r="L317" s="33"/>
      <c r="R317">
        <f>H317</f>
        <v>410.06</v>
      </c>
    </row>
    <row r="318" spans="1:26" ht="14.25" x14ac:dyDescent="0.2">
      <c r="A318" s="46"/>
      <c r="B318" s="47"/>
      <c r="C318" s="47" t="s">
        <v>210</v>
      </c>
      <c r="D318" s="30"/>
      <c r="E318" s="13"/>
      <c r="F318" s="31">
        <f>Source!AM159</f>
        <v>23.82</v>
      </c>
      <c r="G318" s="32" t="str">
        <f>Source!DE159</f>
        <v>)*1,25</v>
      </c>
      <c r="H318" s="31">
        <f>ROUND(Source!AD159*Source!I159, 2)</f>
        <v>14.88</v>
      </c>
      <c r="I318" s="32"/>
      <c r="J318" s="32">
        <f>IF(Source!BB159&lt;&gt; 0, Source!BB159, 1)</f>
        <v>6.56</v>
      </c>
      <c r="K318" s="31">
        <f>Source!Q159</f>
        <v>97.6</v>
      </c>
      <c r="L318" s="33"/>
    </row>
    <row r="319" spans="1:26" ht="14.25" x14ac:dyDescent="0.2">
      <c r="A319" s="46"/>
      <c r="B319" s="47"/>
      <c r="C319" s="47" t="s">
        <v>1462</v>
      </c>
      <c r="D319" s="30"/>
      <c r="E319" s="13"/>
      <c r="F319" s="31">
        <f>Source!AN159</f>
        <v>14.51</v>
      </c>
      <c r="G319" s="32" t="str">
        <f>Source!DF159</f>
        <v>)*1,25</v>
      </c>
      <c r="H319" s="43">
        <f>ROUND(Source!AE159*Source!I159, 2)</f>
        <v>9.06</v>
      </c>
      <c r="I319" s="32"/>
      <c r="J319" s="32">
        <f>IF(Source!BS159&lt;&gt; 0, Source!BS159, 1)</f>
        <v>6.56</v>
      </c>
      <c r="K319" s="43">
        <f>Source!R159</f>
        <v>59.45</v>
      </c>
      <c r="L319" s="33"/>
      <c r="R319">
        <f>H319</f>
        <v>9.06</v>
      </c>
    </row>
    <row r="320" spans="1:26" ht="14.25" x14ac:dyDescent="0.2">
      <c r="A320" s="46"/>
      <c r="B320" s="47"/>
      <c r="C320" s="47" t="s">
        <v>1463</v>
      </c>
      <c r="D320" s="30"/>
      <c r="E320" s="13"/>
      <c r="F320" s="31">
        <f>Source!AL159</f>
        <v>1.81</v>
      </c>
      <c r="G320" s="32" t="str">
        <f>Source!DD159</f>
        <v/>
      </c>
      <c r="H320" s="31">
        <f>ROUND(Source!AC159*Source!I159, 2)</f>
        <v>0.9</v>
      </c>
      <c r="I320" s="32"/>
      <c r="J320" s="32">
        <f>IF(Source!BC159&lt;&gt; 0, Source!BC159, 1)</f>
        <v>6.56</v>
      </c>
      <c r="K320" s="31">
        <f>Source!P159</f>
        <v>5.93</v>
      </c>
      <c r="L320" s="33"/>
    </row>
    <row r="321" spans="1:26" ht="14.25" x14ac:dyDescent="0.2">
      <c r="A321" s="46"/>
      <c r="B321" s="47"/>
      <c r="C321" s="47" t="s">
        <v>1457</v>
      </c>
      <c r="D321" s="30" t="s">
        <v>1458</v>
      </c>
      <c r="E321" s="13">
        <f>Source!BZ159</f>
        <v>105</v>
      </c>
      <c r="F321" s="66" t="str">
        <f>CONCATENATE(" )", Source!DL159, Source!FT159, "=", Source!FX159)</f>
        <v xml:space="preserve"> )*0,9=94,5</v>
      </c>
      <c r="G321" s="79"/>
      <c r="H321" s="31">
        <f>SUM(S315:S325)</f>
        <v>396.07</v>
      </c>
      <c r="I321" s="34"/>
      <c r="J321" s="28">
        <f>Source!AT159</f>
        <v>95</v>
      </c>
      <c r="K321" s="31">
        <f>SUM(T315:T325)</f>
        <v>2611.9499999999998</v>
      </c>
      <c r="L321" s="33"/>
    </row>
    <row r="322" spans="1:26" ht="14.25" x14ac:dyDescent="0.2">
      <c r="A322" s="46"/>
      <c r="B322" s="47"/>
      <c r="C322" s="47" t="s">
        <v>1459</v>
      </c>
      <c r="D322" s="30" t="s">
        <v>1458</v>
      </c>
      <c r="E322" s="13">
        <f>Source!CA159</f>
        <v>55</v>
      </c>
      <c r="F322" s="66" t="str">
        <f>CONCATENATE(" )", Source!DM159, Source!FU159, "=", Source!FY159)</f>
        <v xml:space="preserve"> )*0,85=46,75</v>
      </c>
      <c r="G322" s="79"/>
      <c r="H322" s="31">
        <f>SUM(U315:U325)</f>
        <v>195.94</v>
      </c>
      <c r="I322" s="34"/>
      <c r="J322" s="28">
        <f>Source!AU159</f>
        <v>47</v>
      </c>
      <c r="K322" s="31">
        <f>SUM(V315:V325)</f>
        <v>1292.23</v>
      </c>
      <c r="L322" s="33"/>
    </row>
    <row r="323" spans="1:26" ht="14.25" x14ac:dyDescent="0.2">
      <c r="A323" s="46"/>
      <c r="B323" s="47"/>
      <c r="C323" s="47" t="s">
        <v>1460</v>
      </c>
      <c r="D323" s="30" t="s">
        <v>1461</v>
      </c>
      <c r="E323" s="13">
        <f>Source!AQ159</f>
        <v>83.67</v>
      </c>
      <c r="F323" s="31"/>
      <c r="G323" s="32" t="str">
        <f>Source!DI159</f>
        <v>)*1,15</v>
      </c>
      <c r="H323" s="31"/>
      <c r="I323" s="32"/>
      <c r="J323" s="32"/>
      <c r="K323" s="31"/>
      <c r="L323" s="35">
        <f>Source!U159</f>
        <v>48.071761799999997</v>
      </c>
    </row>
    <row r="324" spans="1:26" ht="28.5" x14ac:dyDescent="0.2">
      <c r="A324" s="46" t="str">
        <f>Source!E161</f>
        <v>33,1</v>
      </c>
      <c r="B324" s="47" t="str">
        <f>Source!F161</f>
        <v>04.3.02.05-0002</v>
      </c>
      <c r="C324" s="47" t="str">
        <f>Source!G161</f>
        <v>Смесь штукатурная «Ротбанд», КНАУФ</v>
      </c>
      <c r="D324" s="30" t="str">
        <f>Source!H161</f>
        <v>кг</v>
      </c>
      <c r="E324" s="13">
        <f>Source!I161</f>
        <v>614.50800000000004</v>
      </c>
      <c r="F324" s="31">
        <f>Source!AL161+Source!AM161+Source!AO161</f>
        <v>2.0699999999999998</v>
      </c>
      <c r="G324" s="45" t="s">
        <v>6</v>
      </c>
      <c r="H324" s="31">
        <f>ROUND(Source!AC161*Source!I161, 2)+ROUND(Source!AD161*Source!I161, 2)+ROUND(Source!AF161*Source!I161, 2)</f>
        <v>1272.03</v>
      </c>
      <c r="I324" s="32"/>
      <c r="J324" s="32">
        <f>IF(Source!BC161&lt;&gt; 0, Source!BC161, 1)</f>
        <v>6.56</v>
      </c>
      <c r="K324" s="31">
        <f>Source!O161</f>
        <v>8344.5300000000007</v>
      </c>
      <c r="L324" s="33"/>
      <c r="S324">
        <f>ROUND((Source!FX161/100)*((ROUND(Source!AF161*Source!I161, 2)+ROUND(Source!AE161*Source!I161, 2))), 2)</f>
        <v>0</v>
      </c>
      <c r="T324">
        <f>Source!X161</f>
        <v>0</v>
      </c>
      <c r="U324">
        <f>ROUND((Source!FY161/100)*((ROUND(Source!AF161*Source!I161, 2)+ROUND(Source!AE161*Source!I161, 2))), 2)</f>
        <v>0</v>
      </c>
      <c r="V324">
        <f>Source!Y161</f>
        <v>0</v>
      </c>
      <c r="W324">
        <f>IF(Source!BI161&lt;=1,H324, 0)</f>
        <v>1272.03</v>
      </c>
      <c r="X324">
        <f>IF(Source!BI161=2,H324, 0)</f>
        <v>0</v>
      </c>
      <c r="Y324">
        <f>IF(Source!BI161=3,H324, 0)</f>
        <v>0</v>
      </c>
      <c r="Z324">
        <f>IF(Source!BI161=4,H324, 0)</f>
        <v>0</v>
      </c>
    </row>
    <row r="325" spans="1:26" ht="28.5" x14ac:dyDescent="0.2">
      <c r="A325" s="48" t="str">
        <f>Source!E163</f>
        <v>33,2</v>
      </c>
      <c r="B325" s="49" t="str">
        <f>Source!F163</f>
        <v>14.3.01.02-0102</v>
      </c>
      <c r="C325" s="49" t="str">
        <f>Source!G163</f>
        <v>Грунтовка: водно-дисперсионная "БИРСС Бетон-контакт"</v>
      </c>
      <c r="D325" s="36" t="str">
        <f>Source!H163</f>
        <v>т</v>
      </c>
      <c r="E325" s="37">
        <f>Source!I163</f>
        <v>6.4949999999999999E-3</v>
      </c>
      <c r="F325" s="38">
        <f>Source!AL163+Source!AM163+Source!AO163</f>
        <v>18390.16</v>
      </c>
      <c r="G325" s="39" t="s">
        <v>6</v>
      </c>
      <c r="H325" s="38">
        <f>ROUND(Source!AC163*Source!I163, 2)+ROUND(Source!AD163*Source!I163, 2)+ROUND(Source!AF163*Source!I163, 2)</f>
        <v>119.44</v>
      </c>
      <c r="I325" s="40"/>
      <c r="J325" s="40">
        <f>IF(Source!BC163&lt;&gt; 0, Source!BC163, 1)</f>
        <v>6.56</v>
      </c>
      <c r="K325" s="38">
        <f>Source!O163</f>
        <v>783.55</v>
      </c>
      <c r="L325" s="41"/>
      <c r="S325">
        <f>ROUND((Source!FX163/100)*((ROUND(Source!AF163*Source!I163, 2)+ROUND(Source!AE163*Source!I163, 2))), 2)</f>
        <v>0</v>
      </c>
      <c r="T325">
        <f>Source!X163</f>
        <v>0</v>
      </c>
      <c r="U325">
        <f>ROUND((Source!FY163/100)*((ROUND(Source!AF163*Source!I163, 2)+ROUND(Source!AE163*Source!I163, 2))), 2)</f>
        <v>0</v>
      </c>
      <c r="V325">
        <f>Source!Y163</f>
        <v>0</v>
      </c>
      <c r="W325">
        <f>IF(Source!BI163&lt;=1,H325, 0)</f>
        <v>119.44</v>
      </c>
      <c r="X325">
        <f>IF(Source!BI163=2,H325, 0)</f>
        <v>0</v>
      </c>
      <c r="Y325">
        <f>IF(Source!BI163=3,H325, 0)</f>
        <v>0</v>
      </c>
      <c r="Z325">
        <f>IF(Source!BI163=4,H325, 0)</f>
        <v>0</v>
      </c>
    </row>
    <row r="326" spans="1:26" ht="15" x14ac:dyDescent="0.25">
      <c r="G326" s="78">
        <f>H317+H318+H320+H321+H322+SUM(H324:H325)</f>
        <v>2409.3199999999997</v>
      </c>
      <c r="H326" s="78"/>
      <c r="J326" s="78">
        <f>K317+K318+K320+K321+K322+SUM(K324:K325)</f>
        <v>15825.759999999998</v>
      </c>
      <c r="K326" s="78"/>
      <c r="L326" s="42">
        <f>Source!U159</f>
        <v>48.071761799999997</v>
      </c>
      <c r="O326" s="26">
        <f>G326</f>
        <v>2409.3199999999997</v>
      </c>
      <c r="P326" s="26">
        <f>J326</f>
        <v>15825.759999999998</v>
      </c>
      <c r="Q326" s="26">
        <f>L326</f>
        <v>48.071761799999997</v>
      </c>
      <c r="W326">
        <f>IF(Source!BI159&lt;=1,H317+H318+H320+H321+H322, 0)</f>
        <v>1017.8499999999999</v>
      </c>
      <c r="X326">
        <f>IF(Source!BI159=2,H317+H318+H320+H321+H322, 0)</f>
        <v>0</v>
      </c>
      <c r="Y326">
        <f>IF(Source!BI159=3,H317+H318+H320+H321+H322, 0)</f>
        <v>0</v>
      </c>
      <c r="Z326">
        <f>IF(Source!BI159=4,H317+H318+H320+H321+H322, 0)</f>
        <v>0</v>
      </c>
    </row>
    <row r="327" spans="1:26" ht="85.5" x14ac:dyDescent="0.2">
      <c r="A327" s="46" t="str">
        <f>Source!E165</f>
        <v>34</v>
      </c>
      <c r="B327" s="47" t="str">
        <f>Source!F165</f>
        <v>15-02-019-09</v>
      </c>
      <c r="C327" s="47" t="str">
        <f>Source!G165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15-02-019-05</v>
      </c>
      <c r="D327" s="30" t="str">
        <f>Source!H165</f>
        <v>100 м2</v>
      </c>
      <c r="E327" s="13">
        <f>Source!I165</f>
        <v>0.49959999999999999</v>
      </c>
      <c r="F327" s="31">
        <f>Source!AL165+Source!AM165+Source!AO165</f>
        <v>72.660000000000011</v>
      </c>
      <c r="G327" s="32"/>
      <c r="H327" s="31"/>
      <c r="I327" s="32" t="str">
        <f>Source!BO165</f>
        <v/>
      </c>
      <c r="J327" s="32"/>
      <c r="K327" s="31"/>
      <c r="L327" s="33"/>
      <c r="S327">
        <f>ROUND((Source!FX165/100)*((ROUND(Source!AF165*Source!I165, 2)+ROUND(Source!AE165*Source!I165, 2))), 2)</f>
        <v>389.21</v>
      </c>
      <c r="T327">
        <f>Source!X165</f>
        <v>2566.71</v>
      </c>
      <c r="U327">
        <f>ROUND((Source!FY165/100)*((ROUND(Source!AF165*Source!I165, 2)+ROUND(Source!AE165*Source!I165, 2))), 2)</f>
        <v>192.54</v>
      </c>
      <c r="V327">
        <f>Source!Y165</f>
        <v>1269.8499999999999</v>
      </c>
    </row>
    <row r="328" spans="1:26" x14ac:dyDescent="0.2">
      <c r="C328" s="25" t="str">
        <f>"Объем: "&amp;Source!I165&amp;"=49,96/"&amp;"100"</f>
        <v>Объем: 0,4996=49,96/100</v>
      </c>
    </row>
    <row r="329" spans="1:26" ht="14.25" x14ac:dyDescent="0.2">
      <c r="A329" s="46"/>
      <c r="B329" s="47"/>
      <c r="C329" s="47" t="s">
        <v>1456</v>
      </c>
      <c r="D329" s="30"/>
      <c r="E329" s="13"/>
      <c r="F329" s="31">
        <f>Source!AO165</f>
        <v>70.12</v>
      </c>
      <c r="G329" s="32" t="str">
        <f>Source!DG165</f>
        <v>)*1,15)*10</v>
      </c>
      <c r="H329" s="31">
        <f>ROUND(Source!AF165*Source!I165, 2)</f>
        <v>402.87</v>
      </c>
      <c r="I329" s="32"/>
      <c r="J329" s="32">
        <f>IF(Source!BA165&lt;&gt; 0, Source!BA165, 1)</f>
        <v>6.56</v>
      </c>
      <c r="K329" s="31">
        <f>Source!S165</f>
        <v>2642.81</v>
      </c>
      <c r="L329" s="33"/>
      <c r="R329">
        <f>H329</f>
        <v>402.87</v>
      </c>
    </row>
    <row r="330" spans="1:26" ht="14.25" x14ac:dyDescent="0.2">
      <c r="A330" s="46"/>
      <c r="B330" s="47"/>
      <c r="C330" s="47" t="s">
        <v>210</v>
      </c>
      <c r="D330" s="30"/>
      <c r="E330" s="13"/>
      <c r="F330" s="31">
        <f>Source!AM165</f>
        <v>2.36</v>
      </c>
      <c r="G330" s="32" t="str">
        <f>Source!DE165</f>
        <v>)*1,25)*10</v>
      </c>
      <c r="H330" s="31">
        <f>ROUND(Source!AD165*Source!I165, 2)</f>
        <v>14.74</v>
      </c>
      <c r="I330" s="32"/>
      <c r="J330" s="32">
        <f>IF(Source!BB165&lt;&gt; 0, Source!BB165, 1)</f>
        <v>6.56</v>
      </c>
      <c r="K330" s="31">
        <f>Source!Q165</f>
        <v>96.68</v>
      </c>
      <c r="L330" s="33"/>
    </row>
    <row r="331" spans="1:26" ht="14.25" x14ac:dyDescent="0.2">
      <c r="A331" s="46"/>
      <c r="B331" s="47"/>
      <c r="C331" s="47" t="s">
        <v>1462</v>
      </c>
      <c r="D331" s="30"/>
      <c r="E331" s="13"/>
      <c r="F331" s="31">
        <f>Source!AN165</f>
        <v>1.44</v>
      </c>
      <c r="G331" s="32" t="str">
        <f>Source!DF165</f>
        <v>)*1,25)*10</v>
      </c>
      <c r="H331" s="43">
        <f>ROUND(Source!AE165*Source!I165, 2)</f>
        <v>8.99</v>
      </c>
      <c r="I331" s="32"/>
      <c r="J331" s="32">
        <f>IF(Source!BS165&lt;&gt; 0, Source!BS165, 1)</f>
        <v>6.56</v>
      </c>
      <c r="K331" s="43">
        <f>Source!R165</f>
        <v>58.99</v>
      </c>
      <c r="L331" s="33"/>
      <c r="R331">
        <f>H331</f>
        <v>8.99</v>
      </c>
    </row>
    <row r="332" spans="1:26" ht="14.25" x14ac:dyDescent="0.2">
      <c r="A332" s="46"/>
      <c r="B332" s="47"/>
      <c r="C332" s="47" t="s">
        <v>1463</v>
      </c>
      <c r="D332" s="30"/>
      <c r="E332" s="13"/>
      <c r="F332" s="31">
        <f>Source!AL165</f>
        <v>0.18</v>
      </c>
      <c r="G332" s="32" t="str">
        <f>Source!DD165</f>
        <v>)*10</v>
      </c>
      <c r="H332" s="31">
        <f>ROUND(Source!AC165*Source!I165, 2)</f>
        <v>0.9</v>
      </c>
      <c r="I332" s="32"/>
      <c r="J332" s="32">
        <f>IF(Source!BC165&lt;&gt; 0, Source!BC165, 1)</f>
        <v>6.56</v>
      </c>
      <c r="K332" s="31">
        <f>Source!P165</f>
        <v>5.9</v>
      </c>
      <c r="L332" s="33"/>
    </row>
    <row r="333" spans="1:26" ht="14.25" x14ac:dyDescent="0.2">
      <c r="A333" s="46"/>
      <c r="B333" s="47"/>
      <c r="C333" s="47" t="s">
        <v>1457</v>
      </c>
      <c r="D333" s="30" t="s">
        <v>1458</v>
      </c>
      <c r="E333" s="13">
        <f>Source!BZ165</f>
        <v>105</v>
      </c>
      <c r="F333" s="66" t="str">
        <f>CONCATENATE(" )", Source!DL165, Source!FT165, "=", Source!FX165)</f>
        <v xml:space="preserve"> )*0,9=94,5</v>
      </c>
      <c r="G333" s="79"/>
      <c r="H333" s="31">
        <f>SUM(S327:S336)</f>
        <v>389.21</v>
      </c>
      <c r="I333" s="34"/>
      <c r="J333" s="28">
        <f>Source!AT165</f>
        <v>95</v>
      </c>
      <c r="K333" s="31">
        <f>SUM(T327:T336)</f>
        <v>2566.71</v>
      </c>
      <c r="L333" s="33"/>
    </row>
    <row r="334" spans="1:26" ht="14.25" x14ac:dyDescent="0.2">
      <c r="A334" s="46"/>
      <c r="B334" s="47"/>
      <c r="C334" s="47" t="s">
        <v>1459</v>
      </c>
      <c r="D334" s="30" t="s">
        <v>1458</v>
      </c>
      <c r="E334" s="13">
        <f>Source!CA165</f>
        <v>55</v>
      </c>
      <c r="F334" s="66" t="str">
        <f>CONCATENATE(" )", Source!DM165, Source!FU165, "=", Source!FY165)</f>
        <v xml:space="preserve"> )*0,85=46,75</v>
      </c>
      <c r="G334" s="79"/>
      <c r="H334" s="31">
        <f>SUM(U327:U336)</f>
        <v>192.54</v>
      </c>
      <c r="I334" s="34"/>
      <c r="J334" s="28">
        <f>Source!AU165</f>
        <v>47</v>
      </c>
      <c r="K334" s="31">
        <f>SUM(V327:V336)</f>
        <v>1269.8499999999999</v>
      </c>
      <c r="L334" s="33"/>
    </row>
    <row r="335" spans="1:26" ht="14.25" x14ac:dyDescent="0.2">
      <c r="A335" s="46"/>
      <c r="B335" s="47"/>
      <c r="C335" s="47" t="s">
        <v>1460</v>
      </c>
      <c r="D335" s="30" t="s">
        <v>1461</v>
      </c>
      <c r="E335" s="13">
        <f>Source!AQ165</f>
        <v>8.2200000000000006</v>
      </c>
      <c r="F335" s="31"/>
      <c r="G335" s="32" t="str">
        <f>Source!DI165</f>
        <v>)*1,15)*10</v>
      </c>
      <c r="H335" s="31"/>
      <c r="I335" s="32"/>
      <c r="J335" s="32"/>
      <c r="K335" s="31"/>
      <c r="L335" s="35">
        <f>Source!U165</f>
        <v>47.227187999999998</v>
      </c>
    </row>
    <row r="336" spans="1:26" ht="28.5" x14ac:dyDescent="0.2">
      <c r="A336" s="48" t="str">
        <f>Source!E167</f>
        <v>34,1</v>
      </c>
      <c r="B336" s="49" t="str">
        <f>Source!F167</f>
        <v>04.3.02.05-0002</v>
      </c>
      <c r="C336" s="49" t="str">
        <f>Source!G167</f>
        <v>Смесь штукатурная «Ротбанд», КНАУФ</v>
      </c>
      <c r="D336" s="36" t="str">
        <f>Source!H167</f>
        <v>кг</v>
      </c>
      <c r="E336" s="37">
        <f>Source!I167</f>
        <v>614.50800000000004</v>
      </c>
      <c r="F336" s="38">
        <f>Source!AL167+Source!AM167+Source!AO167</f>
        <v>2.0699999999999998</v>
      </c>
      <c r="G336" s="39" t="s">
        <v>1466</v>
      </c>
      <c r="H336" s="38">
        <f>ROUND(Source!AC167*Source!I167, 2)+ROUND(Source!AD167*Source!I167, 2)+ROUND(Source!AF167*Source!I167, 2)</f>
        <v>1272.03</v>
      </c>
      <c r="I336" s="40"/>
      <c r="J336" s="40">
        <f>IF(Source!BC167&lt;&gt; 0, Source!BC167, 1)</f>
        <v>6.56</v>
      </c>
      <c r="K336" s="38">
        <f>Source!O167</f>
        <v>8344.5300000000007</v>
      </c>
      <c r="L336" s="41"/>
      <c r="S336">
        <f>ROUND((Source!FX167/100)*((ROUND(Source!AF167*Source!I167, 2)+ROUND(Source!AE167*Source!I167, 2))), 2)</f>
        <v>0</v>
      </c>
      <c r="T336">
        <f>Source!X167</f>
        <v>0</v>
      </c>
      <c r="U336">
        <f>ROUND((Source!FY167/100)*((ROUND(Source!AF167*Source!I167, 2)+ROUND(Source!AE167*Source!I167, 2))), 2)</f>
        <v>0</v>
      </c>
      <c r="V336">
        <f>Source!Y167</f>
        <v>0</v>
      </c>
      <c r="W336">
        <f>IF(Source!BI167&lt;=1,H336, 0)</f>
        <v>1272.03</v>
      </c>
      <c r="X336">
        <f>IF(Source!BI167=2,H336, 0)</f>
        <v>0</v>
      </c>
      <c r="Y336">
        <f>IF(Source!BI167=3,H336, 0)</f>
        <v>0</v>
      </c>
      <c r="Z336">
        <f>IF(Source!BI167=4,H336, 0)</f>
        <v>0</v>
      </c>
    </row>
    <row r="337" spans="1:26" ht="15" x14ac:dyDescent="0.25">
      <c r="G337" s="78">
        <f>H329+H330+H332+H333+H334+SUM(H336:H336)</f>
        <v>2272.29</v>
      </c>
      <c r="H337" s="78"/>
      <c r="J337" s="78">
        <f>K329+K330+K332+K333+K334+SUM(K336:K336)</f>
        <v>14926.480000000001</v>
      </c>
      <c r="K337" s="78"/>
      <c r="L337" s="42">
        <f>Source!U165</f>
        <v>47.227187999999998</v>
      </c>
      <c r="O337" s="26">
        <f>G337</f>
        <v>2272.29</v>
      </c>
      <c r="P337" s="26">
        <f>J337</f>
        <v>14926.480000000001</v>
      </c>
      <c r="Q337" s="26">
        <f>L337</f>
        <v>47.227187999999998</v>
      </c>
      <c r="W337">
        <f>IF(Source!BI165&lt;=1,H329+H330+H332+H333+H334, 0)</f>
        <v>1000.26</v>
      </c>
      <c r="X337">
        <f>IF(Source!BI165=2,H329+H330+H332+H333+H334, 0)</f>
        <v>0</v>
      </c>
      <c r="Y337">
        <f>IF(Source!BI165=3,H329+H330+H332+H333+H334, 0)</f>
        <v>0</v>
      </c>
      <c r="Z337">
        <f>IF(Source!BI165=4,H329+H330+H332+H333+H334, 0)</f>
        <v>0</v>
      </c>
    </row>
    <row r="338" spans="1:26" ht="42.75" x14ac:dyDescent="0.2">
      <c r="A338" s="46" t="str">
        <f>Source!E169</f>
        <v>35</v>
      </c>
      <c r="B338" s="47" t="str">
        <f>Source!F169</f>
        <v>11-01-004-05</v>
      </c>
      <c r="C338" s="47" t="str">
        <f>Source!G169</f>
        <v>Устройство гидроизоляции обмазочной в один слой толщиной 2 мм</v>
      </c>
      <c r="D338" s="30" t="str">
        <f>Source!H169</f>
        <v>100 м2</v>
      </c>
      <c r="E338" s="13">
        <f>Source!I169</f>
        <v>2.4514</v>
      </c>
      <c r="F338" s="31">
        <f>Source!AL169+Source!AM169+Source!AO169</f>
        <v>1144.8800000000001</v>
      </c>
      <c r="G338" s="32"/>
      <c r="H338" s="31"/>
      <c r="I338" s="32" t="str">
        <f>Source!BO169</f>
        <v/>
      </c>
      <c r="J338" s="32"/>
      <c r="K338" s="31"/>
      <c r="L338" s="33"/>
      <c r="S338">
        <f>ROUND((Source!FX169/100)*((ROUND(Source!AF169*Source!I169, 2)+ROUND(Source!AE169*Source!I169, 2))), 2)</f>
        <v>938.86</v>
      </c>
      <c r="T338">
        <f>Source!X169</f>
        <v>6175.61</v>
      </c>
      <c r="U338">
        <f>ROUND((Source!FY169/100)*((ROUND(Source!AF169*Source!I169, 2)+ROUND(Source!AE169*Source!I169, 2))), 2)</f>
        <v>540.66999999999996</v>
      </c>
      <c r="V338">
        <f>Source!Y169</f>
        <v>3560.71</v>
      </c>
    </row>
    <row r="339" spans="1:26" x14ac:dyDescent="0.2">
      <c r="C339" s="25" t="str">
        <f>"Объем: "&amp;Source!I169&amp;"=245,14/"&amp;"100"</f>
        <v>Объем: 2,4514=245,14/100</v>
      </c>
    </row>
    <row r="340" spans="1:26" ht="14.25" x14ac:dyDescent="0.2">
      <c r="A340" s="46"/>
      <c r="B340" s="47"/>
      <c r="C340" s="47" t="s">
        <v>1456</v>
      </c>
      <c r="D340" s="30"/>
      <c r="E340" s="13"/>
      <c r="F340" s="31">
        <f>Source!AO169</f>
        <v>295.05</v>
      </c>
      <c r="G340" s="32" t="str">
        <f>Source!DG169</f>
        <v>)*1,15</v>
      </c>
      <c r="H340" s="31">
        <f>ROUND(Source!AF169*Source!I169, 2)</f>
        <v>831.78</v>
      </c>
      <c r="I340" s="32"/>
      <c r="J340" s="32">
        <f>IF(Source!BA169&lt;&gt; 0, Source!BA169, 1)</f>
        <v>6.56</v>
      </c>
      <c r="K340" s="31">
        <f>Source!S169</f>
        <v>5456.51</v>
      </c>
      <c r="L340" s="33"/>
      <c r="R340">
        <f>H340</f>
        <v>831.78</v>
      </c>
    </row>
    <row r="341" spans="1:26" ht="14.25" x14ac:dyDescent="0.2">
      <c r="A341" s="46"/>
      <c r="B341" s="47"/>
      <c r="C341" s="47" t="s">
        <v>210</v>
      </c>
      <c r="D341" s="30"/>
      <c r="E341" s="13"/>
      <c r="F341" s="31">
        <f>Source!AM169</f>
        <v>157.21</v>
      </c>
      <c r="G341" s="32" t="str">
        <f>Source!DE169</f>
        <v>)*1,25</v>
      </c>
      <c r="H341" s="31">
        <f>ROUND(Source!AD169*Source!I169, 2)</f>
        <v>481.72</v>
      </c>
      <c r="I341" s="32"/>
      <c r="J341" s="32">
        <f>IF(Source!BB169&lt;&gt; 0, Source!BB169, 1)</f>
        <v>6.56</v>
      </c>
      <c r="K341" s="31">
        <f>Source!Q169</f>
        <v>3160.11</v>
      </c>
      <c r="L341" s="33"/>
    </row>
    <row r="342" spans="1:26" ht="14.25" x14ac:dyDescent="0.2">
      <c r="A342" s="46"/>
      <c r="B342" s="47"/>
      <c r="C342" s="47" t="s">
        <v>1462</v>
      </c>
      <c r="D342" s="30"/>
      <c r="E342" s="13"/>
      <c r="F342" s="31">
        <f>Source!AN169</f>
        <v>5.33</v>
      </c>
      <c r="G342" s="32" t="str">
        <f>Source!DF169</f>
        <v>)*1,25</v>
      </c>
      <c r="H342" s="43">
        <f>ROUND(Source!AE169*Source!I169, 2)</f>
        <v>16.329999999999998</v>
      </c>
      <c r="I342" s="32"/>
      <c r="J342" s="32">
        <f>IF(Source!BS169&lt;&gt; 0, Source!BS169, 1)</f>
        <v>6.56</v>
      </c>
      <c r="K342" s="43">
        <f>Source!R169</f>
        <v>107.1</v>
      </c>
      <c r="L342" s="33"/>
      <c r="R342">
        <f>H342</f>
        <v>16.329999999999998</v>
      </c>
    </row>
    <row r="343" spans="1:26" ht="14.25" x14ac:dyDescent="0.2">
      <c r="A343" s="46"/>
      <c r="B343" s="47"/>
      <c r="C343" s="47" t="s">
        <v>1463</v>
      </c>
      <c r="D343" s="30"/>
      <c r="E343" s="13"/>
      <c r="F343" s="31">
        <f>Source!AL169</f>
        <v>692.62</v>
      </c>
      <c r="G343" s="32" t="str">
        <f>Source!DD169</f>
        <v/>
      </c>
      <c r="H343" s="31">
        <f>ROUND(Source!AC169*Source!I169, 2)</f>
        <v>1697.89</v>
      </c>
      <c r="I343" s="32"/>
      <c r="J343" s="32">
        <f>IF(Source!BC169&lt;&gt; 0, Source!BC169, 1)</f>
        <v>6.56</v>
      </c>
      <c r="K343" s="31">
        <f>Source!P169</f>
        <v>11138.15</v>
      </c>
      <c r="L343" s="33"/>
    </row>
    <row r="344" spans="1:26" ht="14.25" x14ac:dyDescent="0.2">
      <c r="A344" s="46"/>
      <c r="B344" s="47"/>
      <c r="C344" s="47" t="s">
        <v>1457</v>
      </c>
      <c r="D344" s="30" t="s">
        <v>1458</v>
      </c>
      <c r="E344" s="13">
        <f>Source!BZ169</f>
        <v>123</v>
      </c>
      <c r="F344" s="66" t="str">
        <f>CONCATENATE(" )", Source!DL169, Source!FT169, "=", Source!FX169)</f>
        <v xml:space="preserve"> )*0,9=110,7</v>
      </c>
      <c r="G344" s="79"/>
      <c r="H344" s="31">
        <f>SUM(S338:S351)</f>
        <v>938.86</v>
      </c>
      <c r="I344" s="34"/>
      <c r="J344" s="28">
        <f>Source!AT169</f>
        <v>111</v>
      </c>
      <c r="K344" s="31">
        <f>SUM(T338:T351)</f>
        <v>6175.61</v>
      </c>
      <c r="L344" s="33"/>
    </row>
    <row r="345" spans="1:26" ht="14.25" x14ac:dyDescent="0.2">
      <c r="A345" s="46"/>
      <c r="B345" s="47"/>
      <c r="C345" s="47" t="s">
        <v>1459</v>
      </c>
      <c r="D345" s="30" t="s">
        <v>1458</v>
      </c>
      <c r="E345" s="13">
        <f>Source!CA169</f>
        <v>75</v>
      </c>
      <c r="F345" s="66" t="str">
        <f>CONCATENATE(" )", Source!DM169, Source!FU169, "=", Source!FY169)</f>
        <v xml:space="preserve"> )*0,85=63,75</v>
      </c>
      <c r="G345" s="79"/>
      <c r="H345" s="31">
        <f>SUM(U338:U351)</f>
        <v>540.66999999999996</v>
      </c>
      <c r="I345" s="34"/>
      <c r="J345" s="28">
        <f>Source!AU169</f>
        <v>64</v>
      </c>
      <c r="K345" s="31">
        <f>SUM(V338:V351)</f>
        <v>3560.71</v>
      </c>
      <c r="L345" s="33"/>
    </row>
    <row r="346" spans="1:26" ht="14.25" x14ac:dyDescent="0.2">
      <c r="A346" s="46"/>
      <c r="B346" s="47"/>
      <c r="C346" s="47" t="s">
        <v>1460</v>
      </c>
      <c r="D346" s="30" t="s">
        <v>1461</v>
      </c>
      <c r="E346" s="13">
        <f>Source!AQ169</f>
        <v>26.97</v>
      </c>
      <c r="F346" s="31"/>
      <c r="G346" s="32" t="str">
        <f>Source!DI169</f>
        <v>)*1,15</v>
      </c>
      <c r="H346" s="31"/>
      <c r="I346" s="32"/>
      <c r="J346" s="32"/>
      <c r="K346" s="31"/>
      <c r="L346" s="35">
        <f>Source!U169</f>
        <v>76.031396699999988</v>
      </c>
    </row>
    <row r="347" spans="1:26" ht="28.5" x14ac:dyDescent="0.2">
      <c r="A347" s="46" t="str">
        <f>Source!E171</f>
        <v>35,1</v>
      </c>
      <c r="B347" s="47" t="str">
        <f>Source!F171</f>
        <v>14.2.05.01-0103</v>
      </c>
      <c r="C347" s="47" t="str">
        <f>Source!G171</f>
        <v>Состав гидроизоляционный Церезит</v>
      </c>
      <c r="D347" s="30" t="str">
        <f>Source!H171</f>
        <v>кг</v>
      </c>
      <c r="E347" s="13">
        <f>Source!I171</f>
        <v>134.827</v>
      </c>
      <c r="F347" s="31">
        <f>Source!AL171+Source!AM171+Source!AO171</f>
        <v>36.369999999999997</v>
      </c>
      <c r="G347" s="45" t="s">
        <v>6</v>
      </c>
      <c r="H347" s="31">
        <f>ROUND(Source!AC171*Source!I171, 2)+ROUND(Source!AD171*Source!I171, 2)+ROUND(Source!AF171*Source!I171, 2)</f>
        <v>4903.66</v>
      </c>
      <c r="I347" s="32"/>
      <c r="J347" s="32">
        <f>IF(Source!BC171&lt;&gt; 0, Source!BC171, 1)</f>
        <v>6.56</v>
      </c>
      <c r="K347" s="31">
        <f>Source!O171</f>
        <v>32168</v>
      </c>
      <c r="L347" s="33"/>
      <c r="S347">
        <f>ROUND((Source!FX171/100)*((ROUND(Source!AF171*Source!I171, 2)+ROUND(Source!AE171*Source!I171, 2))), 2)</f>
        <v>0</v>
      </c>
      <c r="T347">
        <f>Source!X171</f>
        <v>0</v>
      </c>
      <c r="U347">
        <f>ROUND((Source!FY171/100)*((ROUND(Source!AF171*Source!I171, 2)+ROUND(Source!AE171*Source!I171, 2))), 2)</f>
        <v>0</v>
      </c>
      <c r="V347">
        <f>Source!Y171</f>
        <v>0</v>
      </c>
      <c r="W347">
        <f>IF(Source!BI171&lt;=1,H347, 0)</f>
        <v>4903.66</v>
      </c>
      <c r="X347">
        <f>IF(Source!BI171=2,H347, 0)</f>
        <v>0</v>
      </c>
      <c r="Y347">
        <f>IF(Source!BI171=3,H347, 0)</f>
        <v>0</v>
      </c>
      <c r="Z347">
        <f>IF(Source!BI171=4,H347, 0)</f>
        <v>0</v>
      </c>
    </row>
    <row r="348" spans="1:26" ht="28.5" x14ac:dyDescent="0.2">
      <c r="A348" s="46" t="str">
        <f>Source!E173</f>
        <v>35,2</v>
      </c>
      <c r="B348" s="47" t="str">
        <f>Source!F173</f>
        <v>01.2.01.02-0052</v>
      </c>
      <c r="C348" s="47" t="str">
        <f>Source!G173</f>
        <v>Битумы нефтяные строительные марки БН-70/30</v>
      </c>
      <c r="D348" s="30" t="str">
        <f>Source!H173</f>
        <v>т</v>
      </c>
      <c r="E348" s="13">
        <f>Source!I173</f>
        <v>-4.6577E-2</v>
      </c>
      <c r="F348" s="31">
        <f>Source!AL173+Source!AM173+Source!AO173</f>
        <v>1525.5</v>
      </c>
      <c r="G348" s="45" t="s">
        <v>6</v>
      </c>
      <c r="H348" s="31">
        <f>ROUND(Source!AC173*Source!I173, 2)+ROUND(Source!AD173*Source!I173, 2)+ROUND(Source!AF173*Source!I173, 2)</f>
        <v>-71.05</v>
      </c>
      <c r="I348" s="32"/>
      <c r="J348" s="32">
        <f>IF(Source!BC173&lt;&gt; 0, Source!BC173, 1)</f>
        <v>6.56</v>
      </c>
      <c r="K348" s="31">
        <f>Source!O173</f>
        <v>-466.11</v>
      </c>
      <c r="L348" s="33"/>
      <c r="S348">
        <f>ROUND((Source!FX173/100)*((ROUND(Source!AF173*Source!I173, 2)+ROUND(Source!AE173*Source!I173, 2))), 2)</f>
        <v>0</v>
      </c>
      <c r="T348">
        <f>Source!X173</f>
        <v>0</v>
      </c>
      <c r="U348">
        <f>ROUND((Source!FY173/100)*((ROUND(Source!AF173*Source!I173, 2)+ROUND(Source!AE173*Source!I173, 2))), 2)</f>
        <v>0</v>
      </c>
      <c r="V348">
        <f>Source!Y173</f>
        <v>0</v>
      </c>
      <c r="W348">
        <f>IF(Source!BI173&lt;=1,H348, 0)</f>
        <v>-71.05</v>
      </c>
      <c r="X348">
        <f>IF(Source!BI173=2,H348, 0)</f>
        <v>0</v>
      </c>
      <c r="Y348">
        <f>IF(Source!BI173=3,H348, 0)</f>
        <v>0</v>
      </c>
      <c r="Z348">
        <f>IF(Source!BI173=4,H348, 0)</f>
        <v>0</v>
      </c>
    </row>
    <row r="349" spans="1:26" ht="28.5" x14ac:dyDescent="0.2">
      <c r="A349" s="46" t="str">
        <f>Source!E175</f>
        <v>35,3</v>
      </c>
      <c r="B349" s="47" t="str">
        <f>Source!F175</f>
        <v>01.2.01.02-0054</v>
      </c>
      <c r="C349" s="47" t="str">
        <f>Source!G175</f>
        <v>Битумы нефтяные строительные марки БН-90/10</v>
      </c>
      <c r="D349" s="30" t="str">
        <f>Source!H175</f>
        <v>т</v>
      </c>
      <c r="E349" s="13">
        <f>Source!I175</f>
        <v>-0.38486999999999999</v>
      </c>
      <c r="F349" s="31">
        <f>Source!AL175+Source!AM175+Source!AO175</f>
        <v>1383.1</v>
      </c>
      <c r="G349" s="45" t="s">
        <v>6</v>
      </c>
      <c r="H349" s="31">
        <f>ROUND(Source!AC175*Source!I175, 2)+ROUND(Source!AD175*Source!I175, 2)+ROUND(Source!AF175*Source!I175, 2)</f>
        <v>-532.30999999999995</v>
      </c>
      <c r="I349" s="32"/>
      <c r="J349" s="32">
        <f>IF(Source!BC175&lt;&gt; 0, Source!BC175, 1)</f>
        <v>6.56</v>
      </c>
      <c r="K349" s="31">
        <f>Source!O175</f>
        <v>-3491.98</v>
      </c>
      <c r="L349" s="33"/>
      <c r="S349">
        <f>ROUND((Source!FX175/100)*((ROUND(Source!AF175*Source!I175, 2)+ROUND(Source!AE175*Source!I175, 2))), 2)</f>
        <v>0</v>
      </c>
      <c r="T349">
        <f>Source!X175</f>
        <v>0</v>
      </c>
      <c r="U349">
        <f>ROUND((Source!FY175/100)*((ROUND(Source!AF175*Source!I175, 2)+ROUND(Source!AE175*Source!I175, 2))), 2)</f>
        <v>0</v>
      </c>
      <c r="V349">
        <f>Source!Y175</f>
        <v>0</v>
      </c>
      <c r="W349">
        <f>IF(Source!BI175&lt;=1,H349, 0)</f>
        <v>-532.30999999999995</v>
      </c>
      <c r="X349">
        <f>IF(Source!BI175=2,H349, 0)</f>
        <v>0</v>
      </c>
      <c r="Y349">
        <f>IF(Source!BI175=3,H349, 0)</f>
        <v>0</v>
      </c>
      <c r="Z349">
        <f>IF(Source!BI175=4,H349, 0)</f>
        <v>0</v>
      </c>
    </row>
    <row r="350" spans="1:26" ht="28.5" x14ac:dyDescent="0.2">
      <c r="A350" s="46" t="str">
        <f>Source!E177</f>
        <v>35,4</v>
      </c>
      <c r="B350" s="47" t="str">
        <f>Source!F177</f>
        <v>01.3.01.01-0009</v>
      </c>
      <c r="C350" s="47" t="str">
        <f>Source!G177</f>
        <v>Бензин растворитель</v>
      </c>
      <c r="D350" s="30" t="str">
        <f>Source!H177</f>
        <v>т</v>
      </c>
      <c r="E350" s="13">
        <f>Source!I177</f>
        <v>-0.13972999999999999</v>
      </c>
      <c r="F350" s="31">
        <f>Source!AL177+Source!AM177+Source!AO177</f>
        <v>6143.8</v>
      </c>
      <c r="G350" s="45" t="s">
        <v>6</v>
      </c>
      <c r="H350" s="31">
        <f>ROUND(Source!AC177*Source!I177, 2)+ROUND(Source!AD177*Source!I177, 2)+ROUND(Source!AF177*Source!I177, 2)</f>
        <v>-858.47</v>
      </c>
      <c r="I350" s="32"/>
      <c r="J350" s="32">
        <f>IF(Source!BC177&lt;&gt; 0, Source!BC177, 1)</f>
        <v>6.56</v>
      </c>
      <c r="K350" s="31">
        <f>Source!O177</f>
        <v>-5631.58</v>
      </c>
      <c r="L350" s="33"/>
      <c r="S350">
        <f>ROUND((Source!FX177/100)*((ROUND(Source!AF177*Source!I177, 2)+ROUND(Source!AE177*Source!I177, 2))), 2)</f>
        <v>0</v>
      </c>
      <c r="T350">
        <f>Source!X177</f>
        <v>0</v>
      </c>
      <c r="U350">
        <f>ROUND((Source!FY177/100)*((ROUND(Source!AF177*Source!I177, 2)+ROUND(Source!AE177*Source!I177, 2))), 2)</f>
        <v>0</v>
      </c>
      <c r="V350">
        <f>Source!Y177</f>
        <v>0</v>
      </c>
      <c r="W350">
        <f>IF(Source!BI177&lt;=1,H350, 0)</f>
        <v>-858.47</v>
      </c>
      <c r="X350">
        <f>IF(Source!BI177=2,H350, 0)</f>
        <v>0</v>
      </c>
      <c r="Y350">
        <f>IF(Source!BI177=3,H350, 0)</f>
        <v>0</v>
      </c>
      <c r="Z350">
        <f>IF(Source!BI177=4,H350, 0)</f>
        <v>0</v>
      </c>
    </row>
    <row r="351" spans="1:26" ht="28.5" x14ac:dyDescent="0.2">
      <c r="A351" s="48" t="str">
        <f>Source!E179</f>
        <v>35,5</v>
      </c>
      <c r="B351" s="49" t="str">
        <f>Source!F179</f>
        <v>01.7.07.13-0001</v>
      </c>
      <c r="C351" s="49" t="str">
        <f>Source!G179</f>
        <v>Мука андезитовая кислотоупорная, марка А</v>
      </c>
      <c r="D351" s="36" t="str">
        <f>Source!H179</f>
        <v>т</v>
      </c>
      <c r="E351" s="37">
        <f>Source!I179</f>
        <v>-0.306425</v>
      </c>
      <c r="F351" s="38">
        <f>Source!AL179+Source!AM179+Source!AO179</f>
        <v>688.8</v>
      </c>
      <c r="G351" s="39" t="s">
        <v>6</v>
      </c>
      <c r="H351" s="38">
        <f>ROUND(Source!AC179*Source!I179, 2)+ROUND(Source!AD179*Source!I179, 2)+ROUND(Source!AF179*Source!I179, 2)</f>
        <v>-211.07</v>
      </c>
      <c r="I351" s="40"/>
      <c r="J351" s="40">
        <f>IF(Source!BC179&lt;&gt; 0, Source!BC179, 1)</f>
        <v>6.56</v>
      </c>
      <c r="K351" s="38">
        <f>Source!O179</f>
        <v>-1384.59</v>
      </c>
      <c r="L351" s="41"/>
      <c r="S351">
        <f>ROUND((Source!FX179/100)*((ROUND(Source!AF179*Source!I179, 2)+ROUND(Source!AE179*Source!I179, 2))), 2)</f>
        <v>0</v>
      </c>
      <c r="T351">
        <f>Source!X179</f>
        <v>0</v>
      </c>
      <c r="U351">
        <f>ROUND((Source!FY179/100)*((ROUND(Source!AF179*Source!I179, 2)+ROUND(Source!AE179*Source!I179, 2))), 2)</f>
        <v>0</v>
      </c>
      <c r="V351">
        <f>Source!Y179</f>
        <v>0</v>
      </c>
      <c r="W351">
        <f>IF(Source!BI179&lt;=1,H351, 0)</f>
        <v>-211.07</v>
      </c>
      <c r="X351">
        <f>IF(Source!BI179=2,H351, 0)</f>
        <v>0</v>
      </c>
      <c r="Y351">
        <f>IF(Source!BI179=3,H351, 0)</f>
        <v>0</v>
      </c>
      <c r="Z351">
        <f>IF(Source!BI179=4,H351, 0)</f>
        <v>0</v>
      </c>
    </row>
    <row r="352" spans="1:26" ht="15" x14ac:dyDescent="0.25">
      <c r="G352" s="78">
        <f>H340+H341+H343+H344+H345+SUM(H347:H351)</f>
        <v>7721.6799999999985</v>
      </c>
      <c r="H352" s="78"/>
      <c r="J352" s="78">
        <f>K340+K341+K343+K344+K345+SUM(K347:K351)</f>
        <v>50684.83</v>
      </c>
      <c r="K352" s="78"/>
      <c r="L352" s="42">
        <f>Source!U169</f>
        <v>76.031396699999988</v>
      </c>
      <c r="O352" s="26">
        <f>G352</f>
        <v>7721.6799999999985</v>
      </c>
      <c r="P352" s="26">
        <f>J352</f>
        <v>50684.83</v>
      </c>
      <c r="Q352" s="26">
        <f>L352</f>
        <v>76.031396699999988</v>
      </c>
      <c r="W352">
        <f>IF(Source!BI169&lt;=1,H340+H341+H343+H344+H345, 0)</f>
        <v>4490.92</v>
      </c>
      <c r="X352">
        <f>IF(Source!BI169=2,H340+H341+H343+H344+H345, 0)</f>
        <v>0</v>
      </c>
      <c r="Y352">
        <f>IF(Source!BI169=3,H340+H341+H343+H344+H345, 0)</f>
        <v>0</v>
      </c>
      <c r="Z352">
        <f>IF(Source!BI169=4,H340+H341+H343+H344+H345, 0)</f>
        <v>0</v>
      </c>
    </row>
    <row r="353" spans="1:26" ht="57" x14ac:dyDescent="0.2">
      <c r="A353" s="46" t="str">
        <f>Source!E181</f>
        <v>36</v>
      </c>
      <c r="B353" s="47" t="str">
        <f>Source!F181</f>
        <v>11-01-004-06</v>
      </c>
      <c r="C353" s="47" t="str">
        <f>Source!G181</f>
        <v>Устройство гидроизоляции обмазочной на каждый последующий слой толщиной 1 мм добавлять к расценке 11-01-004-05</v>
      </c>
      <c r="D353" s="30" t="str">
        <f>Source!H181</f>
        <v>100 м2</v>
      </c>
      <c r="E353" s="13">
        <f>Source!I181</f>
        <v>2.4514</v>
      </c>
      <c r="F353" s="31">
        <f>Source!AL181+Source!AM181+Source!AO181</f>
        <v>336.46</v>
      </c>
      <c r="G353" s="32"/>
      <c r="H353" s="31"/>
      <c r="I353" s="32" t="str">
        <f>Source!BO181</f>
        <v/>
      </c>
      <c r="J353" s="32"/>
      <c r="K353" s="31"/>
      <c r="L353" s="33"/>
      <c r="S353">
        <f>ROUND((Source!FX181/100)*((ROUND(Source!AF181*Source!I181, 2)+ROUND(Source!AE181*Source!I181, 2))), 2)</f>
        <v>320.73</v>
      </c>
      <c r="T353">
        <f>Source!X181</f>
        <v>2109.6999999999998</v>
      </c>
      <c r="U353">
        <f>ROUND((Source!FY181/100)*((ROUND(Source!AF181*Source!I181, 2)+ROUND(Source!AE181*Source!I181, 2))), 2)</f>
        <v>184.7</v>
      </c>
      <c r="V353">
        <f>Source!Y181</f>
        <v>1216.4000000000001</v>
      </c>
    </row>
    <row r="354" spans="1:26" x14ac:dyDescent="0.2">
      <c r="C354" s="25" t="str">
        <f>"Объем: "&amp;Source!I181&amp;"=245,14/"&amp;"100"</f>
        <v>Объем: 2,4514=245,14/100</v>
      </c>
    </row>
    <row r="355" spans="1:26" ht="14.25" x14ac:dyDescent="0.2">
      <c r="A355" s="46"/>
      <c r="B355" s="47"/>
      <c r="C355" s="47" t="s">
        <v>1456</v>
      </c>
      <c r="D355" s="30"/>
      <c r="E355" s="13"/>
      <c r="F355" s="31">
        <f>Source!AO181</f>
        <v>99.55</v>
      </c>
      <c r="G355" s="32" t="str">
        <f>Source!DG181</f>
        <v>)*1,15</v>
      </c>
      <c r="H355" s="31">
        <f>ROUND(Source!AF181*Source!I181, 2)</f>
        <v>280.64</v>
      </c>
      <c r="I355" s="32"/>
      <c r="J355" s="32">
        <f>IF(Source!BA181&lt;&gt; 0, Source!BA181, 1)</f>
        <v>6.56</v>
      </c>
      <c r="K355" s="31">
        <f>Source!S181</f>
        <v>1840.97</v>
      </c>
      <c r="L355" s="33"/>
      <c r="R355">
        <f>H355</f>
        <v>280.64</v>
      </c>
    </row>
    <row r="356" spans="1:26" ht="14.25" x14ac:dyDescent="0.2">
      <c r="A356" s="46"/>
      <c r="B356" s="47"/>
      <c r="C356" s="47" t="s">
        <v>210</v>
      </c>
      <c r="D356" s="30"/>
      <c r="E356" s="13"/>
      <c r="F356" s="31">
        <f>Source!AM181</f>
        <v>81</v>
      </c>
      <c r="G356" s="32" t="str">
        <f>Source!DE181</f>
        <v>)*1,25</v>
      </c>
      <c r="H356" s="31">
        <f>ROUND(Source!AD181*Source!I181, 2)</f>
        <v>248.2</v>
      </c>
      <c r="I356" s="32"/>
      <c r="J356" s="32">
        <f>IF(Source!BB181&lt;&gt; 0, Source!BB181, 1)</f>
        <v>6.56</v>
      </c>
      <c r="K356" s="31">
        <f>Source!Q181</f>
        <v>1628.22</v>
      </c>
      <c r="L356" s="33"/>
    </row>
    <row r="357" spans="1:26" ht="14.25" x14ac:dyDescent="0.2">
      <c r="A357" s="46"/>
      <c r="B357" s="47"/>
      <c r="C357" s="47" t="s">
        <v>1462</v>
      </c>
      <c r="D357" s="30"/>
      <c r="E357" s="13"/>
      <c r="F357" s="31">
        <f>Source!AN181</f>
        <v>2.97</v>
      </c>
      <c r="G357" s="32" t="str">
        <f>Source!DF181</f>
        <v>)*1,25</v>
      </c>
      <c r="H357" s="43">
        <f>ROUND(Source!AE181*Source!I181, 2)</f>
        <v>9.09</v>
      </c>
      <c r="I357" s="32"/>
      <c r="J357" s="32">
        <f>IF(Source!BS181&lt;&gt; 0, Source!BS181, 1)</f>
        <v>6.56</v>
      </c>
      <c r="K357" s="43">
        <f>Source!R181</f>
        <v>59.66</v>
      </c>
      <c r="L357" s="33"/>
      <c r="R357">
        <f>H357</f>
        <v>9.09</v>
      </c>
    </row>
    <row r="358" spans="1:26" ht="14.25" x14ac:dyDescent="0.2">
      <c r="A358" s="46"/>
      <c r="B358" s="47"/>
      <c r="C358" s="47" t="s">
        <v>1463</v>
      </c>
      <c r="D358" s="30"/>
      <c r="E358" s="13"/>
      <c r="F358" s="31">
        <f>Source!AL181</f>
        <v>155.91</v>
      </c>
      <c r="G358" s="32" t="str">
        <f>Source!DD181</f>
        <v/>
      </c>
      <c r="H358" s="31">
        <f>ROUND(Source!AC181*Source!I181, 2)</f>
        <v>382.2</v>
      </c>
      <c r="I358" s="32"/>
      <c r="J358" s="32">
        <f>IF(Source!BC181&lt;&gt; 0, Source!BC181, 1)</f>
        <v>6.56</v>
      </c>
      <c r="K358" s="31">
        <f>Source!P181</f>
        <v>2507.2199999999998</v>
      </c>
      <c r="L358" s="33"/>
    </row>
    <row r="359" spans="1:26" ht="14.25" x14ac:dyDescent="0.2">
      <c r="A359" s="46"/>
      <c r="B359" s="47"/>
      <c r="C359" s="47" t="s">
        <v>1457</v>
      </c>
      <c r="D359" s="30" t="s">
        <v>1458</v>
      </c>
      <c r="E359" s="13">
        <f>Source!BZ181</f>
        <v>123</v>
      </c>
      <c r="F359" s="66" t="str">
        <f>CONCATENATE(" )", Source!DL181, Source!FT181, "=", Source!FX181)</f>
        <v xml:space="preserve"> )*0,9=110,7</v>
      </c>
      <c r="G359" s="79"/>
      <c r="H359" s="31">
        <f>SUM(S353:S365)</f>
        <v>320.73</v>
      </c>
      <c r="I359" s="34"/>
      <c r="J359" s="28">
        <f>Source!AT181</f>
        <v>111</v>
      </c>
      <c r="K359" s="31">
        <f>SUM(T353:T365)</f>
        <v>2109.6999999999998</v>
      </c>
      <c r="L359" s="33"/>
    </row>
    <row r="360" spans="1:26" ht="14.25" x14ac:dyDescent="0.2">
      <c r="A360" s="46"/>
      <c r="B360" s="47"/>
      <c r="C360" s="47" t="s">
        <v>1459</v>
      </c>
      <c r="D360" s="30" t="s">
        <v>1458</v>
      </c>
      <c r="E360" s="13">
        <f>Source!CA181</f>
        <v>75</v>
      </c>
      <c r="F360" s="66" t="str">
        <f>CONCATENATE(" )", Source!DM181, Source!FU181, "=", Source!FY181)</f>
        <v xml:space="preserve"> )*0,85=63,75</v>
      </c>
      <c r="G360" s="79"/>
      <c r="H360" s="31">
        <f>SUM(U353:U365)</f>
        <v>184.7</v>
      </c>
      <c r="I360" s="34"/>
      <c r="J360" s="28">
        <f>Source!AU181</f>
        <v>64</v>
      </c>
      <c r="K360" s="31">
        <f>SUM(V353:V365)</f>
        <v>1216.4000000000001</v>
      </c>
      <c r="L360" s="33"/>
    </row>
    <row r="361" spans="1:26" ht="14.25" x14ac:dyDescent="0.2">
      <c r="A361" s="46"/>
      <c r="B361" s="47"/>
      <c r="C361" s="47" t="s">
        <v>1460</v>
      </c>
      <c r="D361" s="30" t="s">
        <v>1461</v>
      </c>
      <c r="E361" s="13">
        <f>Source!AQ181</f>
        <v>9.1</v>
      </c>
      <c r="F361" s="31"/>
      <c r="G361" s="32" t="str">
        <f>Source!DI181</f>
        <v>)*1,15</v>
      </c>
      <c r="H361" s="31"/>
      <c r="I361" s="32"/>
      <c r="J361" s="32"/>
      <c r="K361" s="31"/>
      <c r="L361" s="35">
        <f>Source!U181</f>
        <v>25.653900999999994</v>
      </c>
    </row>
    <row r="362" spans="1:26" ht="28.5" x14ac:dyDescent="0.2">
      <c r="A362" s="46" t="str">
        <f>Source!E183</f>
        <v>36,1</v>
      </c>
      <c r="B362" s="47" t="str">
        <f>Source!F183</f>
        <v>01.1.02.10-0021</v>
      </c>
      <c r="C362" s="47" t="str">
        <f>Source!G183</f>
        <v>Асбест хризотиловый марки К-6-30</v>
      </c>
      <c r="D362" s="30" t="str">
        <f>Source!H183</f>
        <v>т</v>
      </c>
      <c r="E362" s="13">
        <f>Source!I183</f>
        <v>-9.8060000000000005E-3</v>
      </c>
      <c r="F362" s="31">
        <f>Source!AL183+Source!AM183+Source!AO183</f>
        <v>1160</v>
      </c>
      <c r="G362" s="45" t="s">
        <v>6</v>
      </c>
      <c r="H362" s="31">
        <f>ROUND(Source!AC183*Source!I183, 2)+ROUND(Source!AD183*Source!I183, 2)+ROUND(Source!AF183*Source!I183, 2)</f>
        <v>-11.37</v>
      </c>
      <c r="I362" s="32"/>
      <c r="J362" s="32">
        <f>IF(Source!BC183&lt;&gt; 0, Source!BC183, 1)</f>
        <v>6.56</v>
      </c>
      <c r="K362" s="31">
        <f>Source!O183</f>
        <v>-74.62</v>
      </c>
      <c r="L362" s="33"/>
      <c r="S362">
        <f>ROUND((Source!FX183/100)*((ROUND(Source!AF183*Source!I183, 2)+ROUND(Source!AE183*Source!I183, 2))), 2)</f>
        <v>0</v>
      </c>
      <c r="T362">
        <f>Source!X183</f>
        <v>0</v>
      </c>
      <c r="U362">
        <f>ROUND((Source!FY183/100)*((ROUND(Source!AF183*Source!I183, 2)+ROUND(Source!AE183*Source!I183, 2))), 2)</f>
        <v>0</v>
      </c>
      <c r="V362">
        <f>Source!Y183</f>
        <v>0</v>
      </c>
      <c r="W362">
        <f>IF(Source!BI183&lt;=1,H362, 0)</f>
        <v>-11.37</v>
      </c>
      <c r="X362">
        <f>IF(Source!BI183=2,H362, 0)</f>
        <v>0</v>
      </c>
      <c r="Y362">
        <f>IF(Source!BI183=3,H362, 0)</f>
        <v>0</v>
      </c>
      <c r="Z362">
        <f>IF(Source!BI183=4,H362, 0)</f>
        <v>0</v>
      </c>
    </row>
    <row r="363" spans="1:26" ht="28.5" x14ac:dyDescent="0.2">
      <c r="A363" s="46" t="str">
        <f>Source!E185</f>
        <v>36,2</v>
      </c>
      <c r="B363" s="47" t="str">
        <f>Source!F185</f>
        <v>01.2.01.02-0054</v>
      </c>
      <c r="C363" s="47" t="str">
        <f>Source!G185</f>
        <v>Битумы нефтяные строительные марки БН-90/10</v>
      </c>
      <c r="D363" s="30" t="str">
        <f>Source!H185</f>
        <v>т</v>
      </c>
      <c r="E363" s="13">
        <f>Source!I185</f>
        <v>-0.19120899999999999</v>
      </c>
      <c r="F363" s="31">
        <f>Source!AL185+Source!AM185+Source!AO185</f>
        <v>1383.1</v>
      </c>
      <c r="G363" s="45" t="s">
        <v>6</v>
      </c>
      <c r="H363" s="31">
        <f>ROUND(Source!AC185*Source!I185, 2)+ROUND(Source!AD185*Source!I185, 2)+ROUND(Source!AF185*Source!I185, 2)</f>
        <v>-264.45999999999998</v>
      </c>
      <c r="I363" s="32"/>
      <c r="J363" s="32">
        <f>IF(Source!BC185&lt;&gt; 0, Source!BC185, 1)</f>
        <v>6.56</v>
      </c>
      <c r="K363" s="31">
        <f>Source!O185</f>
        <v>-1734.87</v>
      </c>
      <c r="L363" s="33"/>
      <c r="S363">
        <f>ROUND((Source!FX185/100)*((ROUND(Source!AF185*Source!I185, 2)+ROUND(Source!AE185*Source!I185, 2))), 2)</f>
        <v>0</v>
      </c>
      <c r="T363">
        <f>Source!X185</f>
        <v>0</v>
      </c>
      <c r="U363">
        <f>ROUND((Source!FY185/100)*((ROUND(Source!AF185*Source!I185, 2)+ROUND(Source!AE185*Source!I185, 2))), 2)</f>
        <v>0</v>
      </c>
      <c r="V363">
        <f>Source!Y185</f>
        <v>0</v>
      </c>
      <c r="W363">
        <f>IF(Source!BI185&lt;=1,H363, 0)</f>
        <v>-264.45999999999998</v>
      </c>
      <c r="X363">
        <f>IF(Source!BI185=2,H363, 0)</f>
        <v>0</v>
      </c>
      <c r="Y363">
        <f>IF(Source!BI185=3,H363, 0)</f>
        <v>0</v>
      </c>
      <c r="Z363">
        <f>IF(Source!BI185=4,H363, 0)</f>
        <v>0</v>
      </c>
    </row>
    <row r="364" spans="1:26" ht="28.5" x14ac:dyDescent="0.2">
      <c r="A364" s="46" t="str">
        <f>Source!E187</f>
        <v>36,3</v>
      </c>
      <c r="B364" s="47" t="str">
        <f>Source!F187</f>
        <v>01.7.07.13-0001</v>
      </c>
      <c r="C364" s="47" t="str">
        <f>Source!G187</f>
        <v>Мука андезитовая кислотоупорная, марка А</v>
      </c>
      <c r="D364" s="30" t="str">
        <f>Source!H187</f>
        <v>т</v>
      </c>
      <c r="E364" s="13">
        <f>Source!I187</f>
        <v>-0.15443799999999999</v>
      </c>
      <c r="F364" s="31">
        <f>Source!AL187+Source!AM187+Source!AO187</f>
        <v>688.8</v>
      </c>
      <c r="G364" s="45" t="s">
        <v>6</v>
      </c>
      <c r="H364" s="31">
        <f>ROUND(Source!AC187*Source!I187, 2)+ROUND(Source!AD187*Source!I187, 2)+ROUND(Source!AF187*Source!I187, 2)</f>
        <v>-106.38</v>
      </c>
      <c r="I364" s="32"/>
      <c r="J364" s="32">
        <f>IF(Source!BC187&lt;&gt; 0, Source!BC187, 1)</f>
        <v>6.56</v>
      </c>
      <c r="K364" s="31">
        <f>Source!O187</f>
        <v>-697.83</v>
      </c>
      <c r="L364" s="33"/>
      <c r="S364">
        <f>ROUND((Source!FX187/100)*((ROUND(Source!AF187*Source!I187, 2)+ROUND(Source!AE187*Source!I187, 2))), 2)</f>
        <v>0</v>
      </c>
      <c r="T364">
        <f>Source!X187</f>
        <v>0</v>
      </c>
      <c r="U364">
        <f>ROUND((Source!FY187/100)*((ROUND(Source!AF187*Source!I187, 2)+ROUND(Source!AE187*Source!I187, 2))), 2)</f>
        <v>0</v>
      </c>
      <c r="V364">
        <f>Source!Y187</f>
        <v>0</v>
      </c>
      <c r="W364">
        <f>IF(Source!BI187&lt;=1,H364, 0)</f>
        <v>-106.38</v>
      </c>
      <c r="X364">
        <f>IF(Source!BI187=2,H364, 0)</f>
        <v>0</v>
      </c>
      <c r="Y364">
        <f>IF(Source!BI187=3,H364, 0)</f>
        <v>0</v>
      </c>
      <c r="Z364">
        <f>IF(Source!BI187=4,H364, 0)</f>
        <v>0</v>
      </c>
    </row>
    <row r="365" spans="1:26" ht="28.5" x14ac:dyDescent="0.2">
      <c r="A365" s="48" t="str">
        <f>Source!E189</f>
        <v>36,4</v>
      </c>
      <c r="B365" s="49" t="str">
        <f>Source!F189</f>
        <v>14.2.05.01-0103</v>
      </c>
      <c r="C365" s="49" t="str">
        <f>Source!G189</f>
        <v>Состав гидроизоляционный Церезит</v>
      </c>
      <c r="D365" s="36" t="str">
        <f>Source!H189</f>
        <v>кг</v>
      </c>
      <c r="E365" s="37">
        <f>Source!I189</f>
        <v>122.57000000000001</v>
      </c>
      <c r="F365" s="38">
        <f>Source!AL189+Source!AM189+Source!AO189</f>
        <v>36.369999999999997</v>
      </c>
      <c r="G365" s="39" t="s">
        <v>6</v>
      </c>
      <c r="H365" s="38">
        <f>ROUND(Source!AC189*Source!I189, 2)+ROUND(Source!AD189*Source!I189, 2)+ROUND(Source!AF189*Source!I189, 2)</f>
        <v>4457.87</v>
      </c>
      <c r="I365" s="40"/>
      <c r="J365" s="40">
        <f>IF(Source!BC189&lt;&gt; 0, Source!BC189, 1)</f>
        <v>6.56</v>
      </c>
      <c r="K365" s="38">
        <f>Source!O189</f>
        <v>29243.63</v>
      </c>
      <c r="L365" s="41"/>
      <c r="S365">
        <f>ROUND((Source!FX189/100)*((ROUND(Source!AF189*Source!I189, 2)+ROUND(Source!AE189*Source!I189, 2))), 2)</f>
        <v>0</v>
      </c>
      <c r="T365">
        <f>Source!X189</f>
        <v>0</v>
      </c>
      <c r="U365">
        <f>ROUND((Source!FY189/100)*((ROUND(Source!AF189*Source!I189, 2)+ROUND(Source!AE189*Source!I189, 2))), 2)</f>
        <v>0</v>
      </c>
      <c r="V365">
        <f>Source!Y189</f>
        <v>0</v>
      </c>
      <c r="W365">
        <f>IF(Source!BI189&lt;=1,H365, 0)</f>
        <v>4457.87</v>
      </c>
      <c r="X365">
        <f>IF(Source!BI189=2,H365, 0)</f>
        <v>0</v>
      </c>
      <c r="Y365">
        <f>IF(Source!BI189=3,H365, 0)</f>
        <v>0</v>
      </c>
      <c r="Z365">
        <f>IF(Source!BI189=4,H365, 0)</f>
        <v>0</v>
      </c>
    </row>
    <row r="366" spans="1:26" ht="15" x14ac:dyDescent="0.25">
      <c r="G366" s="78">
        <f>H355+H356+H358+H359+H360+SUM(H362:H365)</f>
        <v>5492.13</v>
      </c>
      <c r="H366" s="78"/>
      <c r="J366" s="78">
        <f>K355+K356+K358+K359+K360+SUM(K362:K365)</f>
        <v>36038.82</v>
      </c>
      <c r="K366" s="78"/>
      <c r="L366" s="42">
        <f>Source!U181</f>
        <v>25.653900999999994</v>
      </c>
      <c r="O366" s="26">
        <f>G366</f>
        <v>5492.13</v>
      </c>
      <c r="P366" s="26">
        <f>J366</f>
        <v>36038.82</v>
      </c>
      <c r="Q366" s="26">
        <f>L366</f>
        <v>25.653900999999994</v>
      </c>
      <c r="W366">
        <f>IF(Source!BI181&lt;=1,H355+H356+H358+H359+H360, 0)</f>
        <v>1416.47</v>
      </c>
      <c r="X366">
        <f>IF(Source!BI181=2,H355+H356+H358+H359+H360, 0)</f>
        <v>0</v>
      </c>
      <c r="Y366">
        <f>IF(Source!BI181=3,H355+H356+H358+H359+H360, 0)</f>
        <v>0</v>
      </c>
      <c r="Z366">
        <f>IF(Source!BI181=4,H355+H356+H358+H359+H360, 0)</f>
        <v>0</v>
      </c>
    </row>
    <row r="367" spans="1:26" ht="42.75" x14ac:dyDescent="0.2">
      <c r="A367" s="46" t="str">
        <f>Source!E191</f>
        <v>37</v>
      </c>
      <c r="B367" s="47" t="str">
        <f>Source!F191</f>
        <v>11-01-047-01</v>
      </c>
      <c r="C367" s="47" t="str">
        <f>Source!G191</f>
        <v>Устройство покрытий из плит керамогранитных размером 40х40 см прим. (30х30 см)</v>
      </c>
      <c r="D367" s="30" t="str">
        <f>Source!H191</f>
        <v>100 м2</v>
      </c>
      <c r="E367" s="13">
        <f>Source!I191</f>
        <v>2.4514</v>
      </c>
      <c r="F367" s="31">
        <f>Source!AL191+Source!AM191+Source!AO191</f>
        <v>21576.86</v>
      </c>
      <c r="G367" s="32"/>
      <c r="H367" s="31"/>
      <c r="I367" s="32" t="str">
        <f>Source!BO191</f>
        <v/>
      </c>
      <c r="J367" s="32"/>
      <c r="K367" s="31"/>
      <c r="L367" s="33"/>
      <c r="S367">
        <f>ROUND((Source!FX191/100)*((ROUND(Source!AF191*Source!I191, 2)+ROUND(Source!AE191*Source!I191, 2))), 2)</f>
        <v>8526.2199999999993</v>
      </c>
      <c r="T367">
        <f>Source!X191</f>
        <v>56083.64</v>
      </c>
      <c r="U367">
        <f>ROUND((Source!FY191/100)*((ROUND(Source!AF191*Source!I191, 2)+ROUND(Source!AE191*Source!I191, 2))), 2)</f>
        <v>4910.09</v>
      </c>
      <c r="V367">
        <f>Source!Y191</f>
        <v>32336.51</v>
      </c>
    </row>
    <row r="368" spans="1:26" x14ac:dyDescent="0.2">
      <c r="C368" s="25" t="str">
        <f>"Объем: "&amp;Source!I191&amp;"=245,14/"&amp;"100"</f>
        <v>Объем: 2,4514=245,14/100</v>
      </c>
    </row>
    <row r="369" spans="1:26" ht="14.25" x14ac:dyDescent="0.2">
      <c r="A369" s="46"/>
      <c r="B369" s="47"/>
      <c r="C369" s="47" t="s">
        <v>1456</v>
      </c>
      <c r="D369" s="30"/>
      <c r="E369" s="13"/>
      <c r="F369" s="31">
        <f>Source!AO191</f>
        <v>2713.07</v>
      </c>
      <c r="G369" s="32" t="str">
        <f>Source!DG191</f>
        <v>)*1,15</v>
      </c>
      <c r="H369" s="31">
        <f>ROUND(Source!AF191*Source!I191, 2)</f>
        <v>7648.44</v>
      </c>
      <c r="I369" s="32"/>
      <c r="J369" s="32">
        <f>IF(Source!BA191&lt;&gt; 0, Source!BA191, 1)</f>
        <v>6.56</v>
      </c>
      <c r="K369" s="31">
        <f>Source!S191</f>
        <v>50173.78</v>
      </c>
      <c r="L369" s="33"/>
      <c r="R369">
        <f>H369</f>
        <v>7648.44</v>
      </c>
    </row>
    <row r="370" spans="1:26" ht="14.25" x14ac:dyDescent="0.2">
      <c r="A370" s="46"/>
      <c r="B370" s="47"/>
      <c r="C370" s="47" t="s">
        <v>210</v>
      </c>
      <c r="D370" s="30"/>
      <c r="E370" s="13"/>
      <c r="F370" s="31">
        <f>Source!AM191</f>
        <v>24.15</v>
      </c>
      <c r="G370" s="32" t="str">
        <f>Source!DE191</f>
        <v>)*1,25</v>
      </c>
      <c r="H370" s="31">
        <f>ROUND(Source!AD191*Source!I191, 2)</f>
        <v>74.010000000000005</v>
      </c>
      <c r="I370" s="32"/>
      <c r="J370" s="32">
        <f>IF(Source!BB191&lt;&gt; 0, Source!BB191, 1)</f>
        <v>6.56</v>
      </c>
      <c r="K370" s="31">
        <f>Source!Q191</f>
        <v>485.49</v>
      </c>
      <c r="L370" s="33"/>
    </row>
    <row r="371" spans="1:26" ht="14.25" x14ac:dyDescent="0.2">
      <c r="A371" s="46"/>
      <c r="B371" s="47"/>
      <c r="C371" s="47" t="s">
        <v>1462</v>
      </c>
      <c r="D371" s="30"/>
      <c r="E371" s="13"/>
      <c r="F371" s="31">
        <f>Source!AN191</f>
        <v>17.510000000000002</v>
      </c>
      <c r="G371" s="32" t="str">
        <f>Source!DF191</f>
        <v>)*1,25</v>
      </c>
      <c r="H371" s="43">
        <f>ROUND(Source!AE191*Source!I191, 2)</f>
        <v>53.66</v>
      </c>
      <c r="I371" s="32"/>
      <c r="J371" s="32">
        <f>IF(Source!BS191&lt;&gt; 0, Source!BS191, 1)</f>
        <v>6.56</v>
      </c>
      <c r="K371" s="43">
        <f>Source!R191</f>
        <v>352.02</v>
      </c>
      <c r="L371" s="33"/>
      <c r="R371">
        <f>H371</f>
        <v>53.66</v>
      </c>
    </row>
    <row r="372" spans="1:26" ht="14.25" x14ac:dyDescent="0.2">
      <c r="A372" s="46"/>
      <c r="B372" s="47"/>
      <c r="C372" s="47" t="s">
        <v>1463</v>
      </c>
      <c r="D372" s="30"/>
      <c r="E372" s="13"/>
      <c r="F372" s="31">
        <f>Source!AL191</f>
        <v>18839.64</v>
      </c>
      <c r="G372" s="32" t="str">
        <f>Source!DD191</f>
        <v/>
      </c>
      <c r="H372" s="31">
        <f>ROUND(Source!AC191*Source!I191, 2)</f>
        <v>46183.49</v>
      </c>
      <c r="I372" s="32"/>
      <c r="J372" s="32">
        <f>IF(Source!BC191&lt;&gt; 0, Source!BC191, 1)</f>
        <v>6.56</v>
      </c>
      <c r="K372" s="31">
        <f>Source!P191</f>
        <v>302963.71999999997</v>
      </c>
      <c r="L372" s="33"/>
    </row>
    <row r="373" spans="1:26" ht="14.25" x14ac:dyDescent="0.2">
      <c r="A373" s="46"/>
      <c r="B373" s="47"/>
      <c r="C373" s="47" t="s">
        <v>1457</v>
      </c>
      <c r="D373" s="30" t="s">
        <v>1458</v>
      </c>
      <c r="E373" s="13">
        <f>Source!BZ191</f>
        <v>123</v>
      </c>
      <c r="F373" s="66" t="str">
        <f>CONCATENATE(" )", Source!DL191, Source!FT191, "=", Source!FX191)</f>
        <v xml:space="preserve"> )*0,9=110,7</v>
      </c>
      <c r="G373" s="79"/>
      <c r="H373" s="31">
        <f>SUM(S367:S377)</f>
        <v>8526.2199999999993</v>
      </c>
      <c r="I373" s="34"/>
      <c r="J373" s="28">
        <f>Source!AT191</f>
        <v>111</v>
      </c>
      <c r="K373" s="31">
        <f>SUM(T367:T377)</f>
        <v>56083.64</v>
      </c>
      <c r="L373" s="33"/>
    </row>
    <row r="374" spans="1:26" ht="14.25" x14ac:dyDescent="0.2">
      <c r="A374" s="46"/>
      <c r="B374" s="47"/>
      <c r="C374" s="47" t="s">
        <v>1459</v>
      </c>
      <c r="D374" s="30" t="s">
        <v>1458</v>
      </c>
      <c r="E374" s="13">
        <f>Source!CA191</f>
        <v>75</v>
      </c>
      <c r="F374" s="66" t="str">
        <f>CONCATENATE(" )", Source!DM191, Source!FU191, "=", Source!FY191)</f>
        <v xml:space="preserve"> )*0,85=63,75</v>
      </c>
      <c r="G374" s="79"/>
      <c r="H374" s="31">
        <f>SUM(U367:U377)</f>
        <v>4910.09</v>
      </c>
      <c r="I374" s="34"/>
      <c r="J374" s="28">
        <f>Source!AU191</f>
        <v>64</v>
      </c>
      <c r="K374" s="31">
        <f>SUM(V367:V377)</f>
        <v>32336.51</v>
      </c>
      <c r="L374" s="33"/>
    </row>
    <row r="375" spans="1:26" ht="14.25" x14ac:dyDescent="0.2">
      <c r="A375" s="46"/>
      <c r="B375" s="47"/>
      <c r="C375" s="47" t="s">
        <v>1460</v>
      </c>
      <c r="D375" s="30" t="s">
        <v>1461</v>
      </c>
      <c r="E375" s="13">
        <f>Source!AQ191</f>
        <v>310.42</v>
      </c>
      <c r="F375" s="31"/>
      <c r="G375" s="32" t="str">
        <f>Source!DI191</f>
        <v>)*1,15</v>
      </c>
      <c r="H375" s="31"/>
      <c r="I375" s="32"/>
      <c r="J375" s="32"/>
      <c r="K375" s="31"/>
      <c r="L375" s="35">
        <f>Source!U191</f>
        <v>875.10812620000002</v>
      </c>
    </row>
    <row r="376" spans="1:26" ht="42.75" x14ac:dyDescent="0.2">
      <c r="A376" s="46" t="str">
        <f>Source!E193</f>
        <v>37,1</v>
      </c>
      <c r="B376" s="47" t="str">
        <f>Source!F193</f>
        <v>06.2.05.03-0003</v>
      </c>
      <c r="C376" s="47" t="str">
        <f>Source!G193</f>
        <v>Гранит керамический многоцветный неполированный, размером 400х400х9 мм</v>
      </c>
      <c r="D376" s="30" t="str">
        <f>Source!H193</f>
        <v>м2</v>
      </c>
      <c r="E376" s="13">
        <f>Source!I193</f>
        <v>-250.0428</v>
      </c>
      <c r="F376" s="31">
        <f>Source!AL193+Source!AM193+Source!AO193</f>
        <v>140.44999999999999</v>
      </c>
      <c r="G376" s="45" t="s">
        <v>6</v>
      </c>
      <c r="H376" s="31">
        <f>ROUND(Source!AC193*Source!I193, 2)+ROUND(Source!AD193*Source!I193, 2)+ROUND(Source!AF193*Source!I193, 2)</f>
        <v>-35118.51</v>
      </c>
      <c r="I376" s="32"/>
      <c r="J376" s="32">
        <f>IF(Source!BC193&lt;&gt; 0, Source!BC193, 1)</f>
        <v>6.56</v>
      </c>
      <c r="K376" s="31">
        <f>Source!O193</f>
        <v>-230377.43</v>
      </c>
      <c r="L376" s="33"/>
      <c r="S376">
        <f>ROUND((Source!FX193/100)*((ROUND(Source!AF193*Source!I193, 2)+ROUND(Source!AE193*Source!I193, 2))), 2)</f>
        <v>0</v>
      </c>
      <c r="T376">
        <f>Source!X193</f>
        <v>0</v>
      </c>
      <c r="U376">
        <f>ROUND((Source!FY193/100)*((ROUND(Source!AF193*Source!I193, 2)+ROUND(Source!AE193*Source!I193, 2))), 2)</f>
        <v>0</v>
      </c>
      <c r="V376">
        <f>Source!Y193</f>
        <v>0</v>
      </c>
      <c r="W376">
        <f>IF(Source!BI193&lt;=1,H376, 0)</f>
        <v>-35118.51</v>
      </c>
      <c r="X376">
        <f>IF(Source!BI193=2,H376, 0)</f>
        <v>0</v>
      </c>
      <c r="Y376">
        <f>IF(Source!BI193=3,H376, 0)</f>
        <v>0</v>
      </c>
      <c r="Z376">
        <f>IF(Source!BI193=4,H376, 0)</f>
        <v>0</v>
      </c>
    </row>
    <row r="377" spans="1:26" ht="28.5" x14ac:dyDescent="0.2">
      <c r="A377" s="48" t="str">
        <f>Source!E195</f>
        <v>37,2</v>
      </c>
      <c r="B377" s="49" t="str">
        <f>Source!F195</f>
        <v>06.2.05.03-0054</v>
      </c>
      <c r="C377" s="49" t="str">
        <f>Source!G195</f>
        <v>Плитки керамогранитные размером 300х300х8 мм</v>
      </c>
      <c r="D377" s="36" t="str">
        <f>Source!H195</f>
        <v>м2</v>
      </c>
      <c r="E377" s="37">
        <f>Source!I195</f>
        <v>250.0428</v>
      </c>
      <c r="F377" s="38">
        <f>Source!AL195+Source!AM195+Source!AO195</f>
        <v>56.32</v>
      </c>
      <c r="G377" s="39" t="s">
        <v>6</v>
      </c>
      <c r="H377" s="38">
        <f>ROUND(Source!AC195*Source!I195, 2)+ROUND(Source!AD195*Source!I195, 2)+ROUND(Source!AF195*Source!I195, 2)</f>
        <v>14082.41</v>
      </c>
      <c r="I377" s="40"/>
      <c r="J377" s="40">
        <f>IF(Source!BC195&lt;&gt; 0, Source!BC195, 1)</f>
        <v>6.56</v>
      </c>
      <c r="K377" s="38">
        <f>Source!O195</f>
        <v>92380.61</v>
      </c>
      <c r="L377" s="41"/>
      <c r="S377">
        <f>ROUND((Source!FX195/100)*((ROUND(Source!AF195*Source!I195, 2)+ROUND(Source!AE195*Source!I195, 2))), 2)</f>
        <v>0</v>
      </c>
      <c r="T377">
        <f>Source!X195</f>
        <v>0</v>
      </c>
      <c r="U377">
        <f>ROUND((Source!FY195/100)*((ROUND(Source!AF195*Source!I195, 2)+ROUND(Source!AE195*Source!I195, 2))), 2)</f>
        <v>0</v>
      </c>
      <c r="V377">
        <f>Source!Y195</f>
        <v>0</v>
      </c>
      <c r="W377">
        <f>IF(Source!BI195&lt;=1,H377, 0)</f>
        <v>14082.41</v>
      </c>
      <c r="X377">
        <f>IF(Source!BI195=2,H377, 0)</f>
        <v>0</v>
      </c>
      <c r="Y377">
        <f>IF(Source!BI195=3,H377, 0)</f>
        <v>0</v>
      </c>
      <c r="Z377">
        <f>IF(Source!BI195=4,H377, 0)</f>
        <v>0</v>
      </c>
    </row>
    <row r="378" spans="1:26" ht="15" x14ac:dyDescent="0.25">
      <c r="G378" s="78">
        <f>H369+H370+H372+H373+H374+SUM(H376:H377)</f>
        <v>46306.149999999994</v>
      </c>
      <c r="H378" s="78"/>
      <c r="J378" s="78">
        <f>K369+K370+K372+K373+K374+SUM(K376:K377)</f>
        <v>304046.32</v>
      </c>
      <c r="K378" s="78"/>
      <c r="L378" s="42">
        <f>Source!U191</f>
        <v>875.10812620000002</v>
      </c>
      <c r="O378" s="26">
        <f>G378</f>
        <v>46306.149999999994</v>
      </c>
      <c r="P378" s="26">
        <f>J378</f>
        <v>304046.32</v>
      </c>
      <c r="Q378" s="26">
        <f>L378</f>
        <v>875.10812620000002</v>
      </c>
      <c r="W378">
        <f>IF(Source!BI191&lt;=1,H369+H370+H372+H373+H374, 0)</f>
        <v>67342.25</v>
      </c>
      <c r="X378">
        <f>IF(Source!BI191=2,H369+H370+H372+H373+H374, 0)</f>
        <v>0</v>
      </c>
      <c r="Y378">
        <f>IF(Source!BI191=3,H369+H370+H372+H373+H374, 0)</f>
        <v>0</v>
      </c>
      <c r="Z378">
        <f>IF(Source!BI191=4,H369+H370+H372+H373+H374, 0)</f>
        <v>0</v>
      </c>
    </row>
    <row r="379" spans="1:26" ht="28.5" x14ac:dyDescent="0.2">
      <c r="A379" s="46" t="str">
        <f>Source!E197</f>
        <v>38</v>
      </c>
      <c r="B379" s="47" t="str">
        <f>Source!F197</f>
        <v>11-01-039-04</v>
      </c>
      <c r="C379" s="47" t="str">
        <f>Source!G197</f>
        <v>Устройство плинтусов из плиток керамических</v>
      </c>
      <c r="D379" s="30" t="str">
        <f>Source!H197</f>
        <v>100 м</v>
      </c>
      <c r="E379" s="13">
        <f>Source!I197</f>
        <v>0.80300000000000005</v>
      </c>
      <c r="F379" s="31">
        <f>Source!AL197+Source!AM197+Source!AO197</f>
        <v>232.03</v>
      </c>
      <c r="G379" s="32"/>
      <c r="H379" s="31"/>
      <c r="I379" s="32" t="str">
        <f>Source!BO197</f>
        <v/>
      </c>
      <c r="J379" s="32"/>
      <c r="K379" s="31"/>
      <c r="L379" s="33"/>
      <c r="S379">
        <f>ROUND((Source!FX197/100)*((ROUND(Source!AF197*Source!I197, 2)+ROUND(Source!AE197*Source!I197, 2))), 2)</f>
        <v>233.11</v>
      </c>
      <c r="T379">
        <f>Source!X197</f>
        <v>1533.34</v>
      </c>
      <c r="U379">
        <f>ROUND((Source!FY197/100)*((ROUND(Source!AF197*Source!I197, 2)+ROUND(Source!AE197*Source!I197, 2))), 2)</f>
        <v>134.24</v>
      </c>
      <c r="V379">
        <f>Source!Y197</f>
        <v>884.09</v>
      </c>
    </row>
    <row r="380" spans="1:26" x14ac:dyDescent="0.2">
      <c r="C380" s="25" t="str">
        <f>"Объем: "&amp;Source!I197&amp;"=80,3/"&amp;"100"</f>
        <v>Объем: 0,803=80,3/100</v>
      </c>
    </row>
    <row r="381" spans="1:26" ht="14.25" x14ac:dyDescent="0.2">
      <c r="A381" s="46"/>
      <c r="B381" s="47"/>
      <c r="C381" s="47" t="s">
        <v>1456</v>
      </c>
      <c r="D381" s="30"/>
      <c r="E381" s="13"/>
      <c r="F381" s="31">
        <f>Source!AO197</f>
        <v>226.53</v>
      </c>
      <c r="G381" s="32" t="str">
        <f>Source!DG197</f>
        <v>)*1,15</v>
      </c>
      <c r="H381" s="31">
        <f>ROUND(Source!AF197*Source!I197, 2)</f>
        <v>209.19</v>
      </c>
      <c r="I381" s="32"/>
      <c r="J381" s="32">
        <f>IF(Source!BA197&lt;&gt; 0, Source!BA197, 1)</f>
        <v>6.56</v>
      </c>
      <c r="K381" s="31">
        <f>Source!S197</f>
        <v>1372.28</v>
      </c>
      <c r="L381" s="33"/>
      <c r="R381">
        <f>H381</f>
        <v>209.19</v>
      </c>
    </row>
    <row r="382" spans="1:26" ht="14.25" x14ac:dyDescent="0.2">
      <c r="A382" s="46"/>
      <c r="B382" s="47"/>
      <c r="C382" s="47" t="s">
        <v>210</v>
      </c>
      <c r="D382" s="30"/>
      <c r="E382" s="13"/>
      <c r="F382" s="31">
        <f>Source!AM197</f>
        <v>5.5</v>
      </c>
      <c r="G382" s="32" t="str">
        <f>Source!DE197</f>
        <v>)*1,25</v>
      </c>
      <c r="H382" s="31">
        <f>ROUND(Source!AD197*Source!I197, 2)</f>
        <v>5.52</v>
      </c>
      <c r="I382" s="32"/>
      <c r="J382" s="32">
        <f>IF(Source!BB197&lt;&gt; 0, Source!BB197, 1)</f>
        <v>6.56</v>
      </c>
      <c r="K382" s="31">
        <f>Source!Q197</f>
        <v>36.24</v>
      </c>
      <c r="L382" s="33"/>
    </row>
    <row r="383" spans="1:26" ht="14.25" x14ac:dyDescent="0.2">
      <c r="A383" s="46"/>
      <c r="B383" s="47"/>
      <c r="C383" s="47" t="s">
        <v>1462</v>
      </c>
      <c r="D383" s="30"/>
      <c r="E383" s="13"/>
      <c r="F383" s="31">
        <f>Source!AN197</f>
        <v>1.38</v>
      </c>
      <c r="G383" s="32" t="str">
        <f>Source!DF197</f>
        <v>)*1,25</v>
      </c>
      <c r="H383" s="43">
        <f>ROUND(Source!AE197*Source!I197, 2)</f>
        <v>1.39</v>
      </c>
      <c r="I383" s="32"/>
      <c r="J383" s="32">
        <f>IF(Source!BS197&lt;&gt; 0, Source!BS197, 1)</f>
        <v>6.56</v>
      </c>
      <c r="K383" s="43">
        <f>Source!R197</f>
        <v>9.11</v>
      </c>
      <c r="L383" s="33"/>
      <c r="R383">
        <f>H383</f>
        <v>1.39</v>
      </c>
    </row>
    <row r="384" spans="1:26" ht="14.25" x14ac:dyDescent="0.2">
      <c r="A384" s="46"/>
      <c r="B384" s="47"/>
      <c r="C384" s="47" t="s">
        <v>1457</v>
      </c>
      <c r="D384" s="30" t="s">
        <v>1458</v>
      </c>
      <c r="E384" s="13">
        <f>Source!BZ197</f>
        <v>123</v>
      </c>
      <c r="F384" s="66" t="str">
        <f>CONCATENATE(" )", Source!DL197, Source!FT197, "=", Source!FX197)</f>
        <v xml:space="preserve"> )*0,9=110,7</v>
      </c>
      <c r="G384" s="79"/>
      <c r="H384" s="31">
        <f>SUM(S379:S388)</f>
        <v>233.11</v>
      </c>
      <c r="I384" s="34"/>
      <c r="J384" s="28">
        <f>Source!AT197</f>
        <v>111</v>
      </c>
      <c r="K384" s="31">
        <f>SUM(T379:T388)</f>
        <v>1533.34</v>
      </c>
      <c r="L384" s="33"/>
    </row>
    <row r="385" spans="1:26" ht="14.25" x14ac:dyDescent="0.2">
      <c r="A385" s="46"/>
      <c r="B385" s="47"/>
      <c r="C385" s="47" t="s">
        <v>1459</v>
      </c>
      <c r="D385" s="30" t="s">
        <v>1458</v>
      </c>
      <c r="E385" s="13">
        <f>Source!CA197</f>
        <v>75</v>
      </c>
      <c r="F385" s="66" t="str">
        <f>CONCATENATE(" )", Source!DM197, Source!FU197, "=", Source!FY197)</f>
        <v xml:space="preserve"> )*0,85=63,75</v>
      </c>
      <c r="G385" s="79"/>
      <c r="H385" s="31">
        <f>SUM(U379:U388)</f>
        <v>134.24</v>
      </c>
      <c r="I385" s="34"/>
      <c r="J385" s="28">
        <f>Source!AU197</f>
        <v>64</v>
      </c>
      <c r="K385" s="31">
        <f>SUM(V379:V388)</f>
        <v>884.09</v>
      </c>
      <c r="L385" s="33"/>
    </row>
    <row r="386" spans="1:26" ht="14.25" x14ac:dyDescent="0.2">
      <c r="A386" s="46"/>
      <c r="B386" s="47"/>
      <c r="C386" s="47" t="s">
        <v>1460</v>
      </c>
      <c r="D386" s="30" t="s">
        <v>1461</v>
      </c>
      <c r="E386" s="13">
        <f>Source!AQ197</f>
        <v>23.82</v>
      </c>
      <c r="F386" s="31"/>
      <c r="G386" s="32" t="str">
        <f>Source!DI197</f>
        <v>)*1,15</v>
      </c>
      <c r="H386" s="31"/>
      <c r="I386" s="32"/>
      <c r="J386" s="32"/>
      <c r="K386" s="31"/>
      <c r="L386" s="35">
        <f>Source!U197</f>
        <v>21.996579000000001</v>
      </c>
    </row>
    <row r="387" spans="1:26" ht="28.5" x14ac:dyDescent="0.2">
      <c r="A387" s="46" t="str">
        <f>Source!E199</f>
        <v>38,1</v>
      </c>
      <c r="B387" s="47" t="str">
        <f>Source!F199</f>
        <v>04.3.01.09-0012</v>
      </c>
      <c r="C387" s="47" t="str">
        <f>Source!G199</f>
        <v>Раствор готовый кладочный цементный марки 50</v>
      </c>
      <c r="D387" s="30" t="str">
        <f>Source!H199</f>
        <v>м3</v>
      </c>
      <c r="E387" s="13">
        <f>Source!I199</f>
        <v>0.12848000000000001</v>
      </c>
      <c r="F387" s="31">
        <f>Source!AL199+Source!AM199+Source!AO199</f>
        <v>485.9</v>
      </c>
      <c r="G387" s="45" t="s">
        <v>6</v>
      </c>
      <c r="H387" s="31">
        <f>ROUND(Source!AC199*Source!I199, 2)+ROUND(Source!AD199*Source!I199, 2)+ROUND(Source!AF199*Source!I199, 2)</f>
        <v>62.43</v>
      </c>
      <c r="I387" s="32"/>
      <c r="J387" s="32">
        <f>IF(Source!BC199&lt;&gt; 0, Source!BC199, 1)</f>
        <v>6.56</v>
      </c>
      <c r="K387" s="31">
        <f>Source!O199</f>
        <v>409.53</v>
      </c>
      <c r="L387" s="33"/>
      <c r="S387">
        <f>ROUND((Source!FX199/100)*((ROUND(Source!AF199*Source!I199, 2)+ROUND(Source!AE199*Source!I199, 2))), 2)</f>
        <v>0</v>
      </c>
      <c r="T387">
        <f>Source!X199</f>
        <v>0</v>
      </c>
      <c r="U387">
        <f>ROUND((Source!FY199/100)*((ROUND(Source!AF199*Source!I199, 2)+ROUND(Source!AE199*Source!I199, 2))), 2)</f>
        <v>0</v>
      </c>
      <c r="V387">
        <f>Source!Y199</f>
        <v>0</v>
      </c>
      <c r="W387">
        <f>IF(Source!BI199&lt;=1,H387, 0)</f>
        <v>62.43</v>
      </c>
      <c r="X387">
        <f>IF(Source!BI199=2,H387, 0)</f>
        <v>0</v>
      </c>
      <c r="Y387">
        <f>IF(Source!BI199=3,H387, 0)</f>
        <v>0</v>
      </c>
      <c r="Z387">
        <f>IF(Source!BI199=4,H387, 0)</f>
        <v>0</v>
      </c>
    </row>
    <row r="388" spans="1:26" ht="28.5" x14ac:dyDescent="0.2">
      <c r="A388" s="48" t="str">
        <f>Source!E201</f>
        <v>38,2</v>
      </c>
      <c r="B388" s="49" t="str">
        <f>Source!F201</f>
        <v>06.2.05.03-0031</v>
      </c>
      <c r="C388" s="49" t="str">
        <f>Source!G201</f>
        <v>Плитки керамические плинтусные прямые</v>
      </c>
      <c r="D388" s="36" t="str">
        <f>Source!H201</f>
        <v>м</v>
      </c>
      <c r="E388" s="37">
        <f>Source!I201</f>
        <v>81.102999999999994</v>
      </c>
      <c r="F388" s="38">
        <f>Source!AL201+Source!AM201+Source!AO201</f>
        <v>23.73</v>
      </c>
      <c r="G388" s="39" t="s">
        <v>6</v>
      </c>
      <c r="H388" s="38">
        <f>ROUND(Source!AC201*Source!I201, 2)+ROUND(Source!AD201*Source!I201, 2)+ROUND(Source!AF201*Source!I201, 2)</f>
        <v>1924.57</v>
      </c>
      <c r="I388" s="40"/>
      <c r="J388" s="40">
        <f>IF(Source!BC201&lt;&gt; 0, Source!BC201, 1)</f>
        <v>6.56</v>
      </c>
      <c r="K388" s="38">
        <f>Source!O201</f>
        <v>12625.21</v>
      </c>
      <c r="L388" s="41"/>
      <c r="S388">
        <f>ROUND((Source!FX201/100)*((ROUND(Source!AF201*Source!I201, 2)+ROUND(Source!AE201*Source!I201, 2))), 2)</f>
        <v>0</v>
      </c>
      <c r="T388">
        <f>Source!X201</f>
        <v>0</v>
      </c>
      <c r="U388">
        <f>ROUND((Source!FY201/100)*((ROUND(Source!AF201*Source!I201, 2)+ROUND(Source!AE201*Source!I201, 2))), 2)</f>
        <v>0</v>
      </c>
      <c r="V388">
        <f>Source!Y201</f>
        <v>0</v>
      </c>
      <c r="W388">
        <f>IF(Source!BI201&lt;=1,H388, 0)</f>
        <v>1924.57</v>
      </c>
      <c r="X388">
        <f>IF(Source!BI201=2,H388, 0)</f>
        <v>0</v>
      </c>
      <c r="Y388">
        <f>IF(Source!BI201=3,H388, 0)</f>
        <v>0</v>
      </c>
      <c r="Z388">
        <f>IF(Source!BI201=4,H388, 0)</f>
        <v>0</v>
      </c>
    </row>
    <row r="389" spans="1:26" ht="15" x14ac:dyDescent="0.25">
      <c r="G389" s="78">
        <f>H381+H382+H384+H385+SUM(H387:H388)</f>
        <v>2569.06</v>
      </c>
      <c r="H389" s="78"/>
      <c r="J389" s="78">
        <f>K381+K382+K384+K385+SUM(K387:K388)</f>
        <v>16860.689999999999</v>
      </c>
      <c r="K389" s="78"/>
      <c r="L389" s="42">
        <f>Source!U197</f>
        <v>21.996579000000001</v>
      </c>
      <c r="O389" s="26">
        <f>G389</f>
        <v>2569.06</v>
      </c>
      <c r="P389" s="26">
        <f>J389</f>
        <v>16860.689999999999</v>
      </c>
      <c r="Q389" s="26">
        <f>L389</f>
        <v>21.996579000000001</v>
      </c>
      <c r="W389">
        <f>IF(Source!BI197&lt;=1,H381+H382+H384+H385, 0)</f>
        <v>582.06000000000006</v>
      </c>
      <c r="X389">
        <f>IF(Source!BI197=2,H381+H382+H384+H385, 0)</f>
        <v>0</v>
      </c>
      <c r="Y389">
        <f>IF(Source!BI197=3,H381+H382+H384+H385, 0)</f>
        <v>0</v>
      </c>
      <c r="Z389">
        <f>IF(Source!BI197=4,H381+H382+H384+H385, 0)</f>
        <v>0</v>
      </c>
    </row>
    <row r="390" spans="1:26" ht="28.5" x14ac:dyDescent="0.2">
      <c r="A390" s="46" t="str">
        <f>Source!E203</f>
        <v>39</v>
      </c>
      <c r="B390" s="47" t="str">
        <f>Source!F203</f>
        <v>15-04-006-03</v>
      </c>
      <c r="C390" s="47" t="str">
        <f>Source!G203</f>
        <v>Покрытие поверхностей грунтовкой глубокого проникновения за 1 раз стен</v>
      </c>
      <c r="D390" s="30" t="str">
        <f>Source!H203</f>
        <v>100 м2</v>
      </c>
      <c r="E390" s="13">
        <v>5.8852000000000002</v>
      </c>
      <c r="F390" s="31">
        <f>Source!AL203+Source!AM203+Source!AO203</f>
        <v>64.16</v>
      </c>
      <c r="G390" s="32"/>
      <c r="H390" s="31"/>
      <c r="I390" s="32" t="str">
        <f>Source!BO203</f>
        <v/>
      </c>
      <c r="J390" s="32"/>
      <c r="K390" s="31"/>
      <c r="L390" s="33"/>
      <c r="S390">
        <f>ROUND((Source!FX203/100)*((ROUND(Source!AF203*Source!I203, 2)+ROUND(Source!AE203*Source!I203, 2))), 2)</f>
        <v>392.69</v>
      </c>
      <c r="T390">
        <f>Source!X203</f>
        <v>2589.67</v>
      </c>
      <c r="U390">
        <f>ROUND((Source!FY203/100)*((ROUND(Source!AF203*Source!I203, 2)+ROUND(Source!AE203*Source!I203, 2))), 2)</f>
        <v>194.26</v>
      </c>
      <c r="V390">
        <f>Source!Y203</f>
        <v>1281.21</v>
      </c>
    </row>
    <row r="391" spans="1:26" x14ac:dyDescent="0.2">
      <c r="C391" s="25"/>
    </row>
    <row r="392" spans="1:26" ht="14.25" x14ac:dyDescent="0.2">
      <c r="A392" s="46"/>
      <c r="B392" s="47"/>
      <c r="C392" s="47" t="s">
        <v>1456</v>
      </c>
      <c r="D392" s="30"/>
      <c r="E392" s="13"/>
      <c r="F392" s="31">
        <f>Source!AO203</f>
        <v>63.01</v>
      </c>
      <c r="G392" s="32" t="str">
        <f>Source!DG203</f>
        <v>)*1,15</v>
      </c>
      <c r="H392" s="31">
        <f>ROUND(Source!AF203*Source!I203, 2)</f>
        <v>413.66</v>
      </c>
      <c r="I392" s="32"/>
      <c r="J392" s="32">
        <f>IF(Source!BA203&lt;&gt; 0, Source!BA203, 1)</f>
        <v>6.56</v>
      </c>
      <c r="K392" s="31">
        <f>Source!S203</f>
        <v>2713.61</v>
      </c>
      <c r="L392" s="33"/>
      <c r="R392">
        <f>H392</f>
        <v>413.66</v>
      </c>
    </row>
    <row r="393" spans="1:26" ht="14.25" x14ac:dyDescent="0.2">
      <c r="A393" s="46"/>
      <c r="B393" s="47"/>
      <c r="C393" s="47" t="s">
        <v>210</v>
      </c>
      <c r="D393" s="30"/>
      <c r="E393" s="13"/>
      <c r="F393" s="31">
        <f>Source!AM203</f>
        <v>0.97</v>
      </c>
      <c r="G393" s="32" t="str">
        <f>Source!DE203</f>
        <v>)*1,25</v>
      </c>
      <c r="H393" s="31">
        <f>ROUND(Source!AD203*Source!I203, 2)</f>
        <v>6.96</v>
      </c>
      <c r="I393" s="32"/>
      <c r="J393" s="32">
        <f>IF(Source!BB203&lt;&gt; 0, Source!BB203, 1)</f>
        <v>6.56</v>
      </c>
      <c r="K393" s="31">
        <f>Source!Q203</f>
        <v>45.69</v>
      </c>
      <c r="L393" s="33"/>
    </row>
    <row r="394" spans="1:26" ht="14.25" x14ac:dyDescent="0.2">
      <c r="A394" s="46"/>
      <c r="B394" s="47"/>
      <c r="C394" s="47" t="s">
        <v>1462</v>
      </c>
      <c r="D394" s="30"/>
      <c r="E394" s="13"/>
      <c r="F394" s="31">
        <f>Source!AN203</f>
        <v>0.26</v>
      </c>
      <c r="G394" s="32" t="str">
        <f>Source!DF203</f>
        <v>)*1,25</v>
      </c>
      <c r="H394" s="43">
        <f>ROUND(Source!AE203*Source!I203, 2)</f>
        <v>1.88</v>
      </c>
      <c r="I394" s="32"/>
      <c r="J394" s="32">
        <f>IF(Source!BS203&lt;&gt; 0, Source!BS203, 1)</f>
        <v>6.56</v>
      </c>
      <c r="K394" s="43">
        <f>Source!R203</f>
        <v>12.36</v>
      </c>
      <c r="L394" s="33"/>
      <c r="R394">
        <f>H394</f>
        <v>1.88</v>
      </c>
    </row>
    <row r="395" spans="1:26" ht="14.25" x14ac:dyDescent="0.2">
      <c r="A395" s="46"/>
      <c r="B395" s="47"/>
      <c r="C395" s="47" t="s">
        <v>1463</v>
      </c>
      <c r="D395" s="30"/>
      <c r="E395" s="13"/>
      <c r="F395" s="31">
        <f>Source!AL203</f>
        <v>0.18</v>
      </c>
      <c r="G395" s="32" t="str">
        <f>Source!DD203</f>
        <v/>
      </c>
      <c r="H395" s="31">
        <f>ROUND(Source!AC203*Source!I203, 2)</f>
        <v>1.03</v>
      </c>
      <c r="I395" s="32"/>
      <c r="J395" s="32">
        <f>IF(Source!BC203&lt;&gt; 0, Source!BC203, 1)</f>
        <v>6.56</v>
      </c>
      <c r="K395" s="31">
        <f>Source!P203</f>
        <v>6.74</v>
      </c>
      <c r="L395" s="33"/>
    </row>
    <row r="396" spans="1:26" ht="14.25" x14ac:dyDescent="0.2">
      <c r="A396" s="46"/>
      <c r="B396" s="47"/>
      <c r="C396" s="47" t="s">
        <v>1457</v>
      </c>
      <c r="D396" s="30" t="s">
        <v>1458</v>
      </c>
      <c r="E396" s="13">
        <f>Source!BZ203</f>
        <v>105</v>
      </c>
      <c r="F396" s="66" t="str">
        <f>CONCATENATE(" )", Source!DL203, Source!FT203, "=", Source!FX203)</f>
        <v xml:space="preserve"> )*0,9=94,5</v>
      </c>
      <c r="G396" s="79"/>
      <c r="H396" s="31">
        <f>SUM(S390:S399)</f>
        <v>392.69</v>
      </c>
      <c r="I396" s="34"/>
      <c r="J396" s="28">
        <f>Source!AT203</f>
        <v>95</v>
      </c>
      <c r="K396" s="31">
        <f>SUM(T390:T399)</f>
        <v>2589.67</v>
      </c>
      <c r="L396" s="33"/>
    </row>
    <row r="397" spans="1:26" ht="14.25" x14ac:dyDescent="0.2">
      <c r="A397" s="46"/>
      <c r="B397" s="47"/>
      <c r="C397" s="47" t="s">
        <v>1459</v>
      </c>
      <c r="D397" s="30" t="s">
        <v>1458</v>
      </c>
      <c r="E397" s="13">
        <f>Source!CA203</f>
        <v>55</v>
      </c>
      <c r="F397" s="66" t="str">
        <f>CONCATENATE(" )", Source!DM203, Source!FU203, "=", Source!FY203)</f>
        <v xml:space="preserve"> )*0,85=46,75</v>
      </c>
      <c r="G397" s="79"/>
      <c r="H397" s="31">
        <f>SUM(U390:U399)</f>
        <v>194.26</v>
      </c>
      <c r="I397" s="34"/>
      <c r="J397" s="28">
        <f>Source!AU203</f>
        <v>47</v>
      </c>
      <c r="K397" s="31">
        <f>SUM(V390:V399)</f>
        <v>1281.21</v>
      </c>
      <c r="L397" s="33"/>
    </row>
    <row r="398" spans="1:26" ht="14.25" x14ac:dyDescent="0.2">
      <c r="A398" s="46"/>
      <c r="B398" s="47"/>
      <c r="C398" s="47" t="s">
        <v>1460</v>
      </c>
      <c r="D398" s="30" t="s">
        <v>1461</v>
      </c>
      <c r="E398" s="13">
        <f>Source!AQ203</f>
        <v>6.55</v>
      </c>
      <c r="F398" s="31"/>
      <c r="G398" s="32" t="str">
        <f>Source!DI203</f>
        <v>)*1,15</v>
      </c>
      <c r="H398" s="31"/>
      <c r="I398" s="32"/>
      <c r="J398" s="32"/>
      <c r="K398" s="31"/>
      <c r="L398" s="35">
        <f>Source!U203</f>
        <v>43.001535999999994</v>
      </c>
    </row>
    <row r="399" spans="1:26" ht="28.5" x14ac:dyDescent="0.2">
      <c r="A399" s="48" t="str">
        <f>Source!E205</f>
        <v>39,1</v>
      </c>
      <c r="B399" s="49" t="str">
        <f>Source!F205</f>
        <v>14.4.01.02-0023</v>
      </c>
      <c r="C399" s="49" t="str">
        <f>Source!G205</f>
        <v>Грунтовка акриловая CAPASOL, CAPAROL</v>
      </c>
      <c r="D399" s="36" t="str">
        <f>Source!H205</f>
        <v>л</v>
      </c>
      <c r="E399" s="37">
        <f>Source!I205</f>
        <v>40.284999999999997</v>
      </c>
      <c r="F399" s="38">
        <f>Source!AL205+Source!AM205+Source!AO205</f>
        <v>30.67</v>
      </c>
      <c r="G399" s="39" t="s">
        <v>6</v>
      </c>
      <c r="H399" s="38">
        <f>ROUND(Source!AC205*Source!I205, 2)+ROUND(Source!AD205*Source!I205, 2)+ROUND(Source!AF205*Source!I205, 2)</f>
        <v>1235.54</v>
      </c>
      <c r="I399" s="40"/>
      <c r="J399" s="40">
        <f>IF(Source!BC205&lt;&gt; 0, Source!BC205, 1)</f>
        <v>6.56</v>
      </c>
      <c r="K399" s="38">
        <f>Source!O205</f>
        <v>8105.15</v>
      </c>
      <c r="L399" s="41"/>
      <c r="S399">
        <f>ROUND((Source!FX205/100)*((ROUND(Source!AF205*Source!I205, 2)+ROUND(Source!AE205*Source!I205, 2))), 2)</f>
        <v>0</v>
      </c>
      <c r="T399">
        <f>Source!X205</f>
        <v>0</v>
      </c>
      <c r="U399">
        <f>ROUND((Source!FY205/100)*((ROUND(Source!AF205*Source!I205, 2)+ROUND(Source!AE205*Source!I205, 2))), 2)</f>
        <v>0</v>
      </c>
      <c r="V399">
        <f>Source!Y205</f>
        <v>0</v>
      </c>
      <c r="W399">
        <f>IF(Source!BI205&lt;=1,H399, 0)</f>
        <v>1235.54</v>
      </c>
      <c r="X399">
        <f>IF(Source!BI205=2,H399, 0)</f>
        <v>0</v>
      </c>
      <c r="Y399">
        <f>IF(Source!BI205=3,H399, 0)</f>
        <v>0</v>
      </c>
      <c r="Z399">
        <f>IF(Source!BI205=4,H399, 0)</f>
        <v>0</v>
      </c>
    </row>
    <row r="400" spans="1:26" ht="15" x14ac:dyDescent="0.25">
      <c r="G400" s="78">
        <f>H392+H393+H395+H396+H397+SUM(H399:H399)</f>
        <v>2244.14</v>
      </c>
      <c r="H400" s="78"/>
      <c r="J400" s="78">
        <f>K392+K393+K395+K396+K397+SUM(K399:K399)</f>
        <v>14742.07</v>
      </c>
      <c r="K400" s="78"/>
      <c r="L400" s="42">
        <f>Source!U203</f>
        <v>43.001535999999994</v>
      </c>
      <c r="O400" s="26">
        <f>G400</f>
        <v>2244.14</v>
      </c>
      <c r="P400" s="26">
        <f>J400</f>
        <v>14742.07</v>
      </c>
      <c r="Q400" s="26">
        <f>L400</f>
        <v>43.001535999999994</v>
      </c>
      <c r="W400">
        <f>IF(Source!BI203&lt;=1,H392+H393+H395+H396+H397, 0)</f>
        <v>1008.5999999999999</v>
      </c>
      <c r="X400">
        <f>IF(Source!BI203=2,H392+H393+H395+H396+H397, 0)</f>
        <v>0</v>
      </c>
      <c r="Y400">
        <f>IF(Source!BI203=3,H392+H393+H395+H396+H397, 0)</f>
        <v>0</v>
      </c>
      <c r="Z400">
        <f>IF(Source!BI203=4,H392+H393+H395+H396+H397, 0)</f>
        <v>0</v>
      </c>
    </row>
    <row r="401" spans="1:26" ht="57" x14ac:dyDescent="0.2">
      <c r="A401" s="46" t="str">
        <f>Source!E207</f>
        <v>40</v>
      </c>
      <c r="B401" s="47" t="str">
        <f>Source!F207</f>
        <v>15-01-020-11</v>
      </c>
      <c r="C401" s="47" t="str">
        <f>Source!G207</f>
        <v>Облицовка стен на клее из сухих смесей с карнизными, плинтусными и угловыми плитками в общественных зданиях по кирпичу и бетону</v>
      </c>
      <c r="D401" s="30" t="str">
        <f>Source!H207</f>
        <v>100 м2</v>
      </c>
      <c r="E401" s="13">
        <f>Source!I207</f>
        <v>2.4860000000000002</v>
      </c>
      <c r="F401" s="31">
        <f>Source!AL207+Source!AM207+Source!AO207</f>
        <v>1684.8500000000001</v>
      </c>
      <c r="G401" s="32"/>
      <c r="H401" s="31"/>
      <c r="I401" s="32" t="str">
        <f>Source!BO207</f>
        <v/>
      </c>
      <c r="J401" s="32"/>
      <c r="K401" s="31"/>
      <c r="L401" s="33"/>
      <c r="S401">
        <f>ROUND((Source!FX207/100)*((ROUND(Source!AF207*Source!I207, 2)+ROUND(Source!AE207*Source!I207, 2))), 2)</f>
        <v>4509</v>
      </c>
      <c r="T401">
        <f>Source!X207</f>
        <v>29735.55</v>
      </c>
      <c r="U401">
        <f>ROUND((Source!FY207/100)*((ROUND(Source!AF207*Source!I207, 2)+ROUND(Source!AE207*Source!I207, 2))), 2)</f>
        <v>2230.64</v>
      </c>
      <c r="V401">
        <f>Source!Y207</f>
        <v>14711.27</v>
      </c>
    </row>
    <row r="402" spans="1:26" x14ac:dyDescent="0.2">
      <c r="C402" s="25" t="str">
        <f>"Объем: "&amp;Source!I207&amp;"=248,6/"&amp;"100"</f>
        <v>Объем: 2,486=248,6/100</v>
      </c>
    </row>
    <row r="403" spans="1:26" ht="14.25" x14ac:dyDescent="0.2">
      <c r="A403" s="46"/>
      <c r="B403" s="47"/>
      <c r="C403" s="47" t="s">
        <v>1456</v>
      </c>
      <c r="D403" s="30"/>
      <c r="E403" s="13"/>
      <c r="F403" s="31">
        <f>Source!AO207</f>
        <v>1649.92</v>
      </c>
      <c r="G403" s="32" t="str">
        <f>Source!DG207</f>
        <v>)*1,15</v>
      </c>
      <c r="H403" s="31">
        <f>ROUND(Source!AF207*Source!I207, 2)</f>
        <v>4716.96</v>
      </c>
      <c r="I403" s="32"/>
      <c r="J403" s="32">
        <f>IF(Source!BA207&lt;&gt; 0, Source!BA207, 1)</f>
        <v>6.56</v>
      </c>
      <c r="K403" s="31">
        <f>Source!S207</f>
        <v>30943.27</v>
      </c>
      <c r="L403" s="33"/>
      <c r="R403">
        <f>H403</f>
        <v>4716.96</v>
      </c>
    </row>
    <row r="404" spans="1:26" ht="14.25" x14ac:dyDescent="0.2">
      <c r="A404" s="46"/>
      <c r="B404" s="47"/>
      <c r="C404" s="47" t="s">
        <v>210</v>
      </c>
      <c r="D404" s="30"/>
      <c r="E404" s="13"/>
      <c r="F404" s="31">
        <f>Source!AM207</f>
        <v>31.75</v>
      </c>
      <c r="G404" s="32" t="str">
        <f>Source!DE207</f>
        <v>)*1,25</v>
      </c>
      <c r="H404" s="31">
        <f>ROUND(Source!AD207*Source!I207, 2)</f>
        <v>98.67</v>
      </c>
      <c r="I404" s="32"/>
      <c r="J404" s="32">
        <f>IF(Source!BB207&lt;&gt; 0, Source!BB207, 1)</f>
        <v>6.56</v>
      </c>
      <c r="K404" s="31">
        <f>Source!Q207</f>
        <v>647.27</v>
      </c>
      <c r="L404" s="33"/>
    </row>
    <row r="405" spans="1:26" ht="14.25" x14ac:dyDescent="0.2">
      <c r="A405" s="46"/>
      <c r="B405" s="47"/>
      <c r="C405" s="47" t="s">
        <v>1462</v>
      </c>
      <c r="D405" s="30"/>
      <c r="E405" s="13"/>
      <c r="F405" s="31">
        <f>Source!AN207</f>
        <v>17.53</v>
      </c>
      <c r="G405" s="32" t="str">
        <f>Source!DF207</f>
        <v>)*1,25</v>
      </c>
      <c r="H405" s="43">
        <f>ROUND(Source!AE207*Source!I207, 2)</f>
        <v>54.47</v>
      </c>
      <c r="I405" s="32"/>
      <c r="J405" s="32">
        <f>IF(Source!BS207&lt;&gt; 0, Source!BS207, 1)</f>
        <v>6.56</v>
      </c>
      <c r="K405" s="43">
        <f>Source!R207</f>
        <v>357.31</v>
      </c>
      <c r="L405" s="33"/>
      <c r="R405">
        <f>H405</f>
        <v>54.47</v>
      </c>
    </row>
    <row r="406" spans="1:26" ht="14.25" x14ac:dyDescent="0.2">
      <c r="A406" s="46"/>
      <c r="B406" s="47"/>
      <c r="C406" s="47" t="s">
        <v>1463</v>
      </c>
      <c r="D406" s="30"/>
      <c r="E406" s="13"/>
      <c r="F406" s="31">
        <f>Source!AL207</f>
        <v>3.18</v>
      </c>
      <c r="G406" s="32" t="str">
        <f>Source!DD207</f>
        <v/>
      </c>
      <c r="H406" s="31">
        <f>ROUND(Source!AC207*Source!I207, 2)</f>
        <v>7.91</v>
      </c>
      <c r="I406" s="32"/>
      <c r="J406" s="32">
        <f>IF(Source!BC207&lt;&gt; 0, Source!BC207, 1)</f>
        <v>6.56</v>
      </c>
      <c r="K406" s="31">
        <f>Source!P207</f>
        <v>51.86</v>
      </c>
      <c r="L406" s="33"/>
    </row>
    <row r="407" spans="1:26" ht="14.25" x14ac:dyDescent="0.2">
      <c r="A407" s="46"/>
      <c r="B407" s="47"/>
      <c r="C407" s="47" t="s">
        <v>1457</v>
      </c>
      <c r="D407" s="30" t="s">
        <v>1458</v>
      </c>
      <c r="E407" s="13">
        <f>Source!BZ207</f>
        <v>105</v>
      </c>
      <c r="F407" s="66" t="str">
        <f>CONCATENATE(" )", Source!DL207, Source!FT207, "=", Source!FX207)</f>
        <v xml:space="preserve"> )*0,9=94,5</v>
      </c>
      <c r="G407" s="79"/>
      <c r="H407" s="31">
        <f>SUM(S401:S415)</f>
        <v>4509</v>
      </c>
      <c r="I407" s="34"/>
      <c r="J407" s="28">
        <f>Source!AT207</f>
        <v>95</v>
      </c>
      <c r="K407" s="31">
        <f>SUM(T401:T415)</f>
        <v>29735.55</v>
      </c>
      <c r="L407" s="33"/>
    </row>
    <row r="408" spans="1:26" ht="14.25" x14ac:dyDescent="0.2">
      <c r="A408" s="46"/>
      <c r="B408" s="47"/>
      <c r="C408" s="47" t="s">
        <v>1459</v>
      </c>
      <c r="D408" s="30" t="s">
        <v>1458</v>
      </c>
      <c r="E408" s="13">
        <f>Source!CA207</f>
        <v>55</v>
      </c>
      <c r="F408" s="66" t="str">
        <f>CONCATENATE(" )", Source!DM207, Source!FU207, "=", Source!FY207)</f>
        <v xml:space="preserve"> )*0,85=46,75</v>
      </c>
      <c r="G408" s="79"/>
      <c r="H408" s="31">
        <f>SUM(U401:U415)</f>
        <v>2230.64</v>
      </c>
      <c r="I408" s="34"/>
      <c r="J408" s="28">
        <f>Source!AU207</f>
        <v>47</v>
      </c>
      <c r="K408" s="31">
        <f>SUM(V401:V415)</f>
        <v>14711.27</v>
      </c>
      <c r="L408" s="33"/>
    </row>
    <row r="409" spans="1:26" ht="14.25" x14ac:dyDescent="0.2">
      <c r="A409" s="46"/>
      <c r="B409" s="47"/>
      <c r="C409" s="47" t="s">
        <v>1460</v>
      </c>
      <c r="D409" s="30" t="s">
        <v>1461</v>
      </c>
      <c r="E409" s="13">
        <f>Source!AQ207</f>
        <v>179.73</v>
      </c>
      <c r="F409" s="31"/>
      <c r="G409" s="32" t="str">
        <f>Source!DI207</f>
        <v>)*1,15</v>
      </c>
      <c r="H409" s="31"/>
      <c r="I409" s="32"/>
      <c r="J409" s="32"/>
      <c r="K409" s="31"/>
      <c r="L409" s="35">
        <f>Source!U207</f>
        <v>513.83009700000002</v>
      </c>
    </row>
    <row r="410" spans="1:26" ht="28.5" x14ac:dyDescent="0.2">
      <c r="A410" s="46" t="str">
        <f>Source!E209</f>
        <v>40,1</v>
      </c>
      <c r="B410" s="47" t="str">
        <f>Source!F209</f>
        <v>04.3.02.09-0741</v>
      </c>
      <c r="C410" s="47" t="str">
        <f>Source!G209</f>
        <v>Смесь сухая (фуга) АТЛАС разных цветов для заделки швов водостойкая</v>
      </c>
      <c r="D410" s="30" t="str">
        <f>Source!H209</f>
        <v>т</v>
      </c>
      <c r="E410" s="13">
        <f>Source!I209</f>
        <v>0.12429999999999999</v>
      </c>
      <c r="F410" s="31">
        <f>Source!AL209+Source!AM209+Source!AO209</f>
        <v>9000</v>
      </c>
      <c r="G410" s="45" t="s">
        <v>6</v>
      </c>
      <c r="H410" s="31">
        <f>ROUND(Source!AC209*Source!I209, 2)+ROUND(Source!AD209*Source!I209, 2)+ROUND(Source!AF209*Source!I209, 2)</f>
        <v>1118.7</v>
      </c>
      <c r="I410" s="32"/>
      <c r="J410" s="32">
        <f>IF(Source!BC209&lt;&gt; 0, Source!BC209, 1)</f>
        <v>6.56</v>
      </c>
      <c r="K410" s="31">
        <f>Source!O209</f>
        <v>7338.67</v>
      </c>
      <c r="L410" s="33"/>
      <c r="S410">
        <f>ROUND((Source!FX209/100)*((ROUND(Source!AF209*Source!I209, 2)+ROUND(Source!AE209*Source!I209, 2))), 2)</f>
        <v>0</v>
      </c>
      <c r="T410">
        <f>Source!X209</f>
        <v>0</v>
      </c>
      <c r="U410">
        <f>ROUND((Source!FY209/100)*((ROUND(Source!AF209*Source!I209, 2)+ROUND(Source!AE209*Source!I209, 2))), 2)</f>
        <v>0</v>
      </c>
      <c r="V410">
        <f>Source!Y209</f>
        <v>0</v>
      </c>
      <c r="W410">
        <f>IF(Source!BI209&lt;=1,H410, 0)</f>
        <v>1118.7</v>
      </c>
      <c r="X410">
        <f>IF(Source!BI209=2,H410, 0)</f>
        <v>0</v>
      </c>
      <c r="Y410">
        <f>IF(Source!BI209=3,H410, 0)</f>
        <v>0</v>
      </c>
      <c r="Z410">
        <f>IF(Source!BI209=4,H410, 0)</f>
        <v>0</v>
      </c>
    </row>
    <row r="411" spans="1:26" ht="28.5" x14ac:dyDescent="0.2">
      <c r="A411" s="46" t="str">
        <f>Source!E211</f>
        <v>40,2</v>
      </c>
      <c r="B411" s="47" t="str">
        <f>Source!F211</f>
        <v>06.2.05.03-0031</v>
      </c>
      <c r="C411" s="47" t="str">
        <f>Source!G211</f>
        <v>Плитки керамические плинтусные прямые</v>
      </c>
      <c r="D411" s="30" t="str">
        <f>Source!H211</f>
        <v>м</v>
      </c>
      <c r="E411" s="13">
        <f>Source!I211</f>
        <v>139.21600000000001</v>
      </c>
      <c r="F411" s="31">
        <f>Source!AL211+Source!AM211+Source!AO211</f>
        <v>23.73</v>
      </c>
      <c r="G411" s="45" t="s">
        <v>6</v>
      </c>
      <c r="H411" s="31">
        <f>ROUND(Source!AC211*Source!I211, 2)+ROUND(Source!AD211*Source!I211, 2)+ROUND(Source!AF211*Source!I211, 2)</f>
        <v>3303.6</v>
      </c>
      <c r="I411" s="32"/>
      <c r="J411" s="32">
        <f>IF(Source!BC211&lt;&gt; 0, Source!BC211, 1)</f>
        <v>6.56</v>
      </c>
      <c r="K411" s="31">
        <f>Source!O211</f>
        <v>21671.59</v>
      </c>
      <c r="L411" s="33"/>
      <c r="S411">
        <f>ROUND((Source!FX211/100)*((ROUND(Source!AF211*Source!I211, 2)+ROUND(Source!AE211*Source!I211, 2))), 2)</f>
        <v>0</v>
      </c>
      <c r="T411">
        <f>Source!X211</f>
        <v>0</v>
      </c>
      <c r="U411">
        <f>ROUND((Source!FY211/100)*((ROUND(Source!AF211*Source!I211, 2)+ROUND(Source!AE211*Source!I211, 2))), 2)</f>
        <v>0</v>
      </c>
      <c r="V411">
        <f>Source!Y211</f>
        <v>0</v>
      </c>
      <c r="W411">
        <f>IF(Source!BI211&lt;=1,H411, 0)</f>
        <v>3303.6</v>
      </c>
      <c r="X411">
        <f>IF(Source!BI211=2,H411, 0)</f>
        <v>0</v>
      </c>
      <c r="Y411">
        <f>IF(Source!BI211=3,H411, 0)</f>
        <v>0</v>
      </c>
      <c r="Z411">
        <f>IF(Source!BI211=4,H411, 0)</f>
        <v>0</v>
      </c>
    </row>
    <row r="412" spans="1:26" ht="28.5" x14ac:dyDescent="0.2">
      <c r="A412" s="46" t="str">
        <f>Source!E213</f>
        <v>40,3</v>
      </c>
      <c r="B412" s="47" t="str">
        <f>Source!F213</f>
        <v>06.2.05.04-0012</v>
      </c>
      <c r="C412" s="47" t="str">
        <f>Source!G213</f>
        <v>Плитки керамические угловые</v>
      </c>
      <c r="D412" s="30" t="str">
        <f>Source!H213</f>
        <v>м</v>
      </c>
      <c r="E412" s="13">
        <f>Source!I213</f>
        <v>151.64599999999999</v>
      </c>
      <c r="F412" s="31">
        <f>Source!AL213+Source!AM213+Source!AO213</f>
        <v>16.87</v>
      </c>
      <c r="G412" s="45" t="s">
        <v>6</v>
      </c>
      <c r="H412" s="31">
        <f>ROUND(Source!AC213*Source!I213, 2)+ROUND(Source!AD213*Source!I213, 2)+ROUND(Source!AF213*Source!I213, 2)</f>
        <v>2558.27</v>
      </c>
      <c r="I412" s="32"/>
      <c r="J412" s="32">
        <f>IF(Source!BC213&lt;&gt; 0, Source!BC213, 1)</f>
        <v>6.56</v>
      </c>
      <c r="K412" s="31">
        <f>Source!O213</f>
        <v>16782.240000000002</v>
      </c>
      <c r="L412" s="33"/>
      <c r="S412">
        <f>ROUND((Source!FX213/100)*((ROUND(Source!AF213*Source!I213, 2)+ROUND(Source!AE213*Source!I213, 2))), 2)</f>
        <v>0</v>
      </c>
      <c r="T412">
        <f>Source!X213</f>
        <v>0</v>
      </c>
      <c r="U412">
        <f>ROUND((Source!FY213/100)*((ROUND(Source!AF213*Source!I213, 2)+ROUND(Source!AE213*Source!I213, 2))), 2)</f>
        <v>0</v>
      </c>
      <c r="V412">
        <f>Source!Y213</f>
        <v>0</v>
      </c>
      <c r="W412">
        <f>IF(Source!BI213&lt;=1,H412, 0)</f>
        <v>2558.27</v>
      </c>
      <c r="X412">
        <f>IF(Source!BI213=2,H412, 0)</f>
        <v>0</v>
      </c>
      <c r="Y412">
        <f>IF(Source!BI213=3,H412, 0)</f>
        <v>0</v>
      </c>
      <c r="Z412">
        <f>IF(Source!BI213=4,H412, 0)</f>
        <v>0</v>
      </c>
    </row>
    <row r="413" spans="1:26" ht="28.5" x14ac:dyDescent="0.2">
      <c r="A413" s="46" t="str">
        <f>Source!E215</f>
        <v>40,4</v>
      </c>
      <c r="B413" s="47" t="str">
        <f>Source!F215</f>
        <v>06.2.05.04-0013</v>
      </c>
      <c r="C413" s="47" t="str">
        <f>Source!G215</f>
        <v>Плитки керамические фасонные карнизные прямые</v>
      </c>
      <c r="D413" s="30" t="str">
        <f>Source!H215</f>
        <v>м</v>
      </c>
      <c r="E413" s="13">
        <f>Source!I215</f>
        <v>139.21600000000001</v>
      </c>
      <c r="F413" s="31">
        <f>Source!AL215+Source!AM215+Source!AO215</f>
        <v>19.850000000000001</v>
      </c>
      <c r="G413" s="45" t="s">
        <v>6</v>
      </c>
      <c r="H413" s="31">
        <f>ROUND(Source!AC215*Source!I215, 2)+ROUND(Source!AD215*Source!I215, 2)+ROUND(Source!AF215*Source!I215, 2)</f>
        <v>2763.44</v>
      </c>
      <c r="I413" s="32"/>
      <c r="J413" s="32">
        <f>IF(Source!BC215&lt;&gt; 0, Source!BC215, 1)</f>
        <v>6.56</v>
      </c>
      <c r="K413" s="31">
        <f>Source!O215</f>
        <v>18128.150000000001</v>
      </c>
      <c r="L413" s="33"/>
      <c r="S413">
        <f>ROUND((Source!FX215/100)*((ROUND(Source!AF215*Source!I215, 2)+ROUND(Source!AE215*Source!I215, 2))), 2)</f>
        <v>0</v>
      </c>
      <c r="T413">
        <f>Source!X215</f>
        <v>0</v>
      </c>
      <c r="U413">
        <f>ROUND((Source!FY215/100)*((ROUND(Source!AF215*Source!I215, 2)+ROUND(Source!AE215*Source!I215, 2))), 2)</f>
        <v>0</v>
      </c>
      <c r="V413">
        <f>Source!Y215</f>
        <v>0</v>
      </c>
      <c r="W413">
        <f>IF(Source!BI215&lt;=1,H413, 0)</f>
        <v>2763.44</v>
      </c>
      <c r="X413">
        <f>IF(Source!BI215=2,H413, 0)</f>
        <v>0</v>
      </c>
      <c r="Y413">
        <f>IF(Source!BI215=3,H413, 0)</f>
        <v>0</v>
      </c>
      <c r="Z413">
        <f>IF(Source!BI215=4,H413, 0)</f>
        <v>0</v>
      </c>
    </row>
    <row r="414" spans="1:26" ht="57" x14ac:dyDescent="0.2">
      <c r="A414" s="46" t="str">
        <f>Source!E217</f>
        <v>40,5</v>
      </c>
      <c r="B414" s="47" t="str">
        <f>Source!F217</f>
        <v>06.2.01.02-0023</v>
      </c>
      <c r="C414" s="47" t="str">
        <f>Source!G217</f>
        <v>Плитки керамические глазурованные для внутренней облицовки стен многоцветные, "Итало-дизайн" (коллекция "Барокко"-элит класс)</v>
      </c>
      <c r="D414" s="30" t="str">
        <f>Source!H217</f>
        <v>м2</v>
      </c>
      <c r="E414" s="13">
        <f>Source!I217</f>
        <v>227.46899999999999</v>
      </c>
      <c r="F414" s="31">
        <f>Source!AL217+Source!AM217+Source!AO217</f>
        <v>103.09</v>
      </c>
      <c r="G414" s="45" t="s">
        <v>6</v>
      </c>
      <c r="H414" s="31">
        <f>ROUND(Source!AC217*Source!I217, 2)+ROUND(Source!AD217*Source!I217, 2)+ROUND(Source!AF217*Source!I217, 2)</f>
        <v>23449.78</v>
      </c>
      <c r="I414" s="32"/>
      <c r="J414" s="32">
        <f>IF(Source!BC217&lt;&gt; 0, Source!BC217, 1)</f>
        <v>6.56</v>
      </c>
      <c r="K414" s="31">
        <f>Source!O217</f>
        <v>153830.54999999999</v>
      </c>
      <c r="L414" s="33"/>
      <c r="S414">
        <f>ROUND((Source!FX217/100)*((ROUND(Source!AF217*Source!I217, 2)+ROUND(Source!AE217*Source!I217, 2))), 2)</f>
        <v>0</v>
      </c>
      <c r="T414">
        <f>Source!X217</f>
        <v>0</v>
      </c>
      <c r="U414">
        <f>ROUND((Source!FY217/100)*((ROUND(Source!AF217*Source!I217, 2)+ROUND(Source!AE217*Source!I217, 2))), 2)</f>
        <v>0</v>
      </c>
      <c r="V414">
        <f>Source!Y217</f>
        <v>0</v>
      </c>
      <c r="W414">
        <f>IF(Source!BI217&lt;=1,H414, 0)</f>
        <v>23449.78</v>
      </c>
      <c r="X414">
        <f>IF(Source!BI217=2,H414, 0)</f>
        <v>0</v>
      </c>
      <c r="Y414">
        <f>IF(Source!BI217=3,H414, 0)</f>
        <v>0</v>
      </c>
      <c r="Z414">
        <f>IF(Source!BI217=4,H414, 0)</f>
        <v>0</v>
      </c>
    </row>
    <row r="415" spans="1:26" ht="28.5" x14ac:dyDescent="0.2">
      <c r="A415" s="48" t="str">
        <f>Source!E219</f>
        <v>40,6</v>
      </c>
      <c r="B415" s="49" t="str">
        <f>Source!F219</f>
        <v>14.1.06.02-0026</v>
      </c>
      <c r="C415" s="49" t="str">
        <f>Source!G219</f>
        <v>Клей плиточный «Ceresit» CM17</v>
      </c>
      <c r="D415" s="36" t="str">
        <f>Source!H219</f>
        <v>кг</v>
      </c>
      <c r="E415" s="37">
        <f>Source!I219</f>
        <v>932.24999999999989</v>
      </c>
      <c r="F415" s="38">
        <f>Source!AL219+Source!AM219+Source!AO219</f>
        <v>9.59</v>
      </c>
      <c r="G415" s="39" t="s">
        <v>6</v>
      </c>
      <c r="H415" s="38">
        <f>ROUND(Source!AC219*Source!I219, 2)+ROUND(Source!AD219*Source!I219, 2)+ROUND(Source!AF219*Source!I219, 2)</f>
        <v>8940.2800000000007</v>
      </c>
      <c r="I415" s="40"/>
      <c r="J415" s="40">
        <f>IF(Source!BC219&lt;&gt; 0, Source!BC219, 1)</f>
        <v>6.56</v>
      </c>
      <c r="K415" s="38">
        <f>Source!O219</f>
        <v>58648.22</v>
      </c>
      <c r="L415" s="41"/>
      <c r="S415">
        <f>ROUND((Source!FX219/100)*((ROUND(Source!AF219*Source!I219, 2)+ROUND(Source!AE219*Source!I219, 2))), 2)</f>
        <v>0</v>
      </c>
      <c r="T415">
        <f>Source!X219</f>
        <v>0</v>
      </c>
      <c r="U415">
        <f>ROUND((Source!FY219/100)*((ROUND(Source!AF219*Source!I219, 2)+ROUND(Source!AE219*Source!I219, 2))), 2)</f>
        <v>0</v>
      </c>
      <c r="V415">
        <f>Source!Y219</f>
        <v>0</v>
      </c>
      <c r="W415">
        <f>IF(Source!BI219&lt;=1,H415, 0)</f>
        <v>8940.2800000000007</v>
      </c>
      <c r="X415">
        <f>IF(Source!BI219=2,H415, 0)</f>
        <v>0</v>
      </c>
      <c r="Y415">
        <f>IF(Source!BI219=3,H415, 0)</f>
        <v>0</v>
      </c>
      <c r="Z415">
        <f>IF(Source!BI219=4,H415, 0)</f>
        <v>0</v>
      </c>
    </row>
    <row r="416" spans="1:26" ht="15" x14ac:dyDescent="0.25">
      <c r="G416" s="78">
        <f>H403+H404+H406+H407+H408+SUM(H410:H415)</f>
        <v>53697.25</v>
      </c>
      <c r="H416" s="78"/>
      <c r="J416" s="78">
        <f>K403+K404+K406+K407+K408+SUM(K410:K415)</f>
        <v>352488.64</v>
      </c>
      <c r="K416" s="78"/>
      <c r="L416" s="42">
        <f>Source!U207</f>
        <v>513.83009700000002</v>
      </c>
      <c r="O416" s="26">
        <f>G416</f>
        <v>53697.25</v>
      </c>
      <c r="P416" s="26">
        <f>J416</f>
        <v>352488.64</v>
      </c>
      <c r="Q416" s="26">
        <f>L416</f>
        <v>513.83009700000002</v>
      </c>
      <c r="W416">
        <f>IF(Source!BI207&lt;=1,H403+H404+H406+H407+H408, 0)</f>
        <v>11563.18</v>
      </c>
      <c r="X416">
        <f>IF(Source!BI207=2,H403+H404+H406+H407+H408, 0)</f>
        <v>0</v>
      </c>
      <c r="Y416">
        <f>IF(Source!BI207=3,H403+H404+H406+H407+H408, 0)</f>
        <v>0</v>
      </c>
      <c r="Z416">
        <f>IF(Source!BI207=4,H403+H404+H406+H407+H408, 0)</f>
        <v>0</v>
      </c>
    </row>
    <row r="417" spans="1:26" ht="57" x14ac:dyDescent="0.2">
      <c r="A417" s="46" t="str">
        <f>Source!E221</f>
        <v>41</v>
      </c>
      <c r="B417" s="47" t="str">
        <f>Source!F221</f>
        <v>15-02-019-04</v>
      </c>
      <c r="C417" s="47" t="str">
        <f>Source!G221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417" s="30" t="str">
        <f>Source!H221</f>
        <v>100 м2</v>
      </c>
      <c r="E417" s="13">
        <f>Source!I221</f>
        <v>2.4514</v>
      </c>
      <c r="F417" s="31">
        <f>Source!AL221+Source!AM221+Source!AO221</f>
        <v>341.21000000000004</v>
      </c>
      <c r="G417" s="32"/>
      <c r="H417" s="31"/>
      <c r="I417" s="32" t="str">
        <f>Source!BO221</f>
        <v/>
      </c>
      <c r="J417" s="32"/>
      <c r="K417" s="31"/>
      <c r="L417" s="33"/>
      <c r="S417">
        <f>ROUND((Source!FX221/100)*((ROUND(Source!AF221*Source!I221, 2)+ROUND(Source!AE221*Source!I221, 2))), 2)</f>
        <v>888.66</v>
      </c>
      <c r="T417">
        <f>Source!X221</f>
        <v>5860.46</v>
      </c>
      <c r="U417">
        <f>ROUND((Source!FY221/100)*((ROUND(Source!AF221*Source!I221, 2)+ROUND(Source!AE221*Source!I221, 2))), 2)</f>
        <v>439.63</v>
      </c>
      <c r="V417">
        <f>Source!Y221</f>
        <v>2899.39</v>
      </c>
    </row>
    <row r="418" spans="1:26" x14ac:dyDescent="0.2">
      <c r="C418" s="25" t="str">
        <f>"Объем: "&amp;Source!I221&amp;"=245,14/"&amp;"100"</f>
        <v>Объем: 2,4514=245,14/100</v>
      </c>
    </row>
    <row r="419" spans="1:26" ht="14.25" x14ac:dyDescent="0.2">
      <c r="A419" s="46"/>
      <c r="B419" s="47"/>
      <c r="C419" s="47" t="s">
        <v>1456</v>
      </c>
      <c r="D419" s="30"/>
      <c r="E419" s="13"/>
      <c r="F419" s="31">
        <f>Source!AO221</f>
        <v>321.92</v>
      </c>
      <c r="G419" s="32" t="str">
        <f>Source!DG221</f>
        <v>)*1,15</v>
      </c>
      <c r="H419" s="31">
        <f>ROUND(Source!AF221*Source!I221, 2)</f>
        <v>907.53</v>
      </c>
      <c r="I419" s="32"/>
      <c r="J419" s="32">
        <f>IF(Source!BA221&lt;&gt; 0, Source!BA221, 1)</f>
        <v>6.56</v>
      </c>
      <c r="K419" s="31">
        <f>Source!S221</f>
        <v>5953.42</v>
      </c>
      <c r="L419" s="33"/>
      <c r="R419">
        <f>H419</f>
        <v>907.53</v>
      </c>
    </row>
    <row r="420" spans="1:26" ht="14.25" x14ac:dyDescent="0.2">
      <c r="A420" s="46"/>
      <c r="B420" s="47"/>
      <c r="C420" s="47" t="s">
        <v>210</v>
      </c>
      <c r="D420" s="30"/>
      <c r="E420" s="13"/>
      <c r="F420" s="31">
        <f>Source!AM221</f>
        <v>17.97</v>
      </c>
      <c r="G420" s="32" t="str">
        <f>Source!DE221</f>
        <v>)*1,25</v>
      </c>
      <c r="H420" s="31">
        <f>ROUND(Source!AD221*Source!I221, 2)</f>
        <v>55.06</v>
      </c>
      <c r="I420" s="32"/>
      <c r="J420" s="32">
        <f>IF(Source!BB221&lt;&gt; 0, Source!BB221, 1)</f>
        <v>6.56</v>
      </c>
      <c r="K420" s="31">
        <f>Source!Q221</f>
        <v>361.18</v>
      </c>
      <c r="L420" s="33"/>
    </row>
    <row r="421" spans="1:26" ht="14.25" x14ac:dyDescent="0.2">
      <c r="A421" s="46"/>
      <c r="B421" s="47"/>
      <c r="C421" s="47" t="s">
        <v>1462</v>
      </c>
      <c r="D421" s="30"/>
      <c r="E421" s="13"/>
      <c r="F421" s="31">
        <f>Source!AN221</f>
        <v>10.72</v>
      </c>
      <c r="G421" s="32" t="str">
        <f>Source!DF221</f>
        <v>)*1,25</v>
      </c>
      <c r="H421" s="43">
        <f>ROUND(Source!AE221*Source!I221, 2)</f>
        <v>32.85</v>
      </c>
      <c r="I421" s="32"/>
      <c r="J421" s="32">
        <f>IF(Source!BS221&lt;&gt; 0, Source!BS221, 1)</f>
        <v>6.56</v>
      </c>
      <c r="K421" s="43">
        <f>Source!R221</f>
        <v>215.49</v>
      </c>
      <c r="L421" s="33"/>
      <c r="R421">
        <f>H421</f>
        <v>32.85</v>
      </c>
    </row>
    <row r="422" spans="1:26" ht="14.25" x14ac:dyDescent="0.2">
      <c r="A422" s="46"/>
      <c r="B422" s="47"/>
      <c r="C422" s="47" t="s">
        <v>1463</v>
      </c>
      <c r="D422" s="30"/>
      <c r="E422" s="13"/>
      <c r="F422" s="31">
        <f>Source!AL221</f>
        <v>1.32</v>
      </c>
      <c r="G422" s="32" t="str">
        <f>Source!DD221</f>
        <v/>
      </c>
      <c r="H422" s="31">
        <f>ROUND(Source!AC221*Source!I221, 2)</f>
        <v>3.24</v>
      </c>
      <c r="I422" s="32"/>
      <c r="J422" s="32">
        <f>IF(Source!BC221&lt;&gt; 0, Source!BC221, 1)</f>
        <v>6.56</v>
      </c>
      <c r="K422" s="31">
        <f>Source!P221</f>
        <v>21.23</v>
      </c>
      <c r="L422" s="33"/>
    </row>
    <row r="423" spans="1:26" ht="14.25" x14ac:dyDescent="0.2">
      <c r="A423" s="46"/>
      <c r="B423" s="47"/>
      <c r="C423" s="47" t="s">
        <v>1457</v>
      </c>
      <c r="D423" s="30" t="s">
        <v>1458</v>
      </c>
      <c r="E423" s="13">
        <f>Source!BZ221</f>
        <v>105</v>
      </c>
      <c r="F423" s="66" t="str">
        <f>CONCATENATE(" )", Source!DL221, Source!FT221, "=", Source!FX221)</f>
        <v xml:space="preserve"> )*0,9=94,5</v>
      </c>
      <c r="G423" s="79"/>
      <c r="H423" s="31">
        <f>SUM(S417:S427)</f>
        <v>888.66</v>
      </c>
      <c r="I423" s="34"/>
      <c r="J423" s="28">
        <f>Source!AT221</f>
        <v>95</v>
      </c>
      <c r="K423" s="31">
        <f>SUM(T417:T427)</f>
        <v>5860.46</v>
      </c>
      <c r="L423" s="33"/>
    </row>
    <row r="424" spans="1:26" ht="14.25" x14ac:dyDescent="0.2">
      <c r="A424" s="46"/>
      <c r="B424" s="47"/>
      <c r="C424" s="47" t="s">
        <v>1459</v>
      </c>
      <c r="D424" s="30" t="s">
        <v>1458</v>
      </c>
      <c r="E424" s="13">
        <f>Source!CA221</f>
        <v>55</v>
      </c>
      <c r="F424" s="66" t="str">
        <f>CONCATENATE(" )", Source!DM221, Source!FU221, "=", Source!FY221)</f>
        <v xml:space="preserve"> )*0,85=46,75</v>
      </c>
      <c r="G424" s="79"/>
      <c r="H424" s="31">
        <f>SUM(U417:U427)</f>
        <v>439.63</v>
      </c>
      <c r="I424" s="34"/>
      <c r="J424" s="28">
        <f>Source!AU221</f>
        <v>47</v>
      </c>
      <c r="K424" s="31">
        <f>SUM(V417:V427)</f>
        <v>2899.39</v>
      </c>
      <c r="L424" s="33"/>
    </row>
    <row r="425" spans="1:26" ht="14.25" x14ac:dyDescent="0.2">
      <c r="A425" s="46"/>
      <c r="B425" s="47"/>
      <c r="C425" s="47" t="s">
        <v>1460</v>
      </c>
      <c r="D425" s="30" t="s">
        <v>1461</v>
      </c>
      <c r="E425" s="13">
        <f>Source!AQ221</f>
        <v>37.74</v>
      </c>
      <c r="F425" s="31"/>
      <c r="G425" s="32" t="str">
        <f>Source!DI221</f>
        <v>)*1,15</v>
      </c>
      <c r="H425" s="31"/>
      <c r="I425" s="32"/>
      <c r="J425" s="32"/>
      <c r="K425" s="31"/>
      <c r="L425" s="35">
        <f>Source!U221</f>
        <v>106.3932114</v>
      </c>
    </row>
    <row r="426" spans="1:26" ht="28.5" x14ac:dyDescent="0.2">
      <c r="A426" s="46" t="str">
        <f>Source!E223</f>
        <v>41,1</v>
      </c>
      <c r="B426" s="47" t="str">
        <f>Source!F223</f>
        <v>04.3.02.05-0002</v>
      </c>
      <c r="C426" s="47" t="str">
        <f>Source!G223</f>
        <v>Смесь штукатурная «Ротбанд», КНАУФ</v>
      </c>
      <c r="D426" s="30" t="str">
        <f>Source!H223</f>
        <v>кг</v>
      </c>
      <c r="E426" s="13">
        <f>Source!I223</f>
        <v>2.2087110000000001</v>
      </c>
      <c r="F426" s="31">
        <f>Source!AL223+Source!AM223+Source!AO223</f>
        <v>2.0699999999999998</v>
      </c>
      <c r="G426" s="45" t="s">
        <v>6</v>
      </c>
      <c r="H426" s="31">
        <f>ROUND(Source!AC223*Source!I223, 2)+ROUND(Source!AD223*Source!I223, 2)+ROUND(Source!AF223*Source!I223, 2)</f>
        <v>4.57</v>
      </c>
      <c r="I426" s="32"/>
      <c r="J426" s="32">
        <f>IF(Source!BC223&lt;&gt; 0, Source!BC223, 1)</f>
        <v>6.56</v>
      </c>
      <c r="K426" s="31">
        <f>Source!O223</f>
        <v>29.99</v>
      </c>
      <c r="L426" s="33"/>
      <c r="S426">
        <f>ROUND((Source!FX223/100)*((ROUND(Source!AF223*Source!I223, 2)+ROUND(Source!AE223*Source!I223, 2))), 2)</f>
        <v>0</v>
      </c>
      <c r="T426">
        <f>Source!X223</f>
        <v>0</v>
      </c>
      <c r="U426">
        <f>ROUND((Source!FY223/100)*((ROUND(Source!AF223*Source!I223, 2)+ROUND(Source!AE223*Source!I223, 2))), 2)</f>
        <v>0</v>
      </c>
      <c r="V426">
        <f>Source!Y223</f>
        <v>0</v>
      </c>
      <c r="W426">
        <f>IF(Source!BI223&lt;=1,H426, 0)</f>
        <v>4.57</v>
      </c>
      <c r="X426">
        <f>IF(Source!BI223=2,H426, 0)</f>
        <v>0</v>
      </c>
      <c r="Y426">
        <f>IF(Source!BI223=3,H426, 0)</f>
        <v>0</v>
      </c>
      <c r="Z426">
        <f>IF(Source!BI223=4,H426, 0)</f>
        <v>0</v>
      </c>
    </row>
    <row r="427" spans="1:26" ht="28.5" x14ac:dyDescent="0.2">
      <c r="A427" s="48" t="str">
        <f>Source!E225</f>
        <v>41,2</v>
      </c>
      <c r="B427" s="49" t="str">
        <f>Source!F225</f>
        <v>14.4.01.02-0023</v>
      </c>
      <c r="C427" s="49" t="str">
        <f>Source!G225</f>
        <v>Грунтовка акриловая CAPASOL, CAPAROL</v>
      </c>
      <c r="D427" s="36" t="str">
        <f>Source!H225</f>
        <v>л</v>
      </c>
      <c r="E427" s="37">
        <f>Source!I225</f>
        <v>30.642500000000002</v>
      </c>
      <c r="F427" s="38">
        <f>Source!AL225+Source!AM225+Source!AO225</f>
        <v>30.67</v>
      </c>
      <c r="G427" s="39" t="s">
        <v>6</v>
      </c>
      <c r="H427" s="38">
        <f>ROUND(Source!AC225*Source!I225, 2)+ROUND(Source!AD225*Source!I225, 2)+ROUND(Source!AF225*Source!I225, 2)</f>
        <v>939.81</v>
      </c>
      <c r="I427" s="40"/>
      <c r="J427" s="40">
        <f>IF(Source!BC225&lt;&gt; 0, Source!BC225, 1)</f>
        <v>6.56</v>
      </c>
      <c r="K427" s="38">
        <f>Source!O225</f>
        <v>6165.12</v>
      </c>
      <c r="L427" s="41"/>
      <c r="S427">
        <f>ROUND((Source!FX225/100)*((ROUND(Source!AF225*Source!I225, 2)+ROUND(Source!AE225*Source!I225, 2))), 2)</f>
        <v>0</v>
      </c>
      <c r="T427">
        <f>Source!X225</f>
        <v>0</v>
      </c>
      <c r="U427">
        <f>ROUND((Source!FY225/100)*((ROUND(Source!AF225*Source!I225, 2)+ROUND(Source!AE225*Source!I225, 2))), 2)</f>
        <v>0</v>
      </c>
      <c r="V427">
        <f>Source!Y225</f>
        <v>0</v>
      </c>
      <c r="W427">
        <f>IF(Source!BI225&lt;=1,H427, 0)</f>
        <v>939.81</v>
      </c>
      <c r="X427">
        <f>IF(Source!BI225=2,H427, 0)</f>
        <v>0</v>
      </c>
      <c r="Y427">
        <f>IF(Source!BI225=3,H427, 0)</f>
        <v>0</v>
      </c>
      <c r="Z427">
        <f>IF(Source!BI225=4,H427, 0)</f>
        <v>0</v>
      </c>
    </row>
    <row r="428" spans="1:26" ht="15" x14ac:dyDescent="0.25">
      <c r="G428" s="78">
        <f>H419+H420+H422+H423+H424+SUM(H426:H427)</f>
        <v>3238.5</v>
      </c>
      <c r="H428" s="78"/>
      <c r="J428" s="78">
        <f>K419+K420+K422+K423+K424+SUM(K426:K427)</f>
        <v>21290.79</v>
      </c>
      <c r="K428" s="78"/>
      <c r="L428" s="42">
        <f>Source!U221</f>
        <v>106.3932114</v>
      </c>
      <c r="O428" s="26">
        <f>G428</f>
        <v>3238.5</v>
      </c>
      <c r="P428" s="26">
        <f>J428</f>
        <v>21290.79</v>
      </c>
      <c r="Q428" s="26">
        <f>L428</f>
        <v>106.3932114</v>
      </c>
      <c r="W428">
        <f>IF(Source!BI221&lt;=1,H419+H420+H422+H423+H424, 0)</f>
        <v>2294.12</v>
      </c>
      <c r="X428">
        <f>IF(Source!BI221=2,H419+H420+H422+H423+H424, 0)</f>
        <v>0</v>
      </c>
      <c r="Y428">
        <f>IF(Source!BI221=3,H419+H420+H422+H423+H424, 0)</f>
        <v>0</v>
      </c>
      <c r="Z428">
        <f>IF(Source!BI221=4,H419+H420+H422+H423+H424, 0)</f>
        <v>0</v>
      </c>
    </row>
    <row r="429" spans="1:26" ht="42.75" x14ac:dyDescent="0.2">
      <c r="A429" s="46" t="str">
        <f>Source!E227</f>
        <v>42</v>
      </c>
      <c r="B429" s="47" t="str">
        <f>Source!F227</f>
        <v>15-04-006-01</v>
      </c>
      <c r="C429" s="47" t="str">
        <f>Source!G227</f>
        <v>Покрытие поверхностей грунтовкой глубокого проникновения за 1 раз потолков</v>
      </c>
      <c r="D429" s="30" t="str">
        <f>Source!H227</f>
        <v>100 м2</v>
      </c>
      <c r="E429" s="13">
        <f>Source!I227</f>
        <v>2.4514</v>
      </c>
      <c r="F429" s="31">
        <f>Source!AL227+Source!AM227+Source!AO227</f>
        <v>79.070000000000007</v>
      </c>
      <c r="G429" s="32"/>
      <c r="H429" s="31"/>
      <c r="I429" s="32" t="str">
        <f>Source!BO227</f>
        <v/>
      </c>
      <c r="J429" s="32"/>
      <c r="K429" s="31"/>
      <c r="L429" s="33"/>
      <c r="S429">
        <f>ROUND((Source!FX227/100)*((ROUND(Source!AF227*Source!I227, 2)+ROUND(Source!AE227*Source!I227, 2))), 2)</f>
        <v>208.35</v>
      </c>
      <c r="T429">
        <f>Source!X227</f>
        <v>1374.02</v>
      </c>
      <c r="U429">
        <f>ROUND((Source!FY227/100)*((ROUND(Source!AF227*Source!I227, 2)+ROUND(Source!AE227*Source!I227, 2))), 2)</f>
        <v>103.07</v>
      </c>
      <c r="V429">
        <f>Source!Y227</f>
        <v>679.78</v>
      </c>
    </row>
    <row r="430" spans="1:26" x14ac:dyDescent="0.2">
      <c r="C430" s="25" t="str">
        <f>"Объем: "&amp;Source!I227&amp;"=245,14/"&amp;"100"</f>
        <v>Объем: 2,4514=245,14/100</v>
      </c>
    </row>
    <row r="431" spans="1:26" ht="14.25" x14ac:dyDescent="0.2">
      <c r="A431" s="46"/>
      <c r="B431" s="47"/>
      <c r="C431" s="47" t="s">
        <v>1456</v>
      </c>
      <c r="D431" s="30"/>
      <c r="E431" s="13"/>
      <c r="F431" s="31">
        <f>Source!AO227</f>
        <v>77.92</v>
      </c>
      <c r="G431" s="32" t="str">
        <f>Source!DG227</f>
        <v>)*1,15</v>
      </c>
      <c r="H431" s="31">
        <f>ROUND(Source!AF227*Source!I227, 2)</f>
        <v>219.67</v>
      </c>
      <c r="I431" s="32"/>
      <c r="J431" s="32">
        <f>IF(Source!BA227&lt;&gt; 0, Source!BA227, 1)</f>
        <v>6.56</v>
      </c>
      <c r="K431" s="31">
        <f>Source!S227</f>
        <v>1441.03</v>
      </c>
      <c r="L431" s="33"/>
      <c r="R431">
        <f>H431</f>
        <v>219.67</v>
      </c>
    </row>
    <row r="432" spans="1:26" ht="14.25" x14ac:dyDescent="0.2">
      <c r="A432" s="46"/>
      <c r="B432" s="47"/>
      <c r="C432" s="47" t="s">
        <v>210</v>
      </c>
      <c r="D432" s="30"/>
      <c r="E432" s="13"/>
      <c r="F432" s="31">
        <f>Source!AM227</f>
        <v>0.97</v>
      </c>
      <c r="G432" s="32" t="str">
        <f>Source!DE227</f>
        <v>)*1,25</v>
      </c>
      <c r="H432" s="31">
        <f>ROUND(Source!AD227*Source!I227, 2)</f>
        <v>2.99</v>
      </c>
      <c r="I432" s="32"/>
      <c r="J432" s="32">
        <f>IF(Source!BB227&lt;&gt; 0, Source!BB227, 1)</f>
        <v>6.56</v>
      </c>
      <c r="K432" s="31">
        <f>Source!Q227</f>
        <v>19.62</v>
      </c>
      <c r="L432" s="33"/>
    </row>
    <row r="433" spans="1:26" ht="14.25" x14ac:dyDescent="0.2">
      <c r="A433" s="46"/>
      <c r="B433" s="47"/>
      <c r="C433" s="47" t="s">
        <v>1462</v>
      </c>
      <c r="D433" s="30"/>
      <c r="E433" s="13"/>
      <c r="F433" s="31">
        <f>Source!AN227</f>
        <v>0.26</v>
      </c>
      <c r="G433" s="32" t="str">
        <f>Source!DF227</f>
        <v>)*1,25</v>
      </c>
      <c r="H433" s="43">
        <f>ROUND(Source!AE227*Source!I227, 2)</f>
        <v>0.81</v>
      </c>
      <c r="I433" s="32"/>
      <c r="J433" s="32">
        <f>IF(Source!BS227&lt;&gt; 0, Source!BS227, 1)</f>
        <v>6.56</v>
      </c>
      <c r="K433" s="43">
        <f>Source!R227</f>
        <v>5.31</v>
      </c>
      <c r="L433" s="33"/>
      <c r="R433">
        <f>H433</f>
        <v>0.81</v>
      </c>
    </row>
    <row r="434" spans="1:26" ht="14.25" x14ac:dyDescent="0.2">
      <c r="A434" s="46"/>
      <c r="B434" s="47"/>
      <c r="C434" s="47" t="s">
        <v>1463</v>
      </c>
      <c r="D434" s="30"/>
      <c r="E434" s="13"/>
      <c r="F434" s="31">
        <f>Source!AL227</f>
        <v>0.18</v>
      </c>
      <c r="G434" s="32" t="str">
        <f>Source!DD227</f>
        <v/>
      </c>
      <c r="H434" s="31">
        <f>ROUND(Source!AC227*Source!I227, 2)</f>
        <v>0.44</v>
      </c>
      <c r="I434" s="32"/>
      <c r="J434" s="32">
        <f>IF(Source!BC227&lt;&gt; 0, Source!BC227, 1)</f>
        <v>6.56</v>
      </c>
      <c r="K434" s="31">
        <f>Source!P227</f>
        <v>2.89</v>
      </c>
      <c r="L434" s="33"/>
    </row>
    <row r="435" spans="1:26" ht="14.25" x14ac:dyDescent="0.2">
      <c r="A435" s="46"/>
      <c r="B435" s="47"/>
      <c r="C435" s="47" t="s">
        <v>1457</v>
      </c>
      <c r="D435" s="30" t="s">
        <v>1458</v>
      </c>
      <c r="E435" s="13">
        <f>Source!BZ227</f>
        <v>105</v>
      </c>
      <c r="F435" s="66" t="str">
        <f>CONCATENATE(" )", Source!DL227, Source!FT227, "=", Source!FX227)</f>
        <v xml:space="preserve"> )*0,9=94,5</v>
      </c>
      <c r="G435" s="79"/>
      <c r="H435" s="31">
        <f>SUM(S429:S438)</f>
        <v>208.35</v>
      </c>
      <c r="I435" s="34"/>
      <c r="J435" s="28">
        <f>Source!AT227</f>
        <v>95</v>
      </c>
      <c r="K435" s="31">
        <f>SUM(T429:T438)</f>
        <v>1374.02</v>
      </c>
      <c r="L435" s="33"/>
    </row>
    <row r="436" spans="1:26" ht="14.25" x14ac:dyDescent="0.2">
      <c r="A436" s="46"/>
      <c r="B436" s="47"/>
      <c r="C436" s="47" t="s">
        <v>1459</v>
      </c>
      <c r="D436" s="30" t="s">
        <v>1458</v>
      </c>
      <c r="E436" s="13">
        <f>Source!CA227</f>
        <v>55</v>
      </c>
      <c r="F436" s="66" t="str">
        <f>CONCATENATE(" )", Source!DM227, Source!FU227, "=", Source!FY227)</f>
        <v xml:space="preserve"> )*0,85=46,75</v>
      </c>
      <c r="G436" s="79"/>
      <c r="H436" s="31">
        <f>SUM(U429:U438)</f>
        <v>103.07</v>
      </c>
      <c r="I436" s="34"/>
      <c r="J436" s="28">
        <f>Source!AU227</f>
        <v>47</v>
      </c>
      <c r="K436" s="31">
        <f>SUM(V429:V438)</f>
        <v>679.78</v>
      </c>
      <c r="L436" s="33"/>
    </row>
    <row r="437" spans="1:26" ht="14.25" x14ac:dyDescent="0.2">
      <c r="A437" s="46"/>
      <c r="B437" s="47"/>
      <c r="C437" s="47" t="s">
        <v>1460</v>
      </c>
      <c r="D437" s="30" t="s">
        <v>1461</v>
      </c>
      <c r="E437" s="13">
        <f>Source!AQ227</f>
        <v>8.1</v>
      </c>
      <c r="F437" s="31"/>
      <c r="G437" s="32" t="str">
        <f>Source!DI227</f>
        <v>)*1,15</v>
      </c>
      <c r="H437" s="31"/>
      <c r="I437" s="32"/>
      <c r="J437" s="32"/>
      <c r="K437" s="31"/>
      <c r="L437" s="35">
        <f>Source!U227</f>
        <v>22.834790999999999</v>
      </c>
    </row>
    <row r="438" spans="1:26" ht="28.5" x14ac:dyDescent="0.2">
      <c r="A438" s="48" t="str">
        <f>Source!E229</f>
        <v>42,1</v>
      </c>
      <c r="B438" s="49" t="str">
        <f>Source!F229</f>
        <v>14.4.01.02-0023</v>
      </c>
      <c r="C438" s="49" t="str">
        <f>Source!G229</f>
        <v>Грунтовка акриловая CAPASOL, CAPAROL</v>
      </c>
      <c r="D438" s="36" t="str">
        <f>Source!H229</f>
        <v>л</v>
      </c>
      <c r="E438" s="37">
        <f>Source!I229</f>
        <v>30.642500000000002</v>
      </c>
      <c r="F438" s="38">
        <f>Source!AL229+Source!AM229+Source!AO229</f>
        <v>30.67</v>
      </c>
      <c r="G438" s="39" t="s">
        <v>6</v>
      </c>
      <c r="H438" s="38">
        <f>ROUND(Source!AC229*Source!I229, 2)+ROUND(Source!AD229*Source!I229, 2)+ROUND(Source!AF229*Source!I229, 2)</f>
        <v>939.81</v>
      </c>
      <c r="I438" s="40"/>
      <c r="J438" s="40">
        <f>IF(Source!BC229&lt;&gt; 0, Source!BC229, 1)</f>
        <v>6.56</v>
      </c>
      <c r="K438" s="38">
        <f>Source!O229</f>
        <v>6165.12</v>
      </c>
      <c r="L438" s="41"/>
      <c r="S438">
        <f>ROUND((Source!FX229/100)*((ROUND(Source!AF229*Source!I229, 2)+ROUND(Source!AE229*Source!I229, 2))), 2)</f>
        <v>0</v>
      </c>
      <c r="T438">
        <f>Source!X229</f>
        <v>0</v>
      </c>
      <c r="U438">
        <f>ROUND((Source!FY229/100)*((ROUND(Source!AF229*Source!I229, 2)+ROUND(Source!AE229*Source!I229, 2))), 2)</f>
        <v>0</v>
      </c>
      <c r="V438">
        <f>Source!Y229</f>
        <v>0</v>
      </c>
      <c r="W438">
        <f>IF(Source!BI229&lt;=1,H438, 0)</f>
        <v>939.81</v>
      </c>
      <c r="X438">
        <f>IF(Source!BI229=2,H438, 0)</f>
        <v>0</v>
      </c>
      <c r="Y438">
        <f>IF(Source!BI229=3,H438, 0)</f>
        <v>0</v>
      </c>
      <c r="Z438">
        <f>IF(Source!BI229=4,H438, 0)</f>
        <v>0</v>
      </c>
    </row>
    <row r="439" spans="1:26" ht="15" x14ac:dyDescent="0.25">
      <c r="G439" s="78">
        <f>H431+H432+H434+H435+H436+SUM(H438:H438)</f>
        <v>1474.33</v>
      </c>
      <c r="H439" s="78"/>
      <c r="J439" s="78">
        <f>K431+K432+K434+K435+K436+SUM(K438:K438)</f>
        <v>9682.4599999999991</v>
      </c>
      <c r="K439" s="78"/>
      <c r="L439" s="42">
        <f>Source!U227</f>
        <v>22.834790999999999</v>
      </c>
      <c r="O439" s="26">
        <f>G439</f>
        <v>1474.33</v>
      </c>
      <c r="P439" s="26">
        <f>J439</f>
        <v>9682.4599999999991</v>
      </c>
      <c r="Q439" s="26">
        <f>L439</f>
        <v>22.834790999999999</v>
      </c>
      <c r="W439">
        <f>IF(Source!BI227&lt;=1,H431+H432+H434+H435+H436, 0)</f>
        <v>534.52</v>
      </c>
      <c r="X439">
        <f>IF(Source!BI227=2,H431+H432+H434+H435+H436, 0)</f>
        <v>0</v>
      </c>
      <c r="Y439">
        <f>IF(Source!BI227=3,H431+H432+H434+H435+H436, 0)</f>
        <v>0</v>
      </c>
      <c r="Z439">
        <f>IF(Source!BI227=4,H431+H432+H434+H435+H436, 0)</f>
        <v>0</v>
      </c>
    </row>
    <row r="440" spans="1:26" ht="42.75" x14ac:dyDescent="0.2">
      <c r="A440" s="46" t="str">
        <f>Source!E231</f>
        <v>43</v>
      </c>
      <c r="B440" s="47" t="str">
        <f>Source!F231</f>
        <v>15-04-005-04</v>
      </c>
      <c r="C440" s="47" t="str">
        <f>Source!G231</f>
        <v>Окраска поливинилацетатными водоэмульсионными составами улучшенная по штукатурке потолков</v>
      </c>
      <c r="D440" s="30" t="str">
        <f>Source!H231</f>
        <v>100 м2</v>
      </c>
      <c r="E440" s="13">
        <f>Source!I231</f>
        <v>2.4514</v>
      </c>
      <c r="F440" s="31">
        <f>Source!AL231+Source!AM231+Source!AO231</f>
        <v>792.1</v>
      </c>
      <c r="G440" s="32"/>
      <c r="H440" s="31"/>
      <c r="I440" s="32" t="str">
        <f>Source!BO231</f>
        <v/>
      </c>
      <c r="J440" s="32"/>
      <c r="K440" s="31"/>
      <c r="L440" s="33"/>
      <c r="S440">
        <f>ROUND((Source!FX231/100)*((ROUND(Source!AF231*Source!I231, 2)+ROUND(Source!AE231*Source!I231, 2))), 2)</f>
        <v>1294.18</v>
      </c>
      <c r="T440">
        <f>Source!X231</f>
        <v>8534.7199999999993</v>
      </c>
      <c r="U440">
        <f>ROUND((Source!FY231/100)*((ROUND(Source!AF231*Source!I231, 2)+ROUND(Source!AE231*Source!I231, 2))), 2)</f>
        <v>640.24</v>
      </c>
      <c r="V440">
        <f>Source!Y231</f>
        <v>4222.4399999999996</v>
      </c>
    </row>
    <row r="441" spans="1:26" x14ac:dyDescent="0.2">
      <c r="C441" s="25" t="str">
        <f>"Объем: "&amp;Source!I231&amp;"=245,14/"&amp;"100"</f>
        <v>Объем: 2,4514=245,14/100</v>
      </c>
    </row>
    <row r="442" spans="1:26" ht="14.25" x14ac:dyDescent="0.2">
      <c r="A442" s="46"/>
      <c r="B442" s="47"/>
      <c r="C442" s="47" t="s">
        <v>1456</v>
      </c>
      <c r="D442" s="30"/>
      <c r="E442" s="13"/>
      <c r="F442" s="31">
        <f>Source!AO231</f>
        <v>483.48</v>
      </c>
      <c r="G442" s="32" t="str">
        <f>Source!DG231</f>
        <v>)*1,15</v>
      </c>
      <c r="H442" s="31">
        <f>ROUND(Source!AF231*Source!I231, 2)</f>
        <v>1362.98</v>
      </c>
      <c r="I442" s="32"/>
      <c r="J442" s="32">
        <f>IF(Source!BA231&lt;&gt; 0, Source!BA231, 1)</f>
        <v>6.56</v>
      </c>
      <c r="K442" s="31">
        <f>Source!S231</f>
        <v>8941.14</v>
      </c>
      <c r="L442" s="33"/>
      <c r="R442">
        <f>H442</f>
        <v>1362.98</v>
      </c>
    </row>
    <row r="443" spans="1:26" ht="14.25" x14ac:dyDescent="0.2">
      <c r="A443" s="46"/>
      <c r="B443" s="47"/>
      <c r="C443" s="47" t="s">
        <v>210</v>
      </c>
      <c r="D443" s="30"/>
      <c r="E443" s="13"/>
      <c r="F443" s="31">
        <f>Source!AM231</f>
        <v>11.14</v>
      </c>
      <c r="G443" s="32" t="str">
        <f>Source!DE231</f>
        <v>)*1,25</v>
      </c>
      <c r="H443" s="31">
        <f>ROUND(Source!AD231*Source!I231, 2)</f>
        <v>34.119999999999997</v>
      </c>
      <c r="I443" s="32"/>
      <c r="J443" s="32">
        <f>IF(Source!BB231&lt;&gt; 0, Source!BB231, 1)</f>
        <v>6.56</v>
      </c>
      <c r="K443" s="31">
        <f>Source!Q231</f>
        <v>223.85</v>
      </c>
      <c r="L443" s="33"/>
    </row>
    <row r="444" spans="1:26" ht="14.25" x14ac:dyDescent="0.2">
      <c r="A444" s="46"/>
      <c r="B444" s="47"/>
      <c r="C444" s="47" t="s">
        <v>1462</v>
      </c>
      <c r="D444" s="30"/>
      <c r="E444" s="13"/>
      <c r="F444" s="31">
        <f>Source!AN231</f>
        <v>2.13</v>
      </c>
      <c r="G444" s="32" t="str">
        <f>Source!DF231</f>
        <v>)*1,25</v>
      </c>
      <c r="H444" s="43">
        <f>ROUND(Source!AE231*Source!I231, 2)</f>
        <v>6.52</v>
      </c>
      <c r="I444" s="32"/>
      <c r="J444" s="32">
        <f>IF(Source!BS231&lt;&gt; 0, Source!BS231, 1)</f>
        <v>6.56</v>
      </c>
      <c r="K444" s="43">
        <f>Source!R231</f>
        <v>42.78</v>
      </c>
      <c r="L444" s="33"/>
      <c r="R444">
        <f>H444</f>
        <v>6.52</v>
      </c>
    </row>
    <row r="445" spans="1:26" ht="14.25" x14ac:dyDescent="0.2">
      <c r="A445" s="46"/>
      <c r="B445" s="47"/>
      <c r="C445" s="47" t="s">
        <v>1463</v>
      </c>
      <c r="D445" s="30"/>
      <c r="E445" s="13"/>
      <c r="F445" s="31">
        <f>Source!AL231</f>
        <v>297.48</v>
      </c>
      <c r="G445" s="32" t="str">
        <f>Source!DD231</f>
        <v/>
      </c>
      <c r="H445" s="31">
        <f>ROUND(Source!AC231*Source!I231, 2)</f>
        <v>729.24</v>
      </c>
      <c r="I445" s="32"/>
      <c r="J445" s="32">
        <f>IF(Source!BC231&lt;&gt; 0, Source!BC231, 1)</f>
        <v>6.56</v>
      </c>
      <c r="K445" s="31">
        <f>Source!P231</f>
        <v>4783.83</v>
      </c>
      <c r="L445" s="33"/>
    </row>
    <row r="446" spans="1:26" ht="14.25" x14ac:dyDescent="0.2">
      <c r="A446" s="46"/>
      <c r="B446" s="47"/>
      <c r="C446" s="47" t="s">
        <v>1457</v>
      </c>
      <c r="D446" s="30" t="s">
        <v>1458</v>
      </c>
      <c r="E446" s="13">
        <f>Source!BZ231</f>
        <v>105</v>
      </c>
      <c r="F446" s="66" t="str">
        <f>CONCATENATE(" )", Source!DL231, Source!FT231, "=", Source!FX231)</f>
        <v xml:space="preserve"> )*0,9=94,5</v>
      </c>
      <c r="G446" s="79"/>
      <c r="H446" s="31">
        <f>SUM(S440:S449)</f>
        <v>1294.18</v>
      </c>
      <c r="I446" s="34"/>
      <c r="J446" s="28">
        <f>Source!AT231</f>
        <v>95</v>
      </c>
      <c r="K446" s="31">
        <f>SUM(T440:T449)</f>
        <v>8534.7199999999993</v>
      </c>
      <c r="L446" s="33"/>
    </row>
    <row r="447" spans="1:26" ht="14.25" x14ac:dyDescent="0.2">
      <c r="A447" s="46"/>
      <c r="B447" s="47"/>
      <c r="C447" s="47" t="s">
        <v>1459</v>
      </c>
      <c r="D447" s="30" t="s">
        <v>1458</v>
      </c>
      <c r="E447" s="13">
        <f>Source!CA231</f>
        <v>55</v>
      </c>
      <c r="F447" s="66" t="str">
        <f>CONCATENATE(" )", Source!DM231, Source!FU231, "=", Source!FY231)</f>
        <v xml:space="preserve"> )*0,85=46,75</v>
      </c>
      <c r="G447" s="79"/>
      <c r="H447" s="31">
        <f>SUM(U440:U449)</f>
        <v>640.24</v>
      </c>
      <c r="I447" s="34"/>
      <c r="J447" s="28">
        <f>Source!AU231</f>
        <v>47</v>
      </c>
      <c r="K447" s="31">
        <f>SUM(V440:V449)</f>
        <v>4222.4399999999996</v>
      </c>
      <c r="L447" s="33"/>
    </row>
    <row r="448" spans="1:26" ht="14.25" x14ac:dyDescent="0.2">
      <c r="A448" s="46"/>
      <c r="B448" s="47"/>
      <c r="C448" s="47" t="s">
        <v>1460</v>
      </c>
      <c r="D448" s="30" t="s">
        <v>1461</v>
      </c>
      <c r="E448" s="13">
        <f>Source!AQ231</f>
        <v>53.9</v>
      </c>
      <c r="F448" s="31"/>
      <c r="G448" s="32" t="str">
        <f>Source!DI231</f>
        <v>)*1,15</v>
      </c>
      <c r="H448" s="31"/>
      <c r="I448" s="32"/>
      <c r="J448" s="32"/>
      <c r="K448" s="31"/>
      <c r="L448" s="35">
        <f>Source!U231</f>
        <v>151.95002899999997</v>
      </c>
    </row>
    <row r="449" spans="1:26" ht="28.5" x14ac:dyDescent="0.2">
      <c r="A449" s="48" t="str">
        <f>Source!E233</f>
        <v>43,1</v>
      </c>
      <c r="B449" s="49" t="str">
        <f>Source!F233</f>
        <v>14.3.02.01-0015</v>
      </c>
      <c r="C449" s="49" t="str">
        <f>Source!G233</f>
        <v>Краска акриловая Alpina ULTRAWEISS, CAPAROL водно-дисперсионная</v>
      </c>
      <c r="D449" s="36" t="str">
        <f>Source!H233</f>
        <v>т</v>
      </c>
      <c r="E449" s="37">
        <f>Source!I233</f>
        <v>0.16914699999999999</v>
      </c>
      <c r="F449" s="38">
        <f>Source!AL233+Source!AM233+Source!AO233</f>
        <v>13287.69</v>
      </c>
      <c r="G449" s="39" t="s">
        <v>6</v>
      </c>
      <c r="H449" s="38">
        <f>ROUND(Source!AC233*Source!I233, 2)+ROUND(Source!AD233*Source!I233, 2)+ROUND(Source!AF233*Source!I233, 2)</f>
        <v>2247.5700000000002</v>
      </c>
      <c r="I449" s="40"/>
      <c r="J449" s="40">
        <f>IF(Source!BC233&lt;&gt; 0, Source!BC233, 1)</f>
        <v>6.56</v>
      </c>
      <c r="K449" s="38">
        <f>Source!O233</f>
        <v>14744.08</v>
      </c>
      <c r="L449" s="41"/>
      <c r="S449">
        <f>ROUND((Source!FX233/100)*((ROUND(Source!AF233*Source!I233, 2)+ROUND(Source!AE233*Source!I233, 2))), 2)</f>
        <v>0</v>
      </c>
      <c r="T449">
        <f>Source!X233</f>
        <v>0</v>
      </c>
      <c r="U449">
        <f>ROUND((Source!FY233/100)*((ROUND(Source!AF233*Source!I233, 2)+ROUND(Source!AE233*Source!I233, 2))), 2)</f>
        <v>0</v>
      </c>
      <c r="V449">
        <f>Source!Y233</f>
        <v>0</v>
      </c>
      <c r="W449">
        <f>IF(Source!BI233&lt;=1,H449, 0)</f>
        <v>2247.5700000000002</v>
      </c>
      <c r="X449">
        <f>IF(Source!BI233=2,H449, 0)</f>
        <v>0</v>
      </c>
      <c r="Y449">
        <f>IF(Source!BI233=3,H449, 0)</f>
        <v>0</v>
      </c>
      <c r="Z449">
        <f>IF(Source!BI233=4,H449, 0)</f>
        <v>0</v>
      </c>
    </row>
    <row r="450" spans="1:26" ht="15" x14ac:dyDescent="0.25">
      <c r="G450" s="78">
        <f>H442+H443+H445+H446+H447+SUM(H449:H449)</f>
        <v>6308.33</v>
      </c>
      <c r="H450" s="78"/>
      <c r="J450" s="78">
        <f>K442+K443+K445+K446+K447+SUM(K449:K449)</f>
        <v>41450.06</v>
      </c>
      <c r="K450" s="78"/>
      <c r="L450" s="42">
        <f>Source!U231</f>
        <v>151.95002899999997</v>
      </c>
      <c r="O450" s="26">
        <f>G450</f>
        <v>6308.33</v>
      </c>
      <c r="P450" s="26">
        <f>J450</f>
        <v>41450.06</v>
      </c>
      <c r="Q450" s="26">
        <f>L450</f>
        <v>151.95002899999997</v>
      </c>
      <c r="W450">
        <f>IF(Source!BI231&lt;=1,H442+H443+H445+H446+H447, 0)</f>
        <v>4060.76</v>
      </c>
      <c r="X450">
        <f>IF(Source!BI231=2,H442+H443+H445+H446+H447, 0)</f>
        <v>0</v>
      </c>
      <c r="Y450">
        <f>IF(Source!BI231=3,H442+H443+H445+H446+H447, 0)</f>
        <v>0</v>
      </c>
      <c r="Z450">
        <f>IF(Source!BI231=4,H442+H443+H445+H446+H447, 0)</f>
        <v>0</v>
      </c>
    </row>
    <row r="451" spans="1:26" ht="42.75" x14ac:dyDescent="0.2">
      <c r="A451" s="46" t="str">
        <f>Source!E235</f>
        <v>44</v>
      </c>
      <c r="B451" s="47" t="str">
        <f>Source!F235</f>
        <v>15-04-005-03</v>
      </c>
      <c r="C451" s="47" t="str">
        <f>Source!G235</f>
        <v>Окраска поливинилацетатными водоэмульсионными составами улучшенная по штукатурке стен</v>
      </c>
      <c r="D451" s="30" t="str">
        <f>Source!H235</f>
        <v>100 м2</v>
      </c>
      <c r="E451" s="13">
        <f>Source!I235</f>
        <v>3.3992</v>
      </c>
      <c r="F451" s="31">
        <f>Source!AL235+Source!AM235+Source!AO235</f>
        <v>675.6</v>
      </c>
      <c r="G451" s="32"/>
      <c r="H451" s="31"/>
      <c r="I451" s="32" t="str">
        <f>Source!BO235</f>
        <v/>
      </c>
      <c r="J451" s="32"/>
      <c r="K451" s="31"/>
      <c r="L451" s="33"/>
      <c r="S451">
        <f>ROUND((Source!FX235/100)*((ROUND(Source!AF235*Source!I235, 2)+ROUND(Source!AE235*Source!I235, 2))), 2)</f>
        <v>1429.58</v>
      </c>
      <c r="T451">
        <f>Source!X235</f>
        <v>9427.65</v>
      </c>
      <c r="U451">
        <f>ROUND((Source!FY235/100)*((ROUND(Source!AF235*Source!I235, 2)+ROUND(Source!AE235*Source!I235, 2))), 2)</f>
        <v>707.22</v>
      </c>
      <c r="V451">
        <f>Source!Y235</f>
        <v>4664.2</v>
      </c>
    </row>
    <row r="452" spans="1:26" x14ac:dyDescent="0.2">
      <c r="C452" s="25" t="str">
        <f>"Объем: "&amp;Source!I235&amp;"=339,92/"&amp;"100"</f>
        <v>Объем: 3,3992=339,92/100</v>
      </c>
    </row>
    <row r="453" spans="1:26" ht="14.25" x14ac:dyDescent="0.2">
      <c r="A453" s="46"/>
      <c r="B453" s="47"/>
      <c r="C453" s="47" t="s">
        <v>1456</v>
      </c>
      <c r="D453" s="30"/>
      <c r="E453" s="13"/>
      <c r="F453" s="31">
        <f>Source!AO235</f>
        <v>384.81</v>
      </c>
      <c r="G453" s="32" t="str">
        <f>Source!DG235</f>
        <v>)*1,15</v>
      </c>
      <c r="H453" s="31">
        <f>ROUND(Source!AF235*Source!I235, 2)</f>
        <v>1504.25</v>
      </c>
      <c r="I453" s="32"/>
      <c r="J453" s="32">
        <f>IF(Source!BA235&lt;&gt; 0, Source!BA235, 1)</f>
        <v>6.56</v>
      </c>
      <c r="K453" s="31">
        <f>Source!S235</f>
        <v>9867.8700000000008</v>
      </c>
      <c r="L453" s="33"/>
      <c r="R453">
        <f>H453</f>
        <v>1504.25</v>
      </c>
    </row>
    <row r="454" spans="1:26" ht="14.25" x14ac:dyDescent="0.2">
      <c r="A454" s="46"/>
      <c r="B454" s="47"/>
      <c r="C454" s="47" t="s">
        <v>210</v>
      </c>
      <c r="D454" s="30"/>
      <c r="E454" s="13"/>
      <c r="F454" s="31">
        <f>Source!AM235</f>
        <v>10.49</v>
      </c>
      <c r="G454" s="32" t="str">
        <f>Source!DE235</f>
        <v>)*1,25</v>
      </c>
      <c r="H454" s="31">
        <f>ROUND(Source!AD235*Source!I235, 2)</f>
        <v>44.56</v>
      </c>
      <c r="I454" s="32"/>
      <c r="J454" s="32">
        <f>IF(Source!BB235&lt;&gt; 0, Source!BB235, 1)</f>
        <v>6.56</v>
      </c>
      <c r="K454" s="31">
        <f>Source!Q235</f>
        <v>292.33999999999997</v>
      </c>
      <c r="L454" s="33"/>
    </row>
    <row r="455" spans="1:26" ht="14.25" x14ac:dyDescent="0.2">
      <c r="A455" s="46"/>
      <c r="B455" s="47"/>
      <c r="C455" s="47" t="s">
        <v>1462</v>
      </c>
      <c r="D455" s="30"/>
      <c r="E455" s="13"/>
      <c r="F455" s="31">
        <f>Source!AN235</f>
        <v>2.0099999999999998</v>
      </c>
      <c r="G455" s="32" t="str">
        <f>Source!DF235</f>
        <v>)*1,25</v>
      </c>
      <c r="H455" s="43">
        <f>ROUND(Source!AE235*Source!I235, 2)</f>
        <v>8.5299999999999994</v>
      </c>
      <c r="I455" s="32"/>
      <c r="J455" s="32">
        <f>IF(Source!BS235&lt;&gt; 0, Source!BS235, 1)</f>
        <v>6.56</v>
      </c>
      <c r="K455" s="43">
        <f>Source!R235</f>
        <v>55.97</v>
      </c>
      <c r="L455" s="33"/>
      <c r="R455">
        <f>H455</f>
        <v>8.5299999999999994</v>
      </c>
    </row>
    <row r="456" spans="1:26" ht="14.25" x14ac:dyDescent="0.2">
      <c r="A456" s="46"/>
      <c r="B456" s="47"/>
      <c r="C456" s="47" t="s">
        <v>1463</v>
      </c>
      <c r="D456" s="30"/>
      <c r="E456" s="13"/>
      <c r="F456" s="31">
        <f>Source!AL235</f>
        <v>280.3</v>
      </c>
      <c r="G456" s="32" t="str">
        <f>Source!DD235</f>
        <v/>
      </c>
      <c r="H456" s="31">
        <f>ROUND(Source!AC235*Source!I235, 2)</f>
        <v>952.8</v>
      </c>
      <c r="I456" s="32"/>
      <c r="J456" s="32">
        <f>IF(Source!BC235&lt;&gt; 0, Source!BC235, 1)</f>
        <v>6.56</v>
      </c>
      <c r="K456" s="31">
        <f>Source!P235</f>
        <v>6250.34</v>
      </c>
      <c r="L456" s="33"/>
    </row>
    <row r="457" spans="1:26" ht="14.25" x14ac:dyDescent="0.2">
      <c r="A457" s="46"/>
      <c r="B457" s="47"/>
      <c r="C457" s="47" t="s">
        <v>1457</v>
      </c>
      <c r="D457" s="30" t="s">
        <v>1458</v>
      </c>
      <c r="E457" s="13">
        <f>Source!BZ235</f>
        <v>105</v>
      </c>
      <c r="F457" s="66" t="str">
        <f>CONCATENATE(" )", Source!DL235, Source!FT235, "=", Source!FX235)</f>
        <v xml:space="preserve"> )*0,9=94,5</v>
      </c>
      <c r="G457" s="79"/>
      <c r="H457" s="31">
        <f>SUM(S451:S460)</f>
        <v>1429.58</v>
      </c>
      <c r="I457" s="34"/>
      <c r="J457" s="28">
        <f>Source!AT235</f>
        <v>95</v>
      </c>
      <c r="K457" s="31">
        <f>SUM(T451:T460)</f>
        <v>9427.65</v>
      </c>
      <c r="L457" s="33"/>
    </row>
    <row r="458" spans="1:26" ht="14.25" x14ac:dyDescent="0.2">
      <c r="A458" s="46"/>
      <c r="B458" s="47"/>
      <c r="C458" s="47" t="s">
        <v>1459</v>
      </c>
      <c r="D458" s="30" t="s">
        <v>1458</v>
      </c>
      <c r="E458" s="13">
        <f>Source!CA235</f>
        <v>55</v>
      </c>
      <c r="F458" s="66" t="str">
        <f>CONCATENATE(" )", Source!DM235, Source!FU235, "=", Source!FY235)</f>
        <v xml:space="preserve"> )*0,85=46,75</v>
      </c>
      <c r="G458" s="79"/>
      <c r="H458" s="31">
        <f>SUM(U451:U460)</f>
        <v>707.22</v>
      </c>
      <c r="I458" s="34"/>
      <c r="J458" s="28">
        <f>Source!AU235</f>
        <v>47</v>
      </c>
      <c r="K458" s="31">
        <f>SUM(V451:V460)</f>
        <v>4664.2</v>
      </c>
      <c r="L458" s="33"/>
    </row>
    <row r="459" spans="1:26" ht="14.25" x14ac:dyDescent="0.2">
      <c r="A459" s="46"/>
      <c r="B459" s="47"/>
      <c r="C459" s="47" t="s">
        <v>1460</v>
      </c>
      <c r="D459" s="30" t="s">
        <v>1461</v>
      </c>
      <c r="E459" s="13">
        <f>Source!AQ235</f>
        <v>42.9</v>
      </c>
      <c r="F459" s="31"/>
      <c r="G459" s="32" t="str">
        <f>Source!DI235</f>
        <v>)*1,15</v>
      </c>
      <c r="H459" s="31"/>
      <c r="I459" s="32"/>
      <c r="J459" s="32"/>
      <c r="K459" s="31"/>
      <c r="L459" s="35">
        <f>Source!U235</f>
        <v>167.69953199999998</v>
      </c>
    </row>
    <row r="460" spans="1:26" ht="28.5" x14ac:dyDescent="0.2">
      <c r="A460" s="48" t="str">
        <f>Source!E237</f>
        <v>44,1</v>
      </c>
      <c r="B460" s="49" t="str">
        <f>Source!F237</f>
        <v>14.3.02.01-0015</v>
      </c>
      <c r="C460" s="49" t="str">
        <f>Source!G237</f>
        <v>Краска акриловая Alpina ULTRAWEISS, CAPAROL водно-дисперсионная</v>
      </c>
      <c r="D460" s="36" t="str">
        <f>Source!H237</f>
        <v>т</v>
      </c>
      <c r="E460" s="37">
        <f>Source!I237</f>
        <v>0.21415000000000001</v>
      </c>
      <c r="F460" s="38">
        <f>Source!AL237+Source!AM237+Source!AO237</f>
        <v>13287.69</v>
      </c>
      <c r="G460" s="39" t="s">
        <v>6</v>
      </c>
      <c r="H460" s="38">
        <f>ROUND(Source!AC237*Source!I237, 2)+ROUND(Source!AD237*Source!I237, 2)+ROUND(Source!AF237*Source!I237, 2)</f>
        <v>2845.56</v>
      </c>
      <c r="I460" s="40"/>
      <c r="J460" s="40">
        <f>IF(Source!BC237&lt;&gt; 0, Source!BC237, 1)</f>
        <v>6.56</v>
      </c>
      <c r="K460" s="38">
        <f>Source!O237</f>
        <v>18666.87</v>
      </c>
      <c r="L460" s="41"/>
      <c r="S460">
        <f>ROUND((Source!FX237/100)*((ROUND(Source!AF237*Source!I237, 2)+ROUND(Source!AE237*Source!I237, 2))), 2)</f>
        <v>0</v>
      </c>
      <c r="T460">
        <f>Source!X237</f>
        <v>0</v>
      </c>
      <c r="U460">
        <f>ROUND((Source!FY237/100)*((ROUND(Source!AF237*Source!I237, 2)+ROUND(Source!AE237*Source!I237, 2))), 2)</f>
        <v>0</v>
      </c>
      <c r="V460">
        <f>Source!Y237</f>
        <v>0</v>
      </c>
      <c r="W460">
        <f>IF(Source!BI237&lt;=1,H460, 0)</f>
        <v>2845.56</v>
      </c>
      <c r="X460">
        <f>IF(Source!BI237=2,H460, 0)</f>
        <v>0</v>
      </c>
      <c r="Y460">
        <f>IF(Source!BI237=3,H460, 0)</f>
        <v>0</v>
      </c>
      <c r="Z460">
        <f>IF(Source!BI237=4,H460, 0)</f>
        <v>0</v>
      </c>
    </row>
    <row r="461" spans="1:26" ht="15" x14ac:dyDescent="0.25">
      <c r="G461" s="78">
        <f>H453+H454+H456+H457+H458+SUM(H460:H460)</f>
        <v>7483.9699999999993</v>
      </c>
      <c r="H461" s="78"/>
      <c r="J461" s="78">
        <f>K453+K454+K456+K457+K458+SUM(K460:K460)</f>
        <v>49169.270000000004</v>
      </c>
      <c r="K461" s="78"/>
      <c r="L461" s="42">
        <f>Source!U235</f>
        <v>167.69953199999998</v>
      </c>
      <c r="O461" s="26">
        <f>G461</f>
        <v>7483.9699999999993</v>
      </c>
      <c r="P461" s="26">
        <f>J461</f>
        <v>49169.270000000004</v>
      </c>
      <c r="Q461" s="26">
        <f>L461</f>
        <v>167.69953199999998</v>
      </c>
      <c r="W461">
        <f>IF(Source!BI235&lt;=1,H453+H454+H456+H457+H458, 0)</f>
        <v>4638.41</v>
      </c>
      <c r="X461">
        <f>IF(Source!BI235=2,H453+H454+H456+H457+H458, 0)</f>
        <v>0</v>
      </c>
      <c r="Y461">
        <f>IF(Source!BI235=3,H453+H454+H456+H457+H458, 0)</f>
        <v>0</v>
      </c>
      <c r="Z461">
        <f>IF(Source!BI235=4,H453+H454+H456+H457+H458, 0)</f>
        <v>0</v>
      </c>
    </row>
    <row r="462" spans="1:26" ht="42.75" x14ac:dyDescent="0.2">
      <c r="A462" s="46" t="str">
        <f>Source!E239</f>
        <v>45</v>
      </c>
      <c r="B462" s="47" t="str">
        <f>Source!F239</f>
        <v>62-10-6</v>
      </c>
      <c r="C462" s="47" t="str">
        <f>Source!G239</f>
        <v>Улучшенная масляная окраска ранее окрашенных дверей за два раза с расчисткой старой краски более 35%</v>
      </c>
      <c r="D462" s="30" t="str">
        <f>Source!H239</f>
        <v>100 м2</v>
      </c>
      <c r="E462" s="13">
        <f>Source!I239</f>
        <v>0.04</v>
      </c>
      <c r="F462" s="31">
        <f>Source!AL239+Source!AM239+Source!AO239</f>
        <v>1282.03</v>
      </c>
      <c r="G462" s="32"/>
      <c r="H462" s="31"/>
      <c r="I462" s="32" t="str">
        <f>Source!BO239</f>
        <v/>
      </c>
      <c r="J462" s="32"/>
      <c r="K462" s="31"/>
      <c r="L462" s="33"/>
      <c r="S462">
        <f>ROUND((Source!FX239/100)*((ROUND(Source!AF239*Source!I239, 2)+ROUND(Source!AE239*Source!I239, 2))), 2)</f>
        <v>26.54</v>
      </c>
      <c r="T462">
        <f>Source!X239</f>
        <v>174.11</v>
      </c>
      <c r="U462">
        <f>ROUND((Source!FY239/100)*((ROUND(Source!AF239*Source!I239, 2)+ROUND(Source!AE239*Source!I239, 2))), 2)</f>
        <v>16.59</v>
      </c>
      <c r="V462">
        <f>Source!Y239</f>
        <v>108.82</v>
      </c>
    </row>
    <row r="463" spans="1:26" x14ac:dyDescent="0.2">
      <c r="C463" s="25" t="str">
        <f>"Объем: "&amp;Source!I239&amp;"=4/"&amp;"100"</f>
        <v>Объем: 0,04=4/100</v>
      </c>
    </row>
    <row r="464" spans="1:26" ht="14.25" x14ac:dyDescent="0.2">
      <c r="A464" s="46"/>
      <c r="B464" s="47"/>
      <c r="C464" s="47" t="s">
        <v>1456</v>
      </c>
      <c r="D464" s="30"/>
      <c r="E464" s="13"/>
      <c r="F464" s="31">
        <f>Source!AO239</f>
        <v>827.37</v>
      </c>
      <c r="G464" s="32" t="str">
        <f>Source!DG239</f>
        <v/>
      </c>
      <c r="H464" s="31">
        <f>ROUND(Source!AF239*Source!I239, 2)</f>
        <v>33.090000000000003</v>
      </c>
      <c r="I464" s="32"/>
      <c r="J464" s="32">
        <f>IF(Source!BA239&lt;&gt; 0, Source!BA239, 1)</f>
        <v>6.56</v>
      </c>
      <c r="K464" s="31">
        <f>Source!S239</f>
        <v>217.1</v>
      </c>
      <c r="L464" s="33"/>
      <c r="R464">
        <f>H464</f>
        <v>33.090000000000003</v>
      </c>
    </row>
    <row r="465" spans="1:26" ht="14.25" x14ac:dyDescent="0.2">
      <c r="A465" s="46"/>
      <c r="B465" s="47"/>
      <c r="C465" s="47" t="s">
        <v>210</v>
      </c>
      <c r="D465" s="30"/>
      <c r="E465" s="13"/>
      <c r="F465" s="31">
        <f>Source!AM239</f>
        <v>7.07</v>
      </c>
      <c r="G465" s="32" t="str">
        <f>Source!DE239</f>
        <v/>
      </c>
      <c r="H465" s="31">
        <f>ROUND(Source!AD239*Source!I239, 2)</f>
        <v>0.28000000000000003</v>
      </c>
      <c r="I465" s="32"/>
      <c r="J465" s="32">
        <f>IF(Source!BB239&lt;&gt; 0, Source!BB239, 1)</f>
        <v>6.56</v>
      </c>
      <c r="K465" s="31">
        <f>Source!Q239</f>
        <v>1.86</v>
      </c>
      <c r="L465" s="33"/>
    </row>
    <row r="466" spans="1:26" ht="14.25" x14ac:dyDescent="0.2">
      <c r="A466" s="46"/>
      <c r="B466" s="47"/>
      <c r="C466" s="47" t="s">
        <v>1462</v>
      </c>
      <c r="D466" s="30"/>
      <c r="E466" s="13"/>
      <c r="F466" s="31">
        <f>Source!AN239</f>
        <v>2.0499999999999998</v>
      </c>
      <c r="G466" s="32" t="str">
        <f>Source!DF239</f>
        <v/>
      </c>
      <c r="H466" s="43">
        <f>ROUND(Source!AE239*Source!I239, 2)</f>
        <v>0.08</v>
      </c>
      <c r="I466" s="32"/>
      <c r="J466" s="32">
        <f>IF(Source!BS239&lt;&gt; 0, Source!BS239, 1)</f>
        <v>6.56</v>
      </c>
      <c r="K466" s="43">
        <f>Source!R239</f>
        <v>0.54</v>
      </c>
      <c r="L466" s="33"/>
      <c r="R466">
        <f>H466</f>
        <v>0.08</v>
      </c>
    </row>
    <row r="467" spans="1:26" ht="14.25" x14ac:dyDescent="0.2">
      <c r="A467" s="46"/>
      <c r="B467" s="47"/>
      <c r="C467" s="47" t="s">
        <v>1463</v>
      </c>
      <c r="D467" s="30"/>
      <c r="E467" s="13"/>
      <c r="F467" s="31">
        <f>Source!AL239</f>
        <v>447.59</v>
      </c>
      <c r="G467" s="32" t="str">
        <f>Source!DD239</f>
        <v/>
      </c>
      <c r="H467" s="31">
        <f>ROUND(Source!AC239*Source!I239, 2)</f>
        <v>17.899999999999999</v>
      </c>
      <c r="I467" s="32"/>
      <c r="J467" s="32">
        <f>IF(Source!BC239&lt;&gt; 0, Source!BC239, 1)</f>
        <v>6.56</v>
      </c>
      <c r="K467" s="31">
        <f>Source!P239</f>
        <v>117.45</v>
      </c>
      <c r="L467" s="33"/>
    </row>
    <row r="468" spans="1:26" ht="14.25" x14ac:dyDescent="0.2">
      <c r="A468" s="46"/>
      <c r="B468" s="47"/>
      <c r="C468" s="47" t="s">
        <v>1457</v>
      </c>
      <c r="D468" s="30" t="s">
        <v>1458</v>
      </c>
      <c r="E468" s="13">
        <f>Source!BZ239</f>
        <v>80</v>
      </c>
      <c r="F468" s="50"/>
      <c r="G468" s="32"/>
      <c r="H468" s="31">
        <f>SUM(S462:S471)</f>
        <v>26.54</v>
      </c>
      <c r="I468" s="34"/>
      <c r="J468" s="28">
        <f>Source!AT239</f>
        <v>80</v>
      </c>
      <c r="K468" s="31">
        <f>SUM(T462:T471)</f>
        <v>174.11</v>
      </c>
      <c r="L468" s="33"/>
    </row>
    <row r="469" spans="1:26" ht="14.25" x14ac:dyDescent="0.2">
      <c r="A469" s="46"/>
      <c r="B469" s="47"/>
      <c r="C469" s="47" t="s">
        <v>1459</v>
      </c>
      <c r="D469" s="30" t="s">
        <v>1458</v>
      </c>
      <c r="E469" s="13">
        <f>Source!CA239</f>
        <v>50</v>
      </c>
      <c r="F469" s="50"/>
      <c r="G469" s="32"/>
      <c r="H469" s="31">
        <f>SUM(U462:U471)</f>
        <v>16.59</v>
      </c>
      <c r="I469" s="34"/>
      <c r="J469" s="28">
        <f>Source!AU239</f>
        <v>50</v>
      </c>
      <c r="K469" s="31">
        <f>SUM(V462:V471)</f>
        <v>108.82</v>
      </c>
      <c r="L469" s="33"/>
    </row>
    <row r="470" spans="1:26" ht="14.25" x14ac:dyDescent="0.2">
      <c r="A470" s="46"/>
      <c r="B470" s="47"/>
      <c r="C470" s="47" t="s">
        <v>1460</v>
      </c>
      <c r="D470" s="30" t="s">
        <v>1461</v>
      </c>
      <c r="E470" s="13">
        <f>Source!AQ239</f>
        <v>95.76</v>
      </c>
      <c r="F470" s="31"/>
      <c r="G470" s="32" t="str">
        <f>Source!DI239</f>
        <v/>
      </c>
      <c r="H470" s="31"/>
      <c r="I470" s="32"/>
      <c r="J470" s="32"/>
      <c r="K470" s="31"/>
      <c r="L470" s="35">
        <f>Source!U239</f>
        <v>3.8304000000000005</v>
      </c>
    </row>
    <row r="471" spans="1:26" ht="42.75" x14ac:dyDescent="0.2">
      <c r="A471" s="48" t="str">
        <f>Source!E241</f>
        <v>45,1</v>
      </c>
      <c r="B471" s="49" t="str">
        <f>Source!F241</f>
        <v>14.4.02.04-0101</v>
      </c>
      <c r="C471" s="49" t="str">
        <f>Source!G241</f>
        <v>Краски для внутренних работ масляные готовые к применению МА-15 БИО</v>
      </c>
      <c r="D471" s="36" t="str">
        <f>Source!H241</f>
        <v>т</v>
      </c>
      <c r="E471" s="37">
        <f>Source!I241</f>
        <v>9.0399999999999996E-4</v>
      </c>
      <c r="F471" s="38">
        <f>Source!AL241+Source!AM241+Source!AO241</f>
        <v>42508.19</v>
      </c>
      <c r="G471" s="39" t="s">
        <v>6</v>
      </c>
      <c r="H471" s="38">
        <f>ROUND(Source!AC241*Source!I241, 2)+ROUND(Source!AD241*Source!I241, 2)+ROUND(Source!AF241*Source!I241, 2)</f>
        <v>38.43</v>
      </c>
      <c r="I471" s="40"/>
      <c r="J471" s="40">
        <f>IF(Source!BC241&lt;&gt; 0, Source!BC241, 1)</f>
        <v>6.56</v>
      </c>
      <c r="K471" s="38">
        <f>Source!O241</f>
        <v>252.08</v>
      </c>
      <c r="L471" s="41"/>
      <c r="S471">
        <f>ROUND((Source!FX241/100)*((ROUND(Source!AF241*Source!I241, 2)+ROUND(Source!AE241*Source!I241, 2))), 2)</f>
        <v>0</v>
      </c>
      <c r="T471">
        <f>Source!X241</f>
        <v>0</v>
      </c>
      <c r="U471">
        <f>ROUND((Source!FY241/100)*((ROUND(Source!AF241*Source!I241, 2)+ROUND(Source!AE241*Source!I241, 2))), 2)</f>
        <v>0</v>
      </c>
      <c r="V471">
        <f>Source!Y241</f>
        <v>0</v>
      </c>
      <c r="W471">
        <f>IF(Source!BI241&lt;=1,H471, 0)</f>
        <v>38.43</v>
      </c>
      <c r="X471">
        <f>IF(Source!BI241=2,H471, 0)</f>
        <v>0</v>
      </c>
      <c r="Y471">
        <f>IF(Source!BI241=3,H471, 0)</f>
        <v>0</v>
      </c>
      <c r="Z471">
        <f>IF(Source!BI241=4,H471, 0)</f>
        <v>0</v>
      </c>
    </row>
    <row r="472" spans="1:26" ht="15" x14ac:dyDescent="0.25">
      <c r="G472" s="78">
        <f>H464+H465+H467+H468+H469+SUM(H471:H471)</f>
        <v>132.83000000000001</v>
      </c>
      <c r="H472" s="78"/>
      <c r="J472" s="78">
        <f>K464+K465+K467+K468+K469+SUM(K471:K471)</f>
        <v>871.42000000000007</v>
      </c>
      <c r="K472" s="78"/>
      <c r="L472" s="42">
        <f>Source!U239</f>
        <v>3.8304000000000005</v>
      </c>
      <c r="O472" s="26">
        <f>G472</f>
        <v>132.83000000000001</v>
      </c>
      <c r="P472" s="26">
        <f>J472</f>
        <v>871.42000000000007</v>
      </c>
      <c r="Q472" s="26">
        <f>L472</f>
        <v>3.8304000000000005</v>
      </c>
      <c r="W472">
        <f>IF(Source!BI239&lt;=1,H464+H465+H467+H468+H469, 0)</f>
        <v>94.4</v>
      </c>
      <c r="X472">
        <f>IF(Source!BI239=2,H464+H465+H467+H468+H469, 0)</f>
        <v>0</v>
      </c>
      <c r="Y472">
        <f>IF(Source!BI239=3,H464+H465+H467+H468+H469, 0)</f>
        <v>0</v>
      </c>
      <c r="Z472">
        <f>IF(Source!BI239=4,H464+H465+H467+H468+H469, 0)</f>
        <v>0</v>
      </c>
    </row>
    <row r="473" spans="1:26" ht="28.5" x14ac:dyDescent="0.2">
      <c r="A473" s="46" t="str">
        <f>Source!E243</f>
        <v>46</v>
      </c>
      <c r="B473" s="47" t="str">
        <f>Source!F243</f>
        <v>09-04-013-03</v>
      </c>
      <c r="C473" s="47" t="str">
        <f>Source!G243</f>
        <v>Установка противопожарных дверей однопольных остекленных</v>
      </c>
      <c r="D473" s="30" t="str">
        <f>Source!H243</f>
        <v>м2</v>
      </c>
      <c r="E473" s="13">
        <f>Source!I243</f>
        <v>5.4</v>
      </c>
      <c r="F473" s="31">
        <f>Source!AL243+Source!AM243+Source!AO243</f>
        <v>88.839999999999989</v>
      </c>
      <c r="G473" s="32"/>
      <c r="H473" s="31"/>
      <c r="I473" s="32" t="str">
        <f>Source!BO243</f>
        <v/>
      </c>
      <c r="J473" s="32"/>
      <c r="K473" s="31"/>
      <c r="L473" s="33"/>
      <c r="S473">
        <f>ROUND((Source!FX243/100)*((ROUND(Source!AF243*Source!I243, 2)+ROUND(Source!AE243*Source!I243, 2))), 2)</f>
        <v>107.56</v>
      </c>
      <c r="T473">
        <f>Source!X243</f>
        <v>705.57</v>
      </c>
      <c r="U473">
        <f>ROUND((Source!FY243/100)*((ROUND(Source!AF243*Source!I243, 2)+ROUND(Source!AE243*Source!I243, 2))), 2)</f>
        <v>95.94</v>
      </c>
      <c r="V473">
        <f>Source!Y243</f>
        <v>627.16999999999996</v>
      </c>
    </row>
    <row r="474" spans="1:26" ht="14.25" x14ac:dyDescent="0.2">
      <c r="A474" s="46"/>
      <c r="B474" s="47"/>
      <c r="C474" s="47" t="s">
        <v>1456</v>
      </c>
      <c r="D474" s="30"/>
      <c r="E474" s="13"/>
      <c r="F474" s="31">
        <f>Source!AO243</f>
        <v>21.13</v>
      </c>
      <c r="G474" s="32" t="str">
        <f>Source!DG243</f>
        <v>)*1,15</v>
      </c>
      <c r="H474" s="31">
        <f>ROUND(Source!AF243*Source!I243, 2)</f>
        <v>131.22</v>
      </c>
      <c r="I474" s="32"/>
      <c r="J474" s="32">
        <f>IF(Source!BA243&lt;&gt; 0, Source!BA243, 1)</f>
        <v>6.56</v>
      </c>
      <c r="K474" s="31">
        <f>Source!S243</f>
        <v>860.8</v>
      </c>
      <c r="L474" s="33"/>
      <c r="R474">
        <f>H474</f>
        <v>131.22</v>
      </c>
    </row>
    <row r="475" spans="1:26" ht="14.25" x14ac:dyDescent="0.2">
      <c r="A475" s="46"/>
      <c r="B475" s="47"/>
      <c r="C475" s="47" t="s">
        <v>210</v>
      </c>
      <c r="D475" s="30"/>
      <c r="E475" s="13"/>
      <c r="F475" s="31">
        <f>Source!AM243</f>
        <v>7.06</v>
      </c>
      <c r="G475" s="32" t="str">
        <f>Source!DE243</f>
        <v>)*1,25</v>
      </c>
      <c r="H475" s="31">
        <f>ROUND(Source!AD243*Source!I243, 2)</f>
        <v>47.68</v>
      </c>
      <c r="I475" s="32"/>
      <c r="J475" s="32">
        <f>IF(Source!BB243&lt;&gt; 0, Source!BB243, 1)</f>
        <v>6.56</v>
      </c>
      <c r="K475" s="31">
        <f>Source!Q243</f>
        <v>312.79000000000002</v>
      </c>
      <c r="L475" s="33"/>
    </row>
    <row r="476" spans="1:26" ht="14.25" x14ac:dyDescent="0.2">
      <c r="A476" s="46"/>
      <c r="B476" s="47"/>
      <c r="C476" s="47" t="s">
        <v>1462</v>
      </c>
      <c r="D476" s="30"/>
      <c r="E476" s="13"/>
      <c r="F476" s="31">
        <f>Source!AN243</f>
        <v>0.23</v>
      </c>
      <c r="G476" s="32" t="str">
        <f>Source!DF243</f>
        <v>)*1,25</v>
      </c>
      <c r="H476" s="43">
        <f>ROUND(Source!AE243*Source!I243, 2)</f>
        <v>1.57</v>
      </c>
      <c r="I476" s="32"/>
      <c r="J476" s="32">
        <f>IF(Source!BS243&lt;&gt; 0, Source!BS243, 1)</f>
        <v>6.56</v>
      </c>
      <c r="K476" s="43">
        <f>Source!R243</f>
        <v>10.27</v>
      </c>
      <c r="L476" s="33"/>
      <c r="R476">
        <f>H476</f>
        <v>1.57</v>
      </c>
    </row>
    <row r="477" spans="1:26" ht="14.25" x14ac:dyDescent="0.2">
      <c r="A477" s="46"/>
      <c r="B477" s="47"/>
      <c r="C477" s="47" t="s">
        <v>1463</v>
      </c>
      <c r="D477" s="30"/>
      <c r="E477" s="13"/>
      <c r="F477" s="31">
        <f>Source!AL243</f>
        <v>60.65</v>
      </c>
      <c r="G477" s="32" t="str">
        <f>Source!DD243</f>
        <v/>
      </c>
      <c r="H477" s="31">
        <f>ROUND(Source!AC243*Source!I243, 2)</f>
        <v>327.51</v>
      </c>
      <c r="I477" s="32"/>
      <c r="J477" s="32">
        <f>IF(Source!BC243&lt;&gt; 0, Source!BC243, 1)</f>
        <v>6.56</v>
      </c>
      <c r="K477" s="31">
        <f>Source!P243</f>
        <v>2148.4699999999998</v>
      </c>
      <c r="L477" s="33"/>
    </row>
    <row r="478" spans="1:26" ht="14.25" x14ac:dyDescent="0.2">
      <c r="A478" s="46"/>
      <c r="B478" s="47"/>
      <c r="C478" s="47" t="s">
        <v>1457</v>
      </c>
      <c r="D478" s="30" t="s">
        <v>1458</v>
      </c>
      <c r="E478" s="13">
        <f>Source!BZ243</f>
        <v>90</v>
      </c>
      <c r="F478" s="66" t="str">
        <f>CONCATENATE(" )", Source!DL243, Source!FT243, "=", Source!FX243)</f>
        <v xml:space="preserve"> )*0,9=81</v>
      </c>
      <c r="G478" s="79"/>
      <c r="H478" s="31">
        <f>SUM(S473:S482)</f>
        <v>107.56</v>
      </c>
      <c r="I478" s="34"/>
      <c r="J478" s="28">
        <f>Source!AT243</f>
        <v>81</v>
      </c>
      <c r="K478" s="31">
        <f>SUM(T473:T482)</f>
        <v>705.57</v>
      </c>
      <c r="L478" s="33"/>
    </row>
    <row r="479" spans="1:26" ht="14.25" x14ac:dyDescent="0.2">
      <c r="A479" s="46"/>
      <c r="B479" s="47"/>
      <c r="C479" s="47" t="s">
        <v>1459</v>
      </c>
      <c r="D479" s="30" t="s">
        <v>1458</v>
      </c>
      <c r="E479" s="13">
        <f>Source!CA243</f>
        <v>85</v>
      </c>
      <c r="F479" s="66" t="str">
        <f>CONCATENATE(" )", Source!DM243, Source!FU243, "=", Source!FY243)</f>
        <v xml:space="preserve"> )*0,85=72,25</v>
      </c>
      <c r="G479" s="79"/>
      <c r="H479" s="31">
        <f>SUM(U473:U482)</f>
        <v>95.94</v>
      </c>
      <c r="I479" s="34"/>
      <c r="J479" s="28">
        <f>Source!AU243</f>
        <v>72</v>
      </c>
      <c r="K479" s="31">
        <f>SUM(V473:V482)</f>
        <v>627.16999999999996</v>
      </c>
      <c r="L479" s="33"/>
    </row>
    <row r="480" spans="1:26" ht="14.25" x14ac:dyDescent="0.2">
      <c r="A480" s="46"/>
      <c r="B480" s="47"/>
      <c r="C480" s="47" t="s">
        <v>1460</v>
      </c>
      <c r="D480" s="30" t="s">
        <v>1461</v>
      </c>
      <c r="E480" s="13">
        <f>Source!AQ243</f>
        <v>2.0699999999999998</v>
      </c>
      <c r="F480" s="31"/>
      <c r="G480" s="32" t="str">
        <f>Source!DI243</f>
        <v>)*1,15</v>
      </c>
      <c r="H480" s="31"/>
      <c r="I480" s="32"/>
      <c r="J480" s="32"/>
      <c r="K480" s="31"/>
      <c r="L480" s="35">
        <f>Source!U243</f>
        <v>12.854699999999999</v>
      </c>
    </row>
    <row r="481" spans="1:26" ht="57" x14ac:dyDescent="0.2">
      <c r="A481" s="46" t="str">
        <f>Source!E245</f>
        <v>46,1</v>
      </c>
      <c r="B481" s="47" t="str">
        <f>Source!F245</f>
        <v>07.1.01.01-0029</v>
      </c>
      <c r="C481" s="47" t="str">
        <f>Source!G245</f>
        <v>Дверь противопожарная металлическая остекленная однопольная ДПМО-01/60, размером 1000х2700 мм прим.</v>
      </c>
      <c r="D481" s="30" t="str">
        <f>Source!H245</f>
        <v>шт.</v>
      </c>
      <c r="E481" s="13">
        <f>Source!I245</f>
        <v>2</v>
      </c>
      <c r="F481" s="31">
        <f>Source!AL245+Source!AM245+Source!AO245</f>
        <v>4119.08</v>
      </c>
      <c r="G481" s="45" t="s">
        <v>6</v>
      </c>
      <c r="H481" s="31">
        <f>ROUND(Source!AC245*Source!I245, 2)+ROUND(Source!AD245*Source!I245, 2)+ROUND(Source!AF245*Source!I245, 2)</f>
        <v>8238.16</v>
      </c>
      <c r="I481" s="32"/>
      <c r="J481" s="32">
        <f>IF(Source!BC245&lt;&gt; 0, Source!BC245, 1)</f>
        <v>6.56</v>
      </c>
      <c r="K481" s="31">
        <f>Source!O245</f>
        <v>54042.33</v>
      </c>
      <c r="L481" s="33"/>
      <c r="S481">
        <f>ROUND((Source!FX245/100)*((ROUND(Source!AF245*Source!I245, 2)+ROUND(Source!AE245*Source!I245, 2))), 2)</f>
        <v>0</v>
      </c>
      <c r="T481">
        <f>Source!X245</f>
        <v>0</v>
      </c>
      <c r="U481">
        <f>ROUND((Source!FY245/100)*((ROUND(Source!AF245*Source!I245, 2)+ROUND(Source!AE245*Source!I245, 2))), 2)</f>
        <v>0</v>
      </c>
      <c r="V481">
        <f>Source!Y245</f>
        <v>0</v>
      </c>
      <c r="W481">
        <f>IF(Source!BI245&lt;=1,H481, 0)</f>
        <v>8238.16</v>
      </c>
      <c r="X481">
        <f>IF(Source!BI245=2,H481, 0)</f>
        <v>0</v>
      </c>
      <c r="Y481">
        <f>IF(Source!BI245=3,H481, 0)</f>
        <v>0</v>
      </c>
      <c r="Z481">
        <f>IF(Source!BI245=4,H481, 0)</f>
        <v>0</v>
      </c>
    </row>
    <row r="482" spans="1:26" ht="42.75" x14ac:dyDescent="0.2">
      <c r="A482" s="48" t="str">
        <f>Source!E247</f>
        <v>46,2</v>
      </c>
      <c r="B482" s="49" t="str">
        <f>Source!F247</f>
        <v>01.7.04.01-0002</v>
      </c>
      <c r="C482" s="49" t="str">
        <f>Source!G247</f>
        <v>Доводчик дверной гидравлический TS-68 с зубчатым приводом (нагрузка до 90 кг)</v>
      </c>
      <c r="D482" s="36" t="str">
        <f>Source!H247</f>
        <v>шт.</v>
      </c>
      <c r="E482" s="37">
        <f>Source!I247</f>
        <v>2</v>
      </c>
      <c r="F482" s="38">
        <f>Source!AL247+Source!AM247+Source!AO247</f>
        <v>272.22000000000003</v>
      </c>
      <c r="G482" s="39" t="s">
        <v>6</v>
      </c>
      <c r="H482" s="38">
        <f>ROUND(Source!AC247*Source!I247, 2)+ROUND(Source!AD247*Source!I247, 2)+ROUND(Source!AF247*Source!I247, 2)</f>
        <v>544.44000000000005</v>
      </c>
      <c r="I482" s="40"/>
      <c r="J482" s="40">
        <f>IF(Source!BC247&lt;&gt; 0, Source!BC247, 1)</f>
        <v>6.56</v>
      </c>
      <c r="K482" s="38">
        <f>Source!O247</f>
        <v>3571.53</v>
      </c>
      <c r="L482" s="41"/>
      <c r="S482">
        <f>ROUND((Source!FX247/100)*((ROUND(Source!AF247*Source!I247, 2)+ROUND(Source!AE247*Source!I247, 2))), 2)</f>
        <v>0</v>
      </c>
      <c r="T482">
        <f>Source!X247</f>
        <v>0</v>
      </c>
      <c r="U482">
        <f>ROUND((Source!FY247/100)*((ROUND(Source!AF247*Source!I247, 2)+ROUND(Source!AE247*Source!I247, 2))), 2)</f>
        <v>0</v>
      </c>
      <c r="V482">
        <f>Source!Y247</f>
        <v>0</v>
      </c>
      <c r="W482">
        <f>IF(Source!BI247&lt;=1,H482, 0)</f>
        <v>544.44000000000005</v>
      </c>
      <c r="X482">
        <f>IF(Source!BI247=2,H482, 0)</f>
        <v>0</v>
      </c>
      <c r="Y482">
        <f>IF(Source!BI247=3,H482, 0)</f>
        <v>0</v>
      </c>
      <c r="Z482">
        <f>IF(Source!BI247=4,H482, 0)</f>
        <v>0</v>
      </c>
    </row>
    <row r="483" spans="1:26" ht="15" x14ac:dyDescent="0.25">
      <c r="G483" s="78">
        <f>H474+H475+H477+H478+H479+SUM(H481:H482)</f>
        <v>9492.51</v>
      </c>
      <c r="H483" s="78"/>
      <c r="J483" s="78">
        <f>K474+K475+K477+K478+K479+SUM(K481:K482)</f>
        <v>62268.66</v>
      </c>
      <c r="K483" s="78"/>
      <c r="L483" s="42">
        <f>Source!U243</f>
        <v>12.854699999999999</v>
      </c>
      <c r="O483" s="26">
        <f>G483</f>
        <v>9492.51</v>
      </c>
      <c r="P483" s="26">
        <f>J483</f>
        <v>62268.66</v>
      </c>
      <c r="Q483" s="26">
        <f>L483</f>
        <v>12.854699999999999</v>
      </c>
      <c r="W483">
        <f>IF(Source!BI243&lt;=1,H474+H475+H477+H478+H479, 0)</f>
        <v>709.91000000000008</v>
      </c>
      <c r="X483">
        <f>IF(Source!BI243=2,H474+H475+H477+H478+H479, 0)</f>
        <v>0</v>
      </c>
      <c r="Y483">
        <f>IF(Source!BI243=3,H474+H475+H477+H478+H479, 0)</f>
        <v>0</v>
      </c>
      <c r="Z483">
        <f>IF(Source!BI243=4,H474+H475+H477+H478+H479, 0)</f>
        <v>0</v>
      </c>
    </row>
    <row r="484" spans="1:26" ht="28.5" x14ac:dyDescent="0.2">
      <c r="A484" s="46" t="str">
        <f>Source!E249</f>
        <v>47</v>
      </c>
      <c r="B484" s="47" t="str">
        <f>Source!F249</f>
        <v>09-04-013-01</v>
      </c>
      <c r="C484" s="47" t="str">
        <f>Source!G249</f>
        <v>Установка противопожарных дверей однопольных глухих</v>
      </c>
      <c r="D484" s="30" t="str">
        <f>Source!H249</f>
        <v>м2</v>
      </c>
      <c r="E484" s="13">
        <f>Source!I249</f>
        <v>1.8</v>
      </c>
      <c r="F484" s="31">
        <f>Source!AL249+Source!AM249+Source!AO249</f>
        <v>88.839999999999989</v>
      </c>
      <c r="G484" s="32"/>
      <c r="H484" s="31"/>
      <c r="I484" s="32" t="str">
        <f>Source!BO249</f>
        <v/>
      </c>
      <c r="J484" s="32"/>
      <c r="K484" s="31"/>
      <c r="L484" s="33"/>
      <c r="S484">
        <f>ROUND((Source!FX249/100)*((ROUND(Source!AF249*Source!I249, 2)+ROUND(Source!AE249*Source!I249, 2))), 2)</f>
        <v>35.85</v>
      </c>
      <c r="T484">
        <f>Source!X249</f>
        <v>235.18</v>
      </c>
      <c r="U484">
        <f>ROUND((Source!FY249/100)*((ROUND(Source!AF249*Source!I249, 2)+ROUND(Source!AE249*Source!I249, 2))), 2)</f>
        <v>31.98</v>
      </c>
      <c r="V484">
        <f>Source!Y249</f>
        <v>209.05</v>
      </c>
    </row>
    <row r="485" spans="1:26" ht="14.25" x14ac:dyDescent="0.2">
      <c r="A485" s="46"/>
      <c r="B485" s="47"/>
      <c r="C485" s="47" t="s">
        <v>1456</v>
      </c>
      <c r="D485" s="30"/>
      <c r="E485" s="13"/>
      <c r="F485" s="31">
        <f>Source!AO249</f>
        <v>21.13</v>
      </c>
      <c r="G485" s="32" t="str">
        <f>Source!DG249</f>
        <v>)*1,15</v>
      </c>
      <c r="H485" s="31">
        <f>ROUND(Source!AF249*Source!I249, 2)</f>
        <v>43.74</v>
      </c>
      <c r="I485" s="32"/>
      <c r="J485" s="32">
        <f>IF(Source!BA249&lt;&gt; 0, Source!BA249, 1)</f>
        <v>6.56</v>
      </c>
      <c r="K485" s="31">
        <f>Source!S249</f>
        <v>286.93</v>
      </c>
      <c r="L485" s="33"/>
      <c r="R485">
        <f>H485</f>
        <v>43.74</v>
      </c>
    </row>
    <row r="486" spans="1:26" ht="14.25" x14ac:dyDescent="0.2">
      <c r="A486" s="46"/>
      <c r="B486" s="47"/>
      <c r="C486" s="47" t="s">
        <v>210</v>
      </c>
      <c r="D486" s="30"/>
      <c r="E486" s="13"/>
      <c r="F486" s="31">
        <f>Source!AM249</f>
        <v>7.06</v>
      </c>
      <c r="G486" s="32" t="str">
        <f>Source!DE249</f>
        <v>)*1,25</v>
      </c>
      <c r="H486" s="31">
        <f>ROUND(Source!AD249*Source!I249, 2)</f>
        <v>15.89</v>
      </c>
      <c r="I486" s="32"/>
      <c r="J486" s="32">
        <f>IF(Source!BB249&lt;&gt; 0, Source!BB249, 1)</f>
        <v>6.56</v>
      </c>
      <c r="K486" s="31">
        <f>Source!Q249</f>
        <v>104.26</v>
      </c>
      <c r="L486" s="33"/>
    </row>
    <row r="487" spans="1:26" ht="14.25" x14ac:dyDescent="0.2">
      <c r="A487" s="46"/>
      <c r="B487" s="47"/>
      <c r="C487" s="47" t="s">
        <v>1462</v>
      </c>
      <c r="D487" s="30"/>
      <c r="E487" s="13"/>
      <c r="F487" s="31">
        <f>Source!AN249</f>
        <v>0.23</v>
      </c>
      <c r="G487" s="32" t="str">
        <f>Source!DF249</f>
        <v>)*1,25</v>
      </c>
      <c r="H487" s="43">
        <f>ROUND(Source!AE249*Source!I249, 2)</f>
        <v>0.52</v>
      </c>
      <c r="I487" s="32"/>
      <c r="J487" s="32">
        <f>IF(Source!BS249&lt;&gt; 0, Source!BS249, 1)</f>
        <v>6.56</v>
      </c>
      <c r="K487" s="43">
        <f>Source!R249</f>
        <v>3.42</v>
      </c>
      <c r="L487" s="33"/>
      <c r="R487">
        <f>H487</f>
        <v>0.52</v>
      </c>
    </row>
    <row r="488" spans="1:26" ht="14.25" x14ac:dyDescent="0.2">
      <c r="A488" s="46"/>
      <c r="B488" s="47"/>
      <c r="C488" s="47" t="s">
        <v>1463</v>
      </c>
      <c r="D488" s="30"/>
      <c r="E488" s="13"/>
      <c r="F488" s="31">
        <f>Source!AL249</f>
        <v>60.65</v>
      </c>
      <c r="G488" s="32" t="str">
        <f>Source!DD249</f>
        <v/>
      </c>
      <c r="H488" s="31">
        <f>ROUND(Source!AC249*Source!I249, 2)</f>
        <v>109.17</v>
      </c>
      <c r="I488" s="32"/>
      <c r="J488" s="32">
        <f>IF(Source!BC249&lt;&gt; 0, Source!BC249, 1)</f>
        <v>6.56</v>
      </c>
      <c r="K488" s="31">
        <f>Source!P249</f>
        <v>716.16</v>
      </c>
      <c r="L488" s="33"/>
    </row>
    <row r="489" spans="1:26" ht="14.25" x14ac:dyDescent="0.2">
      <c r="A489" s="46"/>
      <c r="B489" s="47"/>
      <c r="C489" s="47" t="s">
        <v>1457</v>
      </c>
      <c r="D489" s="30" t="s">
        <v>1458</v>
      </c>
      <c r="E489" s="13">
        <f>Source!BZ249</f>
        <v>90</v>
      </c>
      <c r="F489" s="66" t="str">
        <f>CONCATENATE(" )", Source!DL249, Source!FT249, "=", Source!FX249)</f>
        <v xml:space="preserve"> )*0,9=81</v>
      </c>
      <c r="G489" s="79"/>
      <c r="H489" s="31">
        <f>SUM(S484:S493)</f>
        <v>35.85</v>
      </c>
      <c r="I489" s="34"/>
      <c r="J489" s="28">
        <f>Source!AT249</f>
        <v>81</v>
      </c>
      <c r="K489" s="31">
        <f>SUM(T484:T493)</f>
        <v>235.18</v>
      </c>
      <c r="L489" s="33"/>
    </row>
    <row r="490" spans="1:26" ht="14.25" x14ac:dyDescent="0.2">
      <c r="A490" s="46"/>
      <c r="B490" s="47"/>
      <c r="C490" s="47" t="s">
        <v>1459</v>
      </c>
      <c r="D490" s="30" t="s">
        <v>1458</v>
      </c>
      <c r="E490" s="13">
        <f>Source!CA249</f>
        <v>85</v>
      </c>
      <c r="F490" s="66" t="str">
        <f>CONCATENATE(" )", Source!DM249, Source!FU249, "=", Source!FY249)</f>
        <v xml:space="preserve"> )*0,85=72,25</v>
      </c>
      <c r="G490" s="79"/>
      <c r="H490" s="31">
        <f>SUM(U484:U493)</f>
        <v>31.98</v>
      </c>
      <c r="I490" s="34"/>
      <c r="J490" s="28">
        <f>Source!AU249</f>
        <v>72</v>
      </c>
      <c r="K490" s="31">
        <f>SUM(V484:V493)</f>
        <v>209.05</v>
      </c>
      <c r="L490" s="33"/>
    </row>
    <row r="491" spans="1:26" ht="14.25" x14ac:dyDescent="0.2">
      <c r="A491" s="46"/>
      <c r="B491" s="47"/>
      <c r="C491" s="47" t="s">
        <v>1460</v>
      </c>
      <c r="D491" s="30" t="s">
        <v>1461</v>
      </c>
      <c r="E491" s="13">
        <f>Source!AQ249</f>
        <v>2.0699999999999998</v>
      </c>
      <c r="F491" s="31"/>
      <c r="G491" s="32" t="str">
        <f>Source!DI249</f>
        <v>)*1,15</v>
      </c>
      <c r="H491" s="31"/>
      <c r="I491" s="32"/>
      <c r="J491" s="32"/>
      <c r="K491" s="31"/>
      <c r="L491" s="35">
        <f>Source!U249</f>
        <v>4.2848999999999995</v>
      </c>
    </row>
    <row r="492" spans="1:26" ht="42.75" x14ac:dyDescent="0.2">
      <c r="A492" s="46" t="str">
        <f>Source!E251</f>
        <v>47,1</v>
      </c>
      <c r="B492" s="47" t="str">
        <f>Source!F251</f>
        <v>07.1.01.01-0019</v>
      </c>
      <c r="C492" s="47" t="str">
        <f>Source!G251</f>
        <v>Дверь противопожарная металлическая однопольная ДПМ-01/60, размером 900х2100 мм</v>
      </c>
      <c r="D492" s="30" t="str">
        <f>Source!H251</f>
        <v>шт.</v>
      </c>
      <c r="E492" s="13">
        <f>Source!I251</f>
        <v>1</v>
      </c>
      <c r="F492" s="31">
        <f>Source!AL251+Source!AM251+Source!AO251</f>
        <v>2679.27</v>
      </c>
      <c r="G492" s="45" t="s">
        <v>6</v>
      </c>
      <c r="H492" s="31">
        <f>ROUND(Source!AC251*Source!I251, 2)+ROUND(Source!AD251*Source!I251, 2)+ROUND(Source!AF251*Source!I251, 2)</f>
        <v>2679.27</v>
      </c>
      <c r="I492" s="32"/>
      <c r="J492" s="32">
        <f>IF(Source!BC251&lt;&gt; 0, Source!BC251, 1)</f>
        <v>6.56</v>
      </c>
      <c r="K492" s="31">
        <f>Source!O251</f>
        <v>17576.009999999998</v>
      </c>
      <c r="L492" s="33"/>
      <c r="S492">
        <f>ROUND((Source!FX251/100)*((ROUND(Source!AF251*Source!I251, 2)+ROUND(Source!AE251*Source!I251, 2))), 2)</f>
        <v>0</v>
      </c>
      <c r="T492">
        <f>Source!X251</f>
        <v>0</v>
      </c>
      <c r="U492">
        <f>ROUND((Source!FY251/100)*((ROUND(Source!AF251*Source!I251, 2)+ROUND(Source!AE251*Source!I251, 2))), 2)</f>
        <v>0</v>
      </c>
      <c r="V492">
        <f>Source!Y251</f>
        <v>0</v>
      </c>
      <c r="W492">
        <f>IF(Source!BI251&lt;=1,H492, 0)</f>
        <v>2679.27</v>
      </c>
      <c r="X492">
        <f>IF(Source!BI251=2,H492, 0)</f>
        <v>0</v>
      </c>
      <c r="Y492">
        <f>IF(Source!BI251=3,H492, 0)</f>
        <v>0</v>
      </c>
      <c r="Z492">
        <f>IF(Source!BI251=4,H492, 0)</f>
        <v>0</v>
      </c>
    </row>
    <row r="493" spans="1:26" ht="42.75" x14ac:dyDescent="0.2">
      <c r="A493" s="48" t="str">
        <f>Source!E253</f>
        <v>47,2</v>
      </c>
      <c r="B493" s="49" t="str">
        <f>Source!F253</f>
        <v>01.7.04.01-0002</v>
      </c>
      <c r="C493" s="49" t="str">
        <f>Source!G253</f>
        <v>Доводчик дверной гидравлический TS-68 с зубчатым приводом (нагрузка до 90 кг)</v>
      </c>
      <c r="D493" s="36" t="str">
        <f>Source!H253</f>
        <v>шт.</v>
      </c>
      <c r="E493" s="37">
        <f>Source!I253</f>
        <v>1</v>
      </c>
      <c r="F493" s="38">
        <f>Source!AL253+Source!AM253+Source!AO253</f>
        <v>272.22000000000003</v>
      </c>
      <c r="G493" s="39" t="s">
        <v>6</v>
      </c>
      <c r="H493" s="38">
        <f>ROUND(Source!AC253*Source!I253, 2)+ROUND(Source!AD253*Source!I253, 2)+ROUND(Source!AF253*Source!I253, 2)</f>
        <v>272.22000000000003</v>
      </c>
      <c r="I493" s="40"/>
      <c r="J493" s="40">
        <f>IF(Source!BC253&lt;&gt; 0, Source!BC253, 1)</f>
        <v>6.56</v>
      </c>
      <c r="K493" s="38">
        <f>Source!O253</f>
        <v>1785.76</v>
      </c>
      <c r="L493" s="41"/>
      <c r="S493">
        <f>ROUND((Source!FX253/100)*((ROUND(Source!AF253*Source!I253, 2)+ROUND(Source!AE253*Source!I253, 2))), 2)</f>
        <v>0</v>
      </c>
      <c r="T493">
        <f>Source!X253</f>
        <v>0</v>
      </c>
      <c r="U493">
        <f>ROUND((Source!FY253/100)*((ROUND(Source!AF253*Source!I253, 2)+ROUND(Source!AE253*Source!I253, 2))), 2)</f>
        <v>0</v>
      </c>
      <c r="V493">
        <f>Source!Y253</f>
        <v>0</v>
      </c>
      <c r="W493">
        <f>IF(Source!BI253&lt;=1,H493, 0)</f>
        <v>272.22000000000003</v>
      </c>
      <c r="X493">
        <f>IF(Source!BI253=2,H493, 0)</f>
        <v>0</v>
      </c>
      <c r="Y493">
        <f>IF(Source!BI253=3,H493, 0)</f>
        <v>0</v>
      </c>
      <c r="Z493">
        <f>IF(Source!BI253=4,H493, 0)</f>
        <v>0</v>
      </c>
    </row>
    <row r="494" spans="1:26" ht="15" x14ac:dyDescent="0.25">
      <c r="G494" s="78">
        <f>H485+H486+H488+H489+H490+SUM(H492:H493)</f>
        <v>3188.12</v>
      </c>
      <c r="H494" s="78"/>
      <c r="J494" s="78">
        <f>K485+K486+K488+K489+K490+SUM(K492:K493)</f>
        <v>20913.349999999999</v>
      </c>
      <c r="K494" s="78"/>
      <c r="L494" s="42">
        <f>Source!U249</f>
        <v>4.2848999999999995</v>
      </c>
      <c r="O494" s="26">
        <f>G494</f>
        <v>3188.12</v>
      </c>
      <c r="P494" s="26">
        <f>J494</f>
        <v>20913.349999999999</v>
      </c>
      <c r="Q494" s="26">
        <f>L494</f>
        <v>4.2848999999999995</v>
      </c>
      <c r="W494">
        <f>IF(Source!BI249&lt;=1,H485+H486+H488+H489+H490, 0)</f>
        <v>236.63</v>
      </c>
      <c r="X494">
        <f>IF(Source!BI249=2,H485+H486+H488+H489+H490, 0)</f>
        <v>0</v>
      </c>
      <c r="Y494">
        <f>IF(Source!BI249=3,H485+H486+H488+H489+H490, 0)</f>
        <v>0</v>
      </c>
      <c r="Z494">
        <f>IF(Source!BI249=4,H485+H486+H488+H489+H490, 0)</f>
        <v>0</v>
      </c>
    </row>
    <row r="495" spans="1:26" ht="57" x14ac:dyDescent="0.2">
      <c r="A495" s="46" t="str">
        <f>Source!E255</f>
        <v>48</v>
      </c>
      <c r="B495" s="47" t="str">
        <f>Source!F255</f>
        <v>10-01-047-01</v>
      </c>
      <c r="C495" s="47" t="str">
        <f>Source!G255</f>
        <v>Установка блоков из ПВХ в наружных и внутренних дверных проемах в каменных стенах площадью проема до 3 м2</v>
      </c>
      <c r="D495" s="30" t="str">
        <f>Source!H255</f>
        <v>100 м2</v>
      </c>
      <c r="E495" s="13">
        <f>Source!I255</f>
        <v>0.28610000000000002</v>
      </c>
      <c r="F495" s="31">
        <f>Source!AL255+Source!AM255+Source!AO255</f>
        <v>15965.86</v>
      </c>
      <c r="G495" s="32"/>
      <c r="H495" s="31"/>
      <c r="I495" s="32" t="str">
        <f>Source!BO255</f>
        <v/>
      </c>
      <c r="J495" s="32"/>
      <c r="K495" s="31"/>
      <c r="L495" s="33"/>
      <c r="S495">
        <f>ROUND((Source!FX255/100)*((ROUND(Source!AF255*Source!I255, 2)+ROUND(Source!AE255*Source!I255, 2))), 2)</f>
        <v>643.37</v>
      </c>
      <c r="T495">
        <f>Source!X255</f>
        <v>4212.57</v>
      </c>
      <c r="U495">
        <f>ROUND((Source!FY255/100)*((ROUND(Source!AF255*Source!I255, 2)+ROUND(Source!AE255*Source!I255, 2))), 2)</f>
        <v>324.41000000000003</v>
      </c>
      <c r="V495">
        <f>Source!Y255</f>
        <v>2146.02</v>
      </c>
    </row>
    <row r="496" spans="1:26" ht="25.5" x14ac:dyDescent="0.2">
      <c r="C496" s="25" t="str">
        <f>"Объем: "&amp;Source!I255&amp;"=(5,4+"&amp;"9+"&amp;"3,2+"&amp;"1,4+"&amp;"1,2+"&amp;"4,41+"&amp;"4)/"&amp;"100"</f>
        <v>Объем: 0,2861=(5,4+9+3,2+1,4+1,2+4,41+4)/100</v>
      </c>
    </row>
    <row r="497" spans="1:26" ht="14.25" x14ac:dyDescent="0.2">
      <c r="A497" s="46"/>
      <c r="B497" s="47"/>
      <c r="C497" s="47" t="s">
        <v>1456</v>
      </c>
      <c r="D497" s="30"/>
      <c r="E497" s="13"/>
      <c r="F497" s="31">
        <f>Source!AO255</f>
        <v>1780.86</v>
      </c>
      <c r="G497" s="32" t="str">
        <f>Source!DG255</f>
        <v>)*1,15</v>
      </c>
      <c r="H497" s="31">
        <f>ROUND(Source!AF255*Source!I255, 2)</f>
        <v>585.92999999999995</v>
      </c>
      <c r="I497" s="32"/>
      <c r="J497" s="32">
        <f>IF(Source!BA255&lt;&gt; 0, Source!BA255, 1)</f>
        <v>6.56</v>
      </c>
      <c r="K497" s="31">
        <f>Source!S255</f>
        <v>3843.7</v>
      </c>
      <c r="L497" s="33"/>
      <c r="R497">
        <f>H497</f>
        <v>585.92999999999995</v>
      </c>
    </row>
    <row r="498" spans="1:26" ht="14.25" x14ac:dyDescent="0.2">
      <c r="A498" s="46"/>
      <c r="B498" s="47"/>
      <c r="C498" s="47" t="s">
        <v>210</v>
      </c>
      <c r="D498" s="30"/>
      <c r="E498" s="13"/>
      <c r="F498" s="31">
        <f>Source!AM255</f>
        <v>267.39999999999998</v>
      </c>
      <c r="G498" s="32" t="str">
        <f>Source!DE255</f>
        <v>)*1,25</v>
      </c>
      <c r="H498" s="31">
        <f>ROUND(Source!AD255*Source!I255, 2)</f>
        <v>95.63</v>
      </c>
      <c r="I498" s="32"/>
      <c r="J498" s="32">
        <f>IF(Source!BB255&lt;&gt; 0, Source!BB255, 1)</f>
        <v>6.56</v>
      </c>
      <c r="K498" s="31">
        <f>Source!Q255</f>
        <v>627.33000000000004</v>
      </c>
      <c r="L498" s="33"/>
    </row>
    <row r="499" spans="1:26" ht="14.25" x14ac:dyDescent="0.2">
      <c r="A499" s="46"/>
      <c r="B499" s="47"/>
      <c r="C499" s="47" t="s">
        <v>1462</v>
      </c>
      <c r="D499" s="30"/>
      <c r="E499" s="13"/>
      <c r="F499" s="31">
        <f>Source!AN255</f>
        <v>55.59</v>
      </c>
      <c r="G499" s="32" t="str">
        <f>Source!DF255</f>
        <v>)*1,25</v>
      </c>
      <c r="H499" s="43">
        <f>ROUND(Source!AE255*Source!I255, 2)</f>
        <v>19.88</v>
      </c>
      <c r="I499" s="32"/>
      <c r="J499" s="32">
        <f>IF(Source!BS255&lt;&gt; 0, Source!BS255, 1)</f>
        <v>6.56</v>
      </c>
      <c r="K499" s="43">
        <f>Source!R255</f>
        <v>130.41999999999999</v>
      </c>
      <c r="L499" s="33"/>
      <c r="R499">
        <f>H499</f>
        <v>19.88</v>
      </c>
    </row>
    <row r="500" spans="1:26" ht="14.25" x14ac:dyDescent="0.2">
      <c r="A500" s="46"/>
      <c r="B500" s="47"/>
      <c r="C500" s="47" t="s">
        <v>1463</v>
      </c>
      <c r="D500" s="30"/>
      <c r="E500" s="13"/>
      <c r="F500" s="31">
        <f>Source!AL255</f>
        <v>13917.6</v>
      </c>
      <c r="G500" s="32" t="str">
        <f>Source!DD255</f>
        <v/>
      </c>
      <c r="H500" s="31">
        <f>ROUND(Source!AC255*Source!I255, 2)</f>
        <v>3981.83</v>
      </c>
      <c r="I500" s="32"/>
      <c r="J500" s="32">
        <f>IF(Source!BC255&lt;&gt; 0, Source!BC255, 1)</f>
        <v>6.56</v>
      </c>
      <c r="K500" s="31">
        <f>Source!P255</f>
        <v>26120.77</v>
      </c>
      <c r="L500" s="33"/>
    </row>
    <row r="501" spans="1:26" ht="14.25" x14ac:dyDescent="0.2">
      <c r="A501" s="46"/>
      <c r="B501" s="47"/>
      <c r="C501" s="47" t="s">
        <v>1457</v>
      </c>
      <c r="D501" s="30" t="s">
        <v>1458</v>
      </c>
      <c r="E501" s="13">
        <f>Source!BZ255</f>
        <v>118</v>
      </c>
      <c r="F501" s="66" t="str">
        <f>CONCATENATE(" )", Source!DL255, Source!FT255, "=", Source!FX255)</f>
        <v xml:space="preserve"> )*0,9=106,2</v>
      </c>
      <c r="G501" s="79"/>
      <c r="H501" s="31">
        <f>SUM(S495:S504)</f>
        <v>643.37</v>
      </c>
      <c r="I501" s="34"/>
      <c r="J501" s="28">
        <f>Source!AT255</f>
        <v>106</v>
      </c>
      <c r="K501" s="31">
        <f>SUM(T495:T504)</f>
        <v>4212.57</v>
      </c>
      <c r="L501" s="33"/>
    </row>
    <row r="502" spans="1:26" ht="14.25" x14ac:dyDescent="0.2">
      <c r="A502" s="46"/>
      <c r="B502" s="47"/>
      <c r="C502" s="47" t="s">
        <v>1459</v>
      </c>
      <c r="D502" s="30" t="s">
        <v>1458</v>
      </c>
      <c r="E502" s="13">
        <f>Source!CA255</f>
        <v>63</v>
      </c>
      <c r="F502" s="66" t="str">
        <f>CONCATENATE(" )", Source!DM255, Source!FU255, "=", Source!FY255)</f>
        <v xml:space="preserve"> )*0,85=53,55</v>
      </c>
      <c r="G502" s="79"/>
      <c r="H502" s="31">
        <f>SUM(U495:U504)</f>
        <v>324.41000000000003</v>
      </c>
      <c r="I502" s="34"/>
      <c r="J502" s="28">
        <f>Source!AU255</f>
        <v>54</v>
      </c>
      <c r="K502" s="31">
        <f>SUM(V495:V504)</f>
        <v>2146.02</v>
      </c>
      <c r="L502" s="33"/>
    </row>
    <row r="503" spans="1:26" ht="14.25" x14ac:dyDescent="0.2">
      <c r="A503" s="46"/>
      <c r="B503" s="47"/>
      <c r="C503" s="47" t="s">
        <v>1460</v>
      </c>
      <c r="D503" s="30" t="s">
        <v>1461</v>
      </c>
      <c r="E503" s="13">
        <f>Source!AQ255</f>
        <v>201</v>
      </c>
      <c r="F503" s="31"/>
      <c r="G503" s="32" t="str">
        <f>Source!DI255</f>
        <v>)*1,15</v>
      </c>
      <c r="H503" s="31"/>
      <c r="I503" s="32"/>
      <c r="J503" s="32"/>
      <c r="K503" s="31"/>
      <c r="L503" s="35">
        <f>Source!U255</f>
        <v>66.132014999999996</v>
      </c>
    </row>
    <row r="504" spans="1:26" ht="42.75" x14ac:dyDescent="0.2">
      <c r="A504" s="48" t="str">
        <f>Source!E257</f>
        <v>48,1</v>
      </c>
      <c r="B504" s="49" t="str">
        <f>Source!F257</f>
        <v>11.3.01.05-0021</v>
      </c>
      <c r="C504" s="49" t="str">
        <f>Source!G257</f>
        <v>Двери композитные "КАПЕЛЬ" (полотно, коробка, 2 петли, магнитный механизм замка)</v>
      </c>
      <c r="D504" s="36" t="str">
        <f>Source!H257</f>
        <v>компл.</v>
      </c>
      <c r="E504" s="37">
        <f>Source!I257</f>
        <v>16</v>
      </c>
      <c r="F504" s="38">
        <f>Source!AL257+Source!AM257+Source!AO257</f>
        <v>764.1</v>
      </c>
      <c r="G504" s="39" t="s">
        <v>6</v>
      </c>
      <c r="H504" s="38">
        <f>ROUND(Source!AC257*Source!I257, 2)+ROUND(Source!AD257*Source!I257, 2)+ROUND(Source!AF257*Source!I257, 2)</f>
        <v>12225.6</v>
      </c>
      <c r="I504" s="40"/>
      <c r="J504" s="40">
        <f>IF(Source!BC257&lt;&gt; 0, Source!BC257, 1)</f>
        <v>6.56</v>
      </c>
      <c r="K504" s="38">
        <f>Source!O257</f>
        <v>80199.94</v>
      </c>
      <c r="L504" s="41"/>
      <c r="S504">
        <f>ROUND((Source!FX257/100)*((ROUND(Source!AF257*Source!I257, 2)+ROUND(Source!AE257*Source!I257, 2))), 2)</f>
        <v>0</v>
      </c>
      <c r="T504">
        <f>Source!X257</f>
        <v>0</v>
      </c>
      <c r="U504">
        <f>ROUND((Source!FY257/100)*((ROUND(Source!AF257*Source!I257, 2)+ROUND(Source!AE257*Source!I257, 2))), 2)</f>
        <v>0</v>
      </c>
      <c r="V504">
        <f>Source!Y257</f>
        <v>0</v>
      </c>
      <c r="W504">
        <f>IF(Source!BI257&lt;=1,H504, 0)</f>
        <v>12225.6</v>
      </c>
      <c r="X504">
        <f>IF(Source!BI257=2,H504, 0)</f>
        <v>0</v>
      </c>
      <c r="Y504">
        <f>IF(Source!BI257=3,H504, 0)</f>
        <v>0</v>
      </c>
      <c r="Z504">
        <f>IF(Source!BI257=4,H504, 0)</f>
        <v>0</v>
      </c>
    </row>
    <row r="505" spans="1:26" ht="15" x14ac:dyDescent="0.25">
      <c r="G505" s="78">
        <f>H497+H498+H500+H501+H502+SUM(H504:H504)</f>
        <v>17856.77</v>
      </c>
      <c r="H505" s="78"/>
      <c r="J505" s="78">
        <f>K497+K498+K500+K501+K502+SUM(K504:K504)</f>
        <v>117150.32999999999</v>
      </c>
      <c r="K505" s="78"/>
      <c r="L505" s="42">
        <f>Source!U255</f>
        <v>66.132014999999996</v>
      </c>
      <c r="O505" s="26">
        <f>G505</f>
        <v>17856.77</v>
      </c>
      <c r="P505" s="26">
        <f>J505</f>
        <v>117150.32999999999</v>
      </c>
      <c r="Q505" s="26">
        <f>L505</f>
        <v>66.132014999999996</v>
      </c>
      <c r="W505">
        <f>IF(Source!BI255&lt;=1,H497+H498+H500+H501+H502, 0)</f>
        <v>5631.1699999999992</v>
      </c>
      <c r="X505">
        <f>IF(Source!BI255=2,H497+H498+H500+H501+H502, 0)</f>
        <v>0</v>
      </c>
      <c r="Y505">
        <f>IF(Source!BI255=3,H497+H498+H500+H501+H502, 0)</f>
        <v>0</v>
      </c>
      <c r="Z505">
        <f>IF(Source!BI255=4,H497+H498+H500+H501+H502, 0)</f>
        <v>0</v>
      </c>
    </row>
    <row r="506" spans="1:26" ht="28.5" x14ac:dyDescent="0.2">
      <c r="A506" s="46" t="str">
        <f>Source!E259</f>
        <v>49</v>
      </c>
      <c r="B506" s="47" t="str">
        <f>Source!F259</f>
        <v>10-01-060-01</v>
      </c>
      <c r="C506" s="47" t="str">
        <f>Source!G259</f>
        <v>Установка и крепление наличников</v>
      </c>
      <c r="D506" s="30" t="str">
        <f>Source!H259</f>
        <v>100 м</v>
      </c>
      <c r="E506" s="13">
        <f>Source!I259</f>
        <v>1.5780000000000001</v>
      </c>
      <c r="F506" s="31">
        <f>Source!AL259+Source!AM259+Source!AO259</f>
        <v>75.02</v>
      </c>
      <c r="G506" s="32"/>
      <c r="H506" s="31"/>
      <c r="I506" s="32" t="str">
        <f>Source!BO259</f>
        <v/>
      </c>
      <c r="J506" s="32"/>
      <c r="K506" s="31"/>
      <c r="L506" s="33"/>
      <c r="S506">
        <f>ROUND((Source!FX259/100)*((ROUND(Source!AF259*Source!I259, 2)+ROUND(Source!AE259*Source!I259, 2))), 2)</f>
        <v>124.11</v>
      </c>
      <c r="T506">
        <f>Source!X259</f>
        <v>812.53</v>
      </c>
      <c r="U506">
        <f>ROUND((Source!FY259/100)*((ROUND(Source!AF259*Source!I259, 2)+ROUND(Source!AE259*Source!I259, 2))), 2)</f>
        <v>62.58</v>
      </c>
      <c r="V506">
        <f>Source!Y259</f>
        <v>413.93</v>
      </c>
    </row>
    <row r="507" spans="1:26" x14ac:dyDescent="0.2">
      <c r="C507" s="25" t="str">
        <f>"Объем: "&amp;Source!I259&amp;"=157,8/"&amp;"100"</f>
        <v>Объем: 1,578=157,8/100</v>
      </c>
    </row>
    <row r="508" spans="1:26" ht="14.25" x14ac:dyDescent="0.2">
      <c r="A508" s="46"/>
      <c r="B508" s="47"/>
      <c r="C508" s="47" t="s">
        <v>1456</v>
      </c>
      <c r="D508" s="30"/>
      <c r="E508" s="13"/>
      <c r="F508" s="31">
        <f>Source!AO259</f>
        <v>63.89</v>
      </c>
      <c r="G508" s="32" t="str">
        <f>Source!DG259</f>
        <v>)*1,15</v>
      </c>
      <c r="H508" s="31">
        <f>ROUND(Source!AF259*Source!I259, 2)</f>
        <v>115.94</v>
      </c>
      <c r="I508" s="32"/>
      <c r="J508" s="32">
        <f>IF(Source!BA259&lt;&gt; 0, Source!BA259, 1)</f>
        <v>6.56</v>
      </c>
      <c r="K508" s="31">
        <f>Source!S259</f>
        <v>760.54</v>
      </c>
      <c r="L508" s="33"/>
      <c r="R508">
        <f>H508</f>
        <v>115.94</v>
      </c>
    </row>
    <row r="509" spans="1:26" ht="14.25" x14ac:dyDescent="0.2">
      <c r="A509" s="46"/>
      <c r="B509" s="47"/>
      <c r="C509" s="47" t="s">
        <v>210</v>
      </c>
      <c r="D509" s="30"/>
      <c r="E509" s="13"/>
      <c r="F509" s="31">
        <f>Source!AM259</f>
        <v>2.63</v>
      </c>
      <c r="G509" s="32" t="str">
        <f>Source!DE259</f>
        <v>)*1,25</v>
      </c>
      <c r="H509" s="31">
        <f>ROUND(Source!AD259*Source!I259, 2)</f>
        <v>5.19</v>
      </c>
      <c r="I509" s="32"/>
      <c r="J509" s="32">
        <f>IF(Source!BB259&lt;&gt; 0, Source!BB259, 1)</f>
        <v>6.56</v>
      </c>
      <c r="K509" s="31">
        <f>Source!Q259</f>
        <v>34.06</v>
      </c>
      <c r="L509" s="33"/>
    </row>
    <row r="510" spans="1:26" ht="14.25" x14ac:dyDescent="0.2">
      <c r="A510" s="46"/>
      <c r="B510" s="47"/>
      <c r="C510" s="47" t="s">
        <v>1462</v>
      </c>
      <c r="D510" s="30"/>
      <c r="E510" s="13"/>
      <c r="F510" s="31">
        <f>Source!AN259</f>
        <v>0.46</v>
      </c>
      <c r="G510" s="32" t="str">
        <f>Source!DF259</f>
        <v>)*1,25</v>
      </c>
      <c r="H510" s="43">
        <f>ROUND(Source!AE259*Source!I259, 2)</f>
        <v>0.92</v>
      </c>
      <c r="I510" s="32"/>
      <c r="J510" s="32">
        <f>IF(Source!BS259&lt;&gt; 0, Source!BS259, 1)</f>
        <v>6.56</v>
      </c>
      <c r="K510" s="43">
        <f>Source!R259</f>
        <v>6</v>
      </c>
      <c r="L510" s="33"/>
      <c r="R510">
        <f>H510</f>
        <v>0.92</v>
      </c>
    </row>
    <row r="511" spans="1:26" ht="14.25" x14ac:dyDescent="0.2">
      <c r="A511" s="46"/>
      <c r="B511" s="47"/>
      <c r="C511" s="47" t="s">
        <v>1463</v>
      </c>
      <c r="D511" s="30"/>
      <c r="E511" s="13"/>
      <c r="F511" s="31">
        <f>Source!AL259</f>
        <v>8.5</v>
      </c>
      <c r="G511" s="32" t="str">
        <f>Source!DD259</f>
        <v/>
      </c>
      <c r="H511" s="31">
        <f>ROUND(Source!AC259*Source!I259, 2)</f>
        <v>13.41</v>
      </c>
      <c r="I511" s="32"/>
      <c r="J511" s="32">
        <f>IF(Source!BC259&lt;&gt; 0, Source!BC259, 1)</f>
        <v>6.56</v>
      </c>
      <c r="K511" s="31">
        <f>Source!P259</f>
        <v>87.99</v>
      </c>
      <c r="L511" s="33"/>
    </row>
    <row r="512" spans="1:26" ht="14.25" x14ac:dyDescent="0.2">
      <c r="A512" s="46"/>
      <c r="B512" s="47"/>
      <c r="C512" s="47" t="s">
        <v>1457</v>
      </c>
      <c r="D512" s="30" t="s">
        <v>1458</v>
      </c>
      <c r="E512" s="13">
        <f>Source!BZ259</f>
        <v>118</v>
      </c>
      <c r="F512" s="66" t="str">
        <f>CONCATENATE(" )", Source!DL259, Source!FT259, "=", Source!FX259)</f>
        <v xml:space="preserve"> )*0,9=106,2</v>
      </c>
      <c r="G512" s="79"/>
      <c r="H512" s="31">
        <f>SUM(S506:S515)</f>
        <v>124.11</v>
      </c>
      <c r="I512" s="34"/>
      <c r="J512" s="28">
        <f>Source!AT259</f>
        <v>106</v>
      </c>
      <c r="K512" s="31">
        <f>SUM(T506:T515)</f>
        <v>812.53</v>
      </c>
      <c r="L512" s="33"/>
    </row>
    <row r="513" spans="1:26" ht="14.25" x14ac:dyDescent="0.2">
      <c r="A513" s="46"/>
      <c r="B513" s="47"/>
      <c r="C513" s="47" t="s">
        <v>1459</v>
      </c>
      <c r="D513" s="30" t="s">
        <v>1458</v>
      </c>
      <c r="E513" s="13">
        <f>Source!CA259</f>
        <v>63</v>
      </c>
      <c r="F513" s="66" t="str">
        <f>CONCATENATE(" )", Source!DM259, Source!FU259, "=", Source!FY259)</f>
        <v xml:space="preserve"> )*0,85=53,55</v>
      </c>
      <c r="G513" s="79"/>
      <c r="H513" s="31">
        <f>SUM(U506:U515)</f>
        <v>62.58</v>
      </c>
      <c r="I513" s="34"/>
      <c r="J513" s="28">
        <f>Source!AU259</f>
        <v>54</v>
      </c>
      <c r="K513" s="31">
        <f>SUM(V506:V515)</f>
        <v>413.93</v>
      </c>
      <c r="L513" s="33"/>
    </row>
    <row r="514" spans="1:26" ht="14.25" x14ac:dyDescent="0.2">
      <c r="A514" s="46"/>
      <c r="B514" s="47"/>
      <c r="C514" s="47" t="s">
        <v>1460</v>
      </c>
      <c r="D514" s="30" t="s">
        <v>1461</v>
      </c>
      <c r="E514" s="13">
        <f>Source!AQ259</f>
        <v>7.82</v>
      </c>
      <c r="F514" s="31"/>
      <c r="G514" s="32" t="str">
        <f>Source!DI259</f>
        <v>)*1,15</v>
      </c>
      <c r="H514" s="31"/>
      <c r="I514" s="32"/>
      <c r="J514" s="32"/>
      <c r="K514" s="31"/>
      <c r="L514" s="35">
        <f>Source!U259</f>
        <v>14.190954000000001</v>
      </c>
    </row>
    <row r="515" spans="1:26" ht="28.5" x14ac:dyDescent="0.2">
      <c r="A515" s="48" t="str">
        <f>Source!E261</f>
        <v>49,1</v>
      </c>
      <c r="B515" s="49" t="str">
        <f>Source!F261</f>
        <v>11.3.03.02-0004</v>
      </c>
      <c r="C515" s="49" t="str">
        <f>Source!G261</f>
        <v>Наличники из ПВХ, шириной 70 мм</v>
      </c>
      <c r="D515" s="36" t="str">
        <f>Source!H261</f>
        <v>м</v>
      </c>
      <c r="E515" s="37">
        <f>Source!I261</f>
        <v>176.73599999999999</v>
      </c>
      <c r="F515" s="38">
        <f>Source!AL261+Source!AM261+Source!AO261</f>
        <v>36.770000000000003</v>
      </c>
      <c r="G515" s="39" t="s">
        <v>6</v>
      </c>
      <c r="H515" s="38">
        <f>ROUND(Source!AC261*Source!I261, 2)+ROUND(Source!AD261*Source!I261, 2)+ROUND(Source!AF261*Source!I261, 2)</f>
        <v>6498.58</v>
      </c>
      <c r="I515" s="40"/>
      <c r="J515" s="40">
        <f>IF(Source!BC261&lt;&gt; 0, Source!BC261, 1)</f>
        <v>6.56</v>
      </c>
      <c r="K515" s="38">
        <f>Source!O261</f>
        <v>42630.7</v>
      </c>
      <c r="L515" s="41"/>
      <c r="S515">
        <f>ROUND((Source!FX261/100)*((ROUND(Source!AF261*Source!I261, 2)+ROUND(Source!AE261*Source!I261, 2))), 2)</f>
        <v>0</v>
      </c>
      <c r="T515">
        <f>Source!X261</f>
        <v>0</v>
      </c>
      <c r="U515">
        <f>ROUND((Source!FY261/100)*((ROUND(Source!AF261*Source!I261, 2)+ROUND(Source!AE261*Source!I261, 2))), 2)</f>
        <v>0</v>
      </c>
      <c r="V515">
        <f>Source!Y261</f>
        <v>0</v>
      </c>
      <c r="W515">
        <f>IF(Source!BI261&lt;=1,H515, 0)</f>
        <v>6498.58</v>
      </c>
      <c r="X515">
        <f>IF(Source!BI261=2,H515, 0)</f>
        <v>0</v>
      </c>
      <c r="Y515">
        <f>IF(Source!BI261=3,H515, 0)</f>
        <v>0</v>
      </c>
      <c r="Z515">
        <f>IF(Source!BI261=4,H515, 0)</f>
        <v>0</v>
      </c>
    </row>
    <row r="516" spans="1:26" ht="15" x14ac:dyDescent="0.25">
      <c r="G516" s="78">
        <f>H508+H509+H511+H512+H513+SUM(H515:H515)</f>
        <v>6819.8099999999995</v>
      </c>
      <c r="H516" s="78"/>
      <c r="J516" s="78">
        <f>K508+K509+K511+K512+K513+SUM(K515:K515)</f>
        <v>44739.75</v>
      </c>
      <c r="K516" s="78"/>
      <c r="L516" s="42">
        <f>Source!U259</f>
        <v>14.190954000000001</v>
      </c>
      <c r="O516" s="26">
        <f>G516</f>
        <v>6819.8099999999995</v>
      </c>
      <c r="P516" s="26">
        <f>J516</f>
        <v>44739.75</v>
      </c>
      <c r="Q516" s="26">
        <f>L516</f>
        <v>14.190954000000001</v>
      </c>
      <c r="W516">
        <f>IF(Source!BI259&lt;=1,H508+H509+H511+H512+H513, 0)</f>
        <v>321.22999999999996</v>
      </c>
      <c r="X516">
        <f>IF(Source!BI259=2,H508+H509+H511+H512+H513, 0)</f>
        <v>0</v>
      </c>
      <c r="Y516">
        <f>IF(Source!BI259=3,H508+H509+H511+H512+H513, 0)</f>
        <v>0</v>
      </c>
      <c r="Z516">
        <f>IF(Source!BI259=4,H508+H509+H511+H512+H513, 0)</f>
        <v>0</v>
      </c>
    </row>
    <row r="517" spans="1:26" ht="99.75" x14ac:dyDescent="0.2">
      <c r="A517" s="46" t="str">
        <f>Source!E263</f>
        <v>50</v>
      </c>
      <c r="B517" s="47" t="str">
        <f>Source!F263</f>
        <v>10-01-034-08</v>
      </c>
      <c r="C517" s="47" t="str">
        <f>Source!G263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517" s="30" t="str">
        <f>Source!H263</f>
        <v>100 м2</v>
      </c>
      <c r="E517" s="13">
        <f>Source!I263</f>
        <v>0.33600000000000002</v>
      </c>
      <c r="F517" s="31">
        <f>Source!AL263+Source!AM263+Source!AO263</f>
        <v>10107.89</v>
      </c>
      <c r="G517" s="32"/>
      <c r="H517" s="31"/>
      <c r="I517" s="32" t="str">
        <f>Source!BO263</f>
        <v/>
      </c>
      <c r="J517" s="32"/>
      <c r="K517" s="31"/>
      <c r="L517" s="33"/>
      <c r="S517">
        <f>ROUND((Source!FX263/100)*((ROUND(Source!AF263*Source!I263, 2)+ROUND(Source!AE263*Source!I263, 2))), 2)</f>
        <v>557.4</v>
      </c>
      <c r="T517">
        <f>Source!X263</f>
        <v>3649.73</v>
      </c>
      <c r="U517">
        <f>ROUND((Source!FY263/100)*((ROUND(Source!AF263*Source!I263, 2)+ROUND(Source!AE263*Source!I263, 2))), 2)</f>
        <v>281.06</v>
      </c>
      <c r="V517">
        <f>Source!Y263</f>
        <v>1859.3</v>
      </c>
    </row>
    <row r="518" spans="1:26" x14ac:dyDescent="0.2">
      <c r="C518" s="25" t="str">
        <f>"Объем: "&amp;Source!I263&amp;"=33,6/"&amp;"100"</f>
        <v>Объем: 0,336=33,6/100</v>
      </c>
    </row>
    <row r="519" spans="1:26" ht="14.25" x14ac:dyDescent="0.2">
      <c r="A519" s="46"/>
      <c r="B519" s="47"/>
      <c r="C519" s="47" t="s">
        <v>1456</v>
      </c>
      <c r="D519" s="30"/>
      <c r="E519" s="13"/>
      <c r="F519" s="31">
        <f>Source!AO263</f>
        <v>1303.6600000000001</v>
      </c>
      <c r="G519" s="32" t="str">
        <f>Source!DG263</f>
        <v>)*1,15</v>
      </c>
      <c r="H519" s="31">
        <f>ROUND(Source!AF263*Source!I263, 2)</f>
        <v>503.73</v>
      </c>
      <c r="I519" s="32"/>
      <c r="J519" s="32">
        <f>IF(Source!BA263&lt;&gt; 0, Source!BA263, 1)</f>
        <v>6.56</v>
      </c>
      <c r="K519" s="31">
        <f>Source!S263</f>
        <v>3304.5</v>
      </c>
      <c r="L519" s="33"/>
      <c r="R519">
        <f>H519</f>
        <v>503.73</v>
      </c>
    </row>
    <row r="520" spans="1:26" ht="14.25" x14ac:dyDescent="0.2">
      <c r="A520" s="46"/>
      <c r="B520" s="47"/>
      <c r="C520" s="47" t="s">
        <v>210</v>
      </c>
      <c r="D520" s="30"/>
      <c r="E520" s="13"/>
      <c r="F520" s="31">
        <f>Source!AM263</f>
        <v>255.21</v>
      </c>
      <c r="G520" s="32" t="str">
        <f>Source!DE263</f>
        <v>)*1,25</v>
      </c>
      <c r="H520" s="31">
        <f>ROUND(Source!AD263*Source!I263, 2)</f>
        <v>107.19</v>
      </c>
      <c r="I520" s="32"/>
      <c r="J520" s="32">
        <f>IF(Source!BB263&lt;&gt; 0, Source!BB263, 1)</f>
        <v>6.56</v>
      </c>
      <c r="K520" s="31">
        <f>Source!Q263</f>
        <v>703.15</v>
      </c>
      <c r="L520" s="33"/>
    </row>
    <row r="521" spans="1:26" ht="14.25" x14ac:dyDescent="0.2">
      <c r="A521" s="46"/>
      <c r="B521" s="47"/>
      <c r="C521" s="47" t="s">
        <v>1462</v>
      </c>
      <c r="D521" s="30"/>
      <c r="E521" s="13"/>
      <c r="F521" s="31">
        <f>Source!AN263</f>
        <v>50.32</v>
      </c>
      <c r="G521" s="32" t="str">
        <f>Source!DF263</f>
        <v>)*1,25</v>
      </c>
      <c r="H521" s="43">
        <f>ROUND(Source!AE263*Source!I263, 2)</f>
        <v>21.13</v>
      </c>
      <c r="I521" s="32"/>
      <c r="J521" s="32">
        <f>IF(Source!BS263&lt;&gt; 0, Source!BS263, 1)</f>
        <v>6.56</v>
      </c>
      <c r="K521" s="43">
        <f>Source!R263</f>
        <v>138.63999999999999</v>
      </c>
      <c r="L521" s="33"/>
      <c r="R521">
        <f>H521</f>
        <v>21.13</v>
      </c>
    </row>
    <row r="522" spans="1:26" ht="14.25" x14ac:dyDescent="0.2">
      <c r="A522" s="46"/>
      <c r="B522" s="47"/>
      <c r="C522" s="47" t="s">
        <v>1463</v>
      </c>
      <c r="D522" s="30"/>
      <c r="E522" s="13"/>
      <c r="F522" s="31">
        <f>Source!AL263</f>
        <v>8549.02</v>
      </c>
      <c r="G522" s="32" t="str">
        <f>Source!DD263</f>
        <v/>
      </c>
      <c r="H522" s="31">
        <f>ROUND(Source!AC263*Source!I263, 2)</f>
        <v>2872.47</v>
      </c>
      <c r="I522" s="32"/>
      <c r="J522" s="32">
        <f>IF(Source!BC263&lt;&gt; 0, Source!BC263, 1)</f>
        <v>6.56</v>
      </c>
      <c r="K522" s="31">
        <f>Source!P263</f>
        <v>18843.41</v>
      </c>
      <c r="L522" s="33"/>
    </row>
    <row r="523" spans="1:26" ht="14.25" x14ac:dyDescent="0.2">
      <c r="A523" s="46"/>
      <c r="B523" s="47"/>
      <c r="C523" s="47" t="s">
        <v>1457</v>
      </c>
      <c r="D523" s="30" t="s">
        <v>1458</v>
      </c>
      <c r="E523" s="13">
        <f>Source!BZ263</f>
        <v>118</v>
      </c>
      <c r="F523" s="66" t="str">
        <f>CONCATENATE(" )", Source!DL263, Source!FT263, "=", Source!FX263)</f>
        <v xml:space="preserve"> )*0,9=106,2</v>
      </c>
      <c r="G523" s="79"/>
      <c r="H523" s="31">
        <f>SUM(S517:S527)</f>
        <v>557.4</v>
      </c>
      <c r="I523" s="34"/>
      <c r="J523" s="28">
        <f>Source!AT263</f>
        <v>106</v>
      </c>
      <c r="K523" s="31">
        <f>SUM(T517:T527)</f>
        <v>3649.73</v>
      </c>
      <c r="L523" s="33"/>
    </row>
    <row r="524" spans="1:26" ht="14.25" x14ac:dyDescent="0.2">
      <c r="A524" s="46"/>
      <c r="B524" s="47"/>
      <c r="C524" s="47" t="s">
        <v>1459</v>
      </c>
      <c r="D524" s="30" t="s">
        <v>1458</v>
      </c>
      <c r="E524" s="13">
        <f>Source!CA263</f>
        <v>63</v>
      </c>
      <c r="F524" s="66" t="str">
        <f>CONCATENATE(" )", Source!DM263, Source!FU263, "=", Source!FY263)</f>
        <v xml:space="preserve"> )*0,85=53,55</v>
      </c>
      <c r="G524" s="79"/>
      <c r="H524" s="31">
        <f>SUM(U517:U527)</f>
        <v>281.06</v>
      </c>
      <c r="I524" s="34"/>
      <c r="J524" s="28">
        <f>Source!AU263</f>
        <v>54</v>
      </c>
      <c r="K524" s="31">
        <f>SUM(V517:V527)</f>
        <v>1859.3</v>
      </c>
      <c r="L524" s="33"/>
    </row>
    <row r="525" spans="1:26" ht="14.25" x14ac:dyDescent="0.2">
      <c r="A525" s="46"/>
      <c r="B525" s="47"/>
      <c r="C525" s="47" t="s">
        <v>1460</v>
      </c>
      <c r="D525" s="30" t="s">
        <v>1461</v>
      </c>
      <c r="E525" s="13">
        <f>Source!AQ263</f>
        <v>149.16</v>
      </c>
      <c r="F525" s="31"/>
      <c r="G525" s="32" t="str">
        <f>Source!DI263</f>
        <v>)*1,15</v>
      </c>
      <c r="H525" s="31"/>
      <c r="I525" s="32"/>
      <c r="J525" s="32"/>
      <c r="K525" s="31"/>
      <c r="L525" s="35">
        <f>Source!U263</f>
        <v>57.635424</v>
      </c>
    </row>
    <row r="526" spans="1:26" ht="71.25" x14ac:dyDescent="0.2">
      <c r="A526" s="46" t="str">
        <f>Source!E265</f>
        <v>50,1</v>
      </c>
      <c r="B526" s="47" t="str">
        <f>Source!F265</f>
        <v>11.3.02.03-0028</v>
      </c>
      <c r="C526" s="47" t="str">
        <f>Source!G265</f>
        <v>Блоки оконные размером 2000х2400 мм из поливинилхлоридных профилей с листовым стеклом и стеклопакетом трехстворные с форточными створками и верхней фрамугой прим.</v>
      </c>
      <c r="D526" s="30" t="str">
        <f>Source!H265</f>
        <v>м2</v>
      </c>
      <c r="E526" s="13">
        <f>Source!I265</f>
        <v>33.6</v>
      </c>
      <c r="F526" s="31">
        <f>Source!AL265+Source!AM265+Source!AO265</f>
        <v>1333.41</v>
      </c>
      <c r="G526" s="45" t="s">
        <v>6</v>
      </c>
      <c r="H526" s="31">
        <f>ROUND(Source!AC265*Source!I265, 2)+ROUND(Source!AD265*Source!I265, 2)+ROUND(Source!AF265*Source!I265, 2)</f>
        <v>44802.58</v>
      </c>
      <c r="I526" s="32"/>
      <c r="J526" s="32">
        <f>IF(Source!BC265&lt;&gt; 0, Source!BC265, 1)</f>
        <v>6.56</v>
      </c>
      <c r="K526" s="31">
        <f>Source!O265</f>
        <v>293904.90000000002</v>
      </c>
      <c r="L526" s="33"/>
      <c r="S526">
        <f>ROUND((Source!FX265/100)*((ROUND(Source!AF265*Source!I265, 2)+ROUND(Source!AE265*Source!I265, 2))), 2)</f>
        <v>0</v>
      </c>
      <c r="T526">
        <f>Source!X265</f>
        <v>0</v>
      </c>
      <c r="U526">
        <f>ROUND((Source!FY265/100)*((ROUND(Source!AF265*Source!I265, 2)+ROUND(Source!AE265*Source!I265, 2))), 2)</f>
        <v>0</v>
      </c>
      <c r="V526">
        <f>Source!Y265</f>
        <v>0</v>
      </c>
      <c r="W526">
        <f>IF(Source!BI265&lt;=1,H526, 0)</f>
        <v>44802.58</v>
      </c>
      <c r="X526">
        <f>IF(Source!BI265=2,H526, 0)</f>
        <v>0</v>
      </c>
      <c r="Y526">
        <f>IF(Source!BI265=3,H526, 0)</f>
        <v>0</v>
      </c>
      <c r="Z526">
        <f>IF(Source!BI265=4,H526, 0)</f>
        <v>0</v>
      </c>
    </row>
    <row r="527" spans="1:26" ht="28.5" x14ac:dyDescent="0.2">
      <c r="A527" s="48" t="str">
        <f>Source!E267</f>
        <v>50,2</v>
      </c>
      <c r="B527" s="49" t="str">
        <f>Source!F267</f>
        <v>08.1.02.17-0072</v>
      </c>
      <c r="C527" s="49" t="str">
        <f>Source!G267</f>
        <v>Сетка противомоскитная стационарная, цвет белый</v>
      </c>
      <c r="D527" s="36" t="str">
        <f>Source!H267</f>
        <v>м2</v>
      </c>
      <c r="E527" s="37">
        <f>Source!I267</f>
        <v>7.84</v>
      </c>
      <c r="F527" s="38">
        <f>Source!AL267+Source!AM267+Source!AO267</f>
        <v>108.27</v>
      </c>
      <c r="G527" s="39" t="s">
        <v>6</v>
      </c>
      <c r="H527" s="38">
        <f>ROUND(Source!AC267*Source!I267, 2)+ROUND(Source!AD267*Source!I267, 2)+ROUND(Source!AF267*Source!I267, 2)</f>
        <v>848.84</v>
      </c>
      <c r="I527" s="40"/>
      <c r="J527" s="40">
        <f>IF(Source!BC267&lt;&gt; 0, Source!BC267, 1)</f>
        <v>6.56</v>
      </c>
      <c r="K527" s="38">
        <f>Source!O267</f>
        <v>5568.37</v>
      </c>
      <c r="L527" s="41"/>
      <c r="S527">
        <f>ROUND((Source!FX267/100)*((ROUND(Source!AF267*Source!I267, 2)+ROUND(Source!AE267*Source!I267, 2))), 2)</f>
        <v>0</v>
      </c>
      <c r="T527">
        <f>Source!X267</f>
        <v>0</v>
      </c>
      <c r="U527">
        <f>ROUND((Source!FY267/100)*((ROUND(Source!AF267*Source!I267, 2)+ROUND(Source!AE267*Source!I267, 2))), 2)</f>
        <v>0</v>
      </c>
      <c r="V527">
        <f>Source!Y267</f>
        <v>0</v>
      </c>
      <c r="W527">
        <f>IF(Source!BI267&lt;=1,H527, 0)</f>
        <v>848.84</v>
      </c>
      <c r="X527">
        <f>IF(Source!BI267=2,H527, 0)</f>
        <v>0</v>
      </c>
      <c r="Y527">
        <f>IF(Source!BI267=3,H527, 0)</f>
        <v>0</v>
      </c>
      <c r="Z527">
        <f>IF(Source!BI267=4,H527, 0)</f>
        <v>0</v>
      </c>
    </row>
    <row r="528" spans="1:26" ht="15" x14ac:dyDescent="0.25">
      <c r="G528" s="78">
        <f>H519+H520+H522+H523+H524+SUM(H526:H527)</f>
        <v>49973.27</v>
      </c>
      <c r="H528" s="78"/>
      <c r="J528" s="78">
        <f>K519+K520+K522+K523+K524+SUM(K526:K527)</f>
        <v>327833.36000000004</v>
      </c>
      <c r="K528" s="78"/>
      <c r="L528" s="42">
        <f>Source!U263</f>
        <v>57.635424</v>
      </c>
      <c r="O528" s="26">
        <f>G528</f>
        <v>49973.27</v>
      </c>
      <c r="P528" s="26">
        <f>J528</f>
        <v>327833.36000000004</v>
      </c>
      <c r="Q528" s="26">
        <f>L528</f>
        <v>57.635424</v>
      </c>
      <c r="W528">
        <f>IF(Source!BI263&lt;=1,H519+H520+H522+H523+H524, 0)</f>
        <v>4321.8500000000004</v>
      </c>
      <c r="X528">
        <f>IF(Source!BI263=2,H519+H520+H522+H523+H524, 0)</f>
        <v>0</v>
      </c>
      <c r="Y528">
        <f>IF(Source!BI263=3,H519+H520+H522+H523+H524, 0)</f>
        <v>0</v>
      </c>
      <c r="Z528">
        <f>IF(Source!BI263=4,H519+H520+H522+H523+H524, 0)</f>
        <v>0</v>
      </c>
    </row>
    <row r="529" spans="1:26" ht="71.25" x14ac:dyDescent="0.2">
      <c r="A529" s="46" t="str">
        <f>Source!E269</f>
        <v>51</v>
      </c>
      <c r="B529" s="47" t="str">
        <f>Source!F269</f>
        <v>10-01-034-04</v>
      </c>
      <c r="C529" s="47" t="str">
        <f>Source!G269</f>
        <v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v>
      </c>
      <c r="D529" s="30" t="str">
        <f>Source!H269</f>
        <v>100 м2</v>
      </c>
      <c r="E529" s="13">
        <f>Source!I269</f>
        <v>5.04E-2</v>
      </c>
      <c r="F529" s="31">
        <f>Source!AL269+Source!AM269+Source!AO269</f>
        <v>11367.25</v>
      </c>
      <c r="G529" s="32"/>
      <c r="H529" s="31"/>
      <c r="I529" s="32" t="str">
        <f>Source!BO269</f>
        <v/>
      </c>
      <c r="J529" s="32"/>
      <c r="K529" s="31"/>
      <c r="L529" s="33"/>
      <c r="S529">
        <f>ROUND((Source!FX269/100)*((ROUND(Source!AF269*Source!I269, 2)+ROUND(Source!AE269*Source!I269, 2))), 2)</f>
        <v>90.15</v>
      </c>
      <c r="T529">
        <f>Source!X269</f>
        <v>590.32000000000005</v>
      </c>
      <c r="U529">
        <f>ROUND((Source!FY269/100)*((ROUND(Source!AF269*Source!I269, 2)+ROUND(Source!AE269*Source!I269, 2))), 2)</f>
        <v>45.46</v>
      </c>
      <c r="V529">
        <f>Source!Y269</f>
        <v>300.73</v>
      </c>
    </row>
    <row r="530" spans="1:26" x14ac:dyDescent="0.2">
      <c r="C530" s="25" t="str">
        <f>"Объем: "&amp;Source!I269&amp;"=5,04/"&amp;"100"</f>
        <v>Объем: 0,0504=5,04/100</v>
      </c>
    </row>
    <row r="531" spans="1:26" ht="14.25" x14ac:dyDescent="0.2">
      <c r="A531" s="46"/>
      <c r="B531" s="47"/>
      <c r="C531" s="47" t="s">
        <v>1456</v>
      </c>
      <c r="D531" s="30"/>
      <c r="E531" s="13"/>
      <c r="F531" s="31">
        <f>Source!AO269</f>
        <v>1410.02</v>
      </c>
      <c r="G531" s="32" t="str">
        <f>Source!DG269</f>
        <v>)*1,15</v>
      </c>
      <c r="H531" s="31">
        <f>ROUND(Source!AF269*Source!I269, 2)</f>
        <v>81.72</v>
      </c>
      <c r="I531" s="32"/>
      <c r="J531" s="32">
        <f>IF(Source!BA269&lt;&gt; 0, Source!BA269, 1)</f>
        <v>6.56</v>
      </c>
      <c r="K531" s="31">
        <f>Source!S269</f>
        <v>536.11</v>
      </c>
      <c r="L531" s="33"/>
      <c r="R531">
        <f>H531</f>
        <v>81.72</v>
      </c>
    </row>
    <row r="532" spans="1:26" ht="14.25" x14ac:dyDescent="0.2">
      <c r="A532" s="46"/>
      <c r="B532" s="47"/>
      <c r="C532" s="47" t="s">
        <v>210</v>
      </c>
      <c r="D532" s="30"/>
      <c r="E532" s="13"/>
      <c r="F532" s="31">
        <f>Source!AM269</f>
        <v>255.21</v>
      </c>
      <c r="G532" s="32" t="str">
        <f>Source!DE269</f>
        <v>)*1,25</v>
      </c>
      <c r="H532" s="31">
        <f>ROUND(Source!AD269*Source!I269, 2)</f>
        <v>16.079999999999998</v>
      </c>
      <c r="I532" s="32"/>
      <c r="J532" s="32">
        <f>IF(Source!BB269&lt;&gt; 0, Source!BB269, 1)</f>
        <v>6.56</v>
      </c>
      <c r="K532" s="31">
        <f>Source!Q269</f>
        <v>105.47</v>
      </c>
      <c r="L532" s="33"/>
    </row>
    <row r="533" spans="1:26" ht="14.25" x14ac:dyDescent="0.2">
      <c r="A533" s="46"/>
      <c r="B533" s="47"/>
      <c r="C533" s="47" t="s">
        <v>1462</v>
      </c>
      <c r="D533" s="30"/>
      <c r="E533" s="13"/>
      <c r="F533" s="31">
        <f>Source!AN269</f>
        <v>50.32</v>
      </c>
      <c r="G533" s="32" t="str">
        <f>Source!DF269</f>
        <v>)*1,25</v>
      </c>
      <c r="H533" s="43">
        <f>ROUND(Source!AE269*Source!I269, 2)</f>
        <v>3.17</v>
      </c>
      <c r="I533" s="32"/>
      <c r="J533" s="32">
        <f>IF(Source!BS269&lt;&gt; 0, Source!BS269, 1)</f>
        <v>6.56</v>
      </c>
      <c r="K533" s="43">
        <f>Source!R269</f>
        <v>20.8</v>
      </c>
      <c r="L533" s="33"/>
      <c r="R533">
        <f>H533</f>
        <v>3.17</v>
      </c>
    </row>
    <row r="534" spans="1:26" ht="14.25" x14ac:dyDescent="0.2">
      <c r="A534" s="46"/>
      <c r="B534" s="47"/>
      <c r="C534" s="47" t="s">
        <v>1463</v>
      </c>
      <c r="D534" s="30"/>
      <c r="E534" s="13"/>
      <c r="F534" s="31">
        <f>Source!AL269</f>
        <v>9702.02</v>
      </c>
      <c r="G534" s="32" t="str">
        <f>Source!DD269</f>
        <v/>
      </c>
      <c r="H534" s="31">
        <f>ROUND(Source!AC269*Source!I269, 2)</f>
        <v>488.98</v>
      </c>
      <c r="I534" s="32"/>
      <c r="J534" s="32">
        <f>IF(Source!BC269&lt;&gt; 0, Source!BC269, 1)</f>
        <v>6.56</v>
      </c>
      <c r="K534" s="31">
        <f>Source!P269</f>
        <v>3207.72</v>
      </c>
      <c r="L534" s="33"/>
    </row>
    <row r="535" spans="1:26" ht="14.25" x14ac:dyDescent="0.2">
      <c r="A535" s="46"/>
      <c r="B535" s="47"/>
      <c r="C535" s="47" t="s">
        <v>1457</v>
      </c>
      <c r="D535" s="30" t="s">
        <v>1458</v>
      </c>
      <c r="E535" s="13">
        <f>Source!BZ269</f>
        <v>118</v>
      </c>
      <c r="F535" s="66" t="str">
        <f>CONCATENATE(" )", Source!DL269, Source!FT269, "=", Source!FX269)</f>
        <v xml:space="preserve"> )*0,9=106,2</v>
      </c>
      <c r="G535" s="79"/>
      <c r="H535" s="31">
        <f>SUM(S529:S539)</f>
        <v>90.15</v>
      </c>
      <c r="I535" s="34"/>
      <c r="J535" s="28">
        <f>Source!AT269</f>
        <v>106</v>
      </c>
      <c r="K535" s="31">
        <f>SUM(T529:T539)</f>
        <v>590.32000000000005</v>
      </c>
      <c r="L535" s="33"/>
    </row>
    <row r="536" spans="1:26" ht="14.25" x14ac:dyDescent="0.2">
      <c r="A536" s="46"/>
      <c r="B536" s="47"/>
      <c r="C536" s="47" t="s">
        <v>1459</v>
      </c>
      <c r="D536" s="30" t="s">
        <v>1458</v>
      </c>
      <c r="E536" s="13">
        <f>Source!CA269</f>
        <v>63</v>
      </c>
      <c r="F536" s="66" t="str">
        <f>CONCATENATE(" )", Source!DM269, Source!FU269, "=", Source!FY269)</f>
        <v xml:space="preserve"> )*0,85=53,55</v>
      </c>
      <c r="G536" s="79"/>
      <c r="H536" s="31">
        <f>SUM(U529:U539)</f>
        <v>45.46</v>
      </c>
      <c r="I536" s="34"/>
      <c r="J536" s="28">
        <f>Source!AU269</f>
        <v>54</v>
      </c>
      <c r="K536" s="31">
        <f>SUM(V529:V539)</f>
        <v>300.73</v>
      </c>
      <c r="L536" s="33"/>
    </row>
    <row r="537" spans="1:26" ht="14.25" x14ac:dyDescent="0.2">
      <c r="A537" s="46"/>
      <c r="B537" s="47"/>
      <c r="C537" s="47" t="s">
        <v>1460</v>
      </c>
      <c r="D537" s="30" t="s">
        <v>1461</v>
      </c>
      <c r="E537" s="13">
        <f>Source!AQ269</f>
        <v>161.33000000000001</v>
      </c>
      <c r="F537" s="31"/>
      <c r="G537" s="32" t="str">
        <f>Source!DI269</f>
        <v>)*1,15</v>
      </c>
      <c r="H537" s="31"/>
      <c r="I537" s="32"/>
      <c r="J537" s="32"/>
      <c r="K537" s="31"/>
      <c r="L537" s="35">
        <f>Source!U269</f>
        <v>9.3506868000000001</v>
      </c>
    </row>
    <row r="538" spans="1:26" ht="57" x14ac:dyDescent="0.2">
      <c r="A538" s="46" t="str">
        <f>Source!E271</f>
        <v>51,1</v>
      </c>
      <c r="B538" s="47" t="str">
        <f>Source!F271</f>
        <v>11.3.02.03-0023</v>
      </c>
      <c r="C538" s="47" t="str">
        <f>Source!G271</f>
        <v>Блоки оконные из поливинилхлоридных профилей с листовым стеклом и стеклопакетом размером 1200х2100 мм</v>
      </c>
      <c r="D538" s="30" t="str">
        <f>Source!H271</f>
        <v>шт.</v>
      </c>
      <c r="E538" s="13">
        <f>Source!I271</f>
        <v>2</v>
      </c>
      <c r="F538" s="31">
        <f>Source!AL271+Source!AM271+Source!AO271</f>
        <v>1833.97</v>
      </c>
      <c r="G538" s="45" t="s">
        <v>6</v>
      </c>
      <c r="H538" s="31">
        <f>ROUND(Source!AC271*Source!I271, 2)+ROUND(Source!AD271*Source!I271, 2)+ROUND(Source!AF271*Source!I271, 2)</f>
        <v>3667.94</v>
      </c>
      <c r="I538" s="32"/>
      <c r="J538" s="32">
        <f>IF(Source!BC271&lt;&gt; 0, Source!BC271, 1)</f>
        <v>6.56</v>
      </c>
      <c r="K538" s="31">
        <f>Source!O271</f>
        <v>24061.69</v>
      </c>
      <c r="L538" s="33"/>
      <c r="S538">
        <f>ROUND((Source!FX271/100)*((ROUND(Source!AF271*Source!I271, 2)+ROUND(Source!AE271*Source!I271, 2))), 2)</f>
        <v>0</v>
      </c>
      <c r="T538">
        <f>Source!X271</f>
        <v>0</v>
      </c>
      <c r="U538">
        <f>ROUND((Source!FY271/100)*((ROUND(Source!AF271*Source!I271, 2)+ROUND(Source!AE271*Source!I271, 2))), 2)</f>
        <v>0</v>
      </c>
      <c r="V538">
        <f>Source!Y271</f>
        <v>0</v>
      </c>
      <c r="W538">
        <f>IF(Source!BI271&lt;=1,H538, 0)</f>
        <v>3667.94</v>
      </c>
      <c r="X538">
        <f>IF(Source!BI271=2,H538, 0)</f>
        <v>0</v>
      </c>
      <c r="Y538">
        <f>IF(Source!BI271=3,H538, 0)</f>
        <v>0</v>
      </c>
      <c r="Z538">
        <f>IF(Source!BI271=4,H538, 0)</f>
        <v>0</v>
      </c>
    </row>
    <row r="539" spans="1:26" ht="28.5" x14ac:dyDescent="0.2">
      <c r="A539" s="48" t="str">
        <f>Source!E273</f>
        <v>51,2</v>
      </c>
      <c r="B539" s="49" t="str">
        <f>Source!F273</f>
        <v>08.1.02.17-0072</v>
      </c>
      <c r="C539" s="49" t="str">
        <f>Source!G273</f>
        <v>Сетка противомоскитная стационарная, цвет белый</v>
      </c>
      <c r="D539" s="36" t="str">
        <f>Source!H273</f>
        <v>м2</v>
      </c>
      <c r="E539" s="37">
        <f>Source!I273</f>
        <v>3.3599999999999994</v>
      </c>
      <c r="F539" s="38">
        <f>Source!AL273+Source!AM273+Source!AO273</f>
        <v>108.27</v>
      </c>
      <c r="G539" s="39" t="s">
        <v>6</v>
      </c>
      <c r="H539" s="38">
        <f>ROUND(Source!AC273*Source!I273, 2)+ROUND(Source!AD273*Source!I273, 2)+ROUND(Source!AF273*Source!I273, 2)</f>
        <v>363.79</v>
      </c>
      <c r="I539" s="40"/>
      <c r="J539" s="40">
        <f>IF(Source!BC273&lt;&gt; 0, Source!BC273, 1)</f>
        <v>6.56</v>
      </c>
      <c r="K539" s="38">
        <f>Source!O273</f>
        <v>2386.44</v>
      </c>
      <c r="L539" s="41"/>
      <c r="S539">
        <f>ROUND((Source!FX273/100)*((ROUND(Source!AF273*Source!I273, 2)+ROUND(Source!AE273*Source!I273, 2))), 2)</f>
        <v>0</v>
      </c>
      <c r="T539">
        <f>Source!X273</f>
        <v>0</v>
      </c>
      <c r="U539">
        <f>ROUND((Source!FY273/100)*((ROUND(Source!AF273*Source!I273, 2)+ROUND(Source!AE273*Source!I273, 2))), 2)</f>
        <v>0</v>
      </c>
      <c r="V539">
        <f>Source!Y273</f>
        <v>0</v>
      </c>
      <c r="W539">
        <f>IF(Source!BI273&lt;=1,H539, 0)</f>
        <v>363.79</v>
      </c>
      <c r="X539">
        <f>IF(Source!BI273=2,H539, 0)</f>
        <v>0</v>
      </c>
      <c r="Y539">
        <f>IF(Source!BI273=3,H539, 0)</f>
        <v>0</v>
      </c>
      <c r="Z539">
        <f>IF(Source!BI273=4,H539, 0)</f>
        <v>0</v>
      </c>
    </row>
    <row r="540" spans="1:26" ht="15" x14ac:dyDescent="0.25">
      <c r="G540" s="78">
        <f>H531+H532+H534+H535+H536+SUM(H538:H539)</f>
        <v>4754.12</v>
      </c>
      <c r="H540" s="78"/>
      <c r="J540" s="78">
        <f>K531+K532+K534+K535+K536+SUM(K538:K539)</f>
        <v>31188.479999999996</v>
      </c>
      <c r="K540" s="78"/>
      <c r="L540" s="42">
        <f>Source!U269</f>
        <v>9.3506868000000001</v>
      </c>
      <c r="O540" s="26">
        <f>G540</f>
        <v>4754.12</v>
      </c>
      <c r="P540" s="26">
        <f>J540</f>
        <v>31188.479999999996</v>
      </c>
      <c r="Q540" s="26">
        <f>L540</f>
        <v>9.3506868000000001</v>
      </c>
      <c r="W540">
        <f>IF(Source!BI269&lt;=1,H531+H532+H534+H535+H536, 0)</f>
        <v>722.39</v>
      </c>
      <c r="X540">
        <f>IF(Source!BI269=2,H531+H532+H534+H535+H536, 0)</f>
        <v>0</v>
      </c>
      <c r="Y540">
        <f>IF(Source!BI269=3,H531+H532+H534+H535+H536, 0)</f>
        <v>0</v>
      </c>
      <c r="Z540">
        <f>IF(Source!BI269=4,H531+H532+H534+H535+H536, 0)</f>
        <v>0</v>
      </c>
    </row>
    <row r="541" spans="1:26" ht="57" x14ac:dyDescent="0.2">
      <c r="A541" s="46" t="str">
        <f>Source!E275</f>
        <v>52</v>
      </c>
      <c r="B541" s="47" t="str">
        <f>Source!F275</f>
        <v>10-01-034-01</v>
      </c>
      <c r="C541" s="47" t="str">
        <f>Source!G275</f>
        <v>Установка в жилых и общественных зданиях оконных блоков из ПВХ профилей глухих с площадью проема до 2 м2</v>
      </c>
      <c r="D541" s="30" t="str">
        <f>Source!H275</f>
        <v>100 м2</v>
      </c>
      <c r="E541" s="13">
        <f>Source!I275</f>
        <v>1.2999999999999999E-2</v>
      </c>
      <c r="F541" s="31">
        <f>Source!AL275+Source!AM275+Source!AO275</f>
        <v>12711.130000000001</v>
      </c>
      <c r="G541" s="32"/>
      <c r="H541" s="31"/>
      <c r="I541" s="32" t="str">
        <f>Source!BO275</f>
        <v/>
      </c>
      <c r="J541" s="32"/>
      <c r="K541" s="31"/>
      <c r="L541" s="33"/>
      <c r="S541">
        <f>ROUND((Source!FX275/100)*((ROUND(Source!AF275*Source!I275, 2)+ROUND(Source!AE275*Source!I275, 2))), 2)</f>
        <v>24.82</v>
      </c>
      <c r="T541">
        <f>Source!X275</f>
        <v>162.51</v>
      </c>
      <c r="U541">
        <f>ROUND((Source!FY275/100)*((ROUND(Source!AF275*Source!I275, 2)+ROUND(Source!AE275*Source!I275, 2))), 2)</f>
        <v>12.51</v>
      </c>
      <c r="V541">
        <f>Source!Y275</f>
        <v>82.79</v>
      </c>
    </row>
    <row r="542" spans="1:26" x14ac:dyDescent="0.2">
      <c r="C542" s="25" t="str">
        <f>"Объем: "&amp;Source!I275&amp;"=1,3/"&amp;"100"</f>
        <v>Объем: 0,013=1,3/100</v>
      </c>
    </row>
    <row r="543" spans="1:26" ht="14.25" x14ac:dyDescent="0.2">
      <c r="A543" s="46"/>
      <c r="B543" s="47"/>
      <c r="C543" s="47" t="s">
        <v>1456</v>
      </c>
      <c r="D543" s="30"/>
      <c r="E543" s="13"/>
      <c r="F543" s="31">
        <f>Source!AO275</f>
        <v>1492.36</v>
      </c>
      <c r="G543" s="32" t="str">
        <f>Source!DG275</f>
        <v>)*1,15</v>
      </c>
      <c r="H543" s="31">
        <f>ROUND(Source!AF275*Source!I275, 2)</f>
        <v>22.31</v>
      </c>
      <c r="I543" s="32"/>
      <c r="J543" s="32">
        <f>IF(Source!BA275&lt;&gt; 0, Source!BA275, 1)</f>
        <v>6.56</v>
      </c>
      <c r="K543" s="31">
        <f>Source!S275</f>
        <v>146.36000000000001</v>
      </c>
      <c r="L543" s="33"/>
      <c r="R543">
        <f>H543</f>
        <v>22.31</v>
      </c>
    </row>
    <row r="544" spans="1:26" ht="14.25" x14ac:dyDescent="0.2">
      <c r="A544" s="46"/>
      <c r="B544" s="47"/>
      <c r="C544" s="47" t="s">
        <v>210</v>
      </c>
      <c r="D544" s="30"/>
      <c r="E544" s="13"/>
      <c r="F544" s="31">
        <f>Source!AM275</f>
        <v>289.60000000000002</v>
      </c>
      <c r="G544" s="32" t="str">
        <f>Source!DE275</f>
        <v>)*1,25</v>
      </c>
      <c r="H544" s="31">
        <f>ROUND(Source!AD275*Source!I275, 2)</f>
        <v>4.71</v>
      </c>
      <c r="I544" s="32"/>
      <c r="J544" s="32">
        <f>IF(Source!BB275&lt;&gt; 0, Source!BB275, 1)</f>
        <v>6.56</v>
      </c>
      <c r="K544" s="31">
        <f>Source!Q275</f>
        <v>30.87</v>
      </c>
      <c r="L544" s="33"/>
    </row>
    <row r="545" spans="1:26" ht="14.25" x14ac:dyDescent="0.2">
      <c r="A545" s="46"/>
      <c r="B545" s="47"/>
      <c r="C545" s="47" t="s">
        <v>1462</v>
      </c>
      <c r="D545" s="30"/>
      <c r="E545" s="13"/>
      <c r="F545" s="31">
        <f>Source!AN275</f>
        <v>65.17</v>
      </c>
      <c r="G545" s="32" t="str">
        <f>Source!DF275</f>
        <v>)*1,25</v>
      </c>
      <c r="H545" s="43">
        <f>ROUND(Source!AE275*Source!I275, 2)</f>
        <v>1.06</v>
      </c>
      <c r="I545" s="32"/>
      <c r="J545" s="32">
        <f>IF(Source!BS275&lt;&gt; 0, Source!BS275, 1)</f>
        <v>6.56</v>
      </c>
      <c r="K545" s="43">
        <f>Source!R275</f>
        <v>6.95</v>
      </c>
      <c r="L545" s="33"/>
      <c r="R545">
        <f>H545</f>
        <v>1.06</v>
      </c>
    </row>
    <row r="546" spans="1:26" ht="14.25" x14ac:dyDescent="0.2">
      <c r="A546" s="46"/>
      <c r="B546" s="47"/>
      <c r="C546" s="47" t="s">
        <v>1463</v>
      </c>
      <c r="D546" s="30"/>
      <c r="E546" s="13"/>
      <c r="F546" s="31">
        <f>Source!AL275</f>
        <v>10929.17</v>
      </c>
      <c r="G546" s="32" t="str">
        <f>Source!DD275</f>
        <v/>
      </c>
      <c r="H546" s="31">
        <f>ROUND(Source!AC275*Source!I275, 2)</f>
        <v>142.08000000000001</v>
      </c>
      <c r="I546" s="32"/>
      <c r="J546" s="32">
        <f>IF(Source!BC275&lt;&gt; 0, Source!BC275, 1)</f>
        <v>6.56</v>
      </c>
      <c r="K546" s="31">
        <f>Source!P275</f>
        <v>932.04</v>
      </c>
      <c r="L546" s="33"/>
    </row>
    <row r="547" spans="1:26" ht="14.25" x14ac:dyDescent="0.2">
      <c r="A547" s="46"/>
      <c r="B547" s="47"/>
      <c r="C547" s="47" t="s">
        <v>1457</v>
      </c>
      <c r="D547" s="30" t="s">
        <v>1458</v>
      </c>
      <c r="E547" s="13">
        <f>Source!BZ275</f>
        <v>118</v>
      </c>
      <c r="F547" s="66" t="str">
        <f>CONCATENATE(" )", Source!DL275, Source!FT275, "=", Source!FX275)</f>
        <v xml:space="preserve"> )*0,9=106,2</v>
      </c>
      <c r="G547" s="79"/>
      <c r="H547" s="31">
        <f>SUM(S541:S550)</f>
        <v>24.82</v>
      </c>
      <c r="I547" s="34"/>
      <c r="J547" s="28">
        <f>Source!AT275</f>
        <v>106</v>
      </c>
      <c r="K547" s="31">
        <f>SUM(T541:T550)</f>
        <v>162.51</v>
      </c>
      <c r="L547" s="33"/>
    </row>
    <row r="548" spans="1:26" ht="14.25" x14ac:dyDescent="0.2">
      <c r="A548" s="46"/>
      <c r="B548" s="47"/>
      <c r="C548" s="47" t="s">
        <v>1459</v>
      </c>
      <c r="D548" s="30" t="s">
        <v>1458</v>
      </c>
      <c r="E548" s="13">
        <f>Source!CA275</f>
        <v>63</v>
      </c>
      <c r="F548" s="66" t="str">
        <f>CONCATENATE(" )", Source!DM275, Source!FU275, "=", Source!FY275)</f>
        <v xml:space="preserve"> )*0,85=53,55</v>
      </c>
      <c r="G548" s="79"/>
      <c r="H548" s="31">
        <f>SUM(U541:U550)</f>
        <v>12.51</v>
      </c>
      <c r="I548" s="34"/>
      <c r="J548" s="28">
        <f>Source!AU275</f>
        <v>54</v>
      </c>
      <c r="K548" s="31">
        <f>SUM(V541:V550)</f>
        <v>82.79</v>
      </c>
      <c r="L548" s="33"/>
    </row>
    <row r="549" spans="1:26" ht="14.25" x14ac:dyDescent="0.2">
      <c r="A549" s="46"/>
      <c r="B549" s="47"/>
      <c r="C549" s="47" t="s">
        <v>1460</v>
      </c>
      <c r="D549" s="30" t="s">
        <v>1461</v>
      </c>
      <c r="E549" s="13">
        <f>Source!AQ275</f>
        <v>170.75</v>
      </c>
      <c r="F549" s="31"/>
      <c r="G549" s="32" t="str">
        <f>Source!DI275</f>
        <v>)*1,15</v>
      </c>
      <c r="H549" s="31"/>
      <c r="I549" s="32"/>
      <c r="J549" s="32"/>
      <c r="K549" s="31"/>
      <c r="L549" s="35">
        <f>Source!U275</f>
        <v>2.5527124999999997</v>
      </c>
    </row>
    <row r="550" spans="1:26" ht="57" x14ac:dyDescent="0.2">
      <c r="A550" s="48" t="str">
        <f>Source!E277</f>
        <v>52,1</v>
      </c>
      <c r="B550" s="49" t="str">
        <f>Source!F277</f>
        <v>11.3.02.03-0017</v>
      </c>
      <c r="C550" s="49" t="str">
        <f>Source!G277</f>
        <v>Блоки оконные глухие из поливинилхлоридных профилей с листовым стеклом и стеклопакетом размером 1300х500 мм прим.</v>
      </c>
      <c r="D550" s="36" t="str">
        <f>Source!H277</f>
        <v>шт.</v>
      </c>
      <c r="E550" s="37">
        <f>Source!I277</f>
        <v>0.66666700000000001</v>
      </c>
      <c r="F550" s="38">
        <f>Source!AL277+Source!AM277+Source!AO277</f>
        <v>1294.6199999999999</v>
      </c>
      <c r="G550" s="39" t="s">
        <v>6</v>
      </c>
      <c r="H550" s="38">
        <f>ROUND(Source!AC277*Source!I277, 2)+ROUND(Source!AD277*Source!I277, 2)+ROUND(Source!AF277*Source!I277, 2)</f>
        <v>863.08</v>
      </c>
      <c r="I550" s="40"/>
      <c r="J550" s="40">
        <f>IF(Source!BC277&lt;&gt; 0, Source!BC277, 1)</f>
        <v>6.56</v>
      </c>
      <c r="K550" s="38">
        <f>Source!O277</f>
        <v>5661.81</v>
      </c>
      <c r="L550" s="41"/>
      <c r="S550">
        <f>ROUND((Source!FX277/100)*((ROUND(Source!AF277*Source!I277, 2)+ROUND(Source!AE277*Source!I277, 2))), 2)</f>
        <v>0</v>
      </c>
      <c r="T550">
        <f>Source!X277</f>
        <v>0</v>
      </c>
      <c r="U550">
        <f>ROUND((Source!FY277/100)*((ROUND(Source!AF277*Source!I277, 2)+ROUND(Source!AE277*Source!I277, 2))), 2)</f>
        <v>0</v>
      </c>
      <c r="V550">
        <f>Source!Y277</f>
        <v>0</v>
      </c>
      <c r="W550">
        <f>IF(Source!BI277&lt;=1,H550, 0)</f>
        <v>863.08</v>
      </c>
      <c r="X550">
        <f>IF(Source!BI277=2,H550, 0)</f>
        <v>0</v>
      </c>
      <c r="Y550">
        <f>IF(Source!BI277=3,H550, 0)</f>
        <v>0</v>
      </c>
      <c r="Z550">
        <f>IF(Source!BI277=4,H550, 0)</f>
        <v>0</v>
      </c>
    </row>
    <row r="551" spans="1:26" ht="15" x14ac:dyDescent="0.25">
      <c r="G551" s="78">
        <f>H543+H544+H546+H547+H548+SUM(H550:H550)</f>
        <v>1069.51</v>
      </c>
      <c r="H551" s="78"/>
      <c r="J551" s="78">
        <f>K543+K544+K546+K547+K548+SUM(K550:K550)</f>
        <v>7016.38</v>
      </c>
      <c r="K551" s="78"/>
      <c r="L551" s="42">
        <f>Source!U275</f>
        <v>2.5527124999999997</v>
      </c>
      <c r="O551" s="26">
        <f>G551</f>
        <v>1069.51</v>
      </c>
      <c r="P551" s="26">
        <f>J551</f>
        <v>7016.38</v>
      </c>
      <c r="Q551" s="26">
        <f>L551</f>
        <v>2.5527124999999997</v>
      </c>
      <c r="W551">
        <f>IF(Source!BI275&lt;=1,H543+H544+H546+H547+H548, 0)</f>
        <v>206.43</v>
      </c>
      <c r="X551">
        <f>IF(Source!BI275=2,H543+H544+H546+H547+H548, 0)</f>
        <v>0</v>
      </c>
      <c r="Y551">
        <f>IF(Source!BI275=3,H543+H544+H546+H547+H548, 0)</f>
        <v>0</v>
      </c>
      <c r="Z551">
        <f>IF(Source!BI275=4,H543+H544+H546+H547+H548, 0)</f>
        <v>0</v>
      </c>
    </row>
    <row r="552" spans="1:26" ht="42.75" x14ac:dyDescent="0.2">
      <c r="A552" s="46" t="str">
        <f>Source!E279</f>
        <v>53</v>
      </c>
      <c r="B552" s="47" t="str">
        <f>Source!F279</f>
        <v>10-01-035-03</v>
      </c>
      <c r="C552" s="47" t="str">
        <f>Source!G279</f>
        <v>Установка подоконных досок из ПВХ в каменных стенах толщиной свыше 0,51 м</v>
      </c>
      <c r="D552" s="30" t="str">
        <f>Source!H279</f>
        <v>100 м</v>
      </c>
      <c r="E552" s="13">
        <f>Source!I279</f>
        <v>0.20100000000000001</v>
      </c>
      <c r="F552" s="31">
        <f>Source!AL279+Source!AM279+Source!AO279</f>
        <v>6481.1699999999992</v>
      </c>
      <c r="G552" s="32"/>
      <c r="H552" s="31"/>
      <c r="I552" s="32" t="str">
        <f>Source!BO279</f>
        <v/>
      </c>
      <c r="J552" s="32"/>
      <c r="K552" s="31"/>
      <c r="L552" s="33"/>
      <c r="S552">
        <f>ROUND((Source!FX279/100)*((ROUND(Source!AF279*Source!I279, 2)+ROUND(Source!AE279*Source!I279, 2))), 2)</f>
        <v>45.95</v>
      </c>
      <c r="T552">
        <f>Source!X279</f>
        <v>300.87</v>
      </c>
      <c r="U552">
        <f>ROUND((Source!FY279/100)*((ROUND(Source!AF279*Source!I279, 2)+ROUND(Source!AE279*Source!I279, 2))), 2)</f>
        <v>23.17</v>
      </c>
      <c r="V552">
        <f>Source!Y279</f>
        <v>153.27000000000001</v>
      </c>
    </row>
    <row r="553" spans="1:26" x14ac:dyDescent="0.2">
      <c r="C553" s="25" t="str">
        <f>"Объем: "&amp;Source!I279&amp;"=20,1/"&amp;"100"</f>
        <v>Объем: 0,201=20,1/100</v>
      </c>
    </row>
    <row r="554" spans="1:26" ht="14.25" x14ac:dyDescent="0.2">
      <c r="A554" s="46"/>
      <c r="B554" s="47"/>
      <c r="C554" s="47" t="s">
        <v>1456</v>
      </c>
      <c r="D554" s="30"/>
      <c r="E554" s="13"/>
      <c r="F554" s="31">
        <f>Source!AO279</f>
        <v>182.37</v>
      </c>
      <c r="G554" s="32" t="str">
        <f>Source!DG279</f>
        <v>)*1,15</v>
      </c>
      <c r="H554" s="31">
        <f>ROUND(Source!AF279*Source!I279, 2)</f>
        <v>42.16</v>
      </c>
      <c r="I554" s="32"/>
      <c r="J554" s="32">
        <f>IF(Source!BA279&lt;&gt; 0, Source!BA279, 1)</f>
        <v>6.56</v>
      </c>
      <c r="K554" s="31">
        <f>Source!S279</f>
        <v>276.54000000000002</v>
      </c>
      <c r="L554" s="33"/>
      <c r="R554">
        <f>H554</f>
        <v>42.16</v>
      </c>
    </row>
    <row r="555" spans="1:26" ht="14.25" x14ac:dyDescent="0.2">
      <c r="A555" s="46"/>
      <c r="B555" s="47"/>
      <c r="C555" s="47" t="s">
        <v>210</v>
      </c>
      <c r="D555" s="30"/>
      <c r="E555" s="13"/>
      <c r="F555" s="31">
        <f>Source!AM279</f>
        <v>21.9</v>
      </c>
      <c r="G555" s="32" t="str">
        <f>Source!DE279</f>
        <v>)*1,25</v>
      </c>
      <c r="H555" s="31">
        <f>ROUND(Source!AD279*Source!I279, 2)</f>
        <v>5.5</v>
      </c>
      <c r="I555" s="32"/>
      <c r="J555" s="32">
        <f>IF(Source!BB279&lt;&gt; 0, Source!BB279, 1)</f>
        <v>6.56</v>
      </c>
      <c r="K555" s="31">
        <f>Source!Q279</f>
        <v>36.1</v>
      </c>
      <c r="L555" s="33"/>
    </row>
    <row r="556" spans="1:26" ht="14.25" x14ac:dyDescent="0.2">
      <c r="A556" s="46"/>
      <c r="B556" s="47"/>
      <c r="C556" s="47" t="s">
        <v>1462</v>
      </c>
      <c r="D556" s="30"/>
      <c r="E556" s="13"/>
      <c r="F556" s="31">
        <f>Source!AN279</f>
        <v>4.43</v>
      </c>
      <c r="G556" s="32" t="str">
        <f>Source!DF279</f>
        <v>)*1,25</v>
      </c>
      <c r="H556" s="43">
        <f>ROUND(Source!AE279*Source!I279, 2)</f>
        <v>1.1100000000000001</v>
      </c>
      <c r="I556" s="32"/>
      <c r="J556" s="32">
        <f>IF(Source!BS279&lt;&gt; 0, Source!BS279, 1)</f>
        <v>6.56</v>
      </c>
      <c r="K556" s="43">
        <f>Source!R279</f>
        <v>7.3</v>
      </c>
      <c r="L556" s="33"/>
      <c r="R556">
        <f>H556</f>
        <v>1.1100000000000001</v>
      </c>
    </row>
    <row r="557" spans="1:26" ht="14.25" x14ac:dyDescent="0.2">
      <c r="A557" s="46"/>
      <c r="B557" s="47"/>
      <c r="C557" s="47" t="s">
        <v>1463</v>
      </c>
      <c r="D557" s="30"/>
      <c r="E557" s="13"/>
      <c r="F557" s="31">
        <f>Source!AL279</f>
        <v>6276.9</v>
      </c>
      <c r="G557" s="32" t="str">
        <f>Source!DD279</f>
        <v/>
      </c>
      <c r="H557" s="31">
        <f>ROUND(Source!AC279*Source!I279, 2)</f>
        <v>1261.6600000000001</v>
      </c>
      <c r="I557" s="32"/>
      <c r="J557" s="32">
        <f>IF(Source!BC279&lt;&gt; 0, Source!BC279, 1)</f>
        <v>6.56</v>
      </c>
      <c r="K557" s="31">
        <f>Source!P279</f>
        <v>8276.4699999999993</v>
      </c>
      <c r="L557" s="33"/>
    </row>
    <row r="558" spans="1:26" ht="14.25" x14ac:dyDescent="0.2">
      <c r="A558" s="46"/>
      <c r="B558" s="47"/>
      <c r="C558" s="47" t="s">
        <v>1457</v>
      </c>
      <c r="D558" s="30" t="s">
        <v>1458</v>
      </c>
      <c r="E558" s="13">
        <f>Source!BZ279</f>
        <v>118</v>
      </c>
      <c r="F558" s="66" t="str">
        <f>CONCATENATE(" )", Source!DL279, Source!FT279, "=", Source!FX279)</f>
        <v xml:space="preserve"> )*0,9=106,2</v>
      </c>
      <c r="G558" s="79"/>
      <c r="H558" s="31">
        <f>SUM(S552:S561)</f>
        <v>45.95</v>
      </c>
      <c r="I558" s="34"/>
      <c r="J558" s="28">
        <f>Source!AT279</f>
        <v>106</v>
      </c>
      <c r="K558" s="31">
        <f>SUM(T552:T561)</f>
        <v>300.87</v>
      </c>
      <c r="L558" s="33"/>
    </row>
    <row r="559" spans="1:26" ht="14.25" x14ac:dyDescent="0.2">
      <c r="A559" s="46"/>
      <c r="B559" s="47"/>
      <c r="C559" s="47" t="s">
        <v>1459</v>
      </c>
      <c r="D559" s="30" t="s">
        <v>1458</v>
      </c>
      <c r="E559" s="13">
        <f>Source!CA279</f>
        <v>63</v>
      </c>
      <c r="F559" s="66" t="str">
        <f>CONCATENATE(" )", Source!DM279, Source!FU279, "=", Source!FY279)</f>
        <v xml:space="preserve"> )*0,85=53,55</v>
      </c>
      <c r="G559" s="79"/>
      <c r="H559" s="31">
        <f>SUM(U552:U561)</f>
        <v>23.17</v>
      </c>
      <c r="I559" s="34"/>
      <c r="J559" s="28">
        <f>Source!AU279</f>
        <v>54</v>
      </c>
      <c r="K559" s="31">
        <f>SUM(V552:V561)</f>
        <v>153.27000000000001</v>
      </c>
      <c r="L559" s="33"/>
    </row>
    <row r="560" spans="1:26" ht="14.25" x14ac:dyDescent="0.2">
      <c r="A560" s="46"/>
      <c r="B560" s="47"/>
      <c r="C560" s="47" t="s">
        <v>1460</v>
      </c>
      <c r="D560" s="30" t="s">
        <v>1461</v>
      </c>
      <c r="E560" s="13">
        <f>Source!AQ279</f>
        <v>21.38</v>
      </c>
      <c r="F560" s="31"/>
      <c r="G560" s="32" t="str">
        <f>Source!DI279</f>
        <v>)*1,15</v>
      </c>
      <c r="H560" s="31"/>
      <c r="I560" s="32"/>
      <c r="J560" s="32"/>
      <c r="K560" s="31"/>
      <c r="L560" s="35">
        <f>Source!U279</f>
        <v>4.9419869999999992</v>
      </c>
    </row>
    <row r="561" spans="1:26" ht="28.5" x14ac:dyDescent="0.2">
      <c r="A561" s="48" t="str">
        <f>Source!E281</f>
        <v>53,1</v>
      </c>
      <c r="B561" s="49" t="str">
        <f>Source!F281</f>
        <v>11.3.03.01-0007</v>
      </c>
      <c r="C561" s="49" t="str">
        <f>Source!G281</f>
        <v>Доски подоконные ПВХ, шириной 400 мм</v>
      </c>
      <c r="D561" s="36" t="str">
        <f>Source!H281</f>
        <v>м</v>
      </c>
      <c r="E561" s="37">
        <f>Source!I281</f>
        <v>20.100000000000001</v>
      </c>
      <c r="F561" s="38">
        <f>Source!AL281+Source!AM281+Source!AO281</f>
        <v>49.56</v>
      </c>
      <c r="G561" s="39" t="s">
        <v>6</v>
      </c>
      <c r="H561" s="38">
        <f>ROUND(Source!AC281*Source!I281, 2)+ROUND(Source!AD281*Source!I281, 2)+ROUND(Source!AF281*Source!I281, 2)</f>
        <v>996.16</v>
      </c>
      <c r="I561" s="40"/>
      <c r="J561" s="40">
        <f>IF(Source!BC281&lt;&gt; 0, Source!BC281, 1)</f>
        <v>6.56</v>
      </c>
      <c r="K561" s="38">
        <f>Source!O281</f>
        <v>6534.78</v>
      </c>
      <c r="L561" s="41"/>
      <c r="S561">
        <f>ROUND((Source!FX281/100)*((ROUND(Source!AF281*Source!I281, 2)+ROUND(Source!AE281*Source!I281, 2))), 2)</f>
        <v>0</v>
      </c>
      <c r="T561">
        <f>Source!X281</f>
        <v>0</v>
      </c>
      <c r="U561">
        <f>ROUND((Source!FY281/100)*((ROUND(Source!AF281*Source!I281, 2)+ROUND(Source!AE281*Source!I281, 2))), 2)</f>
        <v>0</v>
      </c>
      <c r="V561">
        <f>Source!Y281</f>
        <v>0</v>
      </c>
      <c r="W561">
        <f>IF(Source!BI281&lt;=1,H561, 0)</f>
        <v>996.16</v>
      </c>
      <c r="X561">
        <f>IF(Source!BI281=2,H561, 0)</f>
        <v>0</v>
      </c>
      <c r="Y561">
        <f>IF(Source!BI281=3,H561, 0)</f>
        <v>0</v>
      </c>
      <c r="Z561">
        <f>IF(Source!BI281=4,H561, 0)</f>
        <v>0</v>
      </c>
    </row>
    <row r="562" spans="1:26" ht="15" x14ac:dyDescent="0.25">
      <c r="G562" s="78">
        <f>H554+H555+H557+H558+H559+SUM(H561:H561)</f>
        <v>2374.6000000000004</v>
      </c>
      <c r="H562" s="78"/>
      <c r="J562" s="78">
        <f>K554+K555+K557+K558+K559+SUM(K561:K561)</f>
        <v>15578.029999999999</v>
      </c>
      <c r="K562" s="78"/>
      <c r="L562" s="42">
        <f>Source!U279</f>
        <v>4.9419869999999992</v>
      </c>
      <c r="O562" s="26">
        <f>G562</f>
        <v>2374.6000000000004</v>
      </c>
      <c r="P562" s="26">
        <f>J562</f>
        <v>15578.029999999999</v>
      </c>
      <c r="Q562" s="26">
        <f>L562</f>
        <v>4.9419869999999992</v>
      </c>
      <c r="W562">
        <f>IF(Source!BI279&lt;=1,H554+H555+H557+H558+H559, 0)</f>
        <v>1378.4400000000003</v>
      </c>
      <c r="X562">
        <f>IF(Source!BI279=2,H554+H555+H557+H558+H559, 0)</f>
        <v>0</v>
      </c>
      <c r="Y562">
        <f>IF(Source!BI279=3,H554+H555+H557+H558+H559, 0)</f>
        <v>0</v>
      </c>
      <c r="Z562">
        <f>IF(Source!BI279=4,H554+H555+H557+H558+H559, 0)</f>
        <v>0</v>
      </c>
    </row>
    <row r="563" spans="1:26" ht="42.75" x14ac:dyDescent="0.2">
      <c r="A563" s="46" t="str">
        <f>Source!E283</f>
        <v>54</v>
      </c>
      <c r="B563" s="47" t="str">
        <f>Source!F283</f>
        <v>12-01-010-01</v>
      </c>
      <c r="C563" s="47" t="str">
        <f>Source!G283</f>
        <v>Устройство мелких покрытий (брандмауэры, парапеты, свесы и т.п.) из листовой оцинкованной стали</v>
      </c>
      <c r="D563" s="30" t="str">
        <f>Source!H283</f>
        <v>100 м2</v>
      </c>
      <c r="E563" s="13">
        <f>Source!I283</f>
        <v>4.8000000000000001E-2</v>
      </c>
      <c r="F563" s="31">
        <f>Source!AL283+Source!AM283+Source!AO283</f>
        <v>9874.2199999999993</v>
      </c>
      <c r="G563" s="32"/>
      <c r="H563" s="31"/>
      <c r="I563" s="32" t="str">
        <f>Source!BO283</f>
        <v/>
      </c>
      <c r="J563" s="32"/>
      <c r="K563" s="31"/>
      <c r="L563" s="33"/>
      <c r="S563">
        <f>ROUND((Source!FX283/100)*((ROUND(Source!AF283*Source!I283, 2)+ROUND(Source!AE283*Source!I283, 2))), 2)</f>
        <v>57.56</v>
      </c>
      <c r="T563">
        <f>Source!X283</f>
        <v>377.61</v>
      </c>
      <c r="U563">
        <f>ROUND((Source!FY283/100)*((ROUND(Source!AF283*Source!I283, 2)+ROUND(Source!AE283*Source!I283, 2))), 2)</f>
        <v>29.45</v>
      </c>
      <c r="V563">
        <f>Source!Y283</f>
        <v>192.3</v>
      </c>
    </row>
    <row r="564" spans="1:26" x14ac:dyDescent="0.2">
      <c r="C564" s="25" t="str">
        <f>"Объем: "&amp;Source!I283&amp;"=4,8/"&amp;"100"</f>
        <v>Объем: 0,048=4,8/100</v>
      </c>
    </row>
    <row r="565" spans="1:26" ht="14.25" x14ac:dyDescent="0.2">
      <c r="A565" s="46"/>
      <c r="B565" s="47"/>
      <c r="C565" s="47" t="s">
        <v>1456</v>
      </c>
      <c r="D565" s="30"/>
      <c r="E565" s="13"/>
      <c r="F565" s="31">
        <f>Source!AO283</f>
        <v>961.76</v>
      </c>
      <c r="G565" s="32" t="str">
        <f>Source!DG283</f>
        <v>)*1,15</v>
      </c>
      <c r="H565" s="31">
        <f>ROUND(Source!AF283*Source!I283, 2)</f>
        <v>53.09</v>
      </c>
      <c r="I565" s="32"/>
      <c r="J565" s="32">
        <f>IF(Source!BA283&lt;&gt; 0, Source!BA283, 1)</f>
        <v>6.56</v>
      </c>
      <c r="K565" s="31">
        <f>Source!S283</f>
        <v>348.26</v>
      </c>
      <c r="L565" s="33"/>
      <c r="R565">
        <f>H565</f>
        <v>53.09</v>
      </c>
    </row>
    <row r="566" spans="1:26" ht="14.25" x14ac:dyDescent="0.2">
      <c r="A566" s="46"/>
      <c r="B566" s="47"/>
      <c r="C566" s="47" t="s">
        <v>210</v>
      </c>
      <c r="D566" s="30"/>
      <c r="E566" s="13"/>
      <c r="F566" s="31">
        <f>Source!AM283</f>
        <v>21.88</v>
      </c>
      <c r="G566" s="32" t="str">
        <f>Source!DE283</f>
        <v>)*1,25</v>
      </c>
      <c r="H566" s="31">
        <f>ROUND(Source!AD283*Source!I283, 2)</f>
        <v>1.31</v>
      </c>
      <c r="I566" s="32"/>
      <c r="J566" s="32">
        <f>IF(Source!BB283&lt;&gt; 0, Source!BB283, 1)</f>
        <v>6.56</v>
      </c>
      <c r="K566" s="31">
        <f>Source!Q283</f>
        <v>8.61</v>
      </c>
      <c r="L566" s="33"/>
    </row>
    <row r="567" spans="1:26" ht="14.25" x14ac:dyDescent="0.2">
      <c r="A567" s="46"/>
      <c r="B567" s="47"/>
      <c r="C567" s="47" t="s">
        <v>1462</v>
      </c>
      <c r="D567" s="30"/>
      <c r="E567" s="13"/>
      <c r="F567" s="31">
        <f>Source!AN283</f>
        <v>3.51</v>
      </c>
      <c r="G567" s="32" t="str">
        <f>Source!DF283</f>
        <v>)*1,25</v>
      </c>
      <c r="H567" s="43">
        <f>ROUND(Source!AE283*Source!I283, 2)</f>
        <v>0.21</v>
      </c>
      <c r="I567" s="32"/>
      <c r="J567" s="32">
        <f>IF(Source!BS283&lt;&gt; 0, Source!BS283, 1)</f>
        <v>6.56</v>
      </c>
      <c r="K567" s="43">
        <f>Source!R283</f>
        <v>1.38</v>
      </c>
      <c r="L567" s="33"/>
      <c r="R567">
        <f>H567</f>
        <v>0.21</v>
      </c>
    </row>
    <row r="568" spans="1:26" ht="14.25" x14ac:dyDescent="0.2">
      <c r="A568" s="46"/>
      <c r="B568" s="47"/>
      <c r="C568" s="47" t="s">
        <v>1463</v>
      </c>
      <c r="D568" s="30"/>
      <c r="E568" s="13"/>
      <c r="F568" s="31">
        <f>Source!AL283</f>
        <v>8890.58</v>
      </c>
      <c r="G568" s="32" t="str">
        <f>Source!DD283</f>
        <v/>
      </c>
      <c r="H568" s="31">
        <f>ROUND(Source!AC283*Source!I283, 2)</f>
        <v>426.75</v>
      </c>
      <c r="I568" s="32"/>
      <c r="J568" s="32">
        <f>IF(Source!BC283&lt;&gt; 0, Source!BC283, 1)</f>
        <v>6.56</v>
      </c>
      <c r="K568" s="31">
        <f>Source!P283</f>
        <v>2799.47</v>
      </c>
      <c r="L568" s="33"/>
    </row>
    <row r="569" spans="1:26" ht="14.25" x14ac:dyDescent="0.2">
      <c r="A569" s="46"/>
      <c r="B569" s="47"/>
      <c r="C569" s="47" t="s">
        <v>1457</v>
      </c>
      <c r="D569" s="30" t="s">
        <v>1458</v>
      </c>
      <c r="E569" s="13">
        <f>Source!BZ283</f>
        <v>120</v>
      </c>
      <c r="F569" s="66" t="str">
        <f>CONCATENATE(" )", Source!DL283, Source!FT283, "=", Source!FX283)</f>
        <v xml:space="preserve"> )*0,9=108</v>
      </c>
      <c r="G569" s="79"/>
      <c r="H569" s="31">
        <f>SUM(S563:S573)</f>
        <v>57.56</v>
      </c>
      <c r="I569" s="34"/>
      <c r="J569" s="28">
        <f>Source!AT283</f>
        <v>108</v>
      </c>
      <c r="K569" s="31">
        <f>SUM(T563:T573)</f>
        <v>377.61</v>
      </c>
      <c r="L569" s="33"/>
    </row>
    <row r="570" spans="1:26" ht="14.25" x14ac:dyDescent="0.2">
      <c r="A570" s="46"/>
      <c r="B570" s="47"/>
      <c r="C570" s="47" t="s">
        <v>1459</v>
      </c>
      <c r="D570" s="30" t="s">
        <v>1458</v>
      </c>
      <c r="E570" s="13">
        <f>Source!CA283</f>
        <v>65</v>
      </c>
      <c r="F570" s="66" t="str">
        <f>CONCATENATE(" )", Source!DM283, Source!FU283, "=", Source!FY283)</f>
        <v xml:space="preserve"> )*0,85=55,25</v>
      </c>
      <c r="G570" s="79"/>
      <c r="H570" s="31">
        <f>SUM(U563:U573)</f>
        <v>29.45</v>
      </c>
      <c r="I570" s="34"/>
      <c r="J570" s="28">
        <f>Source!AU283</f>
        <v>55</v>
      </c>
      <c r="K570" s="31">
        <f>SUM(V563:V573)</f>
        <v>192.3</v>
      </c>
      <c r="L570" s="33"/>
    </row>
    <row r="571" spans="1:26" ht="14.25" x14ac:dyDescent="0.2">
      <c r="A571" s="46"/>
      <c r="B571" s="47"/>
      <c r="C571" s="47" t="s">
        <v>1460</v>
      </c>
      <c r="D571" s="30" t="s">
        <v>1461</v>
      </c>
      <c r="E571" s="13">
        <f>Source!AQ283</f>
        <v>112.75</v>
      </c>
      <c r="F571" s="31"/>
      <c r="G571" s="32" t="str">
        <f>Source!DI283</f>
        <v>)*1,15</v>
      </c>
      <c r="H571" s="31"/>
      <c r="I571" s="32"/>
      <c r="J571" s="32"/>
      <c r="K571" s="31"/>
      <c r="L571" s="35">
        <f>Source!U283</f>
        <v>6.2237999999999998</v>
      </c>
    </row>
    <row r="572" spans="1:26" ht="28.5" x14ac:dyDescent="0.2">
      <c r="A572" s="46" t="str">
        <f>Source!E285</f>
        <v>54,1</v>
      </c>
      <c r="B572" s="47" t="str">
        <f>Source!F285</f>
        <v>08.3.05.05-0053</v>
      </c>
      <c r="C572" s="47" t="str">
        <f>Source!G285</f>
        <v>Сталь листовая оцинкованная толщиной листа 0,7 мм</v>
      </c>
      <c r="D572" s="30" t="str">
        <f>Source!H285</f>
        <v>т</v>
      </c>
      <c r="E572" s="13">
        <f>Source!I285</f>
        <v>-3.7536E-2</v>
      </c>
      <c r="F572" s="31">
        <f>Source!AL285+Source!AM285+Source!AO285</f>
        <v>11200</v>
      </c>
      <c r="G572" s="45" t="s">
        <v>6</v>
      </c>
      <c r="H572" s="31">
        <f>ROUND(Source!AC285*Source!I285, 2)+ROUND(Source!AD285*Source!I285, 2)+ROUND(Source!AF285*Source!I285, 2)</f>
        <v>-420.4</v>
      </c>
      <c r="I572" s="32"/>
      <c r="J572" s="32">
        <f>IF(Source!BC285&lt;&gt; 0, Source!BC285, 1)</f>
        <v>6.56</v>
      </c>
      <c r="K572" s="31">
        <f>Source!O285</f>
        <v>-2757.84</v>
      </c>
      <c r="L572" s="33"/>
      <c r="S572">
        <f>ROUND((Source!FX285/100)*((ROUND(Source!AF285*Source!I285, 2)+ROUND(Source!AE285*Source!I285, 2))), 2)</f>
        <v>0</v>
      </c>
      <c r="T572">
        <f>Source!X285</f>
        <v>0</v>
      </c>
      <c r="U572">
        <f>ROUND((Source!FY285/100)*((ROUND(Source!AF285*Source!I285, 2)+ROUND(Source!AE285*Source!I285, 2))), 2)</f>
        <v>0</v>
      </c>
      <c r="V572">
        <f>Source!Y285</f>
        <v>0</v>
      </c>
      <c r="W572">
        <f>IF(Source!BI285&lt;=1,H572, 0)</f>
        <v>-420.4</v>
      </c>
      <c r="X572">
        <f>IF(Source!BI285=2,H572, 0)</f>
        <v>0</v>
      </c>
      <c r="Y572">
        <f>IF(Source!BI285=3,H572, 0)</f>
        <v>0</v>
      </c>
      <c r="Z572">
        <f>IF(Source!BI285=4,H572, 0)</f>
        <v>0</v>
      </c>
    </row>
    <row r="573" spans="1:26" ht="42.75" x14ac:dyDescent="0.2">
      <c r="A573" s="48" t="str">
        <f>Source!E287</f>
        <v>54,2</v>
      </c>
      <c r="B573" s="49" t="str">
        <f>Source!F287</f>
        <v>08.1.02.03-0021</v>
      </c>
      <c r="C573" s="49" t="str">
        <f>Source!G287</f>
        <v>Водоотлив оконный шириной планки 250 мм из оцинкованной стали с полимерным покрытием</v>
      </c>
      <c r="D573" s="36" t="str">
        <f>Source!H287</f>
        <v>П.М</v>
      </c>
      <c r="E573" s="37">
        <f>Source!I287</f>
        <v>19.2</v>
      </c>
      <c r="F573" s="38">
        <f>Source!AL287+Source!AM287+Source!AO287</f>
        <v>26.41</v>
      </c>
      <c r="G573" s="39" t="s">
        <v>6</v>
      </c>
      <c r="H573" s="38">
        <f>ROUND(Source!AC287*Source!I287, 2)+ROUND(Source!AD287*Source!I287, 2)+ROUND(Source!AF287*Source!I287, 2)</f>
        <v>507.07</v>
      </c>
      <c r="I573" s="40"/>
      <c r="J573" s="40">
        <f>IF(Source!BC287&lt;&gt; 0, Source!BC287, 1)</f>
        <v>6.56</v>
      </c>
      <c r="K573" s="38">
        <f>Source!O287</f>
        <v>3326.39</v>
      </c>
      <c r="L573" s="41"/>
      <c r="S573">
        <f>ROUND((Source!FX287/100)*((ROUND(Source!AF287*Source!I287, 2)+ROUND(Source!AE287*Source!I287, 2))), 2)</f>
        <v>0</v>
      </c>
      <c r="T573">
        <f>Source!X287</f>
        <v>0</v>
      </c>
      <c r="U573">
        <f>ROUND((Source!FY287/100)*((ROUND(Source!AF287*Source!I287, 2)+ROUND(Source!AE287*Source!I287, 2))), 2)</f>
        <v>0</v>
      </c>
      <c r="V573">
        <f>Source!Y287</f>
        <v>0</v>
      </c>
      <c r="W573">
        <f>IF(Source!BI287&lt;=1,H573, 0)</f>
        <v>507.07</v>
      </c>
      <c r="X573">
        <f>IF(Source!BI287=2,H573, 0)</f>
        <v>0</v>
      </c>
      <c r="Y573">
        <f>IF(Source!BI287=3,H573, 0)</f>
        <v>0</v>
      </c>
      <c r="Z573">
        <f>IF(Source!BI287=4,H573, 0)</f>
        <v>0</v>
      </c>
    </row>
    <row r="574" spans="1:26" ht="15" x14ac:dyDescent="0.25">
      <c r="G574" s="78">
        <f>H565+H566+H568+H569+H570+SUM(H572:H573)</f>
        <v>654.83000000000015</v>
      </c>
      <c r="H574" s="78"/>
      <c r="J574" s="78">
        <f>K565+K566+K568+K569+K570+SUM(K572:K573)</f>
        <v>4294.7999999999993</v>
      </c>
      <c r="K574" s="78"/>
      <c r="L574" s="42">
        <f>Source!U283</f>
        <v>6.2237999999999998</v>
      </c>
      <c r="O574" s="26">
        <f>G574</f>
        <v>654.83000000000015</v>
      </c>
      <c r="P574" s="26">
        <f>J574</f>
        <v>4294.7999999999993</v>
      </c>
      <c r="Q574" s="26">
        <f>L574</f>
        <v>6.2237999999999998</v>
      </c>
      <c r="W574">
        <f>IF(Source!BI283&lt;=1,H565+H566+H568+H569+H570, 0)</f>
        <v>568.16000000000008</v>
      </c>
      <c r="X574">
        <f>IF(Source!BI283=2,H565+H566+H568+H569+H570, 0)</f>
        <v>0</v>
      </c>
      <c r="Y574">
        <f>IF(Source!BI283=3,H565+H566+H568+H569+H570, 0)</f>
        <v>0</v>
      </c>
      <c r="Z574">
        <f>IF(Source!BI283=4,H565+H566+H568+H569+H570, 0)</f>
        <v>0</v>
      </c>
    </row>
    <row r="576" spans="1:26" ht="15" x14ac:dyDescent="0.25">
      <c r="A576" s="75" t="str">
        <f>CONCATENATE("Итого по разделу: ",IF(Source!G289&lt;&gt;"Новый раздел", Source!G289, ""))</f>
        <v>Итого по разделу: Общестроительные работы</v>
      </c>
      <c r="B576" s="75"/>
      <c r="C576" s="75"/>
      <c r="D576" s="75"/>
      <c r="E576" s="75"/>
      <c r="F576" s="75"/>
      <c r="G576" s="76">
        <f>SUM(O259:O575)</f>
        <v>274239.08999999991</v>
      </c>
      <c r="H576" s="76"/>
      <c r="I576" s="27"/>
      <c r="J576" s="76">
        <f>SUM(P259:P575)</f>
        <v>1800053.31</v>
      </c>
      <c r="K576" s="76"/>
      <c r="L576" s="42">
        <f>SUM(Q259:Q575)</f>
        <v>2786.6129499500007</v>
      </c>
    </row>
    <row r="580" spans="1:26" ht="16.5" x14ac:dyDescent="0.25">
      <c r="A580" s="80" t="str">
        <f>CONCATENATE("Раздел: ",IF(Source!G318&lt;&gt;"Новый раздел", Source!G318, ""))</f>
        <v>Раздел: Система канализации</v>
      </c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</row>
    <row r="581" spans="1:26" ht="28.5" x14ac:dyDescent="0.2">
      <c r="A581" s="46" t="str">
        <f>Source!E323</f>
        <v>55</v>
      </c>
      <c r="B581" s="47" t="str">
        <f>Source!F323</f>
        <v>69-16-1</v>
      </c>
      <c r="C581" s="47" t="str">
        <f>Source!G323</f>
        <v>Ремонт отмостки асфальтобетонной толщиной 14 см</v>
      </c>
      <c r="D581" s="30" t="str">
        <f>Source!H323</f>
        <v>100 м2</v>
      </c>
      <c r="E581" s="13">
        <f>Source!I323</f>
        <v>4.4999999999999998E-2</v>
      </c>
      <c r="F581" s="31">
        <f>Source!AL323+Source!AM323+Source!AO323</f>
        <v>1934.5700000000002</v>
      </c>
      <c r="G581" s="32"/>
      <c r="H581" s="31"/>
      <c r="I581" s="32" t="str">
        <f>Source!BO323</f>
        <v/>
      </c>
      <c r="J581" s="32"/>
      <c r="K581" s="31"/>
      <c r="L581" s="33"/>
      <c r="S581">
        <f>ROUND((Source!FX323/100)*((ROUND(Source!AF323*Source!I323, 2)+ROUND(Source!AE323*Source!I323, 2))), 2)</f>
        <v>24.32</v>
      </c>
      <c r="T581">
        <f>Source!X323</f>
        <v>159.57</v>
      </c>
      <c r="U581">
        <f>ROUND((Source!FY323/100)*((ROUND(Source!AF323*Source!I323, 2)+ROUND(Source!AE323*Source!I323, 2))), 2)</f>
        <v>15.59</v>
      </c>
      <c r="V581">
        <f>Source!Y323</f>
        <v>102.29</v>
      </c>
    </row>
    <row r="582" spans="1:26" x14ac:dyDescent="0.2">
      <c r="C582" s="25" t="str">
        <f>"Объем: "&amp;Source!I323&amp;"=4,5/"&amp;"100"</f>
        <v>Объем: 0,045=4,5/100</v>
      </c>
    </row>
    <row r="583" spans="1:26" ht="14.25" x14ac:dyDescent="0.2">
      <c r="A583" s="46"/>
      <c r="B583" s="47"/>
      <c r="C583" s="47" t="s">
        <v>1456</v>
      </c>
      <c r="D583" s="30"/>
      <c r="E583" s="13"/>
      <c r="F583" s="31">
        <f>Source!AO323</f>
        <v>493.62</v>
      </c>
      <c r="G583" s="32" t="str">
        <f>Source!DG323</f>
        <v/>
      </c>
      <c r="H583" s="31">
        <f>ROUND(Source!AF323*Source!I323, 2)</f>
        <v>22.21</v>
      </c>
      <c r="I583" s="32"/>
      <c r="J583" s="32">
        <f>IF(Source!BA323&lt;&gt; 0, Source!BA323, 1)</f>
        <v>6.56</v>
      </c>
      <c r="K583" s="31">
        <f>Source!S323</f>
        <v>145.72</v>
      </c>
      <c r="L583" s="33"/>
      <c r="R583">
        <f>H583</f>
        <v>22.21</v>
      </c>
    </row>
    <row r="584" spans="1:26" ht="14.25" x14ac:dyDescent="0.2">
      <c r="A584" s="46"/>
      <c r="B584" s="47"/>
      <c r="C584" s="47" t="s">
        <v>210</v>
      </c>
      <c r="D584" s="30"/>
      <c r="E584" s="13"/>
      <c r="F584" s="31">
        <f>Source!AM323</f>
        <v>1440.95</v>
      </c>
      <c r="G584" s="32" t="str">
        <f>Source!DE323</f>
        <v/>
      </c>
      <c r="H584" s="31">
        <f>ROUND(Source!AD323*Source!I323, 2)</f>
        <v>64.84</v>
      </c>
      <c r="I584" s="32"/>
      <c r="J584" s="32">
        <f>IF(Source!BB323&lt;&gt; 0, Source!BB323, 1)</f>
        <v>6.56</v>
      </c>
      <c r="K584" s="31">
        <f>Source!Q323</f>
        <v>425.37</v>
      </c>
      <c r="L584" s="33"/>
    </row>
    <row r="585" spans="1:26" ht="14.25" x14ac:dyDescent="0.2">
      <c r="A585" s="46"/>
      <c r="B585" s="47"/>
      <c r="C585" s="47" t="s">
        <v>1462</v>
      </c>
      <c r="D585" s="30"/>
      <c r="E585" s="13"/>
      <c r="F585" s="31">
        <f>Source!AN323</f>
        <v>199.4</v>
      </c>
      <c r="G585" s="32" t="str">
        <f>Source!DF323</f>
        <v/>
      </c>
      <c r="H585" s="43">
        <f>ROUND(Source!AE323*Source!I323, 2)</f>
        <v>8.9700000000000006</v>
      </c>
      <c r="I585" s="32"/>
      <c r="J585" s="32">
        <f>IF(Source!BS323&lt;&gt; 0, Source!BS323, 1)</f>
        <v>6.56</v>
      </c>
      <c r="K585" s="43">
        <f>Source!R323</f>
        <v>58.86</v>
      </c>
      <c r="L585" s="33"/>
      <c r="R585">
        <f>H585</f>
        <v>8.9700000000000006</v>
      </c>
    </row>
    <row r="586" spans="1:26" ht="14.25" x14ac:dyDescent="0.2">
      <c r="A586" s="46"/>
      <c r="B586" s="47"/>
      <c r="C586" s="47" t="s">
        <v>1457</v>
      </c>
      <c r="D586" s="30" t="s">
        <v>1458</v>
      </c>
      <c r="E586" s="13">
        <f>Source!BZ323</f>
        <v>78</v>
      </c>
      <c r="F586" s="50"/>
      <c r="G586" s="32"/>
      <c r="H586" s="31">
        <f>SUM(S581:S590)</f>
        <v>24.32</v>
      </c>
      <c r="I586" s="34"/>
      <c r="J586" s="28">
        <f>Source!AT323</f>
        <v>78</v>
      </c>
      <c r="K586" s="31">
        <f>SUM(T581:T590)</f>
        <v>159.57</v>
      </c>
      <c r="L586" s="33"/>
    </row>
    <row r="587" spans="1:26" ht="14.25" x14ac:dyDescent="0.2">
      <c r="A587" s="46"/>
      <c r="B587" s="47"/>
      <c r="C587" s="47" t="s">
        <v>1459</v>
      </c>
      <c r="D587" s="30" t="s">
        <v>1458</v>
      </c>
      <c r="E587" s="13">
        <f>Source!CA323</f>
        <v>50</v>
      </c>
      <c r="F587" s="50"/>
      <c r="G587" s="32"/>
      <c r="H587" s="31">
        <f>SUM(U581:U590)</f>
        <v>15.59</v>
      </c>
      <c r="I587" s="34"/>
      <c r="J587" s="28">
        <f>Source!AU323</f>
        <v>50</v>
      </c>
      <c r="K587" s="31">
        <f>SUM(V581:V590)</f>
        <v>102.29</v>
      </c>
      <c r="L587" s="33"/>
    </row>
    <row r="588" spans="1:26" ht="14.25" x14ac:dyDescent="0.2">
      <c r="A588" s="46"/>
      <c r="B588" s="47"/>
      <c r="C588" s="47" t="s">
        <v>1460</v>
      </c>
      <c r="D588" s="30" t="s">
        <v>1461</v>
      </c>
      <c r="E588" s="13">
        <f>Source!AQ323</f>
        <v>64.78</v>
      </c>
      <c r="F588" s="31"/>
      <c r="G588" s="32" t="str">
        <f>Source!DI323</f>
        <v/>
      </c>
      <c r="H588" s="31"/>
      <c r="I588" s="32"/>
      <c r="J588" s="32"/>
      <c r="K588" s="31"/>
      <c r="L588" s="35">
        <f>Source!U323</f>
        <v>2.9150999999999998</v>
      </c>
    </row>
    <row r="589" spans="1:26" ht="42.75" x14ac:dyDescent="0.2">
      <c r="A589" s="46" t="str">
        <f>Source!E325</f>
        <v>55,1</v>
      </c>
      <c r="B589" s="47" t="str">
        <f>Source!F325</f>
        <v>02.2.05.04-0011</v>
      </c>
      <c r="C589" s="47" t="str">
        <f>Source!G325</f>
        <v>Щебень габбро-амфиболит для строительных работ марка 1400, фракция 5-10 мм</v>
      </c>
      <c r="D589" s="30" t="str">
        <f>Source!H325</f>
        <v>м3</v>
      </c>
      <c r="E589" s="13">
        <f>Source!I325</f>
        <v>0.44999999999999996</v>
      </c>
      <c r="F589" s="31">
        <f>Source!AL325+Source!AM325+Source!AO325</f>
        <v>205.25</v>
      </c>
      <c r="G589" s="45" t="s">
        <v>6</v>
      </c>
      <c r="H589" s="31">
        <f>ROUND(Source!AC325*Source!I325, 2)+ROUND(Source!AD325*Source!I325, 2)+ROUND(Source!AF325*Source!I325, 2)</f>
        <v>92.36</v>
      </c>
      <c r="I589" s="32"/>
      <c r="J589" s="32">
        <f>IF(Source!BC325&lt;&gt; 0, Source!BC325, 1)</f>
        <v>6.56</v>
      </c>
      <c r="K589" s="31">
        <f>Source!O325</f>
        <v>605.9</v>
      </c>
      <c r="L589" s="33"/>
      <c r="S589">
        <f>ROUND((Source!FX325/100)*((ROUND(Source!AF325*Source!I325, 2)+ROUND(Source!AE325*Source!I325, 2))), 2)</f>
        <v>0</v>
      </c>
      <c r="T589">
        <f>Source!X325</f>
        <v>0</v>
      </c>
      <c r="U589">
        <f>ROUND((Source!FY325/100)*((ROUND(Source!AF325*Source!I325, 2)+ROUND(Source!AE325*Source!I325, 2))), 2)</f>
        <v>0</v>
      </c>
      <c r="V589">
        <f>Source!Y325</f>
        <v>0</v>
      </c>
      <c r="W589">
        <f>IF(Source!BI325&lt;=1,H589, 0)</f>
        <v>92.36</v>
      </c>
      <c r="X589">
        <f>IF(Source!BI325=2,H589, 0)</f>
        <v>0</v>
      </c>
      <c r="Y589">
        <f>IF(Source!BI325=3,H589, 0)</f>
        <v>0</v>
      </c>
      <c r="Z589">
        <f>IF(Source!BI325=4,H589, 0)</f>
        <v>0</v>
      </c>
    </row>
    <row r="590" spans="1:26" ht="42.75" x14ac:dyDescent="0.2">
      <c r="A590" s="48" t="str">
        <f>Source!E327</f>
        <v>55,2</v>
      </c>
      <c r="B590" s="49" t="str">
        <f>Source!F327</f>
        <v>04.2.01.04-0001</v>
      </c>
      <c r="C590" s="49" t="str">
        <f>Source!G327</f>
        <v>Смеси асфальтобетонные дорожные мелкозернистые щебеночные типа Б марки 1</v>
      </c>
      <c r="D590" s="36" t="str">
        <f>Source!H327</f>
        <v>т</v>
      </c>
      <c r="E590" s="37">
        <f>Source!I327</f>
        <v>0.432</v>
      </c>
      <c r="F590" s="38">
        <f>Source!AL327+Source!AM327+Source!AO327</f>
        <v>460</v>
      </c>
      <c r="G590" s="39" t="s">
        <v>6</v>
      </c>
      <c r="H590" s="38">
        <f>ROUND(Source!AC327*Source!I327, 2)+ROUND(Source!AD327*Source!I327, 2)+ROUND(Source!AF327*Source!I327, 2)</f>
        <v>198.72</v>
      </c>
      <c r="I590" s="40"/>
      <c r="J590" s="40">
        <f>IF(Source!BC327&lt;&gt; 0, Source!BC327, 1)</f>
        <v>6.56</v>
      </c>
      <c r="K590" s="38">
        <f>Source!O327</f>
        <v>1303.5999999999999</v>
      </c>
      <c r="L590" s="41"/>
      <c r="S590">
        <f>ROUND((Source!FX327/100)*((ROUND(Source!AF327*Source!I327, 2)+ROUND(Source!AE327*Source!I327, 2))), 2)</f>
        <v>0</v>
      </c>
      <c r="T590">
        <f>Source!X327</f>
        <v>0</v>
      </c>
      <c r="U590">
        <f>ROUND((Source!FY327/100)*((ROUND(Source!AF327*Source!I327, 2)+ROUND(Source!AE327*Source!I327, 2))), 2)</f>
        <v>0</v>
      </c>
      <c r="V590">
        <f>Source!Y327</f>
        <v>0</v>
      </c>
      <c r="W590">
        <f>IF(Source!BI327&lt;=1,H590, 0)</f>
        <v>198.72</v>
      </c>
      <c r="X590">
        <f>IF(Source!BI327=2,H590, 0)</f>
        <v>0</v>
      </c>
      <c r="Y590">
        <f>IF(Source!BI327=3,H590, 0)</f>
        <v>0</v>
      </c>
      <c r="Z590">
        <f>IF(Source!BI327=4,H590, 0)</f>
        <v>0</v>
      </c>
    </row>
    <row r="591" spans="1:26" ht="15" x14ac:dyDescent="0.25">
      <c r="G591" s="78">
        <f>H583+H584+H586+H587+SUM(H589:H590)</f>
        <v>418.03999999999996</v>
      </c>
      <c r="H591" s="78"/>
      <c r="J591" s="78">
        <f>K583+K584+K586+K587+SUM(K589:K590)</f>
        <v>2742.45</v>
      </c>
      <c r="K591" s="78"/>
      <c r="L591" s="42">
        <f>Source!U323</f>
        <v>2.9150999999999998</v>
      </c>
      <c r="O591" s="26">
        <f>G591</f>
        <v>418.03999999999996</v>
      </c>
      <c r="P591" s="26">
        <f>J591</f>
        <v>2742.45</v>
      </c>
      <c r="Q591" s="26">
        <f>L591</f>
        <v>2.9150999999999998</v>
      </c>
      <c r="W591">
        <f>IF(Source!BI323&lt;=1,H583+H584+H586+H587, 0)</f>
        <v>126.96000000000001</v>
      </c>
      <c r="X591">
        <f>IF(Source!BI323=2,H583+H584+H586+H587, 0)</f>
        <v>0</v>
      </c>
      <c r="Y591">
        <f>IF(Source!BI323=3,H583+H584+H586+H587, 0)</f>
        <v>0</v>
      </c>
      <c r="Z591">
        <f>IF(Source!BI323=4,H583+H584+H586+H587, 0)</f>
        <v>0</v>
      </c>
    </row>
    <row r="592" spans="1:26" ht="71.25" x14ac:dyDescent="0.2">
      <c r="A592" s="46" t="str">
        <f>Source!E329</f>
        <v>56</v>
      </c>
      <c r="B592" s="47" t="str">
        <f>Source!F329</f>
        <v>01-01-004-05</v>
      </c>
      <c r="C592" s="47" t="str">
        <f>Source!G329</f>
        <v>Разработка грунта в отвал экскаваторами "драглайн" или "обратная лопата" с ковшом вместимостью 0,25 м3, группа грунтов 2</v>
      </c>
      <c r="D592" s="30" t="str">
        <f>Source!H329</f>
        <v>1000 м3</v>
      </c>
      <c r="E592" s="13">
        <f>Source!I329</f>
        <v>2.7E-2</v>
      </c>
      <c r="F592" s="31">
        <f>Source!AL329+Source!AM329+Source!AO329</f>
        <v>4214.1000000000004</v>
      </c>
      <c r="G592" s="32"/>
      <c r="H592" s="31"/>
      <c r="I592" s="32" t="str">
        <f>Source!BO329</f>
        <v/>
      </c>
      <c r="J592" s="32"/>
      <c r="K592" s="31"/>
      <c r="L592" s="33"/>
      <c r="S592">
        <f>ROUND((Source!FX329/100)*((ROUND(Source!AF329*Source!I329, 2)+ROUND(Source!AE329*Source!I329, 2))), 2)</f>
        <v>22.32</v>
      </c>
      <c r="T592">
        <f>Source!X329</f>
        <v>147.35</v>
      </c>
      <c r="U592">
        <f>ROUND((Source!FY329/100)*((ROUND(Source!AF329*Source!I329, 2)+ROUND(Source!AE329*Source!I329, 2))), 2)</f>
        <v>11.1</v>
      </c>
      <c r="V592">
        <f>Source!Y329</f>
        <v>73.680000000000007</v>
      </c>
    </row>
    <row r="593" spans="1:26" x14ac:dyDescent="0.2">
      <c r="C593" s="25" t="str">
        <f>"Объем: "&amp;Source!I329&amp;"=27/"&amp;"1000"</f>
        <v>Объем: 0,027=27/1000</v>
      </c>
    </row>
    <row r="594" spans="1:26" ht="14.25" x14ac:dyDescent="0.2">
      <c r="A594" s="46"/>
      <c r="B594" s="47"/>
      <c r="C594" s="47" t="s">
        <v>1456</v>
      </c>
      <c r="D594" s="30"/>
      <c r="E594" s="13"/>
      <c r="F594" s="31">
        <f>Source!AO329</f>
        <v>100.31</v>
      </c>
      <c r="G594" s="32" t="str">
        <f>Source!DG329</f>
        <v>)*1,15</v>
      </c>
      <c r="H594" s="31">
        <f>ROUND(Source!AF329*Source!I329, 2)</f>
        <v>3.11</v>
      </c>
      <c r="I594" s="32"/>
      <c r="J594" s="32">
        <f>IF(Source!BA329&lt;&gt; 0, Source!BA329, 1)</f>
        <v>6.56</v>
      </c>
      <c r="K594" s="31">
        <f>Source!S329</f>
        <v>20.43</v>
      </c>
      <c r="L594" s="33"/>
      <c r="R594">
        <f>H594</f>
        <v>3.11</v>
      </c>
    </row>
    <row r="595" spans="1:26" ht="14.25" x14ac:dyDescent="0.2">
      <c r="A595" s="46"/>
      <c r="B595" s="47"/>
      <c r="C595" s="47" t="s">
        <v>210</v>
      </c>
      <c r="D595" s="30"/>
      <c r="E595" s="13"/>
      <c r="F595" s="31">
        <f>Source!AM329</f>
        <v>4113.79</v>
      </c>
      <c r="G595" s="32" t="str">
        <f>Source!DE329</f>
        <v>)*1,25</v>
      </c>
      <c r="H595" s="31">
        <f>ROUND(Source!AD329*Source!I329, 2)</f>
        <v>138.84</v>
      </c>
      <c r="I595" s="32"/>
      <c r="J595" s="32">
        <f>IF(Source!BB329&lt;&gt; 0, Source!BB329, 1)</f>
        <v>6.56</v>
      </c>
      <c r="K595" s="31">
        <f>Source!Q329</f>
        <v>910.79</v>
      </c>
      <c r="L595" s="33"/>
    </row>
    <row r="596" spans="1:26" ht="14.25" x14ac:dyDescent="0.2">
      <c r="A596" s="46"/>
      <c r="B596" s="47"/>
      <c r="C596" s="47" t="s">
        <v>1462</v>
      </c>
      <c r="D596" s="30"/>
      <c r="E596" s="13"/>
      <c r="F596" s="31">
        <f>Source!AN329</f>
        <v>681.62</v>
      </c>
      <c r="G596" s="32" t="str">
        <f>Source!DF329</f>
        <v>)*1,25</v>
      </c>
      <c r="H596" s="43">
        <f>ROUND(Source!AE329*Source!I329, 2)</f>
        <v>23</v>
      </c>
      <c r="I596" s="32"/>
      <c r="J596" s="32">
        <f>IF(Source!BS329&lt;&gt; 0, Source!BS329, 1)</f>
        <v>6.56</v>
      </c>
      <c r="K596" s="43">
        <f>Source!R329</f>
        <v>150.91</v>
      </c>
      <c r="L596" s="33"/>
      <c r="R596">
        <f>H596</f>
        <v>23</v>
      </c>
    </row>
    <row r="597" spans="1:26" ht="14.25" x14ac:dyDescent="0.2">
      <c r="A597" s="46"/>
      <c r="B597" s="47"/>
      <c r="C597" s="47" t="s">
        <v>1457</v>
      </c>
      <c r="D597" s="30" t="s">
        <v>1458</v>
      </c>
      <c r="E597" s="13">
        <f>Source!BZ329</f>
        <v>95</v>
      </c>
      <c r="F597" s="66" t="str">
        <f>CONCATENATE(" )", Source!DL329, Source!FT329, "=", Source!FX329)</f>
        <v xml:space="preserve"> )*0,9=85,5</v>
      </c>
      <c r="G597" s="79"/>
      <c r="H597" s="31">
        <f>SUM(S592:S599)</f>
        <v>22.32</v>
      </c>
      <c r="I597" s="34"/>
      <c r="J597" s="28">
        <f>Source!AT329</f>
        <v>86</v>
      </c>
      <c r="K597" s="31">
        <f>SUM(T592:T599)</f>
        <v>147.35</v>
      </c>
      <c r="L597" s="33"/>
    </row>
    <row r="598" spans="1:26" ht="14.25" x14ac:dyDescent="0.2">
      <c r="A598" s="46"/>
      <c r="B598" s="47"/>
      <c r="C598" s="47" t="s">
        <v>1459</v>
      </c>
      <c r="D598" s="30" t="s">
        <v>1458</v>
      </c>
      <c r="E598" s="13">
        <f>Source!CA329</f>
        <v>50</v>
      </c>
      <c r="F598" s="66" t="str">
        <f>CONCATENATE(" )", Source!DM329, Source!FU329, "=", Source!FY329)</f>
        <v xml:space="preserve"> )*0,85=42,5</v>
      </c>
      <c r="G598" s="79"/>
      <c r="H598" s="31">
        <f>SUM(U592:U599)</f>
        <v>11.1</v>
      </c>
      <c r="I598" s="34"/>
      <c r="J598" s="28">
        <f>Source!AU329</f>
        <v>43</v>
      </c>
      <c r="K598" s="31">
        <f>SUM(V592:V599)</f>
        <v>73.680000000000007</v>
      </c>
      <c r="L598" s="33"/>
    </row>
    <row r="599" spans="1:26" ht="14.25" x14ac:dyDescent="0.2">
      <c r="A599" s="48"/>
      <c r="B599" s="49"/>
      <c r="C599" s="49" t="s">
        <v>1460</v>
      </c>
      <c r="D599" s="36" t="s">
        <v>1461</v>
      </c>
      <c r="E599" s="37">
        <f>Source!AQ329</f>
        <v>12.86</v>
      </c>
      <c r="F599" s="38"/>
      <c r="G599" s="40" t="str">
        <f>Source!DI329</f>
        <v>)*1,15</v>
      </c>
      <c r="H599" s="38"/>
      <c r="I599" s="40"/>
      <c r="J599" s="40"/>
      <c r="K599" s="38"/>
      <c r="L599" s="44">
        <f>Source!U329</f>
        <v>0.39930299999999996</v>
      </c>
    </row>
    <row r="600" spans="1:26" ht="15" x14ac:dyDescent="0.25">
      <c r="G600" s="78">
        <f>H594+H595+H597+H598</f>
        <v>175.37</v>
      </c>
      <c r="H600" s="78"/>
      <c r="J600" s="78">
        <f>K594+K595+K597+K598</f>
        <v>1152.25</v>
      </c>
      <c r="K600" s="78"/>
      <c r="L600" s="42">
        <f>Source!U329</f>
        <v>0.39930299999999996</v>
      </c>
      <c r="O600" s="26">
        <f>G600</f>
        <v>175.37</v>
      </c>
      <c r="P600" s="26">
        <f>J600</f>
        <v>1152.25</v>
      </c>
      <c r="Q600" s="26">
        <f>L600</f>
        <v>0.39930299999999996</v>
      </c>
      <c r="W600">
        <f>IF(Source!BI329&lt;=1,H594+H595+H597+H598, 0)</f>
        <v>175.37</v>
      </c>
      <c r="X600">
        <f>IF(Source!BI329=2,H594+H595+H597+H598, 0)</f>
        <v>0</v>
      </c>
      <c r="Y600">
        <f>IF(Source!BI329=3,H594+H595+H597+H598, 0)</f>
        <v>0</v>
      </c>
      <c r="Z600">
        <f>IF(Source!BI329=4,H594+H595+H597+H598, 0)</f>
        <v>0</v>
      </c>
    </row>
    <row r="601" spans="1:26" ht="42.75" x14ac:dyDescent="0.2">
      <c r="A601" s="46" t="str">
        <f>Source!E331</f>
        <v>57</v>
      </c>
      <c r="B601" s="47" t="str">
        <f>Source!F331</f>
        <v>27-04-001-01</v>
      </c>
      <c r="C601" s="47" t="str">
        <f>Source!G331</f>
        <v>Устройство подстилающих и выравнивающих слоев оснований из песка</v>
      </c>
      <c r="D601" s="30" t="str">
        <f>Source!H331</f>
        <v>100 м3</v>
      </c>
      <c r="E601" s="13">
        <f>Source!I331</f>
        <v>0.03</v>
      </c>
      <c r="F601" s="31">
        <f>Source!AL331+Source!AM331+Source!AO331</f>
        <v>2281.9899999999998</v>
      </c>
      <c r="G601" s="32"/>
      <c r="H601" s="31"/>
      <c r="I601" s="32" t="str">
        <f>Source!BO331</f>
        <v/>
      </c>
      <c r="J601" s="32"/>
      <c r="K601" s="31"/>
      <c r="L601" s="33"/>
      <c r="S601">
        <f>ROUND((Source!FX331/100)*((ROUND(Source!AF331*Source!I331, 2)+ROUND(Source!AE331*Source!I331, 2))), 2)</f>
        <v>14.07</v>
      </c>
      <c r="T601">
        <f>Source!X331</f>
        <v>92.44</v>
      </c>
      <c r="U601">
        <f>ROUND((Source!FY331/100)*((ROUND(Source!AF331*Source!I331, 2)+ROUND(Source!AE331*Source!I331, 2))), 2)</f>
        <v>8.89</v>
      </c>
      <c r="V601">
        <f>Source!Y331</f>
        <v>58.5</v>
      </c>
    </row>
    <row r="602" spans="1:26" x14ac:dyDescent="0.2">
      <c r="C602" s="25" t="str">
        <f>"Объем: "&amp;Source!I331&amp;"=3/"&amp;"100"</f>
        <v>Объем: 0,03=3/100</v>
      </c>
    </row>
    <row r="603" spans="1:26" ht="14.25" x14ac:dyDescent="0.2">
      <c r="A603" s="46"/>
      <c r="B603" s="47"/>
      <c r="C603" s="47" t="s">
        <v>1456</v>
      </c>
      <c r="D603" s="30"/>
      <c r="E603" s="13"/>
      <c r="F603" s="31">
        <f>Source!AO331</f>
        <v>126.07</v>
      </c>
      <c r="G603" s="32" t="str">
        <f>Source!DG331</f>
        <v>)*1,15</v>
      </c>
      <c r="H603" s="31">
        <f>ROUND(Source!AF331*Source!I331, 2)</f>
        <v>4.3499999999999996</v>
      </c>
      <c r="I603" s="32"/>
      <c r="J603" s="32">
        <f>IF(Source!BA331&lt;&gt; 0, Source!BA331, 1)</f>
        <v>6.56</v>
      </c>
      <c r="K603" s="31">
        <f>Source!S331</f>
        <v>28.53</v>
      </c>
      <c r="L603" s="33"/>
      <c r="R603">
        <f>H603</f>
        <v>4.3499999999999996</v>
      </c>
    </row>
    <row r="604" spans="1:26" ht="14.25" x14ac:dyDescent="0.2">
      <c r="A604" s="46"/>
      <c r="B604" s="47"/>
      <c r="C604" s="47" t="s">
        <v>210</v>
      </c>
      <c r="D604" s="30"/>
      <c r="E604" s="13"/>
      <c r="F604" s="31">
        <f>Source!AM331</f>
        <v>2143.7199999999998</v>
      </c>
      <c r="G604" s="32" t="str">
        <f>Source!DE331</f>
        <v>)*1,25</v>
      </c>
      <c r="H604" s="31">
        <f>ROUND(Source!AD331*Source!I331, 2)</f>
        <v>80.39</v>
      </c>
      <c r="I604" s="32"/>
      <c r="J604" s="32">
        <f>IF(Source!BB331&lt;&gt; 0, Source!BB331, 1)</f>
        <v>6.56</v>
      </c>
      <c r="K604" s="31">
        <f>Source!Q331</f>
        <v>527.36</v>
      </c>
      <c r="L604" s="33"/>
    </row>
    <row r="605" spans="1:26" ht="14.25" x14ac:dyDescent="0.2">
      <c r="A605" s="46"/>
      <c r="B605" s="47"/>
      <c r="C605" s="47" t="s">
        <v>1462</v>
      </c>
      <c r="D605" s="30"/>
      <c r="E605" s="13"/>
      <c r="F605" s="31">
        <f>Source!AN331</f>
        <v>177.59</v>
      </c>
      <c r="G605" s="32" t="str">
        <f>Source!DF331</f>
        <v>)*1,25</v>
      </c>
      <c r="H605" s="43">
        <f>ROUND(Source!AE331*Source!I331, 2)</f>
        <v>6.66</v>
      </c>
      <c r="I605" s="32"/>
      <c r="J605" s="32">
        <f>IF(Source!BS331&lt;&gt; 0, Source!BS331, 1)</f>
        <v>6.56</v>
      </c>
      <c r="K605" s="43">
        <f>Source!R331</f>
        <v>43.69</v>
      </c>
      <c r="L605" s="33"/>
      <c r="R605">
        <f>H605</f>
        <v>6.66</v>
      </c>
    </row>
    <row r="606" spans="1:26" ht="14.25" x14ac:dyDescent="0.2">
      <c r="A606" s="46"/>
      <c r="B606" s="47"/>
      <c r="C606" s="47" t="s">
        <v>1463</v>
      </c>
      <c r="D606" s="30"/>
      <c r="E606" s="13"/>
      <c r="F606" s="31">
        <f>Source!AL331</f>
        <v>12.2</v>
      </c>
      <c r="G606" s="32" t="str">
        <f>Source!DD331</f>
        <v/>
      </c>
      <c r="H606" s="31">
        <f>ROUND(Source!AC331*Source!I331, 2)</f>
        <v>0.37</v>
      </c>
      <c r="I606" s="32"/>
      <c r="J606" s="32">
        <f>IF(Source!BC331&lt;&gt; 0, Source!BC331, 1)</f>
        <v>6.56</v>
      </c>
      <c r="K606" s="31">
        <f>Source!P331</f>
        <v>2.4</v>
      </c>
      <c r="L606" s="33"/>
    </row>
    <row r="607" spans="1:26" ht="14.25" x14ac:dyDescent="0.2">
      <c r="A607" s="46"/>
      <c r="B607" s="47"/>
      <c r="C607" s="47" t="s">
        <v>1457</v>
      </c>
      <c r="D607" s="30" t="s">
        <v>1458</v>
      </c>
      <c r="E607" s="13">
        <f>Source!BZ331</f>
        <v>142</v>
      </c>
      <c r="F607" s="66" t="str">
        <f>CONCATENATE(" )", Source!DL331, Source!FT331, "=", Source!FX331)</f>
        <v xml:space="preserve"> )*0,9=127,8</v>
      </c>
      <c r="G607" s="79"/>
      <c r="H607" s="31">
        <f>SUM(S601:S610)</f>
        <v>14.07</v>
      </c>
      <c r="I607" s="34"/>
      <c r="J607" s="28">
        <f>Source!AT331</f>
        <v>128</v>
      </c>
      <c r="K607" s="31">
        <f>SUM(T601:T610)</f>
        <v>92.44</v>
      </c>
      <c r="L607" s="33"/>
    </row>
    <row r="608" spans="1:26" ht="14.25" x14ac:dyDescent="0.2">
      <c r="A608" s="46"/>
      <c r="B608" s="47"/>
      <c r="C608" s="47" t="s">
        <v>1459</v>
      </c>
      <c r="D608" s="30" t="s">
        <v>1458</v>
      </c>
      <c r="E608" s="13">
        <f>Source!CA331</f>
        <v>95</v>
      </c>
      <c r="F608" s="66" t="str">
        <f>CONCATENATE(" )", Source!DM331, Source!FU331, "=", Source!FY331)</f>
        <v xml:space="preserve"> )*0,85=80,75</v>
      </c>
      <c r="G608" s="79"/>
      <c r="H608" s="31">
        <f>SUM(U601:U610)</f>
        <v>8.89</v>
      </c>
      <c r="I608" s="34"/>
      <c r="J608" s="28">
        <f>Source!AU331</f>
        <v>81</v>
      </c>
      <c r="K608" s="31">
        <f>SUM(V601:V610)</f>
        <v>58.5</v>
      </c>
      <c r="L608" s="33"/>
    </row>
    <row r="609" spans="1:26" ht="14.25" x14ac:dyDescent="0.2">
      <c r="A609" s="46"/>
      <c r="B609" s="47"/>
      <c r="C609" s="47" t="s">
        <v>1460</v>
      </c>
      <c r="D609" s="30" t="s">
        <v>1461</v>
      </c>
      <c r="E609" s="13">
        <f>Source!AQ331</f>
        <v>15.72</v>
      </c>
      <c r="F609" s="31"/>
      <c r="G609" s="32" t="str">
        <f>Source!DI331</f>
        <v>)*1,15</v>
      </c>
      <c r="H609" s="31"/>
      <c r="I609" s="32"/>
      <c r="J609" s="32"/>
      <c r="K609" s="31"/>
      <c r="L609" s="35">
        <f>Source!U331</f>
        <v>0.54233999999999993</v>
      </c>
    </row>
    <row r="610" spans="1:26" ht="28.5" x14ac:dyDescent="0.2">
      <c r="A610" s="48" t="str">
        <f>Source!E333</f>
        <v>57,1</v>
      </c>
      <c r="B610" s="49" t="str">
        <f>Source!F333</f>
        <v>02.3.01.02-0015</v>
      </c>
      <c r="C610" s="49" t="str">
        <f>Source!G333</f>
        <v>Песок природный для строительных работ средний</v>
      </c>
      <c r="D610" s="36" t="str">
        <f>Source!H333</f>
        <v>м3</v>
      </c>
      <c r="E610" s="37">
        <f>Source!I333</f>
        <v>3</v>
      </c>
      <c r="F610" s="38">
        <f>Source!AL333+Source!AM333+Source!AO333</f>
        <v>55.26</v>
      </c>
      <c r="G610" s="39" t="s">
        <v>6</v>
      </c>
      <c r="H610" s="38">
        <f>ROUND(Source!AC333*Source!I333, 2)+ROUND(Source!AD333*Source!I333, 2)+ROUND(Source!AF333*Source!I333, 2)</f>
        <v>165.78</v>
      </c>
      <c r="I610" s="40"/>
      <c r="J610" s="40">
        <f>IF(Source!BC333&lt;&gt; 0, Source!BC333, 1)</f>
        <v>6.56</v>
      </c>
      <c r="K610" s="38">
        <f>Source!O333</f>
        <v>1087.52</v>
      </c>
      <c r="L610" s="41"/>
      <c r="S610">
        <f>ROUND((Source!FX333/100)*((ROUND(Source!AF333*Source!I333, 2)+ROUND(Source!AE333*Source!I333, 2))), 2)</f>
        <v>0</v>
      </c>
      <c r="T610">
        <f>Source!X333</f>
        <v>0</v>
      </c>
      <c r="U610">
        <f>ROUND((Source!FY333/100)*((ROUND(Source!AF333*Source!I333, 2)+ROUND(Source!AE333*Source!I333, 2))), 2)</f>
        <v>0</v>
      </c>
      <c r="V610">
        <f>Source!Y333</f>
        <v>0</v>
      </c>
      <c r="W610">
        <f>IF(Source!BI333&lt;=1,H610, 0)</f>
        <v>165.78</v>
      </c>
      <c r="X610">
        <f>IF(Source!BI333=2,H610, 0)</f>
        <v>0</v>
      </c>
      <c r="Y610">
        <f>IF(Source!BI333=3,H610, 0)</f>
        <v>0</v>
      </c>
      <c r="Z610">
        <f>IF(Source!BI333=4,H610, 0)</f>
        <v>0</v>
      </c>
    </row>
    <row r="611" spans="1:26" ht="15" x14ac:dyDescent="0.25">
      <c r="G611" s="78">
        <f>H603+H604+H606+H607+H608+SUM(H610:H610)</f>
        <v>273.85000000000002</v>
      </c>
      <c r="H611" s="78"/>
      <c r="J611" s="78">
        <f>K603+K604+K606+K607+K608+SUM(K610:K610)</f>
        <v>1796.75</v>
      </c>
      <c r="K611" s="78"/>
      <c r="L611" s="42">
        <f>Source!U331</f>
        <v>0.54233999999999993</v>
      </c>
      <c r="O611" s="26">
        <f>G611</f>
        <v>273.85000000000002</v>
      </c>
      <c r="P611" s="26">
        <f>J611</f>
        <v>1796.75</v>
      </c>
      <c r="Q611" s="26">
        <f>L611</f>
        <v>0.54233999999999993</v>
      </c>
      <c r="W611">
        <f>IF(Source!BI331&lt;=1,H603+H604+H606+H607+H608, 0)</f>
        <v>108.07000000000001</v>
      </c>
      <c r="X611">
        <f>IF(Source!BI331=2,H603+H604+H606+H607+H608, 0)</f>
        <v>0</v>
      </c>
      <c r="Y611">
        <f>IF(Source!BI331=3,H603+H604+H606+H607+H608, 0)</f>
        <v>0</v>
      </c>
      <c r="Z611">
        <f>IF(Source!BI331=4,H603+H604+H606+H607+H608, 0)</f>
        <v>0</v>
      </c>
    </row>
    <row r="612" spans="1:26" ht="57" x14ac:dyDescent="0.2">
      <c r="A612" s="46" t="str">
        <f>Source!E335</f>
        <v>58</v>
      </c>
      <c r="B612" s="47" t="str">
        <f>Source!F335</f>
        <v>16-04-002-11</v>
      </c>
      <c r="C612" s="47" t="str">
        <f>Source!G335</f>
        <v>Прокладка трубопроводов водоснабжения из напорных полиэтиленовых труб наружным диаметром 160 мм (гильза) прим.</v>
      </c>
      <c r="D612" s="30" t="str">
        <f>Source!H335</f>
        <v>100 м</v>
      </c>
      <c r="E612" s="13">
        <f>Source!I335</f>
        <v>4.0000000000000001E-3</v>
      </c>
      <c r="F612" s="31">
        <f>Source!AL335+Source!AM335+Source!AO335</f>
        <v>2647.99</v>
      </c>
      <c r="G612" s="32"/>
      <c r="H612" s="31"/>
      <c r="I612" s="32" t="str">
        <f>Source!BO335</f>
        <v/>
      </c>
      <c r="J612" s="32"/>
      <c r="K612" s="31"/>
      <c r="L612" s="33"/>
      <c r="S612">
        <f>ROUND((Source!FX335/100)*((ROUND(Source!AF335*Source!I335, 2)+ROUND(Source!AE335*Source!I335, 2))), 2)</f>
        <v>7.68</v>
      </c>
      <c r="T612">
        <f>Source!X335</f>
        <v>50.36</v>
      </c>
      <c r="U612">
        <f>ROUND((Source!FY335/100)*((ROUND(Source!AF335*Source!I335, 2)+ROUND(Source!AE335*Source!I335, 2))), 2)</f>
        <v>4.71</v>
      </c>
      <c r="V612">
        <f>Source!Y335</f>
        <v>31.09</v>
      </c>
    </row>
    <row r="613" spans="1:26" x14ac:dyDescent="0.2">
      <c r="C613" s="25" t="str">
        <f>"Объем: "&amp;Source!I335&amp;"=0,4/"&amp;"100"</f>
        <v>Объем: 0,004=0,4/100</v>
      </c>
    </row>
    <row r="614" spans="1:26" ht="14.25" x14ac:dyDescent="0.2">
      <c r="A614" s="46"/>
      <c r="B614" s="47"/>
      <c r="C614" s="47" t="s">
        <v>1456</v>
      </c>
      <c r="D614" s="30"/>
      <c r="E614" s="13"/>
      <c r="F614" s="31">
        <f>Source!AO335</f>
        <v>1257.5999999999999</v>
      </c>
      <c r="G614" s="32" t="str">
        <f>Source!DG335</f>
        <v>)*1,15</v>
      </c>
      <c r="H614" s="31">
        <f>ROUND(Source!AF335*Source!I335, 2)</f>
        <v>5.78</v>
      </c>
      <c r="I614" s="32"/>
      <c r="J614" s="32">
        <f>IF(Source!BA335&lt;&gt; 0, Source!BA335, 1)</f>
        <v>6.56</v>
      </c>
      <c r="K614" s="31">
        <f>Source!S335</f>
        <v>37.950000000000003</v>
      </c>
      <c r="L614" s="33"/>
      <c r="R614">
        <f>H614</f>
        <v>5.78</v>
      </c>
    </row>
    <row r="615" spans="1:26" ht="14.25" x14ac:dyDescent="0.2">
      <c r="A615" s="46"/>
      <c r="B615" s="47"/>
      <c r="C615" s="47" t="s">
        <v>210</v>
      </c>
      <c r="D615" s="30"/>
      <c r="E615" s="13"/>
      <c r="F615" s="31">
        <f>Source!AM335</f>
        <v>1302.42</v>
      </c>
      <c r="G615" s="32" t="str">
        <f>Source!DE335</f>
        <v>)*1,25</v>
      </c>
      <c r="H615" s="31">
        <f>ROUND(Source!AD335*Source!I335, 2)</f>
        <v>6.51</v>
      </c>
      <c r="I615" s="32"/>
      <c r="J615" s="32">
        <f>IF(Source!BB335&lt;&gt; 0, Source!BB335, 1)</f>
        <v>6.56</v>
      </c>
      <c r="K615" s="31">
        <f>Source!Q335</f>
        <v>42.72</v>
      </c>
      <c r="L615" s="33"/>
    </row>
    <row r="616" spans="1:26" ht="14.25" x14ac:dyDescent="0.2">
      <c r="A616" s="46"/>
      <c r="B616" s="47"/>
      <c r="C616" s="47" t="s">
        <v>1462</v>
      </c>
      <c r="D616" s="30"/>
      <c r="E616" s="13"/>
      <c r="F616" s="31">
        <f>Source!AN335</f>
        <v>177.94</v>
      </c>
      <c r="G616" s="32" t="str">
        <f>Source!DF335</f>
        <v>)*1,25</v>
      </c>
      <c r="H616" s="43">
        <f>ROUND(Source!AE335*Source!I335, 2)</f>
        <v>0.89</v>
      </c>
      <c r="I616" s="32"/>
      <c r="J616" s="32">
        <f>IF(Source!BS335&lt;&gt; 0, Source!BS335, 1)</f>
        <v>6.56</v>
      </c>
      <c r="K616" s="43">
        <f>Source!R335</f>
        <v>5.84</v>
      </c>
      <c r="L616" s="33"/>
      <c r="R616">
        <f>H616</f>
        <v>0.89</v>
      </c>
    </row>
    <row r="617" spans="1:26" ht="14.25" x14ac:dyDescent="0.2">
      <c r="A617" s="46"/>
      <c r="B617" s="47"/>
      <c r="C617" s="47" t="s">
        <v>1463</v>
      </c>
      <c r="D617" s="30"/>
      <c r="E617" s="13"/>
      <c r="F617" s="31">
        <f>Source!AL335</f>
        <v>87.97</v>
      </c>
      <c r="G617" s="32" t="str">
        <f>Source!DD335</f>
        <v/>
      </c>
      <c r="H617" s="31">
        <f>ROUND(Source!AC335*Source!I335, 2)</f>
        <v>0.35</v>
      </c>
      <c r="I617" s="32"/>
      <c r="J617" s="32">
        <f>IF(Source!BC335&lt;&gt; 0, Source!BC335, 1)</f>
        <v>6.56</v>
      </c>
      <c r="K617" s="31">
        <f>Source!P335</f>
        <v>2.31</v>
      </c>
      <c r="L617" s="33"/>
    </row>
    <row r="618" spans="1:26" ht="14.25" x14ac:dyDescent="0.2">
      <c r="A618" s="46"/>
      <c r="B618" s="47"/>
      <c r="C618" s="47" t="s">
        <v>1457</v>
      </c>
      <c r="D618" s="30" t="s">
        <v>1458</v>
      </c>
      <c r="E618" s="13">
        <f>Source!BZ335</f>
        <v>128</v>
      </c>
      <c r="F618" s="66" t="str">
        <f>CONCATENATE(" )", Source!DL335, Source!FT335, "=", Source!FX335)</f>
        <v xml:space="preserve"> )*0,9=115,2</v>
      </c>
      <c r="G618" s="79"/>
      <c r="H618" s="31">
        <f>SUM(S612:S621)</f>
        <v>7.68</v>
      </c>
      <c r="I618" s="34"/>
      <c r="J618" s="28">
        <f>Source!AT335</f>
        <v>115</v>
      </c>
      <c r="K618" s="31">
        <f>SUM(T612:T621)</f>
        <v>50.36</v>
      </c>
      <c r="L618" s="33"/>
    </row>
    <row r="619" spans="1:26" ht="14.25" x14ac:dyDescent="0.2">
      <c r="A619" s="46"/>
      <c r="B619" s="47"/>
      <c r="C619" s="47" t="s">
        <v>1459</v>
      </c>
      <c r="D619" s="30" t="s">
        <v>1458</v>
      </c>
      <c r="E619" s="13">
        <f>Source!CA335</f>
        <v>83</v>
      </c>
      <c r="F619" s="66" t="str">
        <f>CONCATENATE(" )", Source!DM335, Source!FU335, "=", Source!FY335)</f>
        <v xml:space="preserve"> )*0,85=70,55</v>
      </c>
      <c r="G619" s="79"/>
      <c r="H619" s="31">
        <f>SUM(U612:U621)</f>
        <v>4.71</v>
      </c>
      <c r="I619" s="34"/>
      <c r="J619" s="28">
        <f>Source!AU335</f>
        <v>71</v>
      </c>
      <c r="K619" s="31">
        <f>SUM(V612:V621)</f>
        <v>31.09</v>
      </c>
      <c r="L619" s="33"/>
    </row>
    <row r="620" spans="1:26" ht="14.25" x14ac:dyDescent="0.2">
      <c r="A620" s="46"/>
      <c r="B620" s="47"/>
      <c r="C620" s="47" t="s">
        <v>1460</v>
      </c>
      <c r="D620" s="30" t="s">
        <v>1461</v>
      </c>
      <c r="E620" s="13">
        <f>Source!AQ335</f>
        <v>132.24</v>
      </c>
      <c r="F620" s="31"/>
      <c r="G620" s="32" t="str">
        <f>Source!DI335</f>
        <v>)*1,15</v>
      </c>
      <c r="H620" s="31"/>
      <c r="I620" s="32"/>
      <c r="J620" s="32"/>
      <c r="K620" s="31"/>
      <c r="L620" s="35">
        <f>Source!U335</f>
        <v>0.60830399999999996</v>
      </c>
    </row>
    <row r="621" spans="1:26" ht="42.75" x14ac:dyDescent="0.2">
      <c r="A621" s="48" t="str">
        <f>Source!E337</f>
        <v>58,1</v>
      </c>
      <c r="B621" s="49" t="str">
        <f>Source!F337</f>
        <v>24.3.03.06-0012</v>
      </c>
      <c r="C621" s="49" t="str">
        <f>Source!G337</f>
        <v>Трубы дренажные полиэтиленовые (ПНД) гофрированные с геотекстилем диаметром 160 мм</v>
      </c>
      <c r="D621" s="36" t="str">
        <f>Source!H337</f>
        <v>м</v>
      </c>
      <c r="E621" s="37">
        <f>Source!I337</f>
        <v>0.4</v>
      </c>
      <c r="F621" s="38">
        <f>Source!AL337+Source!AM337+Source!AO337</f>
        <v>44.64</v>
      </c>
      <c r="G621" s="39" t="s">
        <v>6</v>
      </c>
      <c r="H621" s="38">
        <f>ROUND(Source!AC337*Source!I337, 2)+ROUND(Source!AD337*Source!I337, 2)+ROUND(Source!AF337*Source!I337, 2)</f>
        <v>17.86</v>
      </c>
      <c r="I621" s="40"/>
      <c r="J621" s="40">
        <f>IF(Source!BC337&lt;&gt; 0, Source!BC337, 1)</f>
        <v>6.56</v>
      </c>
      <c r="K621" s="38">
        <f>Source!O337</f>
        <v>117.14</v>
      </c>
      <c r="L621" s="41"/>
      <c r="S621">
        <f>ROUND((Source!FX337/100)*((ROUND(Source!AF337*Source!I337, 2)+ROUND(Source!AE337*Source!I337, 2))), 2)</f>
        <v>0</v>
      </c>
      <c r="T621">
        <f>Source!X337</f>
        <v>0</v>
      </c>
      <c r="U621">
        <f>ROUND((Source!FY337/100)*((ROUND(Source!AF337*Source!I337, 2)+ROUND(Source!AE337*Source!I337, 2))), 2)</f>
        <v>0</v>
      </c>
      <c r="V621">
        <f>Source!Y337</f>
        <v>0</v>
      </c>
      <c r="W621">
        <f>IF(Source!BI337&lt;=1,H621, 0)</f>
        <v>17.86</v>
      </c>
      <c r="X621">
        <f>IF(Source!BI337=2,H621, 0)</f>
        <v>0</v>
      </c>
      <c r="Y621">
        <f>IF(Source!BI337=3,H621, 0)</f>
        <v>0</v>
      </c>
      <c r="Z621">
        <f>IF(Source!BI337=4,H621, 0)</f>
        <v>0</v>
      </c>
    </row>
    <row r="622" spans="1:26" ht="15" x14ac:dyDescent="0.25">
      <c r="G622" s="78">
        <f>H614+H615+H617+H618+H619+SUM(H621:H621)</f>
        <v>42.89</v>
      </c>
      <c r="H622" s="78"/>
      <c r="J622" s="78">
        <f>K614+K615+K617+K618+K619+SUM(K621:K621)</f>
        <v>281.57</v>
      </c>
      <c r="K622" s="78"/>
      <c r="L622" s="42">
        <f>Source!U335</f>
        <v>0.60830399999999996</v>
      </c>
      <c r="O622" s="26">
        <f>G622</f>
        <v>42.89</v>
      </c>
      <c r="P622" s="26">
        <f>J622</f>
        <v>281.57</v>
      </c>
      <c r="Q622" s="26">
        <f>L622</f>
        <v>0.60830399999999996</v>
      </c>
      <c r="W622">
        <f>IF(Source!BI335&lt;=1,H614+H615+H617+H618+H619, 0)</f>
        <v>25.03</v>
      </c>
      <c r="X622">
        <f>IF(Source!BI335=2,H614+H615+H617+H618+H619, 0)</f>
        <v>0</v>
      </c>
      <c r="Y622">
        <f>IF(Source!BI335=3,H614+H615+H617+H618+H619, 0)</f>
        <v>0</v>
      </c>
      <c r="Z622">
        <f>IF(Source!BI335=4,H614+H615+H617+H618+H619, 0)</f>
        <v>0</v>
      </c>
    </row>
    <row r="623" spans="1:26" ht="42.75" x14ac:dyDescent="0.2">
      <c r="A623" s="46" t="str">
        <f>Source!E339</f>
        <v>59</v>
      </c>
      <c r="B623" s="47" t="str">
        <f>Source!F339</f>
        <v>69-4-1</v>
      </c>
      <c r="C623" s="47" t="str">
        <f>Source!G339</f>
        <v>Заделка отверстий в местах прохода трубопроводов в стенах и перегородках оштукатуренных</v>
      </c>
      <c r="D623" s="30" t="str">
        <f>Source!H339</f>
        <v>100 ШТ</v>
      </c>
      <c r="E623" s="13">
        <f>Source!I339</f>
        <v>0.02</v>
      </c>
      <c r="F623" s="31">
        <f>Source!AL339+Source!AM339+Source!AO339</f>
        <v>962.77</v>
      </c>
      <c r="G623" s="32"/>
      <c r="H623" s="31"/>
      <c r="I623" s="32" t="str">
        <f>Source!BO339</f>
        <v/>
      </c>
      <c r="J623" s="32"/>
      <c r="K623" s="31"/>
      <c r="L623" s="33"/>
      <c r="S623">
        <f>ROUND((Source!FX339/100)*((ROUND(Source!AF339*Source!I339, 2)+ROUND(Source!AE339*Source!I339, 2))), 2)</f>
        <v>10.48</v>
      </c>
      <c r="T623">
        <f>Source!X339</f>
        <v>68.73</v>
      </c>
      <c r="U623">
        <f>ROUND((Source!FY339/100)*((ROUND(Source!AF339*Source!I339, 2)+ROUND(Source!AE339*Source!I339, 2))), 2)</f>
        <v>6.72</v>
      </c>
      <c r="V623">
        <f>Source!Y339</f>
        <v>44.06</v>
      </c>
    </row>
    <row r="624" spans="1:26" x14ac:dyDescent="0.2">
      <c r="C624" s="25" t="str">
        <f>"Объем: "&amp;Source!I339&amp;"=2/"&amp;"100"</f>
        <v>Объем: 0,02=2/100</v>
      </c>
    </row>
    <row r="625" spans="1:26" ht="14.25" x14ac:dyDescent="0.2">
      <c r="A625" s="46"/>
      <c r="B625" s="47"/>
      <c r="C625" s="47" t="s">
        <v>1456</v>
      </c>
      <c r="D625" s="30"/>
      <c r="E625" s="13"/>
      <c r="F625" s="31">
        <f>Source!AO339</f>
        <v>670.97</v>
      </c>
      <c r="G625" s="32" t="str">
        <f>Source!DG339</f>
        <v/>
      </c>
      <c r="H625" s="31">
        <f>ROUND(Source!AF339*Source!I339, 2)</f>
        <v>13.42</v>
      </c>
      <c r="I625" s="32"/>
      <c r="J625" s="32">
        <f>IF(Source!BA339&lt;&gt; 0, Source!BA339, 1)</f>
        <v>6.56</v>
      </c>
      <c r="K625" s="31">
        <f>Source!S339</f>
        <v>88.03</v>
      </c>
      <c r="L625" s="33"/>
      <c r="R625">
        <f>H625</f>
        <v>13.42</v>
      </c>
    </row>
    <row r="626" spans="1:26" ht="14.25" x14ac:dyDescent="0.2">
      <c r="A626" s="46"/>
      <c r="B626" s="47"/>
      <c r="C626" s="47" t="s">
        <v>210</v>
      </c>
      <c r="D626" s="30"/>
      <c r="E626" s="13"/>
      <c r="F626" s="31">
        <f>Source!AM339</f>
        <v>1.56</v>
      </c>
      <c r="G626" s="32" t="str">
        <f>Source!DE339</f>
        <v/>
      </c>
      <c r="H626" s="31">
        <f>ROUND(Source!AD339*Source!I339, 2)</f>
        <v>0.03</v>
      </c>
      <c r="I626" s="32"/>
      <c r="J626" s="32">
        <f>IF(Source!BB339&lt;&gt; 0, Source!BB339, 1)</f>
        <v>6.56</v>
      </c>
      <c r="K626" s="31">
        <f>Source!Q339</f>
        <v>0.2</v>
      </c>
      <c r="L626" s="33"/>
    </row>
    <row r="627" spans="1:26" ht="14.25" x14ac:dyDescent="0.2">
      <c r="A627" s="46"/>
      <c r="B627" s="47"/>
      <c r="C627" s="47" t="s">
        <v>1462</v>
      </c>
      <c r="D627" s="30"/>
      <c r="E627" s="13"/>
      <c r="F627" s="31">
        <f>Source!AN339</f>
        <v>0.68</v>
      </c>
      <c r="G627" s="32" t="str">
        <f>Source!DF339</f>
        <v/>
      </c>
      <c r="H627" s="43">
        <f>ROUND(Source!AE339*Source!I339, 2)</f>
        <v>0.01</v>
      </c>
      <c r="I627" s="32"/>
      <c r="J627" s="32">
        <f>IF(Source!BS339&lt;&gt; 0, Source!BS339, 1)</f>
        <v>6.56</v>
      </c>
      <c r="K627" s="43">
        <f>Source!R339</f>
        <v>0.09</v>
      </c>
      <c r="L627" s="33"/>
      <c r="R627">
        <f>H627</f>
        <v>0.01</v>
      </c>
    </row>
    <row r="628" spans="1:26" ht="14.25" x14ac:dyDescent="0.2">
      <c r="A628" s="46"/>
      <c r="B628" s="47"/>
      <c r="C628" s="47" t="s">
        <v>1463</v>
      </c>
      <c r="D628" s="30"/>
      <c r="E628" s="13"/>
      <c r="F628" s="31">
        <f>Source!AL339</f>
        <v>290.24</v>
      </c>
      <c r="G628" s="32" t="str">
        <f>Source!DD339</f>
        <v/>
      </c>
      <c r="H628" s="31">
        <f>ROUND(Source!AC339*Source!I339, 2)</f>
        <v>5.8</v>
      </c>
      <c r="I628" s="32"/>
      <c r="J628" s="32">
        <f>IF(Source!BC339&lt;&gt; 0, Source!BC339, 1)</f>
        <v>6.56</v>
      </c>
      <c r="K628" s="31">
        <f>Source!P339</f>
        <v>38.08</v>
      </c>
      <c r="L628" s="33"/>
    </row>
    <row r="629" spans="1:26" ht="14.25" x14ac:dyDescent="0.2">
      <c r="A629" s="46"/>
      <c r="B629" s="47"/>
      <c r="C629" s="47" t="s">
        <v>1457</v>
      </c>
      <c r="D629" s="30" t="s">
        <v>1458</v>
      </c>
      <c r="E629" s="13">
        <f>Source!BZ339</f>
        <v>78</v>
      </c>
      <c r="F629" s="50"/>
      <c r="G629" s="32"/>
      <c r="H629" s="31">
        <f>SUM(S623:S632)</f>
        <v>10.48</v>
      </c>
      <c r="I629" s="34"/>
      <c r="J629" s="28">
        <f>Source!AT339</f>
        <v>78</v>
      </c>
      <c r="K629" s="31">
        <f>SUM(T623:T632)</f>
        <v>68.73</v>
      </c>
      <c r="L629" s="33"/>
    </row>
    <row r="630" spans="1:26" ht="14.25" x14ac:dyDescent="0.2">
      <c r="A630" s="46"/>
      <c r="B630" s="47"/>
      <c r="C630" s="47" t="s">
        <v>1459</v>
      </c>
      <c r="D630" s="30" t="s">
        <v>1458</v>
      </c>
      <c r="E630" s="13">
        <f>Source!CA339</f>
        <v>50</v>
      </c>
      <c r="F630" s="50"/>
      <c r="G630" s="32"/>
      <c r="H630" s="31">
        <f>SUM(U623:U632)</f>
        <v>6.72</v>
      </c>
      <c r="I630" s="34"/>
      <c r="J630" s="28">
        <f>Source!AU339</f>
        <v>50</v>
      </c>
      <c r="K630" s="31">
        <f>SUM(V623:V632)</f>
        <v>44.06</v>
      </c>
      <c r="L630" s="33"/>
    </row>
    <row r="631" spans="1:26" ht="14.25" x14ac:dyDescent="0.2">
      <c r="A631" s="46"/>
      <c r="B631" s="47"/>
      <c r="C631" s="47" t="s">
        <v>1460</v>
      </c>
      <c r="D631" s="30" t="s">
        <v>1461</v>
      </c>
      <c r="E631" s="13">
        <f>Source!AQ339</f>
        <v>78.66</v>
      </c>
      <c r="F631" s="31"/>
      <c r="G631" s="32" t="str">
        <f>Source!DI339</f>
        <v/>
      </c>
      <c r="H631" s="31"/>
      <c r="I631" s="32"/>
      <c r="J631" s="32"/>
      <c r="K631" s="31"/>
      <c r="L631" s="35">
        <f>Source!U339</f>
        <v>1.5731999999999999</v>
      </c>
    </row>
    <row r="632" spans="1:26" ht="28.5" x14ac:dyDescent="0.2">
      <c r="A632" s="48" t="str">
        <f>Source!E341</f>
        <v>59,1</v>
      </c>
      <c r="B632" s="49" t="str">
        <f>Source!F341</f>
        <v>04.1.02.05-0003</v>
      </c>
      <c r="C632" s="49" t="str">
        <f>Source!G341</f>
        <v>Бетон тяжелый, класс В7,5 (М100)</v>
      </c>
      <c r="D632" s="36" t="str">
        <f>Source!H341</f>
        <v>м3</v>
      </c>
      <c r="E632" s="37">
        <f>Source!I341</f>
        <v>4.0000000000000001E-3</v>
      </c>
      <c r="F632" s="38">
        <f>Source!AL341+Source!AM341+Source!AO341</f>
        <v>560</v>
      </c>
      <c r="G632" s="39" t="s">
        <v>6</v>
      </c>
      <c r="H632" s="38">
        <f>ROUND(Source!AC341*Source!I341, 2)+ROUND(Source!AD341*Source!I341, 2)+ROUND(Source!AF341*Source!I341, 2)</f>
        <v>2.2400000000000002</v>
      </c>
      <c r="I632" s="40"/>
      <c r="J632" s="40">
        <f>IF(Source!BC341&lt;&gt; 0, Source!BC341, 1)</f>
        <v>6.56</v>
      </c>
      <c r="K632" s="38">
        <f>Source!O341</f>
        <v>14.69</v>
      </c>
      <c r="L632" s="41"/>
      <c r="S632">
        <f>ROUND((Source!FX341/100)*((ROUND(Source!AF341*Source!I341, 2)+ROUND(Source!AE341*Source!I341, 2))), 2)</f>
        <v>0</v>
      </c>
      <c r="T632">
        <f>Source!X341</f>
        <v>0</v>
      </c>
      <c r="U632">
        <f>ROUND((Source!FY341/100)*((ROUND(Source!AF341*Source!I341, 2)+ROUND(Source!AE341*Source!I341, 2))), 2)</f>
        <v>0</v>
      </c>
      <c r="V632">
        <f>Source!Y341</f>
        <v>0</v>
      </c>
      <c r="W632">
        <f>IF(Source!BI341&lt;=1,H632, 0)</f>
        <v>2.2400000000000002</v>
      </c>
      <c r="X632">
        <f>IF(Source!BI341=2,H632, 0)</f>
        <v>0</v>
      </c>
      <c r="Y632">
        <f>IF(Source!BI341=3,H632, 0)</f>
        <v>0</v>
      </c>
      <c r="Z632">
        <f>IF(Source!BI341=4,H632, 0)</f>
        <v>0</v>
      </c>
    </row>
    <row r="633" spans="1:26" ht="15" x14ac:dyDescent="0.25">
      <c r="G633" s="78">
        <f>H625+H626+H628+H629+H630+SUM(H632:H632)</f>
        <v>38.690000000000005</v>
      </c>
      <c r="H633" s="78"/>
      <c r="J633" s="78">
        <f>K625+K626+K628+K629+K630+SUM(K632:K632)</f>
        <v>253.79000000000002</v>
      </c>
      <c r="K633" s="78"/>
      <c r="L633" s="42">
        <f>Source!U339</f>
        <v>1.5731999999999999</v>
      </c>
      <c r="O633" s="26">
        <f>G633</f>
        <v>38.690000000000005</v>
      </c>
      <c r="P633" s="26">
        <f>J633</f>
        <v>253.79000000000002</v>
      </c>
      <c r="Q633" s="26">
        <f>L633</f>
        <v>1.5731999999999999</v>
      </c>
      <c r="W633">
        <f>IF(Source!BI339&lt;=1,H625+H626+H628+H629+H630, 0)</f>
        <v>36.450000000000003</v>
      </c>
      <c r="X633">
        <f>IF(Source!BI339=2,H625+H626+H628+H629+H630, 0)</f>
        <v>0</v>
      </c>
      <c r="Y633">
        <f>IF(Source!BI339=3,H625+H626+H628+H629+H630, 0)</f>
        <v>0</v>
      </c>
      <c r="Z633">
        <f>IF(Source!BI339=4,H625+H626+H628+H629+H630, 0)</f>
        <v>0</v>
      </c>
    </row>
    <row r="634" spans="1:26" ht="28.5" x14ac:dyDescent="0.2">
      <c r="A634" s="46" t="str">
        <f>Source!E343</f>
        <v>60</v>
      </c>
      <c r="B634" s="47" t="str">
        <f>Source!F343</f>
        <v>01-02-061-02</v>
      </c>
      <c r="C634" s="47" t="str">
        <f>Source!G343</f>
        <v>Засыпка вручную траншей, пазух котлованов и ям, группа грунтов 2</v>
      </c>
      <c r="D634" s="30" t="str">
        <f>Source!H343</f>
        <v>100 м3</v>
      </c>
      <c r="E634" s="13">
        <f>Source!I343</f>
        <v>0.24</v>
      </c>
      <c r="F634" s="31">
        <f>Source!AL343+Source!AM343+Source!AO343</f>
        <v>729</v>
      </c>
      <c r="G634" s="32"/>
      <c r="H634" s="31"/>
      <c r="I634" s="32" t="str">
        <f>Source!BO343</f>
        <v/>
      </c>
      <c r="J634" s="32"/>
      <c r="K634" s="31"/>
      <c r="L634" s="33"/>
      <c r="S634">
        <f>ROUND((Source!FX343/100)*((ROUND(Source!AF343*Source!I343, 2)+ROUND(Source!AE343*Source!I343, 2))), 2)</f>
        <v>144.86000000000001</v>
      </c>
      <c r="T634">
        <f>Source!X343</f>
        <v>950.33</v>
      </c>
      <c r="U634">
        <f>ROUND((Source!FY343/100)*((ROUND(Source!AF343*Source!I343, 2)+ROUND(Source!AE343*Source!I343, 2))), 2)</f>
        <v>76.959999999999994</v>
      </c>
      <c r="V634">
        <f>Source!Y343</f>
        <v>501.56</v>
      </c>
    </row>
    <row r="635" spans="1:26" x14ac:dyDescent="0.2">
      <c r="C635" s="25" t="str">
        <f>"Объем: "&amp;Source!I343&amp;"=24/"&amp;"100"</f>
        <v>Объем: 0,24=24/100</v>
      </c>
    </row>
    <row r="636" spans="1:26" ht="14.25" x14ac:dyDescent="0.2">
      <c r="A636" s="46"/>
      <c r="B636" s="47"/>
      <c r="C636" s="47" t="s">
        <v>1456</v>
      </c>
      <c r="D636" s="30"/>
      <c r="E636" s="13"/>
      <c r="F636" s="31">
        <f>Source!AO343</f>
        <v>729</v>
      </c>
      <c r="G636" s="32" t="str">
        <f>Source!DG343</f>
        <v>)*1,15</v>
      </c>
      <c r="H636" s="31">
        <f>ROUND(Source!AF343*Source!I343, 2)</f>
        <v>201.2</v>
      </c>
      <c r="I636" s="32"/>
      <c r="J636" s="32">
        <f>IF(Source!BA343&lt;&gt; 0, Source!BA343, 1)</f>
        <v>6.56</v>
      </c>
      <c r="K636" s="31">
        <f>Source!S343</f>
        <v>1319.9</v>
      </c>
      <c r="L636" s="33"/>
      <c r="R636">
        <f>H636</f>
        <v>201.2</v>
      </c>
    </row>
    <row r="637" spans="1:26" ht="14.25" x14ac:dyDescent="0.2">
      <c r="A637" s="46"/>
      <c r="B637" s="47"/>
      <c r="C637" s="47" t="s">
        <v>1457</v>
      </c>
      <c r="D637" s="30" t="s">
        <v>1458</v>
      </c>
      <c r="E637" s="13">
        <f>Source!BZ343</f>
        <v>80</v>
      </c>
      <c r="F637" s="66" t="str">
        <f>CONCATENATE(" )", Source!DL343, Source!FT343, "=", Source!FX343)</f>
        <v xml:space="preserve"> )*0,9=72</v>
      </c>
      <c r="G637" s="79"/>
      <c r="H637" s="31">
        <f>SUM(S634:S639)</f>
        <v>144.86000000000001</v>
      </c>
      <c r="I637" s="34"/>
      <c r="J637" s="28">
        <f>Source!AT343</f>
        <v>72</v>
      </c>
      <c r="K637" s="31">
        <f>SUM(T634:T639)</f>
        <v>950.33</v>
      </c>
      <c r="L637" s="33"/>
    </row>
    <row r="638" spans="1:26" ht="14.25" x14ac:dyDescent="0.2">
      <c r="A638" s="46"/>
      <c r="B638" s="47"/>
      <c r="C638" s="47" t="s">
        <v>1459</v>
      </c>
      <c r="D638" s="30" t="s">
        <v>1458</v>
      </c>
      <c r="E638" s="13">
        <f>Source!CA343</f>
        <v>45</v>
      </c>
      <c r="F638" s="66" t="str">
        <f>CONCATENATE(" )", Source!DM343, Source!FU343, "=", Source!FY343)</f>
        <v xml:space="preserve"> )*0,85=38,25</v>
      </c>
      <c r="G638" s="79"/>
      <c r="H638" s="31">
        <f>SUM(U634:U639)</f>
        <v>76.959999999999994</v>
      </c>
      <c r="I638" s="34"/>
      <c r="J638" s="28">
        <f>Source!AU343</f>
        <v>38</v>
      </c>
      <c r="K638" s="31">
        <f>SUM(V634:V639)</f>
        <v>501.56</v>
      </c>
      <c r="L638" s="33"/>
    </row>
    <row r="639" spans="1:26" ht="14.25" x14ac:dyDescent="0.2">
      <c r="A639" s="48"/>
      <c r="B639" s="49"/>
      <c r="C639" s="49" t="s">
        <v>1460</v>
      </c>
      <c r="D639" s="36" t="s">
        <v>1461</v>
      </c>
      <c r="E639" s="37">
        <f>Source!AQ343</f>
        <v>97.2</v>
      </c>
      <c r="F639" s="38"/>
      <c r="G639" s="40" t="str">
        <f>Source!DI343</f>
        <v>)*1,15</v>
      </c>
      <c r="H639" s="38"/>
      <c r="I639" s="40"/>
      <c r="J639" s="40"/>
      <c r="K639" s="38"/>
      <c r="L639" s="44">
        <f>Source!U343</f>
        <v>26.827199999999998</v>
      </c>
    </row>
    <row r="640" spans="1:26" ht="15" x14ac:dyDescent="0.25">
      <c r="G640" s="78">
        <f>H636+H637+H638</f>
        <v>423.02</v>
      </c>
      <c r="H640" s="78"/>
      <c r="J640" s="78">
        <f>K636+K637+K638</f>
        <v>2771.79</v>
      </c>
      <c r="K640" s="78"/>
      <c r="L640" s="42">
        <f>Source!U343</f>
        <v>26.827199999999998</v>
      </c>
      <c r="O640" s="26">
        <f>G640</f>
        <v>423.02</v>
      </c>
      <c r="P640" s="26">
        <f>J640</f>
        <v>2771.79</v>
      </c>
      <c r="Q640" s="26">
        <f>L640</f>
        <v>26.827199999999998</v>
      </c>
      <c r="W640">
        <f>IF(Source!BI343&lt;=1,H636+H637+H638, 0)</f>
        <v>423.02</v>
      </c>
      <c r="X640">
        <f>IF(Source!BI343=2,H636+H637+H638, 0)</f>
        <v>0</v>
      </c>
      <c r="Y640">
        <f>IF(Source!BI343=3,H636+H637+H638, 0)</f>
        <v>0</v>
      </c>
      <c r="Z640">
        <f>IF(Source!BI343=4,H636+H637+H638, 0)</f>
        <v>0</v>
      </c>
    </row>
    <row r="641" spans="1:26" ht="28.5" x14ac:dyDescent="0.2">
      <c r="A641" s="46" t="str">
        <f>Source!E345</f>
        <v>61</v>
      </c>
      <c r="B641" s="47" t="str">
        <f>Source!F345</f>
        <v>01-02-005-01</v>
      </c>
      <c r="C641" s="47" t="str">
        <f>Source!G345</f>
        <v>Уплотнение грунта пневматическими трамбовками, группа грунтов 1-2</v>
      </c>
      <c r="D641" s="30" t="str">
        <f>Source!H345</f>
        <v>100 м3</v>
      </c>
      <c r="E641" s="13">
        <f>Source!I345</f>
        <v>0.24</v>
      </c>
      <c r="F641" s="31">
        <f>Source!AL345+Source!AM345+Source!AO345</f>
        <v>387.18</v>
      </c>
      <c r="G641" s="32"/>
      <c r="H641" s="31"/>
      <c r="I641" s="32" t="str">
        <f>Source!BO345</f>
        <v/>
      </c>
      <c r="J641" s="32"/>
      <c r="K641" s="31"/>
      <c r="L641" s="33"/>
      <c r="S641">
        <f>ROUND((Source!FX345/100)*((ROUND(Source!AF345*Source!I345, 2)+ROUND(Source!AE345*Source!I345, 2))), 2)</f>
        <v>33.07</v>
      </c>
      <c r="T641">
        <f>Source!X345</f>
        <v>218.18</v>
      </c>
      <c r="U641">
        <f>ROUND((Source!FY345/100)*((ROUND(Source!AF345*Source!I345, 2)+ROUND(Source!AE345*Source!I345, 2))), 2)</f>
        <v>16.440000000000001</v>
      </c>
      <c r="V641">
        <f>Source!Y345</f>
        <v>109.09</v>
      </c>
    </row>
    <row r="642" spans="1:26" x14ac:dyDescent="0.2">
      <c r="C642" s="25" t="str">
        <f>"Объем: "&amp;Source!I345&amp;"=24/"&amp;"100"</f>
        <v>Объем: 0,24=24/100</v>
      </c>
    </row>
    <row r="643" spans="1:26" ht="14.25" x14ac:dyDescent="0.2">
      <c r="A643" s="46"/>
      <c r="B643" s="47"/>
      <c r="C643" s="47" t="s">
        <v>1456</v>
      </c>
      <c r="D643" s="30"/>
      <c r="E643" s="13"/>
      <c r="F643" s="31">
        <f>Source!AO345</f>
        <v>106.88</v>
      </c>
      <c r="G643" s="32" t="str">
        <f>Source!DG345</f>
        <v>)*1,15</v>
      </c>
      <c r="H643" s="31">
        <f>ROUND(Source!AF345*Source!I345, 2)</f>
        <v>29.5</v>
      </c>
      <c r="I643" s="32"/>
      <c r="J643" s="32">
        <f>IF(Source!BA345&lt;&gt; 0, Source!BA345, 1)</f>
        <v>6.56</v>
      </c>
      <c r="K643" s="31">
        <f>Source!S345</f>
        <v>193.51</v>
      </c>
      <c r="L643" s="33"/>
      <c r="R643">
        <f>H643</f>
        <v>29.5</v>
      </c>
    </row>
    <row r="644" spans="1:26" ht="14.25" x14ac:dyDescent="0.2">
      <c r="A644" s="46"/>
      <c r="B644" s="47"/>
      <c r="C644" s="47" t="s">
        <v>210</v>
      </c>
      <c r="D644" s="30"/>
      <c r="E644" s="13"/>
      <c r="F644" s="31">
        <f>Source!AM345</f>
        <v>280.3</v>
      </c>
      <c r="G644" s="32" t="str">
        <f>Source!DE345</f>
        <v>)*1,25</v>
      </c>
      <c r="H644" s="31">
        <f>ROUND(Source!AD345*Source!I345, 2)</f>
        <v>84.09</v>
      </c>
      <c r="I644" s="32"/>
      <c r="J644" s="32">
        <f>IF(Source!BB345&lt;&gt; 0, Source!BB345, 1)</f>
        <v>6.56</v>
      </c>
      <c r="K644" s="31">
        <f>Source!Q345</f>
        <v>551.64</v>
      </c>
      <c r="L644" s="33"/>
    </row>
    <row r="645" spans="1:26" ht="14.25" x14ac:dyDescent="0.2">
      <c r="A645" s="46"/>
      <c r="B645" s="47"/>
      <c r="C645" s="47" t="s">
        <v>1462</v>
      </c>
      <c r="D645" s="30"/>
      <c r="E645" s="13"/>
      <c r="F645" s="31">
        <f>Source!AN345</f>
        <v>30.58</v>
      </c>
      <c r="G645" s="32" t="str">
        <f>Source!DF345</f>
        <v>)*1,25</v>
      </c>
      <c r="H645" s="43">
        <f>ROUND(Source!AE345*Source!I345, 2)</f>
        <v>9.18</v>
      </c>
      <c r="I645" s="32"/>
      <c r="J645" s="32">
        <f>IF(Source!BS345&lt;&gt; 0, Source!BS345, 1)</f>
        <v>6.56</v>
      </c>
      <c r="K645" s="43">
        <f>Source!R345</f>
        <v>60.19</v>
      </c>
      <c r="L645" s="33"/>
      <c r="R645">
        <f>H645</f>
        <v>9.18</v>
      </c>
    </row>
    <row r="646" spans="1:26" ht="14.25" x14ac:dyDescent="0.2">
      <c r="A646" s="46"/>
      <c r="B646" s="47"/>
      <c r="C646" s="47" t="s">
        <v>1457</v>
      </c>
      <c r="D646" s="30" t="s">
        <v>1458</v>
      </c>
      <c r="E646" s="13">
        <f>Source!BZ345</f>
        <v>95</v>
      </c>
      <c r="F646" s="66" t="str">
        <f>CONCATENATE(" )", Source!DL345, Source!FT345, "=", Source!FX345)</f>
        <v xml:space="preserve"> )*0,9=85,5</v>
      </c>
      <c r="G646" s="79"/>
      <c r="H646" s="31">
        <f>SUM(S641:S648)</f>
        <v>33.07</v>
      </c>
      <c r="I646" s="34"/>
      <c r="J646" s="28">
        <f>Source!AT345</f>
        <v>86</v>
      </c>
      <c r="K646" s="31">
        <f>SUM(T641:T648)</f>
        <v>218.18</v>
      </c>
      <c r="L646" s="33"/>
    </row>
    <row r="647" spans="1:26" ht="14.25" x14ac:dyDescent="0.2">
      <c r="A647" s="46"/>
      <c r="B647" s="47"/>
      <c r="C647" s="47" t="s">
        <v>1459</v>
      </c>
      <c r="D647" s="30" t="s">
        <v>1458</v>
      </c>
      <c r="E647" s="13">
        <f>Source!CA345</f>
        <v>50</v>
      </c>
      <c r="F647" s="66" t="str">
        <f>CONCATENATE(" )", Source!DM345, Source!FU345, "=", Source!FY345)</f>
        <v xml:space="preserve"> )*0,85=42,5</v>
      </c>
      <c r="G647" s="79"/>
      <c r="H647" s="31">
        <f>SUM(U641:U648)</f>
        <v>16.440000000000001</v>
      </c>
      <c r="I647" s="34"/>
      <c r="J647" s="28">
        <f>Source!AU345</f>
        <v>43</v>
      </c>
      <c r="K647" s="31">
        <f>SUM(V641:V648)</f>
        <v>109.09</v>
      </c>
      <c r="L647" s="33"/>
    </row>
    <row r="648" spans="1:26" ht="14.25" x14ac:dyDescent="0.2">
      <c r="A648" s="48"/>
      <c r="B648" s="49"/>
      <c r="C648" s="49" t="s">
        <v>1460</v>
      </c>
      <c r="D648" s="36" t="s">
        <v>1461</v>
      </c>
      <c r="E648" s="37">
        <f>Source!AQ345</f>
        <v>12.53</v>
      </c>
      <c r="F648" s="38"/>
      <c r="G648" s="40" t="str">
        <f>Source!DI345</f>
        <v>)*1,15</v>
      </c>
      <c r="H648" s="38"/>
      <c r="I648" s="40"/>
      <c r="J648" s="40"/>
      <c r="K648" s="38"/>
      <c r="L648" s="44">
        <f>Source!U345</f>
        <v>3.4582799999999994</v>
      </c>
    </row>
    <row r="649" spans="1:26" ht="15" x14ac:dyDescent="0.25">
      <c r="G649" s="78">
        <f>H643+H644+H646+H647</f>
        <v>163.1</v>
      </c>
      <c r="H649" s="78"/>
      <c r="J649" s="78">
        <f>K643+K644+K646+K647</f>
        <v>1072.4199999999998</v>
      </c>
      <c r="K649" s="78"/>
      <c r="L649" s="42">
        <f>Source!U345</f>
        <v>3.4582799999999994</v>
      </c>
      <c r="O649" s="26">
        <f>G649</f>
        <v>163.1</v>
      </c>
      <c r="P649" s="26">
        <f>J649</f>
        <v>1072.4199999999998</v>
      </c>
      <c r="Q649" s="26">
        <f>L649</f>
        <v>3.4582799999999994</v>
      </c>
      <c r="W649">
        <f>IF(Source!BI345&lt;=1,H643+H644+H646+H647, 0)</f>
        <v>163.1</v>
      </c>
      <c r="X649">
        <f>IF(Source!BI345=2,H643+H644+H646+H647, 0)</f>
        <v>0</v>
      </c>
      <c r="Y649">
        <f>IF(Source!BI345=3,H643+H644+H646+H647, 0)</f>
        <v>0</v>
      </c>
      <c r="Z649">
        <f>IF(Source!BI345=4,H643+H644+H646+H647, 0)</f>
        <v>0</v>
      </c>
    </row>
    <row r="650" spans="1:26" ht="42.75" x14ac:dyDescent="0.2">
      <c r="A650" s="46" t="str">
        <f>Source!E347</f>
        <v>62</v>
      </c>
      <c r="B650" s="47" t="str">
        <f>Source!F347</f>
        <v>16-04-004-02</v>
      </c>
      <c r="C650" s="47" t="str">
        <f>Source!G347</f>
        <v>Прокладка внутренних трубопроводов канализации из полипропиленовых труб диаметром 110 мм</v>
      </c>
      <c r="D650" s="30" t="str">
        <f>Source!H347</f>
        <v>100 м</v>
      </c>
      <c r="E650" s="13">
        <f>Source!I347</f>
        <v>0.80500000000000005</v>
      </c>
      <c r="F650" s="31">
        <f>Source!AL347+Source!AM347+Source!AO347</f>
        <v>602.48</v>
      </c>
      <c r="G650" s="32"/>
      <c r="H650" s="31"/>
      <c r="I650" s="32" t="str">
        <f>Source!BO347</f>
        <v/>
      </c>
      <c r="J650" s="32"/>
      <c r="K650" s="31"/>
      <c r="L650" s="33"/>
      <c r="S650">
        <f>ROUND((Source!FX347/100)*((ROUND(Source!AF347*Source!I347, 2)+ROUND(Source!AE347*Source!I347, 2))), 2)</f>
        <v>566.08000000000004</v>
      </c>
      <c r="T650">
        <f>Source!X347</f>
        <v>3707.09</v>
      </c>
      <c r="U650">
        <f>ROUND((Source!FY347/100)*((ROUND(Source!AF347*Source!I347, 2)+ROUND(Source!AE347*Source!I347, 2))), 2)</f>
        <v>346.68</v>
      </c>
      <c r="V650">
        <f>Source!Y347</f>
        <v>2288.73</v>
      </c>
    </row>
    <row r="651" spans="1:26" x14ac:dyDescent="0.2">
      <c r="C651" s="25" t="str">
        <f>"Объем: "&amp;Source!I347&amp;"=80,5/"&amp;"100"</f>
        <v>Объем: 0,805=80,5/100</v>
      </c>
    </row>
    <row r="652" spans="1:26" ht="14.25" x14ac:dyDescent="0.2">
      <c r="A652" s="46"/>
      <c r="B652" s="47"/>
      <c r="C652" s="47" t="s">
        <v>1456</v>
      </c>
      <c r="D652" s="30"/>
      <c r="E652" s="13"/>
      <c r="F652" s="31">
        <f>Source!AO347</f>
        <v>524.79999999999995</v>
      </c>
      <c r="G652" s="32" t="str">
        <f>Source!DG347</f>
        <v>)*1,15</v>
      </c>
      <c r="H652" s="31">
        <f>ROUND(Source!AF347*Source!I347, 2)</f>
        <v>485.83</v>
      </c>
      <c r="I652" s="32"/>
      <c r="J652" s="32">
        <f>IF(Source!BA347&lt;&gt; 0, Source!BA347, 1)</f>
        <v>6.56</v>
      </c>
      <c r="K652" s="31">
        <f>Source!S347</f>
        <v>3187.07</v>
      </c>
      <c r="L652" s="33"/>
      <c r="R652">
        <f>H652</f>
        <v>485.83</v>
      </c>
    </row>
    <row r="653" spans="1:26" ht="14.25" x14ac:dyDescent="0.2">
      <c r="A653" s="46"/>
      <c r="B653" s="47"/>
      <c r="C653" s="47" t="s">
        <v>210</v>
      </c>
      <c r="D653" s="30"/>
      <c r="E653" s="13"/>
      <c r="F653" s="31">
        <f>Source!AM347</f>
        <v>36.31</v>
      </c>
      <c r="G653" s="32" t="str">
        <f>Source!DE347</f>
        <v>)*1,25</v>
      </c>
      <c r="H653" s="31">
        <f>ROUND(Source!AD347*Source!I347, 2)</f>
        <v>36.54</v>
      </c>
      <c r="I653" s="32"/>
      <c r="J653" s="32">
        <f>IF(Source!BB347&lt;&gt; 0, Source!BB347, 1)</f>
        <v>6.56</v>
      </c>
      <c r="K653" s="31">
        <f>Source!Q347</f>
        <v>239.7</v>
      </c>
      <c r="L653" s="33"/>
    </row>
    <row r="654" spans="1:26" ht="14.25" x14ac:dyDescent="0.2">
      <c r="A654" s="46"/>
      <c r="B654" s="47"/>
      <c r="C654" s="47" t="s">
        <v>1462</v>
      </c>
      <c r="D654" s="30"/>
      <c r="E654" s="13"/>
      <c r="F654" s="31">
        <f>Source!AN347</f>
        <v>5.53</v>
      </c>
      <c r="G654" s="32" t="str">
        <f>Source!DF347</f>
        <v>)*1,25</v>
      </c>
      <c r="H654" s="43">
        <f>ROUND(Source!AE347*Source!I347, 2)</f>
        <v>5.56</v>
      </c>
      <c r="I654" s="32"/>
      <c r="J654" s="32">
        <f>IF(Source!BS347&lt;&gt; 0, Source!BS347, 1)</f>
        <v>6.56</v>
      </c>
      <c r="K654" s="43">
        <f>Source!R347</f>
        <v>36.49</v>
      </c>
      <c r="L654" s="33"/>
      <c r="R654">
        <f>H654</f>
        <v>5.56</v>
      </c>
    </row>
    <row r="655" spans="1:26" ht="14.25" x14ac:dyDescent="0.2">
      <c r="A655" s="46"/>
      <c r="B655" s="47"/>
      <c r="C655" s="47" t="s">
        <v>1463</v>
      </c>
      <c r="D655" s="30"/>
      <c r="E655" s="13"/>
      <c r="F655" s="31">
        <f>Source!AL347</f>
        <v>41.37</v>
      </c>
      <c r="G655" s="32" t="str">
        <f>Source!DD347</f>
        <v/>
      </c>
      <c r="H655" s="31">
        <f>ROUND(Source!AC347*Source!I347, 2)</f>
        <v>33.299999999999997</v>
      </c>
      <c r="I655" s="32"/>
      <c r="J655" s="32">
        <f>IF(Source!BC347&lt;&gt; 0, Source!BC347, 1)</f>
        <v>6.56</v>
      </c>
      <c r="K655" s="31">
        <f>Source!P347</f>
        <v>218.47</v>
      </c>
      <c r="L655" s="33"/>
    </row>
    <row r="656" spans="1:26" ht="14.25" x14ac:dyDescent="0.2">
      <c r="A656" s="46"/>
      <c r="B656" s="47"/>
      <c r="C656" s="47" t="s">
        <v>1457</v>
      </c>
      <c r="D656" s="30" t="s">
        <v>1458</v>
      </c>
      <c r="E656" s="13">
        <f>Source!BZ347</f>
        <v>128</v>
      </c>
      <c r="F656" s="66" t="str">
        <f>CONCATENATE(" )", Source!DL347, Source!FT347, "=", Source!FX347)</f>
        <v xml:space="preserve"> )*0,9=115,2</v>
      </c>
      <c r="G656" s="79"/>
      <c r="H656" s="31">
        <f>SUM(S650:S667)</f>
        <v>566.08000000000004</v>
      </c>
      <c r="I656" s="34"/>
      <c r="J656" s="28">
        <f>Source!AT347</f>
        <v>115</v>
      </c>
      <c r="K656" s="31">
        <f>SUM(T650:T667)</f>
        <v>3707.09</v>
      </c>
      <c r="L656" s="33"/>
    </row>
    <row r="657" spans="1:26" ht="14.25" x14ac:dyDescent="0.2">
      <c r="A657" s="46"/>
      <c r="B657" s="47"/>
      <c r="C657" s="47" t="s">
        <v>1459</v>
      </c>
      <c r="D657" s="30" t="s">
        <v>1458</v>
      </c>
      <c r="E657" s="13">
        <f>Source!CA347</f>
        <v>83</v>
      </c>
      <c r="F657" s="66" t="str">
        <f>CONCATENATE(" )", Source!DM347, Source!FU347, "=", Source!FY347)</f>
        <v xml:space="preserve"> )*0,85=70,55</v>
      </c>
      <c r="G657" s="79"/>
      <c r="H657" s="31">
        <f>SUM(U650:U667)</f>
        <v>346.68</v>
      </c>
      <c r="I657" s="34"/>
      <c r="J657" s="28">
        <f>Source!AU347</f>
        <v>71</v>
      </c>
      <c r="K657" s="31">
        <f>SUM(V650:V667)</f>
        <v>2288.73</v>
      </c>
      <c r="L657" s="33"/>
    </row>
    <row r="658" spans="1:26" ht="14.25" x14ac:dyDescent="0.2">
      <c r="A658" s="46"/>
      <c r="B658" s="47"/>
      <c r="C658" s="47" t="s">
        <v>1460</v>
      </c>
      <c r="D658" s="30" t="s">
        <v>1461</v>
      </c>
      <c r="E658" s="13">
        <f>Source!AQ347</f>
        <v>55.83</v>
      </c>
      <c r="F658" s="31"/>
      <c r="G658" s="32" t="str">
        <f>Source!DI347</f>
        <v>)*1,15</v>
      </c>
      <c r="H658" s="31"/>
      <c r="I658" s="32"/>
      <c r="J658" s="32"/>
      <c r="K658" s="31"/>
      <c r="L658" s="35">
        <f>Source!U347</f>
        <v>51.684622500000003</v>
      </c>
    </row>
    <row r="659" spans="1:26" ht="42.75" x14ac:dyDescent="0.2">
      <c r="A659" s="46" t="str">
        <f>Source!E349</f>
        <v>62,1</v>
      </c>
      <c r="B659" s="47" t="str">
        <f>Source!F349</f>
        <v>01.7.19.02-0062</v>
      </c>
      <c r="C659" s="47" t="str">
        <f>Source!G349</f>
        <v>Кольца резиновые уплотнительные для полиэтиленовых труб диаметром 110 мм</v>
      </c>
      <c r="D659" s="30" t="str">
        <f>Source!H349</f>
        <v>100 шт.</v>
      </c>
      <c r="E659" s="13">
        <f>Source!I349</f>
        <v>9.6600000000000005E-2</v>
      </c>
      <c r="F659" s="31">
        <f>Source!AL349+Source!AM349+Source!AO349</f>
        <v>358</v>
      </c>
      <c r="G659" s="45" t="s">
        <v>6</v>
      </c>
      <c r="H659" s="31">
        <f>ROUND(Source!AC349*Source!I349, 2)+ROUND(Source!AD349*Source!I349, 2)+ROUND(Source!AF349*Source!I349, 2)</f>
        <v>34.58</v>
      </c>
      <c r="I659" s="32"/>
      <c r="J659" s="32">
        <f>IF(Source!BC349&lt;&gt; 0, Source!BC349, 1)</f>
        <v>6.56</v>
      </c>
      <c r="K659" s="31">
        <f>Source!O349</f>
        <v>226.86</v>
      </c>
      <c r="L659" s="33"/>
      <c r="S659">
        <f>ROUND((Source!FX349/100)*((ROUND(Source!AF349*Source!I349, 2)+ROUND(Source!AE349*Source!I349, 2))), 2)</f>
        <v>0</v>
      </c>
      <c r="T659">
        <f>Source!X349</f>
        <v>0</v>
      </c>
      <c r="U659">
        <f>ROUND((Source!FY349/100)*((ROUND(Source!AF349*Source!I349, 2)+ROUND(Source!AE349*Source!I349, 2))), 2)</f>
        <v>0</v>
      </c>
      <c r="V659">
        <f>Source!Y349</f>
        <v>0</v>
      </c>
      <c r="W659">
        <f>IF(Source!BI349&lt;=1,H659, 0)</f>
        <v>34.58</v>
      </c>
      <c r="X659">
        <f>IF(Source!BI349=2,H659, 0)</f>
        <v>0</v>
      </c>
      <c r="Y659">
        <f>IF(Source!BI349=3,H659, 0)</f>
        <v>0</v>
      </c>
      <c r="Z659">
        <f>IF(Source!BI349=4,H659, 0)</f>
        <v>0</v>
      </c>
    </row>
    <row r="660" spans="1:26" ht="28.5" x14ac:dyDescent="0.2">
      <c r="A660" s="46" t="str">
        <f>Source!E351</f>
        <v>62,2</v>
      </c>
      <c r="B660" s="47" t="str">
        <f>Source!F351</f>
        <v>24.3.05.16-0138</v>
      </c>
      <c r="C660" s="47" t="str">
        <f>Source!G351</f>
        <v>Угольник 90 град. полипропиленовый диаметром 110 мм</v>
      </c>
      <c r="D660" s="30" t="str">
        <f>Source!H351</f>
        <v>10 шт.</v>
      </c>
      <c r="E660" s="13">
        <f>Source!I351</f>
        <v>0.6</v>
      </c>
      <c r="F660" s="31">
        <f>Source!AL351+Source!AM351+Source!AO351</f>
        <v>504.07</v>
      </c>
      <c r="G660" s="45" t="s">
        <v>6</v>
      </c>
      <c r="H660" s="31">
        <f>ROUND(Source!AC351*Source!I351, 2)+ROUND(Source!AD351*Source!I351, 2)+ROUND(Source!AF351*Source!I351, 2)</f>
        <v>302.44</v>
      </c>
      <c r="I660" s="32"/>
      <c r="J660" s="32">
        <f>IF(Source!BC351&lt;&gt; 0, Source!BC351, 1)</f>
        <v>6.56</v>
      </c>
      <c r="K660" s="31">
        <f>Source!O351</f>
        <v>1984.02</v>
      </c>
      <c r="L660" s="33"/>
      <c r="S660">
        <f>ROUND((Source!FX351/100)*((ROUND(Source!AF351*Source!I351, 2)+ROUND(Source!AE351*Source!I351, 2))), 2)</f>
        <v>0</v>
      </c>
      <c r="T660">
        <f>Source!X351</f>
        <v>0</v>
      </c>
      <c r="U660">
        <f>ROUND((Source!FY351/100)*((ROUND(Source!AF351*Source!I351, 2)+ROUND(Source!AE351*Source!I351, 2))), 2)</f>
        <v>0</v>
      </c>
      <c r="V660">
        <f>Source!Y351</f>
        <v>0</v>
      </c>
      <c r="W660">
        <f>IF(Source!BI351&lt;=1,H660, 0)</f>
        <v>302.44</v>
      </c>
      <c r="X660">
        <f>IF(Source!BI351=2,H660, 0)</f>
        <v>0</v>
      </c>
      <c r="Y660">
        <f>IF(Source!BI351=3,H660, 0)</f>
        <v>0</v>
      </c>
      <c r="Z660">
        <f>IF(Source!BI351=4,H660, 0)</f>
        <v>0</v>
      </c>
    </row>
    <row r="661" spans="1:26" ht="28.5" x14ac:dyDescent="0.2">
      <c r="A661" s="46" t="str">
        <f>Source!E353</f>
        <v>62,3</v>
      </c>
      <c r="B661" s="47" t="str">
        <f>Source!F353</f>
        <v>24.3.05.15-0008</v>
      </c>
      <c r="C661" s="47" t="str">
        <f>Source!G353</f>
        <v>Тройник "Фузиотерм" диаметром 110 мм прим.</v>
      </c>
      <c r="D661" s="30" t="str">
        <f>Source!H353</f>
        <v>10 шт.</v>
      </c>
      <c r="E661" s="13">
        <f>Source!I353</f>
        <v>2.9</v>
      </c>
      <c r="F661" s="31">
        <f>Source!AL353+Source!AM353+Source!AO353</f>
        <v>2685.7</v>
      </c>
      <c r="G661" s="45" t="s">
        <v>6</v>
      </c>
      <c r="H661" s="31">
        <f>ROUND(Source!AC353*Source!I353, 2)+ROUND(Source!AD353*Source!I353, 2)+ROUND(Source!AF353*Source!I353, 2)</f>
        <v>7788.53</v>
      </c>
      <c r="I661" s="32"/>
      <c r="J661" s="32">
        <f>IF(Source!BC353&lt;&gt; 0, Source!BC353, 1)</f>
        <v>6.56</v>
      </c>
      <c r="K661" s="31">
        <f>Source!O353</f>
        <v>51092.76</v>
      </c>
      <c r="L661" s="33"/>
      <c r="S661">
        <f>ROUND((Source!FX353/100)*((ROUND(Source!AF353*Source!I353, 2)+ROUND(Source!AE353*Source!I353, 2))), 2)</f>
        <v>0</v>
      </c>
      <c r="T661">
        <f>Source!X353</f>
        <v>0</v>
      </c>
      <c r="U661">
        <f>ROUND((Source!FY353/100)*((ROUND(Source!AF353*Source!I353, 2)+ROUND(Source!AE353*Source!I353, 2))), 2)</f>
        <v>0</v>
      </c>
      <c r="V661">
        <f>Source!Y353</f>
        <v>0</v>
      </c>
      <c r="W661">
        <f>IF(Source!BI353&lt;=1,H661, 0)</f>
        <v>7788.53</v>
      </c>
      <c r="X661">
        <f>IF(Source!BI353=2,H661, 0)</f>
        <v>0</v>
      </c>
      <c r="Y661">
        <f>IF(Source!BI353=3,H661, 0)</f>
        <v>0</v>
      </c>
      <c r="Z661">
        <f>IF(Source!BI353=4,H661, 0)</f>
        <v>0</v>
      </c>
    </row>
    <row r="662" spans="1:26" ht="28.5" x14ac:dyDescent="0.2">
      <c r="A662" s="46" t="str">
        <f>Source!E355</f>
        <v>62,4</v>
      </c>
      <c r="B662" s="47" t="str">
        <f>Source!F355</f>
        <v>24.3.05.16-0121</v>
      </c>
      <c r="C662" s="47" t="str">
        <f>Source!G355</f>
        <v>Угольник 45° полипропиленовый диаметр 110 мм прим.</v>
      </c>
      <c r="D662" s="30" t="str">
        <f>Source!H355</f>
        <v>шт.</v>
      </c>
      <c r="E662" s="13">
        <f>Source!I355</f>
        <v>14</v>
      </c>
      <c r="F662" s="31">
        <f>Source!AL355+Source!AM355+Source!AO355</f>
        <v>84.03</v>
      </c>
      <c r="G662" s="45" t="s">
        <v>6</v>
      </c>
      <c r="H662" s="31">
        <f>ROUND(Source!AC355*Source!I355, 2)+ROUND(Source!AD355*Source!I355, 2)+ROUND(Source!AF355*Source!I355, 2)</f>
        <v>1176.42</v>
      </c>
      <c r="I662" s="32"/>
      <c r="J662" s="32">
        <f>IF(Source!BC355&lt;&gt; 0, Source!BC355, 1)</f>
        <v>6.56</v>
      </c>
      <c r="K662" s="31">
        <f>Source!O355</f>
        <v>7717.32</v>
      </c>
      <c r="L662" s="33"/>
      <c r="S662">
        <f>ROUND((Source!FX355/100)*((ROUND(Source!AF355*Source!I355, 2)+ROUND(Source!AE355*Source!I355, 2))), 2)</f>
        <v>0</v>
      </c>
      <c r="T662">
        <f>Source!X355</f>
        <v>0</v>
      </c>
      <c r="U662">
        <f>ROUND((Source!FY355/100)*((ROUND(Source!AF355*Source!I355, 2)+ROUND(Source!AE355*Source!I355, 2))), 2)</f>
        <v>0</v>
      </c>
      <c r="V662">
        <f>Source!Y355</f>
        <v>0</v>
      </c>
      <c r="W662">
        <f>IF(Source!BI355&lt;=1,H662, 0)</f>
        <v>1176.42</v>
      </c>
      <c r="X662">
        <f>IF(Source!BI355=2,H662, 0)</f>
        <v>0</v>
      </c>
      <c r="Y662">
        <f>IF(Source!BI355=3,H662, 0)</f>
        <v>0</v>
      </c>
      <c r="Z662">
        <f>IF(Source!BI355=4,H662, 0)</f>
        <v>0</v>
      </c>
    </row>
    <row r="663" spans="1:26" ht="28.5" x14ac:dyDescent="0.2">
      <c r="A663" s="46" t="str">
        <f>Source!E357</f>
        <v>62,5</v>
      </c>
      <c r="B663" s="47" t="str">
        <f>Source!F357</f>
        <v>24.3.05.12-0001</v>
      </c>
      <c r="C663" s="47" t="str">
        <f>Source!G357</f>
        <v>Ревизия полипропиленовая с крышкой диаметром 100 мм</v>
      </c>
      <c r="D663" s="30" t="str">
        <f>Source!H357</f>
        <v>шт.</v>
      </c>
      <c r="E663" s="13">
        <f>Source!I357</f>
        <v>3</v>
      </c>
      <c r="F663" s="31">
        <f>Source!AL357+Source!AM357+Source!AO357</f>
        <v>15.18</v>
      </c>
      <c r="G663" s="45" t="s">
        <v>6</v>
      </c>
      <c r="H663" s="31">
        <f>ROUND(Source!AC357*Source!I357, 2)+ROUND(Source!AD357*Source!I357, 2)+ROUND(Source!AF357*Source!I357, 2)</f>
        <v>45.54</v>
      </c>
      <c r="I663" s="32"/>
      <c r="J663" s="32">
        <f>IF(Source!BC357&lt;&gt; 0, Source!BC357, 1)</f>
        <v>6.56</v>
      </c>
      <c r="K663" s="31">
        <f>Source!O357</f>
        <v>298.74</v>
      </c>
      <c r="L663" s="33"/>
      <c r="S663">
        <f>ROUND((Source!FX357/100)*((ROUND(Source!AF357*Source!I357, 2)+ROUND(Source!AE357*Source!I357, 2))), 2)</f>
        <v>0</v>
      </c>
      <c r="T663">
        <f>Source!X357</f>
        <v>0</v>
      </c>
      <c r="U663">
        <f>ROUND((Source!FY357/100)*((ROUND(Source!AF357*Source!I357, 2)+ROUND(Source!AE357*Source!I357, 2))), 2)</f>
        <v>0</v>
      </c>
      <c r="V663">
        <f>Source!Y357</f>
        <v>0</v>
      </c>
      <c r="W663">
        <f>IF(Source!BI357&lt;=1,H663, 0)</f>
        <v>45.54</v>
      </c>
      <c r="X663">
        <f>IF(Source!BI357=2,H663, 0)</f>
        <v>0</v>
      </c>
      <c r="Y663">
        <f>IF(Source!BI357=3,H663, 0)</f>
        <v>0</v>
      </c>
      <c r="Z663">
        <f>IF(Source!BI357=4,H663, 0)</f>
        <v>0</v>
      </c>
    </row>
    <row r="664" spans="1:26" ht="28.5" x14ac:dyDescent="0.2">
      <c r="A664" s="46" t="str">
        <f>Source!E359</f>
        <v>62,6</v>
      </c>
      <c r="B664" s="47" t="str">
        <f>Source!F359</f>
        <v>24.3.05.02-0101</v>
      </c>
      <c r="C664" s="47" t="str">
        <f>Source!G359</f>
        <v>Заглушка канализационная полипропиленовая диаметром 110 мм</v>
      </c>
      <c r="D664" s="30" t="str">
        <f>Source!H359</f>
        <v>10 шт.</v>
      </c>
      <c r="E664" s="13">
        <f>Source!I359</f>
        <v>0.3</v>
      </c>
      <c r="F664" s="31">
        <f>Source!AL359+Source!AM359+Source!AO359</f>
        <v>28.9</v>
      </c>
      <c r="G664" s="45" t="s">
        <v>6</v>
      </c>
      <c r="H664" s="31">
        <f>ROUND(Source!AC359*Source!I359, 2)+ROUND(Source!AD359*Source!I359, 2)+ROUND(Source!AF359*Source!I359, 2)</f>
        <v>8.67</v>
      </c>
      <c r="I664" s="32"/>
      <c r="J664" s="32">
        <f>IF(Source!BC359&lt;&gt; 0, Source!BC359, 1)</f>
        <v>6.56</v>
      </c>
      <c r="K664" s="31">
        <f>Source!O359</f>
        <v>56.88</v>
      </c>
      <c r="L664" s="33"/>
      <c r="S664">
        <f>ROUND((Source!FX359/100)*((ROUND(Source!AF359*Source!I359, 2)+ROUND(Source!AE359*Source!I359, 2))), 2)</f>
        <v>0</v>
      </c>
      <c r="T664">
        <f>Source!X359</f>
        <v>0</v>
      </c>
      <c r="U664">
        <f>ROUND((Source!FY359/100)*((ROUND(Source!AF359*Source!I359, 2)+ROUND(Source!AE359*Source!I359, 2))), 2)</f>
        <v>0</v>
      </c>
      <c r="V664">
        <f>Source!Y359</f>
        <v>0</v>
      </c>
      <c r="W664">
        <f>IF(Source!BI359&lt;=1,H664, 0)</f>
        <v>8.67</v>
      </c>
      <c r="X664">
        <f>IF(Source!BI359=2,H664, 0)</f>
        <v>0</v>
      </c>
      <c r="Y664">
        <f>IF(Source!BI359=3,H664, 0)</f>
        <v>0</v>
      </c>
      <c r="Z664">
        <f>IF(Source!BI359=4,H664, 0)</f>
        <v>0</v>
      </c>
    </row>
    <row r="665" spans="1:26" ht="28.5" x14ac:dyDescent="0.2">
      <c r="A665" s="46" t="str">
        <f>Source!E361</f>
        <v>62,7</v>
      </c>
      <c r="B665" s="47" t="str">
        <f>Source!F361</f>
        <v>24.1.02.01-0121</v>
      </c>
      <c r="C665" s="47" t="str">
        <f>Source!G361</f>
        <v>Хомуты для крепления трубопроводов, диаметром 110 мм</v>
      </c>
      <c r="D665" s="30" t="str">
        <f>Source!H361</f>
        <v>10 шт.</v>
      </c>
      <c r="E665" s="13">
        <f>Source!I361</f>
        <v>5.7</v>
      </c>
      <c r="F665" s="31">
        <f>Source!AL361+Source!AM361+Source!AO361</f>
        <v>121.19</v>
      </c>
      <c r="G665" s="45" t="s">
        <v>6</v>
      </c>
      <c r="H665" s="31">
        <f>ROUND(Source!AC361*Source!I361, 2)+ROUND(Source!AD361*Source!I361, 2)+ROUND(Source!AF361*Source!I361, 2)</f>
        <v>690.78</v>
      </c>
      <c r="I665" s="32"/>
      <c r="J665" s="32">
        <f>IF(Source!BC361&lt;&gt; 0, Source!BC361, 1)</f>
        <v>6.56</v>
      </c>
      <c r="K665" s="31">
        <f>Source!O361</f>
        <v>4531.54</v>
      </c>
      <c r="L665" s="33"/>
      <c r="S665">
        <f>ROUND((Source!FX361/100)*((ROUND(Source!AF361*Source!I361, 2)+ROUND(Source!AE361*Source!I361, 2))), 2)</f>
        <v>0</v>
      </c>
      <c r="T665">
        <f>Source!X361</f>
        <v>0</v>
      </c>
      <c r="U665">
        <f>ROUND((Source!FY361/100)*((ROUND(Source!AF361*Source!I361, 2)+ROUND(Source!AE361*Source!I361, 2))), 2)</f>
        <v>0</v>
      </c>
      <c r="V665">
        <f>Source!Y361</f>
        <v>0</v>
      </c>
      <c r="W665">
        <f>IF(Source!BI361&lt;=1,H665, 0)</f>
        <v>690.78</v>
      </c>
      <c r="X665">
        <f>IF(Source!BI361=2,H665, 0)</f>
        <v>0</v>
      </c>
      <c r="Y665">
        <f>IF(Source!BI361=3,H665, 0)</f>
        <v>0</v>
      </c>
      <c r="Z665">
        <f>IF(Source!BI361=4,H665, 0)</f>
        <v>0</v>
      </c>
    </row>
    <row r="666" spans="1:26" ht="28.5" x14ac:dyDescent="0.2">
      <c r="A666" s="46" t="str">
        <f>Source!E363</f>
        <v>62,8</v>
      </c>
      <c r="B666" s="47" t="str">
        <f>Source!F363</f>
        <v>01.7.15.12-0004</v>
      </c>
      <c r="C666" s="47" t="str">
        <f>Source!G363</f>
        <v>Шпилька-саморез М10-120</v>
      </c>
      <c r="D666" s="30" t="str">
        <f>Source!H363</f>
        <v>100 шт.</v>
      </c>
      <c r="E666" s="13">
        <f>Source!I363</f>
        <v>0.56999999999999995</v>
      </c>
      <c r="F666" s="31">
        <f>Source!AL363+Source!AM363+Source!AO363</f>
        <v>134</v>
      </c>
      <c r="G666" s="45" t="s">
        <v>6</v>
      </c>
      <c r="H666" s="31">
        <f>ROUND(Source!AC363*Source!I363, 2)+ROUND(Source!AD363*Source!I363, 2)+ROUND(Source!AF363*Source!I363, 2)</f>
        <v>76.38</v>
      </c>
      <c r="I666" s="32"/>
      <c r="J666" s="32">
        <f>IF(Source!BC363&lt;&gt; 0, Source!BC363, 1)</f>
        <v>6.56</v>
      </c>
      <c r="K666" s="31">
        <f>Source!O363</f>
        <v>501.05</v>
      </c>
      <c r="L666" s="33"/>
      <c r="S666">
        <f>ROUND((Source!FX363/100)*((ROUND(Source!AF363*Source!I363, 2)+ROUND(Source!AE363*Source!I363, 2))), 2)</f>
        <v>0</v>
      </c>
      <c r="T666">
        <f>Source!X363</f>
        <v>0</v>
      </c>
      <c r="U666">
        <f>ROUND((Source!FY363/100)*((ROUND(Source!AF363*Source!I363, 2)+ROUND(Source!AE363*Source!I363, 2))), 2)</f>
        <v>0</v>
      </c>
      <c r="V666">
        <f>Source!Y363</f>
        <v>0</v>
      </c>
      <c r="W666">
        <f>IF(Source!BI363&lt;=1,H666, 0)</f>
        <v>76.38</v>
      </c>
      <c r="X666">
        <f>IF(Source!BI363=2,H666, 0)</f>
        <v>0</v>
      </c>
      <c r="Y666">
        <f>IF(Source!BI363=3,H666, 0)</f>
        <v>0</v>
      </c>
      <c r="Z666">
        <f>IF(Source!BI363=4,H666, 0)</f>
        <v>0</v>
      </c>
    </row>
    <row r="667" spans="1:26" ht="28.5" x14ac:dyDescent="0.2">
      <c r="A667" s="48" t="str">
        <f>Source!E365</f>
        <v>62,9</v>
      </c>
      <c r="B667" s="49" t="str">
        <f>Source!F365</f>
        <v>24.3.02.02-0004</v>
      </c>
      <c r="C667" s="49" t="str">
        <f>Source!G365</f>
        <v>Трубы безнапорные канализационные из полипропилена, диаметром 110 мм</v>
      </c>
      <c r="D667" s="36" t="str">
        <f>Source!H365</f>
        <v>м</v>
      </c>
      <c r="E667" s="37">
        <f>Source!I365</f>
        <v>80.338999999999999</v>
      </c>
      <c r="F667" s="38">
        <f>Source!AL365+Source!AM365+Source!AO365</f>
        <v>43.52</v>
      </c>
      <c r="G667" s="39" t="s">
        <v>6</v>
      </c>
      <c r="H667" s="38">
        <f>ROUND(Source!AC365*Source!I365, 2)+ROUND(Source!AD365*Source!I365, 2)+ROUND(Source!AF365*Source!I365, 2)</f>
        <v>3496.35</v>
      </c>
      <c r="I667" s="40"/>
      <c r="J667" s="40">
        <f>IF(Source!BC365&lt;&gt; 0, Source!BC365, 1)</f>
        <v>6.56</v>
      </c>
      <c r="K667" s="38">
        <f>Source!O365</f>
        <v>22936.080000000002</v>
      </c>
      <c r="L667" s="41"/>
      <c r="S667">
        <f>ROUND((Source!FX365/100)*((ROUND(Source!AF365*Source!I365, 2)+ROUND(Source!AE365*Source!I365, 2))), 2)</f>
        <v>0</v>
      </c>
      <c r="T667">
        <f>Source!X365</f>
        <v>0</v>
      </c>
      <c r="U667">
        <f>ROUND((Source!FY365/100)*((ROUND(Source!AF365*Source!I365, 2)+ROUND(Source!AE365*Source!I365, 2))), 2)</f>
        <v>0</v>
      </c>
      <c r="V667">
        <f>Source!Y365</f>
        <v>0</v>
      </c>
      <c r="W667">
        <f>IF(Source!BI365&lt;=1,H667, 0)</f>
        <v>3496.35</v>
      </c>
      <c r="X667">
        <f>IF(Source!BI365=2,H667, 0)</f>
        <v>0</v>
      </c>
      <c r="Y667">
        <f>IF(Source!BI365=3,H667, 0)</f>
        <v>0</v>
      </c>
      <c r="Z667">
        <f>IF(Source!BI365=4,H667, 0)</f>
        <v>0</v>
      </c>
    </row>
    <row r="668" spans="1:26" ht="15" x14ac:dyDescent="0.25">
      <c r="G668" s="78">
        <f>H652+H653+H655+H656+H657+SUM(H659:H667)</f>
        <v>15088.12</v>
      </c>
      <c r="H668" s="78"/>
      <c r="J668" s="78">
        <f>K652+K653+K655+K656+K657+SUM(K659:K667)</f>
        <v>98986.31</v>
      </c>
      <c r="K668" s="78"/>
      <c r="L668" s="42">
        <f>Source!U347</f>
        <v>51.684622500000003</v>
      </c>
      <c r="O668" s="26">
        <f>G668</f>
        <v>15088.12</v>
      </c>
      <c r="P668" s="26">
        <f>J668</f>
        <v>98986.31</v>
      </c>
      <c r="Q668" s="26">
        <f>L668</f>
        <v>51.684622500000003</v>
      </c>
      <c r="W668">
        <f>IF(Source!BI347&lt;=1,H652+H653+H655+H656+H657, 0)</f>
        <v>1468.43</v>
      </c>
      <c r="X668">
        <f>IF(Source!BI347=2,H652+H653+H655+H656+H657, 0)</f>
        <v>0</v>
      </c>
      <c r="Y668">
        <f>IF(Source!BI347=3,H652+H653+H655+H656+H657, 0)</f>
        <v>0</v>
      </c>
      <c r="Z668">
        <f>IF(Source!BI347=4,H652+H653+H655+H656+H657, 0)</f>
        <v>0</v>
      </c>
    </row>
    <row r="669" spans="1:26" ht="42.75" x14ac:dyDescent="0.2">
      <c r="A669" s="46" t="str">
        <f>Source!E367</f>
        <v>63</v>
      </c>
      <c r="B669" s="47" t="str">
        <f>Source!F367</f>
        <v>16-04-001-02</v>
      </c>
      <c r="C669" s="47" t="str">
        <f>Source!G367</f>
        <v>Прокладка трубопроводов канализации из полиэтиленовых труб высокой плотности диаметром 110 мм</v>
      </c>
      <c r="D669" s="30" t="str">
        <f>Source!H367</f>
        <v>100 м</v>
      </c>
      <c r="E669" s="13">
        <f>Source!I367</f>
        <v>0.1</v>
      </c>
      <c r="F669" s="31">
        <f>Source!AL367+Source!AM367+Source!AO367</f>
        <v>758.13</v>
      </c>
      <c r="G669" s="32"/>
      <c r="H669" s="31"/>
      <c r="I669" s="32" t="str">
        <f>Source!BO367</f>
        <v/>
      </c>
      <c r="J669" s="32"/>
      <c r="K669" s="31"/>
      <c r="L669" s="33"/>
      <c r="S669">
        <f>ROUND((Source!FX367/100)*((ROUND(Source!AF367*Source!I367, 2)+ROUND(Source!AE367*Source!I367, 2))), 2)</f>
        <v>81.08</v>
      </c>
      <c r="T669">
        <f>Source!X367</f>
        <v>531</v>
      </c>
      <c r="U669">
        <f>ROUND((Source!FY367/100)*((ROUND(Source!AF367*Source!I367, 2)+ROUND(Source!AE367*Source!I367, 2))), 2)</f>
        <v>49.65</v>
      </c>
      <c r="V669">
        <f>Source!Y367</f>
        <v>327.84</v>
      </c>
    </row>
    <row r="670" spans="1:26" x14ac:dyDescent="0.2">
      <c r="C670" s="25" t="str">
        <f>"Объем: "&amp;Source!I367&amp;"=10/"&amp;"100"</f>
        <v>Объем: 0,1=10/100</v>
      </c>
    </row>
    <row r="671" spans="1:26" ht="14.25" x14ac:dyDescent="0.2">
      <c r="A671" s="46"/>
      <c r="B671" s="47"/>
      <c r="C671" s="47" t="s">
        <v>1456</v>
      </c>
      <c r="D671" s="30"/>
      <c r="E671" s="13"/>
      <c r="F671" s="31">
        <f>Source!AO367</f>
        <v>611.07000000000005</v>
      </c>
      <c r="G671" s="32" t="str">
        <f>Source!DG367</f>
        <v>)*1,15</v>
      </c>
      <c r="H671" s="31">
        <f>ROUND(Source!AF367*Source!I367, 2)</f>
        <v>70.27</v>
      </c>
      <c r="I671" s="32"/>
      <c r="J671" s="32">
        <f>IF(Source!BA367&lt;&gt; 0, Source!BA367, 1)</f>
        <v>6.56</v>
      </c>
      <c r="K671" s="31">
        <f>Source!S367</f>
        <v>460.99</v>
      </c>
      <c r="L671" s="33"/>
      <c r="R671">
        <f>H671</f>
        <v>70.27</v>
      </c>
    </row>
    <row r="672" spans="1:26" ht="14.25" x14ac:dyDescent="0.2">
      <c r="A672" s="46"/>
      <c r="B672" s="47"/>
      <c r="C672" s="47" t="s">
        <v>210</v>
      </c>
      <c r="D672" s="30"/>
      <c r="E672" s="13"/>
      <c r="F672" s="31">
        <f>Source!AM367</f>
        <v>6.14</v>
      </c>
      <c r="G672" s="32" t="str">
        <f>Source!DE367</f>
        <v>)*1,25</v>
      </c>
      <c r="H672" s="31">
        <f>ROUND(Source!AD367*Source!I367, 2)</f>
        <v>0.77</v>
      </c>
      <c r="I672" s="32"/>
      <c r="J672" s="32">
        <f>IF(Source!BB367&lt;&gt; 0, Source!BB367, 1)</f>
        <v>6.56</v>
      </c>
      <c r="K672" s="31">
        <f>Source!Q367</f>
        <v>5.04</v>
      </c>
      <c r="L672" s="33"/>
    </row>
    <row r="673" spans="1:26" ht="14.25" x14ac:dyDescent="0.2">
      <c r="A673" s="46"/>
      <c r="B673" s="47"/>
      <c r="C673" s="47" t="s">
        <v>1462</v>
      </c>
      <c r="D673" s="30"/>
      <c r="E673" s="13"/>
      <c r="F673" s="31">
        <f>Source!AN367</f>
        <v>0.91</v>
      </c>
      <c r="G673" s="32" t="str">
        <f>Source!DF367</f>
        <v>)*1,25</v>
      </c>
      <c r="H673" s="43">
        <f>ROUND(Source!AE367*Source!I367, 2)</f>
        <v>0.11</v>
      </c>
      <c r="I673" s="32"/>
      <c r="J673" s="32">
        <f>IF(Source!BS367&lt;&gt; 0, Source!BS367, 1)</f>
        <v>6.56</v>
      </c>
      <c r="K673" s="43">
        <f>Source!R367</f>
        <v>0.75</v>
      </c>
      <c r="L673" s="33"/>
      <c r="R673">
        <f>H673</f>
        <v>0.11</v>
      </c>
    </row>
    <row r="674" spans="1:26" ht="14.25" x14ac:dyDescent="0.2">
      <c r="A674" s="46"/>
      <c r="B674" s="47"/>
      <c r="C674" s="47" t="s">
        <v>1463</v>
      </c>
      <c r="D674" s="30"/>
      <c r="E674" s="13"/>
      <c r="F674" s="31">
        <f>Source!AL367</f>
        <v>140.91999999999999</v>
      </c>
      <c r="G674" s="32" t="str">
        <f>Source!DD367</f>
        <v/>
      </c>
      <c r="H674" s="31">
        <f>ROUND(Source!AC367*Source!I367, 2)</f>
        <v>14.09</v>
      </c>
      <c r="I674" s="32"/>
      <c r="J674" s="32">
        <f>IF(Source!BC367&lt;&gt; 0, Source!BC367, 1)</f>
        <v>6.56</v>
      </c>
      <c r="K674" s="31">
        <f>Source!P367</f>
        <v>92.44</v>
      </c>
      <c r="L674" s="33"/>
    </row>
    <row r="675" spans="1:26" ht="14.25" x14ac:dyDescent="0.2">
      <c r="A675" s="46"/>
      <c r="B675" s="47"/>
      <c r="C675" s="47" t="s">
        <v>1457</v>
      </c>
      <c r="D675" s="30" t="s">
        <v>1458</v>
      </c>
      <c r="E675" s="13">
        <f>Source!BZ367</f>
        <v>128</v>
      </c>
      <c r="F675" s="66" t="str">
        <f>CONCATENATE(" )", Source!DL367, Source!FT367, "=", Source!FX367)</f>
        <v xml:space="preserve"> )*0,9=115,2</v>
      </c>
      <c r="G675" s="79"/>
      <c r="H675" s="31">
        <f>SUM(S669:S678)</f>
        <v>81.08</v>
      </c>
      <c r="I675" s="34"/>
      <c r="J675" s="28">
        <f>Source!AT367</f>
        <v>115</v>
      </c>
      <c r="K675" s="31">
        <f>SUM(T669:T678)</f>
        <v>531</v>
      </c>
      <c r="L675" s="33"/>
    </row>
    <row r="676" spans="1:26" ht="14.25" x14ac:dyDescent="0.2">
      <c r="A676" s="46"/>
      <c r="B676" s="47"/>
      <c r="C676" s="47" t="s">
        <v>1459</v>
      </c>
      <c r="D676" s="30" t="s">
        <v>1458</v>
      </c>
      <c r="E676" s="13">
        <f>Source!CA367</f>
        <v>83</v>
      </c>
      <c r="F676" s="66" t="str">
        <f>CONCATENATE(" )", Source!DM367, Source!FU367, "=", Source!FY367)</f>
        <v xml:space="preserve"> )*0,85=70,55</v>
      </c>
      <c r="G676" s="79"/>
      <c r="H676" s="31">
        <f>SUM(U669:U678)</f>
        <v>49.65</v>
      </c>
      <c r="I676" s="34"/>
      <c r="J676" s="28">
        <f>Source!AU367</f>
        <v>71</v>
      </c>
      <c r="K676" s="31">
        <f>SUM(V669:V678)</f>
        <v>327.84</v>
      </c>
      <c r="L676" s="33"/>
    </row>
    <row r="677" spans="1:26" ht="14.25" x14ac:dyDescent="0.2">
      <c r="A677" s="46"/>
      <c r="B677" s="47"/>
      <c r="C677" s="47" t="s">
        <v>1460</v>
      </c>
      <c r="D677" s="30" t="s">
        <v>1461</v>
      </c>
      <c r="E677" s="13">
        <f>Source!AQ367</f>
        <v>61.6</v>
      </c>
      <c r="F677" s="31"/>
      <c r="G677" s="32" t="str">
        <f>Source!DI367</f>
        <v>)*1,15</v>
      </c>
      <c r="H677" s="31"/>
      <c r="I677" s="32"/>
      <c r="J677" s="32"/>
      <c r="K677" s="31"/>
      <c r="L677" s="35">
        <f>Source!U367</f>
        <v>7.0839999999999996</v>
      </c>
    </row>
    <row r="678" spans="1:26" ht="57" x14ac:dyDescent="0.2">
      <c r="A678" s="48" t="str">
        <f>Source!E369</f>
        <v>63,1</v>
      </c>
      <c r="B678" s="49" t="str">
        <f>Source!F369</f>
        <v>24.3.03.02-0002</v>
      </c>
      <c r="C678" s="49" t="str">
        <f>Source!G369</f>
        <v>Трубопроводы канализации из полиэтиленовых труб высокой плотности с гильзами, диаметром 110 мм</v>
      </c>
      <c r="D678" s="36" t="str">
        <f>Source!H369</f>
        <v>м</v>
      </c>
      <c r="E678" s="37">
        <f>Source!I369</f>
        <v>9.98</v>
      </c>
      <c r="F678" s="38">
        <f>Source!AL369+Source!AM369+Source!AO369</f>
        <v>70.400000000000006</v>
      </c>
      <c r="G678" s="39" t="s">
        <v>6</v>
      </c>
      <c r="H678" s="38">
        <f>ROUND(Source!AC369*Source!I369, 2)+ROUND(Source!AD369*Source!I369, 2)+ROUND(Source!AF369*Source!I369, 2)</f>
        <v>702.59</v>
      </c>
      <c r="I678" s="40"/>
      <c r="J678" s="40">
        <f>IF(Source!BC369&lt;&gt; 0, Source!BC369, 1)</f>
        <v>6.56</v>
      </c>
      <c r="K678" s="38">
        <f>Source!O369</f>
        <v>4609</v>
      </c>
      <c r="L678" s="41"/>
      <c r="S678">
        <f>ROUND((Source!FX369/100)*((ROUND(Source!AF369*Source!I369, 2)+ROUND(Source!AE369*Source!I369, 2))), 2)</f>
        <v>0</v>
      </c>
      <c r="T678">
        <f>Source!X369</f>
        <v>0</v>
      </c>
      <c r="U678">
        <f>ROUND((Source!FY369/100)*((ROUND(Source!AF369*Source!I369, 2)+ROUND(Source!AE369*Source!I369, 2))), 2)</f>
        <v>0</v>
      </c>
      <c r="V678">
        <f>Source!Y369</f>
        <v>0</v>
      </c>
      <c r="W678">
        <f>IF(Source!BI369&lt;=1,H678, 0)</f>
        <v>702.59</v>
      </c>
      <c r="X678">
        <f>IF(Source!BI369=2,H678, 0)</f>
        <v>0</v>
      </c>
      <c r="Y678">
        <f>IF(Source!BI369=3,H678, 0)</f>
        <v>0</v>
      </c>
      <c r="Z678">
        <f>IF(Source!BI369=4,H678, 0)</f>
        <v>0</v>
      </c>
    </row>
    <row r="679" spans="1:26" ht="15" x14ac:dyDescent="0.25">
      <c r="G679" s="78">
        <f>H671+H672+H674+H675+H676+SUM(H678:H678)</f>
        <v>918.45</v>
      </c>
      <c r="H679" s="78"/>
      <c r="J679" s="78">
        <f>K671+K672+K674+K675+K676+SUM(K678:K678)</f>
        <v>6026.3099999999995</v>
      </c>
      <c r="K679" s="78"/>
      <c r="L679" s="42">
        <f>Source!U367</f>
        <v>7.0839999999999996</v>
      </c>
      <c r="O679" s="26">
        <f>G679</f>
        <v>918.45</v>
      </c>
      <c r="P679" s="26">
        <f>J679</f>
        <v>6026.3099999999995</v>
      </c>
      <c r="Q679" s="26">
        <f>L679</f>
        <v>7.0839999999999996</v>
      </c>
      <c r="W679">
        <f>IF(Source!BI367&lt;=1,H671+H672+H674+H675+H676, 0)</f>
        <v>215.85999999999999</v>
      </c>
      <c r="X679">
        <f>IF(Source!BI367=2,H671+H672+H674+H675+H676, 0)</f>
        <v>0</v>
      </c>
      <c r="Y679">
        <f>IF(Source!BI367=3,H671+H672+H674+H675+H676, 0)</f>
        <v>0</v>
      </c>
      <c r="Z679">
        <f>IF(Source!BI367=4,H671+H672+H674+H675+H676, 0)</f>
        <v>0</v>
      </c>
    </row>
    <row r="680" spans="1:26" ht="14.25" x14ac:dyDescent="0.2">
      <c r="A680" s="46" t="str">
        <f>Source!E371</f>
        <v>64</v>
      </c>
      <c r="B680" s="47" t="str">
        <f>Source!F371</f>
        <v>65-6-2</v>
      </c>
      <c r="C680" s="47" t="str">
        <f>Source!G371</f>
        <v>Смена трапов диаметром до 100 мм</v>
      </c>
      <c r="D680" s="30" t="str">
        <f>Source!H371</f>
        <v>100 ШТ</v>
      </c>
      <c r="E680" s="13">
        <f>Source!I371</f>
        <v>0.09</v>
      </c>
      <c r="F680" s="31">
        <f>Source!AL371+Source!AM371+Source!AO371</f>
        <v>2606.36</v>
      </c>
      <c r="G680" s="32"/>
      <c r="H680" s="31"/>
      <c r="I680" s="32" t="str">
        <f>Source!BO371</f>
        <v/>
      </c>
      <c r="J680" s="32"/>
      <c r="K680" s="31"/>
      <c r="L680" s="33"/>
      <c r="S680">
        <f>ROUND((Source!FX371/100)*((ROUND(Source!AF371*Source!I371, 2)+ROUND(Source!AE371*Source!I371, 2))), 2)</f>
        <v>198.05</v>
      </c>
      <c r="T680">
        <f>Source!X371</f>
        <v>1299.19</v>
      </c>
      <c r="U680">
        <f>ROUND((Source!FY371/100)*((ROUND(Source!AF371*Source!I371, 2)+ROUND(Source!AE371*Source!I371, 2))), 2)</f>
        <v>115.37</v>
      </c>
      <c r="V680">
        <f>Source!Y371</f>
        <v>756.81</v>
      </c>
    </row>
    <row r="681" spans="1:26" x14ac:dyDescent="0.2">
      <c r="C681" s="25" t="str">
        <f>"Объем: "&amp;Source!I371&amp;"=9/"&amp;"100"</f>
        <v>Объем: 0,09=9/100</v>
      </c>
    </row>
    <row r="682" spans="1:26" ht="14.25" x14ac:dyDescent="0.2">
      <c r="A682" s="46"/>
      <c r="B682" s="47"/>
      <c r="C682" s="47" t="s">
        <v>1456</v>
      </c>
      <c r="D682" s="30"/>
      <c r="E682" s="13"/>
      <c r="F682" s="31">
        <f>Source!AO371</f>
        <v>2122.38</v>
      </c>
      <c r="G682" s="32" t="str">
        <f>Source!DG371</f>
        <v/>
      </c>
      <c r="H682" s="31">
        <f>ROUND(Source!AF371*Source!I371, 2)</f>
        <v>191.01</v>
      </c>
      <c r="I682" s="32"/>
      <c r="J682" s="32">
        <f>IF(Source!BA371&lt;&gt; 0, Source!BA371, 1)</f>
        <v>6.56</v>
      </c>
      <c r="K682" s="31">
        <f>Source!S371</f>
        <v>1253.05</v>
      </c>
      <c r="L682" s="33"/>
      <c r="R682">
        <f>H682</f>
        <v>191.01</v>
      </c>
    </row>
    <row r="683" spans="1:26" ht="14.25" x14ac:dyDescent="0.2">
      <c r="A683" s="46"/>
      <c r="B683" s="47"/>
      <c r="C683" s="47" t="s">
        <v>210</v>
      </c>
      <c r="D683" s="30"/>
      <c r="E683" s="13"/>
      <c r="F683" s="31">
        <f>Source!AM371</f>
        <v>54.31</v>
      </c>
      <c r="G683" s="32" t="str">
        <f>Source!DE371</f>
        <v/>
      </c>
      <c r="H683" s="31">
        <f>ROUND(Source!AD371*Source!I371, 2)</f>
        <v>4.8899999999999997</v>
      </c>
      <c r="I683" s="32"/>
      <c r="J683" s="32">
        <f>IF(Source!BB371&lt;&gt; 0, Source!BB371, 1)</f>
        <v>6.56</v>
      </c>
      <c r="K683" s="31">
        <f>Source!Q371</f>
        <v>32.06</v>
      </c>
      <c r="L683" s="33"/>
    </row>
    <row r="684" spans="1:26" ht="14.25" x14ac:dyDescent="0.2">
      <c r="A684" s="46"/>
      <c r="B684" s="47"/>
      <c r="C684" s="47" t="s">
        <v>1462</v>
      </c>
      <c r="D684" s="30"/>
      <c r="E684" s="13"/>
      <c r="F684" s="31">
        <f>Source!AN371</f>
        <v>14.06</v>
      </c>
      <c r="G684" s="32" t="str">
        <f>Source!DF371</f>
        <v/>
      </c>
      <c r="H684" s="43">
        <f>ROUND(Source!AE371*Source!I371, 2)</f>
        <v>1.27</v>
      </c>
      <c r="I684" s="32"/>
      <c r="J684" s="32">
        <f>IF(Source!BS371&lt;&gt; 0, Source!BS371, 1)</f>
        <v>6.56</v>
      </c>
      <c r="K684" s="43">
        <f>Source!R371</f>
        <v>8.3000000000000007</v>
      </c>
      <c r="L684" s="33"/>
      <c r="R684">
        <f>H684</f>
        <v>1.27</v>
      </c>
    </row>
    <row r="685" spans="1:26" ht="14.25" x14ac:dyDescent="0.2">
      <c r="A685" s="46"/>
      <c r="B685" s="47"/>
      <c r="C685" s="47" t="s">
        <v>1463</v>
      </c>
      <c r="D685" s="30"/>
      <c r="E685" s="13"/>
      <c r="F685" s="31">
        <f>Source!AL371</f>
        <v>429.67</v>
      </c>
      <c r="G685" s="32" t="str">
        <f>Source!DD371</f>
        <v/>
      </c>
      <c r="H685" s="31">
        <f>ROUND(Source!AC371*Source!I371, 2)</f>
        <v>38.67</v>
      </c>
      <c r="I685" s="32"/>
      <c r="J685" s="32">
        <f>IF(Source!BC371&lt;&gt; 0, Source!BC371, 1)</f>
        <v>6.56</v>
      </c>
      <c r="K685" s="31">
        <f>Source!P371</f>
        <v>253.68</v>
      </c>
      <c r="L685" s="33"/>
    </row>
    <row r="686" spans="1:26" ht="14.25" x14ac:dyDescent="0.2">
      <c r="A686" s="46"/>
      <c r="B686" s="47"/>
      <c r="C686" s="47" t="s">
        <v>1457</v>
      </c>
      <c r="D686" s="30" t="s">
        <v>1458</v>
      </c>
      <c r="E686" s="13">
        <f>Source!BZ371</f>
        <v>103</v>
      </c>
      <c r="F686" s="50"/>
      <c r="G686" s="32"/>
      <c r="H686" s="31">
        <f>SUM(S680:S689)</f>
        <v>198.05</v>
      </c>
      <c r="I686" s="34"/>
      <c r="J686" s="28">
        <f>Source!AT371</f>
        <v>103</v>
      </c>
      <c r="K686" s="31">
        <f>SUM(T680:T689)</f>
        <v>1299.19</v>
      </c>
      <c r="L686" s="33"/>
    </row>
    <row r="687" spans="1:26" ht="14.25" x14ac:dyDescent="0.2">
      <c r="A687" s="46"/>
      <c r="B687" s="47"/>
      <c r="C687" s="47" t="s">
        <v>1459</v>
      </c>
      <c r="D687" s="30" t="s">
        <v>1458</v>
      </c>
      <c r="E687" s="13">
        <f>Source!CA371</f>
        <v>60</v>
      </c>
      <c r="F687" s="50"/>
      <c r="G687" s="32"/>
      <c r="H687" s="31">
        <f>SUM(U680:U689)</f>
        <v>115.37</v>
      </c>
      <c r="I687" s="34"/>
      <c r="J687" s="28">
        <f>Source!AU371</f>
        <v>60</v>
      </c>
      <c r="K687" s="31">
        <f>SUM(V680:V689)</f>
        <v>756.81</v>
      </c>
      <c r="L687" s="33"/>
    </row>
    <row r="688" spans="1:26" ht="14.25" x14ac:dyDescent="0.2">
      <c r="A688" s="46"/>
      <c r="B688" s="47"/>
      <c r="C688" s="47" t="s">
        <v>1460</v>
      </c>
      <c r="D688" s="30" t="s">
        <v>1461</v>
      </c>
      <c r="E688" s="13">
        <f>Source!AQ371</f>
        <v>234</v>
      </c>
      <c r="F688" s="31"/>
      <c r="G688" s="32" t="str">
        <f>Source!DI371</f>
        <v/>
      </c>
      <c r="H688" s="31"/>
      <c r="I688" s="32"/>
      <c r="J688" s="32"/>
      <c r="K688" s="31"/>
      <c r="L688" s="35">
        <f>Source!U371</f>
        <v>21.06</v>
      </c>
    </row>
    <row r="689" spans="1:26" ht="28.5" x14ac:dyDescent="0.2">
      <c r="A689" s="48" t="str">
        <f>Source!E373</f>
        <v>64,1</v>
      </c>
      <c r="B689" s="49" t="str">
        <f>Source!F373</f>
        <v>24.3.05.19-0201</v>
      </c>
      <c r="C689" s="49" t="str">
        <f>Source!G373</f>
        <v>Трап полипропиленовый диаметром 100 мм</v>
      </c>
      <c r="D689" s="36" t="str">
        <f>Source!H373</f>
        <v>шт.</v>
      </c>
      <c r="E689" s="37">
        <f>Source!I373</f>
        <v>9</v>
      </c>
      <c r="F689" s="38">
        <f>Source!AL373+Source!AM373+Source!AO373</f>
        <v>15.17</v>
      </c>
      <c r="G689" s="39" t="s">
        <v>6</v>
      </c>
      <c r="H689" s="38">
        <f>ROUND(Source!AC373*Source!I373, 2)+ROUND(Source!AD373*Source!I373, 2)+ROUND(Source!AF373*Source!I373, 2)</f>
        <v>136.53</v>
      </c>
      <c r="I689" s="40"/>
      <c r="J689" s="40">
        <f>IF(Source!BC373&lt;&gt; 0, Source!BC373, 1)</f>
        <v>6.56</v>
      </c>
      <c r="K689" s="38">
        <f>Source!O373</f>
        <v>895.64</v>
      </c>
      <c r="L689" s="41"/>
      <c r="S689">
        <f>ROUND((Source!FX373/100)*((ROUND(Source!AF373*Source!I373, 2)+ROUND(Source!AE373*Source!I373, 2))), 2)</f>
        <v>0</v>
      </c>
      <c r="T689">
        <f>Source!X373</f>
        <v>0</v>
      </c>
      <c r="U689">
        <f>ROUND((Source!FY373/100)*((ROUND(Source!AF373*Source!I373, 2)+ROUND(Source!AE373*Source!I373, 2))), 2)</f>
        <v>0</v>
      </c>
      <c r="V689">
        <f>Source!Y373</f>
        <v>0</v>
      </c>
      <c r="W689">
        <f>IF(Source!BI373&lt;=1,H689, 0)</f>
        <v>136.53</v>
      </c>
      <c r="X689">
        <f>IF(Source!BI373=2,H689, 0)</f>
        <v>0</v>
      </c>
      <c r="Y689">
        <f>IF(Source!BI373=3,H689, 0)</f>
        <v>0</v>
      </c>
      <c r="Z689">
        <f>IF(Source!BI373=4,H689, 0)</f>
        <v>0</v>
      </c>
    </row>
    <row r="690" spans="1:26" ht="15" x14ac:dyDescent="0.25">
      <c r="G690" s="78">
        <f>H682+H683+H685+H686+H687+SUM(H689:H689)</f>
        <v>684.52</v>
      </c>
      <c r="H690" s="78"/>
      <c r="J690" s="78">
        <f>K682+K683+K685+K686+K687+SUM(K689:K689)</f>
        <v>4490.43</v>
      </c>
      <c r="K690" s="78"/>
      <c r="L690" s="42">
        <f>Source!U371</f>
        <v>21.06</v>
      </c>
      <c r="O690" s="26">
        <f>G690</f>
        <v>684.52</v>
      </c>
      <c r="P690" s="26">
        <f>J690</f>
        <v>4490.43</v>
      </c>
      <c r="Q690" s="26">
        <f>L690</f>
        <v>21.06</v>
      </c>
      <c r="W690">
        <f>IF(Source!BI371&lt;=1,H682+H683+H685+H686+H687, 0)</f>
        <v>547.99</v>
      </c>
      <c r="X690">
        <f>IF(Source!BI371=2,H682+H683+H685+H686+H687, 0)</f>
        <v>0</v>
      </c>
      <c r="Y690">
        <f>IF(Source!BI371=3,H682+H683+H685+H686+H687, 0)</f>
        <v>0</v>
      </c>
      <c r="Z690">
        <f>IF(Source!BI371=4,H682+H683+H685+H686+H687, 0)</f>
        <v>0</v>
      </c>
    </row>
    <row r="691" spans="1:26" ht="28.5" x14ac:dyDescent="0.2">
      <c r="A691" s="46" t="str">
        <f>Source!E375</f>
        <v>65</v>
      </c>
      <c r="B691" s="47" t="str">
        <f>Source!F375</f>
        <v>17-01-001-23</v>
      </c>
      <c r="C691" s="47" t="str">
        <f>Source!G375</f>
        <v>Установка трапов диаметром 100 мм</v>
      </c>
      <c r="D691" s="30" t="str">
        <f>Source!H375</f>
        <v>10 компл</v>
      </c>
      <c r="E691" s="13">
        <f>Source!I375</f>
        <v>0.1</v>
      </c>
      <c r="F691" s="31">
        <f>Source!AL375+Source!AM375+Source!AO375</f>
        <v>141.9</v>
      </c>
      <c r="G691" s="32"/>
      <c r="H691" s="31"/>
      <c r="I691" s="32" t="str">
        <f>Source!BO375</f>
        <v/>
      </c>
      <c r="J691" s="32"/>
      <c r="K691" s="31"/>
      <c r="L691" s="33"/>
      <c r="S691">
        <f>ROUND((Source!FX375/100)*((ROUND(Source!AF375*Source!I375, 2)+ROUND(Source!AE375*Source!I375, 2))), 2)</f>
        <v>11.68</v>
      </c>
      <c r="T691">
        <f>Source!X375</f>
        <v>76.540000000000006</v>
      </c>
      <c r="U691">
        <f>ROUND((Source!FY375/100)*((ROUND(Source!AF375*Source!I375, 2)+ROUND(Source!AE375*Source!I375, 2))), 2)</f>
        <v>7.15</v>
      </c>
      <c r="V691">
        <f>Source!Y375</f>
        <v>47.26</v>
      </c>
    </row>
    <row r="692" spans="1:26" x14ac:dyDescent="0.2">
      <c r="C692" s="25" t="str">
        <f>"Объем: "&amp;Source!I375&amp;"=1/"&amp;"10"</f>
        <v>Объем: 0,1=1/10</v>
      </c>
    </row>
    <row r="693" spans="1:26" ht="14.25" x14ac:dyDescent="0.2">
      <c r="A693" s="46"/>
      <c r="B693" s="47"/>
      <c r="C693" s="47" t="s">
        <v>1456</v>
      </c>
      <c r="D693" s="30"/>
      <c r="E693" s="13"/>
      <c r="F693" s="31">
        <f>Source!AO375</f>
        <v>84.37</v>
      </c>
      <c r="G693" s="32" t="str">
        <f>Source!DG375</f>
        <v>)*1,15</v>
      </c>
      <c r="H693" s="31">
        <f>ROUND(Source!AF375*Source!I375, 2)</f>
        <v>9.6999999999999993</v>
      </c>
      <c r="I693" s="32"/>
      <c r="J693" s="32">
        <f>IF(Source!BA375&lt;&gt; 0, Source!BA375, 1)</f>
        <v>6.56</v>
      </c>
      <c r="K693" s="31">
        <f>Source!S375</f>
        <v>63.65</v>
      </c>
      <c r="L693" s="33"/>
      <c r="R693">
        <f>H693</f>
        <v>9.6999999999999993</v>
      </c>
    </row>
    <row r="694" spans="1:26" ht="14.25" x14ac:dyDescent="0.2">
      <c r="A694" s="46"/>
      <c r="B694" s="47"/>
      <c r="C694" s="47" t="s">
        <v>210</v>
      </c>
      <c r="D694" s="30"/>
      <c r="E694" s="13"/>
      <c r="F694" s="31">
        <f>Source!AM375</f>
        <v>15.61</v>
      </c>
      <c r="G694" s="32" t="str">
        <f>Source!DE375</f>
        <v>)*1,25</v>
      </c>
      <c r="H694" s="31">
        <f>ROUND(Source!AD375*Source!I375, 2)</f>
        <v>1.95</v>
      </c>
      <c r="I694" s="32"/>
      <c r="J694" s="32">
        <f>IF(Source!BB375&lt;&gt; 0, Source!BB375, 1)</f>
        <v>6.56</v>
      </c>
      <c r="K694" s="31">
        <f>Source!Q375</f>
        <v>12.81</v>
      </c>
      <c r="L694" s="33"/>
    </row>
    <row r="695" spans="1:26" ht="14.25" x14ac:dyDescent="0.2">
      <c r="A695" s="46"/>
      <c r="B695" s="47"/>
      <c r="C695" s="47" t="s">
        <v>1462</v>
      </c>
      <c r="D695" s="30"/>
      <c r="E695" s="13"/>
      <c r="F695" s="31">
        <f>Source!AN375</f>
        <v>3.55</v>
      </c>
      <c r="G695" s="32" t="str">
        <f>Source!DF375</f>
        <v>)*1,25</v>
      </c>
      <c r="H695" s="43">
        <f>ROUND(Source!AE375*Source!I375, 2)</f>
        <v>0.44</v>
      </c>
      <c r="I695" s="32"/>
      <c r="J695" s="32">
        <f>IF(Source!BS375&lt;&gt; 0, Source!BS375, 1)</f>
        <v>6.56</v>
      </c>
      <c r="K695" s="43">
        <f>Source!R375</f>
        <v>2.91</v>
      </c>
      <c r="L695" s="33"/>
      <c r="R695">
        <f>H695</f>
        <v>0.44</v>
      </c>
    </row>
    <row r="696" spans="1:26" ht="14.25" x14ac:dyDescent="0.2">
      <c r="A696" s="46"/>
      <c r="B696" s="47"/>
      <c r="C696" s="47" t="s">
        <v>1463</v>
      </c>
      <c r="D696" s="30"/>
      <c r="E696" s="13"/>
      <c r="F696" s="31">
        <f>Source!AL375</f>
        <v>41.92</v>
      </c>
      <c r="G696" s="32" t="str">
        <f>Source!DD375</f>
        <v/>
      </c>
      <c r="H696" s="31">
        <f>ROUND(Source!AC375*Source!I375, 2)</f>
        <v>4.1900000000000004</v>
      </c>
      <c r="I696" s="32"/>
      <c r="J696" s="32">
        <f>IF(Source!BC375&lt;&gt; 0, Source!BC375, 1)</f>
        <v>6.56</v>
      </c>
      <c r="K696" s="31">
        <f>Source!P375</f>
        <v>27.5</v>
      </c>
      <c r="L696" s="33"/>
    </row>
    <row r="697" spans="1:26" ht="14.25" x14ac:dyDescent="0.2">
      <c r="A697" s="46"/>
      <c r="B697" s="47"/>
      <c r="C697" s="47" t="s">
        <v>1457</v>
      </c>
      <c r="D697" s="30" t="s">
        <v>1458</v>
      </c>
      <c r="E697" s="13">
        <f>Source!BZ375</f>
        <v>128</v>
      </c>
      <c r="F697" s="66" t="str">
        <f>CONCATENATE(" )", Source!DL375, Source!FT375, "=", Source!FX375)</f>
        <v xml:space="preserve"> )*0,9=115,2</v>
      </c>
      <c r="G697" s="79"/>
      <c r="H697" s="31">
        <f>SUM(S691:S700)</f>
        <v>11.68</v>
      </c>
      <c r="I697" s="34"/>
      <c r="J697" s="28">
        <f>Source!AT375</f>
        <v>115</v>
      </c>
      <c r="K697" s="31">
        <f>SUM(T691:T700)</f>
        <v>76.540000000000006</v>
      </c>
      <c r="L697" s="33"/>
    </row>
    <row r="698" spans="1:26" ht="14.25" x14ac:dyDescent="0.2">
      <c r="A698" s="46"/>
      <c r="B698" s="47"/>
      <c r="C698" s="47" t="s">
        <v>1459</v>
      </c>
      <c r="D698" s="30" t="s">
        <v>1458</v>
      </c>
      <c r="E698" s="13">
        <f>Source!CA375</f>
        <v>83</v>
      </c>
      <c r="F698" s="66" t="str">
        <f>CONCATENATE(" )", Source!DM375, Source!FU375, "=", Source!FY375)</f>
        <v xml:space="preserve"> )*0,85=70,55</v>
      </c>
      <c r="G698" s="79"/>
      <c r="H698" s="31">
        <f>SUM(U691:U700)</f>
        <v>7.15</v>
      </c>
      <c r="I698" s="34"/>
      <c r="J698" s="28">
        <f>Source!AU375</f>
        <v>71</v>
      </c>
      <c r="K698" s="31">
        <f>SUM(V691:V700)</f>
        <v>47.26</v>
      </c>
      <c r="L698" s="33"/>
    </row>
    <row r="699" spans="1:26" ht="14.25" x14ac:dyDescent="0.2">
      <c r="A699" s="46"/>
      <c r="B699" s="47"/>
      <c r="C699" s="47" t="s">
        <v>1460</v>
      </c>
      <c r="D699" s="30" t="s">
        <v>1461</v>
      </c>
      <c r="E699" s="13">
        <f>Source!AQ375</f>
        <v>8.77</v>
      </c>
      <c r="F699" s="31"/>
      <c r="G699" s="32" t="str">
        <f>Source!DI375</f>
        <v>)*1,15</v>
      </c>
      <c r="H699" s="31"/>
      <c r="I699" s="32"/>
      <c r="J699" s="32"/>
      <c r="K699" s="31"/>
      <c r="L699" s="35">
        <f>Source!U375</f>
        <v>1.0085499999999998</v>
      </c>
    </row>
    <row r="700" spans="1:26" ht="28.5" x14ac:dyDescent="0.2">
      <c r="A700" s="48" t="str">
        <f>Source!E377</f>
        <v>65,1</v>
      </c>
      <c r="B700" s="49" t="str">
        <f>Source!F377</f>
        <v>24.3.05.19-0201</v>
      </c>
      <c r="C700" s="49" t="str">
        <f>Source!G377</f>
        <v>Трап полипропиленовый диаметром 100 мм</v>
      </c>
      <c r="D700" s="36" t="str">
        <f>Source!H377</f>
        <v>шт.</v>
      </c>
      <c r="E700" s="37">
        <f>Source!I377</f>
        <v>0.1</v>
      </c>
      <c r="F700" s="38">
        <f>Source!AL377+Source!AM377+Source!AO377</f>
        <v>15.17</v>
      </c>
      <c r="G700" s="39" t="s">
        <v>6</v>
      </c>
      <c r="H700" s="38">
        <f>ROUND(Source!AC377*Source!I377, 2)+ROUND(Source!AD377*Source!I377, 2)+ROUND(Source!AF377*Source!I377, 2)</f>
        <v>1.52</v>
      </c>
      <c r="I700" s="40"/>
      <c r="J700" s="40">
        <f>IF(Source!BC377&lt;&gt; 0, Source!BC377, 1)</f>
        <v>6.56</v>
      </c>
      <c r="K700" s="38">
        <f>Source!O377</f>
        <v>9.9499999999999993</v>
      </c>
      <c r="L700" s="41"/>
      <c r="S700">
        <f>ROUND((Source!FX377/100)*((ROUND(Source!AF377*Source!I377, 2)+ROUND(Source!AE377*Source!I377, 2))), 2)</f>
        <v>0</v>
      </c>
      <c r="T700">
        <f>Source!X377</f>
        <v>0</v>
      </c>
      <c r="U700">
        <f>ROUND((Source!FY377/100)*((ROUND(Source!AF377*Source!I377, 2)+ROUND(Source!AE377*Source!I377, 2))), 2)</f>
        <v>0</v>
      </c>
      <c r="V700">
        <f>Source!Y377</f>
        <v>0</v>
      </c>
      <c r="W700">
        <f>IF(Source!BI377&lt;=1,H700, 0)</f>
        <v>1.52</v>
      </c>
      <c r="X700">
        <f>IF(Source!BI377=2,H700, 0)</f>
        <v>0</v>
      </c>
      <c r="Y700">
        <f>IF(Source!BI377=3,H700, 0)</f>
        <v>0</v>
      </c>
      <c r="Z700">
        <f>IF(Source!BI377=4,H700, 0)</f>
        <v>0</v>
      </c>
    </row>
    <row r="701" spans="1:26" ht="15" x14ac:dyDescent="0.25">
      <c r="G701" s="78">
        <f>H693+H694+H696+H697+H698+SUM(H700:H700)</f>
        <v>36.190000000000005</v>
      </c>
      <c r="H701" s="78"/>
      <c r="J701" s="78">
        <f>K693+K694+K696+K697+K698+SUM(K700:K700)</f>
        <v>237.70999999999998</v>
      </c>
      <c r="K701" s="78"/>
      <c r="L701" s="42">
        <f>Source!U375</f>
        <v>1.0085499999999998</v>
      </c>
      <c r="O701" s="26">
        <f>G701</f>
        <v>36.190000000000005</v>
      </c>
      <c r="P701" s="26">
        <f>J701</f>
        <v>237.70999999999998</v>
      </c>
      <c r="Q701" s="26">
        <f>L701</f>
        <v>1.0085499999999998</v>
      </c>
      <c r="W701">
        <f>IF(Source!BI375&lt;=1,H693+H694+H696+H697+H698, 0)</f>
        <v>34.67</v>
      </c>
      <c r="X701">
        <f>IF(Source!BI375=2,H693+H694+H696+H697+H698, 0)</f>
        <v>0</v>
      </c>
      <c r="Y701">
        <f>IF(Source!BI375=3,H693+H694+H696+H697+H698, 0)</f>
        <v>0</v>
      </c>
      <c r="Z701">
        <f>IF(Source!BI375=4,H693+H694+H696+H697+H698, 0)</f>
        <v>0</v>
      </c>
    </row>
    <row r="702" spans="1:26" ht="42.75" x14ac:dyDescent="0.2">
      <c r="A702" s="46" t="str">
        <f>Source!E379</f>
        <v>66</v>
      </c>
      <c r="B702" s="47" t="str">
        <f>Source!F379</f>
        <v>16-04-004-01</v>
      </c>
      <c r="C702" s="47" t="str">
        <f>Source!G379</f>
        <v>Прокладка внутренних трубопроводов канализации из полипропиленовых труб диаметром 50 мм</v>
      </c>
      <c r="D702" s="30" t="str">
        <f>Source!H379</f>
        <v>100 м</v>
      </c>
      <c r="E702" s="13">
        <f>Source!I379</f>
        <v>0.29699999999999999</v>
      </c>
      <c r="F702" s="31">
        <f>Source!AL379+Source!AM379+Source!AO379</f>
        <v>589.41</v>
      </c>
      <c r="G702" s="32"/>
      <c r="H702" s="31"/>
      <c r="I702" s="32" t="str">
        <f>Source!BO379</f>
        <v/>
      </c>
      <c r="J702" s="32"/>
      <c r="K702" s="31"/>
      <c r="L702" s="33"/>
      <c r="S702">
        <f>ROUND((Source!FX379/100)*((ROUND(Source!AF379*Source!I379, 2)+ROUND(Source!AE379*Source!I379, 2))), 2)</f>
        <v>222.13</v>
      </c>
      <c r="T702">
        <f>Source!X379</f>
        <v>1454.64</v>
      </c>
      <c r="U702">
        <f>ROUND((Source!FY379/100)*((ROUND(Source!AF379*Source!I379, 2)+ROUND(Source!AE379*Source!I379, 2))), 2)</f>
        <v>136.03</v>
      </c>
      <c r="V702">
        <f>Source!Y379</f>
        <v>898.08</v>
      </c>
    </row>
    <row r="703" spans="1:26" x14ac:dyDescent="0.2">
      <c r="C703" s="25" t="str">
        <f>"Объем: "&amp;Source!I379&amp;"=29,7/"&amp;"100"</f>
        <v>Объем: 0,297=29,7/100</v>
      </c>
    </row>
    <row r="704" spans="1:26" ht="14.25" x14ac:dyDescent="0.2">
      <c r="A704" s="46"/>
      <c r="B704" s="47"/>
      <c r="C704" s="47" t="s">
        <v>1456</v>
      </c>
      <c r="D704" s="30"/>
      <c r="E704" s="13"/>
      <c r="F704" s="31">
        <f>Source!AO379</f>
        <v>563.25</v>
      </c>
      <c r="G704" s="32" t="str">
        <f>Source!DG379</f>
        <v>)*1,15</v>
      </c>
      <c r="H704" s="31">
        <f>ROUND(Source!AF379*Source!I379, 2)</f>
        <v>192.38</v>
      </c>
      <c r="I704" s="32"/>
      <c r="J704" s="32">
        <f>IF(Source!BA379&lt;&gt; 0, Source!BA379, 1)</f>
        <v>6.56</v>
      </c>
      <c r="K704" s="31">
        <f>Source!S379</f>
        <v>1262</v>
      </c>
      <c r="L704" s="33"/>
      <c r="R704">
        <f>H704</f>
        <v>192.38</v>
      </c>
    </row>
    <row r="705" spans="1:26" ht="14.25" x14ac:dyDescent="0.2">
      <c r="A705" s="46"/>
      <c r="B705" s="47"/>
      <c r="C705" s="47" t="s">
        <v>210</v>
      </c>
      <c r="D705" s="30"/>
      <c r="E705" s="13"/>
      <c r="F705" s="31">
        <f>Source!AM379</f>
        <v>7.88</v>
      </c>
      <c r="G705" s="32" t="str">
        <f>Source!DE379</f>
        <v>)*1,25</v>
      </c>
      <c r="H705" s="31">
        <f>ROUND(Source!AD379*Source!I379, 2)</f>
        <v>2.93</v>
      </c>
      <c r="I705" s="32"/>
      <c r="J705" s="32">
        <f>IF(Source!BB379&lt;&gt; 0, Source!BB379, 1)</f>
        <v>6.56</v>
      </c>
      <c r="K705" s="31">
        <f>Source!Q379</f>
        <v>19.190000000000001</v>
      </c>
      <c r="L705" s="33"/>
    </row>
    <row r="706" spans="1:26" ht="14.25" x14ac:dyDescent="0.2">
      <c r="A706" s="46"/>
      <c r="B706" s="47"/>
      <c r="C706" s="47" t="s">
        <v>1462</v>
      </c>
      <c r="D706" s="30"/>
      <c r="E706" s="13"/>
      <c r="F706" s="31">
        <f>Source!AN379</f>
        <v>1.19</v>
      </c>
      <c r="G706" s="32" t="str">
        <f>Source!DF379</f>
        <v>)*1,25</v>
      </c>
      <c r="H706" s="43">
        <f>ROUND(Source!AE379*Source!I379, 2)</f>
        <v>0.44</v>
      </c>
      <c r="I706" s="32"/>
      <c r="J706" s="32">
        <f>IF(Source!BS379&lt;&gt; 0, Source!BS379, 1)</f>
        <v>6.56</v>
      </c>
      <c r="K706" s="43">
        <f>Source!R379</f>
        <v>2.9</v>
      </c>
      <c r="L706" s="33"/>
      <c r="R706">
        <f>H706</f>
        <v>0.44</v>
      </c>
    </row>
    <row r="707" spans="1:26" ht="14.25" x14ac:dyDescent="0.2">
      <c r="A707" s="46"/>
      <c r="B707" s="47"/>
      <c r="C707" s="47" t="s">
        <v>1463</v>
      </c>
      <c r="D707" s="30"/>
      <c r="E707" s="13"/>
      <c r="F707" s="31">
        <f>Source!AL379</f>
        <v>18.28</v>
      </c>
      <c r="G707" s="32" t="str">
        <f>Source!DD379</f>
        <v/>
      </c>
      <c r="H707" s="31">
        <f>ROUND(Source!AC379*Source!I379, 2)</f>
        <v>5.43</v>
      </c>
      <c r="I707" s="32"/>
      <c r="J707" s="32">
        <f>IF(Source!BC379&lt;&gt; 0, Source!BC379, 1)</f>
        <v>6.56</v>
      </c>
      <c r="K707" s="31">
        <f>Source!P379</f>
        <v>35.619999999999997</v>
      </c>
      <c r="L707" s="33"/>
    </row>
    <row r="708" spans="1:26" ht="14.25" x14ac:dyDescent="0.2">
      <c r="A708" s="46"/>
      <c r="B708" s="47"/>
      <c r="C708" s="47" t="s">
        <v>1457</v>
      </c>
      <c r="D708" s="30" t="s">
        <v>1458</v>
      </c>
      <c r="E708" s="13">
        <f>Source!BZ379</f>
        <v>128</v>
      </c>
      <c r="F708" s="66" t="str">
        <f>CONCATENATE(" )", Source!DL379, Source!FT379, "=", Source!FX379)</f>
        <v xml:space="preserve"> )*0,9=115,2</v>
      </c>
      <c r="G708" s="79"/>
      <c r="H708" s="31">
        <f>SUM(S702:S718)</f>
        <v>222.13</v>
      </c>
      <c r="I708" s="34"/>
      <c r="J708" s="28">
        <f>Source!AT379</f>
        <v>115</v>
      </c>
      <c r="K708" s="31">
        <f>SUM(T702:T718)</f>
        <v>1454.64</v>
      </c>
      <c r="L708" s="33"/>
    </row>
    <row r="709" spans="1:26" ht="14.25" x14ac:dyDescent="0.2">
      <c r="A709" s="46"/>
      <c r="B709" s="47"/>
      <c r="C709" s="47" t="s">
        <v>1459</v>
      </c>
      <c r="D709" s="30" t="s">
        <v>1458</v>
      </c>
      <c r="E709" s="13">
        <f>Source!CA379</f>
        <v>83</v>
      </c>
      <c r="F709" s="66" t="str">
        <f>CONCATENATE(" )", Source!DM379, Source!FU379, "=", Source!FY379)</f>
        <v xml:space="preserve"> )*0,85=70,55</v>
      </c>
      <c r="G709" s="79"/>
      <c r="H709" s="31">
        <f>SUM(U702:U718)</f>
        <v>136.03</v>
      </c>
      <c r="I709" s="34"/>
      <c r="J709" s="28">
        <f>Source!AU379</f>
        <v>71</v>
      </c>
      <c r="K709" s="31">
        <f>SUM(V702:V718)</f>
        <v>898.08</v>
      </c>
      <c r="L709" s="33"/>
    </row>
    <row r="710" spans="1:26" ht="14.25" x14ac:dyDescent="0.2">
      <c r="A710" s="46"/>
      <c r="B710" s="47"/>
      <c r="C710" s="47" t="s">
        <v>1460</v>
      </c>
      <c r="D710" s="30" t="s">
        <v>1461</v>
      </c>
      <c r="E710" s="13">
        <f>Source!AQ379</f>
        <v>59.92</v>
      </c>
      <c r="F710" s="31"/>
      <c r="G710" s="32" t="str">
        <f>Source!DI379</f>
        <v>)*1,15</v>
      </c>
      <c r="H710" s="31"/>
      <c r="I710" s="32"/>
      <c r="J710" s="32"/>
      <c r="K710" s="31"/>
      <c r="L710" s="35">
        <f>Source!U379</f>
        <v>20.465675999999998</v>
      </c>
    </row>
    <row r="711" spans="1:26" ht="42.75" x14ac:dyDescent="0.2">
      <c r="A711" s="46" t="str">
        <f>Source!E381</f>
        <v>66,1</v>
      </c>
      <c r="B711" s="47" t="str">
        <f>Source!F381</f>
        <v>01.7.19.02-0051</v>
      </c>
      <c r="C711" s="47" t="str">
        <f>Source!G381</f>
        <v>Кольца резиновые уплотнительные для полипропиленовых труб диаметром 50 мм</v>
      </c>
      <c r="D711" s="30" t="str">
        <f>Source!H381</f>
        <v>100 шт.</v>
      </c>
      <c r="E711" s="13">
        <f>Source!I381</f>
        <v>3.5639999999999998E-2</v>
      </c>
      <c r="F711" s="31">
        <f>Source!AL381+Source!AM381+Source!AO381</f>
        <v>74</v>
      </c>
      <c r="G711" s="45" t="s">
        <v>6</v>
      </c>
      <c r="H711" s="31">
        <f>ROUND(Source!AC381*Source!I381, 2)+ROUND(Source!AD381*Source!I381, 2)+ROUND(Source!AF381*Source!I381, 2)</f>
        <v>2.64</v>
      </c>
      <c r="I711" s="32"/>
      <c r="J711" s="32">
        <f>IF(Source!BC381&lt;&gt; 0, Source!BC381, 1)</f>
        <v>6.56</v>
      </c>
      <c r="K711" s="31">
        <f>Source!O381</f>
        <v>17.3</v>
      </c>
      <c r="L711" s="33"/>
      <c r="S711">
        <f>ROUND((Source!FX381/100)*((ROUND(Source!AF381*Source!I381, 2)+ROUND(Source!AE381*Source!I381, 2))), 2)</f>
        <v>0</v>
      </c>
      <c r="T711">
        <f>Source!X381</f>
        <v>0</v>
      </c>
      <c r="U711">
        <f>ROUND((Source!FY381/100)*((ROUND(Source!AF381*Source!I381, 2)+ROUND(Source!AE381*Source!I381, 2))), 2)</f>
        <v>0</v>
      </c>
      <c r="V711">
        <f>Source!Y381</f>
        <v>0</v>
      </c>
      <c r="W711">
        <f>IF(Source!BI381&lt;=1,H711, 0)</f>
        <v>2.64</v>
      </c>
      <c r="X711">
        <f>IF(Source!BI381=2,H711, 0)</f>
        <v>0</v>
      </c>
      <c r="Y711">
        <f>IF(Source!BI381=3,H711, 0)</f>
        <v>0</v>
      </c>
      <c r="Z711">
        <f>IF(Source!BI381=4,H711, 0)</f>
        <v>0</v>
      </c>
    </row>
    <row r="712" spans="1:26" ht="28.5" x14ac:dyDescent="0.2">
      <c r="A712" s="46" t="str">
        <f>Source!E383</f>
        <v>66,2</v>
      </c>
      <c r="B712" s="47" t="str">
        <f>Source!F383</f>
        <v>24.3.02.02-0003</v>
      </c>
      <c r="C712" s="47" t="str">
        <f>Source!G383</f>
        <v>Трубы безнапорные канализационные из полипропилена, диаметром 50 мм</v>
      </c>
      <c r="D712" s="30" t="str">
        <f>Source!H383</f>
        <v>м</v>
      </c>
      <c r="E712" s="13">
        <f>Source!I383</f>
        <v>29.640599999999999</v>
      </c>
      <c r="F712" s="31">
        <f>Source!AL383+Source!AM383+Source!AO383</f>
        <v>10.38</v>
      </c>
      <c r="G712" s="45" t="s">
        <v>6</v>
      </c>
      <c r="H712" s="31">
        <f>ROUND(Source!AC383*Source!I383, 2)+ROUND(Source!AD383*Source!I383, 2)+ROUND(Source!AF383*Source!I383, 2)</f>
        <v>307.67</v>
      </c>
      <c r="I712" s="32"/>
      <c r="J712" s="32">
        <f>IF(Source!BC383&lt;&gt; 0, Source!BC383, 1)</f>
        <v>6.56</v>
      </c>
      <c r="K712" s="31">
        <f>Source!O383</f>
        <v>2018.31</v>
      </c>
      <c r="L712" s="33"/>
      <c r="S712">
        <f>ROUND((Source!FX383/100)*((ROUND(Source!AF383*Source!I383, 2)+ROUND(Source!AE383*Source!I383, 2))), 2)</f>
        <v>0</v>
      </c>
      <c r="T712">
        <f>Source!X383</f>
        <v>0</v>
      </c>
      <c r="U712">
        <f>ROUND((Source!FY383/100)*((ROUND(Source!AF383*Source!I383, 2)+ROUND(Source!AE383*Source!I383, 2))), 2)</f>
        <v>0</v>
      </c>
      <c r="V712">
        <f>Source!Y383</f>
        <v>0</v>
      </c>
      <c r="W712">
        <f>IF(Source!BI383&lt;=1,H712, 0)</f>
        <v>307.67</v>
      </c>
      <c r="X712">
        <f>IF(Source!BI383=2,H712, 0)</f>
        <v>0</v>
      </c>
      <c r="Y712">
        <f>IF(Source!BI383=3,H712, 0)</f>
        <v>0</v>
      </c>
      <c r="Z712">
        <f>IF(Source!BI383=4,H712, 0)</f>
        <v>0</v>
      </c>
    </row>
    <row r="713" spans="1:26" ht="28.5" x14ac:dyDescent="0.2">
      <c r="A713" s="46" t="str">
        <f>Source!E385</f>
        <v>66,3</v>
      </c>
      <c r="B713" s="47" t="str">
        <f>Source!F385</f>
        <v>24.3.05.16-0115</v>
      </c>
      <c r="C713" s="47" t="str">
        <f>Source!G385</f>
        <v>Угольник 45 град. полипропиленовый диаметром 50 мм</v>
      </c>
      <c r="D713" s="30" t="str">
        <f>Source!H385</f>
        <v>10 шт.</v>
      </c>
      <c r="E713" s="13">
        <f>Source!I385</f>
        <v>1.5</v>
      </c>
      <c r="F713" s="31">
        <f>Source!AL385+Source!AM385+Source!AO385</f>
        <v>108.8</v>
      </c>
      <c r="G713" s="45" t="s">
        <v>6</v>
      </c>
      <c r="H713" s="31">
        <f>ROUND(Source!AC385*Source!I385, 2)+ROUND(Source!AD385*Source!I385, 2)+ROUND(Source!AF385*Source!I385, 2)</f>
        <v>163.19999999999999</v>
      </c>
      <c r="I713" s="32"/>
      <c r="J713" s="32">
        <f>IF(Source!BC385&lt;&gt; 0, Source!BC385, 1)</f>
        <v>6.56</v>
      </c>
      <c r="K713" s="31">
        <f>Source!O385</f>
        <v>1070.5899999999999</v>
      </c>
      <c r="L713" s="33"/>
      <c r="S713">
        <f>ROUND((Source!FX385/100)*((ROUND(Source!AF385*Source!I385, 2)+ROUND(Source!AE385*Source!I385, 2))), 2)</f>
        <v>0</v>
      </c>
      <c r="T713">
        <f>Source!X385</f>
        <v>0</v>
      </c>
      <c r="U713">
        <f>ROUND((Source!FY385/100)*((ROUND(Source!AF385*Source!I385, 2)+ROUND(Source!AE385*Source!I385, 2))), 2)</f>
        <v>0</v>
      </c>
      <c r="V713">
        <f>Source!Y385</f>
        <v>0</v>
      </c>
      <c r="W713">
        <f>IF(Source!BI385&lt;=1,H713, 0)</f>
        <v>163.19999999999999</v>
      </c>
      <c r="X713">
        <f>IF(Source!BI385=2,H713, 0)</f>
        <v>0</v>
      </c>
      <c r="Y713">
        <f>IF(Source!BI385=3,H713, 0)</f>
        <v>0</v>
      </c>
      <c r="Z713">
        <f>IF(Source!BI385=4,H713, 0)</f>
        <v>0</v>
      </c>
    </row>
    <row r="714" spans="1:26" ht="28.5" x14ac:dyDescent="0.2">
      <c r="A714" s="46" t="str">
        <f>Source!E387</f>
        <v>66,4</v>
      </c>
      <c r="B714" s="47" t="str">
        <f>Source!F387</f>
        <v>24.3.05.16-0134</v>
      </c>
      <c r="C714" s="47" t="str">
        <f>Source!G387</f>
        <v>Угольник 90 град. полипропиленовый диаметром 50 мм</v>
      </c>
      <c r="D714" s="30" t="str">
        <f>Source!H387</f>
        <v>10 шт.</v>
      </c>
      <c r="E714" s="13">
        <f>Source!I387</f>
        <v>0.2</v>
      </c>
      <c r="F714" s="31">
        <f>Source!AL387+Source!AM387+Source!AO387</f>
        <v>56.49</v>
      </c>
      <c r="G714" s="45" t="s">
        <v>6</v>
      </c>
      <c r="H714" s="31">
        <f>ROUND(Source!AC387*Source!I387, 2)+ROUND(Source!AD387*Source!I387, 2)+ROUND(Source!AF387*Source!I387, 2)</f>
        <v>11.3</v>
      </c>
      <c r="I714" s="32"/>
      <c r="J714" s="32">
        <f>IF(Source!BC387&lt;&gt; 0, Source!BC387, 1)</f>
        <v>6.56</v>
      </c>
      <c r="K714" s="31">
        <f>Source!O387</f>
        <v>74.11</v>
      </c>
      <c r="L714" s="33"/>
      <c r="S714">
        <f>ROUND((Source!FX387/100)*((ROUND(Source!AF387*Source!I387, 2)+ROUND(Source!AE387*Source!I387, 2))), 2)</f>
        <v>0</v>
      </c>
      <c r="T714">
        <f>Source!X387</f>
        <v>0</v>
      </c>
      <c r="U714">
        <f>ROUND((Source!FY387/100)*((ROUND(Source!AF387*Source!I387, 2)+ROUND(Source!AE387*Source!I387, 2))), 2)</f>
        <v>0</v>
      </c>
      <c r="V714">
        <f>Source!Y387</f>
        <v>0</v>
      </c>
      <c r="W714">
        <f>IF(Source!BI387&lt;=1,H714, 0)</f>
        <v>11.3</v>
      </c>
      <c r="X714">
        <f>IF(Source!BI387=2,H714, 0)</f>
        <v>0</v>
      </c>
      <c r="Y714">
        <f>IF(Source!BI387=3,H714, 0)</f>
        <v>0</v>
      </c>
      <c r="Z714">
        <f>IF(Source!BI387=4,H714, 0)</f>
        <v>0</v>
      </c>
    </row>
    <row r="715" spans="1:26" ht="42.75" x14ac:dyDescent="0.2">
      <c r="A715" s="46" t="str">
        <f>Source!E389</f>
        <v>66,5</v>
      </c>
      <c r="B715" s="47" t="str">
        <f>Source!F389</f>
        <v>24.3.05.02-0101</v>
      </c>
      <c r="C715" s="47" t="str">
        <f>Source!G389</f>
        <v>Заглушка канализационная полипропиленовая диаметром 50 мм прим.</v>
      </c>
      <c r="D715" s="30" t="str">
        <f>Source!H389</f>
        <v>10 шт.</v>
      </c>
      <c r="E715" s="13">
        <f>Source!I389</f>
        <v>0.1</v>
      </c>
      <c r="F715" s="31">
        <f>Source!AL389+Source!AM389+Source!AO389</f>
        <v>28.9</v>
      </c>
      <c r="G715" s="45" t="s">
        <v>6</v>
      </c>
      <c r="H715" s="31">
        <f>ROUND(Source!AC389*Source!I389, 2)+ROUND(Source!AD389*Source!I389, 2)+ROUND(Source!AF389*Source!I389, 2)</f>
        <v>2.89</v>
      </c>
      <c r="I715" s="32"/>
      <c r="J715" s="32">
        <f>IF(Source!BC389&lt;&gt; 0, Source!BC389, 1)</f>
        <v>6.56</v>
      </c>
      <c r="K715" s="31">
        <f>Source!O389</f>
        <v>18.96</v>
      </c>
      <c r="L715" s="33"/>
      <c r="S715">
        <f>ROUND((Source!FX389/100)*((ROUND(Source!AF389*Source!I389, 2)+ROUND(Source!AE389*Source!I389, 2))), 2)</f>
        <v>0</v>
      </c>
      <c r="T715">
        <f>Source!X389</f>
        <v>0</v>
      </c>
      <c r="U715">
        <f>ROUND((Source!FY389/100)*((ROUND(Source!AF389*Source!I389, 2)+ROUND(Source!AE389*Source!I389, 2))), 2)</f>
        <v>0</v>
      </c>
      <c r="V715">
        <f>Source!Y389</f>
        <v>0</v>
      </c>
      <c r="W715">
        <f>IF(Source!BI389&lt;=1,H715, 0)</f>
        <v>2.89</v>
      </c>
      <c r="X715">
        <f>IF(Source!BI389=2,H715, 0)</f>
        <v>0</v>
      </c>
      <c r="Y715">
        <f>IF(Source!BI389=3,H715, 0)</f>
        <v>0</v>
      </c>
      <c r="Z715">
        <f>IF(Source!BI389=4,H715, 0)</f>
        <v>0</v>
      </c>
    </row>
    <row r="716" spans="1:26" ht="28.5" x14ac:dyDescent="0.2">
      <c r="A716" s="46" t="str">
        <f>Source!E391</f>
        <v>66,6</v>
      </c>
      <c r="B716" s="47" t="str">
        <f>Source!F391</f>
        <v>24.1.02.01-0118</v>
      </c>
      <c r="C716" s="47" t="str">
        <f>Source!G391</f>
        <v>Хомуты для крепления трубопроводов Фузиотерм, диаметром 50 мм</v>
      </c>
      <c r="D716" s="30" t="str">
        <f>Source!H391</f>
        <v>10 шт.</v>
      </c>
      <c r="E716" s="13">
        <f>Source!I391</f>
        <v>2.4</v>
      </c>
      <c r="F716" s="31">
        <f>Source!AL391+Source!AM391+Source!AO391</f>
        <v>54.62</v>
      </c>
      <c r="G716" s="45" t="s">
        <v>6</v>
      </c>
      <c r="H716" s="31">
        <f>ROUND(Source!AC391*Source!I391, 2)+ROUND(Source!AD391*Source!I391, 2)+ROUND(Source!AF391*Source!I391, 2)</f>
        <v>131.09</v>
      </c>
      <c r="I716" s="32"/>
      <c r="J716" s="32">
        <f>IF(Source!BC391&lt;&gt; 0, Source!BC391, 1)</f>
        <v>6.56</v>
      </c>
      <c r="K716" s="31">
        <f>Source!O391</f>
        <v>859.94</v>
      </c>
      <c r="L716" s="33"/>
      <c r="S716">
        <f>ROUND((Source!FX391/100)*((ROUND(Source!AF391*Source!I391, 2)+ROUND(Source!AE391*Source!I391, 2))), 2)</f>
        <v>0</v>
      </c>
      <c r="T716">
        <f>Source!X391</f>
        <v>0</v>
      </c>
      <c r="U716">
        <f>ROUND((Source!FY391/100)*((ROUND(Source!AF391*Source!I391, 2)+ROUND(Source!AE391*Source!I391, 2))), 2)</f>
        <v>0</v>
      </c>
      <c r="V716">
        <f>Source!Y391</f>
        <v>0</v>
      </c>
      <c r="W716">
        <f>IF(Source!BI391&lt;=1,H716, 0)</f>
        <v>131.09</v>
      </c>
      <c r="X716">
        <f>IF(Source!BI391=2,H716, 0)</f>
        <v>0</v>
      </c>
      <c r="Y716">
        <f>IF(Source!BI391=3,H716, 0)</f>
        <v>0</v>
      </c>
      <c r="Z716">
        <f>IF(Source!BI391=4,H716, 0)</f>
        <v>0</v>
      </c>
    </row>
    <row r="717" spans="1:26" ht="28.5" x14ac:dyDescent="0.2">
      <c r="A717" s="46" t="str">
        <f>Source!E393</f>
        <v>66,7</v>
      </c>
      <c r="B717" s="47" t="str">
        <f>Source!F393</f>
        <v>01.7.15.12-0004</v>
      </c>
      <c r="C717" s="47" t="str">
        <f>Source!G393</f>
        <v>Шпилька-саморез М10-120</v>
      </c>
      <c r="D717" s="30" t="str">
        <f>Source!H393</f>
        <v>100 шт.</v>
      </c>
      <c r="E717" s="13">
        <f>Source!I393</f>
        <v>0.24</v>
      </c>
      <c r="F717" s="31">
        <f>Source!AL393+Source!AM393+Source!AO393</f>
        <v>134</v>
      </c>
      <c r="G717" s="45" t="s">
        <v>6</v>
      </c>
      <c r="H717" s="31">
        <f>ROUND(Source!AC393*Source!I393, 2)+ROUND(Source!AD393*Source!I393, 2)+ROUND(Source!AF393*Source!I393, 2)</f>
        <v>32.159999999999997</v>
      </c>
      <c r="I717" s="32"/>
      <c r="J717" s="32">
        <f>IF(Source!BC393&lt;&gt; 0, Source!BC393, 1)</f>
        <v>6.56</v>
      </c>
      <c r="K717" s="31">
        <f>Source!O393</f>
        <v>210.97</v>
      </c>
      <c r="L717" s="33"/>
      <c r="S717">
        <f>ROUND((Source!FX393/100)*((ROUND(Source!AF393*Source!I393, 2)+ROUND(Source!AE393*Source!I393, 2))), 2)</f>
        <v>0</v>
      </c>
      <c r="T717">
        <f>Source!X393</f>
        <v>0</v>
      </c>
      <c r="U717">
        <f>ROUND((Source!FY393/100)*((ROUND(Source!AF393*Source!I393, 2)+ROUND(Source!AE393*Source!I393, 2))), 2)</f>
        <v>0</v>
      </c>
      <c r="V717">
        <f>Source!Y393</f>
        <v>0</v>
      </c>
      <c r="W717">
        <f>IF(Source!BI393&lt;=1,H717, 0)</f>
        <v>32.159999999999997</v>
      </c>
      <c r="X717">
        <f>IF(Source!BI393=2,H717, 0)</f>
        <v>0</v>
      </c>
      <c r="Y717">
        <f>IF(Source!BI393=3,H717, 0)</f>
        <v>0</v>
      </c>
      <c r="Z717">
        <f>IF(Source!BI393=4,H717, 0)</f>
        <v>0</v>
      </c>
    </row>
    <row r="718" spans="1:26" ht="28.5" x14ac:dyDescent="0.2">
      <c r="A718" s="48" t="str">
        <f>Source!E395</f>
        <v>66,8</v>
      </c>
      <c r="B718" s="49" t="str">
        <f>Source!F395</f>
        <v>24.3.05.15-0159</v>
      </c>
      <c r="C718" s="49" t="str">
        <f>Source!G395</f>
        <v>Тройник полипропиленовый переходной диаметром 50х40х50 мм</v>
      </c>
      <c r="D718" s="36" t="str">
        <f>Source!H395</f>
        <v>10 шт.</v>
      </c>
      <c r="E718" s="37">
        <f>Source!I395</f>
        <v>0.1</v>
      </c>
      <c r="F718" s="38">
        <f>Source!AL395+Source!AM395+Source!AO395</f>
        <v>117.6</v>
      </c>
      <c r="G718" s="39" t="s">
        <v>6</v>
      </c>
      <c r="H718" s="38">
        <f>ROUND(Source!AC395*Source!I395, 2)+ROUND(Source!AD395*Source!I395, 2)+ROUND(Source!AF395*Source!I395, 2)</f>
        <v>11.76</v>
      </c>
      <c r="I718" s="40"/>
      <c r="J718" s="40">
        <f>IF(Source!BC395&lt;&gt; 0, Source!BC395, 1)</f>
        <v>6.56</v>
      </c>
      <c r="K718" s="38">
        <f>Source!O395</f>
        <v>77.150000000000006</v>
      </c>
      <c r="L718" s="41"/>
      <c r="S718">
        <f>ROUND((Source!FX395/100)*((ROUND(Source!AF395*Source!I395, 2)+ROUND(Source!AE395*Source!I395, 2))), 2)</f>
        <v>0</v>
      </c>
      <c r="T718">
        <f>Source!X395</f>
        <v>0</v>
      </c>
      <c r="U718">
        <f>ROUND((Source!FY395/100)*((ROUND(Source!AF395*Source!I395, 2)+ROUND(Source!AE395*Source!I395, 2))), 2)</f>
        <v>0</v>
      </c>
      <c r="V718">
        <f>Source!Y395</f>
        <v>0</v>
      </c>
      <c r="W718">
        <f>IF(Source!BI395&lt;=1,H718, 0)</f>
        <v>11.76</v>
      </c>
      <c r="X718">
        <f>IF(Source!BI395=2,H718, 0)</f>
        <v>0</v>
      </c>
      <c r="Y718">
        <f>IF(Source!BI395=3,H718, 0)</f>
        <v>0</v>
      </c>
      <c r="Z718">
        <f>IF(Source!BI395=4,H718, 0)</f>
        <v>0</v>
      </c>
    </row>
    <row r="719" spans="1:26" ht="15" x14ac:dyDescent="0.25">
      <c r="G719" s="78">
        <f>H704+H705+H707+H708+H709+SUM(H711:H718)</f>
        <v>1221.6099999999999</v>
      </c>
      <c r="H719" s="78"/>
      <c r="J719" s="78">
        <f>K704+K705+K707+K708+K709+SUM(K711:K718)</f>
        <v>8016.86</v>
      </c>
      <c r="K719" s="78"/>
      <c r="L719" s="42">
        <f>Source!U379</f>
        <v>20.465675999999998</v>
      </c>
      <c r="O719" s="26">
        <f>G719</f>
        <v>1221.6099999999999</v>
      </c>
      <c r="P719" s="26">
        <f>J719</f>
        <v>8016.86</v>
      </c>
      <c r="Q719" s="26">
        <f>L719</f>
        <v>20.465675999999998</v>
      </c>
      <c r="W719">
        <f>IF(Source!BI379&lt;=1,H704+H705+H707+H708+H709, 0)</f>
        <v>558.9</v>
      </c>
      <c r="X719">
        <f>IF(Source!BI379=2,H704+H705+H707+H708+H709, 0)</f>
        <v>0</v>
      </c>
      <c r="Y719">
        <f>IF(Source!BI379=3,H704+H705+H707+H708+H709, 0)</f>
        <v>0</v>
      </c>
      <c r="Z719">
        <f>IF(Source!BI379=4,H704+H705+H707+H708+H709, 0)</f>
        <v>0</v>
      </c>
    </row>
    <row r="721" spans="1:26" ht="15" x14ac:dyDescent="0.25">
      <c r="A721" s="75" t="str">
        <f>CONCATENATE("Итого по разделу: ",IF(Source!G397&lt;&gt;"Новый раздел", Source!G397, ""))</f>
        <v>Итого по разделу: Система канализации</v>
      </c>
      <c r="B721" s="75"/>
      <c r="C721" s="75"/>
      <c r="D721" s="75"/>
      <c r="E721" s="75"/>
      <c r="F721" s="75"/>
      <c r="G721" s="76">
        <f>SUM(O580:O720)</f>
        <v>19483.850000000002</v>
      </c>
      <c r="H721" s="76"/>
      <c r="I721" s="27"/>
      <c r="J721" s="76">
        <f>SUM(P580:P720)</f>
        <v>127828.64000000001</v>
      </c>
      <c r="K721" s="76"/>
      <c r="L721" s="42">
        <f>SUM(Q580:Q720)</f>
        <v>137.6265755</v>
      </c>
    </row>
    <row r="725" spans="1:26" ht="16.5" x14ac:dyDescent="0.25">
      <c r="A725" s="80" t="str">
        <f>CONCATENATE("Раздел: ",IF(Source!G426&lt;&gt;"Новый раздел", Source!G426, ""))</f>
        <v>Раздел: Система водоснабжения</v>
      </c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</row>
    <row r="726" spans="1:26" ht="42.75" x14ac:dyDescent="0.2">
      <c r="A726" s="46" t="str">
        <f>Source!E431</f>
        <v>67</v>
      </c>
      <c r="B726" s="47" t="str">
        <f>Source!F431</f>
        <v>46-03-015-01</v>
      </c>
      <c r="C726" s="47" t="str">
        <f>Source!G431</f>
        <v>Устройство в кирпичных стенах борозд с использованием штробореза площадью сечения до 20 см2</v>
      </c>
      <c r="D726" s="30" t="str">
        <f>Source!H431</f>
        <v>100 м</v>
      </c>
      <c r="E726" s="13">
        <f>Source!I431</f>
        <v>0.15</v>
      </c>
      <c r="F726" s="31">
        <f>Source!AL431+Source!AM431+Source!AO431</f>
        <v>59.97</v>
      </c>
      <c r="G726" s="32"/>
      <c r="H726" s="31"/>
      <c r="I726" s="32" t="str">
        <f>Source!BO431</f>
        <v/>
      </c>
      <c r="J726" s="32"/>
      <c r="K726" s="31"/>
      <c r="L726" s="33"/>
      <c r="S726">
        <f>ROUND((Source!FX431/100)*((ROUND(Source!AF431*Source!I431, 2)+ROUND(Source!AE431*Source!I431, 2))), 2)</f>
        <v>8.91</v>
      </c>
      <c r="T726">
        <f>Source!X431</f>
        <v>58.42</v>
      </c>
      <c r="U726">
        <f>ROUND((Source!FY431/100)*((ROUND(Source!AF431*Source!I431, 2)+ROUND(Source!AE431*Source!I431, 2))), 2)</f>
        <v>5.36</v>
      </c>
      <c r="V726">
        <f>Source!Y431</f>
        <v>35.409999999999997</v>
      </c>
    </row>
    <row r="727" spans="1:26" x14ac:dyDescent="0.2">
      <c r="C727" s="25" t="str">
        <f>"Объем: "&amp;Source!I431&amp;"=15/"&amp;"100"</f>
        <v>Объем: 0,15=15/100</v>
      </c>
    </row>
    <row r="728" spans="1:26" ht="14.25" x14ac:dyDescent="0.2">
      <c r="A728" s="46"/>
      <c r="B728" s="47"/>
      <c r="C728" s="47" t="s">
        <v>1456</v>
      </c>
      <c r="D728" s="30"/>
      <c r="E728" s="13"/>
      <c r="F728" s="31">
        <f>Source!AO431</f>
        <v>59.97</v>
      </c>
      <c r="G728" s="32" t="str">
        <f>Source!DG431</f>
        <v/>
      </c>
      <c r="H728" s="31">
        <f>ROUND(Source!AF431*Source!I431, 2)</f>
        <v>9</v>
      </c>
      <c r="I728" s="32"/>
      <c r="J728" s="32">
        <f>IF(Source!BA431&lt;&gt; 0, Source!BA431, 1)</f>
        <v>6.56</v>
      </c>
      <c r="K728" s="31">
        <f>Source!S431</f>
        <v>59.01</v>
      </c>
      <c r="L728" s="33"/>
      <c r="R728">
        <f>H728</f>
        <v>9</v>
      </c>
    </row>
    <row r="729" spans="1:26" ht="14.25" x14ac:dyDescent="0.2">
      <c r="A729" s="46"/>
      <c r="B729" s="47"/>
      <c r="C729" s="47" t="s">
        <v>1457</v>
      </c>
      <c r="D729" s="30" t="s">
        <v>1458</v>
      </c>
      <c r="E729" s="13">
        <f>Source!BZ431</f>
        <v>110</v>
      </c>
      <c r="F729" s="66" t="str">
        <f>CONCATENATE(" )", Source!DL431, Source!FT431, "=", Source!FX431)</f>
        <v xml:space="preserve"> )*0,9=99</v>
      </c>
      <c r="G729" s="79"/>
      <c r="H729" s="31">
        <f>SUM(S726:S731)</f>
        <v>8.91</v>
      </c>
      <c r="I729" s="34"/>
      <c r="J729" s="28">
        <f>Source!AT431</f>
        <v>99</v>
      </c>
      <c r="K729" s="31">
        <f>SUM(T726:T731)</f>
        <v>58.42</v>
      </c>
      <c r="L729" s="33"/>
    </row>
    <row r="730" spans="1:26" ht="14.25" x14ac:dyDescent="0.2">
      <c r="A730" s="46"/>
      <c r="B730" s="47"/>
      <c r="C730" s="47" t="s">
        <v>1459</v>
      </c>
      <c r="D730" s="30" t="s">
        <v>1458</v>
      </c>
      <c r="E730" s="13">
        <f>Source!CA431</f>
        <v>70</v>
      </c>
      <c r="F730" s="66" t="str">
        <f>CONCATENATE(" )", Source!DM431, Source!FU431, "=", Source!FY431)</f>
        <v xml:space="preserve"> )*0,85=59,5</v>
      </c>
      <c r="G730" s="79"/>
      <c r="H730" s="31">
        <f>SUM(U726:U731)</f>
        <v>5.36</v>
      </c>
      <c r="I730" s="34"/>
      <c r="J730" s="28">
        <f>Source!AU431</f>
        <v>60</v>
      </c>
      <c r="K730" s="31">
        <f>SUM(V726:V731)</f>
        <v>35.409999999999997</v>
      </c>
      <c r="L730" s="33"/>
    </row>
    <row r="731" spans="1:26" ht="14.25" x14ac:dyDescent="0.2">
      <c r="A731" s="48"/>
      <c r="B731" s="49"/>
      <c r="C731" s="49" t="s">
        <v>1460</v>
      </c>
      <c r="D731" s="36" t="s">
        <v>1461</v>
      </c>
      <c r="E731" s="37">
        <f>Source!AQ431</f>
        <v>7.03</v>
      </c>
      <c r="F731" s="38"/>
      <c r="G731" s="40" t="str">
        <f>Source!DI431</f>
        <v/>
      </c>
      <c r="H731" s="38"/>
      <c r="I731" s="40"/>
      <c r="J731" s="40"/>
      <c r="K731" s="38"/>
      <c r="L731" s="44">
        <f>Source!U431</f>
        <v>1.0545</v>
      </c>
    </row>
    <row r="732" spans="1:26" ht="15" x14ac:dyDescent="0.25">
      <c r="G732" s="78">
        <f>H728+H729+H730</f>
        <v>23.27</v>
      </c>
      <c r="H732" s="78"/>
      <c r="J732" s="78">
        <f>K728+K729+K730</f>
        <v>152.84</v>
      </c>
      <c r="K732" s="78"/>
      <c r="L732" s="42">
        <f>Source!U431</f>
        <v>1.0545</v>
      </c>
      <c r="O732" s="26">
        <f>G732</f>
        <v>23.27</v>
      </c>
      <c r="P732" s="26">
        <f>J732</f>
        <v>152.84</v>
      </c>
      <c r="Q732" s="26">
        <f>L732</f>
        <v>1.0545</v>
      </c>
      <c r="W732">
        <f>IF(Source!BI431&lt;=1,H728+H729+H730, 0)</f>
        <v>23.27</v>
      </c>
      <c r="X732">
        <f>IF(Source!BI431=2,H728+H729+H730, 0)</f>
        <v>0</v>
      </c>
      <c r="Y732">
        <f>IF(Source!BI431=3,H728+H729+H730, 0)</f>
        <v>0</v>
      </c>
      <c r="Z732">
        <f>IF(Source!BI431=4,H728+H729+H730, 0)</f>
        <v>0</v>
      </c>
    </row>
    <row r="733" spans="1:26" ht="42.75" x14ac:dyDescent="0.2">
      <c r="A733" s="46" t="str">
        <f>Source!E433</f>
        <v>68</v>
      </c>
      <c r="B733" s="47" t="str">
        <f>Source!F433</f>
        <v>16-04-005-01</v>
      </c>
      <c r="C733" s="47" t="str">
        <f>Source!G433</f>
        <v>Прокладка внутренних трубопроводов водоснабжения и отопления из полипропиленовых труб 20 мм</v>
      </c>
      <c r="D733" s="30" t="str">
        <f>Source!H433</f>
        <v>100 м</v>
      </c>
      <c r="E733" s="13">
        <f>Source!I433</f>
        <v>0.45500000000000002</v>
      </c>
      <c r="F733" s="31">
        <f>Source!AL433+Source!AM433+Source!AO433</f>
        <v>1428.21</v>
      </c>
      <c r="G733" s="32"/>
      <c r="H733" s="31"/>
      <c r="I733" s="32" t="str">
        <f>Source!BO433</f>
        <v/>
      </c>
      <c r="J733" s="32"/>
      <c r="K733" s="31"/>
      <c r="L733" s="33"/>
      <c r="S733">
        <f>ROUND((Source!FX433/100)*((ROUND(Source!AF433*Source!I433, 2)+ROUND(Source!AE433*Source!I433, 2))), 2)</f>
        <v>555.82000000000005</v>
      </c>
      <c r="T733">
        <f>Source!X433</f>
        <v>3639.84</v>
      </c>
      <c r="U733">
        <f>ROUND((Source!FY433/100)*((ROUND(Source!AF433*Source!I433, 2)+ROUND(Source!AE433*Source!I433, 2))), 2)</f>
        <v>340.39</v>
      </c>
      <c r="V733">
        <f>Source!Y433</f>
        <v>2247.21</v>
      </c>
    </row>
    <row r="734" spans="1:26" x14ac:dyDescent="0.2">
      <c r="C734" s="25" t="str">
        <f>"Объем: "&amp;Source!I433&amp;"=45,5/"&amp;"100"</f>
        <v>Объем: 0,455=45,5/100</v>
      </c>
    </row>
    <row r="735" spans="1:26" ht="14.25" x14ac:dyDescent="0.2">
      <c r="A735" s="46"/>
      <c r="B735" s="47"/>
      <c r="C735" s="47" t="s">
        <v>1456</v>
      </c>
      <c r="D735" s="30"/>
      <c r="E735" s="13"/>
      <c r="F735" s="31">
        <f>Source!AO433</f>
        <v>921.99</v>
      </c>
      <c r="G735" s="32" t="str">
        <f>Source!DG433</f>
        <v>)*1,15</v>
      </c>
      <c r="H735" s="31">
        <f>ROUND(Source!AF433*Source!I433, 2)</f>
        <v>482.43</v>
      </c>
      <c r="I735" s="32"/>
      <c r="J735" s="32">
        <f>IF(Source!BA433&lt;&gt; 0, Source!BA433, 1)</f>
        <v>6.56</v>
      </c>
      <c r="K735" s="31">
        <f>Source!S433</f>
        <v>3164.75</v>
      </c>
      <c r="L735" s="33"/>
      <c r="R735">
        <f>H735</f>
        <v>482.43</v>
      </c>
    </row>
    <row r="736" spans="1:26" ht="14.25" x14ac:dyDescent="0.2">
      <c r="A736" s="46"/>
      <c r="B736" s="47"/>
      <c r="C736" s="47" t="s">
        <v>210</v>
      </c>
      <c r="D736" s="30"/>
      <c r="E736" s="13"/>
      <c r="F736" s="31">
        <f>Source!AM433</f>
        <v>468.26</v>
      </c>
      <c r="G736" s="32" t="str">
        <f>Source!DE433</f>
        <v>)*1,25</v>
      </c>
      <c r="H736" s="31">
        <f>ROUND(Source!AD433*Source!I433, 2)</f>
        <v>266.32</v>
      </c>
      <c r="I736" s="32"/>
      <c r="J736" s="32">
        <f>IF(Source!BB433&lt;&gt; 0, Source!BB433, 1)</f>
        <v>6.56</v>
      </c>
      <c r="K736" s="31">
        <f>Source!Q433</f>
        <v>1747.06</v>
      </c>
      <c r="L736" s="33"/>
    </row>
    <row r="737" spans="1:26" ht="14.25" x14ac:dyDescent="0.2">
      <c r="A737" s="46"/>
      <c r="B737" s="47"/>
      <c r="C737" s="47" t="s">
        <v>1462</v>
      </c>
      <c r="D737" s="30"/>
      <c r="E737" s="13"/>
      <c r="F737" s="31">
        <f>Source!AN433</f>
        <v>0.09</v>
      </c>
      <c r="G737" s="32" t="str">
        <f>Source!DF433</f>
        <v>)*1,25</v>
      </c>
      <c r="H737" s="43">
        <f>ROUND(Source!AE433*Source!I433, 2)</f>
        <v>0.05</v>
      </c>
      <c r="I737" s="32"/>
      <c r="J737" s="32">
        <f>IF(Source!BS433&lt;&gt; 0, Source!BS433, 1)</f>
        <v>6.56</v>
      </c>
      <c r="K737" s="43">
        <f>Source!R433</f>
        <v>0.33</v>
      </c>
      <c r="L737" s="33"/>
      <c r="R737">
        <f>H737</f>
        <v>0.05</v>
      </c>
    </row>
    <row r="738" spans="1:26" ht="14.25" x14ac:dyDescent="0.2">
      <c r="A738" s="46"/>
      <c r="B738" s="47"/>
      <c r="C738" s="47" t="s">
        <v>1463</v>
      </c>
      <c r="D738" s="30"/>
      <c r="E738" s="13"/>
      <c r="F738" s="31">
        <f>Source!AL433</f>
        <v>37.96</v>
      </c>
      <c r="G738" s="32" t="str">
        <f>Source!DD433</f>
        <v/>
      </c>
      <c r="H738" s="31">
        <f>ROUND(Source!AC433*Source!I433, 2)</f>
        <v>17.27</v>
      </c>
      <c r="I738" s="32"/>
      <c r="J738" s="32">
        <f>IF(Source!BC433&lt;&gt; 0, Source!BC433, 1)</f>
        <v>6.56</v>
      </c>
      <c r="K738" s="31">
        <f>Source!P433</f>
        <v>113.3</v>
      </c>
      <c r="L738" s="33"/>
    </row>
    <row r="739" spans="1:26" ht="14.25" x14ac:dyDescent="0.2">
      <c r="A739" s="46"/>
      <c r="B739" s="47"/>
      <c r="C739" s="47" t="s">
        <v>1457</v>
      </c>
      <c r="D739" s="30" t="s">
        <v>1458</v>
      </c>
      <c r="E739" s="13">
        <f>Source!BZ433</f>
        <v>128</v>
      </c>
      <c r="F739" s="66" t="str">
        <f>CONCATENATE(" )", Source!DL433, Source!FT433, "=", Source!FX433)</f>
        <v xml:space="preserve"> )*0,9=115,2</v>
      </c>
      <c r="G739" s="79"/>
      <c r="H739" s="31">
        <f>SUM(S733:S750)</f>
        <v>555.82000000000005</v>
      </c>
      <c r="I739" s="34"/>
      <c r="J739" s="28">
        <f>Source!AT433</f>
        <v>115</v>
      </c>
      <c r="K739" s="31">
        <f>SUM(T733:T750)</f>
        <v>3639.84</v>
      </c>
      <c r="L739" s="33"/>
    </row>
    <row r="740" spans="1:26" ht="14.25" x14ac:dyDescent="0.2">
      <c r="A740" s="46"/>
      <c r="B740" s="47"/>
      <c r="C740" s="47" t="s">
        <v>1459</v>
      </c>
      <c r="D740" s="30" t="s">
        <v>1458</v>
      </c>
      <c r="E740" s="13">
        <f>Source!CA433</f>
        <v>83</v>
      </c>
      <c r="F740" s="66" t="str">
        <f>CONCATENATE(" )", Source!DM433, Source!FU433, "=", Source!FY433)</f>
        <v xml:space="preserve"> )*0,85=70,55</v>
      </c>
      <c r="G740" s="79"/>
      <c r="H740" s="31">
        <f>SUM(U733:U750)</f>
        <v>340.39</v>
      </c>
      <c r="I740" s="34"/>
      <c r="J740" s="28">
        <f>Source!AU433</f>
        <v>71</v>
      </c>
      <c r="K740" s="31">
        <f>SUM(V733:V750)</f>
        <v>2247.21</v>
      </c>
      <c r="L740" s="33"/>
    </row>
    <row r="741" spans="1:26" ht="14.25" x14ac:dyDescent="0.2">
      <c r="A741" s="46"/>
      <c r="B741" s="47"/>
      <c r="C741" s="47" t="s">
        <v>1460</v>
      </c>
      <c r="D741" s="30" t="s">
        <v>1461</v>
      </c>
      <c r="E741" s="13">
        <f>Source!AQ433</f>
        <v>96.95</v>
      </c>
      <c r="F741" s="31"/>
      <c r="G741" s="32" t="str">
        <f>Source!DI433</f>
        <v>)*1,15</v>
      </c>
      <c r="H741" s="31"/>
      <c r="I741" s="32"/>
      <c r="J741" s="32"/>
      <c r="K741" s="31"/>
      <c r="L741" s="35">
        <f>Source!U433</f>
        <v>50.729087499999999</v>
      </c>
    </row>
    <row r="742" spans="1:26" ht="28.5" x14ac:dyDescent="0.2">
      <c r="A742" s="46" t="str">
        <f>Source!E435</f>
        <v>68,1</v>
      </c>
      <c r="B742" s="47" t="str">
        <f>Source!F435</f>
        <v>18.1.09.06-0069</v>
      </c>
      <c r="C742" s="47" t="str">
        <f>Source!G435</f>
        <v>Кран шаровый муфтовый Valtec для воды диаметром 20 мм, тип в/н</v>
      </c>
      <c r="D742" s="30" t="str">
        <f>Source!H435</f>
        <v>шт.</v>
      </c>
      <c r="E742" s="13">
        <f>Source!I435</f>
        <v>36</v>
      </c>
      <c r="F742" s="31">
        <f>Source!AL435+Source!AM435+Source!AO435</f>
        <v>46.02</v>
      </c>
      <c r="G742" s="45" t="s">
        <v>6</v>
      </c>
      <c r="H742" s="31">
        <f>ROUND(Source!AC435*Source!I435, 2)+ROUND(Source!AD435*Source!I435, 2)+ROUND(Source!AF435*Source!I435, 2)</f>
        <v>1656.72</v>
      </c>
      <c r="I742" s="32"/>
      <c r="J742" s="32">
        <f>IF(Source!BC435&lt;&gt; 0, Source!BC435, 1)</f>
        <v>6.56</v>
      </c>
      <c r="K742" s="31">
        <f>Source!O435</f>
        <v>10868.08</v>
      </c>
      <c r="L742" s="33"/>
      <c r="S742">
        <f>ROUND((Source!FX435/100)*((ROUND(Source!AF435*Source!I435, 2)+ROUND(Source!AE435*Source!I435, 2))), 2)</f>
        <v>0</v>
      </c>
      <c r="T742">
        <f>Source!X435</f>
        <v>0</v>
      </c>
      <c r="U742">
        <f>ROUND((Source!FY435/100)*((ROUND(Source!AF435*Source!I435, 2)+ROUND(Source!AE435*Source!I435, 2))), 2)</f>
        <v>0</v>
      </c>
      <c r="V742">
        <f>Source!Y435</f>
        <v>0</v>
      </c>
      <c r="W742">
        <f>IF(Source!BI435&lt;=1,H742, 0)</f>
        <v>1656.72</v>
      </c>
      <c r="X742">
        <f>IF(Source!BI435=2,H742, 0)</f>
        <v>0</v>
      </c>
      <c r="Y742">
        <f>IF(Source!BI435=3,H742, 0)</f>
        <v>0</v>
      </c>
      <c r="Z742">
        <f>IF(Source!BI435=4,H742, 0)</f>
        <v>0</v>
      </c>
    </row>
    <row r="743" spans="1:26" ht="28.5" x14ac:dyDescent="0.2">
      <c r="A743" s="46" t="str">
        <f>Source!E437</f>
        <v>68,2</v>
      </c>
      <c r="B743" s="47" t="str">
        <f>Source!F437</f>
        <v>18.1.09.06-0070</v>
      </c>
      <c r="C743" s="47" t="str">
        <f>Source!G437</f>
        <v>Кран шаровый муфтовый Valtec для воды диаметром 20 мм, тип н/н</v>
      </c>
      <c r="D743" s="30" t="str">
        <f>Source!H437</f>
        <v>шт.</v>
      </c>
      <c r="E743" s="13">
        <f>Source!I437</f>
        <v>35</v>
      </c>
      <c r="F743" s="31">
        <f>Source!AL437+Source!AM437+Source!AO437</f>
        <v>52.25</v>
      </c>
      <c r="G743" s="45" t="s">
        <v>6</v>
      </c>
      <c r="H743" s="31">
        <f>ROUND(Source!AC437*Source!I437, 2)+ROUND(Source!AD437*Source!I437, 2)+ROUND(Source!AF437*Source!I437, 2)</f>
        <v>1828.75</v>
      </c>
      <c r="I743" s="32"/>
      <c r="J743" s="32">
        <f>IF(Source!BC437&lt;&gt; 0, Source!BC437, 1)</f>
        <v>6.56</v>
      </c>
      <c r="K743" s="31">
        <f>Source!O437</f>
        <v>11996.6</v>
      </c>
      <c r="L743" s="33"/>
      <c r="S743">
        <f>ROUND((Source!FX437/100)*((ROUND(Source!AF437*Source!I437, 2)+ROUND(Source!AE437*Source!I437, 2))), 2)</f>
        <v>0</v>
      </c>
      <c r="T743">
        <f>Source!X437</f>
        <v>0</v>
      </c>
      <c r="U743">
        <f>ROUND((Source!FY437/100)*((ROUND(Source!AF437*Source!I437, 2)+ROUND(Source!AE437*Source!I437, 2))), 2)</f>
        <v>0</v>
      </c>
      <c r="V743">
        <f>Source!Y437</f>
        <v>0</v>
      </c>
      <c r="W743">
        <f>IF(Source!BI437&lt;=1,H743, 0)</f>
        <v>1828.75</v>
      </c>
      <c r="X743">
        <f>IF(Source!BI437=2,H743, 0)</f>
        <v>0</v>
      </c>
      <c r="Y743">
        <f>IF(Source!BI437=3,H743, 0)</f>
        <v>0</v>
      </c>
      <c r="Z743">
        <f>IF(Source!BI437=4,H743, 0)</f>
        <v>0</v>
      </c>
    </row>
    <row r="744" spans="1:26" ht="28.5" x14ac:dyDescent="0.2">
      <c r="A744" s="46" t="str">
        <f>Source!E439</f>
        <v>68,3</v>
      </c>
      <c r="B744" s="47" t="str">
        <f>Source!F439</f>
        <v>24.1.02.01-0113</v>
      </c>
      <c r="C744" s="47" t="str">
        <f>Source!G439</f>
        <v>Хомуты для крепления труб</v>
      </c>
      <c r="D744" s="30" t="str">
        <f>Source!H439</f>
        <v>шт.</v>
      </c>
      <c r="E744" s="13">
        <f>Source!I439</f>
        <v>65.064999999999998</v>
      </c>
      <c r="F744" s="31">
        <f>Source!AL439+Source!AM439+Source!AO439</f>
        <v>8.09</v>
      </c>
      <c r="G744" s="45" t="s">
        <v>6</v>
      </c>
      <c r="H744" s="31">
        <f>ROUND(Source!AC439*Source!I439, 2)+ROUND(Source!AD439*Source!I439, 2)+ROUND(Source!AF439*Source!I439, 2)</f>
        <v>526.38</v>
      </c>
      <c r="I744" s="32"/>
      <c r="J744" s="32">
        <f>IF(Source!BC439&lt;&gt; 0, Source!BC439, 1)</f>
        <v>6.56</v>
      </c>
      <c r="K744" s="31">
        <f>Source!O439</f>
        <v>3453.03</v>
      </c>
      <c r="L744" s="33"/>
      <c r="S744">
        <f>ROUND((Source!FX439/100)*((ROUND(Source!AF439*Source!I439, 2)+ROUND(Source!AE439*Source!I439, 2))), 2)</f>
        <v>0</v>
      </c>
      <c r="T744">
        <f>Source!X439</f>
        <v>0</v>
      </c>
      <c r="U744">
        <f>ROUND((Source!FY439/100)*((ROUND(Source!AF439*Source!I439, 2)+ROUND(Source!AE439*Source!I439, 2))), 2)</f>
        <v>0</v>
      </c>
      <c r="V744">
        <f>Source!Y439</f>
        <v>0</v>
      </c>
      <c r="W744">
        <f>IF(Source!BI439&lt;=1,H744, 0)</f>
        <v>526.38</v>
      </c>
      <c r="X744">
        <f>IF(Source!BI439=2,H744, 0)</f>
        <v>0</v>
      </c>
      <c r="Y744">
        <f>IF(Source!BI439=3,H744, 0)</f>
        <v>0</v>
      </c>
      <c r="Z744">
        <f>IF(Source!BI439=4,H744, 0)</f>
        <v>0</v>
      </c>
    </row>
    <row r="745" spans="1:26" ht="28.5" x14ac:dyDescent="0.2">
      <c r="A745" s="46" t="str">
        <f>Source!E441</f>
        <v>68,4</v>
      </c>
      <c r="B745" s="47" t="str">
        <f>Source!F441</f>
        <v>24.3.05.15-0191</v>
      </c>
      <c r="C745" s="47" t="str">
        <f>Source!G441</f>
        <v>Тройник полипропиленовый соединительный диаметром 20 мм</v>
      </c>
      <c r="D745" s="30" t="str">
        <f>Source!H441</f>
        <v>10 шт.</v>
      </c>
      <c r="E745" s="13">
        <f>Source!I441</f>
        <v>3</v>
      </c>
      <c r="F745" s="31">
        <f>Source!AL441+Source!AM441+Source!AO441</f>
        <v>6.19</v>
      </c>
      <c r="G745" s="45" t="s">
        <v>6</v>
      </c>
      <c r="H745" s="31">
        <f>ROUND(Source!AC441*Source!I441, 2)+ROUND(Source!AD441*Source!I441, 2)+ROUND(Source!AF441*Source!I441, 2)</f>
        <v>18.57</v>
      </c>
      <c r="I745" s="32"/>
      <c r="J745" s="32">
        <f>IF(Source!BC441&lt;&gt; 0, Source!BC441, 1)</f>
        <v>6.56</v>
      </c>
      <c r="K745" s="31">
        <f>Source!O441</f>
        <v>121.82</v>
      </c>
      <c r="L745" s="33"/>
      <c r="S745">
        <f>ROUND((Source!FX441/100)*((ROUND(Source!AF441*Source!I441, 2)+ROUND(Source!AE441*Source!I441, 2))), 2)</f>
        <v>0</v>
      </c>
      <c r="T745">
        <f>Source!X441</f>
        <v>0</v>
      </c>
      <c r="U745">
        <f>ROUND((Source!FY441/100)*((ROUND(Source!AF441*Source!I441, 2)+ROUND(Source!AE441*Source!I441, 2))), 2)</f>
        <v>0</v>
      </c>
      <c r="V745">
        <f>Source!Y441</f>
        <v>0</v>
      </c>
      <c r="W745">
        <f>IF(Source!BI441&lt;=1,H745, 0)</f>
        <v>18.57</v>
      </c>
      <c r="X745">
        <f>IF(Source!BI441=2,H745, 0)</f>
        <v>0</v>
      </c>
      <c r="Y745">
        <f>IF(Source!BI441=3,H745, 0)</f>
        <v>0</v>
      </c>
      <c r="Z745">
        <f>IF(Source!BI441=4,H745, 0)</f>
        <v>0</v>
      </c>
    </row>
    <row r="746" spans="1:26" ht="85.5" x14ac:dyDescent="0.2">
      <c r="A746" s="46" t="str">
        <f>Source!E443</f>
        <v>68,5</v>
      </c>
      <c r="B746" s="47" t="str">
        <f>Source!F443</f>
        <v>24.3.02.01-0012</v>
      </c>
      <c r="C746" s="47" t="str">
        <f>Source!G443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746" s="30" t="str">
        <f>Source!H443</f>
        <v>м</v>
      </c>
      <c r="E746" s="13">
        <f>Source!I443</f>
        <v>45.5</v>
      </c>
      <c r="F746" s="31">
        <f>Source!AL443+Source!AM443+Source!AO443</f>
        <v>9.7899999999999991</v>
      </c>
      <c r="G746" s="45" t="s">
        <v>6</v>
      </c>
      <c r="H746" s="31">
        <f>ROUND(Source!AC443*Source!I443, 2)+ROUND(Source!AD443*Source!I443, 2)+ROUND(Source!AF443*Source!I443, 2)</f>
        <v>445.45</v>
      </c>
      <c r="I746" s="32"/>
      <c r="J746" s="32">
        <f>IF(Source!BC443&lt;&gt; 0, Source!BC443, 1)</f>
        <v>6.56</v>
      </c>
      <c r="K746" s="31">
        <f>Source!O443</f>
        <v>2922.12</v>
      </c>
      <c r="L746" s="33"/>
      <c r="S746">
        <f>ROUND((Source!FX443/100)*((ROUND(Source!AF443*Source!I443, 2)+ROUND(Source!AE443*Source!I443, 2))), 2)</f>
        <v>0</v>
      </c>
      <c r="T746">
        <f>Source!X443</f>
        <v>0</v>
      </c>
      <c r="U746">
        <f>ROUND((Source!FY443/100)*((ROUND(Source!AF443*Source!I443, 2)+ROUND(Source!AE443*Source!I443, 2))), 2)</f>
        <v>0</v>
      </c>
      <c r="V746">
        <f>Source!Y443</f>
        <v>0</v>
      </c>
      <c r="W746">
        <f>IF(Source!BI443&lt;=1,H746, 0)</f>
        <v>445.45</v>
      </c>
      <c r="X746">
        <f>IF(Source!BI443=2,H746, 0)</f>
        <v>0</v>
      </c>
      <c r="Y746">
        <f>IF(Source!BI443=3,H746, 0)</f>
        <v>0</v>
      </c>
      <c r="Z746">
        <f>IF(Source!BI443=4,H746, 0)</f>
        <v>0</v>
      </c>
    </row>
    <row r="747" spans="1:26" ht="28.5" x14ac:dyDescent="0.2">
      <c r="A747" s="46" t="str">
        <f>Source!E445</f>
        <v>68,6</v>
      </c>
      <c r="B747" s="47" t="str">
        <f>Source!F445</f>
        <v>24.3.05.16-0131</v>
      </c>
      <c r="C747" s="47" t="str">
        <f>Source!G445</f>
        <v>Угольник 90 град. полипропиленовый диаметром 20 мм</v>
      </c>
      <c r="D747" s="30" t="str">
        <f>Source!H445</f>
        <v>10 шт.</v>
      </c>
      <c r="E747" s="13">
        <f>Source!I445</f>
        <v>3.6</v>
      </c>
      <c r="F747" s="31">
        <f>Source!AL445+Source!AM445+Source!AO445</f>
        <v>7.11</v>
      </c>
      <c r="G747" s="45" t="s">
        <v>6</v>
      </c>
      <c r="H747" s="31">
        <f>ROUND(Source!AC445*Source!I445, 2)+ROUND(Source!AD445*Source!I445, 2)+ROUND(Source!AF445*Source!I445, 2)</f>
        <v>25.6</v>
      </c>
      <c r="I747" s="32"/>
      <c r="J747" s="32">
        <f>IF(Source!BC445&lt;&gt; 0, Source!BC445, 1)</f>
        <v>6.56</v>
      </c>
      <c r="K747" s="31">
        <f>Source!O445</f>
        <v>167.91</v>
      </c>
      <c r="L747" s="33"/>
      <c r="S747">
        <f>ROUND((Source!FX445/100)*((ROUND(Source!AF445*Source!I445, 2)+ROUND(Source!AE445*Source!I445, 2))), 2)</f>
        <v>0</v>
      </c>
      <c r="T747">
        <f>Source!X445</f>
        <v>0</v>
      </c>
      <c r="U747">
        <f>ROUND((Source!FY445/100)*((ROUND(Source!AF445*Source!I445, 2)+ROUND(Source!AE445*Source!I445, 2))), 2)</f>
        <v>0</v>
      </c>
      <c r="V747">
        <f>Source!Y445</f>
        <v>0</v>
      </c>
      <c r="W747">
        <f>IF(Source!BI445&lt;=1,H747, 0)</f>
        <v>25.6</v>
      </c>
      <c r="X747">
        <f>IF(Source!BI445=2,H747, 0)</f>
        <v>0</v>
      </c>
      <c r="Y747">
        <f>IF(Source!BI445=3,H747, 0)</f>
        <v>0</v>
      </c>
      <c r="Z747">
        <f>IF(Source!BI445=4,H747, 0)</f>
        <v>0</v>
      </c>
    </row>
    <row r="748" spans="1:26" ht="57" x14ac:dyDescent="0.2">
      <c r="A748" s="46" t="str">
        <f>Source!E447</f>
        <v>68,7</v>
      </c>
      <c r="B748" s="47" t="str">
        <f>Source!F447</f>
        <v>18.5.08.10-0005</v>
      </c>
      <c r="C748" s="47" t="str">
        <f>Source!G447</f>
        <v>Планка монтажная ИГЛ БИР ПЕКС (Eagle BP) для скрытого монтажа двух водорозеток с межосевым расстоянием 70 и 150 мм</v>
      </c>
      <c r="D748" s="30" t="str">
        <f>Source!H447</f>
        <v>шт.</v>
      </c>
      <c r="E748" s="13">
        <f>Source!I447</f>
        <v>14.999999999999998</v>
      </c>
      <c r="F748" s="31">
        <f>Source!AL447+Source!AM447+Source!AO447</f>
        <v>23.43</v>
      </c>
      <c r="G748" s="45" t="s">
        <v>6</v>
      </c>
      <c r="H748" s="31">
        <f>ROUND(Source!AC447*Source!I447, 2)+ROUND(Source!AD447*Source!I447, 2)+ROUND(Source!AF447*Source!I447, 2)</f>
        <v>351.45</v>
      </c>
      <c r="I748" s="32"/>
      <c r="J748" s="32">
        <f>IF(Source!BC447&lt;&gt; 0, Source!BC447, 1)</f>
        <v>6.56</v>
      </c>
      <c r="K748" s="31">
        <f>Source!O447</f>
        <v>2305.5100000000002</v>
      </c>
      <c r="L748" s="33"/>
      <c r="S748">
        <f>ROUND((Source!FX447/100)*((ROUND(Source!AF447*Source!I447, 2)+ROUND(Source!AE447*Source!I447, 2))), 2)</f>
        <v>0</v>
      </c>
      <c r="T748">
        <f>Source!X447</f>
        <v>0</v>
      </c>
      <c r="U748">
        <f>ROUND((Source!FY447/100)*((ROUND(Source!AF447*Source!I447, 2)+ROUND(Source!AE447*Source!I447, 2))), 2)</f>
        <v>0</v>
      </c>
      <c r="V748">
        <f>Source!Y447</f>
        <v>0</v>
      </c>
      <c r="W748">
        <f>IF(Source!BI447&lt;=1,H748, 0)</f>
        <v>351.45</v>
      </c>
      <c r="X748">
        <f>IF(Source!BI447=2,H748, 0)</f>
        <v>0</v>
      </c>
      <c r="Y748">
        <f>IF(Source!BI447=3,H748, 0)</f>
        <v>0</v>
      </c>
      <c r="Z748">
        <f>IF(Source!BI447=4,H748, 0)</f>
        <v>0</v>
      </c>
    </row>
    <row r="749" spans="1:26" ht="42.75" x14ac:dyDescent="0.2">
      <c r="A749" s="46" t="str">
        <f>Source!E449</f>
        <v>68,8</v>
      </c>
      <c r="B749" s="47" t="str">
        <f>Source!F449</f>
        <v>23.8.01.01-0022</v>
      </c>
      <c r="C749" s="47" t="str">
        <f>Source!G449</f>
        <v>Водорозетка напрессовочная ИГЛ БИР ПЕКС "Стандарт" (Eagle BP), размером 1/2"х20 (2,8) мм</v>
      </c>
      <c r="D749" s="30" t="str">
        <f>Source!H449</f>
        <v>10 шт.</v>
      </c>
      <c r="E749" s="13">
        <f>Source!I449</f>
        <v>0.1</v>
      </c>
      <c r="F749" s="31">
        <f>Source!AL449+Source!AM449+Source!AO449</f>
        <v>306.01</v>
      </c>
      <c r="G749" s="45" t="s">
        <v>6</v>
      </c>
      <c r="H749" s="31">
        <f>ROUND(Source!AC449*Source!I449, 2)+ROUND(Source!AD449*Source!I449, 2)+ROUND(Source!AF449*Source!I449, 2)</f>
        <v>30.6</v>
      </c>
      <c r="I749" s="32"/>
      <c r="J749" s="32">
        <f>IF(Source!BC449&lt;&gt; 0, Source!BC449, 1)</f>
        <v>6.56</v>
      </c>
      <c r="K749" s="31">
        <f>Source!O449</f>
        <v>200.74</v>
      </c>
      <c r="L749" s="33"/>
      <c r="S749">
        <f>ROUND((Source!FX449/100)*((ROUND(Source!AF449*Source!I449, 2)+ROUND(Source!AE449*Source!I449, 2))), 2)</f>
        <v>0</v>
      </c>
      <c r="T749">
        <f>Source!X449</f>
        <v>0</v>
      </c>
      <c r="U749">
        <f>ROUND((Source!FY449/100)*((ROUND(Source!AF449*Source!I449, 2)+ROUND(Source!AE449*Source!I449, 2))), 2)</f>
        <v>0</v>
      </c>
      <c r="V749">
        <f>Source!Y449</f>
        <v>0</v>
      </c>
      <c r="W749">
        <f>IF(Source!BI449&lt;=1,H749, 0)</f>
        <v>30.6</v>
      </c>
      <c r="X749">
        <f>IF(Source!BI449=2,H749, 0)</f>
        <v>0</v>
      </c>
      <c r="Y749">
        <f>IF(Source!BI449=3,H749, 0)</f>
        <v>0</v>
      </c>
      <c r="Z749">
        <f>IF(Source!BI449=4,H749, 0)</f>
        <v>0</v>
      </c>
    </row>
    <row r="750" spans="1:26" ht="42.75" x14ac:dyDescent="0.2">
      <c r="A750" s="48" t="str">
        <f>Source!E451</f>
        <v>68,9</v>
      </c>
      <c r="B750" s="49" t="str">
        <f>Source!F451</f>
        <v>24.3.05.07-0063</v>
      </c>
      <c r="C750" s="49" t="str">
        <f>Source!G451</f>
        <v>Муфта полипропиленовая комбинированная, с внутренней резьбой, разъемная диаметром 20х3/4"</v>
      </c>
      <c r="D750" s="36" t="str">
        <f>Source!H451</f>
        <v>10 шт.</v>
      </c>
      <c r="E750" s="37">
        <f>Source!I451</f>
        <v>10.6</v>
      </c>
      <c r="F750" s="38">
        <f>Source!AL451+Source!AM451+Source!AO451</f>
        <v>198.4</v>
      </c>
      <c r="G750" s="39" t="s">
        <v>6</v>
      </c>
      <c r="H750" s="38">
        <f>ROUND(Source!AC451*Source!I451, 2)+ROUND(Source!AD451*Source!I451, 2)+ROUND(Source!AF451*Source!I451, 2)</f>
        <v>2103.04</v>
      </c>
      <c r="I750" s="40"/>
      <c r="J750" s="40">
        <f>IF(Source!BC451&lt;&gt; 0, Source!BC451, 1)</f>
        <v>6.56</v>
      </c>
      <c r="K750" s="38">
        <f>Source!O451</f>
        <v>13795.94</v>
      </c>
      <c r="L750" s="41"/>
      <c r="S750">
        <f>ROUND((Source!FX451/100)*((ROUND(Source!AF451*Source!I451, 2)+ROUND(Source!AE451*Source!I451, 2))), 2)</f>
        <v>0</v>
      </c>
      <c r="T750">
        <f>Source!X451</f>
        <v>0</v>
      </c>
      <c r="U750">
        <f>ROUND((Source!FY451/100)*((ROUND(Source!AF451*Source!I451, 2)+ROUND(Source!AE451*Source!I451, 2))), 2)</f>
        <v>0</v>
      </c>
      <c r="V750">
        <f>Source!Y451</f>
        <v>0</v>
      </c>
      <c r="W750">
        <f>IF(Source!BI451&lt;=1,H750, 0)</f>
        <v>2103.04</v>
      </c>
      <c r="X750">
        <f>IF(Source!BI451=2,H750, 0)</f>
        <v>0</v>
      </c>
      <c r="Y750">
        <f>IF(Source!BI451=3,H750, 0)</f>
        <v>0</v>
      </c>
      <c r="Z750">
        <f>IF(Source!BI451=4,H750, 0)</f>
        <v>0</v>
      </c>
    </row>
    <row r="751" spans="1:26" ht="15" x14ac:dyDescent="0.25">
      <c r="G751" s="78">
        <f>H735+H736+H738+H739+H740+SUM(H742:H750)</f>
        <v>8648.7900000000009</v>
      </c>
      <c r="H751" s="78"/>
      <c r="J751" s="78">
        <f>K735+K736+K738+K739+K740+SUM(K742:K750)</f>
        <v>56743.91</v>
      </c>
      <c r="K751" s="78"/>
      <c r="L751" s="42">
        <f>Source!U433</f>
        <v>50.729087499999999</v>
      </c>
      <c r="O751" s="26">
        <f>G751</f>
        <v>8648.7900000000009</v>
      </c>
      <c r="P751" s="26">
        <f>J751</f>
        <v>56743.91</v>
      </c>
      <c r="Q751" s="26">
        <f>L751</f>
        <v>50.729087499999999</v>
      </c>
      <c r="W751">
        <f>IF(Source!BI433&lt;=1,H735+H736+H738+H739+H740, 0)</f>
        <v>1662.23</v>
      </c>
      <c r="X751">
        <f>IF(Source!BI433=2,H735+H736+H738+H739+H740, 0)</f>
        <v>0</v>
      </c>
      <c r="Y751">
        <f>IF(Source!BI433=3,H735+H736+H738+H739+H740, 0)</f>
        <v>0</v>
      </c>
      <c r="Z751">
        <f>IF(Source!BI433=4,H735+H736+H738+H739+H740, 0)</f>
        <v>0</v>
      </c>
    </row>
    <row r="752" spans="1:26" ht="28.5" x14ac:dyDescent="0.2">
      <c r="A752" s="46" t="str">
        <f>Source!E453</f>
        <v>69</v>
      </c>
      <c r="B752" s="47" t="str">
        <f>Source!F453</f>
        <v>17-01-005-01</v>
      </c>
      <c r="C752" s="47" t="str">
        <f>Source!G453</f>
        <v>Установка моек на одно отделение ранее демонтированных</v>
      </c>
      <c r="D752" s="30" t="str">
        <f>Source!H453</f>
        <v>10 компл</v>
      </c>
      <c r="E752" s="13">
        <f>Source!I453</f>
        <v>0.8</v>
      </c>
      <c r="F752" s="31">
        <f>Source!AL453+Source!AM453+Source!AO453</f>
        <v>233.05</v>
      </c>
      <c r="G752" s="32"/>
      <c r="H752" s="31"/>
      <c r="I752" s="32" t="str">
        <f>Source!BO453</f>
        <v/>
      </c>
      <c r="J752" s="32"/>
      <c r="K752" s="31"/>
      <c r="L752" s="33"/>
      <c r="S752">
        <f>ROUND((Source!FX453/100)*((ROUND(Source!AF453*Source!I453, 2)+ROUND(Source!AE453*Source!I453, 2))), 2)</f>
        <v>180.48</v>
      </c>
      <c r="T752">
        <f>Source!X453</f>
        <v>1181.94</v>
      </c>
      <c r="U752">
        <f>ROUND((Source!FY453/100)*((ROUND(Source!AF453*Source!I453, 2)+ROUND(Source!AE453*Source!I453, 2))), 2)</f>
        <v>110.53</v>
      </c>
      <c r="V752">
        <f>Source!Y453</f>
        <v>729.72</v>
      </c>
    </row>
    <row r="753" spans="1:26" x14ac:dyDescent="0.2">
      <c r="C753" s="25" t="str">
        <f>"Объем: "&amp;Source!I453&amp;"=8/"&amp;"10"</f>
        <v>Объем: 0,8=8/10</v>
      </c>
    </row>
    <row r="754" spans="1:26" ht="14.25" x14ac:dyDescent="0.2">
      <c r="A754" s="46"/>
      <c r="B754" s="47"/>
      <c r="C754" s="47" t="s">
        <v>1456</v>
      </c>
      <c r="D754" s="30"/>
      <c r="E754" s="13"/>
      <c r="F754" s="31">
        <f>Source!AO453</f>
        <v>166.62</v>
      </c>
      <c r="G754" s="32" t="str">
        <f>Source!DG453</f>
        <v>)*1,15</v>
      </c>
      <c r="H754" s="31">
        <f>ROUND(Source!AF453*Source!I453, 2)</f>
        <v>153.29</v>
      </c>
      <c r="I754" s="32"/>
      <c r="J754" s="32">
        <f>IF(Source!BA453&lt;&gt; 0, Source!BA453, 1)</f>
        <v>6.56</v>
      </c>
      <c r="K754" s="31">
        <f>Source!S453</f>
        <v>1005.57</v>
      </c>
      <c r="L754" s="33"/>
      <c r="R754">
        <f>H754</f>
        <v>153.29</v>
      </c>
    </row>
    <row r="755" spans="1:26" ht="14.25" x14ac:dyDescent="0.2">
      <c r="A755" s="46"/>
      <c r="B755" s="47"/>
      <c r="C755" s="47" t="s">
        <v>210</v>
      </c>
      <c r="D755" s="30"/>
      <c r="E755" s="13"/>
      <c r="F755" s="31">
        <f>Source!AM453</f>
        <v>13.26</v>
      </c>
      <c r="G755" s="32" t="str">
        <f>Source!DE453</f>
        <v>)*1,25</v>
      </c>
      <c r="H755" s="31">
        <f>ROUND(Source!AD453*Source!I453, 2)</f>
        <v>13.26</v>
      </c>
      <c r="I755" s="32"/>
      <c r="J755" s="32">
        <f>IF(Source!BB453&lt;&gt; 0, Source!BB453, 1)</f>
        <v>6.56</v>
      </c>
      <c r="K755" s="31">
        <f>Source!Q453</f>
        <v>87.01</v>
      </c>
      <c r="L755" s="33"/>
    </row>
    <row r="756" spans="1:26" ht="14.25" x14ac:dyDescent="0.2">
      <c r="A756" s="46"/>
      <c r="B756" s="47"/>
      <c r="C756" s="47" t="s">
        <v>1462</v>
      </c>
      <c r="D756" s="30"/>
      <c r="E756" s="13"/>
      <c r="F756" s="31">
        <f>Source!AN453</f>
        <v>3.38</v>
      </c>
      <c r="G756" s="32" t="str">
        <f>Source!DF453</f>
        <v>)*1,25</v>
      </c>
      <c r="H756" s="43">
        <f>ROUND(Source!AE453*Source!I453, 2)</f>
        <v>3.38</v>
      </c>
      <c r="I756" s="32"/>
      <c r="J756" s="32">
        <f>IF(Source!BS453&lt;&gt; 0, Source!BS453, 1)</f>
        <v>6.56</v>
      </c>
      <c r="K756" s="43">
        <f>Source!R453</f>
        <v>22.2</v>
      </c>
      <c r="L756" s="33"/>
      <c r="R756">
        <f>H756</f>
        <v>3.38</v>
      </c>
    </row>
    <row r="757" spans="1:26" ht="14.25" x14ac:dyDescent="0.2">
      <c r="A757" s="46"/>
      <c r="B757" s="47"/>
      <c r="C757" s="47" t="s">
        <v>1463</v>
      </c>
      <c r="D757" s="30"/>
      <c r="E757" s="13"/>
      <c r="F757" s="31">
        <f>Source!AL453</f>
        <v>53.17</v>
      </c>
      <c r="G757" s="32" t="str">
        <f>Source!DD453</f>
        <v/>
      </c>
      <c r="H757" s="31">
        <f>ROUND(Source!AC453*Source!I453, 2)</f>
        <v>42.54</v>
      </c>
      <c r="I757" s="32"/>
      <c r="J757" s="32">
        <f>IF(Source!BC453&lt;&gt; 0, Source!BC453, 1)</f>
        <v>6.56</v>
      </c>
      <c r="K757" s="31">
        <f>Source!P453</f>
        <v>279.04000000000002</v>
      </c>
      <c r="L757" s="33"/>
    </row>
    <row r="758" spans="1:26" ht="14.25" x14ac:dyDescent="0.2">
      <c r="A758" s="46"/>
      <c r="B758" s="47"/>
      <c r="C758" s="47" t="s">
        <v>1457</v>
      </c>
      <c r="D758" s="30" t="s">
        <v>1458</v>
      </c>
      <c r="E758" s="13">
        <f>Source!BZ453</f>
        <v>128</v>
      </c>
      <c r="F758" s="66" t="str">
        <f>CONCATENATE(" )", Source!DL453, Source!FT453, "=", Source!FX453)</f>
        <v xml:space="preserve"> )*0,9=115,2</v>
      </c>
      <c r="G758" s="79"/>
      <c r="H758" s="31">
        <f>SUM(S752:S763)</f>
        <v>180.48</v>
      </c>
      <c r="I758" s="34"/>
      <c r="J758" s="28">
        <f>Source!AT453</f>
        <v>115</v>
      </c>
      <c r="K758" s="31">
        <f>SUM(T752:T763)</f>
        <v>1181.94</v>
      </c>
      <c r="L758" s="33"/>
    </row>
    <row r="759" spans="1:26" ht="14.25" x14ac:dyDescent="0.2">
      <c r="A759" s="46"/>
      <c r="B759" s="47"/>
      <c r="C759" s="47" t="s">
        <v>1459</v>
      </c>
      <c r="D759" s="30" t="s">
        <v>1458</v>
      </c>
      <c r="E759" s="13">
        <f>Source!CA453</f>
        <v>83</v>
      </c>
      <c r="F759" s="66" t="str">
        <f>CONCATENATE(" )", Source!DM453, Source!FU453, "=", Source!FY453)</f>
        <v xml:space="preserve"> )*0,85=70,55</v>
      </c>
      <c r="G759" s="79"/>
      <c r="H759" s="31">
        <f>SUM(U752:U763)</f>
        <v>110.53</v>
      </c>
      <c r="I759" s="34"/>
      <c r="J759" s="28">
        <f>Source!AU453</f>
        <v>71</v>
      </c>
      <c r="K759" s="31">
        <f>SUM(V752:V763)</f>
        <v>729.72</v>
      </c>
      <c r="L759" s="33"/>
    </row>
    <row r="760" spans="1:26" ht="14.25" x14ac:dyDescent="0.2">
      <c r="A760" s="46"/>
      <c r="B760" s="47"/>
      <c r="C760" s="47" t="s">
        <v>1460</v>
      </c>
      <c r="D760" s="30" t="s">
        <v>1461</v>
      </c>
      <c r="E760" s="13">
        <f>Source!AQ453</f>
        <v>17.32</v>
      </c>
      <c r="F760" s="31"/>
      <c r="G760" s="32" t="str">
        <f>Source!DI453</f>
        <v>)*1,15</v>
      </c>
      <c r="H760" s="31"/>
      <c r="I760" s="32"/>
      <c r="J760" s="32"/>
      <c r="K760" s="31"/>
      <c r="L760" s="35">
        <f>Source!U453</f>
        <v>15.9344</v>
      </c>
    </row>
    <row r="761" spans="1:26" ht="28.5" x14ac:dyDescent="0.2">
      <c r="A761" s="46" t="str">
        <f>Source!E455</f>
        <v>69,1</v>
      </c>
      <c r="B761" s="47" t="str">
        <f>Source!F455</f>
        <v>01.7.15.07-0010</v>
      </c>
      <c r="C761" s="47" t="str">
        <f>Source!G455</f>
        <v>Дюбели пластмассовые с шурупами 10х50 мм</v>
      </c>
      <c r="D761" s="30" t="str">
        <f>Source!H455</f>
        <v>100 шт.</v>
      </c>
      <c r="E761" s="13">
        <f>Source!I455</f>
        <v>0.32</v>
      </c>
      <c r="F761" s="31">
        <f>Source!AL455+Source!AM455+Source!AO455</f>
        <v>39</v>
      </c>
      <c r="G761" s="45" t="s">
        <v>6</v>
      </c>
      <c r="H761" s="31">
        <f>ROUND(Source!AC455*Source!I455, 2)+ROUND(Source!AD455*Source!I455, 2)+ROUND(Source!AF455*Source!I455, 2)</f>
        <v>12.48</v>
      </c>
      <c r="I761" s="32"/>
      <c r="J761" s="32">
        <f>IF(Source!BC455&lt;&gt; 0, Source!BC455, 1)</f>
        <v>6.56</v>
      </c>
      <c r="K761" s="31">
        <f>Source!O455</f>
        <v>81.87</v>
      </c>
      <c r="L761" s="33"/>
      <c r="S761">
        <f>ROUND((Source!FX455/100)*((ROUND(Source!AF455*Source!I455, 2)+ROUND(Source!AE455*Source!I455, 2))), 2)</f>
        <v>0</v>
      </c>
      <c r="T761">
        <f>Source!X455</f>
        <v>0</v>
      </c>
      <c r="U761">
        <f>ROUND((Source!FY455/100)*((ROUND(Source!AF455*Source!I455, 2)+ROUND(Source!AE455*Source!I455, 2))), 2)</f>
        <v>0</v>
      </c>
      <c r="V761">
        <f>Source!Y455</f>
        <v>0</v>
      </c>
      <c r="W761">
        <f>IF(Source!BI455&lt;=1,H761, 0)</f>
        <v>12.48</v>
      </c>
      <c r="X761">
        <f>IF(Source!BI455=2,H761, 0)</f>
        <v>0</v>
      </c>
      <c r="Y761">
        <f>IF(Source!BI455=3,H761, 0)</f>
        <v>0</v>
      </c>
      <c r="Z761">
        <f>IF(Source!BI455=4,H761, 0)</f>
        <v>0</v>
      </c>
    </row>
    <row r="762" spans="1:26" ht="28.5" x14ac:dyDescent="0.2">
      <c r="A762" s="46" t="str">
        <f>Source!E457</f>
        <v>69,2</v>
      </c>
      <c r="B762" s="47" t="str">
        <f>Source!F457</f>
        <v>04.3.01.09-0012</v>
      </c>
      <c r="C762" s="47" t="str">
        <f>Source!G457</f>
        <v>Раствор готовый кладочный цементный марки 50</v>
      </c>
      <c r="D762" s="30" t="str">
        <f>Source!H457</f>
        <v>м3</v>
      </c>
      <c r="E762" s="13">
        <f>Source!I457</f>
        <v>8.0000000000000002E-3</v>
      </c>
      <c r="F762" s="31">
        <f>Source!AL457+Source!AM457+Source!AO457</f>
        <v>485.9</v>
      </c>
      <c r="G762" s="45" t="s">
        <v>6</v>
      </c>
      <c r="H762" s="31">
        <f>ROUND(Source!AC457*Source!I457, 2)+ROUND(Source!AD457*Source!I457, 2)+ROUND(Source!AF457*Source!I457, 2)</f>
        <v>3.89</v>
      </c>
      <c r="I762" s="32"/>
      <c r="J762" s="32">
        <f>IF(Source!BC457&lt;&gt; 0, Source!BC457, 1)</f>
        <v>6.56</v>
      </c>
      <c r="K762" s="31">
        <f>Source!O457</f>
        <v>25.5</v>
      </c>
      <c r="L762" s="33"/>
      <c r="S762">
        <f>ROUND((Source!FX457/100)*((ROUND(Source!AF457*Source!I457, 2)+ROUND(Source!AE457*Source!I457, 2))), 2)</f>
        <v>0</v>
      </c>
      <c r="T762">
        <f>Source!X457</f>
        <v>0</v>
      </c>
      <c r="U762">
        <f>ROUND((Source!FY457/100)*((ROUND(Source!AF457*Source!I457, 2)+ROUND(Source!AE457*Source!I457, 2))), 2)</f>
        <v>0</v>
      </c>
      <c r="V762">
        <f>Source!Y457</f>
        <v>0</v>
      </c>
      <c r="W762">
        <f>IF(Source!BI457&lt;=1,H762, 0)</f>
        <v>3.89</v>
      </c>
      <c r="X762">
        <f>IF(Source!BI457=2,H762, 0)</f>
        <v>0</v>
      </c>
      <c r="Y762">
        <f>IF(Source!BI457=3,H762, 0)</f>
        <v>0</v>
      </c>
      <c r="Z762">
        <f>IF(Source!BI457=4,H762, 0)</f>
        <v>0</v>
      </c>
    </row>
    <row r="763" spans="1:26" ht="28.5" x14ac:dyDescent="0.2">
      <c r="A763" s="48" t="str">
        <f>Source!E459</f>
        <v>69,3</v>
      </c>
      <c r="B763" s="49" t="str">
        <f>Source!F459</f>
        <v>14.5.02.02-0105</v>
      </c>
      <c r="C763" s="49" t="str">
        <f>Source!G459</f>
        <v>Замазка суриковая</v>
      </c>
      <c r="D763" s="36" t="str">
        <f>Source!H459</f>
        <v>кг</v>
      </c>
      <c r="E763" s="37">
        <f>Source!I459</f>
        <v>1.6</v>
      </c>
      <c r="F763" s="38">
        <f>Source!AL459+Source!AM459+Source!AO459</f>
        <v>19.61</v>
      </c>
      <c r="G763" s="39" t="s">
        <v>6</v>
      </c>
      <c r="H763" s="38">
        <f>ROUND(Source!AC459*Source!I459, 2)+ROUND(Source!AD459*Source!I459, 2)+ROUND(Source!AF459*Source!I459, 2)</f>
        <v>31.38</v>
      </c>
      <c r="I763" s="40"/>
      <c r="J763" s="40">
        <f>IF(Source!BC459&lt;&gt; 0, Source!BC459, 1)</f>
        <v>6.56</v>
      </c>
      <c r="K763" s="38">
        <f>Source!O459</f>
        <v>205.83</v>
      </c>
      <c r="L763" s="41"/>
      <c r="S763">
        <f>ROUND((Source!FX459/100)*((ROUND(Source!AF459*Source!I459, 2)+ROUND(Source!AE459*Source!I459, 2))), 2)</f>
        <v>0</v>
      </c>
      <c r="T763">
        <f>Source!X459</f>
        <v>0</v>
      </c>
      <c r="U763">
        <f>ROUND((Source!FY459/100)*((ROUND(Source!AF459*Source!I459, 2)+ROUND(Source!AE459*Source!I459, 2))), 2)</f>
        <v>0</v>
      </c>
      <c r="V763">
        <f>Source!Y459</f>
        <v>0</v>
      </c>
      <c r="W763">
        <f>IF(Source!BI459&lt;=1,H763, 0)</f>
        <v>31.38</v>
      </c>
      <c r="X763">
        <f>IF(Source!BI459=2,H763, 0)</f>
        <v>0</v>
      </c>
      <c r="Y763">
        <f>IF(Source!BI459=3,H763, 0)</f>
        <v>0</v>
      </c>
      <c r="Z763">
        <f>IF(Source!BI459=4,H763, 0)</f>
        <v>0</v>
      </c>
    </row>
    <row r="764" spans="1:26" ht="15" x14ac:dyDescent="0.25">
      <c r="G764" s="78">
        <f>H754+H755+H757+H758+H759+SUM(H761:H763)</f>
        <v>547.84999999999991</v>
      </c>
      <c r="H764" s="78"/>
      <c r="J764" s="78">
        <f>K754+K755+K757+K758+K759+SUM(K761:K763)</f>
        <v>3596.4800000000005</v>
      </c>
      <c r="K764" s="78"/>
      <c r="L764" s="42">
        <f>Source!U453</f>
        <v>15.9344</v>
      </c>
      <c r="O764" s="26">
        <f>G764</f>
        <v>547.84999999999991</v>
      </c>
      <c r="P764" s="26">
        <f>J764</f>
        <v>3596.4800000000005</v>
      </c>
      <c r="Q764" s="26">
        <f>L764</f>
        <v>15.9344</v>
      </c>
      <c r="W764">
        <f>IF(Source!BI453&lt;=1,H754+H755+H757+H758+H759, 0)</f>
        <v>500.09999999999991</v>
      </c>
      <c r="X764">
        <f>IF(Source!BI453=2,H754+H755+H757+H758+H759, 0)</f>
        <v>0</v>
      </c>
      <c r="Y764">
        <f>IF(Source!BI453=3,H754+H755+H757+H758+H759, 0)</f>
        <v>0</v>
      </c>
      <c r="Z764">
        <f>IF(Source!BI453=4,H754+H755+H757+H758+H759, 0)</f>
        <v>0</v>
      </c>
    </row>
    <row r="765" spans="1:26" ht="28.5" x14ac:dyDescent="0.2">
      <c r="A765" s="46" t="str">
        <f>Source!E461</f>
        <v>70</v>
      </c>
      <c r="B765" s="47" t="str">
        <f>Source!F461</f>
        <v>17-01-001-14</v>
      </c>
      <c r="C765" s="47" t="str">
        <f>Source!G461</f>
        <v>Установка умывальников одиночных с подводкой холодной и горячей воды</v>
      </c>
      <c r="D765" s="30" t="str">
        <f>Source!H461</f>
        <v>10 компл</v>
      </c>
      <c r="E765" s="13">
        <f>Source!I461</f>
        <v>0.7</v>
      </c>
      <c r="F765" s="31">
        <f>Source!AL461+Source!AM461+Source!AO461</f>
        <v>268.98</v>
      </c>
      <c r="G765" s="32"/>
      <c r="H765" s="31"/>
      <c r="I765" s="32" t="str">
        <f>Source!BO461</f>
        <v/>
      </c>
      <c r="J765" s="32"/>
      <c r="K765" s="31"/>
      <c r="L765" s="33"/>
      <c r="S765">
        <f>ROUND((Source!FX461/100)*((ROUND(Source!AF461*Source!I461, 2)+ROUND(Source!AE461*Source!I461, 2))), 2)</f>
        <v>197.49</v>
      </c>
      <c r="T765">
        <f>Source!X461</f>
        <v>1293.27</v>
      </c>
      <c r="U765">
        <f>ROUND((Source!FY461/100)*((ROUND(Source!AF461*Source!I461, 2)+ROUND(Source!AE461*Source!I461, 2))), 2)</f>
        <v>120.94</v>
      </c>
      <c r="V765">
        <f>Source!Y461</f>
        <v>798.45</v>
      </c>
    </row>
    <row r="766" spans="1:26" x14ac:dyDescent="0.2">
      <c r="C766" s="25" t="str">
        <f>"Объем: "&amp;Source!I461&amp;"=7/"&amp;"10"</f>
        <v>Объем: 0,7=7/10</v>
      </c>
    </row>
    <row r="767" spans="1:26" ht="14.25" x14ac:dyDescent="0.2">
      <c r="A767" s="46"/>
      <c r="B767" s="47"/>
      <c r="C767" s="47" t="s">
        <v>1456</v>
      </c>
      <c r="D767" s="30"/>
      <c r="E767" s="13"/>
      <c r="F767" s="31">
        <f>Source!AO461</f>
        <v>208.27</v>
      </c>
      <c r="G767" s="32" t="str">
        <f>Source!DG461</f>
        <v>)*1,15</v>
      </c>
      <c r="H767" s="31">
        <f>ROUND(Source!AF461*Source!I461, 2)</f>
        <v>167.66</v>
      </c>
      <c r="I767" s="32"/>
      <c r="J767" s="32">
        <f>IF(Source!BA461&lt;&gt; 0, Source!BA461, 1)</f>
        <v>6.56</v>
      </c>
      <c r="K767" s="31">
        <f>Source!S461</f>
        <v>1099.83</v>
      </c>
      <c r="L767" s="33"/>
      <c r="R767">
        <f>H767</f>
        <v>167.66</v>
      </c>
    </row>
    <row r="768" spans="1:26" ht="14.25" x14ac:dyDescent="0.2">
      <c r="A768" s="46"/>
      <c r="B768" s="47"/>
      <c r="C768" s="47" t="s">
        <v>210</v>
      </c>
      <c r="D768" s="30"/>
      <c r="E768" s="13"/>
      <c r="F768" s="31">
        <f>Source!AM461</f>
        <v>18.52</v>
      </c>
      <c r="G768" s="32" t="str">
        <f>Source!DE461</f>
        <v>)*1,25</v>
      </c>
      <c r="H768" s="31">
        <f>ROUND(Source!AD461*Source!I461, 2)</f>
        <v>16.21</v>
      </c>
      <c r="I768" s="32"/>
      <c r="J768" s="32">
        <f>IF(Source!BB461&lt;&gt; 0, Source!BB461, 1)</f>
        <v>6.56</v>
      </c>
      <c r="K768" s="31">
        <f>Source!Q461</f>
        <v>106.3</v>
      </c>
      <c r="L768" s="33"/>
    </row>
    <row r="769" spans="1:26" ht="14.25" x14ac:dyDescent="0.2">
      <c r="A769" s="46"/>
      <c r="B769" s="47"/>
      <c r="C769" s="47" t="s">
        <v>1462</v>
      </c>
      <c r="D769" s="30"/>
      <c r="E769" s="13"/>
      <c r="F769" s="31">
        <f>Source!AN461</f>
        <v>4.3099999999999996</v>
      </c>
      <c r="G769" s="32" t="str">
        <f>Source!DF461</f>
        <v>)*1,25</v>
      </c>
      <c r="H769" s="43">
        <f>ROUND(Source!AE461*Source!I461, 2)</f>
        <v>3.77</v>
      </c>
      <c r="I769" s="32"/>
      <c r="J769" s="32">
        <f>IF(Source!BS461&lt;&gt; 0, Source!BS461, 1)</f>
        <v>6.56</v>
      </c>
      <c r="K769" s="43">
        <f>Source!R461</f>
        <v>24.75</v>
      </c>
      <c r="L769" s="33"/>
      <c r="R769">
        <f>H769</f>
        <v>3.77</v>
      </c>
    </row>
    <row r="770" spans="1:26" ht="14.25" x14ac:dyDescent="0.2">
      <c r="A770" s="46"/>
      <c r="B770" s="47"/>
      <c r="C770" s="47" t="s">
        <v>1463</v>
      </c>
      <c r="D770" s="30"/>
      <c r="E770" s="13"/>
      <c r="F770" s="31">
        <f>Source!AL461</f>
        <v>42.19</v>
      </c>
      <c r="G770" s="32" t="str">
        <f>Source!DD461</f>
        <v/>
      </c>
      <c r="H770" s="31">
        <f>ROUND(Source!AC461*Source!I461, 2)</f>
        <v>29.53</v>
      </c>
      <c r="I770" s="32"/>
      <c r="J770" s="32">
        <f>IF(Source!BC461&lt;&gt; 0, Source!BC461, 1)</f>
        <v>6.56</v>
      </c>
      <c r="K770" s="31">
        <f>Source!P461</f>
        <v>193.74</v>
      </c>
      <c r="L770" s="33"/>
    </row>
    <row r="771" spans="1:26" ht="14.25" x14ac:dyDescent="0.2">
      <c r="A771" s="46"/>
      <c r="B771" s="47"/>
      <c r="C771" s="47" t="s">
        <v>1457</v>
      </c>
      <c r="D771" s="30" t="s">
        <v>1458</v>
      </c>
      <c r="E771" s="13">
        <f>Source!BZ461</f>
        <v>128</v>
      </c>
      <c r="F771" s="66" t="str">
        <f>CONCATENATE(" )", Source!DL461, Source!FT461, "=", Source!FX461)</f>
        <v xml:space="preserve"> )*0,9=115,2</v>
      </c>
      <c r="G771" s="79"/>
      <c r="H771" s="31">
        <f>SUM(S765:S777)</f>
        <v>197.49</v>
      </c>
      <c r="I771" s="34"/>
      <c r="J771" s="28">
        <f>Source!AT461</f>
        <v>115</v>
      </c>
      <c r="K771" s="31">
        <f>SUM(T765:T777)</f>
        <v>1293.27</v>
      </c>
      <c r="L771" s="33"/>
    </row>
    <row r="772" spans="1:26" ht="14.25" x14ac:dyDescent="0.2">
      <c r="A772" s="46"/>
      <c r="B772" s="47"/>
      <c r="C772" s="47" t="s">
        <v>1459</v>
      </c>
      <c r="D772" s="30" t="s">
        <v>1458</v>
      </c>
      <c r="E772" s="13">
        <f>Source!CA461</f>
        <v>83</v>
      </c>
      <c r="F772" s="66" t="str">
        <f>CONCATENATE(" )", Source!DM461, Source!FU461, "=", Source!FY461)</f>
        <v xml:space="preserve"> )*0,85=70,55</v>
      </c>
      <c r="G772" s="79"/>
      <c r="H772" s="31">
        <f>SUM(U765:U777)</f>
        <v>120.94</v>
      </c>
      <c r="I772" s="34"/>
      <c r="J772" s="28">
        <f>Source!AU461</f>
        <v>71</v>
      </c>
      <c r="K772" s="31">
        <f>SUM(V765:V777)</f>
        <v>798.45</v>
      </c>
      <c r="L772" s="33"/>
    </row>
    <row r="773" spans="1:26" ht="14.25" x14ac:dyDescent="0.2">
      <c r="A773" s="46"/>
      <c r="B773" s="47"/>
      <c r="C773" s="47" t="s">
        <v>1460</v>
      </c>
      <c r="D773" s="30" t="s">
        <v>1461</v>
      </c>
      <c r="E773" s="13">
        <f>Source!AQ461</f>
        <v>21.65</v>
      </c>
      <c r="F773" s="31"/>
      <c r="G773" s="32" t="str">
        <f>Source!DI461</f>
        <v>)*1,15</v>
      </c>
      <c r="H773" s="31"/>
      <c r="I773" s="32"/>
      <c r="J773" s="32"/>
      <c r="K773" s="31"/>
      <c r="L773" s="35">
        <f>Source!U461</f>
        <v>17.428249999999998</v>
      </c>
    </row>
    <row r="774" spans="1:26" ht="28.5" x14ac:dyDescent="0.2">
      <c r="A774" s="46" t="str">
        <f>Source!E463</f>
        <v>70,1</v>
      </c>
      <c r="B774" s="47" t="str">
        <f>Source!F463</f>
        <v>01.7.15.07-0011</v>
      </c>
      <c r="C774" s="47" t="str">
        <f>Source!G463</f>
        <v>Дюбели пластмассовые с шурупами 10х60 мм</v>
      </c>
      <c r="D774" s="30" t="str">
        <f>Source!H463</f>
        <v>100 шт.</v>
      </c>
      <c r="E774" s="13">
        <f>Source!I463</f>
        <v>0.28000000000000003</v>
      </c>
      <c r="F774" s="31">
        <f>Source!AL463+Source!AM463+Source!AO463</f>
        <v>45.9</v>
      </c>
      <c r="G774" s="45" t="s">
        <v>6</v>
      </c>
      <c r="H774" s="31">
        <f>ROUND(Source!AC463*Source!I463, 2)+ROUND(Source!AD463*Source!I463, 2)+ROUND(Source!AF463*Source!I463, 2)</f>
        <v>12.85</v>
      </c>
      <c r="I774" s="32"/>
      <c r="J774" s="32">
        <f>IF(Source!BC463&lt;&gt; 0, Source!BC463, 1)</f>
        <v>6.56</v>
      </c>
      <c r="K774" s="31">
        <f>Source!O463</f>
        <v>84.31</v>
      </c>
      <c r="L774" s="33"/>
      <c r="S774">
        <f>ROUND((Source!FX463/100)*((ROUND(Source!AF463*Source!I463, 2)+ROUND(Source!AE463*Source!I463, 2))), 2)</f>
        <v>0</v>
      </c>
      <c r="T774">
        <f>Source!X463</f>
        <v>0</v>
      </c>
      <c r="U774">
        <f>ROUND((Source!FY463/100)*((ROUND(Source!AF463*Source!I463, 2)+ROUND(Source!AE463*Source!I463, 2))), 2)</f>
        <v>0</v>
      </c>
      <c r="V774">
        <f>Source!Y463</f>
        <v>0</v>
      </c>
      <c r="W774">
        <f>IF(Source!BI463&lt;=1,H774, 0)</f>
        <v>12.85</v>
      </c>
      <c r="X774">
        <f>IF(Source!BI463=2,H774, 0)</f>
        <v>0</v>
      </c>
      <c r="Y774">
        <f>IF(Source!BI463=3,H774, 0)</f>
        <v>0</v>
      </c>
      <c r="Z774">
        <f>IF(Source!BI463=4,H774, 0)</f>
        <v>0</v>
      </c>
    </row>
    <row r="775" spans="1:26" ht="28.5" x14ac:dyDescent="0.2">
      <c r="A775" s="46" t="str">
        <f>Source!E465</f>
        <v>70,2</v>
      </c>
      <c r="B775" s="47" t="str">
        <f>Source!F465</f>
        <v>14.5.02.02-0105</v>
      </c>
      <c r="C775" s="47" t="str">
        <f>Source!G465</f>
        <v>Замазка суриковая</v>
      </c>
      <c r="D775" s="30" t="str">
        <f>Source!H465</f>
        <v>кг</v>
      </c>
      <c r="E775" s="13">
        <f>Source!I465</f>
        <v>1.4</v>
      </c>
      <c r="F775" s="31">
        <f>Source!AL465+Source!AM465+Source!AO465</f>
        <v>19.61</v>
      </c>
      <c r="G775" s="45" t="s">
        <v>6</v>
      </c>
      <c r="H775" s="31">
        <f>ROUND(Source!AC465*Source!I465, 2)+ROUND(Source!AD465*Source!I465, 2)+ROUND(Source!AF465*Source!I465, 2)</f>
        <v>27.45</v>
      </c>
      <c r="I775" s="32"/>
      <c r="J775" s="32">
        <f>IF(Source!BC465&lt;&gt; 0, Source!BC465, 1)</f>
        <v>6.56</v>
      </c>
      <c r="K775" s="31">
        <f>Source!O465</f>
        <v>180.1</v>
      </c>
      <c r="L775" s="33"/>
      <c r="S775">
        <f>ROUND((Source!FX465/100)*((ROUND(Source!AF465*Source!I465, 2)+ROUND(Source!AE465*Source!I465, 2))), 2)</f>
        <v>0</v>
      </c>
      <c r="T775">
        <f>Source!X465</f>
        <v>0</v>
      </c>
      <c r="U775">
        <f>ROUND((Source!FY465/100)*((ROUND(Source!AF465*Source!I465, 2)+ROUND(Source!AE465*Source!I465, 2))), 2)</f>
        <v>0</v>
      </c>
      <c r="V775">
        <f>Source!Y465</f>
        <v>0</v>
      </c>
      <c r="W775">
        <f>IF(Source!BI465&lt;=1,H775, 0)</f>
        <v>27.45</v>
      </c>
      <c r="X775">
        <f>IF(Source!BI465=2,H775, 0)</f>
        <v>0</v>
      </c>
      <c r="Y775">
        <f>IF(Source!BI465=3,H775, 0)</f>
        <v>0</v>
      </c>
      <c r="Z775">
        <f>IF(Source!BI465=4,H775, 0)</f>
        <v>0</v>
      </c>
    </row>
    <row r="776" spans="1:26" ht="57" x14ac:dyDescent="0.2">
      <c r="A776" s="46" t="str">
        <f>Source!E467</f>
        <v>70,3</v>
      </c>
      <c r="B776" s="47" t="str">
        <f>Source!F467</f>
        <v>18.2.06.12-0021</v>
      </c>
      <c r="C776" s="47" t="str">
        <f>Source!G467</f>
        <v>Пьедесталы для умывальников полуфарфоровые и фарфоровые размером 640х215х200, 670-630х240-180, 200-175 мм</v>
      </c>
      <c r="D776" s="30" t="str">
        <f>Source!H467</f>
        <v>шт.</v>
      </c>
      <c r="E776" s="13">
        <f>Source!I467</f>
        <v>7</v>
      </c>
      <c r="F776" s="31">
        <f>Source!AL467+Source!AM467+Source!AO467</f>
        <v>130.53</v>
      </c>
      <c r="G776" s="45" t="s">
        <v>6</v>
      </c>
      <c r="H776" s="31">
        <f>ROUND(Source!AC467*Source!I467, 2)+ROUND(Source!AD467*Source!I467, 2)+ROUND(Source!AF467*Source!I467, 2)</f>
        <v>913.71</v>
      </c>
      <c r="I776" s="32"/>
      <c r="J776" s="32">
        <f>IF(Source!BC467&lt;&gt; 0, Source!BC467, 1)</f>
        <v>6.56</v>
      </c>
      <c r="K776" s="31">
        <f>Source!O467</f>
        <v>5993.94</v>
      </c>
      <c r="L776" s="33"/>
      <c r="S776">
        <f>ROUND((Source!FX467/100)*((ROUND(Source!AF467*Source!I467, 2)+ROUND(Source!AE467*Source!I467, 2))), 2)</f>
        <v>0</v>
      </c>
      <c r="T776">
        <f>Source!X467</f>
        <v>0</v>
      </c>
      <c r="U776">
        <f>ROUND((Source!FY467/100)*((ROUND(Source!AF467*Source!I467, 2)+ROUND(Source!AE467*Source!I467, 2))), 2)</f>
        <v>0</v>
      </c>
      <c r="V776">
        <f>Source!Y467</f>
        <v>0</v>
      </c>
      <c r="W776">
        <f>IF(Source!BI467&lt;=1,H776, 0)</f>
        <v>913.71</v>
      </c>
      <c r="X776">
        <f>IF(Source!BI467=2,H776, 0)</f>
        <v>0</v>
      </c>
      <c r="Y776">
        <f>IF(Source!BI467=3,H776, 0)</f>
        <v>0</v>
      </c>
      <c r="Z776">
        <f>IF(Source!BI467=4,H776, 0)</f>
        <v>0</v>
      </c>
    </row>
    <row r="777" spans="1:26" ht="99.75" x14ac:dyDescent="0.2">
      <c r="A777" s="48" t="str">
        <f>Source!E469</f>
        <v>70,4</v>
      </c>
      <c r="B777" s="49" t="str">
        <f>Source!F469</f>
        <v>18.2.01.05-0037</v>
      </c>
      <c r="C777" s="49" t="str">
        <f>Source!G469</f>
        <v>Умывальники полуфарфоровые и фарфоровые с краном настольным, кронштейнами, сифоном бутылочным латунным и выпуском, трапециевидные со встроенными установочными поверхностями без спинки размером 650х500-450х150 мм</v>
      </c>
      <c r="D777" s="36" t="str">
        <f>Source!H469</f>
        <v>компл.</v>
      </c>
      <c r="E777" s="37">
        <f>Source!I469</f>
        <v>7</v>
      </c>
      <c r="F777" s="38">
        <f>Source!AL469+Source!AM469+Source!AO469</f>
        <v>291.95</v>
      </c>
      <c r="G777" s="39" t="s">
        <v>6</v>
      </c>
      <c r="H777" s="38">
        <f>ROUND(Source!AC469*Source!I469, 2)+ROUND(Source!AD469*Source!I469, 2)+ROUND(Source!AF469*Source!I469, 2)</f>
        <v>2043.65</v>
      </c>
      <c r="I777" s="40"/>
      <c r="J777" s="40">
        <f>IF(Source!BC469&lt;&gt; 0, Source!BC469, 1)</f>
        <v>6.56</v>
      </c>
      <c r="K777" s="38">
        <f>Source!O469</f>
        <v>13406.34</v>
      </c>
      <c r="L777" s="41"/>
      <c r="S777">
        <f>ROUND((Source!FX469/100)*((ROUND(Source!AF469*Source!I469, 2)+ROUND(Source!AE469*Source!I469, 2))), 2)</f>
        <v>0</v>
      </c>
      <c r="T777">
        <f>Source!X469</f>
        <v>0</v>
      </c>
      <c r="U777">
        <f>ROUND((Source!FY469/100)*((ROUND(Source!AF469*Source!I469, 2)+ROUND(Source!AE469*Source!I469, 2))), 2)</f>
        <v>0</v>
      </c>
      <c r="V777">
        <f>Source!Y469</f>
        <v>0</v>
      </c>
      <c r="W777">
        <f>IF(Source!BI469&lt;=1,H777, 0)</f>
        <v>2043.65</v>
      </c>
      <c r="X777">
        <f>IF(Source!BI469=2,H777, 0)</f>
        <v>0</v>
      </c>
      <c r="Y777">
        <f>IF(Source!BI469=3,H777, 0)</f>
        <v>0</v>
      </c>
      <c r="Z777">
        <f>IF(Source!BI469=4,H777, 0)</f>
        <v>0</v>
      </c>
    </row>
    <row r="778" spans="1:26" ht="15" x14ac:dyDescent="0.25">
      <c r="G778" s="78">
        <f>H767+H768+H770+H771+H772+SUM(H774:H777)</f>
        <v>3529.49</v>
      </c>
      <c r="H778" s="78"/>
      <c r="J778" s="78">
        <f>K767+K768+K770+K771+K772+SUM(K774:K777)</f>
        <v>23156.28</v>
      </c>
      <c r="K778" s="78"/>
      <c r="L778" s="42">
        <f>Source!U461</f>
        <v>17.428249999999998</v>
      </c>
      <c r="O778" s="26">
        <f>G778</f>
        <v>3529.49</v>
      </c>
      <c r="P778" s="26">
        <f>J778</f>
        <v>23156.28</v>
      </c>
      <c r="Q778" s="26">
        <f>L778</f>
        <v>17.428249999999998</v>
      </c>
      <c r="W778">
        <f>IF(Source!BI461&lt;=1,H767+H768+H770+H771+H772, 0)</f>
        <v>531.82999999999993</v>
      </c>
      <c r="X778">
        <f>IF(Source!BI461=2,H767+H768+H770+H771+H772, 0)</f>
        <v>0</v>
      </c>
      <c r="Y778">
        <f>IF(Source!BI461=3,H767+H768+H770+H771+H772, 0)</f>
        <v>0</v>
      </c>
      <c r="Z778">
        <f>IF(Source!BI461=4,H767+H768+H770+H771+H772, 0)</f>
        <v>0</v>
      </c>
    </row>
    <row r="779" spans="1:26" ht="28.5" x14ac:dyDescent="0.2">
      <c r="A779" s="46" t="str">
        <f>Source!E471</f>
        <v>71</v>
      </c>
      <c r="B779" s="47" t="str">
        <f>Source!F471</f>
        <v>17-01-002-03</v>
      </c>
      <c r="C779" s="47" t="str">
        <f>Source!G471</f>
        <v>Установка смесителей</v>
      </c>
      <c r="D779" s="30" t="str">
        <f>Source!H471</f>
        <v>10 ШТ</v>
      </c>
      <c r="E779" s="13">
        <f>Source!I471</f>
        <v>1.6</v>
      </c>
      <c r="F779" s="31">
        <f>Source!AL471+Source!AM471+Source!AO471</f>
        <v>78.320000000000007</v>
      </c>
      <c r="G779" s="32"/>
      <c r="H779" s="31"/>
      <c r="I779" s="32" t="str">
        <f>Source!BO471</f>
        <v/>
      </c>
      <c r="J779" s="32"/>
      <c r="K779" s="31"/>
      <c r="L779" s="33"/>
      <c r="S779">
        <f>ROUND((Source!FX471/100)*((ROUND(Source!AF471*Source!I471, 2)+ROUND(Source!AE471*Source!I471, 2))), 2)</f>
        <v>142.72999999999999</v>
      </c>
      <c r="T779">
        <f>Source!X471</f>
        <v>934.73</v>
      </c>
      <c r="U779">
        <f>ROUND((Source!FY471/100)*((ROUND(Source!AF471*Source!I471, 2)+ROUND(Source!AE471*Source!I471, 2))), 2)</f>
        <v>87.41</v>
      </c>
      <c r="V779">
        <f>Source!Y471</f>
        <v>577.1</v>
      </c>
    </row>
    <row r="780" spans="1:26" x14ac:dyDescent="0.2">
      <c r="C780" s="25" t="str">
        <f>"Объем: "&amp;Source!I471&amp;"=16/"&amp;"10"</f>
        <v>Объем: 1,6=16/10</v>
      </c>
    </row>
    <row r="781" spans="1:26" ht="14.25" x14ac:dyDescent="0.2">
      <c r="A781" s="46"/>
      <c r="B781" s="47"/>
      <c r="C781" s="47" t="s">
        <v>1456</v>
      </c>
      <c r="D781" s="30"/>
      <c r="E781" s="13"/>
      <c r="F781" s="31">
        <f>Source!AO471</f>
        <v>67.34</v>
      </c>
      <c r="G781" s="32" t="str">
        <f>Source!DG471</f>
        <v>)*1,15</v>
      </c>
      <c r="H781" s="31">
        <f>ROUND(Source!AF471*Source!I471, 2)</f>
        <v>123.9</v>
      </c>
      <c r="I781" s="32"/>
      <c r="J781" s="32">
        <f>IF(Source!BA471&lt;&gt; 0, Source!BA471, 1)</f>
        <v>6.56</v>
      </c>
      <c r="K781" s="31">
        <f>Source!S471</f>
        <v>812.81</v>
      </c>
      <c r="L781" s="33"/>
      <c r="R781">
        <f>H781</f>
        <v>123.9</v>
      </c>
    </row>
    <row r="782" spans="1:26" ht="14.25" x14ac:dyDescent="0.2">
      <c r="A782" s="46"/>
      <c r="B782" s="47"/>
      <c r="C782" s="47" t="s">
        <v>1463</v>
      </c>
      <c r="D782" s="30"/>
      <c r="E782" s="13"/>
      <c r="F782" s="31">
        <f>Source!AL471</f>
        <v>10.98</v>
      </c>
      <c r="G782" s="32" t="str">
        <f>Source!DD471</f>
        <v/>
      </c>
      <c r="H782" s="31">
        <f>ROUND(Source!AC471*Source!I471, 2)</f>
        <v>17.57</v>
      </c>
      <c r="I782" s="32"/>
      <c r="J782" s="32">
        <f>IF(Source!BC471&lt;&gt; 0, Source!BC471, 1)</f>
        <v>6.56</v>
      </c>
      <c r="K782" s="31">
        <f>Source!P471</f>
        <v>115.25</v>
      </c>
      <c r="L782" s="33"/>
    </row>
    <row r="783" spans="1:26" ht="14.25" x14ac:dyDescent="0.2">
      <c r="A783" s="46"/>
      <c r="B783" s="47"/>
      <c r="C783" s="47" t="s">
        <v>1457</v>
      </c>
      <c r="D783" s="30" t="s">
        <v>1458</v>
      </c>
      <c r="E783" s="13">
        <f>Source!BZ471</f>
        <v>128</v>
      </c>
      <c r="F783" s="66" t="str">
        <f>CONCATENATE(" )", Source!DL471, Source!FT471, "=", Source!FX471)</f>
        <v xml:space="preserve"> )*0,9=115,2</v>
      </c>
      <c r="G783" s="79"/>
      <c r="H783" s="31">
        <f>SUM(S779:S787)</f>
        <v>142.72999999999999</v>
      </c>
      <c r="I783" s="34"/>
      <c r="J783" s="28">
        <f>Source!AT471</f>
        <v>115</v>
      </c>
      <c r="K783" s="31">
        <f>SUM(T779:T787)</f>
        <v>934.73</v>
      </c>
      <c r="L783" s="33"/>
    </row>
    <row r="784" spans="1:26" ht="14.25" x14ac:dyDescent="0.2">
      <c r="A784" s="46"/>
      <c r="B784" s="47"/>
      <c r="C784" s="47" t="s">
        <v>1459</v>
      </c>
      <c r="D784" s="30" t="s">
        <v>1458</v>
      </c>
      <c r="E784" s="13">
        <f>Source!CA471</f>
        <v>83</v>
      </c>
      <c r="F784" s="66" t="str">
        <f>CONCATENATE(" )", Source!DM471, Source!FU471, "=", Source!FY471)</f>
        <v xml:space="preserve"> )*0,85=70,55</v>
      </c>
      <c r="G784" s="79"/>
      <c r="H784" s="31">
        <f>SUM(U779:U787)</f>
        <v>87.41</v>
      </c>
      <c r="I784" s="34"/>
      <c r="J784" s="28">
        <f>Source!AU471</f>
        <v>71</v>
      </c>
      <c r="K784" s="31">
        <f>SUM(V779:V787)</f>
        <v>577.1</v>
      </c>
      <c r="L784" s="33"/>
    </row>
    <row r="785" spans="1:26" ht="14.25" x14ac:dyDescent="0.2">
      <c r="A785" s="46"/>
      <c r="B785" s="47"/>
      <c r="C785" s="47" t="s">
        <v>1460</v>
      </c>
      <c r="D785" s="30" t="s">
        <v>1461</v>
      </c>
      <c r="E785" s="13">
        <f>Source!AQ471</f>
        <v>7</v>
      </c>
      <c r="F785" s="31"/>
      <c r="G785" s="32" t="str">
        <f>Source!DI471</f>
        <v>)*1,15</v>
      </c>
      <c r="H785" s="31"/>
      <c r="I785" s="32"/>
      <c r="J785" s="32"/>
      <c r="K785" s="31"/>
      <c r="L785" s="35">
        <f>Source!U471</f>
        <v>12.879999999999999</v>
      </c>
    </row>
    <row r="786" spans="1:26" ht="57" x14ac:dyDescent="0.2">
      <c r="A786" s="46" t="str">
        <f>Source!E473</f>
        <v>71,1</v>
      </c>
      <c r="B786" s="47" t="str">
        <f>Source!F473</f>
        <v>18.1.10.10-0061</v>
      </c>
      <c r="C786" s="47" t="str">
        <f>Source!G473</f>
        <v>Смесители общие для ванн и умывальников с душевой сеткой на гибком шланге, с кнопочным переключателем СМ-ВУ-ШЛР</v>
      </c>
      <c r="D786" s="30" t="str">
        <f>Source!H473</f>
        <v>компл.</v>
      </c>
      <c r="E786" s="13">
        <f>Source!I473</f>
        <v>1</v>
      </c>
      <c r="F786" s="31">
        <f>Source!AL473+Source!AM473+Source!AO473</f>
        <v>178.65</v>
      </c>
      <c r="G786" s="45" t="s">
        <v>6</v>
      </c>
      <c r="H786" s="31">
        <f>ROUND(Source!AC473*Source!I473, 2)+ROUND(Source!AD473*Source!I473, 2)+ROUND(Source!AF473*Source!I473, 2)</f>
        <v>178.65</v>
      </c>
      <c r="I786" s="32"/>
      <c r="J786" s="32">
        <f>IF(Source!BC473&lt;&gt; 0, Source!BC473, 1)</f>
        <v>6.56</v>
      </c>
      <c r="K786" s="31">
        <f>Source!O473</f>
        <v>1171.94</v>
      </c>
      <c r="L786" s="33"/>
      <c r="S786">
        <f>ROUND((Source!FX473/100)*((ROUND(Source!AF473*Source!I473, 2)+ROUND(Source!AE473*Source!I473, 2))), 2)</f>
        <v>0</v>
      </c>
      <c r="T786">
        <f>Source!X473</f>
        <v>0</v>
      </c>
      <c r="U786">
        <f>ROUND((Source!FY473/100)*((ROUND(Source!AF473*Source!I473, 2)+ROUND(Source!AE473*Source!I473, 2))), 2)</f>
        <v>0</v>
      </c>
      <c r="V786">
        <f>Source!Y473</f>
        <v>0</v>
      </c>
      <c r="W786">
        <f>IF(Source!BI473&lt;=1,H786, 0)</f>
        <v>178.65</v>
      </c>
      <c r="X786">
        <f>IF(Source!BI473=2,H786, 0)</f>
        <v>0</v>
      </c>
      <c r="Y786">
        <f>IF(Source!BI473=3,H786, 0)</f>
        <v>0</v>
      </c>
      <c r="Z786">
        <f>IF(Source!BI473=4,H786, 0)</f>
        <v>0</v>
      </c>
    </row>
    <row r="787" spans="1:26" ht="42.75" x14ac:dyDescent="0.2">
      <c r="A787" s="48" t="str">
        <f>Source!E475</f>
        <v>71,2</v>
      </c>
      <c r="B787" s="49" t="str">
        <f>Source!F475</f>
        <v>18.1.10.10-0041</v>
      </c>
      <c r="C787" s="49" t="str">
        <f>Source!G475</f>
        <v>Смесители для умывальников СМ-УМ-НВА настенные, с верхним изливом, с аэратором</v>
      </c>
      <c r="D787" s="36" t="str">
        <f>Source!H475</f>
        <v>компл.</v>
      </c>
      <c r="E787" s="37">
        <f>Source!I475</f>
        <v>15</v>
      </c>
      <c r="F787" s="38">
        <f>Source!AL475+Source!AM475+Source!AO475</f>
        <v>79.92</v>
      </c>
      <c r="G787" s="39" t="s">
        <v>6</v>
      </c>
      <c r="H787" s="38">
        <f>ROUND(Source!AC475*Source!I475, 2)+ROUND(Source!AD475*Source!I475, 2)+ROUND(Source!AF475*Source!I475, 2)</f>
        <v>1198.8</v>
      </c>
      <c r="I787" s="40"/>
      <c r="J787" s="40">
        <f>IF(Source!BC475&lt;&gt; 0, Source!BC475, 1)</f>
        <v>6.56</v>
      </c>
      <c r="K787" s="38">
        <f>Source!O475</f>
        <v>7864.13</v>
      </c>
      <c r="L787" s="41"/>
      <c r="S787">
        <f>ROUND((Source!FX475/100)*((ROUND(Source!AF475*Source!I475, 2)+ROUND(Source!AE475*Source!I475, 2))), 2)</f>
        <v>0</v>
      </c>
      <c r="T787">
        <f>Source!X475</f>
        <v>0</v>
      </c>
      <c r="U787">
        <f>ROUND((Source!FY475/100)*((ROUND(Source!AF475*Source!I475, 2)+ROUND(Source!AE475*Source!I475, 2))), 2)</f>
        <v>0</v>
      </c>
      <c r="V787">
        <f>Source!Y475</f>
        <v>0</v>
      </c>
      <c r="W787">
        <f>IF(Source!BI475&lt;=1,H787, 0)</f>
        <v>1198.8</v>
      </c>
      <c r="X787">
        <f>IF(Source!BI475=2,H787, 0)</f>
        <v>0</v>
      </c>
      <c r="Y787">
        <f>IF(Source!BI475=3,H787, 0)</f>
        <v>0</v>
      </c>
      <c r="Z787">
        <f>IF(Source!BI475=4,H787, 0)</f>
        <v>0</v>
      </c>
    </row>
    <row r="788" spans="1:26" ht="15" x14ac:dyDescent="0.25">
      <c r="G788" s="78">
        <f>H781+H782+H783+H784+SUM(H786:H787)</f>
        <v>1749.06</v>
      </c>
      <c r="H788" s="78"/>
      <c r="J788" s="78">
        <f>K781+K782+K783+K784+SUM(K786:K787)</f>
        <v>11475.96</v>
      </c>
      <c r="K788" s="78"/>
      <c r="L788" s="42">
        <f>Source!U471</f>
        <v>12.879999999999999</v>
      </c>
      <c r="O788" s="26">
        <f>G788</f>
        <v>1749.06</v>
      </c>
      <c r="P788" s="26">
        <f>J788</f>
        <v>11475.96</v>
      </c>
      <c r="Q788" s="26">
        <f>L788</f>
        <v>12.879999999999999</v>
      </c>
      <c r="W788">
        <f>IF(Source!BI471&lt;=1,H781+H782+H783+H784, 0)</f>
        <v>371.61</v>
      </c>
      <c r="X788">
        <f>IF(Source!BI471=2,H781+H782+H783+H784, 0)</f>
        <v>0</v>
      </c>
      <c r="Y788">
        <f>IF(Source!BI471=3,H781+H782+H783+H784, 0)</f>
        <v>0</v>
      </c>
      <c r="Z788">
        <f>IF(Source!BI471=4,H781+H782+H783+H784, 0)</f>
        <v>0</v>
      </c>
    </row>
    <row r="789" spans="1:26" ht="28.5" x14ac:dyDescent="0.2">
      <c r="A789" s="46" t="str">
        <f>Source!E477</f>
        <v>72</v>
      </c>
      <c r="B789" s="47" t="str">
        <f>Source!F477</f>
        <v>17-01-003-01</v>
      </c>
      <c r="C789" s="47" t="str">
        <f>Source!G477</f>
        <v>Установка унитазов с бачком непосредственно присоединенным</v>
      </c>
      <c r="D789" s="30" t="str">
        <f>Source!H477</f>
        <v>10 компл</v>
      </c>
      <c r="E789" s="13">
        <f>Source!I477</f>
        <v>0.1</v>
      </c>
      <c r="F789" s="31">
        <f>Source!AL477+Source!AM477+Source!AO477</f>
        <v>461.63</v>
      </c>
      <c r="G789" s="32"/>
      <c r="H789" s="31"/>
      <c r="I789" s="32" t="str">
        <f>Source!BO477</f>
        <v/>
      </c>
      <c r="J789" s="32"/>
      <c r="K789" s="31"/>
      <c r="L789" s="33"/>
      <c r="S789">
        <f>ROUND((Source!FX477/100)*((ROUND(Source!AF477*Source!I477, 2)+ROUND(Source!AE477*Source!I477, 2))), 2)</f>
        <v>32.33</v>
      </c>
      <c r="T789">
        <f>Source!X477</f>
        <v>211.63</v>
      </c>
      <c r="U789">
        <f>ROUND((Source!FY477/100)*((ROUND(Source!AF477*Source!I477, 2)+ROUND(Source!AE477*Source!I477, 2))), 2)</f>
        <v>19.8</v>
      </c>
      <c r="V789">
        <f>Source!Y477</f>
        <v>130.66</v>
      </c>
    </row>
    <row r="790" spans="1:26" x14ac:dyDescent="0.2">
      <c r="C790" s="25" t="str">
        <f>"Объем: "&amp;Source!I477&amp;"=1/"&amp;"10"</f>
        <v>Объем: 0,1=1/10</v>
      </c>
    </row>
    <row r="791" spans="1:26" ht="14.25" x14ac:dyDescent="0.2">
      <c r="A791" s="46"/>
      <c r="B791" s="47"/>
      <c r="C791" s="47" t="s">
        <v>1456</v>
      </c>
      <c r="D791" s="30"/>
      <c r="E791" s="13"/>
      <c r="F791" s="31">
        <f>Source!AO477</f>
        <v>234.33</v>
      </c>
      <c r="G791" s="32" t="str">
        <f>Source!DG477</f>
        <v>)*1,15</v>
      </c>
      <c r="H791" s="31">
        <f>ROUND(Source!AF477*Source!I477, 2)</f>
        <v>26.95</v>
      </c>
      <c r="I791" s="32"/>
      <c r="J791" s="32">
        <f>IF(Source!BA477&lt;&gt; 0, Source!BA477, 1)</f>
        <v>6.56</v>
      </c>
      <c r="K791" s="31">
        <f>Source!S477</f>
        <v>176.78</v>
      </c>
      <c r="L791" s="33"/>
      <c r="R791">
        <f>H791</f>
        <v>26.95</v>
      </c>
    </row>
    <row r="792" spans="1:26" ht="14.25" x14ac:dyDescent="0.2">
      <c r="A792" s="46"/>
      <c r="B792" s="47"/>
      <c r="C792" s="47" t="s">
        <v>210</v>
      </c>
      <c r="D792" s="30"/>
      <c r="E792" s="13"/>
      <c r="F792" s="31">
        <f>Source!AM477</f>
        <v>35.630000000000003</v>
      </c>
      <c r="G792" s="32" t="str">
        <f>Source!DE477</f>
        <v>)*1,25</v>
      </c>
      <c r="H792" s="31">
        <f>ROUND(Source!AD477*Source!I477, 2)</f>
        <v>4.45</v>
      </c>
      <c r="I792" s="32"/>
      <c r="J792" s="32">
        <f>IF(Source!BB477&lt;&gt; 0, Source!BB477, 1)</f>
        <v>6.56</v>
      </c>
      <c r="K792" s="31">
        <f>Source!Q477</f>
        <v>29.22</v>
      </c>
      <c r="L792" s="33"/>
    </row>
    <row r="793" spans="1:26" ht="14.25" x14ac:dyDescent="0.2">
      <c r="A793" s="46"/>
      <c r="B793" s="47"/>
      <c r="C793" s="47" t="s">
        <v>1462</v>
      </c>
      <c r="D793" s="30"/>
      <c r="E793" s="13"/>
      <c r="F793" s="31">
        <f>Source!AN477</f>
        <v>8.84</v>
      </c>
      <c r="G793" s="32" t="str">
        <f>Source!DF477</f>
        <v>)*1,25</v>
      </c>
      <c r="H793" s="43">
        <f>ROUND(Source!AE477*Source!I477, 2)</f>
        <v>1.1100000000000001</v>
      </c>
      <c r="I793" s="32"/>
      <c r="J793" s="32">
        <f>IF(Source!BS477&lt;&gt; 0, Source!BS477, 1)</f>
        <v>6.56</v>
      </c>
      <c r="K793" s="43">
        <f>Source!R477</f>
        <v>7.25</v>
      </c>
      <c r="L793" s="33"/>
      <c r="R793">
        <f>H793</f>
        <v>1.1100000000000001</v>
      </c>
    </row>
    <row r="794" spans="1:26" ht="14.25" x14ac:dyDescent="0.2">
      <c r="A794" s="46"/>
      <c r="B794" s="47"/>
      <c r="C794" s="47" t="s">
        <v>1463</v>
      </c>
      <c r="D794" s="30"/>
      <c r="E794" s="13"/>
      <c r="F794" s="31">
        <f>Source!AL477</f>
        <v>191.67</v>
      </c>
      <c r="G794" s="32" t="str">
        <f>Source!DD477</f>
        <v/>
      </c>
      <c r="H794" s="31">
        <f>ROUND(Source!AC477*Source!I477, 2)</f>
        <v>19.170000000000002</v>
      </c>
      <c r="I794" s="32"/>
      <c r="J794" s="32">
        <f>IF(Source!BC477&lt;&gt; 0, Source!BC477, 1)</f>
        <v>6.56</v>
      </c>
      <c r="K794" s="31">
        <f>Source!P477</f>
        <v>125.74</v>
      </c>
      <c r="L794" s="33"/>
    </row>
    <row r="795" spans="1:26" ht="14.25" x14ac:dyDescent="0.2">
      <c r="A795" s="46"/>
      <c r="B795" s="47"/>
      <c r="C795" s="47" t="s">
        <v>1457</v>
      </c>
      <c r="D795" s="30" t="s">
        <v>1458</v>
      </c>
      <c r="E795" s="13">
        <f>Source!BZ477</f>
        <v>128</v>
      </c>
      <c r="F795" s="66" t="str">
        <f>CONCATENATE(" )", Source!DL477, Source!FT477, "=", Source!FX477)</f>
        <v xml:space="preserve"> )*0,9=115,2</v>
      </c>
      <c r="G795" s="79"/>
      <c r="H795" s="31">
        <f>SUM(S789:S803)</f>
        <v>32.33</v>
      </c>
      <c r="I795" s="34"/>
      <c r="J795" s="28">
        <f>Source!AT477</f>
        <v>115</v>
      </c>
      <c r="K795" s="31">
        <f>SUM(T789:T803)</f>
        <v>211.63</v>
      </c>
      <c r="L795" s="33"/>
    </row>
    <row r="796" spans="1:26" ht="14.25" x14ac:dyDescent="0.2">
      <c r="A796" s="46"/>
      <c r="B796" s="47"/>
      <c r="C796" s="47" t="s">
        <v>1459</v>
      </c>
      <c r="D796" s="30" t="s">
        <v>1458</v>
      </c>
      <c r="E796" s="13">
        <f>Source!CA477</f>
        <v>83</v>
      </c>
      <c r="F796" s="66" t="str">
        <f>CONCATENATE(" )", Source!DM477, Source!FU477, "=", Source!FY477)</f>
        <v xml:space="preserve"> )*0,85=70,55</v>
      </c>
      <c r="G796" s="79"/>
      <c r="H796" s="31">
        <f>SUM(U789:U803)</f>
        <v>19.8</v>
      </c>
      <c r="I796" s="34"/>
      <c r="J796" s="28">
        <f>Source!AU477</f>
        <v>71</v>
      </c>
      <c r="K796" s="31">
        <f>SUM(V789:V803)</f>
        <v>130.66</v>
      </c>
      <c r="L796" s="33"/>
    </row>
    <row r="797" spans="1:26" ht="14.25" x14ac:dyDescent="0.2">
      <c r="A797" s="46"/>
      <c r="B797" s="47"/>
      <c r="C797" s="47" t="s">
        <v>1460</v>
      </c>
      <c r="D797" s="30" t="s">
        <v>1461</v>
      </c>
      <c r="E797" s="13">
        <f>Source!AQ477</f>
        <v>24.64</v>
      </c>
      <c r="F797" s="31"/>
      <c r="G797" s="32" t="str">
        <f>Source!DI477</f>
        <v>)*1,15</v>
      </c>
      <c r="H797" s="31"/>
      <c r="I797" s="32"/>
      <c r="J797" s="32"/>
      <c r="K797" s="31"/>
      <c r="L797" s="35">
        <f>Source!U477</f>
        <v>2.8336000000000001</v>
      </c>
    </row>
    <row r="798" spans="1:26" ht="28.5" x14ac:dyDescent="0.2">
      <c r="A798" s="46" t="str">
        <f>Source!E479</f>
        <v>72,1</v>
      </c>
      <c r="B798" s="47" t="str">
        <f>Source!F479</f>
        <v>01.7.15.07-0011</v>
      </c>
      <c r="C798" s="47" t="str">
        <f>Source!G479</f>
        <v>Дюбели пластмассовые с шурупами 10х60 мм</v>
      </c>
      <c r="D798" s="30" t="str">
        <f>Source!H479</f>
        <v>100 шт.</v>
      </c>
      <c r="E798" s="13">
        <f>Source!I479</f>
        <v>0.04</v>
      </c>
      <c r="F798" s="31">
        <f>Source!AL479+Source!AM479+Source!AO479</f>
        <v>45.9</v>
      </c>
      <c r="G798" s="45" t="s">
        <v>6</v>
      </c>
      <c r="H798" s="31">
        <f>ROUND(Source!AC479*Source!I479, 2)+ROUND(Source!AD479*Source!I479, 2)+ROUND(Source!AF479*Source!I479, 2)</f>
        <v>1.84</v>
      </c>
      <c r="I798" s="32"/>
      <c r="J798" s="32">
        <f>IF(Source!BC479&lt;&gt; 0, Source!BC479, 1)</f>
        <v>6.56</v>
      </c>
      <c r="K798" s="31">
        <f>Source!O479</f>
        <v>12.04</v>
      </c>
      <c r="L798" s="33"/>
      <c r="S798">
        <f>ROUND((Source!FX479/100)*((ROUND(Source!AF479*Source!I479, 2)+ROUND(Source!AE479*Source!I479, 2))), 2)</f>
        <v>0</v>
      </c>
      <c r="T798">
        <f>Source!X479</f>
        <v>0</v>
      </c>
      <c r="U798">
        <f>ROUND((Source!FY479/100)*((ROUND(Source!AF479*Source!I479, 2)+ROUND(Source!AE479*Source!I479, 2))), 2)</f>
        <v>0</v>
      </c>
      <c r="V798">
        <f>Source!Y479</f>
        <v>0</v>
      </c>
      <c r="W798">
        <f>IF(Source!BI479&lt;=1,H798, 0)</f>
        <v>1.84</v>
      </c>
      <c r="X798">
        <f>IF(Source!BI479=2,H798, 0)</f>
        <v>0</v>
      </c>
      <c r="Y798">
        <f>IF(Source!BI479=3,H798, 0)</f>
        <v>0</v>
      </c>
      <c r="Z798">
        <f>IF(Source!BI479=4,H798, 0)</f>
        <v>0</v>
      </c>
    </row>
    <row r="799" spans="1:26" ht="28.5" x14ac:dyDescent="0.2">
      <c r="A799" s="46" t="str">
        <f>Source!E481</f>
        <v>72,2</v>
      </c>
      <c r="B799" s="47" t="str">
        <f>Source!F481</f>
        <v>14.5.02.02-0105</v>
      </c>
      <c r="C799" s="47" t="str">
        <f>Source!G481</f>
        <v>Замазка суриковая</v>
      </c>
      <c r="D799" s="30" t="str">
        <f>Source!H481</f>
        <v>кг</v>
      </c>
      <c r="E799" s="13">
        <f>Source!I481</f>
        <v>0.4</v>
      </c>
      <c r="F799" s="31">
        <f>Source!AL481+Source!AM481+Source!AO481</f>
        <v>19.61</v>
      </c>
      <c r="G799" s="45" t="s">
        <v>6</v>
      </c>
      <c r="H799" s="31">
        <f>ROUND(Source!AC481*Source!I481, 2)+ROUND(Source!AD481*Source!I481, 2)+ROUND(Source!AF481*Source!I481, 2)</f>
        <v>7.84</v>
      </c>
      <c r="I799" s="32"/>
      <c r="J799" s="32">
        <f>IF(Source!BC481&lt;&gt; 0, Source!BC481, 1)</f>
        <v>6.56</v>
      </c>
      <c r="K799" s="31">
        <f>Source!O481</f>
        <v>51.46</v>
      </c>
      <c r="L799" s="33"/>
      <c r="S799">
        <f>ROUND((Source!FX481/100)*((ROUND(Source!AF481*Source!I481, 2)+ROUND(Source!AE481*Source!I481, 2))), 2)</f>
        <v>0</v>
      </c>
      <c r="T799">
        <f>Source!X481</f>
        <v>0</v>
      </c>
      <c r="U799">
        <f>ROUND((Source!FY481/100)*((ROUND(Source!AF481*Source!I481, 2)+ROUND(Source!AE481*Source!I481, 2))), 2)</f>
        <v>0</v>
      </c>
      <c r="V799">
        <f>Source!Y481</f>
        <v>0</v>
      </c>
      <c r="W799">
        <f>IF(Source!BI481&lt;=1,H799, 0)</f>
        <v>7.84</v>
      </c>
      <c r="X799">
        <f>IF(Source!BI481=2,H799, 0)</f>
        <v>0</v>
      </c>
      <c r="Y799">
        <f>IF(Source!BI481=3,H799, 0)</f>
        <v>0</v>
      </c>
      <c r="Z799">
        <f>IF(Source!BI481=4,H799, 0)</f>
        <v>0</v>
      </c>
    </row>
    <row r="800" spans="1:26" ht="57" x14ac:dyDescent="0.2">
      <c r="A800" s="46" t="str">
        <f>Source!E483</f>
        <v>72,3</v>
      </c>
      <c r="B800" s="47" t="str">
        <f>Source!F483</f>
        <v>18.2.01.06-0031</v>
      </c>
      <c r="C800" s="47" t="str">
        <f>Source!G483</f>
        <v>Унитазы полуфарфоровые и фарфоровые УНВЦ воронкообразные с сиденьем и креплением, с цельноотлитой полочкой</v>
      </c>
      <c r="D800" s="30" t="str">
        <f>Source!H483</f>
        <v>компл.</v>
      </c>
      <c r="E800" s="13">
        <f>Source!I483</f>
        <v>1</v>
      </c>
      <c r="F800" s="31">
        <f>Source!AL483+Source!AM483+Source!AO483</f>
        <v>405.49</v>
      </c>
      <c r="G800" s="45" t="s">
        <v>6</v>
      </c>
      <c r="H800" s="31">
        <f>ROUND(Source!AC483*Source!I483, 2)+ROUND(Source!AD483*Source!I483, 2)+ROUND(Source!AF483*Source!I483, 2)</f>
        <v>405.49</v>
      </c>
      <c r="I800" s="32"/>
      <c r="J800" s="32">
        <f>IF(Source!BC483&lt;&gt; 0, Source!BC483, 1)</f>
        <v>6.56</v>
      </c>
      <c r="K800" s="31">
        <f>Source!O483</f>
        <v>2660.01</v>
      </c>
      <c r="L800" s="33"/>
      <c r="S800">
        <f>ROUND((Source!FX483/100)*((ROUND(Source!AF483*Source!I483, 2)+ROUND(Source!AE483*Source!I483, 2))), 2)</f>
        <v>0</v>
      </c>
      <c r="T800">
        <f>Source!X483</f>
        <v>0</v>
      </c>
      <c r="U800">
        <f>ROUND((Source!FY483/100)*((ROUND(Source!AF483*Source!I483, 2)+ROUND(Source!AE483*Source!I483, 2))), 2)</f>
        <v>0</v>
      </c>
      <c r="V800">
        <f>Source!Y483</f>
        <v>0</v>
      </c>
      <c r="W800">
        <f>IF(Source!BI483&lt;=1,H800, 0)</f>
        <v>405.49</v>
      </c>
      <c r="X800">
        <f>IF(Source!BI483=2,H800, 0)</f>
        <v>0</v>
      </c>
      <c r="Y800">
        <f>IF(Source!BI483=3,H800, 0)</f>
        <v>0</v>
      </c>
      <c r="Z800">
        <f>IF(Source!BI483=4,H800, 0)</f>
        <v>0</v>
      </c>
    </row>
    <row r="801" spans="1:26" ht="57" x14ac:dyDescent="0.2">
      <c r="A801" s="46" t="str">
        <f>Source!E485</f>
        <v>72,4</v>
      </c>
      <c r="B801" s="47" t="str">
        <f>Source!F485</f>
        <v>18.2.06.01-0002</v>
      </c>
      <c r="C801" s="47" t="str">
        <f>Source!G485</f>
        <v>Бачки смывные полуфарфоровые и фарфоровые с арматурой непосредственно устанавливаемые на унитазы</v>
      </c>
      <c r="D801" s="30" t="str">
        <f>Source!H485</f>
        <v>компл.</v>
      </c>
      <c r="E801" s="13">
        <f>Source!I485</f>
        <v>1</v>
      </c>
      <c r="F801" s="31">
        <f>Source!AL485+Source!AM485+Source!AO485</f>
        <v>198.3</v>
      </c>
      <c r="G801" s="45" t="s">
        <v>6</v>
      </c>
      <c r="H801" s="31">
        <f>ROUND(Source!AC485*Source!I485, 2)+ROUND(Source!AD485*Source!I485, 2)+ROUND(Source!AF485*Source!I485, 2)</f>
        <v>198.3</v>
      </c>
      <c r="I801" s="32"/>
      <c r="J801" s="32">
        <f>IF(Source!BC485&lt;&gt; 0, Source!BC485, 1)</f>
        <v>6.56</v>
      </c>
      <c r="K801" s="31">
        <f>Source!O485</f>
        <v>1300.8499999999999</v>
      </c>
      <c r="L801" s="33"/>
      <c r="S801">
        <f>ROUND((Source!FX485/100)*((ROUND(Source!AF485*Source!I485, 2)+ROUND(Source!AE485*Source!I485, 2))), 2)</f>
        <v>0</v>
      </c>
      <c r="T801">
        <f>Source!X485</f>
        <v>0</v>
      </c>
      <c r="U801">
        <f>ROUND((Source!FY485/100)*((ROUND(Source!AF485*Source!I485, 2)+ROUND(Source!AE485*Source!I485, 2))), 2)</f>
        <v>0</v>
      </c>
      <c r="V801">
        <f>Source!Y485</f>
        <v>0</v>
      </c>
      <c r="W801">
        <f>IF(Source!BI485&lt;=1,H801, 0)</f>
        <v>198.3</v>
      </c>
      <c r="X801">
        <f>IF(Source!BI485=2,H801, 0)</f>
        <v>0</v>
      </c>
      <c r="Y801">
        <f>IF(Source!BI485=3,H801, 0)</f>
        <v>0</v>
      </c>
      <c r="Z801">
        <f>IF(Source!BI485=4,H801, 0)</f>
        <v>0</v>
      </c>
    </row>
    <row r="802" spans="1:26" ht="28.5" x14ac:dyDescent="0.2">
      <c r="A802" s="46" t="str">
        <f>Source!E487</f>
        <v>72,5</v>
      </c>
      <c r="B802" s="47" t="str">
        <f>Source!F487</f>
        <v>01.7.19.03-0001</v>
      </c>
      <c r="C802" s="47" t="str">
        <f>Source!G487</f>
        <v>Манжета резиновая канализационная для унитаза диаметром 110 мм</v>
      </c>
      <c r="D802" s="30" t="str">
        <f>Source!H487</f>
        <v>шт.</v>
      </c>
      <c r="E802" s="13">
        <f>Source!I487</f>
        <v>1</v>
      </c>
      <c r="F802" s="31">
        <f>Source!AL487+Source!AM487+Source!AO487</f>
        <v>6.81</v>
      </c>
      <c r="G802" s="45" t="s">
        <v>6</v>
      </c>
      <c r="H802" s="31">
        <f>ROUND(Source!AC487*Source!I487, 2)+ROUND(Source!AD487*Source!I487, 2)+ROUND(Source!AF487*Source!I487, 2)</f>
        <v>6.81</v>
      </c>
      <c r="I802" s="32"/>
      <c r="J802" s="32">
        <f>IF(Source!BC487&lt;&gt; 0, Source!BC487, 1)</f>
        <v>6.56</v>
      </c>
      <c r="K802" s="31">
        <f>Source!O487</f>
        <v>44.67</v>
      </c>
      <c r="L802" s="33"/>
      <c r="S802">
        <f>ROUND((Source!FX487/100)*((ROUND(Source!AF487*Source!I487, 2)+ROUND(Source!AE487*Source!I487, 2))), 2)</f>
        <v>0</v>
      </c>
      <c r="T802">
        <f>Source!X487</f>
        <v>0</v>
      </c>
      <c r="U802">
        <f>ROUND((Source!FY487/100)*((ROUND(Source!AF487*Source!I487, 2)+ROUND(Source!AE487*Source!I487, 2))), 2)</f>
        <v>0</v>
      </c>
      <c r="V802">
        <f>Source!Y487</f>
        <v>0</v>
      </c>
      <c r="W802">
        <f>IF(Source!BI487&lt;=1,H802, 0)</f>
        <v>6.81</v>
      </c>
      <c r="X802">
        <f>IF(Source!BI487=2,H802, 0)</f>
        <v>0</v>
      </c>
      <c r="Y802">
        <f>IF(Source!BI487=3,H802, 0)</f>
        <v>0</v>
      </c>
      <c r="Z802">
        <f>IF(Source!BI487=4,H802, 0)</f>
        <v>0</v>
      </c>
    </row>
    <row r="803" spans="1:26" ht="28.5" x14ac:dyDescent="0.2">
      <c r="A803" s="48" t="str">
        <f>Source!E489</f>
        <v>72,6</v>
      </c>
      <c r="B803" s="49" t="str">
        <f>Source!F489</f>
        <v>01.7.19.03-0031</v>
      </c>
      <c r="C803" s="49" t="str">
        <f>Source!G489</f>
        <v>Манжеты резиновые к унитазу</v>
      </c>
      <c r="D803" s="36" t="str">
        <f>Source!H489</f>
        <v>шт.</v>
      </c>
      <c r="E803" s="37">
        <f>Source!I489</f>
        <v>1</v>
      </c>
      <c r="F803" s="38">
        <f>Source!AL489+Source!AM489+Source!AO489</f>
        <v>3.5</v>
      </c>
      <c r="G803" s="39" t="s">
        <v>6</v>
      </c>
      <c r="H803" s="38">
        <f>ROUND(Source!AC489*Source!I489, 2)+ROUND(Source!AD489*Source!I489, 2)+ROUND(Source!AF489*Source!I489, 2)</f>
        <v>3.5</v>
      </c>
      <c r="I803" s="40"/>
      <c r="J803" s="40">
        <f>IF(Source!BC489&lt;&gt; 0, Source!BC489, 1)</f>
        <v>6.56</v>
      </c>
      <c r="K803" s="38">
        <f>Source!O489</f>
        <v>22.96</v>
      </c>
      <c r="L803" s="41"/>
      <c r="S803">
        <f>ROUND((Source!FX489/100)*((ROUND(Source!AF489*Source!I489, 2)+ROUND(Source!AE489*Source!I489, 2))), 2)</f>
        <v>0</v>
      </c>
      <c r="T803">
        <f>Source!X489</f>
        <v>0</v>
      </c>
      <c r="U803">
        <f>ROUND((Source!FY489/100)*((ROUND(Source!AF489*Source!I489, 2)+ROUND(Source!AE489*Source!I489, 2))), 2)</f>
        <v>0</v>
      </c>
      <c r="V803">
        <f>Source!Y489</f>
        <v>0</v>
      </c>
      <c r="W803">
        <f>IF(Source!BI489&lt;=1,H803, 0)</f>
        <v>3.5</v>
      </c>
      <c r="X803">
        <f>IF(Source!BI489=2,H803, 0)</f>
        <v>0</v>
      </c>
      <c r="Y803">
        <f>IF(Source!BI489=3,H803, 0)</f>
        <v>0</v>
      </c>
      <c r="Z803">
        <f>IF(Source!BI489=4,H803, 0)</f>
        <v>0</v>
      </c>
    </row>
    <row r="804" spans="1:26" ht="15" x14ac:dyDescent="0.25">
      <c r="G804" s="78">
        <f>H791+H792+H794+H795+H796+SUM(H798:H803)</f>
        <v>726.48</v>
      </c>
      <c r="H804" s="78"/>
      <c r="J804" s="78">
        <f>K791+K792+K794+K795+K796+SUM(K798:K803)</f>
        <v>4766.0200000000004</v>
      </c>
      <c r="K804" s="78"/>
      <c r="L804" s="42">
        <f>Source!U477</f>
        <v>2.8336000000000001</v>
      </c>
      <c r="O804" s="26">
        <f>G804</f>
        <v>726.48</v>
      </c>
      <c r="P804" s="26">
        <f>J804</f>
        <v>4766.0200000000004</v>
      </c>
      <c r="Q804" s="26">
        <f>L804</f>
        <v>2.8336000000000001</v>
      </c>
      <c r="W804">
        <f>IF(Source!BI477&lt;=1,H791+H792+H794+H795+H796, 0)</f>
        <v>102.7</v>
      </c>
      <c r="X804">
        <f>IF(Source!BI477=2,H791+H792+H794+H795+H796, 0)</f>
        <v>0</v>
      </c>
      <c r="Y804">
        <f>IF(Source!BI477=3,H791+H792+H794+H795+H796, 0)</f>
        <v>0</v>
      </c>
      <c r="Z804">
        <f>IF(Source!BI477=4,H791+H792+H794+H795+H796, 0)</f>
        <v>0</v>
      </c>
    </row>
    <row r="805" spans="1:26" ht="28.5" x14ac:dyDescent="0.2">
      <c r="A805" s="46" t="str">
        <f>Source!E491</f>
        <v>73</v>
      </c>
      <c r="B805" s="47" t="str">
        <f>Source!F491</f>
        <v>17-01-001-18</v>
      </c>
      <c r="C805" s="47" t="str">
        <f>Source!G491</f>
        <v>Установка поддонов душевых чугунных и стальных мелких</v>
      </c>
      <c r="D805" s="30" t="str">
        <f>Source!H491</f>
        <v>10 компл</v>
      </c>
      <c r="E805" s="13">
        <f>Source!I491</f>
        <v>0.1</v>
      </c>
      <c r="F805" s="31">
        <f>Source!AL491+Source!AM491+Source!AO491</f>
        <v>234.61</v>
      </c>
      <c r="G805" s="32"/>
      <c r="H805" s="31"/>
      <c r="I805" s="32" t="str">
        <f>Source!BO491</f>
        <v/>
      </c>
      <c r="J805" s="32"/>
      <c r="K805" s="31"/>
      <c r="L805" s="33"/>
      <c r="S805">
        <f>ROUND((Source!FX491/100)*((ROUND(Source!AF491*Source!I491, 2)+ROUND(Source!AE491*Source!I491, 2))), 2)</f>
        <v>15.37</v>
      </c>
      <c r="T805">
        <f>Source!X491</f>
        <v>100.6</v>
      </c>
      <c r="U805">
        <f>ROUND((Source!FY491/100)*((ROUND(Source!AF491*Source!I491, 2)+ROUND(Source!AE491*Source!I491, 2))), 2)</f>
        <v>9.41</v>
      </c>
      <c r="V805">
        <f>Source!Y491</f>
        <v>62.11</v>
      </c>
    </row>
    <row r="806" spans="1:26" x14ac:dyDescent="0.2">
      <c r="C806" s="25" t="str">
        <f>"Объем: "&amp;Source!I491&amp;"=1/"&amp;"10"</f>
        <v>Объем: 0,1=1/10</v>
      </c>
    </row>
    <row r="807" spans="1:26" ht="14.25" x14ac:dyDescent="0.2">
      <c r="A807" s="46"/>
      <c r="B807" s="47"/>
      <c r="C807" s="47" t="s">
        <v>1456</v>
      </c>
      <c r="D807" s="30"/>
      <c r="E807" s="13"/>
      <c r="F807" s="31">
        <f>Source!AO491</f>
        <v>104.76</v>
      </c>
      <c r="G807" s="32" t="str">
        <f>Source!DG491</f>
        <v>)*1,15</v>
      </c>
      <c r="H807" s="31">
        <f>ROUND(Source!AF491*Source!I491, 2)</f>
        <v>12.05</v>
      </c>
      <c r="I807" s="32"/>
      <c r="J807" s="32">
        <f>IF(Source!BA491&lt;&gt; 0, Source!BA491, 1)</f>
        <v>6.56</v>
      </c>
      <c r="K807" s="31">
        <f>Source!S491</f>
        <v>79.03</v>
      </c>
      <c r="L807" s="33"/>
      <c r="R807">
        <f>H807</f>
        <v>12.05</v>
      </c>
    </row>
    <row r="808" spans="1:26" ht="14.25" x14ac:dyDescent="0.2">
      <c r="A808" s="46"/>
      <c r="B808" s="47"/>
      <c r="C808" s="47" t="s">
        <v>210</v>
      </c>
      <c r="D808" s="30"/>
      <c r="E808" s="13"/>
      <c r="F808" s="31">
        <f>Source!AM491</f>
        <v>47.93</v>
      </c>
      <c r="G808" s="32" t="str">
        <f>Source!DE491</f>
        <v>)*1,25</v>
      </c>
      <c r="H808" s="31">
        <f>ROUND(Source!AD491*Source!I491, 2)</f>
        <v>5.99</v>
      </c>
      <c r="I808" s="32"/>
      <c r="J808" s="32">
        <f>IF(Source!BB491&lt;&gt; 0, Source!BB491, 1)</f>
        <v>6.56</v>
      </c>
      <c r="K808" s="31">
        <f>Source!Q491</f>
        <v>39.31</v>
      </c>
      <c r="L808" s="33"/>
    </row>
    <row r="809" spans="1:26" ht="14.25" x14ac:dyDescent="0.2">
      <c r="A809" s="46"/>
      <c r="B809" s="47"/>
      <c r="C809" s="47" t="s">
        <v>1462</v>
      </c>
      <c r="D809" s="30"/>
      <c r="E809" s="13"/>
      <c r="F809" s="31">
        <f>Source!AN491</f>
        <v>10.3</v>
      </c>
      <c r="G809" s="32" t="str">
        <f>Source!DF491</f>
        <v>)*1,25</v>
      </c>
      <c r="H809" s="43">
        <f>ROUND(Source!AE491*Source!I491, 2)</f>
        <v>1.29</v>
      </c>
      <c r="I809" s="32"/>
      <c r="J809" s="32">
        <f>IF(Source!BS491&lt;&gt; 0, Source!BS491, 1)</f>
        <v>6.56</v>
      </c>
      <c r="K809" s="43">
        <f>Source!R491</f>
        <v>8.4499999999999993</v>
      </c>
      <c r="L809" s="33"/>
      <c r="R809">
        <f>H809</f>
        <v>1.29</v>
      </c>
    </row>
    <row r="810" spans="1:26" ht="14.25" x14ac:dyDescent="0.2">
      <c r="A810" s="46"/>
      <c r="B810" s="47"/>
      <c r="C810" s="47" t="s">
        <v>1463</v>
      </c>
      <c r="D810" s="30"/>
      <c r="E810" s="13"/>
      <c r="F810" s="31">
        <f>Source!AL491</f>
        <v>81.92</v>
      </c>
      <c r="G810" s="32" t="str">
        <f>Source!DD491</f>
        <v/>
      </c>
      <c r="H810" s="31">
        <f>ROUND(Source!AC491*Source!I491, 2)</f>
        <v>8.19</v>
      </c>
      <c r="I810" s="32"/>
      <c r="J810" s="32">
        <f>IF(Source!BC491&lt;&gt; 0, Source!BC491, 1)</f>
        <v>6.56</v>
      </c>
      <c r="K810" s="31">
        <f>Source!P491</f>
        <v>53.74</v>
      </c>
      <c r="L810" s="33"/>
    </row>
    <row r="811" spans="1:26" ht="14.25" x14ac:dyDescent="0.2">
      <c r="A811" s="46"/>
      <c r="B811" s="47"/>
      <c r="C811" s="47" t="s">
        <v>1457</v>
      </c>
      <c r="D811" s="30" t="s">
        <v>1458</v>
      </c>
      <c r="E811" s="13">
        <f>Source!BZ491</f>
        <v>128</v>
      </c>
      <c r="F811" s="66" t="str">
        <f>CONCATENATE(" )", Source!DL491, Source!FT491, "=", Source!FX491)</f>
        <v xml:space="preserve"> )*0,9=115,2</v>
      </c>
      <c r="G811" s="79"/>
      <c r="H811" s="31">
        <f>SUM(S805:S814)</f>
        <v>15.37</v>
      </c>
      <c r="I811" s="34"/>
      <c r="J811" s="28">
        <f>Source!AT491</f>
        <v>115</v>
      </c>
      <c r="K811" s="31">
        <f>SUM(T805:T814)</f>
        <v>100.6</v>
      </c>
      <c r="L811" s="33"/>
    </row>
    <row r="812" spans="1:26" ht="14.25" x14ac:dyDescent="0.2">
      <c r="A812" s="46"/>
      <c r="B812" s="47"/>
      <c r="C812" s="47" t="s">
        <v>1459</v>
      </c>
      <c r="D812" s="30" t="s">
        <v>1458</v>
      </c>
      <c r="E812" s="13">
        <f>Source!CA491</f>
        <v>83</v>
      </c>
      <c r="F812" s="66" t="str">
        <f>CONCATENATE(" )", Source!DM491, Source!FU491, "=", Source!FY491)</f>
        <v xml:space="preserve"> )*0,85=70,55</v>
      </c>
      <c r="G812" s="79"/>
      <c r="H812" s="31">
        <f>SUM(U805:U814)</f>
        <v>9.41</v>
      </c>
      <c r="I812" s="34"/>
      <c r="J812" s="28">
        <f>Source!AU491</f>
        <v>71</v>
      </c>
      <c r="K812" s="31">
        <f>SUM(V805:V814)</f>
        <v>62.11</v>
      </c>
      <c r="L812" s="33"/>
    </row>
    <row r="813" spans="1:26" ht="14.25" x14ac:dyDescent="0.2">
      <c r="A813" s="46"/>
      <c r="B813" s="47"/>
      <c r="C813" s="47" t="s">
        <v>1460</v>
      </c>
      <c r="D813" s="30" t="s">
        <v>1461</v>
      </c>
      <c r="E813" s="13">
        <f>Source!AQ491</f>
        <v>10.89</v>
      </c>
      <c r="F813" s="31"/>
      <c r="G813" s="32" t="str">
        <f>Source!DI491</f>
        <v>)*1,15</v>
      </c>
      <c r="H813" s="31"/>
      <c r="I813" s="32"/>
      <c r="J813" s="32"/>
      <c r="K813" s="31"/>
      <c r="L813" s="35">
        <f>Source!U491</f>
        <v>1.2523500000000001</v>
      </c>
    </row>
    <row r="814" spans="1:26" ht="28.5" x14ac:dyDescent="0.2">
      <c r="A814" s="48" t="str">
        <f>Source!E493</f>
        <v>73,1</v>
      </c>
      <c r="B814" s="49" t="str">
        <f>Source!F493</f>
        <v>18.2.02.07-0001</v>
      </c>
      <c r="C814" s="49" t="str">
        <f>Source!G493</f>
        <v>Поддоны душевые</v>
      </c>
      <c r="D814" s="36" t="str">
        <f>Source!H493</f>
        <v>компл.</v>
      </c>
      <c r="E814" s="37">
        <f>Source!I493</f>
        <v>1</v>
      </c>
      <c r="F814" s="38">
        <f>Source!AL493+Source!AM493+Source!AO493</f>
        <v>341.5</v>
      </c>
      <c r="G814" s="39" t="s">
        <v>6</v>
      </c>
      <c r="H814" s="38">
        <f>ROUND(Source!AC493*Source!I493, 2)+ROUND(Source!AD493*Source!I493, 2)+ROUND(Source!AF493*Source!I493, 2)</f>
        <v>341.5</v>
      </c>
      <c r="I814" s="40"/>
      <c r="J814" s="40">
        <f>IF(Source!BC493&lt;&gt; 0, Source!BC493, 1)</f>
        <v>6.56</v>
      </c>
      <c r="K814" s="38">
        <f>Source!O493</f>
        <v>2240.2399999999998</v>
      </c>
      <c r="L814" s="41"/>
      <c r="S814">
        <f>ROUND((Source!FX493/100)*((ROUND(Source!AF493*Source!I493, 2)+ROUND(Source!AE493*Source!I493, 2))), 2)</f>
        <v>0</v>
      </c>
      <c r="T814">
        <f>Source!X493</f>
        <v>0</v>
      </c>
      <c r="U814">
        <f>ROUND((Source!FY493/100)*((ROUND(Source!AF493*Source!I493, 2)+ROUND(Source!AE493*Source!I493, 2))), 2)</f>
        <v>0</v>
      </c>
      <c r="V814">
        <f>Source!Y493</f>
        <v>0</v>
      </c>
      <c r="W814">
        <f>IF(Source!BI493&lt;=1,H814, 0)</f>
        <v>341.5</v>
      </c>
      <c r="X814">
        <f>IF(Source!BI493=2,H814, 0)</f>
        <v>0</v>
      </c>
      <c r="Y814">
        <f>IF(Source!BI493=3,H814, 0)</f>
        <v>0</v>
      </c>
      <c r="Z814">
        <f>IF(Source!BI493=4,H814, 0)</f>
        <v>0</v>
      </c>
    </row>
    <row r="815" spans="1:26" ht="15" x14ac:dyDescent="0.25">
      <c r="G815" s="78">
        <f>H807+H808+H810+H811+H812+SUM(H814:H814)</f>
        <v>392.51</v>
      </c>
      <c r="H815" s="78"/>
      <c r="J815" s="78">
        <f>K807+K808+K810+K811+K812+SUM(K814:K814)</f>
        <v>2575.0299999999997</v>
      </c>
      <c r="K815" s="78"/>
      <c r="L815" s="42">
        <f>Source!U491</f>
        <v>1.2523500000000001</v>
      </c>
      <c r="O815" s="26">
        <f>G815</f>
        <v>392.51</v>
      </c>
      <c r="P815" s="26">
        <f>J815</f>
        <v>2575.0299999999997</v>
      </c>
      <c r="Q815" s="26">
        <f>L815</f>
        <v>1.2523500000000001</v>
      </c>
      <c r="W815">
        <f>IF(Source!BI491&lt;=1,H807+H808+H810+H811+H812, 0)</f>
        <v>51.009999999999991</v>
      </c>
      <c r="X815">
        <f>IF(Source!BI491=2,H807+H808+H810+H811+H812, 0)</f>
        <v>0</v>
      </c>
      <c r="Y815">
        <f>IF(Source!BI491=3,H807+H808+H810+H811+H812, 0)</f>
        <v>0</v>
      </c>
      <c r="Z815">
        <f>IF(Source!BI491=4,H807+H808+H810+H811+H812, 0)</f>
        <v>0</v>
      </c>
    </row>
    <row r="816" spans="1:26" ht="28.5" x14ac:dyDescent="0.2">
      <c r="A816" s="46" t="str">
        <f>Source!E495</f>
        <v>74</v>
      </c>
      <c r="B816" s="47" t="str">
        <f>Source!F495</f>
        <v>м08-03-602-01</v>
      </c>
      <c r="C816" s="47" t="str">
        <f>Source!G495</f>
        <v>Электрополотенце</v>
      </c>
      <c r="D816" s="30" t="str">
        <f>Source!H495</f>
        <v>ШТ</v>
      </c>
      <c r="E816" s="13">
        <f>Source!I495</f>
        <v>1</v>
      </c>
      <c r="F816" s="31">
        <f>Source!AL495+Source!AM495+Source!AO495</f>
        <v>13.809999999999999</v>
      </c>
      <c r="G816" s="32"/>
      <c r="H816" s="31"/>
      <c r="I816" s="32" t="str">
        <f>Source!BO495</f>
        <v/>
      </c>
      <c r="J816" s="32"/>
      <c r="K816" s="31"/>
      <c r="L816" s="33"/>
      <c r="S816">
        <f>ROUND((Source!FX495/100)*((ROUND(Source!AF495*Source!I495, 2)+ROUND(Source!AE495*Source!I495, 2))), 2)</f>
        <v>9.2899999999999991</v>
      </c>
      <c r="T816">
        <f>Source!X495</f>
        <v>60.95</v>
      </c>
      <c r="U816">
        <f>ROUND((Source!FY495/100)*((ROUND(Source!AF495*Source!I495, 2)+ROUND(Source!AE495*Source!I495, 2))), 2)</f>
        <v>6.36</v>
      </c>
      <c r="V816">
        <f>Source!Y495</f>
        <v>41.7</v>
      </c>
    </row>
    <row r="817" spans="1:26" ht="14.25" x14ac:dyDescent="0.2">
      <c r="A817" s="46"/>
      <c r="B817" s="47"/>
      <c r="C817" s="47" t="s">
        <v>1456</v>
      </c>
      <c r="D817" s="30"/>
      <c r="E817" s="13"/>
      <c r="F817" s="31">
        <f>Source!AO495</f>
        <v>9.52</v>
      </c>
      <c r="G817" s="32" t="str">
        <f>Source!DG495</f>
        <v/>
      </c>
      <c r="H817" s="31">
        <f>ROUND(Source!AF495*Source!I495, 2)</f>
        <v>9.52</v>
      </c>
      <c r="I817" s="32"/>
      <c r="J817" s="32">
        <f>IF(Source!BA495&lt;&gt; 0, Source!BA495, 1)</f>
        <v>6.56</v>
      </c>
      <c r="K817" s="31">
        <f>Source!S495</f>
        <v>62.45</v>
      </c>
      <c r="L817" s="33"/>
      <c r="R817">
        <f>H817</f>
        <v>9.52</v>
      </c>
    </row>
    <row r="818" spans="1:26" ht="14.25" x14ac:dyDescent="0.2">
      <c r="A818" s="46"/>
      <c r="B818" s="47"/>
      <c r="C818" s="47" t="s">
        <v>210</v>
      </c>
      <c r="D818" s="30"/>
      <c r="E818" s="13"/>
      <c r="F818" s="31">
        <f>Source!AM495</f>
        <v>1.78</v>
      </c>
      <c r="G818" s="32" t="str">
        <f>Source!DE495</f>
        <v/>
      </c>
      <c r="H818" s="31">
        <f>ROUND(Source!AD495*Source!I495, 2)</f>
        <v>1.78</v>
      </c>
      <c r="I818" s="32"/>
      <c r="J818" s="32">
        <f>IF(Source!BB495&lt;&gt; 0, Source!BB495, 1)</f>
        <v>6.56</v>
      </c>
      <c r="K818" s="31">
        <f>Source!Q495</f>
        <v>11.68</v>
      </c>
      <c r="L818" s="33"/>
    </row>
    <row r="819" spans="1:26" ht="14.25" x14ac:dyDescent="0.2">
      <c r="A819" s="46"/>
      <c r="B819" s="47"/>
      <c r="C819" s="47" t="s">
        <v>1462</v>
      </c>
      <c r="D819" s="30"/>
      <c r="E819" s="13"/>
      <c r="F819" s="31">
        <f>Source!AN495</f>
        <v>0.26</v>
      </c>
      <c r="G819" s="32" t="str">
        <f>Source!DF495</f>
        <v/>
      </c>
      <c r="H819" s="43">
        <f>ROUND(Source!AE495*Source!I495, 2)</f>
        <v>0.26</v>
      </c>
      <c r="I819" s="32"/>
      <c r="J819" s="32">
        <f>IF(Source!BS495&lt;&gt; 0, Source!BS495, 1)</f>
        <v>6.56</v>
      </c>
      <c r="K819" s="43">
        <f>Source!R495</f>
        <v>1.71</v>
      </c>
      <c r="L819" s="33"/>
      <c r="R819">
        <f>H819</f>
        <v>0.26</v>
      </c>
    </row>
    <row r="820" spans="1:26" ht="14.25" x14ac:dyDescent="0.2">
      <c r="A820" s="46"/>
      <c r="B820" s="47"/>
      <c r="C820" s="47" t="s">
        <v>1463</v>
      </c>
      <c r="D820" s="30"/>
      <c r="E820" s="13"/>
      <c r="F820" s="31">
        <f>Source!AL495</f>
        <v>2.5099999999999998</v>
      </c>
      <c r="G820" s="32" t="str">
        <f>Source!DD495</f>
        <v/>
      </c>
      <c r="H820" s="31">
        <f>ROUND(Source!AC495*Source!I495, 2)</f>
        <v>2.5099999999999998</v>
      </c>
      <c r="I820" s="32"/>
      <c r="J820" s="32">
        <f>IF(Source!BC495&lt;&gt; 0, Source!BC495, 1)</f>
        <v>6.56</v>
      </c>
      <c r="K820" s="31">
        <f>Source!P495</f>
        <v>16.47</v>
      </c>
      <c r="L820" s="33"/>
    </row>
    <row r="821" spans="1:26" ht="14.25" x14ac:dyDescent="0.2">
      <c r="A821" s="46"/>
      <c r="B821" s="47"/>
      <c r="C821" s="47" t="s">
        <v>1457</v>
      </c>
      <c r="D821" s="30" t="s">
        <v>1458</v>
      </c>
      <c r="E821" s="13">
        <f>Source!BZ495</f>
        <v>95</v>
      </c>
      <c r="F821" s="50"/>
      <c r="G821" s="32"/>
      <c r="H821" s="31">
        <f>SUM(S816:S824)</f>
        <v>9.2899999999999991</v>
      </c>
      <c r="I821" s="34"/>
      <c r="J821" s="28">
        <f>Source!AT495</f>
        <v>95</v>
      </c>
      <c r="K821" s="31">
        <f>SUM(T816:T824)</f>
        <v>60.95</v>
      </c>
      <c r="L821" s="33"/>
    </row>
    <row r="822" spans="1:26" ht="14.25" x14ac:dyDescent="0.2">
      <c r="A822" s="46"/>
      <c r="B822" s="47"/>
      <c r="C822" s="47" t="s">
        <v>1459</v>
      </c>
      <c r="D822" s="30" t="s">
        <v>1458</v>
      </c>
      <c r="E822" s="13">
        <f>Source!CA495</f>
        <v>65</v>
      </c>
      <c r="F822" s="50"/>
      <c r="G822" s="32"/>
      <c r="H822" s="31">
        <f>SUM(U816:U824)</f>
        <v>6.36</v>
      </c>
      <c r="I822" s="34"/>
      <c r="J822" s="28">
        <f>Source!AU495</f>
        <v>65</v>
      </c>
      <c r="K822" s="31">
        <f>SUM(V816:V824)</f>
        <v>41.7</v>
      </c>
      <c r="L822" s="33"/>
    </row>
    <row r="823" spans="1:26" ht="14.25" x14ac:dyDescent="0.2">
      <c r="A823" s="46"/>
      <c r="B823" s="47"/>
      <c r="C823" s="47" t="s">
        <v>1460</v>
      </c>
      <c r="D823" s="30" t="s">
        <v>1461</v>
      </c>
      <c r="E823" s="13">
        <f>Source!AQ495</f>
        <v>0.96</v>
      </c>
      <c r="F823" s="31"/>
      <c r="G823" s="32" t="str">
        <f>Source!DI495</f>
        <v/>
      </c>
      <c r="H823" s="31"/>
      <c r="I823" s="32"/>
      <c r="J823" s="32"/>
      <c r="K823" s="31"/>
      <c r="L823" s="35">
        <f>Source!U495</f>
        <v>0.96</v>
      </c>
    </row>
    <row r="824" spans="1:26" ht="57" x14ac:dyDescent="0.2">
      <c r="A824" s="48" t="str">
        <f>Source!E497</f>
        <v>74,1</v>
      </c>
      <c r="B824" s="49" t="str">
        <f>Source!F497</f>
        <v>62.5.01.03-0008</v>
      </c>
      <c r="C824" s="49" t="str">
        <f>Source!G497</f>
        <v>Сушилка для рук в пластиковом ударопрочном корпусе с инфракрасным датчиком, мощностью 2,0 кВт</v>
      </c>
      <c r="D824" s="36" t="str">
        <f>Source!H497</f>
        <v>шт.</v>
      </c>
      <c r="E824" s="37">
        <f>Source!I497</f>
        <v>1</v>
      </c>
      <c r="F824" s="38">
        <f>Source!AL497+Source!AM497+Source!AO497</f>
        <v>317.27</v>
      </c>
      <c r="G824" s="39" t="s">
        <v>6</v>
      </c>
      <c r="H824" s="38">
        <f>ROUND(Source!AC497*Source!I497, 2)+ROUND(Source!AD497*Source!I497, 2)+ROUND(Source!AF497*Source!I497, 2)</f>
        <v>317.27</v>
      </c>
      <c r="I824" s="40"/>
      <c r="J824" s="40">
        <f>IF(Source!BC497&lt;&gt; 0, Source!BC497, 1)</f>
        <v>6.56</v>
      </c>
      <c r="K824" s="38">
        <f>Source!O497</f>
        <v>2081.29</v>
      </c>
      <c r="L824" s="41"/>
      <c r="S824">
        <f>ROUND((Source!FX497/100)*((ROUND(Source!AF497*Source!I497, 2)+ROUND(Source!AE497*Source!I497, 2))), 2)</f>
        <v>0</v>
      </c>
      <c r="T824">
        <f>Source!X497</f>
        <v>0</v>
      </c>
      <c r="U824">
        <f>ROUND((Source!FY497/100)*((ROUND(Source!AF497*Source!I497, 2)+ROUND(Source!AE497*Source!I497, 2))), 2)</f>
        <v>0</v>
      </c>
      <c r="V824">
        <f>Source!Y497</f>
        <v>0</v>
      </c>
      <c r="W824">
        <f>IF(Source!BI497&lt;=1,H824, 0)</f>
        <v>0</v>
      </c>
      <c r="X824">
        <f>IF(Source!BI497=2,H824, 0)</f>
        <v>317.27</v>
      </c>
      <c r="Y824">
        <f>IF(Source!BI497=3,H824, 0)</f>
        <v>0</v>
      </c>
      <c r="Z824">
        <f>IF(Source!BI497=4,H824, 0)</f>
        <v>0</v>
      </c>
    </row>
    <row r="825" spans="1:26" ht="15" x14ac:dyDescent="0.25">
      <c r="G825" s="78">
        <f>H817+H818+H820+H821+H822+SUM(H824:H824)</f>
        <v>346.72999999999996</v>
      </c>
      <c r="H825" s="78"/>
      <c r="J825" s="78">
        <f>K817+K818+K820+K821+K822+SUM(K824:K824)</f>
        <v>2274.54</v>
      </c>
      <c r="K825" s="78"/>
      <c r="L825" s="42">
        <f>Source!U495</f>
        <v>0.96</v>
      </c>
      <c r="O825" s="26">
        <f>G825</f>
        <v>346.72999999999996</v>
      </c>
      <c r="P825" s="26">
        <f>J825</f>
        <v>2274.54</v>
      </c>
      <c r="Q825" s="26">
        <f>L825</f>
        <v>0.96</v>
      </c>
      <c r="W825">
        <f>IF(Source!BI495&lt;=1,H817+H818+H820+H821+H822, 0)</f>
        <v>0</v>
      </c>
      <c r="X825">
        <f>IF(Source!BI495=2,H817+H818+H820+H821+H822, 0)</f>
        <v>29.459999999999997</v>
      </c>
      <c r="Y825">
        <f>IF(Source!BI495=3,H817+H818+H820+H821+H822, 0)</f>
        <v>0</v>
      </c>
      <c r="Z825">
        <f>IF(Source!BI495=4,H817+H818+H820+H821+H822, 0)</f>
        <v>0</v>
      </c>
    </row>
    <row r="827" spans="1:26" ht="15" x14ac:dyDescent="0.25">
      <c r="A827" s="75" t="str">
        <f>CONCATENATE("Итого по разделу: ",IF(Source!G499&lt;&gt;"Новый раздел", Source!G499, ""))</f>
        <v>Итого по разделу: Система водоснабжения</v>
      </c>
      <c r="B827" s="75"/>
      <c r="C827" s="75"/>
      <c r="D827" s="75"/>
      <c r="E827" s="75"/>
      <c r="F827" s="75"/>
      <c r="G827" s="76">
        <f>SUM(O725:O826)</f>
        <v>15964.18</v>
      </c>
      <c r="H827" s="76"/>
      <c r="I827" s="27"/>
      <c r="J827" s="76">
        <f>SUM(P725:P826)</f>
        <v>104741.06</v>
      </c>
      <c r="K827" s="76"/>
      <c r="L827" s="42">
        <f>SUM(Q725:Q826)</f>
        <v>103.07218749999998</v>
      </c>
    </row>
    <row r="831" spans="1:26" ht="16.5" x14ac:dyDescent="0.25">
      <c r="A831" s="80" t="str">
        <f>CONCATENATE("Раздел: ",IF(Source!G528&lt;&gt;"Новый раздел", Source!G528, ""))</f>
        <v>Раздел: Система отопления</v>
      </c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</row>
    <row r="832" spans="1:26" ht="42.75" x14ac:dyDescent="0.2">
      <c r="A832" s="46" t="str">
        <f>Source!E533</f>
        <v>75</v>
      </c>
      <c r="B832" s="47" t="str">
        <f>Source!F533</f>
        <v>16-04-005-01</v>
      </c>
      <c r="C832" s="47" t="str">
        <f>Source!G533</f>
        <v>Прокладка внутренних трубопроводов водоснабжения и отопления из полипропиленовых труб 20 мм</v>
      </c>
      <c r="D832" s="30" t="str">
        <f>Source!H533</f>
        <v>100 м</v>
      </c>
      <c r="E832" s="13">
        <f>Source!I533</f>
        <v>0.46899999999999997</v>
      </c>
      <c r="F832" s="31">
        <f>Source!AL533+Source!AM533+Source!AO533</f>
        <v>1428.21</v>
      </c>
      <c r="G832" s="32"/>
      <c r="H832" s="31"/>
      <c r="I832" s="32" t="str">
        <f>Source!BO533</f>
        <v/>
      </c>
      <c r="J832" s="32"/>
      <c r="K832" s="31"/>
      <c r="L832" s="33"/>
      <c r="S832">
        <f>ROUND((Source!FX533/100)*((ROUND(Source!AF533*Source!I533, 2)+ROUND(Source!AE533*Source!I533, 2))), 2)</f>
        <v>572.91999999999996</v>
      </c>
      <c r="T832">
        <f>Source!X533</f>
        <v>3751.84</v>
      </c>
      <c r="U832">
        <f>ROUND((Source!FY533/100)*((ROUND(Source!AF533*Source!I533, 2)+ROUND(Source!AE533*Source!I533, 2))), 2)</f>
        <v>350.87</v>
      </c>
      <c r="V832">
        <f>Source!Y533</f>
        <v>2316.35</v>
      </c>
    </row>
    <row r="833" spans="1:26" x14ac:dyDescent="0.2">
      <c r="C833" s="25" t="str">
        <f>"Объем: "&amp;Source!I533&amp;"=46,9/"&amp;"100"</f>
        <v>Объем: 0,469=46,9/100</v>
      </c>
    </row>
    <row r="834" spans="1:26" ht="14.25" x14ac:dyDescent="0.2">
      <c r="A834" s="46"/>
      <c r="B834" s="47"/>
      <c r="C834" s="47" t="s">
        <v>1456</v>
      </c>
      <c r="D834" s="30"/>
      <c r="E834" s="13"/>
      <c r="F834" s="31">
        <f>Source!AO533</f>
        <v>921.99</v>
      </c>
      <c r="G834" s="32" t="str">
        <f>Source!DG533</f>
        <v>)*1,15</v>
      </c>
      <c r="H834" s="31">
        <f>ROUND(Source!AF533*Source!I533, 2)</f>
        <v>497.28</v>
      </c>
      <c r="I834" s="32"/>
      <c r="J834" s="32">
        <f>IF(Source!BA533&lt;&gt; 0, Source!BA533, 1)</f>
        <v>6.56</v>
      </c>
      <c r="K834" s="31">
        <f>Source!S533</f>
        <v>3262.13</v>
      </c>
      <c r="L834" s="33"/>
      <c r="R834">
        <f>H834</f>
        <v>497.28</v>
      </c>
    </row>
    <row r="835" spans="1:26" ht="14.25" x14ac:dyDescent="0.2">
      <c r="A835" s="46"/>
      <c r="B835" s="47"/>
      <c r="C835" s="47" t="s">
        <v>210</v>
      </c>
      <c r="D835" s="30"/>
      <c r="E835" s="13"/>
      <c r="F835" s="31">
        <f>Source!AM533</f>
        <v>468.26</v>
      </c>
      <c r="G835" s="32" t="str">
        <f>Source!DE533</f>
        <v>)*1,25</v>
      </c>
      <c r="H835" s="31">
        <f>ROUND(Source!AD533*Source!I533, 2)</f>
        <v>274.52</v>
      </c>
      <c r="I835" s="32"/>
      <c r="J835" s="32">
        <f>IF(Source!BB533&lt;&gt; 0, Source!BB533, 1)</f>
        <v>6.56</v>
      </c>
      <c r="K835" s="31">
        <f>Source!Q533</f>
        <v>1800.82</v>
      </c>
      <c r="L835" s="33"/>
    </row>
    <row r="836" spans="1:26" ht="14.25" x14ac:dyDescent="0.2">
      <c r="A836" s="46"/>
      <c r="B836" s="47"/>
      <c r="C836" s="47" t="s">
        <v>1462</v>
      </c>
      <c r="D836" s="30"/>
      <c r="E836" s="13"/>
      <c r="F836" s="31">
        <f>Source!AN533</f>
        <v>0.09</v>
      </c>
      <c r="G836" s="32" t="str">
        <f>Source!DF533</f>
        <v>)*1,25</v>
      </c>
      <c r="H836" s="43">
        <f>ROUND(Source!AE533*Source!I533, 2)</f>
        <v>0.05</v>
      </c>
      <c r="I836" s="32"/>
      <c r="J836" s="32">
        <f>IF(Source!BS533&lt;&gt; 0, Source!BS533, 1)</f>
        <v>6.56</v>
      </c>
      <c r="K836" s="43">
        <f>Source!R533</f>
        <v>0.34</v>
      </c>
      <c r="L836" s="33"/>
      <c r="R836">
        <f>H836</f>
        <v>0.05</v>
      </c>
    </row>
    <row r="837" spans="1:26" ht="14.25" x14ac:dyDescent="0.2">
      <c r="A837" s="46"/>
      <c r="B837" s="47"/>
      <c r="C837" s="47" t="s">
        <v>1463</v>
      </c>
      <c r="D837" s="30"/>
      <c r="E837" s="13"/>
      <c r="F837" s="31">
        <f>Source!AL533</f>
        <v>37.96</v>
      </c>
      <c r="G837" s="32" t="str">
        <f>Source!DD533</f>
        <v/>
      </c>
      <c r="H837" s="31">
        <f>ROUND(Source!AC533*Source!I533, 2)</f>
        <v>17.8</v>
      </c>
      <c r="I837" s="32"/>
      <c r="J837" s="32">
        <f>IF(Source!BC533&lt;&gt; 0, Source!BC533, 1)</f>
        <v>6.56</v>
      </c>
      <c r="K837" s="31">
        <f>Source!P533</f>
        <v>116.79</v>
      </c>
      <c r="L837" s="33"/>
    </row>
    <row r="838" spans="1:26" ht="14.25" x14ac:dyDescent="0.2">
      <c r="A838" s="46"/>
      <c r="B838" s="47"/>
      <c r="C838" s="47" t="s">
        <v>1457</v>
      </c>
      <c r="D838" s="30" t="s">
        <v>1458</v>
      </c>
      <c r="E838" s="13">
        <f>Source!BZ533</f>
        <v>128</v>
      </c>
      <c r="F838" s="66" t="str">
        <f>CONCATENATE(" )", Source!DL533, Source!FT533, "=", Source!FX533)</f>
        <v xml:space="preserve"> )*0,9=115,2</v>
      </c>
      <c r="G838" s="79"/>
      <c r="H838" s="31">
        <f>SUM(S832:S844)</f>
        <v>572.91999999999996</v>
      </c>
      <c r="I838" s="34"/>
      <c r="J838" s="28">
        <f>Source!AT533</f>
        <v>115</v>
      </c>
      <c r="K838" s="31">
        <f>SUM(T832:T844)</f>
        <v>3751.84</v>
      </c>
      <c r="L838" s="33"/>
    </row>
    <row r="839" spans="1:26" ht="14.25" x14ac:dyDescent="0.2">
      <c r="A839" s="46"/>
      <c r="B839" s="47"/>
      <c r="C839" s="47" t="s">
        <v>1459</v>
      </c>
      <c r="D839" s="30" t="s">
        <v>1458</v>
      </c>
      <c r="E839" s="13">
        <f>Source!CA533</f>
        <v>83</v>
      </c>
      <c r="F839" s="66" t="str">
        <f>CONCATENATE(" )", Source!DM533, Source!FU533, "=", Source!FY533)</f>
        <v xml:space="preserve"> )*0,85=70,55</v>
      </c>
      <c r="G839" s="79"/>
      <c r="H839" s="31">
        <f>SUM(U832:U844)</f>
        <v>350.87</v>
      </c>
      <c r="I839" s="34"/>
      <c r="J839" s="28">
        <f>Source!AU533</f>
        <v>71</v>
      </c>
      <c r="K839" s="31">
        <f>SUM(V832:V844)</f>
        <v>2316.35</v>
      </c>
      <c r="L839" s="33"/>
    </row>
    <row r="840" spans="1:26" ht="14.25" x14ac:dyDescent="0.2">
      <c r="A840" s="46"/>
      <c r="B840" s="47"/>
      <c r="C840" s="47" t="s">
        <v>1460</v>
      </c>
      <c r="D840" s="30" t="s">
        <v>1461</v>
      </c>
      <c r="E840" s="13">
        <f>Source!AQ533</f>
        <v>96.95</v>
      </c>
      <c r="F840" s="31"/>
      <c r="G840" s="32" t="str">
        <f>Source!DI533</f>
        <v>)*1,15</v>
      </c>
      <c r="H840" s="31"/>
      <c r="I840" s="32"/>
      <c r="J840" s="32"/>
      <c r="K840" s="31"/>
      <c r="L840" s="35">
        <f>Source!U533</f>
        <v>52.289982499999994</v>
      </c>
    </row>
    <row r="841" spans="1:26" ht="28.5" x14ac:dyDescent="0.2">
      <c r="A841" s="46" t="str">
        <f>Source!E535</f>
        <v>75,1</v>
      </c>
      <c r="B841" s="47" t="str">
        <f>Source!F535</f>
        <v>24.1.02.01-0113</v>
      </c>
      <c r="C841" s="47" t="str">
        <f>Source!G535</f>
        <v>Хомуты для крепления труб</v>
      </c>
      <c r="D841" s="30" t="str">
        <f>Source!H535</f>
        <v>шт.</v>
      </c>
      <c r="E841" s="13">
        <f>Source!I535</f>
        <v>67.066999999999993</v>
      </c>
      <c r="F841" s="31">
        <f>Source!AL535+Source!AM535+Source!AO535</f>
        <v>8.09</v>
      </c>
      <c r="G841" s="45" t="s">
        <v>6</v>
      </c>
      <c r="H841" s="31">
        <f>ROUND(Source!AC535*Source!I535, 2)+ROUND(Source!AD535*Source!I535, 2)+ROUND(Source!AF535*Source!I535, 2)</f>
        <v>542.57000000000005</v>
      </c>
      <c r="I841" s="32"/>
      <c r="J841" s="32">
        <f>IF(Source!BC535&lt;&gt; 0, Source!BC535, 1)</f>
        <v>6.56</v>
      </c>
      <c r="K841" s="31">
        <f>Source!O535</f>
        <v>3559.27</v>
      </c>
      <c r="L841" s="33"/>
      <c r="S841">
        <f>ROUND((Source!FX535/100)*((ROUND(Source!AF535*Source!I535, 2)+ROUND(Source!AE535*Source!I535, 2))), 2)</f>
        <v>0</v>
      </c>
      <c r="T841">
        <f>Source!X535</f>
        <v>0</v>
      </c>
      <c r="U841">
        <f>ROUND((Source!FY535/100)*((ROUND(Source!AF535*Source!I535, 2)+ROUND(Source!AE535*Source!I535, 2))), 2)</f>
        <v>0</v>
      </c>
      <c r="V841">
        <f>Source!Y535</f>
        <v>0</v>
      </c>
      <c r="W841">
        <f>IF(Source!BI535&lt;=1,H841, 0)</f>
        <v>542.57000000000005</v>
      </c>
      <c r="X841">
        <f>IF(Source!BI535=2,H841, 0)</f>
        <v>0</v>
      </c>
      <c r="Y841">
        <f>IF(Source!BI535=3,H841, 0)</f>
        <v>0</v>
      </c>
      <c r="Z841">
        <f>IF(Source!BI535=4,H841, 0)</f>
        <v>0</v>
      </c>
    </row>
    <row r="842" spans="1:26" ht="28.5" x14ac:dyDescent="0.2">
      <c r="A842" s="46" t="str">
        <f>Source!E537</f>
        <v>75,2</v>
      </c>
      <c r="B842" s="47" t="str">
        <f>Source!F537</f>
        <v>24.3.05.16-0131</v>
      </c>
      <c r="C842" s="47" t="str">
        <f>Source!G537</f>
        <v>Угольник 90 град. полипропиленовый диаметром 20 мм</v>
      </c>
      <c r="D842" s="30" t="str">
        <f>Source!H537</f>
        <v>10 шт.</v>
      </c>
      <c r="E842" s="13">
        <f>Source!I537</f>
        <v>1.6</v>
      </c>
      <c r="F842" s="31">
        <f>Source!AL537+Source!AM537+Source!AO537</f>
        <v>7.11</v>
      </c>
      <c r="G842" s="45" t="s">
        <v>6</v>
      </c>
      <c r="H842" s="31">
        <f>ROUND(Source!AC537*Source!I537, 2)+ROUND(Source!AD537*Source!I537, 2)+ROUND(Source!AF537*Source!I537, 2)</f>
        <v>11.38</v>
      </c>
      <c r="I842" s="32"/>
      <c r="J842" s="32">
        <f>IF(Source!BC537&lt;&gt; 0, Source!BC537, 1)</f>
        <v>6.56</v>
      </c>
      <c r="K842" s="31">
        <f>Source!O537</f>
        <v>74.63</v>
      </c>
      <c r="L842" s="33"/>
      <c r="S842">
        <f>ROUND((Source!FX537/100)*((ROUND(Source!AF537*Source!I537, 2)+ROUND(Source!AE537*Source!I537, 2))), 2)</f>
        <v>0</v>
      </c>
      <c r="T842">
        <f>Source!X537</f>
        <v>0</v>
      </c>
      <c r="U842">
        <f>ROUND((Source!FY537/100)*((ROUND(Source!AF537*Source!I537, 2)+ROUND(Source!AE537*Source!I537, 2))), 2)</f>
        <v>0</v>
      </c>
      <c r="V842">
        <f>Source!Y537</f>
        <v>0</v>
      </c>
      <c r="W842">
        <f>IF(Source!BI537&lt;=1,H842, 0)</f>
        <v>11.38</v>
      </c>
      <c r="X842">
        <f>IF(Source!BI537=2,H842, 0)</f>
        <v>0</v>
      </c>
      <c r="Y842">
        <f>IF(Source!BI537=3,H842, 0)</f>
        <v>0</v>
      </c>
      <c r="Z842">
        <f>IF(Source!BI537=4,H842, 0)</f>
        <v>0</v>
      </c>
    </row>
    <row r="843" spans="1:26" ht="28.5" x14ac:dyDescent="0.2">
      <c r="A843" s="46" t="str">
        <f>Source!E539</f>
        <v>75,3</v>
      </c>
      <c r="B843" s="47" t="str">
        <f>Source!F539</f>
        <v>18.1.09.06-0069</v>
      </c>
      <c r="C843" s="47" t="str">
        <f>Source!G539</f>
        <v>Кран шаровый муфтовый Valtec для воды диаметром 20 мм, тип в/н</v>
      </c>
      <c r="D843" s="30" t="str">
        <f>Source!H539</f>
        <v>шт.</v>
      </c>
      <c r="E843" s="13">
        <f>Source!I539</f>
        <v>46</v>
      </c>
      <c r="F843" s="31">
        <f>Source!AL539+Source!AM539+Source!AO539</f>
        <v>46.02</v>
      </c>
      <c r="G843" s="45" t="s">
        <v>6</v>
      </c>
      <c r="H843" s="31">
        <f>ROUND(Source!AC539*Source!I539, 2)+ROUND(Source!AD539*Source!I539, 2)+ROUND(Source!AF539*Source!I539, 2)</f>
        <v>2116.92</v>
      </c>
      <c r="I843" s="32"/>
      <c r="J843" s="32">
        <f>IF(Source!BC539&lt;&gt; 0, Source!BC539, 1)</f>
        <v>6.56</v>
      </c>
      <c r="K843" s="31">
        <f>Source!O539</f>
        <v>13887</v>
      </c>
      <c r="L843" s="33"/>
      <c r="S843">
        <f>ROUND((Source!FX539/100)*((ROUND(Source!AF539*Source!I539, 2)+ROUND(Source!AE539*Source!I539, 2))), 2)</f>
        <v>0</v>
      </c>
      <c r="T843">
        <f>Source!X539</f>
        <v>0</v>
      </c>
      <c r="U843">
        <f>ROUND((Source!FY539/100)*((ROUND(Source!AF539*Source!I539, 2)+ROUND(Source!AE539*Source!I539, 2))), 2)</f>
        <v>0</v>
      </c>
      <c r="V843">
        <f>Source!Y539</f>
        <v>0</v>
      </c>
      <c r="W843">
        <f>IF(Source!BI539&lt;=1,H843, 0)</f>
        <v>2116.92</v>
      </c>
      <c r="X843">
        <f>IF(Source!BI539=2,H843, 0)</f>
        <v>0</v>
      </c>
      <c r="Y843">
        <f>IF(Source!BI539=3,H843, 0)</f>
        <v>0</v>
      </c>
      <c r="Z843">
        <f>IF(Source!BI539=4,H843, 0)</f>
        <v>0</v>
      </c>
    </row>
    <row r="844" spans="1:26" ht="28.5" x14ac:dyDescent="0.2">
      <c r="A844" s="48" t="str">
        <f>Source!E541</f>
        <v>75,4</v>
      </c>
      <c r="B844" s="49" t="str">
        <f>Source!F541</f>
        <v>24.3.02.05-0033</v>
      </c>
      <c r="C844" s="49" t="str">
        <f>Source!G541</f>
        <v>Труба из полипропилена PN 25/20</v>
      </c>
      <c r="D844" s="36" t="str">
        <f>Source!H541</f>
        <v>м</v>
      </c>
      <c r="E844" s="37">
        <f>Source!I541</f>
        <v>47.134500000000003</v>
      </c>
      <c r="F844" s="38">
        <f>Source!AL541+Source!AM541+Source!AO541</f>
        <v>11.58</v>
      </c>
      <c r="G844" s="39" t="s">
        <v>6</v>
      </c>
      <c r="H844" s="38">
        <f>ROUND(Source!AC541*Source!I541, 2)+ROUND(Source!AD541*Source!I541, 2)+ROUND(Source!AF541*Source!I541, 2)</f>
        <v>545.82000000000005</v>
      </c>
      <c r="I844" s="40"/>
      <c r="J844" s="40">
        <f>IF(Source!BC541&lt;&gt; 0, Source!BC541, 1)</f>
        <v>6.56</v>
      </c>
      <c r="K844" s="38">
        <f>Source!O541</f>
        <v>3580.56</v>
      </c>
      <c r="L844" s="41"/>
      <c r="S844">
        <f>ROUND((Source!FX541/100)*((ROUND(Source!AF541*Source!I541, 2)+ROUND(Source!AE541*Source!I541, 2))), 2)</f>
        <v>0</v>
      </c>
      <c r="T844">
        <f>Source!X541</f>
        <v>0</v>
      </c>
      <c r="U844">
        <f>ROUND((Source!FY541/100)*((ROUND(Source!AF541*Source!I541, 2)+ROUND(Source!AE541*Source!I541, 2))), 2)</f>
        <v>0</v>
      </c>
      <c r="V844">
        <f>Source!Y541</f>
        <v>0</v>
      </c>
      <c r="W844">
        <f>IF(Source!BI541&lt;=1,H844, 0)</f>
        <v>545.82000000000005</v>
      </c>
      <c r="X844">
        <f>IF(Source!BI541=2,H844, 0)</f>
        <v>0</v>
      </c>
      <c r="Y844">
        <f>IF(Source!BI541=3,H844, 0)</f>
        <v>0</v>
      </c>
      <c r="Z844">
        <f>IF(Source!BI541=4,H844, 0)</f>
        <v>0</v>
      </c>
    </row>
    <row r="845" spans="1:26" ht="15" x14ac:dyDescent="0.25">
      <c r="G845" s="78">
        <f>H834+H835+H837+H838+H839+SUM(H841:H844)</f>
        <v>4930.08</v>
      </c>
      <c r="H845" s="78"/>
      <c r="J845" s="78">
        <f>K834+K835+K837+K838+K839+SUM(K841:K844)</f>
        <v>32349.390000000003</v>
      </c>
      <c r="K845" s="78"/>
      <c r="L845" s="42">
        <f>Source!U533</f>
        <v>52.289982499999994</v>
      </c>
      <c r="O845" s="26">
        <f>G845</f>
        <v>4930.08</v>
      </c>
      <c r="P845" s="26">
        <f>J845</f>
        <v>32349.390000000003</v>
      </c>
      <c r="Q845" s="26">
        <f>L845</f>
        <v>52.289982499999994</v>
      </c>
      <c r="W845">
        <f>IF(Source!BI533&lt;=1,H834+H835+H837+H838+H839, 0)</f>
        <v>1713.3899999999999</v>
      </c>
      <c r="X845">
        <f>IF(Source!BI533=2,H834+H835+H837+H838+H839, 0)</f>
        <v>0</v>
      </c>
      <c r="Y845">
        <f>IF(Source!BI533=3,H834+H835+H837+H838+H839, 0)</f>
        <v>0</v>
      </c>
      <c r="Z845">
        <f>IF(Source!BI533=4,H834+H835+H837+H838+H839, 0)</f>
        <v>0</v>
      </c>
    </row>
    <row r="846" spans="1:26" ht="28.5" x14ac:dyDescent="0.2">
      <c r="A846" s="46" t="str">
        <f>Source!E543</f>
        <v>76</v>
      </c>
      <c r="B846" s="47" t="str">
        <f>Source!F543</f>
        <v>18-03-001-02</v>
      </c>
      <c r="C846" s="47" t="str">
        <f>Source!G543</f>
        <v>Установка радиаторов стальных</v>
      </c>
      <c r="D846" s="30" t="str">
        <f>Source!H543</f>
        <v>100 квт</v>
      </c>
      <c r="E846" s="13">
        <f>Source!I543</f>
        <v>1.9959999999999999E-2</v>
      </c>
      <c r="F846" s="31">
        <f>Source!AL543+Source!AM543+Source!AO543</f>
        <v>1942.27</v>
      </c>
      <c r="G846" s="32"/>
      <c r="H846" s="31"/>
      <c r="I846" s="32" t="str">
        <f>Source!BO543</f>
        <v/>
      </c>
      <c r="J846" s="32"/>
      <c r="K846" s="31"/>
      <c r="L846" s="33"/>
      <c r="S846">
        <f>ROUND((Source!FX543/100)*((ROUND(Source!AF543*Source!I543, 2)+ROUND(Source!AE543*Source!I543, 2))), 2)</f>
        <v>16.68</v>
      </c>
      <c r="T846">
        <f>Source!X543</f>
        <v>109.18</v>
      </c>
      <c r="U846">
        <f>ROUND((Source!FY543/100)*((ROUND(Source!AF543*Source!I543, 2)+ROUND(Source!AE543*Source!I543, 2))), 2)</f>
        <v>10.220000000000001</v>
      </c>
      <c r="V846">
        <f>Source!Y543</f>
        <v>67.41</v>
      </c>
    </row>
    <row r="847" spans="1:26" x14ac:dyDescent="0.2">
      <c r="C847" s="25" t="str">
        <f>"Объем: "&amp;Source!I543&amp;"=1,996/"&amp;"100"</f>
        <v>Объем: 0,01996=1,996/100</v>
      </c>
    </row>
    <row r="848" spans="1:26" ht="14.25" x14ac:dyDescent="0.2">
      <c r="A848" s="46"/>
      <c r="B848" s="47"/>
      <c r="C848" s="47" t="s">
        <v>1456</v>
      </c>
      <c r="D848" s="30"/>
      <c r="E848" s="13"/>
      <c r="F848" s="31">
        <f>Source!AO543</f>
        <v>588.42999999999995</v>
      </c>
      <c r="G848" s="32" t="str">
        <f>Source!DG543</f>
        <v>)*1,15</v>
      </c>
      <c r="H848" s="31">
        <f>ROUND(Source!AF543*Source!I543, 2)</f>
        <v>13.51</v>
      </c>
      <c r="I848" s="32"/>
      <c r="J848" s="32">
        <f>IF(Source!BA543&lt;&gt; 0, Source!BA543, 1)</f>
        <v>6.56</v>
      </c>
      <c r="K848" s="31">
        <f>Source!S543</f>
        <v>88.6</v>
      </c>
      <c r="L848" s="33"/>
      <c r="R848">
        <f>H848</f>
        <v>13.51</v>
      </c>
    </row>
    <row r="849" spans="1:26" ht="14.25" x14ac:dyDescent="0.2">
      <c r="A849" s="46"/>
      <c r="B849" s="47"/>
      <c r="C849" s="47" t="s">
        <v>210</v>
      </c>
      <c r="D849" s="30"/>
      <c r="E849" s="13"/>
      <c r="F849" s="31">
        <f>Source!AM543</f>
        <v>192.58</v>
      </c>
      <c r="G849" s="32" t="str">
        <f>Source!DE543</f>
        <v>)*1,25</v>
      </c>
      <c r="H849" s="31">
        <f>ROUND(Source!AD543*Source!I543, 2)</f>
        <v>4.8</v>
      </c>
      <c r="I849" s="32"/>
      <c r="J849" s="32">
        <f>IF(Source!BB543&lt;&gt; 0, Source!BB543, 1)</f>
        <v>6.56</v>
      </c>
      <c r="K849" s="31">
        <f>Source!Q543</f>
        <v>31.52</v>
      </c>
      <c r="L849" s="33"/>
    </row>
    <row r="850" spans="1:26" ht="14.25" x14ac:dyDescent="0.2">
      <c r="A850" s="46"/>
      <c r="B850" s="47"/>
      <c r="C850" s="47" t="s">
        <v>1462</v>
      </c>
      <c r="D850" s="30"/>
      <c r="E850" s="13"/>
      <c r="F850" s="31">
        <f>Source!AN543</f>
        <v>38.75</v>
      </c>
      <c r="G850" s="32" t="str">
        <f>Source!DF543</f>
        <v>)*1,25</v>
      </c>
      <c r="H850" s="43">
        <f>ROUND(Source!AE543*Source!I543, 2)</f>
        <v>0.97</v>
      </c>
      <c r="I850" s="32"/>
      <c r="J850" s="32">
        <f>IF(Source!BS543&lt;&gt; 0, Source!BS543, 1)</f>
        <v>6.56</v>
      </c>
      <c r="K850" s="43">
        <f>Source!R543</f>
        <v>6.34</v>
      </c>
      <c r="L850" s="33"/>
      <c r="R850">
        <f>H850</f>
        <v>0.97</v>
      </c>
    </row>
    <row r="851" spans="1:26" ht="14.25" x14ac:dyDescent="0.2">
      <c r="A851" s="46"/>
      <c r="B851" s="47"/>
      <c r="C851" s="47" t="s">
        <v>1463</v>
      </c>
      <c r="D851" s="30"/>
      <c r="E851" s="13"/>
      <c r="F851" s="31">
        <f>Source!AL543</f>
        <v>1161.26</v>
      </c>
      <c r="G851" s="32" t="str">
        <f>Source!DD543</f>
        <v/>
      </c>
      <c r="H851" s="31">
        <f>ROUND(Source!AC543*Source!I543, 2)</f>
        <v>23.18</v>
      </c>
      <c r="I851" s="32"/>
      <c r="J851" s="32">
        <f>IF(Source!BC543&lt;&gt; 0, Source!BC543, 1)</f>
        <v>6.56</v>
      </c>
      <c r="K851" s="31">
        <f>Source!P543</f>
        <v>152.05000000000001</v>
      </c>
      <c r="L851" s="33"/>
    </row>
    <row r="852" spans="1:26" ht="14.25" x14ac:dyDescent="0.2">
      <c r="A852" s="46"/>
      <c r="B852" s="47"/>
      <c r="C852" s="47" t="s">
        <v>1457</v>
      </c>
      <c r="D852" s="30" t="s">
        <v>1458</v>
      </c>
      <c r="E852" s="13">
        <f>Source!BZ543</f>
        <v>128</v>
      </c>
      <c r="F852" s="66" t="str">
        <f>CONCATENATE(" )", Source!DL543, Source!FT543, "=", Source!FX543)</f>
        <v xml:space="preserve"> )*0,9=115,2</v>
      </c>
      <c r="G852" s="79"/>
      <c r="H852" s="31">
        <f>SUM(S846:S856)</f>
        <v>16.68</v>
      </c>
      <c r="I852" s="34"/>
      <c r="J852" s="28">
        <f>Source!AT543</f>
        <v>115</v>
      </c>
      <c r="K852" s="31">
        <f>SUM(T846:T856)</f>
        <v>109.18</v>
      </c>
      <c r="L852" s="33"/>
    </row>
    <row r="853" spans="1:26" ht="14.25" x14ac:dyDescent="0.2">
      <c r="A853" s="46"/>
      <c r="B853" s="47"/>
      <c r="C853" s="47" t="s">
        <v>1459</v>
      </c>
      <c r="D853" s="30" t="s">
        <v>1458</v>
      </c>
      <c r="E853" s="13">
        <f>Source!CA543</f>
        <v>83</v>
      </c>
      <c r="F853" s="66" t="str">
        <f>CONCATENATE(" )", Source!DM543, Source!FU543, "=", Source!FY543)</f>
        <v xml:space="preserve"> )*0,85=70,55</v>
      </c>
      <c r="G853" s="79"/>
      <c r="H853" s="31">
        <f>SUM(U846:U856)</f>
        <v>10.220000000000001</v>
      </c>
      <c r="I853" s="34"/>
      <c r="J853" s="28">
        <f>Source!AU543</f>
        <v>71</v>
      </c>
      <c r="K853" s="31">
        <f>SUM(V846:V856)</f>
        <v>67.41</v>
      </c>
      <c r="L853" s="33"/>
    </row>
    <row r="854" spans="1:26" ht="14.25" x14ac:dyDescent="0.2">
      <c r="A854" s="46"/>
      <c r="B854" s="47"/>
      <c r="C854" s="47" t="s">
        <v>1460</v>
      </c>
      <c r="D854" s="30" t="s">
        <v>1461</v>
      </c>
      <c r="E854" s="13">
        <f>Source!AQ543</f>
        <v>65.599999999999994</v>
      </c>
      <c r="F854" s="31"/>
      <c r="G854" s="32" t="str">
        <f>Source!DI543</f>
        <v>)*1,15</v>
      </c>
      <c r="H854" s="31"/>
      <c r="I854" s="32"/>
      <c r="J854" s="32"/>
      <c r="K854" s="31"/>
      <c r="L854" s="35">
        <f>Source!U543</f>
        <v>1.5057823999999995</v>
      </c>
    </row>
    <row r="855" spans="1:26" ht="28.5" x14ac:dyDescent="0.2">
      <c r="A855" s="46" t="str">
        <f>Source!E545</f>
        <v>76,1</v>
      </c>
      <c r="B855" s="47" t="str">
        <f>Source!F545</f>
        <v>01.7.15.07-0024</v>
      </c>
      <c r="C855" s="47" t="str">
        <f>Source!G545</f>
        <v>Дюбели распорные полиэтиленовые 8х40 мм</v>
      </c>
      <c r="D855" s="30" t="str">
        <f>Source!H545</f>
        <v>1000 шт.</v>
      </c>
      <c r="E855" s="13">
        <f>Source!I545</f>
        <v>1.776E-3</v>
      </c>
      <c r="F855" s="31">
        <f>Source!AL545+Source!AM545+Source!AO545</f>
        <v>200</v>
      </c>
      <c r="G855" s="45" t="s">
        <v>6</v>
      </c>
      <c r="H855" s="31">
        <f>ROUND(Source!AC545*Source!I545, 2)+ROUND(Source!AD545*Source!I545, 2)+ROUND(Source!AF545*Source!I545, 2)</f>
        <v>0.36</v>
      </c>
      <c r="I855" s="32"/>
      <c r="J855" s="32">
        <f>IF(Source!BC545&lt;&gt; 0, Source!BC545, 1)</f>
        <v>6.56</v>
      </c>
      <c r="K855" s="31">
        <f>Source!O545</f>
        <v>2.33</v>
      </c>
      <c r="L855" s="33"/>
      <c r="S855">
        <f>ROUND((Source!FX545/100)*((ROUND(Source!AF545*Source!I545, 2)+ROUND(Source!AE545*Source!I545, 2))), 2)</f>
        <v>0</v>
      </c>
      <c r="T855">
        <f>Source!X545</f>
        <v>0</v>
      </c>
      <c r="U855">
        <f>ROUND((Source!FY545/100)*((ROUND(Source!AF545*Source!I545, 2)+ROUND(Source!AE545*Source!I545, 2))), 2)</f>
        <v>0</v>
      </c>
      <c r="V855">
        <f>Source!Y545</f>
        <v>0</v>
      </c>
      <c r="W855">
        <f>IF(Source!BI545&lt;=1,H855, 0)</f>
        <v>0.36</v>
      </c>
      <c r="X855">
        <f>IF(Source!BI545=2,H855, 0)</f>
        <v>0</v>
      </c>
      <c r="Y855">
        <f>IF(Source!BI545=3,H855, 0)</f>
        <v>0</v>
      </c>
      <c r="Z855">
        <f>IF(Source!BI545=4,H855, 0)</f>
        <v>0</v>
      </c>
    </row>
    <row r="856" spans="1:26" ht="42.75" x14ac:dyDescent="0.2">
      <c r="A856" s="48" t="str">
        <f>Source!E547</f>
        <v>76,2</v>
      </c>
      <c r="B856" s="49" t="str">
        <f>Source!F547</f>
        <v>18.5.10.05-0009</v>
      </c>
      <c r="C856" s="49" t="str">
        <f>Source!G547</f>
        <v>Радиаторы биметаллические, марка «Rifar-A 500», количество секций 11, мощность 1815 Вт</v>
      </c>
      <c r="D856" s="36" t="str">
        <f>Source!H547</f>
        <v>шт.</v>
      </c>
      <c r="E856" s="37">
        <f>Source!I547</f>
        <v>10</v>
      </c>
      <c r="F856" s="38">
        <f>Source!AL547+Source!AM547+Source!AO547</f>
        <v>1503.69</v>
      </c>
      <c r="G856" s="39" t="s">
        <v>6</v>
      </c>
      <c r="H856" s="38">
        <f>ROUND(Source!AC547*Source!I547, 2)+ROUND(Source!AD547*Source!I547, 2)+ROUND(Source!AF547*Source!I547, 2)</f>
        <v>15036.9</v>
      </c>
      <c r="I856" s="40"/>
      <c r="J856" s="40">
        <f>IF(Source!BC547&lt;&gt; 0, Source!BC547, 1)</f>
        <v>6.56</v>
      </c>
      <c r="K856" s="38">
        <f>Source!O547</f>
        <v>98642.06</v>
      </c>
      <c r="L856" s="41"/>
      <c r="S856">
        <f>ROUND((Source!FX547/100)*((ROUND(Source!AF547*Source!I547, 2)+ROUND(Source!AE547*Source!I547, 2))), 2)</f>
        <v>0</v>
      </c>
      <c r="T856">
        <f>Source!X547</f>
        <v>0</v>
      </c>
      <c r="U856">
        <f>ROUND((Source!FY547/100)*((ROUND(Source!AF547*Source!I547, 2)+ROUND(Source!AE547*Source!I547, 2))), 2)</f>
        <v>0</v>
      </c>
      <c r="V856">
        <f>Source!Y547</f>
        <v>0</v>
      </c>
      <c r="W856">
        <f>IF(Source!BI547&lt;=1,H856, 0)</f>
        <v>15036.9</v>
      </c>
      <c r="X856">
        <f>IF(Source!BI547=2,H856, 0)</f>
        <v>0</v>
      </c>
      <c r="Y856">
        <f>IF(Source!BI547=3,H856, 0)</f>
        <v>0</v>
      </c>
      <c r="Z856">
        <f>IF(Source!BI547=4,H856, 0)</f>
        <v>0</v>
      </c>
    </row>
    <row r="857" spans="1:26" ht="15" x14ac:dyDescent="0.25">
      <c r="G857" s="78">
        <f>H848+H849+H851+H852+H853+SUM(H855:H856)</f>
        <v>15105.65</v>
      </c>
      <c r="H857" s="78"/>
      <c r="J857" s="78">
        <f>K848+K849+K851+K852+K853+SUM(K855:K856)</f>
        <v>99093.15</v>
      </c>
      <c r="K857" s="78"/>
      <c r="L857" s="42">
        <f>Source!U543</f>
        <v>1.5057823999999995</v>
      </c>
      <c r="O857" s="26">
        <f>G857</f>
        <v>15105.65</v>
      </c>
      <c r="P857" s="26">
        <f>J857</f>
        <v>99093.15</v>
      </c>
      <c r="Q857" s="26">
        <f>L857</f>
        <v>1.5057823999999995</v>
      </c>
      <c r="W857">
        <f>IF(Source!BI543&lt;=1,H848+H849+H851+H852+H853, 0)</f>
        <v>68.39</v>
      </c>
      <c r="X857">
        <f>IF(Source!BI543=2,H848+H849+H851+H852+H853, 0)</f>
        <v>0</v>
      </c>
      <c r="Y857">
        <f>IF(Source!BI543=3,H848+H849+H851+H852+H853, 0)</f>
        <v>0</v>
      </c>
      <c r="Z857">
        <f>IF(Source!BI543=4,H848+H849+H851+H852+H853, 0)</f>
        <v>0</v>
      </c>
    </row>
    <row r="859" spans="1:26" ht="15" x14ac:dyDescent="0.25">
      <c r="A859" s="75" t="str">
        <f>CONCATENATE("Итого по разделу: ",IF(Source!G549&lt;&gt;"Новый раздел", Source!G549, ""))</f>
        <v>Итого по разделу: Система отопления</v>
      </c>
      <c r="B859" s="75"/>
      <c r="C859" s="75"/>
      <c r="D859" s="75"/>
      <c r="E859" s="75"/>
      <c r="F859" s="75"/>
      <c r="G859" s="76">
        <f>SUM(O831:O858)</f>
        <v>20035.73</v>
      </c>
      <c r="H859" s="76"/>
      <c r="I859" s="27"/>
      <c r="J859" s="76">
        <f>SUM(P831:P858)</f>
        <v>131442.54</v>
      </c>
      <c r="K859" s="76"/>
      <c r="L859" s="42">
        <f>SUM(Q831:Q858)</f>
        <v>53.795764899999995</v>
      </c>
    </row>
    <row r="863" spans="1:26" ht="16.5" x14ac:dyDescent="0.25">
      <c r="A863" s="80" t="str">
        <f>CONCATENATE("Раздел: ",IF(Source!G578&lt;&gt;"Новый раздел", Source!G578, ""))</f>
        <v>Раздел: Система электроснабжения</v>
      </c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</row>
    <row r="864" spans="1:26" ht="42.75" x14ac:dyDescent="0.2">
      <c r="A864" s="46" t="str">
        <f>Source!E583</f>
        <v>77</v>
      </c>
      <c r="B864" s="47" t="str">
        <f>Source!F583</f>
        <v>46-03-015-01</v>
      </c>
      <c r="C864" s="47" t="str">
        <f>Source!G583</f>
        <v>Устройство в кирпичных стенах борозд с использованием штробореза площадью сечения до 20 см2</v>
      </c>
      <c r="D864" s="30" t="str">
        <f>Source!H583</f>
        <v>100 м</v>
      </c>
      <c r="E864" s="13">
        <f>Source!I583</f>
        <v>0.22</v>
      </c>
      <c r="F864" s="31">
        <f>Source!AL583+Source!AM583+Source!AO583</f>
        <v>59.97</v>
      </c>
      <c r="G864" s="32"/>
      <c r="H864" s="31"/>
      <c r="I864" s="32" t="str">
        <f>Source!BO583</f>
        <v/>
      </c>
      <c r="J864" s="32"/>
      <c r="K864" s="31"/>
      <c r="L864" s="33"/>
      <c r="S864">
        <f>ROUND((Source!FX583/100)*((ROUND(Source!AF583*Source!I583, 2)+ROUND(Source!AE583*Source!I583, 2))), 2)</f>
        <v>13.06</v>
      </c>
      <c r="T864">
        <f>Source!X583</f>
        <v>85.68</v>
      </c>
      <c r="U864">
        <f>ROUND((Source!FY583/100)*((ROUND(Source!AF583*Source!I583, 2)+ROUND(Source!AE583*Source!I583, 2))), 2)</f>
        <v>7.85</v>
      </c>
      <c r="V864">
        <f>Source!Y583</f>
        <v>51.93</v>
      </c>
    </row>
    <row r="865" spans="1:26" x14ac:dyDescent="0.2">
      <c r="C865" s="25" t="str">
        <f>"Объем: "&amp;Source!I583&amp;"=22/"&amp;"100"</f>
        <v>Объем: 0,22=22/100</v>
      </c>
    </row>
    <row r="866" spans="1:26" ht="14.25" x14ac:dyDescent="0.2">
      <c r="A866" s="46"/>
      <c r="B866" s="47"/>
      <c r="C866" s="47" t="s">
        <v>1456</v>
      </c>
      <c r="D866" s="30"/>
      <c r="E866" s="13"/>
      <c r="F866" s="31">
        <f>Source!AO583</f>
        <v>59.97</v>
      </c>
      <c r="G866" s="32" t="str">
        <f>Source!DG583</f>
        <v/>
      </c>
      <c r="H866" s="31">
        <f>ROUND(Source!AF583*Source!I583, 2)</f>
        <v>13.19</v>
      </c>
      <c r="I866" s="32"/>
      <c r="J866" s="32">
        <f>IF(Source!BA583&lt;&gt; 0, Source!BA583, 1)</f>
        <v>6.56</v>
      </c>
      <c r="K866" s="31">
        <f>Source!S583</f>
        <v>86.55</v>
      </c>
      <c r="L866" s="33"/>
      <c r="R866">
        <f>H866</f>
        <v>13.19</v>
      </c>
    </row>
    <row r="867" spans="1:26" ht="14.25" x14ac:dyDescent="0.2">
      <c r="A867" s="46"/>
      <c r="B867" s="47"/>
      <c r="C867" s="47" t="s">
        <v>1457</v>
      </c>
      <c r="D867" s="30" t="s">
        <v>1458</v>
      </c>
      <c r="E867" s="13">
        <f>Source!BZ583</f>
        <v>110</v>
      </c>
      <c r="F867" s="66" t="str">
        <f>CONCATENATE(" )", Source!DL583, Source!FT583, "=", Source!FX583)</f>
        <v xml:space="preserve"> )*0,9=99</v>
      </c>
      <c r="G867" s="79"/>
      <c r="H867" s="31">
        <f>SUM(S864:S869)</f>
        <v>13.06</v>
      </c>
      <c r="I867" s="34"/>
      <c r="J867" s="28">
        <f>Source!AT583</f>
        <v>99</v>
      </c>
      <c r="K867" s="31">
        <f>SUM(T864:T869)</f>
        <v>85.68</v>
      </c>
      <c r="L867" s="33"/>
    </row>
    <row r="868" spans="1:26" ht="14.25" x14ac:dyDescent="0.2">
      <c r="A868" s="46"/>
      <c r="B868" s="47"/>
      <c r="C868" s="47" t="s">
        <v>1459</v>
      </c>
      <c r="D868" s="30" t="s">
        <v>1458</v>
      </c>
      <c r="E868" s="13">
        <f>Source!CA583</f>
        <v>70</v>
      </c>
      <c r="F868" s="66" t="str">
        <f>CONCATENATE(" )", Source!DM583, Source!FU583, "=", Source!FY583)</f>
        <v xml:space="preserve"> )*0,85=59,5</v>
      </c>
      <c r="G868" s="79"/>
      <c r="H868" s="31">
        <f>SUM(U864:U869)</f>
        <v>7.85</v>
      </c>
      <c r="I868" s="34"/>
      <c r="J868" s="28">
        <f>Source!AU583</f>
        <v>60</v>
      </c>
      <c r="K868" s="31">
        <f>SUM(V864:V869)</f>
        <v>51.93</v>
      </c>
      <c r="L868" s="33"/>
    </row>
    <row r="869" spans="1:26" ht="14.25" x14ac:dyDescent="0.2">
      <c r="A869" s="48"/>
      <c r="B869" s="49"/>
      <c r="C869" s="49" t="s">
        <v>1460</v>
      </c>
      <c r="D869" s="36" t="s">
        <v>1461</v>
      </c>
      <c r="E869" s="37">
        <f>Source!AQ583</f>
        <v>7.03</v>
      </c>
      <c r="F869" s="38"/>
      <c r="G869" s="40" t="str">
        <f>Source!DI583</f>
        <v/>
      </c>
      <c r="H869" s="38"/>
      <c r="I869" s="40"/>
      <c r="J869" s="40"/>
      <c r="K869" s="38"/>
      <c r="L869" s="44">
        <f>Source!U583</f>
        <v>1.5466</v>
      </c>
    </row>
    <row r="870" spans="1:26" ht="15" x14ac:dyDescent="0.25">
      <c r="G870" s="78">
        <f>H866+H867+H868</f>
        <v>34.1</v>
      </c>
      <c r="H870" s="78"/>
      <c r="J870" s="78">
        <f>K866+K867+K868</f>
        <v>224.16000000000003</v>
      </c>
      <c r="K870" s="78"/>
      <c r="L870" s="42">
        <f>Source!U583</f>
        <v>1.5466</v>
      </c>
      <c r="O870" s="26">
        <f>G870</f>
        <v>34.1</v>
      </c>
      <c r="P870" s="26">
        <f>J870</f>
        <v>224.16000000000003</v>
      </c>
      <c r="Q870" s="26">
        <f>L870</f>
        <v>1.5466</v>
      </c>
      <c r="W870">
        <f>IF(Source!BI583&lt;=1,H866+H867+H868, 0)</f>
        <v>34.1</v>
      </c>
      <c r="X870">
        <f>IF(Source!BI583=2,H866+H867+H868, 0)</f>
        <v>0</v>
      </c>
      <c r="Y870">
        <f>IF(Source!BI583=3,H866+H867+H868, 0)</f>
        <v>0</v>
      </c>
      <c r="Z870">
        <f>IF(Source!BI583=4,H866+H867+H868, 0)</f>
        <v>0</v>
      </c>
    </row>
    <row r="871" spans="1:26" ht="57" x14ac:dyDescent="0.2">
      <c r="A871" s="46" t="str">
        <f>Source!E585</f>
        <v>78</v>
      </c>
      <c r="B871" s="47" t="str">
        <f>Source!F585</f>
        <v>м08-02-403-03</v>
      </c>
      <c r="C871" s="47" t="str">
        <f>Source!G585</f>
        <v>Провод групповой в защитной оболочке или кабель трех-пятижильный под штукатурку по стенам или в бороздах</v>
      </c>
      <c r="D871" s="30" t="str">
        <f>Source!H585</f>
        <v>100 м</v>
      </c>
      <c r="E871" s="13">
        <f>Source!I585</f>
        <v>3.32</v>
      </c>
      <c r="F871" s="31">
        <f>Source!AL585+Source!AM585+Source!AO585</f>
        <v>199.73</v>
      </c>
      <c r="G871" s="32"/>
      <c r="H871" s="31"/>
      <c r="I871" s="32" t="str">
        <f>Source!BO585</f>
        <v/>
      </c>
      <c r="J871" s="32"/>
      <c r="K871" s="31"/>
      <c r="L871" s="33"/>
      <c r="S871">
        <f>ROUND((Source!FX585/100)*((ROUND(Source!AF585*Source!I585, 2)+ROUND(Source!AE585*Source!I585, 2))), 2)</f>
        <v>490.76</v>
      </c>
      <c r="T871">
        <f>Source!X585</f>
        <v>3219.4</v>
      </c>
      <c r="U871">
        <f>ROUND((Source!FY585/100)*((ROUND(Source!AF585*Source!I585, 2)+ROUND(Source!AE585*Source!I585, 2))), 2)</f>
        <v>335.78</v>
      </c>
      <c r="V871">
        <f>Source!Y585</f>
        <v>2202.75</v>
      </c>
    </row>
    <row r="872" spans="1:26" x14ac:dyDescent="0.2">
      <c r="C872" s="25" t="str">
        <f>"Объем: "&amp;Source!I585&amp;"=332/"&amp;"100"</f>
        <v>Объем: 3,32=332/100</v>
      </c>
    </row>
    <row r="873" spans="1:26" ht="14.25" x14ac:dyDescent="0.2">
      <c r="A873" s="46"/>
      <c r="B873" s="47"/>
      <c r="C873" s="47" t="s">
        <v>1456</v>
      </c>
      <c r="D873" s="30"/>
      <c r="E873" s="13"/>
      <c r="F873" s="31">
        <f>Source!AO585</f>
        <v>155.1</v>
      </c>
      <c r="G873" s="32" t="str">
        <f>Source!DG585</f>
        <v/>
      </c>
      <c r="H873" s="31">
        <f>ROUND(Source!AF585*Source!I585, 2)</f>
        <v>514.92999999999995</v>
      </c>
      <c r="I873" s="32"/>
      <c r="J873" s="32">
        <f>IF(Source!BA585&lt;&gt; 0, Source!BA585, 1)</f>
        <v>6.56</v>
      </c>
      <c r="K873" s="31">
        <f>Source!S585</f>
        <v>3377.95</v>
      </c>
      <c r="L873" s="33"/>
      <c r="R873">
        <f>H873</f>
        <v>514.92999999999995</v>
      </c>
    </row>
    <row r="874" spans="1:26" ht="14.25" x14ac:dyDescent="0.2">
      <c r="A874" s="46"/>
      <c r="B874" s="47"/>
      <c r="C874" s="47" t="s">
        <v>210</v>
      </c>
      <c r="D874" s="30"/>
      <c r="E874" s="13"/>
      <c r="F874" s="31">
        <f>Source!AM585</f>
        <v>3.55</v>
      </c>
      <c r="G874" s="32" t="str">
        <f>Source!DE585</f>
        <v/>
      </c>
      <c r="H874" s="31">
        <f>ROUND(Source!AD585*Source!I585, 2)</f>
        <v>11.79</v>
      </c>
      <c r="I874" s="32"/>
      <c r="J874" s="32">
        <f>IF(Source!BB585&lt;&gt; 0, Source!BB585, 1)</f>
        <v>6.56</v>
      </c>
      <c r="K874" s="31">
        <f>Source!Q585</f>
        <v>77.319999999999993</v>
      </c>
      <c r="L874" s="33"/>
    </row>
    <row r="875" spans="1:26" ht="14.25" x14ac:dyDescent="0.2">
      <c r="A875" s="46"/>
      <c r="B875" s="47"/>
      <c r="C875" s="47" t="s">
        <v>1462</v>
      </c>
      <c r="D875" s="30"/>
      <c r="E875" s="13"/>
      <c r="F875" s="31">
        <f>Source!AN585</f>
        <v>0.5</v>
      </c>
      <c r="G875" s="32" t="str">
        <f>Source!DF585</f>
        <v/>
      </c>
      <c r="H875" s="43">
        <f>ROUND(Source!AE585*Source!I585, 2)</f>
        <v>1.66</v>
      </c>
      <c r="I875" s="32"/>
      <c r="J875" s="32">
        <f>IF(Source!BS585&lt;&gt; 0, Source!BS585, 1)</f>
        <v>6.56</v>
      </c>
      <c r="K875" s="43">
        <f>Source!R585</f>
        <v>10.89</v>
      </c>
      <c r="L875" s="33"/>
      <c r="R875">
        <f>H875</f>
        <v>1.66</v>
      </c>
    </row>
    <row r="876" spans="1:26" ht="14.25" x14ac:dyDescent="0.2">
      <c r="A876" s="46"/>
      <c r="B876" s="47"/>
      <c r="C876" s="47" t="s">
        <v>1463</v>
      </c>
      <c r="D876" s="30"/>
      <c r="E876" s="13"/>
      <c r="F876" s="31">
        <f>Source!AL585</f>
        <v>41.08</v>
      </c>
      <c r="G876" s="32" t="str">
        <f>Source!DD585</f>
        <v/>
      </c>
      <c r="H876" s="31">
        <f>ROUND(Source!AC585*Source!I585, 2)</f>
        <v>136.38999999999999</v>
      </c>
      <c r="I876" s="32"/>
      <c r="J876" s="32">
        <f>IF(Source!BC585&lt;&gt; 0, Source!BC585, 1)</f>
        <v>6.56</v>
      </c>
      <c r="K876" s="31">
        <f>Source!P585</f>
        <v>894.69</v>
      </c>
      <c r="L876" s="33"/>
    </row>
    <row r="877" spans="1:26" ht="14.25" x14ac:dyDescent="0.2">
      <c r="A877" s="46"/>
      <c r="B877" s="47"/>
      <c r="C877" s="47" t="s">
        <v>1457</v>
      </c>
      <c r="D877" s="30" t="s">
        <v>1458</v>
      </c>
      <c r="E877" s="13">
        <f>Source!BZ585</f>
        <v>95</v>
      </c>
      <c r="F877" s="50"/>
      <c r="G877" s="32"/>
      <c r="H877" s="31">
        <f>SUM(S871:S882)</f>
        <v>490.76</v>
      </c>
      <c r="I877" s="34"/>
      <c r="J877" s="28">
        <f>Source!AT585</f>
        <v>95</v>
      </c>
      <c r="K877" s="31">
        <f>SUM(T871:T882)</f>
        <v>3219.4</v>
      </c>
      <c r="L877" s="33"/>
    </row>
    <row r="878" spans="1:26" ht="14.25" x14ac:dyDescent="0.2">
      <c r="A878" s="46"/>
      <c r="B878" s="47"/>
      <c r="C878" s="47" t="s">
        <v>1459</v>
      </c>
      <c r="D878" s="30" t="s">
        <v>1458</v>
      </c>
      <c r="E878" s="13">
        <f>Source!CA585</f>
        <v>65</v>
      </c>
      <c r="F878" s="50"/>
      <c r="G878" s="32"/>
      <c r="H878" s="31">
        <f>SUM(U871:U882)</f>
        <v>335.78</v>
      </c>
      <c r="I878" s="34"/>
      <c r="J878" s="28">
        <f>Source!AU585</f>
        <v>65</v>
      </c>
      <c r="K878" s="31">
        <f>SUM(V871:V882)</f>
        <v>2202.75</v>
      </c>
      <c r="L878" s="33"/>
    </row>
    <row r="879" spans="1:26" ht="14.25" x14ac:dyDescent="0.2">
      <c r="A879" s="46"/>
      <c r="B879" s="47"/>
      <c r="C879" s="47" t="s">
        <v>1460</v>
      </c>
      <c r="D879" s="30" t="s">
        <v>1461</v>
      </c>
      <c r="E879" s="13">
        <f>Source!AQ585</f>
        <v>16.5</v>
      </c>
      <c r="F879" s="31"/>
      <c r="G879" s="32" t="str">
        <f>Source!DI585</f>
        <v/>
      </c>
      <c r="H879" s="31"/>
      <c r="I879" s="32"/>
      <c r="J879" s="32"/>
      <c r="K879" s="31"/>
      <c r="L879" s="35">
        <f>Source!U585</f>
        <v>54.779999999999994</v>
      </c>
    </row>
    <row r="880" spans="1:26" ht="85.5" x14ac:dyDescent="0.2">
      <c r="A880" s="46" t="str">
        <f>Source!E587</f>
        <v>78,1</v>
      </c>
      <c r="B880" s="47" t="str">
        <f>Source!F587</f>
        <v>21.1.06.09-0152</v>
      </c>
      <c r="C880" s="47" t="str">
        <f>Source!G587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80" s="30" t="str">
        <f>Source!H587</f>
        <v>1000 м</v>
      </c>
      <c r="E880" s="13">
        <f>Source!I587</f>
        <v>0.18099999999999999</v>
      </c>
      <c r="F880" s="31">
        <f>Source!AL587+Source!AM587+Source!AO587</f>
        <v>6920.41</v>
      </c>
      <c r="G880" s="45" t="s">
        <v>6</v>
      </c>
      <c r="H880" s="31">
        <f>ROUND(Source!AC587*Source!I587, 2)+ROUND(Source!AD587*Source!I587, 2)+ROUND(Source!AF587*Source!I587, 2)</f>
        <v>1252.5899999999999</v>
      </c>
      <c r="I880" s="32"/>
      <c r="J880" s="32">
        <f>IF(Source!BC587&lt;&gt; 0, Source!BC587, 1)</f>
        <v>6.56</v>
      </c>
      <c r="K880" s="31">
        <f>Source!O587</f>
        <v>8217.02</v>
      </c>
      <c r="L880" s="33"/>
      <c r="S880">
        <f>ROUND((Source!FX587/100)*((ROUND(Source!AF587*Source!I587, 2)+ROUND(Source!AE587*Source!I587, 2))), 2)</f>
        <v>0</v>
      </c>
      <c r="T880">
        <f>Source!X587</f>
        <v>0</v>
      </c>
      <c r="U880">
        <f>ROUND((Source!FY587/100)*((ROUND(Source!AF587*Source!I587, 2)+ROUND(Source!AE587*Source!I587, 2))), 2)</f>
        <v>0</v>
      </c>
      <c r="V880">
        <f>Source!Y587</f>
        <v>0</v>
      </c>
      <c r="W880">
        <f>IF(Source!BI587&lt;=1,H880, 0)</f>
        <v>0</v>
      </c>
      <c r="X880">
        <f>IF(Source!BI587=2,H880, 0)</f>
        <v>1252.5899999999999</v>
      </c>
      <c r="Y880">
        <f>IF(Source!BI587=3,H880, 0)</f>
        <v>0</v>
      </c>
      <c r="Z880">
        <f>IF(Source!BI587=4,H880, 0)</f>
        <v>0</v>
      </c>
    </row>
    <row r="881" spans="1:26" ht="85.5" x14ac:dyDescent="0.2">
      <c r="A881" s="46" t="str">
        <f>Source!E589</f>
        <v>78,2</v>
      </c>
      <c r="B881" s="47" t="str">
        <f>Source!F589</f>
        <v>21.1.06.09-0153</v>
      </c>
      <c r="C881" s="47" t="str">
        <f>Source!G589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v>
      </c>
      <c r="D881" s="30" t="str">
        <f>Source!H589</f>
        <v>1000 м</v>
      </c>
      <c r="E881" s="13">
        <f>Source!I589</f>
        <v>5.5E-2</v>
      </c>
      <c r="F881" s="31">
        <f>Source!AL589+Source!AM589+Source!AO589</f>
        <v>10296.33</v>
      </c>
      <c r="G881" s="45" t="s">
        <v>6</v>
      </c>
      <c r="H881" s="31">
        <f>ROUND(Source!AC589*Source!I589, 2)+ROUND(Source!AD589*Source!I589, 2)+ROUND(Source!AF589*Source!I589, 2)</f>
        <v>566.29999999999995</v>
      </c>
      <c r="I881" s="32"/>
      <c r="J881" s="32">
        <f>IF(Source!BC589&lt;&gt; 0, Source!BC589, 1)</f>
        <v>6.56</v>
      </c>
      <c r="K881" s="31">
        <f>Source!O589</f>
        <v>3714.92</v>
      </c>
      <c r="L881" s="33"/>
      <c r="S881">
        <f>ROUND((Source!FX589/100)*((ROUND(Source!AF589*Source!I589, 2)+ROUND(Source!AE589*Source!I589, 2))), 2)</f>
        <v>0</v>
      </c>
      <c r="T881">
        <f>Source!X589</f>
        <v>0</v>
      </c>
      <c r="U881">
        <f>ROUND((Source!FY589/100)*((ROUND(Source!AF589*Source!I589, 2)+ROUND(Source!AE589*Source!I589, 2))), 2)</f>
        <v>0</v>
      </c>
      <c r="V881">
        <f>Source!Y589</f>
        <v>0</v>
      </c>
      <c r="W881">
        <f>IF(Source!BI589&lt;=1,H881, 0)</f>
        <v>0</v>
      </c>
      <c r="X881">
        <f>IF(Source!BI589=2,H881, 0)</f>
        <v>566.29999999999995</v>
      </c>
      <c r="Y881">
        <f>IF(Source!BI589=3,H881, 0)</f>
        <v>0</v>
      </c>
      <c r="Z881">
        <f>IF(Source!BI589=4,H881, 0)</f>
        <v>0</v>
      </c>
    </row>
    <row r="882" spans="1:26" ht="85.5" x14ac:dyDescent="0.2">
      <c r="A882" s="48" t="str">
        <f>Source!E591</f>
        <v>78,3</v>
      </c>
      <c r="B882" s="49" t="str">
        <f>Source!F591</f>
        <v>21.1.06.09-0176</v>
      </c>
      <c r="C882" s="49" t="str">
        <f>Source!G591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2,5 мм2</v>
      </c>
      <c r="D882" s="36" t="str">
        <f>Source!H591</f>
        <v>1000 м</v>
      </c>
      <c r="E882" s="37">
        <f>Source!I591</f>
        <v>9.6000000000000002E-2</v>
      </c>
      <c r="F882" s="38">
        <f>Source!AL591+Source!AM591+Source!AO591</f>
        <v>11836.8</v>
      </c>
      <c r="G882" s="39" t="s">
        <v>6</v>
      </c>
      <c r="H882" s="38">
        <f>ROUND(Source!AC591*Source!I591, 2)+ROUND(Source!AD591*Source!I591, 2)+ROUND(Source!AF591*Source!I591, 2)</f>
        <v>1136.33</v>
      </c>
      <c r="I882" s="40"/>
      <c r="J882" s="40">
        <f>IF(Source!BC591&lt;&gt; 0, Source!BC591, 1)</f>
        <v>6.56</v>
      </c>
      <c r="K882" s="38">
        <f>Source!O591</f>
        <v>7454.34</v>
      </c>
      <c r="L882" s="41"/>
      <c r="S882">
        <f>ROUND((Source!FX591/100)*((ROUND(Source!AF591*Source!I591, 2)+ROUND(Source!AE591*Source!I591, 2))), 2)</f>
        <v>0</v>
      </c>
      <c r="T882">
        <f>Source!X591</f>
        <v>0</v>
      </c>
      <c r="U882">
        <f>ROUND((Source!FY591/100)*((ROUND(Source!AF591*Source!I591, 2)+ROUND(Source!AE591*Source!I591, 2))), 2)</f>
        <v>0</v>
      </c>
      <c r="V882">
        <f>Source!Y591</f>
        <v>0</v>
      </c>
      <c r="W882">
        <f>IF(Source!BI591&lt;=1,H882, 0)</f>
        <v>0</v>
      </c>
      <c r="X882">
        <f>IF(Source!BI591=2,H882, 0)</f>
        <v>1136.33</v>
      </c>
      <c r="Y882">
        <f>IF(Source!BI591=3,H882, 0)</f>
        <v>0</v>
      </c>
      <c r="Z882">
        <f>IF(Source!BI591=4,H882, 0)</f>
        <v>0</v>
      </c>
    </row>
    <row r="883" spans="1:26" ht="15" x14ac:dyDescent="0.25">
      <c r="G883" s="78">
        <f>H873+H874+H876+H877+H878+SUM(H880:H882)</f>
        <v>4444.87</v>
      </c>
      <c r="H883" s="78"/>
      <c r="J883" s="78">
        <f>K873+K874+K876+K877+K878+SUM(K880:K882)</f>
        <v>29158.39</v>
      </c>
      <c r="K883" s="78"/>
      <c r="L883" s="42">
        <f>Source!U585</f>
        <v>54.779999999999994</v>
      </c>
      <c r="O883" s="26">
        <f>G883</f>
        <v>4444.87</v>
      </c>
      <c r="P883" s="26">
        <f>J883</f>
        <v>29158.39</v>
      </c>
      <c r="Q883" s="26">
        <f>L883</f>
        <v>54.779999999999994</v>
      </c>
      <c r="W883">
        <f>IF(Source!BI585&lt;=1,H873+H874+H876+H877+H878, 0)</f>
        <v>0</v>
      </c>
      <c r="X883">
        <f>IF(Source!BI585=2,H873+H874+H876+H877+H878, 0)</f>
        <v>1489.6499999999999</v>
      </c>
      <c r="Y883">
        <f>IF(Source!BI585=3,H873+H874+H876+H877+H878, 0)</f>
        <v>0</v>
      </c>
      <c r="Z883">
        <f>IF(Source!BI585=4,H873+H874+H876+H877+H878, 0)</f>
        <v>0</v>
      </c>
    </row>
    <row r="884" spans="1:26" ht="28.5" x14ac:dyDescent="0.2">
      <c r="A884" s="46" t="str">
        <f>Source!E593</f>
        <v>79</v>
      </c>
      <c r="B884" s="47" t="str">
        <f>Source!F593</f>
        <v>м08-03-591-10</v>
      </c>
      <c r="C884" s="47" t="str">
        <f>Source!G593</f>
        <v>Розетка штепсельная полугерметическая и герметическая</v>
      </c>
      <c r="D884" s="30" t="str">
        <f>Source!H593</f>
        <v>100 ШТ</v>
      </c>
      <c r="E884" s="13">
        <f>Source!I593</f>
        <v>0.25</v>
      </c>
      <c r="F884" s="31">
        <f>Source!AL593+Source!AM593+Source!AO593</f>
        <v>770.34999999999991</v>
      </c>
      <c r="G884" s="32"/>
      <c r="H884" s="31"/>
      <c r="I884" s="32" t="str">
        <f>Source!BO593</f>
        <v/>
      </c>
      <c r="J884" s="32"/>
      <c r="K884" s="31"/>
      <c r="L884" s="33"/>
      <c r="S884">
        <f>ROUND((Source!FX593/100)*((ROUND(Source!AF593*Source!I593, 2)+ROUND(Source!AE593*Source!I593, 2))), 2)</f>
        <v>143.91</v>
      </c>
      <c r="T884">
        <f>Source!X593</f>
        <v>944.06</v>
      </c>
      <c r="U884">
        <f>ROUND((Source!FY593/100)*((ROUND(Source!AF593*Source!I593, 2)+ROUND(Source!AE593*Source!I593, 2))), 2)</f>
        <v>98.46</v>
      </c>
      <c r="V884">
        <f>Source!Y593</f>
        <v>645.94000000000005</v>
      </c>
    </row>
    <row r="885" spans="1:26" x14ac:dyDescent="0.2">
      <c r="C885" s="25" t="str">
        <f>"Объем: "&amp;Source!I593&amp;"=(19+"&amp;"6)/"&amp;"100"</f>
        <v>Объем: 0,25=(19+6)/100</v>
      </c>
    </row>
    <row r="886" spans="1:26" ht="14.25" x14ac:dyDescent="0.2">
      <c r="A886" s="46"/>
      <c r="B886" s="47"/>
      <c r="C886" s="47" t="s">
        <v>1456</v>
      </c>
      <c r="D886" s="30"/>
      <c r="E886" s="13"/>
      <c r="F886" s="31">
        <f>Source!AO593</f>
        <v>603.92999999999995</v>
      </c>
      <c r="G886" s="32" t="str">
        <f>Source!DG593</f>
        <v/>
      </c>
      <c r="H886" s="31">
        <f>ROUND(Source!AF593*Source!I593, 2)</f>
        <v>150.97999999999999</v>
      </c>
      <c r="I886" s="32"/>
      <c r="J886" s="32">
        <f>IF(Source!BA593&lt;&gt; 0, Source!BA593, 1)</f>
        <v>6.56</v>
      </c>
      <c r="K886" s="31">
        <f>Source!S593</f>
        <v>990.45</v>
      </c>
      <c r="L886" s="33"/>
      <c r="R886">
        <f>H886</f>
        <v>150.97999999999999</v>
      </c>
    </row>
    <row r="887" spans="1:26" ht="14.25" x14ac:dyDescent="0.2">
      <c r="A887" s="46"/>
      <c r="B887" s="47"/>
      <c r="C887" s="47" t="s">
        <v>210</v>
      </c>
      <c r="D887" s="30"/>
      <c r="E887" s="13"/>
      <c r="F887" s="31">
        <f>Source!AM593</f>
        <v>38.28</v>
      </c>
      <c r="G887" s="32" t="str">
        <f>Source!DE593</f>
        <v/>
      </c>
      <c r="H887" s="31">
        <f>ROUND(Source!AD593*Source!I593, 2)</f>
        <v>9.57</v>
      </c>
      <c r="I887" s="32"/>
      <c r="J887" s="32">
        <f>IF(Source!BB593&lt;&gt; 0, Source!BB593, 1)</f>
        <v>6.56</v>
      </c>
      <c r="K887" s="31">
        <f>Source!Q593</f>
        <v>62.78</v>
      </c>
      <c r="L887" s="33"/>
    </row>
    <row r="888" spans="1:26" ht="14.25" x14ac:dyDescent="0.2">
      <c r="A888" s="46"/>
      <c r="B888" s="47"/>
      <c r="C888" s="47" t="s">
        <v>1462</v>
      </c>
      <c r="D888" s="30"/>
      <c r="E888" s="13"/>
      <c r="F888" s="31">
        <f>Source!AN593</f>
        <v>2.0099999999999998</v>
      </c>
      <c r="G888" s="32" t="str">
        <f>Source!DF593</f>
        <v/>
      </c>
      <c r="H888" s="43">
        <f>ROUND(Source!AE593*Source!I593, 2)</f>
        <v>0.5</v>
      </c>
      <c r="I888" s="32"/>
      <c r="J888" s="32">
        <f>IF(Source!BS593&lt;&gt; 0, Source!BS593, 1)</f>
        <v>6.56</v>
      </c>
      <c r="K888" s="43">
        <f>Source!R593</f>
        <v>3.3</v>
      </c>
      <c r="L888" s="33"/>
      <c r="R888">
        <f>H888</f>
        <v>0.5</v>
      </c>
    </row>
    <row r="889" spans="1:26" ht="14.25" x14ac:dyDescent="0.2">
      <c r="A889" s="46"/>
      <c r="B889" s="47"/>
      <c r="C889" s="47" t="s">
        <v>1463</v>
      </c>
      <c r="D889" s="30"/>
      <c r="E889" s="13"/>
      <c r="F889" s="31">
        <f>Source!AL593</f>
        <v>128.13999999999999</v>
      </c>
      <c r="G889" s="32" t="str">
        <f>Source!DD593</f>
        <v/>
      </c>
      <c r="H889" s="31">
        <f>ROUND(Source!AC593*Source!I593, 2)</f>
        <v>32.04</v>
      </c>
      <c r="I889" s="32"/>
      <c r="J889" s="32">
        <f>IF(Source!BC593&lt;&gt; 0, Source!BC593, 1)</f>
        <v>6.56</v>
      </c>
      <c r="K889" s="31">
        <f>Source!P593</f>
        <v>210.15</v>
      </c>
      <c r="L889" s="33"/>
    </row>
    <row r="890" spans="1:26" ht="14.25" x14ac:dyDescent="0.2">
      <c r="A890" s="46"/>
      <c r="B890" s="47"/>
      <c r="C890" s="47" t="s">
        <v>1457</v>
      </c>
      <c r="D890" s="30" t="s">
        <v>1458</v>
      </c>
      <c r="E890" s="13">
        <f>Source!BZ593</f>
        <v>95</v>
      </c>
      <c r="F890" s="50"/>
      <c r="G890" s="32"/>
      <c r="H890" s="31">
        <f>SUM(S884:S894)</f>
        <v>143.91</v>
      </c>
      <c r="I890" s="34"/>
      <c r="J890" s="28">
        <f>Source!AT593</f>
        <v>95</v>
      </c>
      <c r="K890" s="31">
        <f>SUM(T884:T894)</f>
        <v>944.06</v>
      </c>
      <c r="L890" s="33"/>
    </row>
    <row r="891" spans="1:26" ht="14.25" x14ac:dyDescent="0.2">
      <c r="A891" s="46"/>
      <c r="B891" s="47"/>
      <c r="C891" s="47" t="s">
        <v>1459</v>
      </c>
      <c r="D891" s="30" t="s">
        <v>1458</v>
      </c>
      <c r="E891" s="13">
        <f>Source!CA593</f>
        <v>65</v>
      </c>
      <c r="F891" s="50"/>
      <c r="G891" s="32"/>
      <c r="H891" s="31">
        <f>SUM(U884:U894)</f>
        <v>98.46</v>
      </c>
      <c r="I891" s="34"/>
      <c r="J891" s="28">
        <f>Source!AU593</f>
        <v>65</v>
      </c>
      <c r="K891" s="31">
        <f>SUM(V884:V894)</f>
        <v>645.94000000000005</v>
      </c>
      <c r="L891" s="33"/>
    </row>
    <row r="892" spans="1:26" ht="14.25" x14ac:dyDescent="0.2">
      <c r="A892" s="46"/>
      <c r="B892" s="47"/>
      <c r="C892" s="47" t="s">
        <v>1460</v>
      </c>
      <c r="D892" s="30" t="s">
        <v>1461</v>
      </c>
      <c r="E892" s="13">
        <f>Source!AQ593</f>
        <v>60.88</v>
      </c>
      <c r="F892" s="31"/>
      <c r="G892" s="32" t="str">
        <f>Source!DI593</f>
        <v/>
      </c>
      <c r="H892" s="31"/>
      <c r="I892" s="32"/>
      <c r="J892" s="32"/>
      <c r="K892" s="31"/>
      <c r="L892" s="35">
        <f>Source!U593</f>
        <v>15.22</v>
      </c>
    </row>
    <row r="893" spans="1:26" ht="42.75" x14ac:dyDescent="0.2">
      <c r="A893" s="46" t="str">
        <f>Source!E595</f>
        <v>79,1</v>
      </c>
      <c r="B893" s="47" t="str">
        <f>Source!F595</f>
        <v>20.4.03.05-0009</v>
      </c>
      <c r="C893" s="47" t="str">
        <f>Source!G595</f>
        <v>Розетка штепсельная для открытой проводки с заземляющими контактами и защитными шторками прим.</v>
      </c>
      <c r="D893" s="30" t="str">
        <f>Source!H595</f>
        <v>100 шт.</v>
      </c>
      <c r="E893" s="13">
        <f>Source!I595</f>
        <v>0.19</v>
      </c>
      <c r="F893" s="31">
        <f>Source!AL595+Source!AM595+Source!AO595</f>
        <v>479.26</v>
      </c>
      <c r="G893" s="45" t="s">
        <v>6</v>
      </c>
      <c r="H893" s="31">
        <f>ROUND(Source!AC595*Source!I595, 2)+ROUND(Source!AD595*Source!I595, 2)+ROUND(Source!AF595*Source!I595, 2)</f>
        <v>91.06</v>
      </c>
      <c r="I893" s="32"/>
      <c r="J893" s="32">
        <f>IF(Source!BC595&lt;&gt; 0, Source!BC595, 1)</f>
        <v>6.56</v>
      </c>
      <c r="K893" s="31">
        <f>Source!O595</f>
        <v>597.35</v>
      </c>
      <c r="L893" s="33"/>
      <c r="S893">
        <f>ROUND((Source!FX595/100)*((ROUND(Source!AF595*Source!I595, 2)+ROUND(Source!AE595*Source!I595, 2))), 2)</f>
        <v>0</v>
      </c>
      <c r="T893">
        <f>Source!X595</f>
        <v>0</v>
      </c>
      <c r="U893">
        <f>ROUND((Source!FY595/100)*((ROUND(Source!AF595*Source!I595, 2)+ROUND(Source!AE595*Source!I595, 2))), 2)</f>
        <v>0</v>
      </c>
      <c r="V893">
        <f>Source!Y595</f>
        <v>0</v>
      </c>
      <c r="W893">
        <f>IF(Source!BI595&lt;=1,H893, 0)</f>
        <v>0</v>
      </c>
      <c r="X893">
        <f>IF(Source!BI595=2,H893, 0)</f>
        <v>91.06</v>
      </c>
      <c r="Y893">
        <f>IF(Source!BI595=3,H893, 0)</f>
        <v>0</v>
      </c>
      <c r="Z893">
        <f>IF(Source!BI595=4,H893, 0)</f>
        <v>0</v>
      </c>
    </row>
    <row r="894" spans="1:26" ht="28.5" x14ac:dyDescent="0.2">
      <c r="A894" s="48" t="str">
        <f>Source!E597</f>
        <v>79,2</v>
      </c>
      <c r="B894" s="49" t="str">
        <f>Source!F597</f>
        <v>20.4.03.07-0011</v>
      </c>
      <c r="C894" s="49" t="str">
        <f>Source!G597</f>
        <v>Розетка 135 стационарная 3P+PE+N 63А, 380В, IP54</v>
      </c>
      <c r="D894" s="36" t="str">
        <f>Source!H597</f>
        <v>100 шт.</v>
      </c>
      <c r="E894" s="37">
        <f>Source!I597</f>
        <v>0.06</v>
      </c>
      <c r="F894" s="38">
        <f>Source!AL597+Source!AM597+Source!AO597</f>
        <v>21704</v>
      </c>
      <c r="G894" s="39" t="s">
        <v>6</v>
      </c>
      <c r="H894" s="38">
        <f>ROUND(Source!AC597*Source!I597, 2)+ROUND(Source!AD597*Source!I597, 2)+ROUND(Source!AF597*Source!I597, 2)</f>
        <v>1302.24</v>
      </c>
      <c r="I894" s="40"/>
      <c r="J894" s="40">
        <f>IF(Source!BC597&lt;&gt; 0, Source!BC597, 1)</f>
        <v>6.56</v>
      </c>
      <c r="K894" s="38">
        <f>Source!O597</f>
        <v>8542.69</v>
      </c>
      <c r="L894" s="41"/>
      <c r="S894">
        <f>ROUND((Source!FX597/100)*((ROUND(Source!AF597*Source!I597, 2)+ROUND(Source!AE597*Source!I597, 2))), 2)</f>
        <v>0</v>
      </c>
      <c r="T894">
        <f>Source!X597</f>
        <v>0</v>
      </c>
      <c r="U894">
        <f>ROUND((Source!FY597/100)*((ROUND(Source!AF597*Source!I597, 2)+ROUND(Source!AE597*Source!I597, 2))), 2)</f>
        <v>0</v>
      </c>
      <c r="V894">
        <f>Source!Y597</f>
        <v>0</v>
      </c>
      <c r="W894">
        <f>IF(Source!BI597&lt;=1,H894, 0)</f>
        <v>0</v>
      </c>
      <c r="X894">
        <f>IF(Source!BI597=2,H894, 0)</f>
        <v>1302.24</v>
      </c>
      <c r="Y894">
        <f>IF(Source!BI597=3,H894, 0)</f>
        <v>0</v>
      </c>
      <c r="Z894">
        <f>IF(Source!BI597=4,H894, 0)</f>
        <v>0</v>
      </c>
    </row>
    <row r="895" spans="1:26" ht="15" x14ac:dyDescent="0.25">
      <c r="G895" s="78">
        <f>H886+H887+H889+H890+H891+SUM(H893:H894)</f>
        <v>1828.26</v>
      </c>
      <c r="H895" s="78"/>
      <c r="J895" s="78">
        <f>K886+K887+K889+K890+K891+SUM(K893:K894)</f>
        <v>11993.420000000002</v>
      </c>
      <c r="K895" s="78"/>
      <c r="L895" s="42">
        <f>Source!U593</f>
        <v>15.22</v>
      </c>
      <c r="O895" s="26">
        <f>G895</f>
        <v>1828.26</v>
      </c>
      <c r="P895" s="26">
        <f>J895</f>
        <v>11993.420000000002</v>
      </c>
      <c r="Q895" s="26">
        <f>L895</f>
        <v>15.22</v>
      </c>
      <c r="W895">
        <f>IF(Source!BI593&lt;=1,H886+H887+H889+H890+H891, 0)</f>
        <v>0</v>
      </c>
      <c r="X895">
        <f>IF(Source!BI593=2,H886+H887+H889+H890+H891, 0)</f>
        <v>434.96</v>
      </c>
      <c r="Y895">
        <f>IF(Source!BI593=3,H886+H887+H889+H890+H891, 0)</f>
        <v>0</v>
      </c>
      <c r="Z895">
        <f>IF(Source!BI593=4,H886+H887+H889+H890+H891, 0)</f>
        <v>0</v>
      </c>
    </row>
    <row r="896" spans="1:26" ht="28.5" x14ac:dyDescent="0.2">
      <c r="A896" s="46" t="str">
        <f>Source!E599</f>
        <v>80</v>
      </c>
      <c r="B896" s="47" t="str">
        <f>Source!F599</f>
        <v>м08-03-591-08</v>
      </c>
      <c r="C896" s="47" t="str">
        <f>Source!G599</f>
        <v>Розетка штепсельная неутопленного типа при открытой проводке</v>
      </c>
      <c r="D896" s="30" t="str">
        <f>Source!H599</f>
        <v>100 ШТ</v>
      </c>
      <c r="E896" s="13">
        <f>Source!I599</f>
        <v>0.11</v>
      </c>
      <c r="F896" s="31">
        <f>Source!AL599+Source!AM599+Source!AO599</f>
        <v>453.92999999999995</v>
      </c>
      <c r="G896" s="32"/>
      <c r="H896" s="31"/>
      <c r="I896" s="32" t="str">
        <f>Source!BO599</f>
        <v/>
      </c>
      <c r="J896" s="32"/>
      <c r="K896" s="31"/>
      <c r="L896" s="33"/>
      <c r="S896">
        <f>ROUND((Source!FX599/100)*((ROUND(Source!AF599*Source!I599, 2)+ROUND(Source!AE599*Source!I599, 2))), 2)</f>
        <v>35.89</v>
      </c>
      <c r="T896">
        <f>Source!X599</f>
        <v>235.46</v>
      </c>
      <c r="U896">
        <f>ROUND((Source!FY599/100)*((ROUND(Source!AF599*Source!I599, 2)+ROUND(Source!AE599*Source!I599, 2))), 2)</f>
        <v>24.56</v>
      </c>
      <c r="V896">
        <f>Source!Y599</f>
        <v>161.1</v>
      </c>
    </row>
    <row r="897" spans="1:26" x14ac:dyDescent="0.2">
      <c r="C897" s="25" t="str">
        <f>"Объем: "&amp;Source!I599&amp;"=11/"&amp;"100"</f>
        <v>Объем: 0,11=11/100</v>
      </c>
    </row>
    <row r="898" spans="1:26" ht="14.25" x14ac:dyDescent="0.2">
      <c r="A898" s="46"/>
      <c r="B898" s="47"/>
      <c r="C898" s="47" t="s">
        <v>1456</v>
      </c>
      <c r="D898" s="30"/>
      <c r="E898" s="13"/>
      <c r="F898" s="31">
        <f>Source!AO599</f>
        <v>342.84</v>
      </c>
      <c r="G898" s="32" t="str">
        <f>Source!DG599</f>
        <v/>
      </c>
      <c r="H898" s="31">
        <f>ROUND(Source!AF599*Source!I599, 2)</f>
        <v>37.71</v>
      </c>
      <c r="I898" s="32"/>
      <c r="J898" s="32">
        <f>IF(Source!BA599&lt;&gt; 0, Source!BA599, 1)</f>
        <v>6.56</v>
      </c>
      <c r="K898" s="31">
        <f>Source!S599</f>
        <v>247.39</v>
      </c>
      <c r="L898" s="33"/>
      <c r="R898">
        <f>H898</f>
        <v>37.71</v>
      </c>
    </row>
    <row r="899" spans="1:26" ht="14.25" x14ac:dyDescent="0.2">
      <c r="A899" s="46"/>
      <c r="B899" s="47"/>
      <c r="C899" s="47" t="s">
        <v>210</v>
      </c>
      <c r="D899" s="30"/>
      <c r="E899" s="13"/>
      <c r="F899" s="31">
        <f>Source!AM599</f>
        <v>4.67</v>
      </c>
      <c r="G899" s="32" t="str">
        <f>Source!DE599</f>
        <v/>
      </c>
      <c r="H899" s="31">
        <f>ROUND(Source!AD599*Source!I599, 2)</f>
        <v>0.51</v>
      </c>
      <c r="I899" s="32"/>
      <c r="J899" s="32">
        <f>IF(Source!BB599&lt;&gt; 0, Source!BB599, 1)</f>
        <v>6.56</v>
      </c>
      <c r="K899" s="31">
        <f>Source!Q599</f>
        <v>3.37</v>
      </c>
      <c r="L899" s="33"/>
    </row>
    <row r="900" spans="1:26" ht="14.25" x14ac:dyDescent="0.2">
      <c r="A900" s="46"/>
      <c r="B900" s="47"/>
      <c r="C900" s="47" t="s">
        <v>1462</v>
      </c>
      <c r="D900" s="30"/>
      <c r="E900" s="13"/>
      <c r="F900" s="31">
        <f>Source!AN599</f>
        <v>0.64</v>
      </c>
      <c r="G900" s="32" t="str">
        <f>Source!DF599</f>
        <v/>
      </c>
      <c r="H900" s="43">
        <f>ROUND(Source!AE599*Source!I599, 2)</f>
        <v>7.0000000000000007E-2</v>
      </c>
      <c r="I900" s="32"/>
      <c r="J900" s="32">
        <f>IF(Source!BS599&lt;&gt; 0, Source!BS599, 1)</f>
        <v>6.56</v>
      </c>
      <c r="K900" s="43">
        <f>Source!R599</f>
        <v>0.46</v>
      </c>
      <c r="L900" s="33"/>
      <c r="R900">
        <f>H900</f>
        <v>7.0000000000000007E-2</v>
      </c>
    </row>
    <row r="901" spans="1:26" ht="14.25" x14ac:dyDescent="0.2">
      <c r="A901" s="46"/>
      <c r="B901" s="47"/>
      <c r="C901" s="47" t="s">
        <v>1463</v>
      </c>
      <c r="D901" s="30"/>
      <c r="E901" s="13"/>
      <c r="F901" s="31">
        <f>Source!AL599</f>
        <v>106.42</v>
      </c>
      <c r="G901" s="32" t="str">
        <f>Source!DD599</f>
        <v/>
      </c>
      <c r="H901" s="31">
        <f>ROUND(Source!AC599*Source!I599, 2)</f>
        <v>11.71</v>
      </c>
      <c r="I901" s="32"/>
      <c r="J901" s="32">
        <f>IF(Source!BC599&lt;&gt; 0, Source!BC599, 1)</f>
        <v>6.56</v>
      </c>
      <c r="K901" s="31">
        <f>Source!P599</f>
        <v>76.790000000000006</v>
      </c>
      <c r="L901" s="33"/>
    </row>
    <row r="902" spans="1:26" ht="14.25" x14ac:dyDescent="0.2">
      <c r="A902" s="46"/>
      <c r="B902" s="47"/>
      <c r="C902" s="47" t="s">
        <v>1457</v>
      </c>
      <c r="D902" s="30" t="s">
        <v>1458</v>
      </c>
      <c r="E902" s="13">
        <f>Source!BZ599</f>
        <v>95</v>
      </c>
      <c r="F902" s="50"/>
      <c r="G902" s="32"/>
      <c r="H902" s="31">
        <f>SUM(S896:S905)</f>
        <v>35.89</v>
      </c>
      <c r="I902" s="34"/>
      <c r="J902" s="28">
        <f>Source!AT599</f>
        <v>95</v>
      </c>
      <c r="K902" s="31">
        <f>SUM(T896:T905)</f>
        <v>235.46</v>
      </c>
      <c r="L902" s="33"/>
    </row>
    <row r="903" spans="1:26" ht="14.25" x14ac:dyDescent="0.2">
      <c r="A903" s="46"/>
      <c r="B903" s="47"/>
      <c r="C903" s="47" t="s">
        <v>1459</v>
      </c>
      <c r="D903" s="30" t="s">
        <v>1458</v>
      </c>
      <c r="E903" s="13">
        <f>Source!CA599</f>
        <v>65</v>
      </c>
      <c r="F903" s="50"/>
      <c r="G903" s="32"/>
      <c r="H903" s="31">
        <f>SUM(U896:U905)</f>
        <v>24.56</v>
      </c>
      <c r="I903" s="34"/>
      <c r="J903" s="28">
        <f>Source!AU599</f>
        <v>65</v>
      </c>
      <c r="K903" s="31">
        <f>SUM(V896:V905)</f>
        <v>161.1</v>
      </c>
      <c r="L903" s="33"/>
    </row>
    <row r="904" spans="1:26" ht="14.25" x14ac:dyDescent="0.2">
      <c r="A904" s="46"/>
      <c r="B904" s="47"/>
      <c r="C904" s="47" t="s">
        <v>1460</v>
      </c>
      <c r="D904" s="30" t="s">
        <v>1461</v>
      </c>
      <c r="E904" s="13">
        <f>Source!AQ599</f>
        <v>34.56</v>
      </c>
      <c r="F904" s="31"/>
      <c r="G904" s="32" t="str">
        <f>Source!DI599</f>
        <v/>
      </c>
      <c r="H904" s="31"/>
      <c r="I904" s="32"/>
      <c r="J904" s="32"/>
      <c r="K904" s="31"/>
      <c r="L904" s="35">
        <f>Source!U599</f>
        <v>3.8016000000000001</v>
      </c>
    </row>
    <row r="905" spans="1:26" ht="28.5" x14ac:dyDescent="0.2">
      <c r="A905" s="48" t="str">
        <f>Source!E601</f>
        <v>80,1</v>
      </c>
      <c r="B905" s="49" t="str">
        <f>Source!F601</f>
        <v>20.4.03.07-0016</v>
      </c>
      <c r="C905" s="49" t="str">
        <f>Source!G601</f>
        <v>Розетка штепсельная Mosaic с заземляющим контактом</v>
      </c>
      <c r="D905" s="36" t="str">
        <f>Source!H601</f>
        <v>100 шт.</v>
      </c>
      <c r="E905" s="37">
        <f>Source!I601</f>
        <v>0.11</v>
      </c>
      <c r="F905" s="38">
        <f>Source!AL601+Source!AM601+Source!AO601</f>
        <v>3217.41</v>
      </c>
      <c r="G905" s="39" t="s">
        <v>6</v>
      </c>
      <c r="H905" s="38">
        <f>ROUND(Source!AC601*Source!I601, 2)+ROUND(Source!AD601*Source!I601, 2)+ROUND(Source!AF601*Source!I601, 2)</f>
        <v>353.92</v>
      </c>
      <c r="I905" s="40"/>
      <c r="J905" s="40">
        <f>IF(Source!BC601&lt;&gt; 0, Source!BC601, 1)</f>
        <v>6.56</v>
      </c>
      <c r="K905" s="38">
        <f>Source!O601</f>
        <v>2321.6799999999998</v>
      </c>
      <c r="L905" s="41"/>
      <c r="S905">
        <f>ROUND((Source!FX601/100)*((ROUND(Source!AF601*Source!I601, 2)+ROUND(Source!AE601*Source!I601, 2))), 2)</f>
        <v>0</v>
      </c>
      <c r="T905">
        <f>Source!X601</f>
        <v>0</v>
      </c>
      <c r="U905">
        <f>ROUND((Source!FY601/100)*((ROUND(Source!AF601*Source!I601, 2)+ROUND(Source!AE601*Source!I601, 2))), 2)</f>
        <v>0</v>
      </c>
      <c r="V905">
        <f>Source!Y601</f>
        <v>0</v>
      </c>
      <c r="W905">
        <f>IF(Source!BI601&lt;=1,H905, 0)</f>
        <v>0</v>
      </c>
      <c r="X905">
        <f>IF(Source!BI601=2,H905, 0)</f>
        <v>353.92</v>
      </c>
      <c r="Y905">
        <f>IF(Source!BI601=3,H905, 0)</f>
        <v>0</v>
      </c>
      <c r="Z905">
        <f>IF(Source!BI601=4,H905, 0)</f>
        <v>0</v>
      </c>
    </row>
    <row r="906" spans="1:26" ht="15" x14ac:dyDescent="0.25">
      <c r="G906" s="78">
        <f>H898+H899+H901+H902+H903+SUM(H905:H905)</f>
        <v>464.3</v>
      </c>
      <c r="H906" s="78"/>
      <c r="J906" s="78">
        <f>K898+K899+K901+K902+K903+SUM(K905:K905)</f>
        <v>3045.79</v>
      </c>
      <c r="K906" s="78"/>
      <c r="L906" s="42">
        <f>Source!U599</f>
        <v>3.8016000000000001</v>
      </c>
      <c r="O906" s="26">
        <f>G906</f>
        <v>464.3</v>
      </c>
      <c r="P906" s="26">
        <f>J906</f>
        <v>3045.79</v>
      </c>
      <c r="Q906" s="26">
        <f>L906</f>
        <v>3.8016000000000001</v>
      </c>
      <c r="W906">
        <f>IF(Source!BI599&lt;=1,H898+H899+H901+H902+H903, 0)</f>
        <v>0</v>
      </c>
      <c r="X906">
        <f>IF(Source!BI599=2,H898+H899+H901+H902+H903, 0)</f>
        <v>110.38</v>
      </c>
      <c r="Y906">
        <f>IF(Source!BI599=3,H898+H899+H901+H902+H903, 0)</f>
        <v>0</v>
      </c>
      <c r="Z906">
        <f>IF(Source!BI599=4,H898+H899+H901+H902+H903, 0)</f>
        <v>0</v>
      </c>
    </row>
    <row r="907" spans="1:26" ht="28.5" x14ac:dyDescent="0.2">
      <c r="A907" s="46" t="str">
        <f>Source!E603</f>
        <v>81</v>
      </c>
      <c r="B907" s="47" t="str">
        <f>Source!F603</f>
        <v>м08-02-399-02</v>
      </c>
      <c r="C907" s="47" t="str">
        <f>Source!G603</f>
        <v>Провод в коробах, сечением до 35 мм2</v>
      </c>
      <c r="D907" s="30" t="str">
        <f>Source!H603</f>
        <v>100 м</v>
      </c>
      <c r="E907" s="13">
        <f>Source!I603</f>
        <v>4.9000000000000004</v>
      </c>
      <c r="F907" s="31">
        <f>Source!AL603+Source!AM603+Source!AO603</f>
        <v>50.72</v>
      </c>
      <c r="G907" s="32"/>
      <c r="H907" s="31"/>
      <c r="I907" s="32" t="str">
        <f>Source!BO603</f>
        <v/>
      </c>
      <c r="J907" s="32"/>
      <c r="K907" s="31"/>
      <c r="L907" s="33"/>
      <c r="S907">
        <f>ROUND((Source!FX603/100)*((ROUND(Source!AF603*Source!I603, 2)+ROUND(Source!AE603*Source!I603, 2))), 2)</f>
        <v>165.72</v>
      </c>
      <c r="T907">
        <f>Source!X603</f>
        <v>1087.1099999999999</v>
      </c>
      <c r="U907">
        <f>ROUND((Source!FY603/100)*((ROUND(Source!AF603*Source!I603, 2)+ROUND(Source!AE603*Source!I603, 2))), 2)</f>
        <v>113.39</v>
      </c>
      <c r="V907">
        <f>Source!Y603</f>
        <v>743.81</v>
      </c>
    </row>
    <row r="908" spans="1:26" x14ac:dyDescent="0.2">
      <c r="C908" s="25" t="str">
        <f>"Объем: "&amp;Source!I603&amp;"=490/"&amp;"100"</f>
        <v>Объем: 4,9=490/100</v>
      </c>
    </row>
    <row r="909" spans="1:26" ht="14.25" x14ac:dyDescent="0.2">
      <c r="A909" s="46"/>
      <c r="B909" s="47"/>
      <c r="C909" s="47" t="s">
        <v>1456</v>
      </c>
      <c r="D909" s="30"/>
      <c r="E909" s="13"/>
      <c r="F909" s="31">
        <f>Source!AO603</f>
        <v>35.340000000000003</v>
      </c>
      <c r="G909" s="32" t="str">
        <f>Source!DG603</f>
        <v/>
      </c>
      <c r="H909" s="31">
        <f>ROUND(Source!AF603*Source!I603, 2)</f>
        <v>173.17</v>
      </c>
      <c r="I909" s="32"/>
      <c r="J909" s="32">
        <f>IF(Source!BA603&lt;&gt; 0, Source!BA603, 1)</f>
        <v>6.56</v>
      </c>
      <c r="K909" s="31">
        <f>Source!S603</f>
        <v>1135.97</v>
      </c>
      <c r="L909" s="33"/>
      <c r="R909">
        <f>H909</f>
        <v>173.17</v>
      </c>
    </row>
    <row r="910" spans="1:26" ht="14.25" x14ac:dyDescent="0.2">
      <c r="A910" s="46"/>
      <c r="B910" s="47"/>
      <c r="C910" s="47" t="s">
        <v>210</v>
      </c>
      <c r="D910" s="30"/>
      <c r="E910" s="13"/>
      <c r="F910" s="31">
        <f>Source!AM603</f>
        <v>1.78</v>
      </c>
      <c r="G910" s="32" t="str">
        <f>Source!DE603</f>
        <v/>
      </c>
      <c r="H910" s="31">
        <f>ROUND(Source!AD603*Source!I603, 2)</f>
        <v>8.7200000000000006</v>
      </c>
      <c r="I910" s="32"/>
      <c r="J910" s="32">
        <f>IF(Source!BB603&lt;&gt; 0, Source!BB603, 1)</f>
        <v>6.56</v>
      </c>
      <c r="K910" s="31">
        <f>Source!Q603</f>
        <v>57.22</v>
      </c>
      <c r="L910" s="33"/>
    </row>
    <row r="911" spans="1:26" ht="14.25" x14ac:dyDescent="0.2">
      <c r="A911" s="46"/>
      <c r="B911" s="47"/>
      <c r="C911" s="47" t="s">
        <v>1462</v>
      </c>
      <c r="D911" s="30"/>
      <c r="E911" s="13"/>
      <c r="F911" s="31">
        <f>Source!AN603</f>
        <v>0.26</v>
      </c>
      <c r="G911" s="32" t="str">
        <f>Source!DF603</f>
        <v/>
      </c>
      <c r="H911" s="43">
        <f>ROUND(Source!AE603*Source!I603, 2)</f>
        <v>1.27</v>
      </c>
      <c r="I911" s="32"/>
      <c r="J911" s="32">
        <f>IF(Source!BS603&lt;&gt; 0, Source!BS603, 1)</f>
        <v>6.56</v>
      </c>
      <c r="K911" s="43">
        <f>Source!R603</f>
        <v>8.36</v>
      </c>
      <c r="L911" s="33"/>
      <c r="R911">
        <f>H911</f>
        <v>1.27</v>
      </c>
    </row>
    <row r="912" spans="1:26" ht="14.25" x14ac:dyDescent="0.2">
      <c r="A912" s="46"/>
      <c r="B912" s="47"/>
      <c r="C912" s="47" t="s">
        <v>1463</v>
      </c>
      <c r="D912" s="30"/>
      <c r="E912" s="13"/>
      <c r="F912" s="31">
        <f>Source!AL603</f>
        <v>13.6</v>
      </c>
      <c r="G912" s="32" t="str">
        <f>Source!DD603</f>
        <v/>
      </c>
      <c r="H912" s="31">
        <f>ROUND(Source!AC603*Source!I603, 2)</f>
        <v>66.64</v>
      </c>
      <c r="I912" s="32"/>
      <c r="J912" s="32">
        <f>IF(Source!BC603&lt;&gt; 0, Source!BC603, 1)</f>
        <v>6.56</v>
      </c>
      <c r="K912" s="31">
        <f>Source!P603</f>
        <v>437.16</v>
      </c>
      <c r="L912" s="33"/>
    </row>
    <row r="913" spans="1:26" ht="14.25" x14ac:dyDescent="0.2">
      <c r="A913" s="46"/>
      <c r="B913" s="47"/>
      <c r="C913" s="47" t="s">
        <v>1457</v>
      </c>
      <c r="D913" s="30" t="s">
        <v>1458</v>
      </c>
      <c r="E913" s="13">
        <f>Source!BZ603</f>
        <v>95</v>
      </c>
      <c r="F913" s="50"/>
      <c r="G913" s="32"/>
      <c r="H913" s="31">
        <f>SUM(S907:S916)</f>
        <v>165.72</v>
      </c>
      <c r="I913" s="34"/>
      <c r="J913" s="28">
        <f>Source!AT603</f>
        <v>95</v>
      </c>
      <c r="K913" s="31">
        <f>SUM(T907:T916)</f>
        <v>1087.1099999999999</v>
      </c>
      <c r="L913" s="33"/>
    </row>
    <row r="914" spans="1:26" ht="14.25" x14ac:dyDescent="0.2">
      <c r="A914" s="46"/>
      <c r="B914" s="47"/>
      <c r="C914" s="47" t="s">
        <v>1459</v>
      </c>
      <c r="D914" s="30" t="s">
        <v>1458</v>
      </c>
      <c r="E914" s="13">
        <f>Source!CA603</f>
        <v>65</v>
      </c>
      <c r="F914" s="50"/>
      <c r="G914" s="32"/>
      <c r="H914" s="31">
        <f>SUM(U907:U916)</f>
        <v>113.39</v>
      </c>
      <c r="I914" s="34"/>
      <c r="J914" s="28">
        <f>Source!AU603</f>
        <v>65</v>
      </c>
      <c r="K914" s="31">
        <f>SUM(V907:V916)</f>
        <v>743.81</v>
      </c>
      <c r="L914" s="33"/>
    </row>
    <row r="915" spans="1:26" ht="14.25" x14ac:dyDescent="0.2">
      <c r="A915" s="46"/>
      <c r="B915" s="47"/>
      <c r="C915" s="47" t="s">
        <v>1460</v>
      </c>
      <c r="D915" s="30" t="s">
        <v>1461</v>
      </c>
      <c r="E915" s="13">
        <f>Source!AQ603</f>
        <v>3.76</v>
      </c>
      <c r="F915" s="31"/>
      <c r="G915" s="32" t="str">
        <f>Source!DI603</f>
        <v/>
      </c>
      <c r="H915" s="31"/>
      <c r="I915" s="32"/>
      <c r="J915" s="32"/>
      <c r="K915" s="31"/>
      <c r="L915" s="35">
        <f>Source!U603</f>
        <v>18.423999999999999</v>
      </c>
    </row>
    <row r="916" spans="1:26" ht="85.5" x14ac:dyDescent="0.2">
      <c r="A916" s="48" t="str">
        <f>Source!E605</f>
        <v>81,1</v>
      </c>
      <c r="B916" s="49" t="str">
        <f>Source!F605</f>
        <v>21.1.06.09-0152</v>
      </c>
      <c r="C916" s="49" t="str">
        <f>Source!G605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916" s="36" t="str">
        <f>Source!H605</f>
        <v>1000 м</v>
      </c>
      <c r="E916" s="37">
        <f>Source!I605</f>
        <v>0.49</v>
      </c>
      <c r="F916" s="38">
        <f>Source!AL605+Source!AM605+Source!AO605</f>
        <v>6920.41</v>
      </c>
      <c r="G916" s="39" t="s">
        <v>6</v>
      </c>
      <c r="H916" s="38">
        <f>ROUND(Source!AC605*Source!I605, 2)+ROUND(Source!AD605*Source!I605, 2)+ROUND(Source!AF605*Source!I605, 2)</f>
        <v>3391</v>
      </c>
      <c r="I916" s="40"/>
      <c r="J916" s="40">
        <f>IF(Source!BC605&lt;&gt; 0, Source!BC605, 1)</f>
        <v>6.56</v>
      </c>
      <c r="K916" s="38">
        <f>Source!O605</f>
        <v>22244.97</v>
      </c>
      <c r="L916" s="41"/>
      <c r="S916">
        <f>ROUND((Source!FX605/100)*((ROUND(Source!AF605*Source!I605, 2)+ROUND(Source!AE605*Source!I605, 2))), 2)</f>
        <v>0</v>
      </c>
      <c r="T916">
        <f>Source!X605</f>
        <v>0</v>
      </c>
      <c r="U916">
        <f>ROUND((Source!FY605/100)*((ROUND(Source!AF605*Source!I605, 2)+ROUND(Source!AE605*Source!I605, 2))), 2)</f>
        <v>0</v>
      </c>
      <c r="V916">
        <f>Source!Y605</f>
        <v>0</v>
      </c>
      <c r="W916">
        <f>IF(Source!BI605&lt;=1,H916, 0)</f>
        <v>0</v>
      </c>
      <c r="X916">
        <f>IF(Source!BI605=2,H916, 0)</f>
        <v>3391</v>
      </c>
      <c r="Y916">
        <f>IF(Source!BI605=3,H916, 0)</f>
        <v>0</v>
      </c>
      <c r="Z916">
        <f>IF(Source!BI605=4,H916, 0)</f>
        <v>0</v>
      </c>
    </row>
    <row r="917" spans="1:26" ht="15" x14ac:dyDescent="0.25">
      <c r="G917" s="78">
        <f>H909+H910+H912+H913+H914+SUM(H916:H916)</f>
        <v>3918.64</v>
      </c>
      <c r="H917" s="78"/>
      <c r="J917" s="78">
        <f>K909+K910+K912+K913+K914+SUM(K916:K916)</f>
        <v>25706.240000000002</v>
      </c>
      <c r="K917" s="78"/>
      <c r="L917" s="42">
        <f>Source!U603</f>
        <v>18.423999999999999</v>
      </c>
      <c r="O917" s="26">
        <f>G917</f>
        <v>3918.64</v>
      </c>
      <c r="P917" s="26">
        <f>J917</f>
        <v>25706.240000000002</v>
      </c>
      <c r="Q917" s="26">
        <f>L917</f>
        <v>18.423999999999999</v>
      </c>
      <c r="W917">
        <f>IF(Source!BI603&lt;=1,H909+H910+H912+H913+H914, 0)</f>
        <v>0</v>
      </c>
      <c r="X917">
        <f>IF(Source!BI603=2,H909+H910+H912+H913+H914, 0)</f>
        <v>527.64</v>
      </c>
      <c r="Y917">
        <f>IF(Source!BI603=3,H909+H910+H912+H913+H914, 0)</f>
        <v>0</v>
      </c>
      <c r="Z917">
        <f>IF(Source!BI603=4,H909+H910+H912+H913+H914, 0)</f>
        <v>0</v>
      </c>
    </row>
    <row r="918" spans="1:26" ht="28.5" x14ac:dyDescent="0.2">
      <c r="A918" s="46" t="str">
        <f>Source!E607</f>
        <v>82</v>
      </c>
      <c r="B918" s="47" t="str">
        <f>Source!F607</f>
        <v>м08-02-390-01</v>
      </c>
      <c r="C918" s="47" t="str">
        <f>Source!G607</f>
        <v>Короба пластмассовые шириной до 40 мм</v>
      </c>
      <c r="D918" s="30" t="str">
        <f>Source!H607</f>
        <v>100 м</v>
      </c>
      <c r="E918" s="13">
        <f>Source!I607</f>
        <v>4.9000000000000004</v>
      </c>
      <c r="F918" s="31">
        <f>Source!AL607+Source!AM607+Source!AO607</f>
        <v>206.76</v>
      </c>
      <c r="G918" s="32"/>
      <c r="H918" s="31"/>
      <c r="I918" s="32" t="str">
        <f>Source!BO607</f>
        <v/>
      </c>
      <c r="J918" s="32"/>
      <c r="K918" s="31"/>
      <c r="L918" s="33"/>
      <c r="S918">
        <f>ROUND((Source!FX607/100)*((ROUND(Source!AF607*Source!I607, 2)+ROUND(Source!AE607*Source!I607, 2))), 2)</f>
        <v>721.81</v>
      </c>
      <c r="T918">
        <f>Source!X607</f>
        <v>4735.04</v>
      </c>
      <c r="U918">
        <f>ROUND((Source!FY607/100)*((ROUND(Source!AF607*Source!I607, 2)+ROUND(Source!AE607*Source!I607, 2))), 2)</f>
        <v>493.87</v>
      </c>
      <c r="V918">
        <f>Source!Y607</f>
        <v>3239.76</v>
      </c>
    </row>
    <row r="919" spans="1:26" x14ac:dyDescent="0.2">
      <c r="C919" s="25" t="str">
        <f>"Объем: "&amp;Source!I607&amp;"=490/"&amp;"100"</f>
        <v>Объем: 4,9=490/100</v>
      </c>
    </row>
    <row r="920" spans="1:26" ht="14.25" x14ac:dyDescent="0.2">
      <c r="A920" s="46"/>
      <c r="B920" s="47"/>
      <c r="C920" s="47" t="s">
        <v>1456</v>
      </c>
      <c r="D920" s="30"/>
      <c r="E920" s="13"/>
      <c r="F920" s="31">
        <f>Source!AO607</f>
        <v>154.91999999999999</v>
      </c>
      <c r="G920" s="32" t="str">
        <f>Source!DG607</f>
        <v/>
      </c>
      <c r="H920" s="31">
        <f>ROUND(Source!AF607*Source!I607, 2)</f>
        <v>759.11</v>
      </c>
      <c r="I920" s="32"/>
      <c r="J920" s="32">
        <f>IF(Source!BA607&lt;&gt; 0, Source!BA607, 1)</f>
        <v>6.56</v>
      </c>
      <c r="K920" s="31">
        <f>Source!S607</f>
        <v>4979.75</v>
      </c>
      <c r="L920" s="33"/>
      <c r="R920">
        <f>H920</f>
        <v>759.11</v>
      </c>
    </row>
    <row r="921" spans="1:26" ht="14.25" x14ac:dyDescent="0.2">
      <c r="A921" s="46"/>
      <c r="B921" s="47"/>
      <c r="C921" s="47" t="s">
        <v>210</v>
      </c>
      <c r="D921" s="30"/>
      <c r="E921" s="13"/>
      <c r="F921" s="31">
        <f>Source!AM607</f>
        <v>0.31</v>
      </c>
      <c r="G921" s="32" t="str">
        <f>Source!DE607</f>
        <v/>
      </c>
      <c r="H921" s="31">
        <f>ROUND(Source!AD607*Source!I607, 2)</f>
        <v>1.52</v>
      </c>
      <c r="I921" s="32"/>
      <c r="J921" s="32">
        <f>IF(Source!BB607&lt;&gt; 0, Source!BB607, 1)</f>
        <v>6.56</v>
      </c>
      <c r="K921" s="31">
        <f>Source!Q607</f>
        <v>9.9600000000000009</v>
      </c>
      <c r="L921" s="33"/>
    </row>
    <row r="922" spans="1:26" ht="14.25" x14ac:dyDescent="0.2">
      <c r="A922" s="46"/>
      <c r="B922" s="47"/>
      <c r="C922" s="47" t="s">
        <v>1462</v>
      </c>
      <c r="D922" s="30"/>
      <c r="E922" s="13"/>
      <c r="F922" s="31">
        <f>Source!AN607</f>
        <v>0.14000000000000001</v>
      </c>
      <c r="G922" s="32" t="str">
        <f>Source!DF607</f>
        <v/>
      </c>
      <c r="H922" s="43">
        <f>ROUND(Source!AE607*Source!I607, 2)</f>
        <v>0.69</v>
      </c>
      <c r="I922" s="32"/>
      <c r="J922" s="32">
        <f>IF(Source!BS607&lt;&gt; 0, Source!BS607, 1)</f>
        <v>6.56</v>
      </c>
      <c r="K922" s="43">
        <f>Source!R607</f>
        <v>4.5</v>
      </c>
      <c r="L922" s="33"/>
      <c r="R922">
        <f>H922</f>
        <v>0.69</v>
      </c>
    </row>
    <row r="923" spans="1:26" ht="14.25" x14ac:dyDescent="0.2">
      <c r="A923" s="46"/>
      <c r="B923" s="47"/>
      <c r="C923" s="47" t="s">
        <v>1463</v>
      </c>
      <c r="D923" s="30"/>
      <c r="E923" s="13"/>
      <c r="F923" s="31">
        <f>Source!AL607</f>
        <v>51.53</v>
      </c>
      <c r="G923" s="32" t="str">
        <f>Source!DD607</f>
        <v/>
      </c>
      <c r="H923" s="31">
        <f>ROUND(Source!AC607*Source!I607, 2)</f>
        <v>252.5</v>
      </c>
      <c r="I923" s="32"/>
      <c r="J923" s="32">
        <f>IF(Source!BC607&lt;&gt; 0, Source!BC607, 1)</f>
        <v>6.56</v>
      </c>
      <c r="K923" s="31">
        <f>Source!P607</f>
        <v>1656.38</v>
      </c>
      <c r="L923" s="33"/>
    </row>
    <row r="924" spans="1:26" ht="14.25" x14ac:dyDescent="0.2">
      <c r="A924" s="46"/>
      <c r="B924" s="47"/>
      <c r="C924" s="47" t="s">
        <v>1457</v>
      </c>
      <c r="D924" s="30" t="s">
        <v>1458</v>
      </c>
      <c r="E924" s="13">
        <f>Source!BZ607</f>
        <v>95</v>
      </c>
      <c r="F924" s="50"/>
      <c r="G924" s="32"/>
      <c r="H924" s="31">
        <f>SUM(S918:S927)</f>
        <v>721.81</v>
      </c>
      <c r="I924" s="34"/>
      <c r="J924" s="28">
        <f>Source!AT607</f>
        <v>95</v>
      </c>
      <c r="K924" s="31">
        <f>SUM(T918:T927)</f>
        <v>4735.04</v>
      </c>
      <c r="L924" s="33"/>
    </row>
    <row r="925" spans="1:26" ht="14.25" x14ac:dyDescent="0.2">
      <c r="A925" s="46"/>
      <c r="B925" s="47"/>
      <c r="C925" s="47" t="s">
        <v>1459</v>
      </c>
      <c r="D925" s="30" t="s">
        <v>1458</v>
      </c>
      <c r="E925" s="13">
        <f>Source!CA607</f>
        <v>65</v>
      </c>
      <c r="F925" s="50"/>
      <c r="G925" s="32"/>
      <c r="H925" s="31">
        <f>SUM(U918:U927)</f>
        <v>493.87</v>
      </c>
      <c r="I925" s="34"/>
      <c r="J925" s="28">
        <f>Source!AU607</f>
        <v>65</v>
      </c>
      <c r="K925" s="31">
        <f>SUM(V918:V927)</f>
        <v>3239.76</v>
      </c>
      <c r="L925" s="33"/>
    </row>
    <row r="926" spans="1:26" ht="14.25" x14ac:dyDescent="0.2">
      <c r="A926" s="46"/>
      <c r="B926" s="47"/>
      <c r="C926" s="47" t="s">
        <v>1460</v>
      </c>
      <c r="D926" s="30" t="s">
        <v>1461</v>
      </c>
      <c r="E926" s="13">
        <f>Source!AQ607</f>
        <v>16.29</v>
      </c>
      <c r="F926" s="31"/>
      <c r="G926" s="32" t="str">
        <f>Source!DI607</f>
        <v/>
      </c>
      <c r="H926" s="31"/>
      <c r="I926" s="32"/>
      <c r="J926" s="32"/>
      <c r="K926" s="31"/>
      <c r="L926" s="35">
        <f>Source!U607</f>
        <v>79.820999999999998</v>
      </c>
    </row>
    <row r="927" spans="1:26" ht="28.5" x14ac:dyDescent="0.2">
      <c r="A927" s="48" t="str">
        <f>Source!E609</f>
        <v>82,1</v>
      </c>
      <c r="B927" s="49" t="str">
        <f>Source!F609</f>
        <v>20.2.05.04-0021</v>
      </c>
      <c r="C927" s="49" t="str">
        <f>Source!G609</f>
        <v>Кабель-канал (короб) Efapel 12x10 мм</v>
      </c>
      <c r="D927" s="36" t="str">
        <f>Source!H609</f>
        <v>100 м</v>
      </c>
      <c r="E927" s="37">
        <f>Source!I609</f>
        <v>489.99999999999994</v>
      </c>
      <c r="F927" s="38">
        <f>Source!AL609+Source!AM609+Source!AO609</f>
        <v>83</v>
      </c>
      <c r="G927" s="39" t="s">
        <v>6</v>
      </c>
      <c r="H927" s="38">
        <f>ROUND(Source!AC609*Source!I609, 2)+ROUND(Source!AD609*Source!I609, 2)+ROUND(Source!AF609*Source!I609, 2)</f>
        <v>40670</v>
      </c>
      <c r="I927" s="40"/>
      <c r="J927" s="40">
        <f>IF(Source!BC609&lt;&gt; 0, Source!BC609, 1)</f>
        <v>6.56</v>
      </c>
      <c r="K927" s="38">
        <f>Source!O609</f>
        <v>266795.2</v>
      </c>
      <c r="L927" s="41"/>
      <c r="S927">
        <f>ROUND((Source!FX609/100)*((ROUND(Source!AF609*Source!I609, 2)+ROUND(Source!AE609*Source!I609, 2))), 2)</f>
        <v>0</v>
      </c>
      <c r="T927">
        <f>Source!X609</f>
        <v>0</v>
      </c>
      <c r="U927">
        <f>ROUND((Source!FY609/100)*((ROUND(Source!AF609*Source!I609, 2)+ROUND(Source!AE609*Source!I609, 2))), 2)</f>
        <v>0</v>
      </c>
      <c r="V927">
        <f>Source!Y609</f>
        <v>0</v>
      </c>
      <c r="W927">
        <f>IF(Source!BI609&lt;=1,H927, 0)</f>
        <v>0</v>
      </c>
      <c r="X927">
        <f>IF(Source!BI609=2,H927, 0)</f>
        <v>40670</v>
      </c>
      <c r="Y927">
        <f>IF(Source!BI609=3,H927, 0)</f>
        <v>0</v>
      </c>
      <c r="Z927">
        <f>IF(Source!BI609=4,H927, 0)</f>
        <v>0</v>
      </c>
    </row>
    <row r="928" spans="1:26" ht="15" x14ac:dyDescent="0.25">
      <c r="G928" s="78">
        <f>H920+H921+H923+H924+H925+SUM(H927:H927)</f>
        <v>42898.81</v>
      </c>
      <c r="H928" s="78"/>
      <c r="J928" s="78">
        <f>K920+K921+K923+K924+K925+SUM(K927:K927)</f>
        <v>281416.09000000003</v>
      </c>
      <c r="K928" s="78"/>
      <c r="L928" s="42">
        <f>Source!U607</f>
        <v>79.820999999999998</v>
      </c>
      <c r="O928" s="26">
        <f>G928</f>
        <v>42898.81</v>
      </c>
      <c r="P928" s="26">
        <f>J928</f>
        <v>281416.09000000003</v>
      </c>
      <c r="Q928" s="26">
        <f>L928</f>
        <v>79.820999999999998</v>
      </c>
      <c r="W928">
        <f>IF(Source!BI607&lt;=1,H920+H921+H923+H924+H925, 0)</f>
        <v>0</v>
      </c>
      <c r="X928">
        <f>IF(Source!BI607=2,H920+H921+H923+H924+H925, 0)</f>
        <v>2228.81</v>
      </c>
      <c r="Y928">
        <f>IF(Source!BI607=3,H920+H921+H923+H924+H925, 0)</f>
        <v>0</v>
      </c>
      <c r="Z928">
        <f>IF(Source!BI607=4,H920+H921+H923+H924+H925, 0)</f>
        <v>0</v>
      </c>
    </row>
    <row r="929" spans="1:26" ht="28.5" x14ac:dyDescent="0.2">
      <c r="A929" s="46" t="str">
        <f>Source!E611</f>
        <v>83</v>
      </c>
      <c r="B929" s="47" t="str">
        <f>Source!F611</f>
        <v>м08-03-593-09</v>
      </c>
      <c r="C929" s="47" t="str">
        <f>Source!G611</f>
        <v>Светильник местного освещения</v>
      </c>
      <c r="D929" s="30" t="str">
        <f>Source!H611</f>
        <v>100 ШТ</v>
      </c>
      <c r="E929" s="13">
        <f>Source!I611</f>
        <v>0.09</v>
      </c>
      <c r="F929" s="31">
        <f>Source!AL611+Source!AM611+Source!AO611</f>
        <v>1106.5900000000001</v>
      </c>
      <c r="G929" s="32"/>
      <c r="H929" s="31"/>
      <c r="I929" s="32" t="str">
        <f>Source!BO611</f>
        <v/>
      </c>
      <c r="J929" s="32"/>
      <c r="K929" s="31"/>
      <c r="L929" s="33"/>
      <c r="S929">
        <f>ROUND((Source!FX611/100)*((ROUND(Source!AF611*Source!I611, 2)+ROUND(Source!AE611*Source!I611, 2))), 2)</f>
        <v>58.09</v>
      </c>
      <c r="T929">
        <f>Source!X611</f>
        <v>381.09</v>
      </c>
      <c r="U929">
        <f>ROUND((Source!FY611/100)*((ROUND(Source!AF611*Source!I611, 2)+ROUND(Source!AE611*Source!I611, 2))), 2)</f>
        <v>39.75</v>
      </c>
      <c r="V929">
        <f>Source!Y611</f>
        <v>260.75</v>
      </c>
    </row>
    <row r="930" spans="1:26" x14ac:dyDescent="0.2">
      <c r="C930" s="25" t="str">
        <f>"Объем: "&amp;Source!I611&amp;"=9/"&amp;"100"</f>
        <v>Объем: 0,09=9/100</v>
      </c>
    </row>
    <row r="931" spans="1:26" ht="14.25" x14ac:dyDescent="0.2">
      <c r="A931" s="46"/>
      <c r="B931" s="47"/>
      <c r="C931" s="47" t="s">
        <v>1456</v>
      </c>
      <c r="D931" s="30"/>
      <c r="E931" s="13"/>
      <c r="F931" s="31">
        <f>Source!AO611</f>
        <v>676.94</v>
      </c>
      <c r="G931" s="32" t="str">
        <f>Source!DG611</f>
        <v/>
      </c>
      <c r="H931" s="31">
        <f>ROUND(Source!AF611*Source!I611, 2)</f>
        <v>60.92</v>
      </c>
      <c r="I931" s="32"/>
      <c r="J931" s="32">
        <f>IF(Source!BA611&lt;&gt; 0, Source!BA611, 1)</f>
        <v>6.56</v>
      </c>
      <c r="K931" s="31">
        <f>Source!S611</f>
        <v>399.67</v>
      </c>
      <c r="L931" s="33"/>
      <c r="R931">
        <f>H931</f>
        <v>60.92</v>
      </c>
    </row>
    <row r="932" spans="1:26" ht="14.25" x14ac:dyDescent="0.2">
      <c r="A932" s="46"/>
      <c r="B932" s="47"/>
      <c r="C932" s="47" t="s">
        <v>210</v>
      </c>
      <c r="D932" s="30"/>
      <c r="E932" s="13"/>
      <c r="F932" s="31">
        <f>Source!AM611</f>
        <v>17.77</v>
      </c>
      <c r="G932" s="32" t="str">
        <f>Source!DE611</f>
        <v/>
      </c>
      <c r="H932" s="31">
        <f>ROUND(Source!AD611*Source!I611, 2)</f>
        <v>1.6</v>
      </c>
      <c r="I932" s="32"/>
      <c r="J932" s="32">
        <f>IF(Source!BB611&lt;&gt; 0, Source!BB611, 1)</f>
        <v>6.56</v>
      </c>
      <c r="K932" s="31">
        <f>Source!Q611</f>
        <v>10.49</v>
      </c>
      <c r="L932" s="33"/>
    </row>
    <row r="933" spans="1:26" ht="14.25" x14ac:dyDescent="0.2">
      <c r="A933" s="46"/>
      <c r="B933" s="47"/>
      <c r="C933" s="47" t="s">
        <v>1462</v>
      </c>
      <c r="D933" s="30"/>
      <c r="E933" s="13"/>
      <c r="F933" s="31">
        <f>Source!AN611</f>
        <v>2.5099999999999998</v>
      </c>
      <c r="G933" s="32" t="str">
        <f>Source!DF611</f>
        <v/>
      </c>
      <c r="H933" s="43">
        <f>ROUND(Source!AE611*Source!I611, 2)</f>
        <v>0.23</v>
      </c>
      <c r="I933" s="32"/>
      <c r="J933" s="32">
        <f>IF(Source!BS611&lt;&gt; 0, Source!BS611, 1)</f>
        <v>6.56</v>
      </c>
      <c r="K933" s="43">
        <f>Source!R611</f>
        <v>1.48</v>
      </c>
      <c r="L933" s="33"/>
      <c r="R933">
        <f>H933</f>
        <v>0.23</v>
      </c>
    </row>
    <row r="934" spans="1:26" ht="14.25" x14ac:dyDescent="0.2">
      <c r="A934" s="46"/>
      <c r="B934" s="47"/>
      <c r="C934" s="47" t="s">
        <v>1463</v>
      </c>
      <c r="D934" s="30"/>
      <c r="E934" s="13"/>
      <c r="F934" s="31">
        <f>Source!AL611</f>
        <v>411.88</v>
      </c>
      <c r="G934" s="32" t="str">
        <f>Source!DD611</f>
        <v/>
      </c>
      <c r="H934" s="31">
        <f>ROUND(Source!AC611*Source!I611, 2)</f>
        <v>37.07</v>
      </c>
      <c r="I934" s="32"/>
      <c r="J934" s="32">
        <f>IF(Source!BC611&lt;&gt; 0, Source!BC611, 1)</f>
        <v>6.56</v>
      </c>
      <c r="K934" s="31">
        <f>Source!P611</f>
        <v>243.17</v>
      </c>
      <c r="L934" s="33"/>
    </row>
    <row r="935" spans="1:26" ht="14.25" x14ac:dyDescent="0.2">
      <c r="A935" s="46"/>
      <c r="B935" s="47"/>
      <c r="C935" s="47" t="s">
        <v>1457</v>
      </c>
      <c r="D935" s="30" t="s">
        <v>1458</v>
      </c>
      <c r="E935" s="13">
        <f>Source!BZ611</f>
        <v>95</v>
      </c>
      <c r="F935" s="50"/>
      <c r="G935" s="32"/>
      <c r="H935" s="31">
        <f>SUM(S929:S938)</f>
        <v>58.09</v>
      </c>
      <c r="I935" s="34"/>
      <c r="J935" s="28">
        <f>Source!AT611</f>
        <v>95</v>
      </c>
      <c r="K935" s="31">
        <f>SUM(T929:T938)</f>
        <v>381.09</v>
      </c>
      <c r="L935" s="33"/>
    </row>
    <row r="936" spans="1:26" ht="14.25" x14ac:dyDescent="0.2">
      <c r="A936" s="46"/>
      <c r="B936" s="47"/>
      <c r="C936" s="47" t="s">
        <v>1459</v>
      </c>
      <c r="D936" s="30" t="s">
        <v>1458</v>
      </c>
      <c r="E936" s="13">
        <f>Source!CA611</f>
        <v>65</v>
      </c>
      <c r="F936" s="50"/>
      <c r="G936" s="32"/>
      <c r="H936" s="31">
        <f>SUM(U929:U938)</f>
        <v>39.75</v>
      </c>
      <c r="I936" s="34"/>
      <c r="J936" s="28">
        <f>Source!AU611</f>
        <v>65</v>
      </c>
      <c r="K936" s="31">
        <f>SUM(V929:V938)</f>
        <v>260.75</v>
      </c>
      <c r="L936" s="33"/>
    </row>
    <row r="937" spans="1:26" ht="14.25" x14ac:dyDescent="0.2">
      <c r="A937" s="46"/>
      <c r="B937" s="47"/>
      <c r="C937" s="47" t="s">
        <v>1460</v>
      </c>
      <c r="D937" s="30" t="s">
        <v>1461</v>
      </c>
      <c r="E937" s="13">
        <f>Source!AQ611</f>
        <v>68.239999999999995</v>
      </c>
      <c r="F937" s="31"/>
      <c r="G937" s="32" t="str">
        <f>Source!DI611</f>
        <v/>
      </c>
      <c r="H937" s="31"/>
      <c r="I937" s="32"/>
      <c r="J937" s="32"/>
      <c r="K937" s="31"/>
      <c r="L937" s="35">
        <f>Source!U611</f>
        <v>6.1415999999999995</v>
      </c>
    </row>
    <row r="938" spans="1:26" ht="42.75" x14ac:dyDescent="0.2">
      <c r="A938" s="48" t="str">
        <f>Source!E613</f>
        <v>83,1</v>
      </c>
      <c r="B938" s="49" t="str">
        <f>Source!F613</f>
        <v>20.3.03.03-0027</v>
      </c>
      <c r="C938" s="49" t="str">
        <f>Source!G613</f>
        <v>Светильник светодиодный белый/круг PROLight, STAYER, PROFESSIONAL, IP65 4000K 100Вт 57362-100-S</v>
      </c>
      <c r="D938" s="36" t="str">
        <f>Source!H613</f>
        <v>шт.</v>
      </c>
      <c r="E938" s="37">
        <f>Source!I613</f>
        <v>9</v>
      </c>
      <c r="F938" s="38">
        <f>Source!AL613+Source!AM613+Source!AO613</f>
        <v>47.82</v>
      </c>
      <c r="G938" s="39" t="s">
        <v>6</v>
      </c>
      <c r="H938" s="38">
        <f>ROUND(Source!AC613*Source!I613, 2)+ROUND(Source!AD613*Source!I613, 2)+ROUND(Source!AF613*Source!I613, 2)</f>
        <v>430.38</v>
      </c>
      <c r="I938" s="40"/>
      <c r="J938" s="40">
        <f>IF(Source!BC613&lt;&gt; 0, Source!BC613, 1)</f>
        <v>6.56</v>
      </c>
      <c r="K938" s="38">
        <f>Source!O613</f>
        <v>2823.29</v>
      </c>
      <c r="L938" s="41"/>
      <c r="S938">
        <f>ROUND((Source!FX613/100)*((ROUND(Source!AF613*Source!I613, 2)+ROUND(Source!AE613*Source!I613, 2))), 2)</f>
        <v>0</v>
      </c>
      <c r="T938">
        <f>Source!X613</f>
        <v>0</v>
      </c>
      <c r="U938">
        <f>ROUND((Source!FY613/100)*((ROUND(Source!AF613*Source!I613, 2)+ROUND(Source!AE613*Source!I613, 2))), 2)</f>
        <v>0</v>
      </c>
      <c r="V938">
        <f>Source!Y613</f>
        <v>0</v>
      </c>
      <c r="W938">
        <f>IF(Source!BI613&lt;=1,H938, 0)</f>
        <v>0</v>
      </c>
      <c r="X938">
        <f>IF(Source!BI613=2,H938, 0)</f>
        <v>430.38</v>
      </c>
      <c r="Y938">
        <f>IF(Source!BI613=3,H938, 0)</f>
        <v>0</v>
      </c>
      <c r="Z938">
        <f>IF(Source!BI613=4,H938, 0)</f>
        <v>0</v>
      </c>
    </row>
    <row r="939" spans="1:26" ht="15" x14ac:dyDescent="0.25">
      <c r="G939" s="78">
        <f>H931+H932+H934+H935+H936+SUM(H938:H938)</f>
        <v>627.80999999999995</v>
      </c>
      <c r="H939" s="78"/>
      <c r="J939" s="78">
        <f>K931+K932+K934+K935+K936+SUM(K938:K938)</f>
        <v>4118.46</v>
      </c>
      <c r="K939" s="78"/>
      <c r="L939" s="42">
        <f>Source!U611</f>
        <v>6.1415999999999995</v>
      </c>
      <c r="O939" s="26">
        <f>G939</f>
        <v>627.80999999999995</v>
      </c>
      <c r="P939" s="26">
        <f>J939</f>
        <v>4118.46</v>
      </c>
      <c r="Q939" s="26">
        <f>L939</f>
        <v>6.1415999999999995</v>
      </c>
      <c r="W939">
        <f>IF(Source!BI611&lt;=1,H931+H932+H934+H935+H936, 0)</f>
        <v>0</v>
      </c>
      <c r="X939">
        <f>IF(Source!BI611=2,H931+H932+H934+H935+H936, 0)</f>
        <v>197.43</v>
      </c>
      <c r="Y939">
        <f>IF(Source!BI611=3,H931+H932+H934+H935+H936, 0)</f>
        <v>0</v>
      </c>
      <c r="Z939">
        <f>IF(Source!BI611=4,H931+H932+H934+H935+H936, 0)</f>
        <v>0</v>
      </c>
    </row>
    <row r="940" spans="1:26" ht="57" x14ac:dyDescent="0.2">
      <c r="A940" s="46" t="str">
        <f>Source!E615</f>
        <v>84</v>
      </c>
      <c r="B940" s="47" t="str">
        <f>Source!F615</f>
        <v>м08-03-594-03</v>
      </c>
      <c r="C940" s="47" t="str">
        <f>Source!G615</f>
        <v>Светильник отдельно устанавливаемый на штырях с количеством ламп в светильнике до 4 прим.</v>
      </c>
      <c r="D940" s="30" t="str">
        <f>Source!H615</f>
        <v>100 ШТ</v>
      </c>
      <c r="E940" s="13">
        <f>Source!I615</f>
        <v>0.25</v>
      </c>
      <c r="F940" s="31">
        <f>Source!AL615+Source!AM615+Source!AO615</f>
        <v>1523.5700000000002</v>
      </c>
      <c r="G940" s="32"/>
      <c r="H940" s="31"/>
      <c r="I940" s="32" t="str">
        <f>Source!BO615</f>
        <v/>
      </c>
      <c r="J940" s="32"/>
      <c r="K940" s="31"/>
      <c r="L940" s="33"/>
      <c r="S940">
        <f>ROUND((Source!FX615/100)*((ROUND(Source!AF615*Source!I615, 2)+ROUND(Source!AE615*Source!I615, 2))), 2)</f>
        <v>320.32</v>
      </c>
      <c r="T940">
        <f>Source!X615</f>
        <v>2101.3000000000002</v>
      </c>
      <c r="U940">
        <f>ROUND((Source!FY615/100)*((ROUND(Source!AF615*Source!I615, 2)+ROUND(Source!AE615*Source!I615, 2))), 2)</f>
        <v>219.17</v>
      </c>
      <c r="V940">
        <f>Source!Y615</f>
        <v>1437.73</v>
      </c>
    </row>
    <row r="941" spans="1:26" x14ac:dyDescent="0.2">
      <c r="C941" s="25" t="str">
        <f>"Объем: "&amp;Source!I615&amp;"=25/"&amp;"100"</f>
        <v>Объем: 0,25=25/100</v>
      </c>
    </row>
    <row r="942" spans="1:26" ht="14.25" x14ac:dyDescent="0.2">
      <c r="A942" s="46"/>
      <c r="B942" s="47"/>
      <c r="C942" s="47" t="s">
        <v>1456</v>
      </c>
      <c r="D942" s="30"/>
      <c r="E942" s="13"/>
      <c r="F942" s="31">
        <f>Source!AO615</f>
        <v>1341.18</v>
      </c>
      <c r="G942" s="32" t="str">
        <f>Source!DG615</f>
        <v/>
      </c>
      <c r="H942" s="31">
        <f>ROUND(Source!AF615*Source!I615, 2)</f>
        <v>335.3</v>
      </c>
      <c r="I942" s="32"/>
      <c r="J942" s="32">
        <f>IF(Source!BA615&lt;&gt; 0, Source!BA615, 1)</f>
        <v>6.56</v>
      </c>
      <c r="K942" s="31">
        <f>Source!S615</f>
        <v>2199.54</v>
      </c>
      <c r="L942" s="33"/>
      <c r="R942">
        <f>H942</f>
        <v>335.3</v>
      </c>
    </row>
    <row r="943" spans="1:26" ht="14.25" x14ac:dyDescent="0.2">
      <c r="A943" s="46"/>
      <c r="B943" s="47"/>
      <c r="C943" s="47" t="s">
        <v>210</v>
      </c>
      <c r="D943" s="30"/>
      <c r="E943" s="13"/>
      <c r="F943" s="31">
        <f>Source!AM615</f>
        <v>53.31</v>
      </c>
      <c r="G943" s="32" t="str">
        <f>Source!DE615</f>
        <v/>
      </c>
      <c r="H943" s="31">
        <f>ROUND(Source!AD615*Source!I615, 2)</f>
        <v>13.33</v>
      </c>
      <c r="I943" s="32"/>
      <c r="J943" s="32">
        <f>IF(Source!BB615&lt;&gt; 0, Source!BB615, 1)</f>
        <v>6.56</v>
      </c>
      <c r="K943" s="31">
        <f>Source!Q615</f>
        <v>87.43</v>
      </c>
      <c r="L943" s="33"/>
    </row>
    <row r="944" spans="1:26" ht="14.25" x14ac:dyDescent="0.2">
      <c r="A944" s="46"/>
      <c r="B944" s="47"/>
      <c r="C944" s="47" t="s">
        <v>1462</v>
      </c>
      <c r="D944" s="30"/>
      <c r="E944" s="13"/>
      <c r="F944" s="31">
        <f>Source!AN615</f>
        <v>7.53</v>
      </c>
      <c r="G944" s="32" t="str">
        <f>Source!DF615</f>
        <v/>
      </c>
      <c r="H944" s="43">
        <f>ROUND(Source!AE615*Source!I615, 2)</f>
        <v>1.88</v>
      </c>
      <c r="I944" s="32"/>
      <c r="J944" s="32">
        <f>IF(Source!BS615&lt;&gt; 0, Source!BS615, 1)</f>
        <v>6.56</v>
      </c>
      <c r="K944" s="43">
        <f>Source!R615</f>
        <v>12.35</v>
      </c>
      <c r="L944" s="33"/>
      <c r="R944">
        <f>H944</f>
        <v>1.88</v>
      </c>
    </row>
    <row r="945" spans="1:26" ht="14.25" x14ac:dyDescent="0.2">
      <c r="A945" s="46"/>
      <c r="B945" s="47"/>
      <c r="C945" s="47" t="s">
        <v>1463</v>
      </c>
      <c r="D945" s="30"/>
      <c r="E945" s="13"/>
      <c r="F945" s="31">
        <f>Source!AL615</f>
        <v>129.08000000000001</v>
      </c>
      <c r="G945" s="32" t="str">
        <f>Source!DD615</f>
        <v/>
      </c>
      <c r="H945" s="31">
        <f>ROUND(Source!AC615*Source!I615, 2)</f>
        <v>32.270000000000003</v>
      </c>
      <c r="I945" s="32"/>
      <c r="J945" s="32">
        <f>IF(Source!BC615&lt;&gt; 0, Source!BC615, 1)</f>
        <v>6.56</v>
      </c>
      <c r="K945" s="31">
        <f>Source!P615</f>
        <v>211.69</v>
      </c>
      <c r="L945" s="33"/>
    </row>
    <row r="946" spans="1:26" ht="14.25" x14ac:dyDescent="0.2">
      <c r="A946" s="46"/>
      <c r="B946" s="47"/>
      <c r="C946" s="47" t="s">
        <v>1457</v>
      </c>
      <c r="D946" s="30" t="s">
        <v>1458</v>
      </c>
      <c r="E946" s="13">
        <f>Source!BZ615</f>
        <v>95</v>
      </c>
      <c r="F946" s="50"/>
      <c r="G946" s="32"/>
      <c r="H946" s="31">
        <f>SUM(S940:S949)</f>
        <v>320.32</v>
      </c>
      <c r="I946" s="34"/>
      <c r="J946" s="28">
        <f>Source!AT615</f>
        <v>95</v>
      </c>
      <c r="K946" s="31">
        <f>SUM(T940:T949)</f>
        <v>2101.3000000000002</v>
      </c>
      <c r="L946" s="33"/>
    </row>
    <row r="947" spans="1:26" ht="14.25" x14ac:dyDescent="0.2">
      <c r="A947" s="46"/>
      <c r="B947" s="47"/>
      <c r="C947" s="47" t="s">
        <v>1459</v>
      </c>
      <c r="D947" s="30" t="s">
        <v>1458</v>
      </c>
      <c r="E947" s="13">
        <f>Source!CA615</f>
        <v>65</v>
      </c>
      <c r="F947" s="50"/>
      <c r="G947" s="32"/>
      <c r="H947" s="31">
        <f>SUM(U940:U949)</f>
        <v>219.17</v>
      </c>
      <c r="I947" s="34"/>
      <c r="J947" s="28">
        <f>Source!AU615</f>
        <v>65</v>
      </c>
      <c r="K947" s="31">
        <f>SUM(V940:V949)</f>
        <v>1437.73</v>
      </c>
      <c r="L947" s="33"/>
    </row>
    <row r="948" spans="1:26" ht="14.25" x14ac:dyDescent="0.2">
      <c r="A948" s="46"/>
      <c r="B948" s="47"/>
      <c r="C948" s="47" t="s">
        <v>1460</v>
      </c>
      <c r="D948" s="30" t="s">
        <v>1461</v>
      </c>
      <c r="E948" s="13">
        <f>Source!AQ615</f>
        <v>135.19999999999999</v>
      </c>
      <c r="F948" s="31"/>
      <c r="G948" s="32" t="str">
        <f>Source!DI615</f>
        <v/>
      </c>
      <c r="H948" s="31"/>
      <c r="I948" s="32"/>
      <c r="J948" s="32"/>
      <c r="K948" s="31"/>
      <c r="L948" s="35">
        <f>Source!U615</f>
        <v>33.799999999999997</v>
      </c>
    </row>
    <row r="949" spans="1:26" ht="28.5" x14ac:dyDescent="0.2">
      <c r="A949" s="48" t="str">
        <f>Source!E617</f>
        <v>84,1</v>
      </c>
      <c r="B949" s="49" t="str">
        <f>Source!F617</f>
        <v>20.3.03.04-0353</v>
      </c>
      <c r="C949" s="49" t="str">
        <f>Source!G617</f>
        <v>Светильники светодиодный 4х18Вт</v>
      </c>
      <c r="D949" s="36" t="str">
        <f>Source!H617</f>
        <v>шт.</v>
      </c>
      <c r="E949" s="37">
        <f>Source!I617</f>
        <v>25</v>
      </c>
      <c r="F949" s="38">
        <f>Source!AL617+Source!AM617+Source!AO617</f>
        <v>335.68</v>
      </c>
      <c r="G949" s="39" t="s">
        <v>6</v>
      </c>
      <c r="H949" s="38">
        <f>ROUND(Source!AC617*Source!I617, 2)+ROUND(Source!AD617*Source!I617, 2)+ROUND(Source!AF617*Source!I617, 2)</f>
        <v>8392</v>
      </c>
      <c r="I949" s="40"/>
      <c r="J949" s="40">
        <f>IF(Source!BC617&lt;&gt; 0, Source!BC617, 1)</f>
        <v>6.56</v>
      </c>
      <c r="K949" s="38">
        <f>Source!O617</f>
        <v>55051.519999999997</v>
      </c>
      <c r="L949" s="41"/>
      <c r="S949">
        <f>ROUND((Source!FX617/100)*((ROUND(Source!AF617*Source!I617, 2)+ROUND(Source!AE617*Source!I617, 2))), 2)</f>
        <v>0</v>
      </c>
      <c r="T949">
        <f>Source!X617</f>
        <v>0</v>
      </c>
      <c r="U949">
        <f>ROUND((Source!FY617/100)*((ROUND(Source!AF617*Source!I617, 2)+ROUND(Source!AE617*Source!I617, 2))), 2)</f>
        <v>0</v>
      </c>
      <c r="V949">
        <f>Source!Y617</f>
        <v>0</v>
      </c>
      <c r="W949">
        <f>IF(Source!BI617&lt;=1,H949, 0)</f>
        <v>0</v>
      </c>
      <c r="X949">
        <f>IF(Source!BI617=2,H949, 0)</f>
        <v>8392</v>
      </c>
      <c r="Y949">
        <f>IF(Source!BI617=3,H949, 0)</f>
        <v>0</v>
      </c>
      <c r="Z949">
        <f>IF(Source!BI617=4,H949, 0)</f>
        <v>0</v>
      </c>
    </row>
    <row r="950" spans="1:26" ht="15" x14ac:dyDescent="0.25">
      <c r="G950" s="78">
        <f>H942+H943+H945+H946+H947+SUM(H949:H949)</f>
        <v>9312.39</v>
      </c>
      <c r="H950" s="78"/>
      <c r="J950" s="78">
        <f>K942+K943+K945+K946+K947+SUM(K949:K949)</f>
        <v>61089.21</v>
      </c>
      <c r="K950" s="78"/>
      <c r="L950" s="42">
        <f>Source!U615</f>
        <v>33.799999999999997</v>
      </c>
      <c r="O950" s="26">
        <f>G950</f>
        <v>9312.39</v>
      </c>
      <c r="P950" s="26">
        <f>J950</f>
        <v>61089.21</v>
      </c>
      <c r="Q950" s="26">
        <f>L950</f>
        <v>33.799999999999997</v>
      </c>
      <c r="W950">
        <f>IF(Source!BI615&lt;=1,H942+H943+H945+H946+H947, 0)</f>
        <v>0</v>
      </c>
      <c r="X950">
        <f>IF(Source!BI615=2,H942+H943+H945+H946+H947, 0)</f>
        <v>920.39</v>
      </c>
      <c r="Y950">
        <f>IF(Source!BI615=3,H942+H943+H945+H946+H947, 0)</f>
        <v>0</v>
      </c>
      <c r="Z950">
        <f>IF(Source!BI615=4,H942+H943+H945+H946+H947, 0)</f>
        <v>0</v>
      </c>
    </row>
    <row r="951" spans="1:26" ht="42.75" x14ac:dyDescent="0.2">
      <c r="A951" s="46" t="str">
        <f>Source!E619</f>
        <v>85</v>
      </c>
      <c r="B951" s="47" t="str">
        <f>Source!F619</f>
        <v>м08-03-594-02</v>
      </c>
      <c r="C951" s="47" t="str">
        <f>Source!G619</f>
        <v>Светильник отдельно устанавливаемый на штырях с количеством ламп в светильнике 2</v>
      </c>
      <c r="D951" s="30" t="str">
        <f>Source!H619</f>
        <v>100 ШТ</v>
      </c>
      <c r="E951" s="13">
        <f>Source!I619</f>
        <v>0.22</v>
      </c>
      <c r="F951" s="31">
        <f>Source!AL619+Source!AM619+Source!AO619</f>
        <v>1076.79</v>
      </c>
      <c r="G951" s="32"/>
      <c r="H951" s="31"/>
      <c r="I951" s="32" t="str">
        <f>Source!BO619</f>
        <v/>
      </c>
      <c r="J951" s="32"/>
      <c r="K951" s="31"/>
      <c r="L951" s="33"/>
      <c r="S951">
        <f>ROUND((Source!FX619/100)*((ROUND(Source!AF619*Source!I619, 2)+ROUND(Source!AE619*Source!I619, 2))), 2)</f>
        <v>193.45</v>
      </c>
      <c r="T951">
        <f>Source!X619</f>
        <v>1269.03</v>
      </c>
      <c r="U951">
        <f>ROUND((Source!FY619/100)*((ROUND(Source!AF619*Source!I619, 2)+ROUND(Source!AE619*Source!I619, 2))), 2)</f>
        <v>132.36000000000001</v>
      </c>
      <c r="V951">
        <f>Source!Y619</f>
        <v>868.28</v>
      </c>
    </row>
    <row r="952" spans="1:26" x14ac:dyDescent="0.2">
      <c r="C952" s="25" t="str">
        <f>"Объем: "&amp;Source!I619&amp;"=22/"&amp;"100"</f>
        <v>Объем: 0,22=22/100</v>
      </c>
    </row>
    <row r="953" spans="1:26" ht="14.25" x14ac:dyDescent="0.2">
      <c r="A953" s="46"/>
      <c r="B953" s="47"/>
      <c r="C953" s="47" t="s">
        <v>1456</v>
      </c>
      <c r="D953" s="30"/>
      <c r="E953" s="13"/>
      <c r="F953" s="31">
        <f>Source!AO619</f>
        <v>920.58</v>
      </c>
      <c r="G953" s="32" t="str">
        <f>Source!DG619</f>
        <v/>
      </c>
      <c r="H953" s="31">
        <f>ROUND(Source!AF619*Source!I619, 2)</f>
        <v>202.53</v>
      </c>
      <c r="I953" s="32"/>
      <c r="J953" s="32">
        <f>IF(Source!BA619&lt;&gt; 0, Source!BA619, 1)</f>
        <v>6.56</v>
      </c>
      <c r="K953" s="31">
        <f>Source!S619</f>
        <v>1328.58</v>
      </c>
      <c r="L953" s="33"/>
      <c r="R953">
        <f>H953</f>
        <v>202.53</v>
      </c>
    </row>
    <row r="954" spans="1:26" ht="14.25" x14ac:dyDescent="0.2">
      <c r="A954" s="46"/>
      <c r="B954" s="47"/>
      <c r="C954" s="47" t="s">
        <v>210</v>
      </c>
      <c r="D954" s="30"/>
      <c r="E954" s="13"/>
      <c r="F954" s="31">
        <f>Source!AM619</f>
        <v>35.54</v>
      </c>
      <c r="G954" s="32" t="str">
        <f>Source!DE619</f>
        <v/>
      </c>
      <c r="H954" s="31">
        <f>ROUND(Source!AD619*Source!I619, 2)</f>
        <v>7.82</v>
      </c>
      <c r="I954" s="32"/>
      <c r="J954" s="32">
        <f>IF(Source!BB619&lt;&gt; 0, Source!BB619, 1)</f>
        <v>6.56</v>
      </c>
      <c r="K954" s="31">
        <f>Source!Q619</f>
        <v>51.29</v>
      </c>
      <c r="L954" s="33"/>
    </row>
    <row r="955" spans="1:26" ht="14.25" x14ac:dyDescent="0.2">
      <c r="A955" s="46"/>
      <c r="B955" s="47"/>
      <c r="C955" s="47" t="s">
        <v>1462</v>
      </c>
      <c r="D955" s="30"/>
      <c r="E955" s="13"/>
      <c r="F955" s="31">
        <f>Source!AN619</f>
        <v>5.0199999999999996</v>
      </c>
      <c r="G955" s="32" t="str">
        <f>Source!DF619</f>
        <v/>
      </c>
      <c r="H955" s="43">
        <f>ROUND(Source!AE619*Source!I619, 2)</f>
        <v>1.1000000000000001</v>
      </c>
      <c r="I955" s="32"/>
      <c r="J955" s="32">
        <f>IF(Source!BS619&lt;&gt; 0, Source!BS619, 1)</f>
        <v>6.56</v>
      </c>
      <c r="K955" s="43">
        <f>Source!R619</f>
        <v>7.24</v>
      </c>
      <c r="L955" s="33"/>
      <c r="R955">
        <f>H955</f>
        <v>1.1000000000000001</v>
      </c>
    </row>
    <row r="956" spans="1:26" ht="14.25" x14ac:dyDescent="0.2">
      <c r="A956" s="46"/>
      <c r="B956" s="47"/>
      <c r="C956" s="47" t="s">
        <v>1463</v>
      </c>
      <c r="D956" s="30"/>
      <c r="E956" s="13"/>
      <c r="F956" s="31">
        <f>Source!AL619</f>
        <v>120.67</v>
      </c>
      <c r="G956" s="32" t="str">
        <f>Source!DD619</f>
        <v/>
      </c>
      <c r="H956" s="31">
        <f>ROUND(Source!AC619*Source!I619, 2)</f>
        <v>26.55</v>
      </c>
      <c r="I956" s="32"/>
      <c r="J956" s="32">
        <f>IF(Source!BC619&lt;&gt; 0, Source!BC619, 1)</f>
        <v>6.56</v>
      </c>
      <c r="K956" s="31">
        <f>Source!P619</f>
        <v>174.15</v>
      </c>
      <c r="L956" s="33"/>
    </row>
    <row r="957" spans="1:26" ht="14.25" x14ac:dyDescent="0.2">
      <c r="A957" s="46"/>
      <c r="B957" s="47"/>
      <c r="C957" s="47" t="s">
        <v>1457</v>
      </c>
      <c r="D957" s="30" t="s">
        <v>1458</v>
      </c>
      <c r="E957" s="13">
        <f>Source!BZ619</f>
        <v>95</v>
      </c>
      <c r="F957" s="50"/>
      <c r="G957" s="32"/>
      <c r="H957" s="31">
        <f>SUM(S951:S960)</f>
        <v>193.45</v>
      </c>
      <c r="I957" s="34"/>
      <c r="J957" s="28">
        <f>Source!AT619</f>
        <v>95</v>
      </c>
      <c r="K957" s="31">
        <f>SUM(T951:T960)</f>
        <v>1269.03</v>
      </c>
      <c r="L957" s="33"/>
    </row>
    <row r="958" spans="1:26" ht="14.25" x14ac:dyDescent="0.2">
      <c r="A958" s="46"/>
      <c r="B958" s="47"/>
      <c r="C958" s="47" t="s">
        <v>1459</v>
      </c>
      <c r="D958" s="30" t="s">
        <v>1458</v>
      </c>
      <c r="E958" s="13">
        <f>Source!CA619</f>
        <v>65</v>
      </c>
      <c r="F958" s="50"/>
      <c r="G958" s="32"/>
      <c r="H958" s="31">
        <f>SUM(U951:U960)</f>
        <v>132.36000000000001</v>
      </c>
      <c r="I958" s="34"/>
      <c r="J958" s="28">
        <f>Source!AU619</f>
        <v>65</v>
      </c>
      <c r="K958" s="31">
        <f>SUM(V951:V960)</f>
        <v>868.28</v>
      </c>
      <c r="L958" s="33"/>
    </row>
    <row r="959" spans="1:26" ht="14.25" x14ac:dyDescent="0.2">
      <c r="A959" s="46"/>
      <c r="B959" s="47"/>
      <c r="C959" s="47" t="s">
        <v>1460</v>
      </c>
      <c r="D959" s="30" t="s">
        <v>1461</v>
      </c>
      <c r="E959" s="13">
        <f>Source!AQ619</f>
        <v>92.8</v>
      </c>
      <c r="F959" s="31"/>
      <c r="G959" s="32" t="str">
        <f>Source!DI619</f>
        <v/>
      </c>
      <c r="H959" s="31"/>
      <c r="I959" s="32"/>
      <c r="J959" s="32"/>
      <c r="K959" s="31"/>
      <c r="L959" s="35">
        <f>Source!U619</f>
        <v>20.416</v>
      </c>
    </row>
    <row r="960" spans="1:26" ht="42.75" x14ac:dyDescent="0.2">
      <c r="A960" s="48" t="str">
        <f>Source!E621</f>
        <v>85,1</v>
      </c>
      <c r="B960" s="49" t="str">
        <f>Source!F621</f>
        <v>20.3.03.04-0044</v>
      </c>
      <c r="C960" s="49" t="str">
        <f>Source!G621</f>
        <v>Светильник светодиодный влагозащитный WOLTA LWPW 36 WO1 18Bт 6500 К IP 65 570 мм</v>
      </c>
      <c r="D960" s="36" t="str">
        <f>Source!H621</f>
        <v>шт.</v>
      </c>
      <c r="E960" s="37">
        <f>Source!I621</f>
        <v>22</v>
      </c>
      <c r="F960" s="38">
        <f>Source!AL621+Source!AM621+Source!AO621</f>
        <v>340.37</v>
      </c>
      <c r="G960" s="39" t="s">
        <v>6</v>
      </c>
      <c r="H960" s="38">
        <f>ROUND(Source!AC621*Source!I621, 2)+ROUND(Source!AD621*Source!I621, 2)+ROUND(Source!AF621*Source!I621, 2)</f>
        <v>7488.14</v>
      </c>
      <c r="I960" s="40"/>
      <c r="J960" s="40">
        <f>IF(Source!BC621&lt;&gt; 0, Source!BC621, 1)</f>
        <v>6.56</v>
      </c>
      <c r="K960" s="38">
        <f>Source!O621</f>
        <v>49122.2</v>
      </c>
      <c r="L960" s="41"/>
      <c r="S960">
        <f>ROUND((Source!FX621/100)*((ROUND(Source!AF621*Source!I621, 2)+ROUND(Source!AE621*Source!I621, 2))), 2)</f>
        <v>0</v>
      </c>
      <c r="T960">
        <f>Source!X621</f>
        <v>0</v>
      </c>
      <c r="U960">
        <f>ROUND((Source!FY621/100)*((ROUND(Source!AF621*Source!I621, 2)+ROUND(Source!AE621*Source!I621, 2))), 2)</f>
        <v>0</v>
      </c>
      <c r="V960">
        <f>Source!Y621</f>
        <v>0</v>
      </c>
      <c r="W960">
        <f>IF(Source!BI621&lt;=1,H960, 0)</f>
        <v>0</v>
      </c>
      <c r="X960">
        <f>IF(Source!BI621=2,H960, 0)</f>
        <v>7488.14</v>
      </c>
      <c r="Y960">
        <f>IF(Source!BI621=3,H960, 0)</f>
        <v>0</v>
      </c>
      <c r="Z960">
        <f>IF(Source!BI621=4,H960, 0)</f>
        <v>0</v>
      </c>
    </row>
    <row r="961" spans="1:26" ht="15" x14ac:dyDescent="0.25">
      <c r="G961" s="78">
        <f>H953+H954+H956+H957+H958+SUM(H960:H960)</f>
        <v>8050.85</v>
      </c>
      <c r="H961" s="78"/>
      <c r="J961" s="78">
        <f>K953+K954+K956+K957+K958+SUM(K960:K960)</f>
        <v>52813.53</v>
      </c>
      <c r="K961" s="78"/>
      <c r="L961" s="42">
        <f>Source!U619</f>
        <v>20.416</v>
      </c>
      <c r="O961" s="26">
        <f>G961</f>
        <v>8050.85</v>
      </c>
      <c r="P961" s="26">
        <f>J961</f>
        <v>52813.53</v>
      </c>
      <c r="Q961" s="26">
        <f>L961</f>
        <v>20.416</v>
      </c>
      <c r="W961">
        <f>IF(Source!BI619&lt;=1,H953+H954+H956+H957+H958, 0)</f>
        <v>0</v>
      </c>
      <c r="X961">
        <f>IF(Source!BI619=2,H953+H954+H956+H957+H958, 0)</f>
        <v>562.71</v>
      </c>
      <c r="Y961">
        <f>IF(Source!BI619=3,H953+H954+H956+H957+H958, 0)</f>
        <v>0</v>
      </c>
      <c r="Z961">
        <f>IF(Source!BI619=4,H953+H954+H956+H957+H958, 0)</f>
        <v>0</v>
      </c>
    </row>
    <row r="962" spans="1:26" ht="57" x14ac:dyDescent="0.2">
      <c r="A962" s="46" t="str">
        <f>Source!E623</f>
        <v>86</v>
      </c>
      <c r="B962" s="47" t="str">
        <f>Source!F623</f>
        <v>м08-03-599-09</v>
      </c>
      <c r="C962" s="47" t="str">
        <f>Source!G623</f>
        <v>Щитки осветительные, устанавливаемые на стене распорными дюбелями, масса щитка до 6 кг</v>
      </c>
      <c r="D962" s="30" t="str">
        <f>Source!H623</f>
        <v>ШТ</v>
      </c>
      <c r="E962" s="13">
        <f>Source!I623</f>
        <v>3</v>
      </c>
      <c r="F962" s="31">
        <f>Source!AL623+Source!AM623+Source!AO623</f>
        <v>70.22</v>
      </c>
      <c r="G962" s="32"/>
      <c r="H962" s="31"/>
      <c r="I962" s="32" t="str">
        <f>Source!BO623</f>
        <v/>
      </c>
      <c r="J962" s="32"/>
      <c r="K962" s="31"/>
      <c r="L962" s="33"/>
      <c r="S962">
        <f>ROUND((Source!FX623/100)*((ROUND(Source!AF623*Source!I623, 2)+ROUND(Source!AE623*Source!I623, 2))), 2)</f>
        <v>73.13</v>
      </c>
      <c r="T962">
        <f>Source!X623</f>
        <v>479.74</v>
      </c>
      <c r="U962">
        <f>ROUND((Source!FY623/100)*((ROUND(Source!AF623*Source!I623, 2)+ROUND(Source!AE623*Source!I623, 2))), 2)</f>
        <v>50.04</v>
      </c>
      <c r="V962">
        <f>Source!Y623</f>
        <v>328.24</v>
      </c>
    </row>
    <row r="963" spans="1:26" ht="14.25" x14ac:dyDescent="0.2">
      <c r="A963" s="46"/>
      <c r="B963" s="47"/>
      <c r="C963" s="47" t="s">
        <v>1456</v>
      </c>
      <c r="D963" s="30"/>
      <c r="E963" s="13"/>
      <c r="F963" s="31">
        <f>Source!AO623</f>
        <v>25.4</v>
      </c>
      <c r="G963" s="32" t="str">
        <f>Source!DG623</f>
        <v/>
      </c>
      <c r="H963" s="31">
        <f>ROUND(Source!AF623*Source!I623, 2)</f>
        <v>76.2</v>
      </c>
      <c r="I963" s="32"/>
      <c r="J963" s="32">
        <f>IF(Source!BA623&lt;&gt; 0, Source!BA623, 1)</f>
        <v>6.56</v>
      </c>
      <c r="K963" s="31">
        <f>Source!S623</f>
        <v>499.87</v>
      </c>
      <c r="L963" s="33"/>
      <c r="R963">
        <f>H963</f>
        <v>76.2</v>
      </c>
    </row>
    <row r="964" spans="1:26" ht="14.25" x14ac:dyDescent="0.2">
      <c r="A964" s="46"/>
      <c r="B964" s="47"/>
      <c r="C964" s="47" t="s">
        <v>210</v>
      </c>
      <c r="D964" s="30"/>
      <c r="E964" s="13"/>
      <c r="F964" s="31">
        <f>Source!AM623</f>
        <v>1.78</v>
      </c>
      <c r="G964" s="32" t="str">
        <f>Source!DE623</f>
        <v/>
      </c>
      <c r="H964" s="31">
        <f>ROUND(Source!AD623*Source!I623, 2)</f>
        <v>5.34</v>
      </c>
      <c r="I964" s="32"/>
      <c r="J964" s="32">
        <f>IF(Source!BB623&lt;&gt; 0, Source!BB623, 1)</f>
        <v>6.56</v>
      </c>
      <c r="K964" s="31">
        <f>Source!Q623</f>
        <v>35.03</v>
      </c>
      <c r="L964" s="33"/>
    </row>
    <row r="965" spans="1:26" ht="14.25" x14ac:dyDescent="0.2">
      <c r="A965" s="46"/>
      <c r="B965" s="47"/>
      <c r="C965" s="47" t="s">
        <v>1462</v>
      </c>
      <c r="D965" s="30"/>
      <c r="E965" s="13"/>
      <c r="F965" s="31">
        <f>Source!AN623</f>
        <v>0.26</v>
      </c>
      <c r="G965" s="32" t="str">
        <f>Source!DF623</f>
        <v/>
      </c>
      <c r="H965" s="43">
        <f>ROUND(Source!AE623*Source!I623, 2)</f>
        <v>0.78</v>
      </c>
      <c r="I965" s="32"/>
      <c r="J965" s="32">
        <f>IF(Source!BS623&lt;&gt; 0, Source!BS623, 1)</f>
        <v>6.56</v>
      </c>
      <c r="K965" s="43">
        <f>Source!R623</f>
        <v>5.12</v>
      </c>
      <c r="L965" s="33"/>
      <c r="R965">
        <f>H965</f>
        <v>0.78</v>
      </c>
    </row>
    <row r="966" spans="1:26" ht="14.25" x14ac:dyDescent="0.2">
      <c r="A966" s="46"/>
      <c r="B966" s="47"/>
      <c r="C966" s="47" t="s">
        <v>1463</v>
      </c>
      <c r="D966" s="30"/>
      <c r="E966" s="13"/>
      <c r="F966" s="31">
        <f>Source!AL623</f>
        <v>43.04</v>
      </c>
      <c r="G966" s="32" t="str">
        <f>Source!DD623</f>
        <v/>
      </c>
      <c r="H966" s="31">
        <f>ROUND(Source!AC623*Source!I623, 2)</f>
        <v>129.12</v>
      </c>
      <c r="I966" s="32"/>
      <c r="J966" s="32">
        <f>IF(Source!BC623&lt;&gt; 0, Source!BC623, 1)</f>
        <v>6.56</v>
      </c>
      <c r="K966" s="31">
        <f>Source!P623</f>
        <v>847.03</v>
      </c>
      <c r="L966" s="33"/>
    </row>
    <row r="967" spans="1:26" ht="14.25" x14ac:dyDescent="0.2">
      <c r="A967" s="46"/>
      <c r="B967" s="47"/>
      <c r="C967" s="47" t="s">
        <v>1457</v>
      </c>
      <c r="D967" s="30" t="s">
        <v>1458</v>
      </c>
      <c r="E967" s="13">
        <f>Source!BZ623</f>
        <v>95</v>
      </c>
      <c r="F967" s="50"/>
      <c r="G967" s="32"/>
      <c r="H967" s="31">
        <f>SUM(S962:S971)</f>
        <v>73.13</v>
      </c>
      <c r="I967" s="34"/>
      <c r="J967" s="28">
        <f>Source!AT623</f>
        <v>95</v>
      </c>
      <c r="K967" s="31">
        <f>SUM(T962:T971)</f>
        <v>479.74</v>
      </c>
      <c r="L967" s="33"/>
    </row>
    <row r="968" spans="1:26" ht="14.25" x14ac:dyDescent="0.2">
      <c r="A968" s="46"/>
      <c r="B968" s="47"/>
      <c r="C968" s="47" t="s">
        <v>1459</v>
      </c>
      <c r="D968" s="30" t="s">
        <v>1458</v>
      </c>
      <c r="E968" s="13">
        <f>Source!CA623</f>
        <v>65</v>
      </c>
      <c r="F968" s="50"/>
      <c r="G968" s="32"/>
      <c r="H968" s="31">
        <f>SUM(U962:U971)</f>
        <v>50.04</v>
      </c>
      <c r="I968" s="34"/>
      <c r="J968" s="28">
        <f>Source!AU623</f>
        <v>65</v>
      </c>
      <c r="K968" s="31">
        <f>SUM(V962:V971)</f>
        <v>328.24</v>
      </c>
      <c r="L968" s="33"/>
    </row>
    <row r="969" spans="1:26" ht="14.25" x14ac:dyDescent="0.2">
      <c r="A969" s="46"/>
      <c r="B969" s="47"/>
      <c r="C969" s="47" t="s">
        <v>1460</v>
      </c>
      <c r="D969" s="30" t="s">
        <v>1461</v>
      </c>
      <c r="E969" s="13">
        <f>Source!AQ623</f>
        <v>2.56</v>
      </c>
      <c r="F969" s="31"/>
      <c r="G969" s="32" t="str">
        <f>Source!DI623</f>
        <v/>
      </c>
      <c r="H969" s="31"/>
      <c r="I969" s="32"/>
      <c r="J969" s="32"/>
      <c r="K969" s="31"/>
      <c r="L969" s="35">
        <f>Source!U623</f>
        <v>7.68</v>
      </c>
    </row>
    <row r="970" spans="1:26" ht="42.75" x14ac:dyDescent="0.2">
      <c r="A970" s="46" t="str">
        <f>Source!E625</f>
        <v>86,1</v>
      </c>
      <c r="B970" s="47" t="str">
        <f>Source!F625</f>
        <v>20.4.04.02-0029</v>
      </c>
      <c r="C970" s="47" t="str">
        <f>Source!G625</f>
        <v>Щиты распределительные навесные ЩРН-72, 2 двери, размер корпуса 480х565х125 мм</v>
      </c>
      <c r="D970" s="30" t="str">
        <f>Source!H625</f>
        <v>шт.</v>
      </c>
      <c r="E970" s="13">
        <f>Source!I625</f>
        <v>2</v>
      </c>
      <c r="F970" s="31">
        <f>Source!AL625+Source!AM625+Source!AO625</f>
        <v>724.62</v>
      </c>
      <c r="G970" s="45" t="s">
        <v>6</v>
      </c>
      <c r="H970" s="31">
        <f>ROUND(Source!AC625*Source!I625, 2)+ROUND(Source!AD625*Source!I625, 2)+ROUND(Source!AF625*Source!I625, 2)</f>
        <v>1449.24</v>
      </c>
      <c r="I970" s="32"/>
      <c r="J970" s="32">
        <f>IF(Source!BC625&lt;&gt; 0, Source!BC625, 1)</f>
        <v>6.56</v>
      </c>
      <c r="K970" s="31">
        <f>Source!O625</f>
        <v>9507.01</v>
      </c>
      <c r="L970" s="33"/>
      <c r="S970">
        <f>ROUND((Source!FX625/100)*((ROUND(Source!AF625*Source!I625, 2)+ROUND(Source!AE625*Source!I625, 2))), 2)</f>
        <v>0</v>
      </c>
      <c r="T970">
        <f>Source!X625</f>
        <v>0</v>
      </c>
      <c r="U970">
        <f>ROUND((Source!FY625/100)*((ROUND(Source!AF625*Source!I625, 2)+ROUND(Source!AE625*Source!I625, 2))), 2)</f>
        <v>0</v>
      </c>
      <c r="V970">
        <f>Source!Y625</f>
        <v>0</v>
      </c>
      <c r="W970">
        <f>IF(Source!BI625&lt;=1,H970, 0)</f>
        <v>0</v>
      </c>
      <c r="X970">
        <f>IF(Source!BI625=2,H970, 0)</f>
        <v>1449.24</v>
      </c>
      <c r="Y970">
        <f>IF(Source!BI625=3,H970, 0)</f>
        <v>0</v>
      </c>
      <c r="Z970">
        <f>IF(Source!BI625=4,H970, 0)</f>
        <v>0</v>
      </c>
    </row>
    <row r="971" spans="1:26" ht="42.75" x14ac:dyDescent="0.2">
      <c r="A971" s="48" t="str">
        <f>Source!E627</f>
        <v>86,2</v>
      </c>
      <c r="B971" s="49" t="str">
        <f>Source!F627</f>
        <v>20.4.04.02-0025</v>
      </c>
      <c r="C971" s="49" t="str">
        <f>Source!G627</f>
        <v>Щиты распределительные навесные ЩРН-24, размер корпуса 350х300х125 мм</v>
      </c>
      <c r="D971" s="36" t="str">
        <f>Source!H627</f>
        <v>шт.</v>
      </c>
      <c r="E971" s="37">
        <f>Source!I627</f>
        <v>1</v>
      </c>
      <c r="F971" s="38">
        <f>Source!AL627+Source!AM627+Source!AO627</f>
        <v>229.76</v>
      </c>
      <c r="G971" s="39" t="s">
        <v>6</v>
      </c>
      <c r="H971" s="38">
        <f>ROUND(Source!AC627*Source!I627, 2)+ROUND(Source!AD627*Source!I627, 2)+ROUND(Source!AF627*Source!I627, 2)</f>
        <v>229.76</v>
      </c>
      <c r="I971" s="40"/>
      <c r="J971" s="40">
        <f>IF(Source!BC627&lt;&gt; 0, Source!BC627, 1)</f>
        <v>6.56</v>
      </c>
      <c r="K971" s="38">
        <f>Source!O627</f>
        <v>1507.23</v>
      </c>
      <c r="L971" s="41"/>
      <c r="S971">
        <f>ROUND((Source!FX627/100)*((ROUND(Source!AF627*Source!I627, 2)+ROUND(Source!AE627*Source!I627, 2))), 2)</f>
        <v>0</v>
      </c>
      <c r="T971">
        <f>Source!X627</f>
        <v>0</v>
      </c>
      <c r="U971">
        <f>ROUND((Source!FY627/100)*((ROUND(Source!AF627*Source!I627, 2)+ROUND(Source!AE627*Source!I627, 2))), 2)</f>
        <v>0</v>
      </c>
      <c r="V971">
        <f>Source!Y627</f>
        <v>0</v>
      </c>
      <c r="W971">
        <f>IF(Source!BI627&lt;=1,H971, 0)</f>
        <v>0</v>
      </c>
      <c r="X971">
        <f>IF(Source!BI627=2,H971, 0)</f>
        <v>229.76</v>
      </c>
      <c r="Y971">
        <f>IF(Source!BI627=3,H971, 0)</f>
        <v>0</v>
      </c>
      <c r="Z971">
        <f>IF(Source!BI627=4,H971, 0)</f>
        <v>0</v>
      </c>
    </row>
    <row r="972" spans="1:26" ht="15" x14ac:dyDescent="0.25">
      <c r="G972" s="78">
        <f>H963+H964+H966+H967+H968+SUM(H970:H971)</f>
        <v>2012.83</v>
      </c>
      <c r="H972" s="78"/>
      <c r="J972" s="78">
        <f>K963+K964+K966+K967+K968+SUM(K970:K971)</f>
        <v>13204.15</v>
      </c>
      <c r="K972" s="78"/>
      <c r="L972" s="42">
        <f>Source!U623</f>
        <v>7.68</v>
      </c>
      <c r="O972" s="26">
        <f>G972</f>
        <v>2012.83</v>
      </c>
      <c r="P972" s="26">
        <f>J972</f>
        <v>13204.15</v>
      </c>
      <c r="Q972" s="26">
        <f>L972</f>
        <v>7.68</v>
      </c>
      <c r="W972">
        <f>IF(Source!BI623&lt;=1,H963+H964+H966+H967+H968, 0)</f>
        <v>0</v>
      </c>
      <c r="X972">
        <f>IF(Source!BI623=2,H963+H964+H966+H967+H968, 0)</f>
        <v>333.83000000000004</v>
      </c>
      <c r="Y972">
        <f>IF(Source!BI623=3,H963+H964+H966+H967+H968, 0)</f>
        <v>0</v>
      </c>
      <c r="Z972">
        <f>IF(Source!BI623=4,H963+H964+H966+H967+H968, 0)</f>
        <v>0</v>
      </c>
    </row>
    <row r="973" spans="1:26" ht="42.75" x14ac:dyDescent="0.2">
      <c r="A973" s="46" t="str">
        <f>Source!E629</f>
        <v>87</v>
      </c>
      <c r="B973" s="47" t="str">
        <f>Source!F629</f>
        <v>м08-03-526-06</v>
      </c>
      <c r="C973" s="47" t="str">
        <f>Source!G629</f>
        <v>Автомат одно-, двух-, трехполюсный, устанавливаемый на конструкции на полу, на ток до 25 А</v>
      </c>
      <c r="D973" s="30" t="str">
        <f>Source!H629</f>
        <v>ШТ</v>
      </c>
      <c r="E973" s="13">
        <f>Source!I629</f>
        <v>40</v>
      </c>
      <c r="F973" s="31">
        <f>Source!AL629+Source!AM629+Source!AO629</f>
        <v>71.97</v>
      </c>
      <c r="G973" s="32"/>
      <c r="H973" s="31"/>
      <c r="I973" s="32" t="str">
        <f>Source!BO629</f>
        <v/>
      </c>
      <c r="J973" s="32"/>
      <c r="K973" s="31"/>
      <c r="L973" s="33"/>
      <c r="S973">
        <f>ROUND((Source!FX629/100)*((ROUND(Source!AF629*Source!I629, 2)+ROUND(Source!AE629*Source!I629, 2))), 2)</f>
        <v>585.58000000000004</v>
      </c>
      <c r="T973">
        <f>Source!X629</f>
        <v>3841.4</v>
      </c>
      <c r="U973">
        <f>ROUND((Source!FY629/100)*((ROUND(Source!AF629*Source!I629, 2)+ROUND(Source!AE629*Source!I629, 2))), 2)</f>
        <v>400.66</v>
      </c>
      <c r="V973">
        <f>Source!Y629</f>
        <v>2628.33</v>
      </c>
    </row>
    <row r="974" spans="1:26" x14ac:dyDescent="0.2">
      <c r="C974" s="25" t="str">
        <f>"Объем: "&amp;Source!I629&amp;"=15+"&amp;"25"</f>
        <v>Объем: 40=15+25</v>
      </c>
    </row>
    <row r="975" spans="1:26" ht="14.25" x14ac:dyDescent="0.2">
      <c r="A975" s="46"/>
      <c r="B975" s="47"/>
      <c r="C975" s="47" t="s">
        <v>1456</v>
      </c>
      <c r="D975" s="30"/>
      <c r="E975" s="13"/>
      <c r="F975" s="31">
        <f>Source!AO629</f>
        <v>15.41</v>
      </c>
      <c r="G975" s="32" t="str">
        <f>Source!DG629</f>
        <v/>
      </c>
      <c r="H975" s="31">
        <f>ROUND(Source!AF629*Source!I629, 2)</f>
        <v>616.4</v>
      </c>
      <c r="I975" s="32"/>
      <c r="J975" s="32">
        <f>IF(Source!BA629&lt;&gt; 0, Source!BA629, 1)</f>
        <v>6.56</v>
      </c>
      <c r="K975" s="31">
        <f>Source!S629</f>
        <v>4043.58</v>
      </c>
      <c r="L975" s="33"/>
      <c r="R975">
        <f>H975</f>
        <v>616.4</v>
      </c>
    </row>
    <row r="976" spans="1:26" ht="14.25" x14ac:dyDescent="0.2">
      <c r="A976" s="46"/>
      <c r="B976" s="47"/>
      <c r="C976" s="47" t="s">
        <v>210</v>
      </c>
      <c r="D976" s="30"/>
      <c r="E976" s="13"/>
      <c r="F976" s="31">
        <f>Source!AM629</f>
        <v>1.1299999999999999</v>
      </c>
      <c r="G976" s="32" t="str">
        <f>Source!DE629</f>
        <v/>
      </c>
      <c r="H976" s="31">
        <f>ROUND(Source!AD629*Source!I629, 2)</f>
        <v>45.2</v>
      </c>
      <c r="I976" s="32"/>
      <c r="J976" s="32">
        <f>IF(Source!BB629&lt;&gt; 0, Source!BB629, 1)</f>
        <v>6.56</v>
      </c>
      <c r="K976" s="31">
        <f>Source!Q629</f>
        <v>296.51</v>
      </c>
      <c r="L976" s="33"/>
    </row>
    <row r="977" spans="1:26" ht="14.25" x14ac:dyDescent="0.2">
      <c r="A977" s="46"/>
      <c r="B977" s="47"/>
      <c r="C977" s="47" t="s">
        <v>1463</v>
      </c>
      <c r="D977" s="30"/>
      <c r="E977" s="13"/>
      <c r="F977" s="31">
        <f>Source!AL629</f>
        <v>55.43</v>
      </c>
      <c r="G977" s="32" t="str">
        <f>Source!DD629</f>
        <v/>
      </c>
      <c r="H977" s="31">
        <f>ROUND(Source!AC629*Source!I629, 2)</f>
        <v>2217.1999999999998</v>
      </c>
      <c r="I977" s="32"/>
      <c r="J977" s="32">
        <f>IF(Source!BC629&lt;&gt; 0, Source!BC629, 1)</f>
        <v>6.56</v>
      </c>
      <c r="K977" s="31">
        <f>Source!P629</f>
        <v>14544.83</v>
      </c>
      <c r="L977" s="33"/>
    </row>
    <row r="978" spans="1:26" ht="14.25" x14ac:dyDescent="0.2">
      <c r="A978" s="46"/>
      <c r="B978" s="47"/>
      <c r="C978" s="47" t="s">
        <v>1457</v>
      </c>
      <c r="D978" s="30" t="s">
        <v>1458</v>
      </c>
      <c r="E978" s="13">
        <f>Source!BZ629</f>
        <v>95</v>
      </c>
      <c r="F978" s="50"/>
      <c r="G978" s="32"/>
      <c r="H978" s="31">
        <f>SUM(S973:S982)</f>
        <v>585.58000000000004</v>
      </c>
      <c r="I978" s="34"/>
      <c r="J978" s="28">
        <f>Source!AT629</f>
        <v>95</v>
      </c>
      <c r="K978" s="31">
        <f>SUM(T973:T982)</f>
        <v>3841.4</v>
      </c>
      <c r="L978" s="33"/>
    </row>
    <row r="979" spans="1:26" ht="14.25" x14ac:dyDescent="0.2">
      <c r="A979" s="46"/>
      <c r="B979" s="47"/>
      <c r="C979" s="47" t="s">
        <v>1459</v>
      </c>
      <c r="D979" s="30" t="s">
        <v>1458</v>
      </c>
      <c r="E979" s="13">
        <f>Source!CA629</f>
        <v>65</v>
      </c>
      <c r="F979" s="50"/>
      <c r="G979" s="32"/>
      <c r="H979" s="31">
        <f>SUM(U973:U982)</f>
        <v>400.66</v>
      </c>
      <c r="I979" s="34"/>
      <c r="J979" s="28">
        <f>Source!AU629</f>
        <v>65</v>
      </c>
      <c r="K979" s="31">
        <f>SUM(V973:V982)</f>
        <v>2628.33</v>
      </c>
      <c r="L979" s="33"/>
    </row>
    <row r="980" spans="1:26" ht="14.25" x14ac:dyDescent="0.2">
      <c r="A980" s="46"/>
      <c r="B980" s="47"/>
      <c r="C980" s="47" t="s">
        <v>1460</v>
      </c>
      <c r="D980" s="30" t="s">
        <v>1461</v>
      </c>
      <c r="E980" s="13">
        <f>Source!AQ629</f>
        <v>1.62</v>
      </c>
      <c r="F980" s="31"/>
      <c r="G980" s="32" t="str">
        <f>Source!DI629</f>
        <v/>
      </c>
      <c r="H980" s="31"/>
      <c r="I980" s="32"/>
      <c r="J980" s="32"/>
      <c r="K980" s="31"/>
      <c r="L980" s="35">
        <f>Source!U629</f>
        <v>64.800000000000011</v>
      </c>
    </row>
    <row r="981" spans="1:26" ht="28.5" x14ac:dyDescent="0.2">
      <c r="A981" s="46" t="str">
        <f>Source!E631</f>
        <v>87,1</v>
      </c>
      <c r="B981" s="47" t="str">
        <f>Source!F631</f>
        <v>62.1.01.09-0066</v>
      </c>
      <c r="C981" s="47" t="str">
        <f>Source!G631</f>
        <v>Выключатели автоматические АВВ 3Р 16А</v>
      </c>
      <c r="D981" s="30" t="str">
        <f>Source!H631</f>
        <v>шт.</v>
      </c>
      <c r="E981" s="13">
        <f>Source!I631</f>
        <v>15</v>
      </c>
      <c r="F981" s="31">
        <f>Source!AL631+Source!AM631+Source!AO631</f>
        <v>231.3</v>
      </c>
      <c r="G981" s="45" t="s">
        <v>6</v>
      </c>
      <c r="H981" s="31">
        <f>ROUND(Source!AC631*Source!I631, 2)+ROUND(Source!AD631*Source!I631, 2)+ROUND(Source!AF631*Source!I631, 2)</f>
        <v>3469.5</v>
      </c>
      <c r="I981" s="32"/>
      <c r="J981" s="32">
        <f>IF(Source!BC631&lt;&gt; 0, Source!BC631, 1)</f>
        <v>6.56</v>
      </c>
      <c r="K981" s="31">
        <f>Source!O631</f>
        <v>22759.919999999998</v>
      </c>
      <c r="L981" s="33"/>
      <c r="S981">
        <f>ROUND((Source!FX631/100)*((ROUND(Source!AF631*Source!I631, 2)+ROUND(Source!AE631*Source!I631, 2))), 2)</f>
        <v>0</v>
      </c>
      <c r="T981">
        <f>Source!X631</f>
        <v>0</v>
      </c>
      <c r="U981">
        <f>ROUND((Source!FY631/100)*((ROUND(Source!AF631*Source!I631, 2)+ROUND(Source!AE631*Source!I631, 2))), 2)</f>
        <v>0</v>
      </c>
      <c r="V981">
        <f>Source!Y631</f>
        <v>0</v>
      </c>
      <c r="W981">
        <f>IF(Source!BI631&lt;=1,H981, 0)</f>
        <v>0</v>
      </c>
      <c r="X981">
        <f>IF(Source!BI631=2,H981, 0)</f>
        <v>3469.5</v>
      </c>
      <c r="Y981">
        <f>IF(Source!BI631=3,H981, 0)</f>
        <v>0</v>
      </c>
      <c r="Z981">
        <f>IF(Source!BI631=4,H981, 0)</f>
        <v>0</v>
      </c>
    </row>
    <row r="982" spans="1:26" ht="28.5" x14ac:dyDescent="0.2">
      <c r="A982" s="48" t="str">
        <f>Source!E633</f>
        <v>87,2</v>
      </c>
      <c r="B982" s="49" t="str">
        <f>Source!F633</f>
        <v>62.1.01.09-0067</v>
      </c>
      <c r="C982" s="49" t="str">
        <f>Source!G633</f>
        <v>Выключатели автоматические АВВ 3Р 25А</v>
      </c>
      <c r="D982" s="36" t="str">
        <f>Source!H633</f>
        <v>шт.</v>
      </c>
      <c r="E982" s="37">
        <f>Source!I633</f>
        <v>25</v>
      </c>
      <c r="F982" s="38">
        <f>Source!AL633+Source!AM633+Source!AO633</f>
        <v>302.16000000000003</v>
      </c>
      <c r="G982" s="39" t="s">
        <v>6</v>
      </c>
      <c r="H982" s="38">
        <f>ROUND(Source!AC633*Source!I633, 2)+ROUND(Source!AD633*Source!I633, 2)+ROUND(Source!AF633*Source!I633, 2)</f>
        <v>7554</v>
      </c>
      <c r="I982" s="40"/>
      <c r="J982" s="40">
        <f>IF(Source!BC633&lt;&gt; 0, Source!BC633, 1)</f>
        <v>6.56</v>
      </c>
      <c r="K982" s="38">
        <f>Source!O633</f>
        <v>49554.239999999998</v>
      </c>
      <c r="L982" s="41"/>
      <c r="S982">
        <f>ROUND((Source!FX633/100)*((ROUND(Source!AF633*Source!I633, 2)+ROUND(Source!AE633*Source!I633, 2))), 2)</f>
        <v>0</v>
      </c>
      <c r="T982">
        <f>Source!X633</f>
        <v>0</v>
      </c>
      <c r="U982">
        <f>ROUND((Source!FY633/100)*((ROUND(Source!AF633*Source!I633, 2)+ROUND(Source!AE633*Source!I633, 2))), 2)</f>
        <v>0</v>
      </c>
      <c r="V982">
        <f>Source!Y633</f>
        <v>0</v>
      </c>
      <c r="W982">
        <f>IF(Source!BI633&lt;=1,H982, 0)</f>
        <v>0</v>
      </c>
      <c r="X982">
        <f>IF(Source!BI633=2,H982, 0)</f>
        <v>7554</v>
      </c>
      <c r="Y982">
        <f>IF(Source!BI633=3,H982, 0)</f>
        <v>0</v>
      </c>
      <c r="Z982">
        <f>IF(Source!BI633=4,H982, 0)</f>
        <v>0</v>
      </c>
    </row>
    <row r="983" spans="1:26" ht="15" x14ac:dyDescent="0.25">
      <c r="G983" s="78">
        <f>H975+H976+H977+H978+H979+SUM(H981:H982)</f>
        <v>14888.539999999999</v>
      </c>
      <c r="H983" s="78"/>
      <c r="J983" s="78">
        <f>K975+K976+K977+K978+K979+SUM(K981:K982)</f>
        <v>97668.81</v>
      </c>
      <c r="K983" s="78"/>
      <c r="L983" s="42">
        <f>Source!U629</f>
        <v>64.800000000000011</v>
      </c>
      <c r="O983" s="26">
        <f>G983</f>
        <v>14888.539999999999</v>
      </c>
      <c r="P983" s="26">
        <f>J983</f>
        <v>97668.81</v>
      </c>
      <c r="Q983" s="26">
        <f>L983</f>
        <v>64.800000000000011</v>
      </c>
      <c r="W983">
        <f>IF(Source!BI629&lt;=1,H975+H976+H977+H978+H979, 0)</f>
        <v>0</v>
      </c>
      <c r="X983">
        <f>IF(Source!BI629=2,H975+H976+H977+H978+H979, 0)</f>
        <v>3865.0399999999995</v>
      </c>
      <c r="Y983">
        <f>IF(Source!BI629=3,H975+H976+H977+H978+H979, 0)</f>
        <v>0</v>
      </c>
      <c r="Z983">
        <f>IF(Source!BI629=4,H975+H976+H977+H978+H979, 0)</f>
        <v>0</v>
      </c>
    </row>
    <row r="984" spans="1:26" ht="28.5" x14ac:dyDescent="0.2">
      <c r="A984" s="46" t="str">
        <f>Source!E635</f>
        <v>88</v>
      </c>
      <c r="B984" s="47" t="str">
        <f>Source!F635</f>
        <v>м08-03-575-01</v>
      </c>
      <c r="C984" s="47" t="str">
        <f>Source!G635</f>
        <v>Прибор или аппарат прим. установка автоматов 35А</v>
      </c>
      <c r="D984" s="30" t="str">
        <f>Source!H635</f>
        <v>ШТ</v>
      </c>
      <c r="E984" s="13">
        <f>Source!I635</f>
        <v>10</v>
      </c>
      <c r="F984" s="31">
        <f>Source!AL635+Source!AM635+Source!AO635</f>
        <v>11.51</v>
      </c>
      <c r="G984" s="32"/>
      <c r="H984" s="31"/>
      <c r="I984" s="32" t="str">
        <f>Source!BO635</f>
        <v/>
      </c>
      <c r="J984" s="32"/>
      <c r="K984" s="31"/>
      <c r="L984" s="33"/>
      <c r="S984">
        <f>ROUND((Source!FX635/100)*((ROUND(Source!AF635*Source!I635, 2)+ROUND(Source!AE635*Source!I635, 2))), 2)</f>
        <v>105.55</v>
      </c>
      <c r="T984">
        <f>Source!X635</f>
        <v>692.38</v>
      </c>
      <c r="U984">
        <f>ROUND((Source!FY635/100)*((ROUND(Source!AF635*Source!I635, 2)+ROUND(Source!AE635*Source!I635, 2))), 2)</f>
        <v>72.22</v>
      </c>
      <c r="V984">
        <f>Source!Y635</f>
        <v>473.73</v>
      </c>
    </row>
    <row r="985" spans="1:26" ht="14.25" x14ac:dyDescent="0.2">
      <c r="A985" s="46"/>
      <c r="B985" s="47"/>
      <c r="C985" s="47" t="s">
        <v>1456</v>
      </c>
      <c r="D985" s="30"/>
      <c r="E985" s="13"/>
      <c r="F985" s="31">
        <f>Source!AO635</f>
        <v>11.11</v>
      </c>
      <c r="G985" s="32" t="str">
        <f>Source!DG635</f>
        <v/>
      </c>
      <c r="H985" s="31">
        <f>ROUND(Source!AF635*Source!I635, 2)</f>
        <v>111.1</v>
      </c>
      <c r="I985" s="32"/>
      <c r="J985" s="32">
        <f>IF(Source!BA635&lt;&gt; 0, Source!BA635, 1)</f>
        <v>6.56</v>
      </c>
      <c r="K985" s="31">
        <f>Source!S635</f>
        <v>728.82</v>
      </c>
      <c r="L985" s="33"/>
      <c r="R985">
        <f>H985</f>
        <v>111.1</v>
      </c>
    </row>
    <row r="986" spans="1:26" ht="14.25" x14ac:dyDescent="0.2">
      <c r="A986" s="46"/>
      <c r="B986" s="47"/>
      <c r="C986" s="47" t="s">
        <v>1463</v>
      </c>
      <c r="D986" s="30"/>
      <c r="E986" s="13"/>
      <c r="F986" s="31">
        <f>Source!AL635</f>
        <v>0.4</v>
      </c>
      <c r="G986" s="32" t="str">
        <f>Source!DD635</f>
        <v/>
      </c>
      <c r="H986" s="31">
        <f>ROUND(Source!AC635*Source!I635, 2)</f>
        <v>4</v>
      </c>
      <c r="I986" s="32"/>
      <c r="J986" s="32">
        <f>IF(Source!BC635&lt;&gt; 0, Source!BC635, 1)</f>
        <v>6.56</v>
      </c>
      <c r="K986" s="31">
        <f>Source!P635</f>
        <v>26.24</v>
      </c>
      <c r="L986" s="33"/>
    </row>
    <row r="987" spans="1:26" ht="14.25" x14ac:dyDescent="0.2">
      <c r="A987" s="46"/>
      <c r="B987" s="47"/>
      <c r="C987" s="47" t="s">
        <v>1457</v>
      </c>
      <c r="D987" s="30" t="s">
        <v>1458</v>
      </c>
      <c r="E987" s="13">
        <f>Source!BZ635</f>
        <v>95</v>
      </c>
      <c r="F987" s="50"/>
      <c r="G987" s="32"/>
      <c r="H987" s="31">
        <f>SUM(S984:S990)</f>
        <v>105.55</v>
      </c>
      <c r="I987" s="34"/>
      <c r="J987" s="28">
        <f>Source!AT635</f>
        <v>95</v>
      </c>
      <c r="K987" s="31">
        <f>SUM(T984:T990)</f>
        <v>692.38</v>
      </c>
      <c r="L987" s="33"/>
    </row>
    <row r="988" spans="1:26" ht="14.25" x14ac:dyDescent="0.2">
      <c r="A988" s="46"/>
      <c r="B988" s="47"/>
      <c r="C988" s="47" t="s">
        <v>1459</v>
      </c>
      <c r="D988" s="30" t="s">
        <v>1458</v>
      </c>
      <c r="E988" s="13">
        <f>Source!CA635</f>
        <v>65</v>
      </c>
      <c r="F988" s="50"/>
      <c r="G988" s="32"/>
      <c r="H988" s="31">
        <f>SUM(U984:U990)</f>
        <v>72.22</v>
      </c>
      <c r="I988" s="34"/>
      <c r="J988" s="28">
        <f>Source!AU635</f>
        <v>65</v>
      </c>
      <c r="K988" s="31">
        <f>SUM(V984:V990)</f>
        <v>473.73</v>
      </c>
      <c r="L988" s="33"/>
    </row>
    <row r="989" spans="1:26" ht="14.25" x14ac:dyDescent="0.2">
      <c r="A989" s="46"/>
      <c r="B989" s="47"/>
      <c r="C989" s="47" t="s">
        <v>1460</v>
      </c>
      <c r="D989" s="30" t="s">
        <v>1461</v>
      </c>
      <c r="E989" s="13">
        <f>Source!AQ635</f>
        <v>1.1200000000000001</v>
      </c>
      <c r="F989" s="31"/>
      <c r="G989" s="32" t="str">
        <f>Source!DI635</f>
        <v/>
      </c>
      <c r="H989" s="31"/>
      <c r="I989" s="32"/>
      <c r="J989" s="32"/>
      <c r="K989" s="31"/>
      <c r="L989" s="35">
        <f>Source!U635</f>
        <v>11.200000000000001</v>
      </c>
    </row>
    <row r="990" spans="1:26" ht="28.5" x14ac:dyDescent="0.2">
      <c r="A990" s="48" t="str">
        <f>Source!E637</f>
        <v>88,1</v>
      </c>
      <c r="B990" s="49" t="str">
        <f>Source!F637</f>
        <v>62.1.01.09-0068</v>
      </c>
      <c r="C990" s="49" t="str">
        <f>Source!G637</f>
        <v>Выключатели автоматические АВВ 3Р 32А</v>
      </c>
      <c r="D990" s="36" t="str">
        <f>Source!H637</f>
        <v>шт.</v>
      </c>
      <c r="E990" s="37">
        <f>Source!I637</f>
        <v>10</v>
      </c>
      <c r="F990" s="38">
        <f>Source!AL637+Source!AM637+Source!AO637</f>
        <v>347.49</v>
      </c>
      <c r="G990" s="39" t="s">
        <v>6</v>
      </c>
      <c r="H990" s="38">
        <f>ROUND(Source!AC637*Source!I637, 2)+ROUND(Source!AD637*Source!I637, 2)+ROUND(Source!AF637*Source!I637, 2)</f>
        <v>3474.9</v>
      </c>
      <c r="I990" s="40"/>
      <c r="J990" s="40">
        <f>IF(Source!BC637&lt;&gt; 0, Source!BC637, 1)</f>
        <v>6.56</v>
      </c>
      <c r="K990" s="38">
        <f>Source!O637</f>
        <v>22795.34</v>
      </c>
      <c r="L990" s="41"/>
      <c r="S990">
        <f>ROUND((Source!FX637/100)*((ROUND(Source!AF637*Source!I637, 2)+ROUND(Source!AE637*Source!I637, 2))), 2)</f>
        <v>0</v>
      </c>
      <c r="T990">
        <f>Source!X637</f>
        <v>0</v>
      </c>
      <c r="U990">
        <f>ROUND((Source!FY637/100)*((ROUND(Source!AF637*Source!I637, 2)+ROUND(Source!AE637*Source!I637, 2))), 2)</f>
        <v>0</v>
      </c>
      <c r="V990">
        <f>Source!Y637</f>
        <v>0</v>
      </c>
      <c r="W990">
        <f>IF(Source!BI637&lt;=1,H990, 0)</f>
        <v>0</v>
      </c>
      <c r="X990">
        <f>IF(Source!BI637=2,H990, 0)</f>
        <v>3474.9</v>
      </c>
      <c r="Y990">
        <f>IF(Source!BI637=3,H990, 0)</f>
        <v>0</v>
      </c>
      <c r="Z990">
        <f>IF(Source!BI637=4,H990, 0)</f>
        <v>0</v>
      </c>
    </row>
    <row r="991" spans="1:26" ht="15" x14ac:dyDescent="0.25">
      <c r="G991" s="78">
        <f>H985+H986+H987+H988+SUM(H990:H990)</f>
        <v>3767.77</v>
      </c>
      <c r="H991" s="78"/>
      <c r="J991" s="78">
        <f>K985+K986+K987+K988+SUM(K990:K990)</f>
        <v>24716.510000000002</v>
      </c>
      <c r="K991" s="78"/>
      <c r="L991" s="42">
        <f>Source!U635</f>
        <v>11.200000000000001</v>
      </c>
      <c r="O991" s="26">
        <f>G991</f>
        <v>3767.77</v>
      </c>
      <c r="P991" s="26">
        <f>J991</f>
        <v>24716.510000000002</v>
      </c>
      <c r="Q991" s="26">
        <f>L991</f>
        <v>11.200000000000001</v>
      </c>
      <c r="W991">
        <f>IF(Source!BI635&lt;=1,H985+H986+H987+H988, 0)</f>
        <v>0</v>
      </c>
      <c r="X991">
        <f>IF(Source!BI635=2,H985+H986+H987+H988, 0)</f>
        <v>292.87</v>
      </c>
      <c r="Y991">
        <f>IF(Source!BI635=3,H985+H986+H987+H988, 0)</f>
        <v>0</v>
      </c>
      <c r="Z991">
        <f>IF(Source!BI635=4,H985+H986+H987+H988, 0)</f>
        <v>0</v>
      </c>
    </row>
    <row r="993" spans="1:12" ht="15" x14ac:dyDescent="0.25">
      <c r="A993" s="75" t="str">
        <f>CONCATENATE("Итого по разделу: ",IF(Source!G639&lt;&gt;"Новый раздел", Source!G639, ""))</f>
        <v>Итого по разделу: Система электроснабжения</v>
      </c>
      <c r="B993" s="75"/>
      <c r="C993" s="75"/>
      <c r="D993" s="75"/>
      <c r="E993" s="75"/>
      <c r="F993" s="75"/>
      <c r="G993" s="76">
        <f>SUM(O863:O992)</f>
        <v>92249.17</v>
      </c>
      <c r="H993" s="76"/>
      <c r="I993" s="27"/>
      <c r="J993" s="76">
        <f>SUM(P863:P992)</f>
        <v>605154.76</v>
      </c>
      <c r="K993" s="76"/>
      <c r="L993" s="42">
        <f>SUM(Q863:Q992)</f>
        <v>317.63080000000002</v>
      </c>
    </row>
    <row r="994" spans="1:12" ht="15" x14ac:dyDescent="0.25">
      <c r="C994" s="75" t="str">
        <f>Source!H728</f>
        <v>Всего с НР и СП</v>
      </c>
      <c r="D994" s="75"/>
      <c r="E994" s="75"/>
      <c r="F994" s="75"/>
      <c r="G994" s="75"/>
      <c r="H994" s="75"/>
      <c r="I994" s="75"/>
      <c r="J994" s="76">
        <f>IF(Source!P728=0, "", Source!P728)</f>
        <v>3038323.48</v>
      </c>
      <c r="K994" s="76"/>
    </row>
    <row r="995" spans="1:12" ht="15" x14ac:dyDescent="0.25">
      <c r="C995" s="75" t="str">
        <f>Source!H729</f>
        <v>НДС 18%</v>
      </c>
      <c r="D995" s="75"/>
      <c r="E995" s="75"/>
      <c r="F995" s="75"/>
      <c r="G995" s="75"/>
      <c r="H995" s="75"/>
      <c r="I995" s="75"/>
      <c r="J995" s="76">
        <f>IF(Source!P729=0, "", Source!P729)</f>
        <v>546898.23</v>
      </c>
      <c r="K995" s="76"/>
    </row>
    <row r="996" spans="1:12" ht="15" x14ac:dyDescent="0.25">
      <c r="C996" s="75" t="str">
        <f>Source!H730</f>
        <v>Всего по смете</v>
      </c>
      <c r="D996" s="75"/>
      <c r="E996" s="75"/>
      <c r="F996" s="75"/>
      <c r="G996" s="75"/>
      <c r="H996" s="75"/>
      <c r="I996" s="75"/>
      <c r="J996" s="76">
        <f>IF(Source!P730=0, "", Source!P730)</f>
        <v>3585221.71</v>
      </c>
      <c r="K996" s="76"/>
    </row>
  </sheetData>
  <mergeCells count="342">
    <mergeCell ref="G993:H993"/>
    <mergeCell ref="J993:K993"/>
    <mergeCell ref="A993:F993"/>
    <mergeCell ref="J991:K991"/>
    <mergeCell ref="G991:H991"/>
    <mergeCell ref="G928:H928"/>
    <mergeCell ref="J917:K917"/>
    <mergeCell ref="G917:H917"/>
    <mergeCell ref="J906:K906"/>
    <mergeCell ref="G906:H906"/>
    <mergeCell ref="F853:G853"/>
    <mergeCell ref="F852:G852"/>
    <mergeCell ref="J845:K845"/>
    <mergeCell ref="G845:H845"/>
    <mergeCell ref="F839:G839"/>
    <mergeCell ref="F838:G838"/>
    <mergeCell ref="J895:K895"/>
    <mergeCell ref="G895:H895"/>
    <mergeCell ref="J983:K983"/>
    <mergeCell ref="G983:H983"/>
    <mergeCell ref="J972:K972"/>
    <mergeCell ref="G972:H972"/>
    <mergeCell ref="J961:K961"/>
    <mergeCell ref="G961:H961"/>
    <mergeCell ref="J950:K950"/>
    <mergeCell ref="G950:H950"/>
    <mergeCell ref="J939:K939"/>
    <mergeCell ref="G939:H939"/>
    <mergeCell ref="J928:K928"/>
    <mergeCell ref="F867:G867"/>
    <mergeCell ref="A863:L863"/>
    <mergeCell ref="J883:K883"/>
    <mergeCell ref="G883:H883"/>
    <mergeCell ref="J870:K870"/>
    <mergeCell ref="G870:H870"/>
    <mergeCell ref="F868:G868"/>
    <mergeCell ref="G859:H859"/>
    <mergeCell ref="J859:K859"/>
    <mergeCell ref="A859:F859"/>
    <mergeCell ref="J857:K857"/>
    <mergeCell ref="G857:H857"/>
    <mergeCell ref="F759:G759"/>
    <mergeCell ref="F758:G758"/>
    <mergeCell ref="J751:K751"/>
    <mergeCell ref="G751:H751"/>
    <mergeCell ref="F811:G811"/>
    <mergeCell ref="J804:K804"/>
    <mergeCell ref="G804:H804"/>
    <mergeCell ref="F796:G796"/>
    <mergeCell ref="F795:G795"/>
    <mergeCell ref="J788:K788"/>
    <mergeCell ref="G788:H788"/>
    <mergeCell ref="F784:G784"/>
    <mergeCell ref="F783:G783"/>
    <mergeCell ref="J815:K815"/>
    <mergeCell ref="G815:H815"/>
    <mergeCell ref="F812:G812"/>
    <mergeCell ref="J825:K825"/>
    <mergeCell ref="G825:H825"/>
    <mergeCell ref="A831:L831"/>
    <mergeCell ref="G827:H827"/>
    <mergeCell ref="J827:K827"/>
    <mergeCell ref="A827:F827"/>
    <mergeCell ref="F740:G740"/>
    <mergeCell ref="F739:G739"/>
    <mergeCell ref="J778:K778"/>
    <mergeCell ref="G778:H778"/>
    <mergeCell ref="F772:G772"/>
    <mergeCell ref="F771:G771"/>
    <mergeCell ref="J764:K764"/>
    <mergeCell ref="G764:H764"/>
    <mergeCell ref="F676:G676"/>
    <mergeCell ref="F698:G698"/>
    <mergeCell ref="F697:G697"/>
    <mergeCell ref="J690:K690"/>
    <mergeCell ref="G690:H690"/>
    <mergeCell ref="J679:K679"/>
    <mergeCell ref="G679:H679"/>
    <mergeCell ref="J719:K719"/>
    <mergeCell ref="G719:H719"/>
    <mergeCell ref="F709:G709"/>
    <mergeCell ref="F708:G708"/>
    <mergeCell ref="J701:K701"/>
    <mergeCell ref="G701:H701"/>
    <mergeCell ref="J732:K732"/>
    <mergeCell ref="G732:H732"/>
    <mergeCell ref="F730:G730"/>
    <mergeCell ref="F729:G729"/>
    <mergeCell ref="A725:L725"/>
    <mergeCell ref="G721:H721"/>
    <mergeCell ref="J721:K721"/>
    <mergeCell ref="A721:F721"/>
    <mergeCell ref="J633:K633"/>
    <mergeCell ref="G633:H633"/>
    <mergeCell ref="F647:G647"/>
    <mergeCell ref="F646:G646"/>
    <mergeCell ref="J640:K640"/>
    <mergeCell ref="G640:H640"/>
    <mergeCell ref="F638:G638"/>
    <mergeCell ref="F637:G637"/>
    <mergeCell ref="F675:G675"/>
    <mergeCell ref="J668:K668"/>
    <mergeCell ref="G668:H668"/>
    <mergeCell ref="F657:G657"/>
    <mergeCell ref="F656:G656"/>
    <mergeCell ref="J649:K649"/>
    <mergeCell ref="G649:H649"/>
    <mergeCell ref="F458:G458"/>
    <mergeCell ref="F548:G548"/>
    <mergeCell ref="F547:G547"/>
    <mergeCell ref="J540:K540"/>
    <mergeCell ref="G540:H540"/>
    <mergeCell ref="F536:G536"/>
    <mergeCell ref="F535:G535"/>
    <mergeCell ref="J528:K528"/>
    <mergeCell ref="G528:H528"/>
    <mergeCell ref="F490:G490"/>
    <mergeCell ref="F489:G489"/>
    <mergeCell ref="J483:K483"/>
    <mergeCell ref="G483:H483"/>
    <mergeCell ref="F479:G479"/>
    <mergeCell ref="F478:G478"/>
    <mergeCell ref="J472:K472"/>
    <mergeCell ref="G551:H551"/>
    <mergeCell ref="F608:G608"/>
    <mergeCell ref="F607:G607"/>
    <mergeCell ref="J611:K611"/>
    <mergeCell ref="G611:H611"/>
    <mergeCell ref="J622:K622"/>
    <mergeCell ref="G622:H622"/>
    <mergeCell ref="F619:G619"/>
    <mergeCell ref="F618:G618"/>
    <mergeCell ref="F569:G569"/>
    <mergeCell ref="J562:K562"/>
    <mergeCell ref="G562:H562"/>
    <mergeCell ref="J591:K591"/>
    <mergeCell ref="G591:H591"/>
    <mergeCell ref="A580:L580"/>
    <mergeCell ref="G576:H576"/>
    <mergeCell ref="J576:K576"/>
    <mergeCell ref="A576:F576"/>
    <mergeCell ref="J574:K574"/>
    <mergeCell ref="G574:H574"/>
    <mergeCell ref="F407:G407"/>
    <mergeCell ref="F457:G457"/>
    <mergeCell ref="J450:K450"/>
    <mergeCell ref="G450:H450"/>
    <mergeCell ref="J600:K600"/>
    <mergeCell ref="G600:H600"/>
    <mergeCell ref="F598:G598"/>
    <mergeCell ref="F597:G597"/>
    <mergeCell ref="J505:K505"/>
    <mergeCell ref="G505:H505"/>
    <mergeCell ref="F502:G502"/>
    <mergeCell ref="F501:G501"/>
    <mergeCell ref="J494:K494"/>
    <mergeCell ref="G494:H494"/>
    <mergeCell ref="F524:G524"/>
    <mergeCell ref="F523:G523"/>
    <mergeCell ref="J516:K516"/>
    <mergeCell ref="G516:H516"/>
    <mergeCell ref="F513:G513"/>
    <mergeCell ref="F512:G512"/>
    <mergeCell ref="F559:G559"/>
    <mergeCell ref="F558:G558"/>
    <mergeCell ref="J551:K551"/>
    <mergeCell ref="F570:G570"/>
    <mergeCell ref="F321:G321"/>
    <mergeCell ref="G472:H472"/>
    <mergeCell ref="F385:G385"/>
    <mergeCell ref="J400:K400"/>
    <mergeCell ref="G400:H400"/>
    <mergeCell ref="F397:G397"/>
    <mergeCell ref="F396:G396"/>
    <mergeCell ref="J389:K389"/>
    <mergeCell ref="G389:H389"/>
    <mergeCell ref="J428:K428"/>
    <mergeCell ref="F447:G447"/>
    <mergeCell ref="F446:G446"/>
    <mergeCell ref="J439:K439"/>
    <mergeCell ref="G439:H439"/>
    <mergeCell ref="F436:G436"/>
    <mergeCell ref="F435:G435"/>
    <mergeCell ref="J461:K461"/>
    <mergeCell ref="G461:H461"/>
    <mergeCell ref="G428:H428"/>
    <mergeCell ref="F424:G424"/>
    <mergeCell ref="F423:G423"/>
    <mergeCell ref="J416:K416"/>
    <mergeCell ref="G416:H416"/>
    <mergeCell ref="F408:G408"/>
    <mergeCell ref="J337:K337"/>
    <mergeCell ref="G337:H337"/>
    <mergeCell ref="F334:G334"/>
    <mergeCell ref="F333:G333"/>
    <mergeCell ref="J326:K326"/>
    <mergeCell ref="G326:H326"/>
    <mergeCell ref="J366:K366"/>
    <mergeCell ref="G366:H366"/>
    <mergeCell ref="F322:G322"/>
    <mergeCell ref="F384:G384"/>
    <mergeCell ref="J378:K378"/>
    <mergeCell ref="G378:H378"/>
    <mergeCell ref="F374:G374"/>
    <mergeCell ref="F373:G373"/>
    <mergeCell ref="J256:K256"/>
    <mergeCell ref="G256:H256"/>
    <mergeCell ref="J254:K254"/>
    <mergeCell ref="G254:H254"/>
    <mergeCell ref="F360:G360"/>
    <mergeCell ref="F359:G359"/>
    <mergeCell ref="J352:K352"/>
    <mergeCell ref="G352:H352"/>
    <mergeCell ref="F345:G345"/>
    <mergeCell ref="F344:G344"/>
    <mergeCell ref="J270:K270"/>
    <mergeCell ref="G270:H270"/>
    <mergeCell ref="F267:G267"/>
    <mergeCell ref="F266:G266"/>
    <mergeCell ref="A259:L259"/>
    <mergeCell ref="G258:H258"/>
    <mergeCell ref="J258:K258"/>
    <mergeCell ref="A258:F258"/>
    <mergeCell ref="J303:K303"/>
    <mergeCell ref="G303:H303"/>
    <mergeCell ref="F299:G299"/>
    <mergeCell ref="J314:K314"/>
    <mergeCell ref="G314:H314"/>
    <mergeCell ref="F311:G311"/>
    <mergeCell ref="F298:G298"/>
    <mergeCell ref="J291:K291"/>
    <mergeCell ref="G291:H291"/>
    <mergeCell ref="F288:G288"/>
    <mergeCell ref="F310:G310"/>
    <mergeCell ref="F287:G287"/>
    <mergeCell ref="J280:K280"/>
    <mergeCell ref="G280:H280"/>
    <mergeCell ref="F277:G277"/>
    <mergeCell ref="F276:G276"/>
    <mergeCell ref="J252:K252"/>
    <mergeCell ref="G252:H252"/>
    <mergeCell ref="J242:K242"/>
    <mergeCell ref="G242:H242"/>
    <mergeCell ref="F240:G240"/>
    <mergeCell ref="F239:G239"/>
    <mergeCell ref="G141:H141"/>
    <mergeCell ref="J134:K134"/>
    <mergeCell ref="G134:H134"/>
    <mergeCell ref="J175:K175"/>
    <mergeCell ref="J204:K204"/>
    <mergeCell ref="G204:H204"/>
    <mergeCell ref="J195:K195"/>
    <mergeCell ref="G195:H195"/>
    <mergeCell ref="J185:K185"/>
    <mergeCell ref="G185:H185"/>
    <mergeCell ref="J233:K233"/>
    <mergeCell ref="G233:H233"/>
    <mergeCell ref="J223:K223"/>
    <mergeCell ref="G223:H223"/>
    <mergeCell ref="J213:K213"/>
    <mergeCell ref="G213:H213"/>
    <mergeCell ref="J165:K165"/>
    <mergeCell ref="G165:H165"/>
    <mergeCell ref="J158:K158"/>
    <mergeCell ref="G158:H158"/>
    <mergeCell ref="J150:K150"/>
    <mergeCell ref="G150:H150"/>
    <mergeCell ref="J47:K47"/>
    <mergeCell ref="G47:H47"/>
    <mergeCell ref="J38:K38"/>
    <mergeCell ref="G38:H38"/>
    <mergeCell ref="F78:G78"/>
    <mergeCell ref="J72:K72"/>
    <mergeCell ref="G72:H72"/>
    <mergeCell ref="J62:K62"/>
    <mergeCell ref="G62:H62"/>
    <mergeCell ref="J54:K54"/>
    <mergeCell ref="G54:H54"/>
    <mergeCell ref="J141:K141"/>
    <mergeCell ref="F52:G52"/>
    <mergeCell ref="F51:G51"/>
    <mergeCell ref="F95:G95"/>
    <mergeCell ref="J107:K107"/>
    <mergeCell ref="G107:H107"/>
    <mergeCell ref="F105:G105"/>
    <mergeCell ref="F104:G104"/>
    <mergeCell ref="J125:K125"/>
    <mergeCell ref="G125:H125"/>
    <mergeCell ref="J116:K116"/>
    <mergeCell ref="G116:H116"/>
    <mergeCell ref="C994:I994"/>
    <mergeCell ref="J994:K994"/>
    <mergeCell ref="C21:F21"/>
    <mergeCell ref="G21:H21"/>
    <mergeCell ref="I21:J21"/>
    <mergeCell ref="K21:L21"/>
    <mergeCell ref="A23:L23"/>
    <mergeCell ref="J98:K98"/>
    <mergeCell ref="G98:H98"/>
    <mergeCell ref="F96:G96"/>
    <mergeCell ref="J90:K90"/>
    <mergeCell ref="G90:H90"/>
    <mergeCell ref="J81:K81"/>
    <mergeCell ref="G81:H81"/>
    <mergeCell ref="F79:G79"/>
    <mergeCell ref="C995:I995"/>
    <mergeCell ref="J995:K995"/>
    <mergeCell ref="C996:I996"/>
    <mergeCell ref="J996:K996"/>
    <mergeCell ref="A29:L29"/>
    <mergeCell ref="A27:L27"/>
    <mergeCell ref="G175:H175"/>
    <mergeCell ref="C19:F19"/>
    <mergeCell ref="G19:H19"/>
    <mergeCell ref="I19:J19"/>
    <mergeCell ref="K19:L19"/>
    <mergeCell ref="C20:F20"/>
    <mergeCell ref="G20:H20"/>
    <mergeCell ref="I20:J20"/>
    <mergeCell ref="K20:L20"/>
    <mergeCell ref="C17:F17"/>
    <mergeCell ref="G17:H17"/>
    <mergeCell ref="I17:J17"/>
    <mergeCell ref="K17:L17"/>
    <mergeCell ref="C18:F18"/>
    <mergeCell ref="G18:H18"/>
    <mergeCell ref="I18:J18"/>
    <mergeCell ref="K18:L18"/>
    <mergeCell ref="C16:F16"/>
    <mergeCell ref="G16:H16"/>
    <mergeCell ref="I16:J16"/>
    <mergeCell ref="K16:L16"/>
    <mergeCell ref="B5:K5"/>
    <mergeCell ref="B7:K7"/>
    <mergeCell ref="B9:K9"/>
    <mergeCell ref="B10:K10"/>
    <mergeCell ref="G14:H14"/>
    <mergeCell ref="I14:J14"/>
    <mergeCell ref="C15:F15"/>
    <mergeCell ref="G15:H15"/>
    <mergeCell ref="I15:J15"/>
    <mergeCell ref="K15:L15"/>
  </mergeCells>
  <pageMargins left="0.4" right="0.2" top="0.4" bottom="0.4" header="0.2" footer="0.2"/>
  <pageSetup paperSize="256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73"/>
  <sheetViews>
    <sheetView topLeftCell="A25"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7"/>
      <c r="B2" s="27"/>
      <c r="C2" s="27"/>
      <c r="D2" s="27"/>
      <c r="E2" s="81" t="s">
        <v>1467</v>
      </c>
      <c r="F2" s="81"/>
      <c r="G2" s="81"/>
      <c r="H2" s="81"/>
    </row>
    <row r="3" spans="1:31" ht="14.25" x14ac:dyDescent="0.2">
      <c r="A3" s="14"/>
      <c r="B3" s="14"/>
      <c r="C3" s="14"/>
      <c r="D3" s="14"/>
      <c r="E3" s="81" t="s">
        <v>1468</v>
      </c>
      <c r="F3" s="81"/>
      <c r="G3" s="81"/>
      <c r="H3" s="81"/>
    </row>
    <row r="4" spans="1:31" ht="14.25" x14ac:dyDescent="0.2">
      <c r="A4" s="14"/>
      <c r="B4" s="14"/>
      <c r="C4" s="14"/>
      <c r="D4" s="14"/>
      <c r="E4" s="81" t="s">
        <v>1469</v>
      </c>
      <c r="F4" s="81"/>
      <c r="G4" s="81"/>
      <c r="H4" s="81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82" t="s">
        <v>1470</v>
      </c>
      <c r="H6" s="83"/>
    </row>
    <row r="7" spans="1:31" ht="14.25" x14ac:dyDescent="0.2">
      <c r="A7" s="14"/>
      <c r="B7" s="14"/>
      <c r="C7" s="14"/>
      <c r="D7" s="14"/>
      <c r="E7" s="14"/>
      <c r="F7" s="13" t="s">
        <v>1471</v>
      </c>
      <c r="G7" s="84" t="s">
        <v>1472</v>
      </c>
      <c r="H7" s="83"/>
    </row>
    <row r="8" spans="1:31" ht="14.25" x14ac:dyDescent="0.2">
      <c r="A8" s="14"/>
      <c r="B8" s="14"/>
      <c r="C8" s="14"/>
      <c r="D8" s="14"/>
      <c r="E8" s="14"/>
      <c r="F8" s="14"/>
      <c r="G8" s="82" t="str">
        <f>IF(Source!AT15 &lt;&gt; "", Source!AT15, "")</f>
        <v/>
      </c>
      <c r="H8" s="83"/>
    </row>
    <row r="9" spans="1:31" ht="14.25" x14ac:dyDescent="0.2">
      <c r="A9" s="14" t="s">
        <v>1473</v>
      </c>
      <c r="B9" s="14"/>
      <c r="C9" s="87" t="str">
        <f>IF(Source!BA15 &lt;&gt; "", Source!BA15, IF(Source!AU15 &lt;&gt; "", Source!AU15, ""))</f>
        <v/>
      </c>
      <c r="D9" s="87"/>
      <c r="E9" s="87"/>
      <c r="F9" s="13" t="s">
        <v>1474</v>
      </c>
      <c r="G9" s="85"/>
      <c r="H9" s="86"/>
    </row>
    <row r="10" spans="1:31" ht="14.25" x14ac:dyDescent="0.2">
      <c r="A10" s="14"/>
      <c r="B10" s="14"/>
      <c r="C10" s="88" t="s">
        <v>1475</v>
      </c>
      <c r="D10" s="88"/>
      <c r="E10" s="88"/>
      <c r="F10" s="14"/>
      <c r="G10" s="82" t="str">
        <f>IF(Source!AK15 &lt;&gt; "", Source!AK15, "")</f>
        <v/>
      </c>
      <c r="H10" s="83"/>
    </row>
    <row r="11" spans="1:31" ht="14.25" x14ac:dyDescent="0.2">
      <c r="A11" s="14" t="s">
        <v>1476</v>
      </c>
      <c r="B11" s="14"/>
      <c r="C11" s="87" t="str">
        <f>IF(Source!AX12&lt;&gt; "", Source!AX12, IF(Source!AJ12 &lt;&gt; "", Source!AJ12, ""))</f>
        <v/>
      </c>
      <c r="D11" s="87"/>
      <c r="E11" s="87"/>
      <c r="F11" s="13" t="s">
        <v>1474</v>
      </c>
      <c r="G11" s="85"/>
      <c r="H11" s="86"/>
    </row>
    <row r="12" spans="1:31" ht="14.25" x14ac:dyDescent="0.2">
      <c r="A12" s="14"/>
      <c r="B12" s="14"/>
      <c r="C12" s="88" t="s">
        <v>1475</v>
      </c>
      <c r="D12" s="88"/>
      <c r="E12" s="88"/>
      <c r="F12" s="14"/>
      <c r="G12" s="82" t="str">
        <f>IF(Source!AO15 &lt;&gt; "", Source!AO15, "")</f>
        <v/>
      </c>
      <c r="H12" s="83"/>
    </row>
    <row r="13" spans="1:31" ht="14.25" x14ac:dyDescent="0.2">
      <c r="A13" s="14" t="s">
        <v>1477</v>
      </c>
      <c r="B13" s="14"/>
      <c r="C13" s="87" t="str">
        <f>IF(Source!AY12&lt;&gt; "", Source!AY12, IF(Source!AN12 &lt;&gt; "", Source!AN12, ""))</f>
        <v/>
      </c>
      <c r="D13" s="87"/>
      <c r="E13" s="87"/>
      <c r="F13" s="13" t="s">
        <v>1474</v>
      </c>
      <c r="G13" s="85"/>
      <c r="H13" s="86"/>
    </row>
    <row r="14" spans="1:31" ht="14.25" x14ac:dyDescent="0.2">
      <c r="A14" s="14"/>
      <c r="B14" s="14"/>
      <c r="C14" s="88" t="s">
        <v>1475</v>
      </c>
      <c r="D14" s="88"/>
      <c r="E14" s="88"/>
      <c r="F14" s="14"/>
      <c r="G14" s="82" t="str">
        <f>IF(Source!CO15 &lt;&gt; "", Source!CO15, "")</f>
        <v/>
      </c>
      <c r="H14" s="83"/>
    </row>
    <row r="15" spans="1:31" ht="42.75" x14ac:dyDescent="0.2">
      <c r="A15" s="14" t="s">
        <v>1478</v>
      </c>
      <c r="B15" s="14"/>
      <c r="C15" s="87" t="s">
        <v>5</v>
      </c>
      <c r="D15" s="87"/>
      <c r="E15" s="87"/>
      <c r="F15" s="14"/>
      <c r="G15" s="85"/>
      <c r="H15" s="86"/>
      <c r="AE15" s="29" t="s">
        <v>5</v>
      </c>
    </row>
    <row r="16" spans="1:31" ht="14.25" x14ac:dyDescent="0.2">
      <c r="A16" s="14"/>
      <c r="B16" s="14"/>
      <c r="C16" s="88" t="s">
        <v>1479</v>
      </c>
      <c r="D16" s="88"/>
      <c r="E16" s="88"/>
      <c r="F16" s="14"/>
      <c r="G16" s="82" t="str">
        <f>IF(Source!CP15 &lt;&gt; "", Source!CP15, "")</f>
        <v/>
      </c>
      <c r="H16" s="83"/>
    </row>
    <row r="17" spans="1:31" ht="85.5" x14ac:dyDescent="0.2">
      <c r="A17" s="14" t="s">
        <v>1480</v>
      </c>
      <c r="B17" s="14"/>
      <c r="C17" s="87" t="str">
        <f>IF(Source!G12&lt;&gt;"Новый объект", Source!G12, "")</f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  <c r="D17" s="87"/>
      <c r="E17" s="87"/>
      <c r="F17" s="14"/>
      <c r="G17" s="89"/>
      <c r="H17" s="90"/>
      <c r="AE17" s="29" t="str">
        <f>IF(Source!G12&lt;&gt;"Новый объект", Source!G12, "")</f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</row>
    <row r="18" spans="1:31" ht="14.25" x14ac:dyDescent="0.2">
      <c r="A18" s="14"/>
      <c r="B18" s="14"/>
      <c r="C18" s="88" t="s">
        <v>1481</v>
      </c>
      <c r="D18" s="88"/>
      <c r="E18" s="88"/>
      <c r="F18" s="14"/>
      <c r="G18" s="14"/>
      <c r="H18" s="14"/>
    </row>
    <row r="19" spans="1:31" ht="14.25" x14ac:dyDescent="0.2">
      <c r="A19" s="14"/>
      <c r="B19" s="14"/>
      <c r="C19" s="14"/>
      <c r="D19" s="70" t="s">
        <v>1482</v>
      </c>
      <c r="E19" s="70"/>
      <c r="F19" s="99"/>
      <c r="G19" s="82" t="str">
        <f>IF(Source!CQ15 &lt;&gt; "", Source!CQ15, "")</f>
        <v/>
      </c>
      <c r="H19" s="83"/>
    </row>
    <row r="20" spans="1:31" ht="14.25" x14ac:dyDescent="0.2">
      <c r="A20" s="14"/>
      <c r="B20" s="14"/>
      <c r="C20" s="14"/>
      <c r="D20" s="70" t="s">
        <v>1483</v>
      </c>
      <c r="E20" s="99"/>
      <c r="F20" s="53" t="s">
        <v>1484</v>
      </c>
      <c r="G20" s="82" t="str">
        <f>IF(Source!CR15 &lt;&gt; "", Source!CR15, "")</f>
        <v/>
      </c>
      <c r="H20" s="83"/>
    </row>
    <row r="21" spans="1:31" ht="14.25" x14ac:dyDescent="0.2">
      <c r="A21" s="14"/>
      <c r="B21" s="14"/>
      <c r="C21" s="14"/>
      <c r="D21" s="14"/>
      <c r="E21" s="14"/>
      <c r="F21" s="22" t="s">
        <v>1485</v>
      </c>
      <c r="G21" s="100" t="str">
        <f>IF(Source!CS15 &lt;&gt; 0, Source!CS15, "")</f>
        <v/>
      </c>
      <c r="H21" s="101"/>
    </row>
    <row r="22" spans="1:31" ht="14.25" x14ac:dyDescent="0.2">
      <c r="A22" s="14"/>
      <c r="B22" s="14"/>
      <c r="C22" s="14"/>
      <c r="D22" s="14"/>
      <c r="E22" s="14"/>
      <c r="F22" s="13" t="s">
        <v>1486</v>
      </c>
      <c r="G22" s="91" t="str">
        <f>IF(Source!CT15 &lt;&gt; "", Source!CT15, "")</f>
        <v/>
      </c>
      <c r="H22" s="92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3" t="s">
        <v>1487</v>
      </c>
      <c r="E24" s="95" t="s">
        <v>1488</v>
      </c>
      <c r="F24" s="95" t="s">
        <v>1489</v>
      </c>
      <c r="G24" s="97"/>
      <c r="H24" s="14"/>
    </row>
    <row r="25" spans="1:31" ht="14.25" x14ac:dyDescent="0.2">
      <c r="A25" s="14"/>
      <c r="B25" s="14"/>
      <c r="C25" s="14"/>
      <c r="D25" s="94"/>
      <c r="E25" s="96"/>
      <c r="F25" s="54" t="s">
        <v>1490</v>
      </c>
      <c r="G25" s="55" t="s">
        <v>1491</v>
      </c>
      <c r="H25" s="14"/>
    </row>
    <row r="26" spans="1:31" ht="14.25" x14ac:dyDescent="0.2">
      <c r="A26" s="14"/>
      <c r="B26" s="14"/>
      <c r="C26" s="14"/>
      <c r="D26" s="56" t="str">
        <f>IF(Source!CN15 &lt;&gt; "", Source!CN15, "")</f>
        <v/>
      </c>
      <c r="E26" s="57">
        <v>43271.489212962966</v>
      </c>
      <c r="F26" s="56"/>
      <c r="G26" s="58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8" t="s">
        <v>1492</v>
      </c>
      <c r="B28" s="98"/>
      <c r="C28" s="98"/>
      <c r="D28" s="98"/>
      <c r="E28" s="98"/>
      <c r="F28" s="98"/>
      <c r="G28" s="98"/>
      <c r="H28" s="98"/>
    </row>
    <row r="29" spans="1:31" ht="18" x14ac:dyDescent="0.25">
      <c r="A29" s="98" t="s">
        <v>1493</v>
      </c>
      <c r="B29" s="98"/>
      <c r="C29" s="98"/>
      <c r="D29" s="98"/>
      <c r="E29" s="98"/>
      <c r="F29" s="98"/>
      <c r="G29" s="98"/>
      <c r="H29" s="98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1494</v>
      </c>
      <c r="B31" s="14"/>
      <c r="C31" s="14"/>
      <c r="D31" s="14"/>
      <c r="E31" s="14"/>
      <c r="F31" s="103">
        <f>(Source!P730/1000)</f>
        <v>3585.2217099999998</v>
      </c>
      <c r="G31" s="103"/>
      <c r="H31" s="14" t="s">
        <v>1495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04" t="s">
        <v>1496</v>
      </c>
      <c r="B33" s="104"/>
      <c r="C33" s="104" t="s">
        <v>1497</v>
      </c>
      <c r="D33" s="104" t="s">
        <v>1498</v>
      </c>
      <c r="E33" s="104" t="s">
        <v>1499</v>
      </c>
      <c r="F33" s="104" t="s">
        <v>1500</v>
      </c>
      <c r="G33" s="104"/>
      <c r="H33" s="104"/>
    </row>
    <row r="34" spans="1:28" ht="57" x14ac:dyDescent="0.2">
      <c r="A34" s="21" t="s">
        <v>1501</v>
      </c>
      <c r="B34" s="21" t="s">
        <v>1502</v>
      </c>
      <c r="C34" s="104"/>
      <c r="D34" s="104"/>
      <c r="E34" s="104"/>
      <c r="F34" s="21" t="s">
        <v>1503</v>
      </c>
      <c r="G34" s="21" t="s">
        <v>1504</v>
      </c>
      <c r="H34" s="21" t="s">
        <v>1505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80" t="str">
        <f>CONCATENATE("Локальная смета: ",IF(Source!G20&lt;&gt;"Новая локальная смета", Source!G20, ""))</f>
        <v xml:space="preserve">Локальная смета: </v>
      </c>
      <c r="B37" s="80"/>
      <c r="C37" s="80"/>
      <c r="D37" s="80"/>
      <c r="E37" s="80"/>
      <c r="F37" s="80"/>
      <c r="G37" s="80"/>
      <c r="H37" s="80"/>
    </row>
    <row r="39" spans="1:28" ht="16.5" x14ac:dyDescent="0.25">
      <c r="A39" s="80" t="str">
        <f>CONCATENATE("Раздел: ",IF(Source!G24&lt;&gt;"Новый раздел", Source!G24, ""))</f>
        <v>Раздел: Демонтажные работы</v>
      </c>
      <c r="B39" s="80"/>
      <c r="C39" s="80"/>
      <c r="D39" s="80"/>
      <c r="E39" s="80"/>
      <c r="F39" s="80"/>
      <c r="G39" s="80"/>
      <c r="H39" s="80"/>
    </row>
    <row r="40" spans="1:28" ht="28.5" x14ac:dyDescent="0.2">
      <c r="A40" s="47">
        <v>1</v>
      </c>
      <c r="B40" s="47" t="str">
        <f>Source!E29</f>
        <v>1</v>
      </c>
      <c r="C40" s="47" t="str">
        <f>Source!G29</f>
        <v>Разборка кирпичных перегородок на отдельные кирпичи</v>
      </c>
      <c r="D40" s="47" t="str">
        <f>Source!F29</f>
        <v>55-5-1</v>
      </c>
      <c r="E40" s="32" t="str">
        <f>Source!H29</f>
        <v>100 м2</v>
      </c>
      <c r="F40" s="14">
        <f>Source!I29</f>
        <v>5.0000000000000001E-3</v>
      </c>
      <c r="G40" s="24">
        <f>Source!AB29</f>
        <v>1443.4</v>
      </c>
      <c r="H40" s="24">
        <f>Source!O29</f>
        <v>47.35</v>
      </c>
      <c r="T40">
        <f>Source!O29+Source!X29+Source!Y29</f>
        <v>108.19</v>
      </c>
      <c r="U40">
        <f>Source!P29</f>
        <v>0</v>
      </c>
      <c r="V40">
        <f>Source!S29</f>
        <v>39.51</v>
      </c>
      <c r="W40">
        <f>Source!Q29</f>
        <v>7.84</v>
      </c>
      <c r="X40">
        <f>Source!R29</f>
        <v>0</v>
      </c>
      <c r="Y40">
        <f>Source!U29</f>
        <v>0.70599999999999996</v>
      </c>
      <c r="Z40">
        <f>Source!V29</f>
        <v>0</v>
      </c>
      <c r="AA40">
        <f>Source!X29</f>
        <v>35.159999999999997</v>
      </c>
      <c r="AB40">
        <f>Source!Y29</f>
        <v>25.68</v>
      </c>
    </row>
    <row r="41" spans="1:28" ht="14.25" x14ac:dyDescent="0.2">
      <c r="C41" s="25" t="str">
        <f>"Объем: "&amp;Source!I29&amp;"=0,5/"&amp;"100"</f>
        <v>Объем: 0,005=0,5/100</v>
      </c>
      <c r="F41" s="14"/>
      <c r="G41" s="14"/>
      <c r="H41" s="14"/>
    </row>
    <row r="42" spans="1:28" x14ac:dyDescent="0.2">
      <c r="C42" s="25" t="s">
        <v>1506</v>
      </c>
      <c r="D42" s="25">
        <f>Source!BA29</f>
        <v>6.56</v>
      </c>
    </row>
    <row r="43" spans="1:28" x14ac:dyDescent="0.2">
      <c r="C43" s="25" t="s">
        <v>1507</v>
      </c>
      <c r="D43" s="25">
        <f>Source!BB29</f>
        <v>6.56</v>
      </c>
    </row>
    <row r="44" spans="1:28" x14ac:dyDescent="0.2">
      <c r="C44" s="25" t="s">
        <v>1508</v>
      </c>
      <c r="D44" s="25">
        <f>Source!BC29</f>
        <v>6.56</v>
      </c>
    </row>
    <row r="45" spans="1:28" x14ac:dyDescent="0.2">
      <c r="C45" s="25" t="s">
        <v>1509</v>
      </c>
      <c r="D45" s="25">
        <f>Source!BS29</f>
        <v>6.56</v>
      </c>
    </row>
    <row r="46" spans="1:28" x14ac:dyDescent="0.2">
      <c r="C46" s="11" t="s">
        <v>1510</v>
      </c>
      <c r="D46" s="34"/>
      <c r="E46" s="34"/>
      <c r="F46" s="34">
        <f>Source!BZ29</f>
        <v>89</v>
      </c>
      <c r="G46" s="59">
        <f>(Source!AF29+Source!AE29)*Source!FX29/100</f>
        <v>1071.9516000000001</v>
      </c>
      <c r="H46" s="59">
        <f>Source!X29</f>
        <v>35.159999999999997</v>
      </c>
    </row>
    <row r="47" spans="1:28" x14ac:dyDescent="0.2">
      <c r="C47" s="11" t="s">
        <v>1511</v>
      </c>
      <c r="D47" s="34"/>
      <c r="E47" s="34"/>
      <c r="F47" s="34">
        <f>Source!CA29</f>
        <v>65</v>
      </c>
      <c r="G47" s="59">
        <f>(Source!AF29+Source!AE29)*Source!FY29/100</f>
        <v>782.88600000000008</v>
      </c>
      <c r="H47" s="59">
        <f>Source!Y29</f>
        <v>25.68</v>
      </c>
    </row>
    <row r="48" spans="1:28" x14ac:dyDescent="0.2">
      <c r="C48" s="11" t="s">
        <v>1512</v>
      </c>
      <c r="D48" s="34"/>
      <c r="E48" s="34"/>
      <c r="F48" s="34"/>
      <c r="G48" s="59">
        <f>((Source!AF29+Source!AE29)*Source!FX29/100)+((Source!AF29+Source!AE29)*Source!FY29/100)+Source!AB29</f>
        <v>3298.2376000000004</v>
      </c>
      <c r="H48" s="59">
        <f>Source!O29+Source!X29+Source!Y29</f>
        <v>108.19</v>
      </c>
    </row>
    <row r="49" spans="1:28" ht="28.5" x14ac:dyDescent="0.2">
      <c r="A49" s="47">
        <v>2</v>
      </c>
      <c r="B49" s="47" t="str">
        <f>Source!E31</f>
        <v>1,1</v>
      </c>
      <c r="C49" s="47" t="str">
        <f>Source!G31</f>
        <v>Строительный мусор и масса возвратных материалов</v>
      </c>
      <c r="D49" s="47" t="str">
        <f>Source!F31</f>
        <v>01.7.07.07</v>
      </c>
      <c r="E49" s="32" t="str">
        <f>Source!H31</f>
        <v>т</v>
      </c>
      <c r="F49" s="14">
        <f>Source!I31</f>
        <v>9.6999999999999989E-2</v>
      </c>
      <c r="G49" s="24">
        <f>Source!AB31</f>
        <v>0</v>
      </c>
      <c r="H49" s="24">
        <f>Source!O31</f>
        <v>0</v>
      </c>
      <c r="T49">
        <f>Source!O31+Source!X31+Source!Y31</f>
        <v>0</v>
      </c>
      <c r="U49">
        <f>Source!P31</f>
        <v>0</v>
      </c>
      <c r="V49">
        <f>Source!S31</f>
        <v>0</v>
      </c>
      <c r="W49">
        <f>Source!Q31</f>
        <v>0</v>
      </c>
      <c r="X49">
        <f>Source!R31</f>
        <v>0</v>
      </c>
      <c r="Y49">
        <f>Source!U31</f>
        <v>0</v>
      </c>
      <c r="Z49">
        <f>Source!V31</f>
        <v>0</v>
      </c>
      <c r="AA49">
        <f>Source!X31</f>
        <v>0</v>
      </c>
      <c r="AB49">
        <f>Source!Y31</f>
        <v>0</v>
      </c>
    </row>
    <row r="50" spans="1:28" ht="14.25" x14ac:dyDescent="0.2">
      <c r="C50" s="25" t="s">
        <v>1508</v>
      </c>
      <c r="D50" s="25">
        <f>Source!BC31</f>
        <v>6.56</v>
      </c>
      <c r="F50" s="14"/>
      <c r="G50" s="14"/>
      <c r="H50" s="14"/>
    </row>
    <row r="51" spans="1:28" ht="28.5" x14ac:dyDescent="0.2">
      <c r="A51" s="47">
        <v>3</v>
      </c>
      <c r="B51" s="47" t="str">
        <f>Source!E33</f>
        <v>2</v>
      </c>
      <c r="C51" s="47" t="str">
        <f>Source!G33</f>
        <v>Разборка облицовки стен из керамических глазурованных плиток</v>
      </c>
      <c r="D51" s="47" t="str">
        <f>Source!F33</f>
        <v>63-7-5</v>
      </c>
      <c r="E51" s="32" t="str">
        <f>Source!H33</f>
        <v>100 м2</v>
      </c>
      <c r="F51" s="14">
        <f>Source!I33</f>
        <v>2.8289</v>
      </c>
      <c r="G51" s="24">
        <f>Source!AB33</f>
        <v>654</v>
      </c>
      <c r="H51" s="24">
        <f>Source!O33</f>
        <v>12136.66</v>
      </c>
      <c r="T51">
        <f>Source!O33+Source!X33+Source!Y33</f>
        <v>26029.37</v>
      </c>
      <c r="U51">
        <f>Source!P33</f>
        <v>0</v>
      </c>
      <c r="V51">
        <f>Source!S33</f>
        <v>10851.36</v>
      </c>
      <c r="W51">
        <f>Source!Q33</f>
        <v>1285.3</v>
      </c>
      <c r="X51">
        <f>Source!R33</f>
        <v>87.78</v>
      </c>
      <c r="Y51">
        <f>Source!U33</f>
        <v>210.18726999999998</v>
      </c>
      <c r="Z51">
        <f>Source!V33</f>
        <v>0.99011499999999997</v>
      </c>
      <c r="AA51">
        <f>Source!X33</f>
        <v>8423.14</v>
      </c>
      <c r="AB51">
        <f>Source!Y33</f>
        <v>5469.57</v>
      </c>
    </row>
    <row r="52" spans="1:28" ht="14.25" x14ac:dyDescent="0.2">
      <c r="C52" s="25" t="str">
        <f>"Объем: "&amp;Source!I33&amp;"=282,89/"&amp;"100"</f>
        <v>Объем: 2,8289=282,89/100</v>
      </c>
      <c r="F52" s="14"/>
      <c r="G52" s="14"/>
      <c r="H52" s="14"/>
    </row>
    <row r="53" spans="1:28" x14ac:dyDescent="0.2">
      <c r="C53" s="25" t="s">
        <v>1506</v>
      </c>
      <c r="D53" s="25">
        <f>Source!BA33</f>
        <v>6.56</v>
      </c>
    </row>
    <row r="54" spans="1:28" x14ac:dyDescent="0.2">
      <c r="C54" s="25" t="s">
        <v>1507</v>
      </c>
      <c r="D54" s="25">
        <f>Source!BB33</f>
        <v>6.56</v>
      </c>
    </row>
    <row r="55" spans="1:28" x14ac:dyDescent="0.2">
      <c r="C55" s="25" t="s">
        <v>1508</v>
      </c>
      <c r="D55" s="25">
        <f>Source!BC33</f>
        <v>6.56</v>
      </c>
    </row>
    <row r="56" spans="1:28" x14ac:dyDescent="0.2">
      <c r="C56" s="25" t="s">
        <v>1509</v>
      </c>
      <c r="D56" s="25">
        <f>Source!BS33</f>
        <v>6.56</v>
      </c>
    </row>
    <row r="57" spans="1:28" x14ac:dyDescent="0.2">
      <c r="C57" s="11" t="s">
        <v>1510</v>
      </c>
      <c r="D57" s="34"/>
      <c r="E57" s="34"/>
      <c r="F57" s="34">
        <f>Source!BZ33</f>
        <v>77</v>
      </c>
      <c r="G57" s="59">
        <f>(Source!AF33+Source!AE33)*Source!FX33/100</f>
        <v>453.89190000000002</v>
      </c>
      <c r="H57" s="59">
        <f>Source!X33</f>
        <v>8423.14</v>
      </c>
    </row>
    <row r="58" spans="1:28" x14ac:dyDescent="0.2">
      <c r="C58" s="11" t="s">
        <v>1511</v>
      </c>
      <c r="D58" s="34"/>
      <c r="E58" s="34"/>
      <c r="F58" s="34">
        <f>Source!CA33</f>
        <v>50</v>
      </c>
      <c r="G58" s="59">
        <f>(Source!AF33+Source!AE33)*Source!FY33/100</f>
        <v>294.73500000000001</v>
      </c>
      <c r="H58" s="59">
        <f>Source!Y33</f>
        <v>5469.57</v>
      </c>
    </row>
    <row r="59" spans="1:28" x14ac:dyDescent="0.2">
      <c r="C59" s="11" t="s">
        <v>1512</v>
      </c>
      <c r="D59" s="34"/>
      <c r="E59" s="34"/>
      <c r="F59" s="34"/>
      <c r="G59" s="59">
        <f>((Source!AF33+Source!AE33)*Source!FX33/100)+((Source!AF33+Source!AE33)*Source!FY33/100)+Source!AB33</f>
        <v>1402.6269</v>
      </c>
      <c r="H59" s="59">
        <f>Source!O33+Source!X33+Source!Y33</f>
        <v>26029.37</v>
      </c>
    </row>
    <row r="60" spans="1:28" ht="28.5" x14ac:dyDescent="0.2">
      <c r="A60" s="47">
        <v>4</v>
      </c>
      <c r="B60" s="47" t="str">
        <f>Source!E35</f>
        <v>3</v>
      </c>
      <c r="C60" s="47" t="str">
        <f>Source!G35</f>
        <v>Очистка поверхности щетками</v>
      </c>
      <c r="D60" s="47" t="str">
        <f>Source!F35</f>
        <v>13-06-003-01</v>
      </c>
      <c r="E60" s="32" t="str">
        <f>Source!H35</f>
        <v>м2</v>
      </c>
      <c r="F60" s="14">
        <f>Source!I35</f>
        <v>486.08</v>
      </c>
      <c r="G60" s="24">
        <f>Source!AB35</f>
        <v>8.83</v>
      </c>
      <c r="H60" s="24">
        <f>Source!O35</f>
        <v>28156.09</v>
      </c>
      <c r="T60">
        <f>Source!O35+Source!X35+Source!Y35</f>
        <v>67856.170000000013</v>
      </c>
      <c r="U60">
        <f>Source!P35</f>
        <v>0</v>
      </c>
      <c r="V60">
        <f>Source!S35</f>
        <v>28156.09</v>
      </c>
      <c r="W60">
        <f>Source!Q35</f>
        <v>0</v>
      </c>
      <c r="X60">
        <f>Source!R35</f>
        <v>0</v>
      </c>
      <c r="Y60">
        <f>Source!U35</f>
        <v>503.09279999999995</v>
      </c>
      <c r="Z60">
        <f>Source!V35</f>
        <v>0</v>
      </c>
      <c r="AA60">
        <f>Source!X35</f>
        <v>22806.43</v>
      </c>
      <c r="AB60">
        <f>Source!Y35</f>
        <v>16893.650000000001</v>
      </c>
    </row>
    <row r="61" spans="1:28" ht="14.25" x14ac:dyDescent="0.2">
      <c r="C61" s="25" t="str">
        <f>"Объем: "&amp;Source!I35&amp;"=240,94+"&amp;"245,14"</f>
        <v>Объем: 486,08=240,94+245,14</v>
      </c>
      <c r="F61" s="14"/>
      <c r="G61" s="14"/>
      <c r="H61" s="14"/>
    </row>
    <row r="62" spans="1:28" x14ac:dyDescent="0.2">
      <c r="C62" s="25" t="s">
        <v>1506</v>
      </c>
      <c r="D62" s="25">
        <f>Source!BA35</f>
        <v>6.56</v>
      </c>
    </row>
    <row r="63" spans="1:28" x14ac:dyDescent="0.2">
      <c r="C63" s="25" t="s">
        <v>1507</v>
      </c>
      <c r="D63" s="25">
        <f>Source!BB35</f>
        <v>6.56</v>
      </c>
    </row>
    <row r="64" spans="1:28" x14ac:dyDescent="0.2">
      <c r="C64" s="25" t="s">
        <v>1508</v>
      </c>
      <c r="D64" s="25">
        <f>Source!BC35</f>
        <v>6.56</v>
      </c>
    </row>
    <row r="65" spans="1:28" x14ac:dyDescent="0.2">
      <c r="C65" s="25" t="s">
        <v>1509</v>
      </c>
      <c r="D65" s="25">
        <f>Source!BS35</f>
        <v>6.56</v>
      </c>
    </row>
    <row r="66" spans="1:28" x14ac:dyDescent="0.2">
      <c r="C66" s="25" t="s">
        <v>1513</v>
      </c>
      <c r="D66" s="102" t="s">
        <v>38</v>
      </c>
      <c r="E66" s="102"/>
      <c r="F66" s="102"/>
      <c r="G66" s="102"/>
      <c r="H66" s="102"/>
    </row>
    <row r="67" spans="1:28" x14ac:dyDescent="0.2">
      <c r="C67" s="25" t="s">
        <v>1514</v>
      </c>
      <c r="D67" s="102" t="s">
        <v>38</v>
      </c>
      <c r="E67" s="102"/>
      <c r="F67" s="102"/>
      <c r="G67" s="102"/>
      <c r="H67" s="102"/>
    </row>
    <row r="68" spans="1:28" x14ac:dyDescent="0.2">
      <c r="C68" s="25" t="s">
        <v>1515</v>
      </c>
      <c r="D68" s="102" t="s">
        <v>39</v>
      </c>
      <c r="E68" s="102"/>
      <c r="F68" s="102"/>
      <c r="G68" s="102"/>
      <c r="H68" s="102"/>
    </row>
    <row r="69" spans="1:28" x14ac:dyDescent="0.2">
      <c r="C69" s="25" t="s">
        <v>1516</v>
      </c>
      <c r="D69" s="102" t="s">
        <v>39</v>
      </c>
      <c r="E69" s="102"/>
      <c r="F69" s="102"/>
      <c r="G69" s="102"/>
      <c r="H69" s="102"/>
    </row>
    <row r="70" spans="1:28" x14ac:dyDescent="0.2">
      <c r="C70" s="25" t="s">
        <v>1517</v>
      </c>
      <c r="D70" s="102" t="s">
        <v>38</v>
      </c>
      <c r="E70" s="102"/>
      <c r="F70" s="102"/>
      <c r="G70" s="102"/>
      <c r="H70" s="102"/>
    </row>
    <row r="71" spans="1:28" x14ac:dyDescent="0.2">
      <c r="C71" s="11" t="s">
        <v>1510</v>
      </c>
      <c r="D71" s="34"/>
      <c r="E71" s="34"/>
      <c r="F71" s="34">
        <f>Source!BZ35</f>
        <v>90</v>
      </c>
      <c r="G71" s="59">
        <f>(Source!AF35+Source!AE35)*Source!FX35/100</f>
        <v>7.1523000000000003</v>
      </c>
      <c r="H71" s="59">
        <f>Source!X35</f>
        <v>22806.43</v>
      </c>
    </row>
    <row r="72" spans="1:28" x14ac:dyDescent="0.2">
      <c r="C72" s="11" t="s">
        <v>1518</v>
      </c>
      <c r="D72" s="34"/>
      <c r="E72" s="34"/>
      <c r="F72" s="34"/>
      <c r="G72" s="34" t="str">
        <f>CONCATENATE(Source!DL35,Source!FT35, "=", Source!FX35, "%")</f>
        <v>*0,9=81%</v>
      </c>
      <c r="H72" s="34" t="str">
        <f>CONCATENATE(Source!AT35)</f>
        <v>81</v>
      </c>
    </row>
    <row r="73" spans="1:28" x14ac:dyDescent="0.2">
      <c r="C73" s="11" t="s">
        <v>1511</v>
      </c>
      <c r="D73" s="34"/>
      <c r="E73" s="34"/>
      <c r="F73" s="34">
        <f>Source!CA35</f>
        <v>70</v>
      </c>
      <c r="G73" s="59">
        <f>(Source!AF35+Source!AE35)*Source!FY35/100</f>
        <v>5.2538499999999999</v>
      </c>
      <c r="H73" s="59">
        <f>Source!Y35</f>
        <v>16893.650000000001</v>
      </c>
    </row>
    <row r="74" spans="1:28" x14ac:dyDescent="0.2">
      <c r="C74" s="11" t="s">
        <v>1519</v>
      </c>
      <c r="D74" s="34"/>
      <c r="E74" s="34"/>
      <c r="F74" s="34"/>
      <c r="G74" s="34" t="str">
        <f>CONCATENATE(Source!DM35,Source!FU35, "=", Source!FY35, "%")</f>
        <v>*0,85=59,5%</v>
      </c>
      <c r="H74" s="34" t="str">
        <f>CONCATENATE(Source!AU35)</f>
        <v>60</v>
      </c>
    </row>
    <row r="75" spans="1:28" x14ac:dyDescent="0.2">
      <c r="C75" s="11" t="s">
        <v>1512</v>
      </c>
      <c r="D75" s="34"/>
      <c r="E75" s="34"/>
      <c r="F75" s="34"/>
      <c r="G75" s="59">
        <f>((Source!AF35+Source!AE35)*Source!FX35/100)+((Source!AF35+Source!AE35)*Source!FY35/100)+Source!AB35</f>
        <v>21.236150000000002</v>
      </c>
      <c r="H75" s="59">
        <f>Source!O35+Source!X35+Source!Y35</f>
        <v>67856.170000000013</v>
      </c>
    </row>
    <row r="76" spans="1:28" ht="28.5" x14ac:dyDescent="0.2">
      <c r="A76" s="47">
        <v>5</v>
      </c>
      <c r="B76" s="47" t="str">
        <f>Source!E37</f>
        <v>4</v>
      </c>
      <c r="C76" s="47" t="str">
        <f>Source!G37</f>
        <v>Разборка плинтусов цементных и из керамической плитки</v>
      </c>
      <c r="D76" s="47" t="str">
        <f>Source!F37</f>
        <v>57-3-2</v>
      </c>
      <c r="E76" s="32" t="str">
        <f>Source!H37</f>
        <v>100 м</v>
      </c>
      <c r="F76" s="14">
        <f>Source!I37</f>
        <v>1.6938</v>
      </c>
      <c r="G76" s="24">
        <f>Source!AB37</f>
        <v>111.38</v>
      </c>
      <c r="H76" s="24">
        <f>Source!O37</f>
        <v>1237.58</v>
      </c>
      <c r="T76">
        <f>Source!O37+Source!X37+Source!Y37</f>
        <v>3069.1899999999996</v>
      </c>
      <c r="U76">
        <f>Source!P37</f>
        <v>0</v>
      </c>
      <c r="V76">
        <f>Source!S37</f>
        <v>1237.58</v>
      </c>
      <c r="W76">
        <f>Source!Q37</f>
        <v>0</v>
      </c>
      <c r="X76">
        <f>Source!R37</f>
        <v>0</v>
      </c>
      <c r="Y76">
        <f>Source!U37</f>
        <v>24.187463999999999</v>
      </c>
      <c r="Z76">
        <f>Source!V37</f>
        <v>0</v>
      </c>
      <c r="AA76">
        <f>Source!X37</f>
        <v>990.06</v>
      </c>
      <c r="AB76">
        <f>Source!Y37</f>
        <v>841.55</v>
      </c>
    </row>
    <row r="77" spans="1:28" ht="14.25" x14ac:dyDescent="0.2">
      <c r="C77" s="25" t="str">
        <f>"Объем: "&amp;Source!I37&amp;"=169,38/"&amp;"100"</f>
        <v>Объем: 1,6938=169,38/100</v>
      </c>
      <c r="F77" s="14"/>
      <c r="G77" s="14"/>
      <c r="H77" s="14"/>
    </row>
    <row r="78" spans="1:28" x14ac:dyDescent="0.2">
      <c r="C78" s="25" t="s">
        <v>1506</v>
      </c>
      <c r="D78" s="25">
        <f>Source!BA37</f>
        <v>6.56</v>
      </c>
    </row>
    <row r="79" spans="1:28" x14ac:dyDescent="0.2">
      <c r="C79" s="25" t="s">
        <v>1507</v>
      </c>
      <c r="D79" s="25">
        <f>Source!BB37</f>
        <v>6.56</v>
      </c>
    </row>
    <row r="80" spans="1:28" x14ac:dyDescent="0.2">
      <c r="C80" s="25" t="s">
        <v>1508</v>
      </c>
      <c r="D80" s="25">
        <f>Source!BC37</f>
        <v>6.56</v>
      </c>
    </row>
    <row r="81" spans="1:28" x14ac:dyDescent="0.2">
      <c r="C81" s="25" t="s">
        <v>1509</v>
      </c>
      <c r="D81" s="25">
        <f>Source!BS37</f>
        <v>6.56</v>
      </c>
    </row>
    <row r="82" spans="1:28" x14ac:dyDescent="0.2">
      <c r="C82" s="11" t="s">
        <v>1510</v>
      </c>
      <c r="D82" s="34"/>
      <c r="E82" s="34"/>
      <c r="F82" s="34">
        <f>Source!BZ37</f>
        <v>80</v>
      </c>
      <c r="G82" s="59">
        <f>(Source!AF37+Source!AE37)*Source!FX37/100</f>
        <v>89.103999999999999</v>
      </c>
      <c r="H82" s="59">
        <f>Source!X37</f>
        <v>990.06</v>
      </c>
    </row>
    <row r="83" spans="1:28" x14ac:dyDescent="0.2">
      <c r="C83" s="11" t="s">
        <v>1511</v>
      </c>
      <c r="D83" s="34"/>
      <c r="E83" s="34"/>
      <c r="F83" s="34">
        <f>Source!CA37</f>
        <v>68</v>
      </c>
      <c r="G83" s="59">
        <f>(Source!AF37+Source!AE37)*Source!FY37/100</f>
        <v>75.738399999999999</v>
      </c>
      <c r="H83" s="59">
        <f>Source!Y37</f>
        <v>841.55</v>
      </c>
    </row>
    <row r="84" spans="1:28" x14ac:dyDescent="0.2">
      <c r="C84" s="11" t="s">
        <v>1512</v>
      </c>
      <c r="D84" s="34"/>
      <c r="E84" s="34"/>
      <c r="F84" s="34"/>
      <c r="G84" s="59">
        <f>((Source!AF37+Source!AE37)*Source!FX37/100)+((Source!AF37+Source!AE37)*Source!FY37/100)+Source!AB37</f>
        <v>276.22239999999999</v>
      </c>
      <c r="H84" s="59">
        <f>Source!O37+Source!X37+Source!Y37</f>
        <v>3069.1899999999996</v>
      </c>
    </row>
    <row r="85" spans="1:28" ht="14.25" x14ac:dyDescent="0.2">
      <c r="A85" s="47">
        <v>6</v>
      </c>
      <c r="B85" s="47" t="str">
        <f>Source!E39</f>
        <v>4,1</v>
      </c>
      <c r="C85" s="47" t="str">
        <f>Source!G39</f>
        <v>Строительный мусор</v>
      </c>
      <c r="D85" s="47" t="str">
        <f>Source!F39</f>
        <v>01.7.07.07</v>
      </c>
      <c r="E85" s="32" t="str">
        <f>Source!H39</f>
        <v>т</v>
      </c>
      <c r="F85" s="14">
        <f>Source!I39</f>
        <v>1.0501560000000001</v>
      </c>
      <c r="G85" s="24">
        <f>Source!AB39</f>
        <v>0</v>
      </c>
      <c r="H85" s="24">
        <f>Source!O39</f>
        <v>0</v>
      </c>
      <c r="T85">
        <f>Source!O39+Source!X39+Source!Y39</f>
        <v>0</v>
      </c>
      <c r="U85">
        <f>Source!P39</f>
        <v>0</v>
      </c>
      <c r="V85">
        <f>Source!S39</f>
        <v>0</v>
      </c>
      <c r="W85">
        <f>Source!Q39</f>
        <v>0</v>
      </c>
      <c r="X85">
        <f>Source!R39</f>
        <v>0</v>
      </c>
      <c r="Y85">
        <f>Source!U39</f>
        <v>0</v>
      </c>
      <c r="Z85">
        <f>Source!V39</f>
        <v>0</v>
      </c>
      <c r="AA85">
        <f>Source!X39</f>
        <v>0</v>
      </c>
      <c r="AB85">
        <f>Source!Y39</f>
        <v>0</v>
      </c>
    </row>
    <row r="86" spans="1:28" ht="14.25" x14ac:dyDescent="0.2">
      <c r="C86" s="25" t="s">
        <v>1508</v>
      </c>
      <c r="D86" s="25">
        <f>Source!BC39</f>
        <v>6.56</v>
      </c>
      <c r="F86" s="14"/>
      <c r="G86" s="14"/>
      <c r="H86" s="14"/>
    </row>
    <row r="87" spans="1:28" ht="28.5" x14ac:dyDescent="0.2">
      <c r="A87" s="47">
        <v>7</v>
      </c>
      <c r="B87" s="47" t="str">
        <f>Source!E41</f>
        <v>5</v>
      </c>
      <c r="C87" s="47" t="str">
        <f>Source!G41</f>
        <v>Разборка покрытий полов из керамических плиток</v>
      </c>
      <c r="D87" s="47" t="str">
        <f>Source!F41</f>
        <v>57-2-3</v>
      </c>
      <c r="E87" s="32" t="str">
        <f>Source!H41</f>
        <v>100 м2</v>
      </c>
      <c r="F87" s="14">
        <f>Source!I41</f>
        <v>2.4514</v>
      </c>
      <c r="G87" s="24">
        <f>Source!AB41</f>
        <v>641</v>
      </c>
      <c r="H87" s="24">
        <f>Source!O41</f>
        <v>10308.030000000001</v>
      </c>
      <c r="T87">
        <f>Source!O41+Source!X41+Source!Y41</f>
        <v>24955.35</v>
      </c>
      <c r="U87">
        <f>Source!P41</f>
        <v>0</v>
      </c>
      <c r="V87">
        <f>Source!S41</f>
        <v>9584.2199999999993</v>
      </c>
      <c r="W87">
        <f>Source!Q41</f>
        <v>723.81</v>
      </c>
      <c r="X87">
        <f>Source!R41</f>
        <v>312.62</v>
      </c>
      <c r="Y87">
        <f>Source!U41</f>
        <v>171.27931800000002</v>
      </c>
      <c r="Z87">
        <f>Source!V41</f>
        <v>3.5300159999999998</v>
      </c>
      <c r="AA87">
        <f>Source!X41</f>
        <v>7917.47</v>
      </c>
      <c r="AB87">
        <f>Source!Y41</f>
        <v>6729.85</v>
      </c>
    </row>
    <row r="88" spans="1:28" ht="14.25" x14ac:dyDescent="0.2">
      <c r="C88" s="25" t="str">
        <f>"Объем: "&amp;Source!I41&amp;"=245,14/"&amp;"100"</f>
        <v>Объем: 2,4514=245,14/100</v>
      </c>
      <c r="F88" s="14"/>
      <c r="G88" s="14"/>
      <c r="H88" s="14"/>
    </row>
    <row r="89" spans="1:28" x14ac:dyDescent="0.2">
      <c r="C89" s="25" t="s">
        <v>1506</v>
      </c>
      <c r="D89" s="25">
        <f>Source!BA41</f>
        <v>6.56</v>
      </c>
    </row>
    <row r="90" spans="1:28" x14ac:dyDescent="0.2">
      <c r="C90" s="25" t="s">
        <v>1507</v>
      </c>
      <c r="D90" s="25">
        <f>Source!BB41</f>
        <v>6.56</v>
      </c>
    </row>
    <row r="91" spans="1:28" x14ac:dyDescent="0.2">
      <c r="C91" s="25" t="s">
        <v>1508</v>
      </c>
      <c r="D91" s="25">
        <f>Source!BC41</f>
        <v>6.56</v>
      </c>
    </row>
    <row r="92" spans="1:28" x14ac:dyDescent="0.2">
      <c r="C92" s="25" t="s">
        <v>1509</v>
      </c>
      <c r="D92" s="25">
        <f>Source!BS41</f>
        <v>6.56</v>
      </c>
    </row>
    <row r="93" spans="1:28" x14ac:dyDescent="0.2">
      <c r="C93" s="11" t="s">
        <v>1510</v>
      </c>
      <c r="D93" s="34"/>
      <c r="E93" s="34"/>
      <c r="F93" s="34">
        <f>Source!BZ41</f>
        <v>80</v>
      </c>
      <c r="G93" s="59">
        <f>(Source!AF41+Source!AE41)*Source!FX41/100</f>
        <v>492.34400000000011</v>
      </c>
      <c r="H93" s="59">
        <f>Source!X41</f>
        <v>7917.47</v>
      </c>
    </row>
    <row r="94" spans="1:28" x14ac:dyDescent="0.2">
      <c r="C94" s="11" t="s">
        <v>1511</v>
      </c>
      <c r="D94" s="34"/>
      <c r="E94" s="34"/>
      <c r="F94" s="34">
        <f>Source!CA41</f>
        <v>68</v>
      </c>
      <c r="G94" s="59">
        <f>(Source!AF41+Source!AE41)*Source!FY41/100</f>
        <v>418.49240000000003</v>
      </c>
      <c r="H94" s="59">
        <f>Source!Y41</f>
        <v>6729.85</v>
      </c>
    </row>
    <row r="95" spans="1:28" x14ac:dyDescent="0.2">
      <c r="C95" s="11" t="s">
        <v>1512</v>
      </c>
      <c r="D95" s="34"/>
      <c r="E95" s="34"/>
      <c r="F95" s="34"/>
      <c r="G95" s="59">
        <f>((Source!AF41+Source!AE41)*Source!FX41/100)+((Source!AF41+Source!AE41)*Source!FY41/100)+Source!AB41</f>
        <v>1551.8364000000001</v>
      </c>
      <c r="H95" s="59">
        <f>Source!O41+Source!X41+Source!Y41</f>
        <v>24955.35</v>
      </c>
    </row>
    <row r="96" spans="1:28" ht="14.25" x14ac:dyDescent="0.2">
      <c r="A96" s="47">
        <v>8</v>
      </c>
      <c r="B96" s="47" t="str">
        <f>Source!E43</f>
        <v>5,1</v>
      </c>
      <c r="C96" s="47" t="str">
        <f>Source!G43</f>
        <v>Строительный мусор</v>
      </c>
      <c r="D96" s="47" t="str">
        <f>Source!F43</f>
        <v>01.7.07.07</v>
      </c>
      <c r="E96" s="32" t="str">
        <f>Source!H43</f>
        <v>т</v>
      </c>
      <c r="F96" s="14">
        <f>Source!I43</f>
        <v>12.74728</v>
      </c>
      <c r="G96" s="24">
        <f>Source!AB43</f>
        <v>0</v>
      </c>
      <c r="H96" s="24">
        <f>Source!O43</f>
        <v>0</v>
      </c>
      <c r="T96">
        <f>Source!O43+Source!X43+Source!Y43</f>
        <v>0</v>
      </c>
      <c r="U96">
        <f>Source!P43</f>
        <v>0</v>
      </c>
      <c r="V96">
        <f>Source!S43</f>
        <v>0</v>
      </c>
      <c r="W96">
        <f>Source!Q43</f>
        <v>0</v>
      </c>
      <c r="X96">
        <f>Source!R43</f>
        <v>0</v>
      </c>
      <c r="Y96">
        <f>Source!U43</f>
        <v>0</v>
      </c>
      <c r="Z96">
        <f>Source!V43</f>
        <v>0</v>
      </c>
      <c r="AA96">
        <f>Source!X43</f>
        <v>0</v>
      </c>
      <c r="AB96">
        <f>Source!Y43</f>
        <v>0</v>
      </c>
    </row>
    <row r="97" spans="1:28" ht="14.25" x14ac:dyDescent="0.2">
      <c r="C97" s="25" t="s">
        <v>1508</v>
      </c>
      <c r="D97" s="25">
        <f>Source!BC43</f>
        <v>6.56</v>
      </c>
      <c r="F97" s="14"/>
      <c r="G97" s="14"/>
      <c r="H97" s="14"/>
    </row>
    <row r="98" spans="1:28" ht="42.75" x14ac:dyDescent="0.2">
      <c r="A98" s="47">
        <v>9</v>
      </c>
      <c r="B98" s="47" t="str">
        <f>Source!E45</f>
        <v>6</v>
      </c>
      <c r="C98" s="47" t="str">
        <f>Source!G45</f>
        <v>Разборка деревянных заполнений проемов оконных без подоконных досок</v>
      </c>
      <c r="D98" s="47" t="str">
        <f>Source!F45</f>
        <v>46-04-012-02</v>
      </c>
      <c r="E98" s="32" t="str">
        <f>Source!H45</f>
        <v>100 м2</v>
      </c>
      <c r="F98" s="14">
        <f>Source!I45</f>
        <v>0.39939999999999998</v>
      </c>
      <c r="G98" s="24">
        <f>Source!AB45</f>
        <v>1639.58</v>
      </c>
      <c r="H98" s="24">
        <f>Source!O45</f>
        <v>4295.8</v>
      </c>
      <c r="T98">
        <f>Source!O45+Source!X45+Source!Y45</f>
        <v>10553.48</v>
      </c>
      <c r="U98">
        <f>Source!P45</f>
        <v>0</v>
      </c>
      <c r="V98">
        <f>Source!S45</f>
        <v>3661.88</v>
      </c>
      <c r="W98">
        <f>Source!Q45</f>
        <v>633.91999999999996</v>
      </c>
      <c r="X98">
        <f>Source!R45</f>
        <v>273.77</v>
      </c>
      <c r="Y98">
        <f>Source!U45</f>
        <v>69.000343999999998</v>
      </c>
      <c r="Z98">
        <f>Source!V45</f>
        <v>3.0913559999999998</v>
      </c>
      <c r="AA98">
        <f>Source!X45</f>
        <v>3896.29</v>
      </c>
      <c r="AB98">
        <f>Source!Y45</f>
        <v>2361.39</v>
      </c>
    </row>
    <row r="99" spans="1:28" ht="14.25" x14ac:dyDescent="0.2">
      <c r="C99" s="25" t="str">
        <f>"Объем: "&amp;Source!I45&amp;"=39,94/"&amp;"100"</f>
        <v>Объем: 0,3994=39,94/100</v>
      </c>
      <c r="F99" s="14"/>
      <c r="G99" s="14"/>
      <c r="H99" s="14"/>
    </row>
    <row r="100" spans="1:28" x14ac:dyDescent="0.2">
      <c r="C100" s="25" t="s">
        <v>1506</v>
      </c>
      <c r="D100" s="25">
        <f>Source!BA45</f>
        <v>6.56</v>
      </c>
    </row>
    <row r="101" spans="1:28" x14ac:dyDescent="0.2">
      <c r="C101" s="25" t="s">
        <v>1507</v>
      </c>
      <c r="D101" s="25">
        <f>Source!BB45</f>
        <v>6.56</v>
      </c>
    </row>
    <row r="102" spans="1:28" x14ac:dyDescent="0.2">
      <c r="C102" s="25" t="s">
        <v>1508</v>
      </c>
      <c r="D102" s="25">
        <f>Source!BC45</f>
        <v>6.56</v>
      </c>
    </row>
    <row r="103" spans="1:28" x14ac:dyDescent="0.2">
      <c r="C103" s="25" t="s">
        <v>1509</v>
      </c>
      <c r="D103" s="25">
        <f>Source!BS45</f>
        <v>6.56</v>
      </c>
    </row>
    <row r="104" spans="1:28" x14ac:dyDescent="0.2">
      <c r="C104" s="11" t="s">
        <v>1510</v>
      </c>
      <c r="D104" s="34"/>
      <c r="E104" s="34"/>
      <c r="F104" s="34">
        <f>Source!BZ45</f>
        <v>110</v>
      </c>
      <c r="G104" s="59">
        <f>(Source!AF45+Source!AE45)*Source!FX45/100</f>
        <v>1487.0988</v>
      </c>
      <c r="H104" s="59">
        <f>Source!X45</f>
        <v>3896.29</v>
      </c>
    </row>
    <row r="105" spans="1:28" x14ac:dyDescent="0.2">
      <c r="C105" s="11" t="s">
        <v>1518</v>
      </c>
      <c r="D105" s="34"/>
      <c r="E105" s="34"/>
      <c r="F105" s="34"/>
      <c r="G105" s="34" t="str">
        <f>CONCATENATE(Source!DL45,Source!FT45, "=", Source!FX45, "%")</f>
        <v>*0,9=99%</v>
      </c>
      <c r="H105" s="34" t="str">
        <f>CONCATENATE(Source!AT45)</f>
        <v>99</v>
      </c>
    </row>
    <row r="106" spans="1:28" x14ac:dyDescent="0.2">
      <c r="C106" s="11" t="s">
        <v>1511</v>
      </c>
      <c r="D106" s="34"/>
      <c r="E106" s="34"/>
      <c r="F106" s="34">
        <f>Source!CA45</f>
        <v>70</v>
      </c>
      <c r="G106" s="59">
        <f>(Source!AF45+Source!AE45)*Source!FY45/100</f>
        <v>893.76140000000009</v>
      </c>
      <c r="H106" s="59">
        <f>Source!Y45</f>
        <v>2361.39</v>
      </c>
    </row>
    <row r="107" spans="1:28" x14ac:dyDescent="0.2">
      <c r="C107" s="11" t="s">
        <v>1519</v>
      </c>
      <c r="D107" s="34"/>
      <c r="E107" s="34"/>
      <c r="F107" s="34"/>
      <c r="G107" s="34" t="str">
        <f>CONCATENATE(Source!DM45,Source!FU45, "=", Source!FY45, "%")</f>
        <v>*0,85=59,5%</v>
      </c>
      <c r="H107" s="34" t="str">
        <f>CONCATENATE(Source!AU45)</f>
        <v>60</v>
      </c>
    </row>
    <row r="108" spans="1:28" x14ac:dyDescent="0.2">
      <c r="C108" s="11" t="s">
        <v>1512</v>
      </c>
      <c r="D108" s="34"/>
      <c r="E108" s="34"/>
      <c r="F108" s="34"/>
      <c r="G108" s="59">
        <f>((Source!AF45+Source!AE45)*Source!FX45/100)+((Source!AF45+Source!AE45)*Source!FY45/100)+Source!AB45</f>
        <v>4020.4402</v>
      </c>
      <c r="H108" s="59">
        <f>Source!O45+Source!X45+Source!Y45</f>
        <v>10553.48</v>
      </c>
    </row>
    <row r="109" spans="1:28" ht="28.5" x14ac:dyDescent="0.2">
      <c r="A109" s="47">
        <v>10</v>
      </c>
      <c r="B109" s="47" t="str">
        <f>Source!E47</f>
        <v>7</v>
      </c>
      <c r="C109" s="47" t="str">
        <f>Source!G47</f>
        <v>Снятие подоконных досок бетонных и мозаичных</v>
      </c>
      <c r="D109" s="47" t="str">
        <f>Source!F47</f>
        <v>56-3-1</v>
      </c>
      <c r="E109" s="32" t="str">
        <f>Source!H47</f>
        <v>100 м2</v>
      </c>
      <c r="F109" s="14">
        <f>Source!I47</f>
        <v>7.6799999999999993E-2</v>
      </c>
      <c r="G109" s="24">
        <f>Source!AB47</f>
        <v>2172.79</v>
      </c>
      <c r="H109" s="24">
        <f>Source!O47</f>
        <v>1094.67</v>
      </c>
      <c r="T109">
        <f>Source!O47+Source!X47+Source!Y47</f>
        <v>2630.2400000000002</v>
      </c>
      <c r="U109">
        <f>Source!P47</f>
        <v>0</v>
      </c>
      <c r="V109">
        <f>Source!S47</f>
        <v>1066.3699999999999</v>
      </c>
      <c r="W109">
        <f>Source!Q47</f>
        <v>28.3</v>
      </c>
      <c r="X109">
        <f>Source!R47</f>
        <v>0</v>
      </c>
      <c r="Y109">
        <f>Source!U47</f>
        <v>21.166080000000001</v>
      </c>
      <c r="Z109">
        <f>Source!V47</f>
        <v>0</v>
      </c>
      <c r="AA109">
        <f>Source!X47</f>
        <v>874.42</v>
      </c>
      <c r="AB109">
        <f>Source!Y47</f>
        <v>661.15</v>
      </c>
    </row>
    <row r="110" spans="1:28" ht="14.25" x14ac:dyDescent="0.2">
      <c r="C110" s="25" t="str">
        <f>"Объем: "&amp;Source!I47&amp;"=7,68/"&amp;"100"</f>
        <v>Объем: 0,0768=7,68/100</v>
      </c>
      <c r="F110" s="14"/>
      <c r="G110" s="14"/>
      <c r="H110" s="14"/>
    </row>
    <row r="111" spans="1:28" x14ac:dyDescent="0.2">
      <c r="C111" s="25" t="s">
        <v>1506</v>
      </c>
      <c r="D111" s="25">
        <f>Source!BA47</f>
        <v>6.56</v>
      </c>
    </row>
    <row r="112" spans="1:28" x14ac:dyDescent="0.2">
      <c r="C112" s="25" t="s">
        <v>1507</v>
      </c>
      <c r="D112" s="25">
        <f>Source!BB47</f>
        <v>6.56</v>
      </c>
    </row>
    <row r="113" spans="1:28" x14ac:dyDescent="0.2">
      <c r="C113" s="25" t="s">
        <v>1508</v>
      </c>
      <c r="D113" s="25">
        <f>Source!BC47</f>
        <v>6.56</v>
      </c>
    </row>
    <row r="114" spans="1:28" x14ac:dyDescent="0.2">
      <c r="C114" s="25" t="s">
        <v>1509</v>
      </c>
      <c r="D114" s="25">
        <f>Source!BS47</f>
        <v>6.56</v>
      </c>
    </row>
    <row r="115" spans="1:28" x14ac:dyDescent="0.2">
      <c r="C115" s="11" t="s">
        <v>1510</v>
      </c>
      <c r="D115" s="34"/>
      <c r="E115" s="34"/>
      <c r="F115" s="34">
        <f>Source!BZ47</f>
        <v>82</v>
      </c>
      <c r="G115" s="59">
        <f>(Source!AF47+Source!AE47)*Source!FX47/100</f>
        <v>1735.6202000000003</v>
      </c>
      <c r="H115" s="59">
        <f>Source!X47</f>
        <v>874.42</v>
      </c>
    </row>
    <row r="116" spans="1:28" x14ac:dyDescent="0.2">
      <c r="C116" s="11" t="s">
        <v>1511</v>
      </c>
      <c r="D116" s="34"/>
      <c r="E116" s="34"/>
      <c r="F116" s="34">
        <f>Source!CA47</f>
        <v>62</v>
      </c>
      <c r="G116" s="59">
        <f>(Source!AF47+Source!AE47)*Source!FY47/100</f>
        <v>1312.2982000000002</v>
      </c>
      <c r="H116" s="59">
        <f>Source!Y47</f>
        <v>661.15</v>
      </c>
    </row>
    <row r="117" spans="1:28" x14ac:dyDescent="0.2">
      <c r="C117" s="11" t="s">
        <v>1512</v>
      </c>
      <c r="D117" s="34"/>
      <c r="E117" s="34"/>
      <c r="F117" s="34"/>
      <c r="G117" s="59">
        <f>((Source!AF47+Source!AE47)*Source!FX47/100)+((Source!AF47+Source!AE47)*Source!FY47/100)+Source!AB47</f>
        <v>5220.7084000000004</v>
      </c>
      <c r="H117" s="59">
        <f>Source!O47+Source!X47+Source!Y47</f>
        <v>2630.2400000000002</v>
      </c>
    </row>
    <row r="118" spans="1:28" ht="14.25" x14ac:dyDescent="0.2">
      <c r="A118" s="47">
        <v>11</v>
      </c>
      <c r="B118" s="47" t="str">
        <f>Source!E49</f>
        <v>7,1</v>
      </c>
      <c r="C118" s="47" t="str">
        <f>Source!G49</f>
        <v>Строительный мусор</v>
      </c>
      <c r="D118" s="47" t="str">
        <f>Source!F49</f>
        <v>01.7.07.07</v>
      </c>
      <c r="E118" s="32" t="str">
        <f>Source!H49</f>
        <v>т</v>
      </c>
      <c r="F118" s="14">
        <f>Source!I49</f>
        <v>1.02912</v>
      </c>
      <c r="G118" s="24">
        <f>Source!AB49</f>
        <v>0</v>
      </c>
      <c r="H118" s="24">
        <f>Source!O49</f>
        <v>0</v>
      </c>
      <c r="T118">
        <f>Source!O49+Source!X49+Source!Y49</f>
        <v>0</v>
      </c>
      <c r="U118">
        <f>Source!P49</f>
        <v>0</v>
      </c>
      <c r="V118">
        <f>Source!S49</f>
        <v>0</v>
      </c>
      <c r="W118">
        <f>Source!Q49</f>
        <v>0</v>
      </c>
      <c r="X118">
        <f>Source!R49</f>
        <v>0</v>
      </c>
      <c r="Y118">
        <f>Source!U49</f>
        <v>0</v>
      </c>
      <c r="Z118">
        <f>Source!V49</f>
        <v>0</v>
      </c>
      <c r="AA118">
        <f>Source!X49</f>
        <v>0</v>
      </c>
      <c r="AB118">
        <f>Source!Y49</f>
        <v>0</v>
      </c>
    </row>
    <row r="119" spans="1:28" ht="14.25" x14ac:dyDescent="0.2">
      <c r="C119" s="25" t="s">
        <v>1508</v>
      </c>
      <c r="D119" s="25">
        <f>Source!BC49</f>
        <v>6.56</v>
      </c>
      <c r="F119" s="14"/>
      <c r="G119" s="14"/>
      <c r="H119" s="14"/>
    </row>
    <row r="120" spans="1:28" ht="28.5" x14ac:dyDescent="0.2">
      <c r="A120" s="47">
        <v>12</v>
      </c>
      <c r="B120" s="47" t="str">
        <f>Source!E51</f>
        <v>8</v>
      </c>
      <c r="C120" s="47" t="str">
        <f>Source!G51</f>
        <v>Демонтаж металлических дверных блоков в готовые проемы прим.</v>
      </c>
      <c r="D120" s="47" t="str">
        <f>Source!F51</f>
        <v>09-04-012-01</v>
      </c>
      <c r="E120" s="32" t="str">
        <f>Source!H51</f>
        <v>м2</v>
      </c>
      <c r="F120" s="14">
        <f>Source!I51</f>
        <v>5.4</v>
      </c>
      <c r="G120" s="24">
        <f>Source!AB51</f>
        <v>26.76</v>
      </c>
      <c r="H120" s="24">
        <f>Source!O51</f>
        <v>947.95</v>
      </c>
      <c r="T120">
        <f>Source!O51+Source!X51+Source!Y51</f>
        <v>1926.25</v>
      </c>
      <c r="U120">
        <f>Source!P51</f>
        <v>0</v>
      </c>
      <c r="V120">
        <f>Source!S51</f>
        <v>590.52</v>
      </c>
      <c r="W120">
        <f>Source!Q51</f>
        <v>357.43</v>
      </c>
      <c r="X120">
        <f>Source!R51</f>
        <v>48.89</v>
      </c>
      <c r="Y120">
        <f>Source!U51</f>
        <v>9.072000000000001</v>
      </c>
      <c r="Z120">
        <f>Source!V51</f>
        <v>0.64260000000000006</v>
      </c>
      <c r="AA120">
        <f>Source!X51</f>
        <v>517.91999999999996</v>
      </c>
      <c r="AB120">
        <f>Source!Y51</f>
        <v>460.38</v>
      </c>
    </row>
    <row r="121" spans="1:28" ht="14.25" x14ac:dyDescent="0.2">
      <c r="C121" s="25" t="s">
        <v>1506</v>
      </c>
      <c r="D121" s="25">
        <f>Source!BA51</f>
        <v>6.56</v>
      </c>
      <c r="F121" s="14"/>
      <c r="G121" s="14"/>
      <c r="H121" s="14"/>
    </row>
    <row r="122" spans="1:28" x14ac:dyDescent="0.2">
      <c r="C122" s="25" t="s">
        <v>1507</v>
      </c>
      <c r="D122" s="25">
        <f>Source!BB51</f>
        <v>6.56</v>
      </c>
    </row>
    <row r="123" spans="1:28" x14ac:dyDescent="0.2">
      <c r="C123" s="25" t="s">
        <v>1508</v>
      </c>
      <c r="D123" s="25">
        <f>Source!BC51</f>
        <v>6.56</v>
      </c>
    </row>
    <row r="124" spans="1:28" x14ac:dyDescent="0.2">
      <c r="C124" s="25" t="s">
        <v>1509</v>
      </c>
      <c r="D124" s="25">
        <f>Source!BS51</f>
        <v>6.56</v>
      </c>
    </row>
    <row r="125" spans="1:28" x14ac:dyDescent="0.2">
      <c r="C125" s="25" t="s">
        <v>1520</v>
      </c>
      <c r="D125" s="102" t="s">
        <v>78</v>
      </c>
      <c r="E125" s="102"/>
      <c r="F125" s="102"/>
      <c r="G125" s="102"/>
      <c r="H125" s="102"/>
    </row>
    <row r="126" spans="1:28" x14ac:dyDescent="0.2">
      <c r="C126" s="25" t="s">
        <v>1513</v>
      </c>
      <c r="D126" s="102" t="s">
        <v>79</v>
      </c>
      <c r="E126" s="102"/>
      <c r="F126" s="102"/>
      <c r="G126" s="102"/>
      <c r="H126" s="102"/>
    </row>
    <row r="127" spans="1:28" x14ac:dyDescent="0.2">
      <c r="C127" s="25" t="s">
        <v>1514</v>
      </c>
      <c r="D127" s="102" t="s">
        <v>79</v>
      </c>
      <c r="E127" s="102"/>
      <c r="F127" s="102"/>
      <c r="G127" s="102"/>
      <c r="H127" s="102"/>
    </row>
    <row r="128" spans="1:28" x14ac:dyDescent="0.2">
      <c r="C128" s="25" t="s">
        <v>1515</v>
      </c>
      <c r="D128" s="102" t="s">
        <v>79</v>
      </c>
      <c r="E128" s="102"/>
      <c r="F128" s="102"/>
      <c r="G128" s="102"/>
      <c r="H128" s="102"/>
    </row>
    <row r="129" spans="1:28" x14ac:dyDescent="0.2">
      <c r="C129" s="25" t="s">
        <v>1516</v>
      </c>
      <c r="D129" s="102" t="s">
        <v>79</v>
      </c>
      <c r="E129" s="102"/>
      <c r="F129" s="102"/>
      <c r="G129" s="102"/>
      <c r="H129" s="102"/>
    </row>
    <row r="130" spans="1:28" x14ac:dyDescent="0.2">
      <c r="C130" s="25" t="s">
        <v>1517</v>
      </c>
      <c r="D130" s="102" t="s">
        <v>79</v>
      </c>
      <c r="E130" s="102"/>
      <c r="F130" s="102"/>
      <c r="G130" s="102"/>
      <c r="H130" s="102"/>
    </row>
    <row r="131" spans="1:28" x14ac:dyDescent="0.2">
      <c r="C131" s="11" t="s">
        <v>1510</v>
      </c>
      <c r="D131" s="34"/>
      <c r="E131" s="34"/>
      <c r="F131" s="34">
        <f>Source!BZ51</f>
        <v>90</v>
      </c>
      <c r="G131" s="59">
        <f>(Source!AF51+Source!AE51)*Source!FX51/100</f>
        <v>14.6205</v>
      </c>
      <c r="H131" s="59">
        <f>Source!X51</f>
        <v>517.91999999999996</v>
      </c>
    </row>
    <row r="132" spans="1:28" x14ac:dyDescent="0.2">
      <c r="C132" s="11" t="s">
        <v>1518</v>
      </c>
      <c r="D132" s="34"/>
      <c r="E132" s="34"/>
      <c r="F132" s="34"/>
      <c r="G132" s="34" t="str">
        <f>CONCATENATE(Source!DL51,Source!FT51, "=", Source!FX51, "%")</f>
        <v>*0,9=81%</v>
      </c>
      <c r="H132" s="34" t="str">
        <f>CONCATENATE(Source!AT51)</f>
        <v>81</v>
      </c>
    </row>
    <row r="133" spans="1:28" x14ac:dyDescent="0.2">
      <c r="C133" s="11" t="s">
        <v>1511</v>
      </c>
      <c r="D133" s="34"/>
      <c r="E133" s="34"/>
      <c r="F133" s="34">
        <f>Source!CA51</f>
        <v>85</v>
      </c>
      <c r="G133" s="59">
        <f>(Source!AF51+Source!AE51)*Source!FY51/100</f>
        <v>13.041124999999999</v>
      </c>
      <c r="H133" s="59">
        <f>Source!Y51</f>
        <v>460.38</v>
      </c>
    </row>
    <row r="134" spans="1:28" x14ac:dyDescent="0.2">
      <c r="C134" s="11" t="s">
        <v>1519</v>
      </c>
      <c r="D134" s="34"/>
      <c r="E134" s="34"/>
      <c r="F134" s="34"/>
      <c r="G134" s="34" t="str">
        <f>CONCATENATE(Source!DM51,Source!FU51, "=", Source!FY51, "%")</f>
        <v>*0,85=72,25%</v>
      </c>
      <c r="H134" s="34" t="str">
        <f>CONCATENATE(Source!AU51)</f>
        <v>72</v>
      </c>
    </row>
    <row r="135" spans="1:28" x14ac:dyDescent="0.2">
      <c r="C135" s="11" t="s">
        <v>1512</v>
      </c>
      <c r="D135" s="34"/>
      <c r="E135" s="34"/>
      <c r="F135" s="34"/>
      <c r="G135" s="59">
        <f>((Source!AF51+Source!AE51)*Source!FX51/100)+((Source!AF51+Source!AE51)*Source!FY51/100)+Source!AB51</f>
        <v>54.421625000000006</v>
      </c>
      <c r="H135" s="59">
        <f>Source!O51+Source!X51+Source!Y51</f>
        <v>1926.25</v>
      </c>
    </row>
    <row r="136" spans="1:28" ht="28.5" x14ac:dyDescent="0.2">
      <c r="A136" s="47">
        <v>13</v>
      </c>
      <c r="B136" s="47" t="str">
        <f>Source!E53</f>
        <v>9</v>
      </c>
      <c r="C136" s="47" t="str">
        <f>Source!G53</f>
        <v>Разборка деревянных заполнений проемов дверных и воротных</v>
      </c>
      <c r="D136" s="47" t="str">
        <f>Source!F53</f>
        <v>46-04-012-03</v>
      </c>
      <c r="E136" s="32" t="str">
        <f>Source!H53</f>
        <v>100 м2</v>
      </c>
      <c r="F136" s="14">
        <f>Source!I53</f>
        <v>0.28610000000000002</v>
      </c>
      <c r="G136" s="24">
        <f>Source!AB53</f>
        <v>1082.58</v>
      </c>
      <c r="H136" s="24">
        <f>Source!O53</f>
        <v>2031.81</v>
      </c>
      <c r="T136">
        <f>Source!O53+Source!X53+Source!Y53</f>
        <v>4852.18</v>
      </c>
      <c r="U136">
        <f>Source!P53</f>
        <v>0</v>
      </c>
      <c r="V136">
        <f>Source!S53</f>
        <v>1577.71</v>
      </c>
      <c r="W136">
        <f>Source!Q53</f>
        <v>454.1</v>
      </c>
      <c r="X136">
        <f>Source!R53</f>
        <v>196.11</v>
      </c>
      <c r="Y136">
        <f>Source!U53</f>
        <v>29.728651000000003</v>
      </c>
      <c r="Z136">
        <f>Source!V53</f>
        <v>2.2144140000000001</v>
      </c>
      <c r="AA136">
        <f>Source!X53</f>
        <v>1756.08</v>
      </c>
      <c r="AB136">
        <f>Source!Y53</f>
        <v>1064.29</v>
      </c>
    </row>
    <row r="137" spans="1:28" ht="25.5" x14ac:dyDescent="0.2">
      <c r="C137" s="25" t="str">
        <f>"Объем: "&amp;Source!I53&amp;"=(5,4+"&amp;"9+"&amp;"3,2+"&amp;"1,4+"&amp;"1,2+"&amp;"4,41+"&amp;"4)/"&amp;"100"</f>
        <v>Объем: 0,2861=(5,4+9+3,2+1,4+1,2+4,41+4)/100</v>
      </c>
      <c r="F137" s="14"/>
      <c r="G137" s="14"/>
      <c r="H137" s="14"/>
    </row>
    <row r="138" spans="1:28" x14ac:dyDescent="0.2">
      <c r="C138" s="25" t="s">
        <v>1506</v>
      </c>
      <c r="D138" s="25">
        <f>Source!BA53</f>
        <v>6.56</v>
      </c>
    </row>
    <row r="139" spans="1:28" x14ac:dyDescent="0.2">
      <c r="C139" s="25" t="s">
        <v>1507</v>
      </c>
      <c r="D139" s="25">
        <f>Source!BB53</f>
        <v>6.56</v>
      </c>
    </row>
    <row r="140" spans="1:28" x14ac:dyDescent="0.2">
      <c r="C140" s="25" t="s">
        <v>1508</v>
      </c>
      <c r="D140" s="25">
        <f>Source!BC53</f>
        <v>6.56</v>
      </c>
    </row>
    <row r="141" spans="1:28" x14ac:dyDescent="0.2">
      <c r="C141" s="25" t="s">
        <v>1509</v>
      </c>
      <c r="D141" s="25">
        <f>Source!BS53</f>
        <v>6.56</v>
      </c>
    </row>
    <row r="142" spans="1:28" x14ac:dyDescent="0.2">
      <c r="C142" s="11" t="s">
        <v>1510</v>
      </c>
      <c r="D142" s="34"/>
      <c r="E142" s="34"/>
      <c r="F142" s="34">
        <f>Source!BZ53</f>
        <v>110</v>
      </c>
      <c r="G142" s="59">
        <f>(Source!AF53+Source!AE53)*Source!FX53/100</f>
        <v>935.66880000000003</v>
      </c>
      <c r="H142" s="59">
        <f>Source!X53</f>
        <v>1756.08</v>
      </c>
    </row>
    <row r="143" spans="1:28" x14ac:dyDescent="0.2">
      <c r="C143" s="11" t="s">
        <v>1518</v>
      </c>
      <c r="D143" s="34"/>
      <c r="E143" s="34"/>
      <c r="F143" s="34"/>
      <c r="G143" s="34" t="str">
        <f>CONCATENATE(Source!DL53,Source!FT53, "=", Source!FX53, "%")</f>
        <v>*0,9=99%</v>
      </c>
      <c r="H143" s="34" t="str">
        <f>CONCATENATE(Source!AT53)</f>
        <v>99</v>
      </c>
    </row>
    <row r="144" spans="1:28" x14ac:dyDescent="0.2">
      <c r="C144" s="11" t="s">
        <v>1511</v>
      </c>
      <c r="D144" s="34"/>
      <c r="E144" s="34"/>
      <c r="F144" s="34">
        <f>Source!CA53</f>
        <v>70</v>
      </c>
      <c r="G144" s="59">
        <f>(Source!AF53+Source!AE53)*Source!FY53/100</f>
        <v>562.34640000000002</v>
      </c>
      <c r="H144" s="59">
        <f>Source!Y53</f>
        <v>1064.29</v>
      </c>
    </row>
    <row r="145" spans="1:28" x14ac:dyDescent="0.2">
      <c r="C145" s="11" t="s">
        <v>1519</v>
      </c>
      <c r="D145" s="34"/>
      <c r="E145" s="34"/>
      <c r="F145" s="34"/>
      <c r="G145" s="34" t="str">
        <f>CONCATENATE(Source!DM53,Source!FU53, "=", Source!FY53, "%")</f>
        <v>*0,85=59,5%</v>
      </c>
      <c r="H145" s="34" t="str">
        <f>CONCATENATE(Source!AU53)</f>
        <v>60</v>
      </c>
    </row>
    <row r="146" spans="1:28" x14ac:dyDescent="0.2">
      <c r="C146" s="11" t="s">
        <v>1512</v>
      </c>
      <c r="D146" s="34"/>
      <c r="E146" s="34"/>
      <c r="F146" s="34"/>
      <c r="G146" s="59">
        <f>((Source!AF53+Source!AE53)*Source!FX53/100)+((Source!AF53+Source!AE53)*Source!FY53/100)+Source!AB53</f>
        <v>2580.5951999999997</v>
      </c>
      <c r="H146" s="59">
        <f>Source!O53+Source!X53+Source!Y53</f>
        <v>4852.18</v>
      </c>
    </row>
    <row r="147" spans="1:28" ht="28.5" x14ac:dyDescent="0.2">
      <c r="A147" s="47">
        <v>14</v>
      </c>
      <c r="B147" s="47" t="str">
        <f>Source!E55</f>
        <v>10</v>
      </c>
      <c r="C147" s="47" t="str">
        <f>Source!G55</f>
        <v>Демонтаж светильников для люминесцентных ламп</v>
      </c>
      <c r="D147" s="47" t="str">
        <f>Source!F55</f>
        <v>67-4-5</v>
      </c>
      <c r="E147" s="32" t="str">
        <f>Source!H55</f>
        <v>100 ШТ</v>
      </c>
      <c r="F147" s="14">
        <f>Source!I55</f>
        <v>0.28999999999999998</v>
      </c>
      <c r="G147" s="24">
        <f>Source!AB55</f>
        <v>145.97999999999999</v>
      </c>
      <c r="H147" s="24">
        <f>Source!O55</f>
        <v>277.72000000000003</v>
      </c>
      <c r="T147">
        <f>Source!O55+Source!X55+Source!Y55</f>
        <v>690.24</v>
      </c>
      <c r="U147">
        <f>Source!P55</f>
        <v>0</v>
      </c>
      <c r="V147">
        <f>Source!S55</f>
        <v>272.95999999999998</v>
      </c>
      <c r="W147">
        <f>Source!Q55</f>
        <v>4.76</v>
      </c>
      <c r="X147">
        <f>Source!R55</f>
        <v>2.0499999999999998</v>
      </c>
      <c r="Y147">
        <f>Source!U55</f>
        <v>5.1880999999999995</v>
      </c>
      <c r="Z147">
        <f>Source!V55</f>
        <v>2.3199999999999998E-2</v>
      </c>
      <c r="AA147">
        <f>Source!X55</f>
        <v>233.76</v>
      </c>
      <c r="AB147">
        <f>Source!Y55</f>
        <v>178.76</v>
      </c>
    </row>
    <row r="148" spans="1:28" ht="14.25" x14ac:dyDescent="0.2">
      <c r="C148" s="25" t="str">
        <f>"Объем: "&amp;Source!I55&amp;"=29/"&amp;"100"</f>
        <v>Объем: 0,29=29/100</v>
      </c>
      <c r="F148" s="14"/>
      <c r="G148" s="14"/>
      <c r="H148" s="14"/>
    </row>
    <row r="149" spans="1:28" x14ac:dyDescent="0.2">
      <c r="C149" s="25" t="s">
        <v>1506</v>
      </c>
      <c r="D149" s="25">
        <f>Source!BA55</f>
        <v>6.56</v>
      </c>
    </row>
    <row r="150" spans="1:28" x14ac:dyDescent="0.2">
      <c r="C150" s="25" t="s">
        <v>1507</v>
      </c>
      <c r="D150" s="25">
        <f>Source!BB55</f>
        <v>6.56</v>
      </c>
    </row>
    <row r="151" spans="1:28" x14ac:dyDescent="0.2">
      <c r="C151" s="25" t="s">
        <v>1508</v>
      </c>
      <c r="D151" s="25">
        <f>Source!BC55</f>
        <v>6.56</v>
      </c>
    </row>
    <row r="152" spans="1:28" x14ac:dyDescent="0.2">
      <c r="C152" s="25" t="s">
        <v>1509</v>
      </c>
      <c r="D152" s="25">
        <f>Source!BS55</f>
        <v>6.56</v>
      </c>
    </row>
    <row r="153" spans="1:28" x14ac:dyDescent="0.2">
      <c r="C153" s="11" t="s">
        <v>1510</v>
      </c>
      <c r="D153" s="34"/>
      <c r="E153" s="34"/>
      <c r="F153" s="34">
        <f>Source!BZ55</f>
        <v>85</v>
      </c>
      <c r="G153" s="59">
        <f>(Source!AF55+Source!AE55)*Source!FX55/100</f>
        <v>122.876</v>
      </c>
      <c r="H153" s="59">
        <f>Source!X55</f>
        <v>233.76</v>
      </c>
    </row>
    <row r="154" spans="1:28" x14ac:dyDescent="0.2">
      <c r="C154" s="11" t="s">
        <v>1511</v>
      </c>
      <c r="D154" s="34"/>
      <c r="E154" s="34"/>
      <c r="F154" s="34">
        <f>Source!CA55</f>
        <v>65</v>
      </c>
      <c r="G154" s="59">
        <f>(Source!AF55+Source!AE55)*Source!FY55/100</f>
        <v>93.963999999999999</v>
      </c>
      <c r="H154" s="59">
        <f>Source!Y55</f>
        <v>178.76</v>
      </c>
    </row>
    <row r="155" spans="1:28" x14ac:dyDescent="0.2">
      <c r="C155" s="11" t="s">
        <v>1512</v>
      </c>
      <c r="D155" s="34"/>
      <c r="E155" s="34"/>
      <c r="F155" s="34"/>
      <c r="G155" s="59">
        <f>((Source!AF55+Source!AE55)*Source!FX55/100)+((Source!AF55+Source!AE55)*Source!FY55/100)+Source!AB55</f>
        <v>362.82</v>
      </c>
      <c r="H155" s="59">
        <f>Source!O55+Source!X55+Source!Y55</f>
        <v>690.24</v>
      </c>
    </row>
    <row r="156" spans="1:28" ht="14.25" x14ac:dyDescent="0.2">
      <c r="A156" s="47">
        <v>15</v>
      </c>
      <c r="B156" s="47" t="str">
        <f>Source!E57</f>
        <v>11</v>
      </c>
      <c r="C156" s="47" t="str">
        <f>Source!G57</f>
        <v>Демонтаж бра, плафонов</v>
      </c>
      <c r="D156" s="47" t="str">
        <f>Source!F57</f>
        <v>67-4-4</v>
      </c>
      <c r="E156" s="32" t="str">
        <f>Source!H57</f>
        <v>100 ШТ</v>
      </c>
      <c r="F156" s="14">
        <f>Source!I57</f>
        <v>7.0000000000000007E-2</v>
      </c>
      <c r="G156" s="24">
        <f>Source!AB57</f>
        <v>85.26</v>
      </c>
      <c r="H156" s="24">
        <f>Source!O57</f>
        <v>39.15</v>
      </c>
      <c r="T156">
        <f>Source!O57+Source!X57+Source!Y57</f>
        <v>97.509999999999991</v>
      </c>
      <c r="U156">
        <f>Source!P57</f>
        <v>0</v>
      </c>
      <c r="V156">
        <f>Source!S57</f>
        <v>38.72</v>
      </c>
      <c r="W156">
        <f>Source!Q57</f>
        <v>0.43</v>
      </c>
      <c r="X156">
        <f>Source!R57</f>
        <v>0.19</v>
      </c>
      <c r="Y156">
        <f>Source!U57</f>
        <v>0.75670000000000015</v>
      </c>
      <c r="Z156">
        <f>Source!V57</f>
        <v>2.1000000000000003E-3</v>
      </c>
      <c r="AA156">
        <f>Source!X57</f>
        <v>33.07</v>
      </c>
      <c r="AB156">
        <f>Source!Y57</f>
        <v>25.29</v>
      </c>
    </row>
    <row r="157" spans="1:28" ht="14.25" x14ac:dyDescent="0.2">
      <c r="C157" s="25" t="str">
        <f>"Объем: "&amp;Source!I57&amp;"=7/"&amp;"100"</f>
        <v>Объем: 0,07=7/100</v>
      </c>
      <c r="F157" s="14"/>
      <c r="G157" s="14"/>
      <c r="H157" s="14"/>
    </row>
    <row r="158" spans="1:28" x14ac:dyDescent="0.2">
      <c r="C158" s="25" t="s">
        <v>1506</v>
      </c>
      <c r="D158" s="25">
        <f>Source!BA57</f>
        <v>6.56</v>
      </c>
    </row>
    <row r="159" spans="1:28" x14ac:dyDescent="0.2">
      <c r="C159" s="25" t="s">
        <v>1507</v>
      </c>
      <c r="D159" s="25">
        <f>Source!BB57</f>
        <v>6.56</v>
      </c>
    </row>
    <row r="160" spans="1:28" x14ac:dyDescent="0.2">
      <c r="C160" s="25" t="s">
        <v>1508</v>
      </c>
      <c r="D160" s="25">
        <f>Source!BC57</f>
        <v>6.56</v>
      </c>
    </row>
    <row r="161" spans="1:28" x14ac:dyDescent="0.2">
      <c r="C161" s="25" t="s">
        <v>1509</v>
      </c>
      <c r="D161" s="25">
        <f>Source!BS57</f>
        <v>6.56</v>
      </c>
    </row>
    <row r="162" spans="1:28" x14ac:dyDescent="0.2">
      <c r="C162" s="11" t="s">
        <v>1510</v>
      </c>
      <c r="D162" s="34"/>
      <c r="E162" s="34"/>
      <c r="F162" s="34">
        <f>Source!BZ57</f>
        <v>85</v>
      </c>
      <c r="G162" s="59">
        <f>(Source!AF57+Source!AE57)*Source!FX57/100</f>
        <v>72.020499999999998</v>
      </c>
      <c r="H162" s="59">
        <f>Source!X57</f>
        <v>33.07</v>
      </c>
    </row>
    <row r="163" spans="1:28" x14ac:dyDescent="0.2">
      <c r="C163" s="11" t="s">
        <v>1511</v>
      </c>
      <c r="D163" s="34"/>
      <c r="E163" s="34"/>
      <c r="F163" s="34">
        <f>Source!CA57</f>
        <v>65</v>
      </c>
      <c r="G163" s="59">
        <f>(Source!AF57+Source!AE57)*Source!FY57/100</f>
        <v>55.074499999999986</v>
      </c>
      <c r="H163" s="59">
        <f>Source!Y57</f>
        <v>25.29</v>
      </c>
    </row>
    <row r="164" spans="1:28" x14ac:dyDescent="0.2">
      <c r="C164" s="11" t="s">
        <v>1512</v>
      </c>
      <c r="D164" s="34"/>
      <c r="E164" s="34"/>
      <c r="F164" s="34"/>
      <c r="G164" s="59">
        <f>((Source!AF57+Source!AE57)*Source!FX57/100)+((Source!AF57+Source!AE57)*Source!FY57/100)+Source!AB57</f>
        <v>212.35499999999999</v>
      </c>
      <c r="H164" s="59">
        <f>Source!O57+Source!X57+Source!Y57</f>
        <v>97.509999999999991</v>
      </c>
    </row>
    <row r="165" spans="1:28" ht="14.25" x14ac:dyDescent="0.2">
      <c r="A165" s="47">
        <v>16</v>
      </c>
      <c r="B165" s="47" t="str">
        <f>Source!E59</f>
        <v>12</v>
      </c>
      <c r="C165" s="47" t="str">
        <f>Source!G59</f>
        <v>Демонтаж кабеля</v>
      </c>
      <c r="D165" s="47" t="str">
        <f>Source!F59</f>
        <v>67-3-1</v>
      </c>
      <c r="E165" s="32" t="str">
        <f>Source!H59</f>
        <v>100 м</v>
      </c>
      <c r="F165" s="14">
        <f>Source!I59</f>
        <v>7.1319999999999997</v>
      </c>
      <c r="G165" s="24">
        <f>Source!AB59</f>
        <v>75.5</v>
      </c>
      <c r="H165" s="24">
        <f>Source!O59</f>
        <v>3532.33</v>
      </c>
      <c r="T165">
        <f>Source!O59+Source!X59+Source!Y59</f>
        <v>8818.9</v>
      </c>
      <c r="U165">
        <f>Source!P59</f>
        <v>0</v>
      </c>
      <c r="V165">
        <f>Source!S59</f>
        <v>3517.83</v>
      </c>
      <c r="W165">
        <f>Source!Q59</f>
        <v>14.5</v>
      </c>
      <c r="X165">
        <f>Source!R59</f>
        <v>6.55</v>
      </c>
      <c r="Y165">
        <f>Source!U59</f>
        <v>68.752480000000006</v>
      </c>
      <c r="Z165">
        <f>Source!V59</f>
        <v>7.1319999999999995E-2</v>
      </c>
      <c r="AA165">
        <f>Source!X59</f>
        <v>2995.72</v>
      </c>
      <c r="AB165">
        <f>Source!Y59</f>
        <v>2290.85</v>
      </c>
    </row>
    <row r="166" spans="1:28" ht="14.25" x14ac:dyDescent="0.2">
      <c r="C166" s="25" t="str">
        <f>"Объем: "&amp;Source!I59&amp;"=713,2/"&amp;"100"</f>
        <v>Объем: 7,132=713,2/100</v>
      </c>
      <c r="F166" s="14"/>
      <c r="G166" s="14"/>
      <c r="H166" s="14"/>
    </row>
    <row r="167" spans="1:28" x14ac:dyDescent="0.2">
      <c r="C167" s="25" t="s">
        <v>1506</v>
      </c>
      <c r="D167" s="25">
        <f>Source!BA59</f>
        <v>6.56</v>
      </c>
    </row>
    <row r="168" spans="1:28" x14ac:dyDescent="0.2">
      <c r="C168" s="25" t="s">
        <v>1507</v>
      </c>
      <c r="D168" s="25">
        <f>Source!BB59</f>
        <v>6.56</v>
      </c>
    </row>
    <row r="169" spans="1:28" x14ac:dyDescent="0.2">
      <c r="C169" s="25" t="s">
        <v>1508</v>
      </c>
      <c r="D169" s="25">
        <f>Source!BC59</f>
        <v>6.56</v>
      </c>
    </row>
    <row r="170" spans="1:28" x14ac:dyDescent="0.2">
      <c r="C170" s="25" t="s">
        <v>1509</v>
      </c>
      <c r="D170" s="25">
        <f>Source!BS59</f>
        <v>6.56</v>
      </c>
    </row>
    <row r="171" spans="1:28" x14ac:dyDescent="0.2">
      <c r="C171" s="11" t="s">
        <v>1510</v>
      </c>
      <c r="D171" s="34"/>
      <c r="E171" s="34"/>
      <c r="F171" s="34">
        <f>Source!BZ59</f>
        <v>85</v>
      </c>
      <c r="G171" s="59">
        <f>(Source!AF59+Source!AE59)*Source!FX59/100</f>
        <v>64.030500000000004</v>
      </c>
      <c r="H171" s="59">
        <f>Source!X59</f>
        <v>2995.72</v>
      </c>
    </row>
    <row r="172" spans="1:28" x14ac:dyDescent="0.2">
      <c r="C172" s="11" t="s">
        <v>1511</v>
      </c>
      <c r="D172" s="34"/>
      <c r="E172" s="34"/>
      <c r="F172" s="34">
        <f>Source!CA59</f>
        <v>65</v>
      </c>
      <c r="G172" s="59">
        <f>(Source!AF59+Source!AE59)*Source!FY59/100</f>
        <v>48.964500000000001</v>
      </c>
      <c r="H172" s="59">
        <f>Source!Y59</f>
        <v>2290.85</v>
      </c>
    </row>
    <row r="173" spans="1:28" x14ac:dyDescent="0.2">
      <c r="C173" s="11" t="s">
        <v>1512</v>
      </c>
      <c r="D173" s="34"/>
      <c r="E173" s="34"/>
      <c r="F173" s="34"/>
      <c r="G173" s="59">
        <f>((Source!AF59+Source!AE59)*Source!FX59/100)+((Source!AF59+Source!AE59)*Source!FY59/100)+Source!AB59</f>
        <v>188.495</v>
      </c>
      <c r="H173" s="59">
        <f>Source!O59+Source!X59+Source!Y59</f>
        <v>8818.9</v>
      </c>
    </row>
    <row r="174" spans="1:28" ht="14.25" x14ac:dyDescent="0.2">
      <c r="A174" s="47">
        <v>17</v>
      </c>
      <c r="B174" s="47" t="str">
        <f>Source!E61</f>
        <v>13</v>
      </c>
      <c r="C174" s="47" t="str">
        <f>Source!G61</f>
        <v>Демонтаж выключателей, розеток</v>
      </c>
      <c r="D174" s="47" t="str">
        <f>Source!F61</f>
        <v>67-4-1</v>
      </c>
      <c r="E174" s="32" t="str">
        <f>Source!H61</f>
        <v>100 ШТ</v>
      </c>
      <c r="F174" s="14">
        <f>Source!I61</f>
        <v>0.56000000000000005</v>
      </c>
      <c r="G174" s="24">
        <f>Source!AB61</f>
        <v>45.55</v>
      </c>
      <c r="H174" s="24">
        <f>Source!O61</f>
        <v>167.33</v>
      </c>
      <c r="T174">
        <f>Source!O61+Source!X61+Source!Y61</f>
        <v>418.32</v>
      </c>
      <c r="U174">
        <f>Source!P61</f>
        <v>0</v>
      </c>
      <c r="V174">
        <f>Source!S61</f>
        <v>167.33</v>
      </c>
      <c r="W174">
        <f>Source!Q61</f>
        <v>0</v>
      </c>
      <c r="X174">
        <f>Source!R61</f>
        <v>0</v>
      </c>
      <c r="Y174">
        <f>Source!U61</f>
        <v>3.2704000000000004</v>
      </c>
      <c r="Z174">
        <f>Source!V61</f>
        <v>0</v>
      </c>
      <c r="AA174">
        <f>Source!X61</f>
        <v>142.22999999999999</v>
      </c>
      <c r="AB174">
        <f>Source!Y61</f>
        <v>108.76</v>
      </c>
    </row>
    <row r="175" spans="1:28" ht="14.25" x14ac:dyDescent="0.2">
      <c r="C175" s="25" t="str">
        <f>"Объем: "&amp;Source!I61&amp;"=(36+"&amp;"20)/"&amp;"100"</f>
        <v>Объем: 0,56=(36+20)/100</v>
      </c>
      <c r="F175" s="14"/>
      <c r="G175" s="14"/>
      <c r="H175" s="14"/>
    </row>
    <row r="176" spans="1:28" x14ac:dyDescent="0.2">
      <c r="C176" s="25" t="s">
        <v>1506</v>
      </c>
      <c r="D176" s="25">
        <f>Source!BA61</f>
        <v>6.56</v>
      </c>
    </row>
    <row r="177" spans="1:28" x14ac:dyDescent="0.2">
      <c r="C177" s="25" t="s">
        <v>1507</v>
      </c>
      <c r="D177" s="25">
        <f>Source!BB61</f>
        <v>6.56</v>
      </c>
    </row>
    <row r="178" spans="1:28" x14ac:dyDescent="0.2">
      <c r="C178" s="25" t="s">
        <v>1508</v>
      </c>
      <c r="D178" s="25">
        <f>Source!BC61</f>
        <v>6.56</v>
      </c>
    </row>
    <row r="179" spans="1:28" x14ac:dyDescent="0.2">
      <c r="C179" s="25" t="s">
        <v>1509</v>
      </c>
      <c r="D179" s="25">
        <f>Source!BS61</f>
        <v>6.56</v>
      </c>
    </row>
    <row r="180" spans="1:28" x14ac:dyDescent="0.2">
      <c r="C180" s="11" t="s">
        <v>1510</v>
      </c>
      <c r="D180" s="34"/>
      <c r="E180" s="34"/>
      <c r="F180" s="34">
        <f>Source!BZ61</f>
        <v>85</v>
      </c>
      <c r="G180" s="59">
        <f>(Source!AF61+Source!AE61)*Source!FX61/100</f>
        <v>38.717499999999994</v>
      </c>
      <c r="H180" s="59">
        <f>Source!X61</f>
        <v>142.22999999999999</v>
      </c>
    </row>
    <row r="181" spans="1:28" x14ac:dyDescent="0.2">
      <c r="C181" s="11" t="s">
        <v>1511</v>
      </c>
      <c r="D181" s="34"/>
      <c r="E181" s="34"/>
      <c r="F181" s="34">
        <f>Source!CA61</f>
        <v>65</v>
      </c>
      <c r="G181" s="59">
        <f>(Source!AF61+Source!AE61)*Source!FY61/100</f>
        <v>29.607500000000002</v>
      </c>
      <c r="H181" s="59">
        <f>Source!Y61</f>
        <v>108.76</v>
      </c>
    </row>
    <row r="182" spans="1:28" x14ac:dyDescent="0.2">
      <c r="C182" s="11" t="s">
        <v>1512</v>
      </c>
      <c r="D182" s="34"/>
      <c r="E182" s="34"/>
      <c r="F182" s="34"/>
      <c r="G182" s="59">
        <f>((Source!AF61+Source!AE61)*Source!FX61/100)+((Source!AF61+Source!AE61)*Source!FY61/100)+Source!AB61</f>
        <v>113.87499999999999</v>
      </c>
      <c r="H182" s="59">
        <f>Source!O61+Source!X61+Source!Y61</f>
        <v>418.32</v>
      </c>
    </row>
    <row r="183" spans="1:28" ht="28.5" x14ac:dyDescent="0.2">
      <c r="A183" s="47">
        <v>18</v>
      </c>
      <c r="B183" s="47" t="str">
        <f>Source!E63</f>
        <v>14</v>
      </c>
      <c r="C183" s="47" t="str">
        <f>Source!G63</f>
        <v>Демонтаж осевых вентиляторов весом до 0,05 т</v>
      </c>
      <c r="D183" s="47" t="str">
        <f>Source!F63</f>
        <v>65-31-1</v>
      </c>
      <c r="E183" s="32" t="str">
        <f>Source!H63</f>
        <v>100 ШТ</v>
      </c>
      <c r="F183" s="14">
        <f>Source!I63</f>
        <v>0.01</v>
      </c>
      <c r="G183" s="24">
        <f>Source!AB63</f>
        <v>4865.93</v>
      </c>
      <c r="H183" s="24">
        <f>Source!O63</f>
        <v>319.20999999999998</v>
      </c>
      <c r="T183">
        <f>Source!O63+Source!X63+Source!Y63</f>
        <v>713.93999999999994</v>
      </c>
      <c r="U183">
        <f>Source!P63</f>
        <v>0</v>
      </c>
      <c r="V183">
        <f>Source!S63</f>
        <v>317.67</v>
      </c>
      <c r="W183">
        <f>Source!Q63</f>
        <v>1.54</v>
      </c>
      <c r="X183">
        <f>Source!R63</f>
        <v>0.66</v>
      </c>
      <c r="Y183">
        <f>Source!U63</f>
        <v>5.6770000000000005</v>
      </c>
      <c r="Z183">
        <f>Source!V63</f>
        <v>7.4999999999999997E-3</v>
      </c>
      <c r="AA183">
        <f>Source!X63</f>
        <v>235.56</v>
      </c>
      <c r="AB183">
        <f>Source!Y63</f>
        <v>159.16999999999999</v>
      </c>
    </row>
    <row r="184" spans="1:28" ht="14.25" x14ac:dyDescent="0.2">
      <c r="C184" s="25" t="str">
        <f>"Объем: "&amp;Source!I63&amp;"=1/"&amp;"100"</f>
        <v>Объем: 0,01=1/100</v>
      </c>
      <c r="F184" s="14"/>
      <c r="G184" s="14"/>
      <c r="H184" s="14"/>
    </row>
    <row r="185" spans="1:28" x14ac:dyDescent="0.2">
      <c r="C185" s="25" t="s">
        <v>1506</v>
      </c>
      <c r="D185" s="25">
        <f>Source!BA63</f>
        <v>6.56</v>
      </c>
    </row>
    <row r="186" spans="1:28" x14ac:dyDescent="0.2">
      <c r="C186" s="25" t="s">
        <v>1507</v>
      </c>
      <c r="D186" s="25">
        <f>Source!BB63</f>
        <v>6.56</v>
      </c>
    </row>
    <row r="187" spans="1:28" x14ac:dyDescent="0.2">
      <c r="C187" s="25" t="s">
        <v>1508</v>
      </c>
      <c r="D187" s="25">
        <f>Source!BC63</f>
        <v>6.56</v>
      </c>
    </row>
    <row r="188" spans="1:28" x14ac:dyDescent="0.2">
      <c r="C188" s="25" t="s">
        <v>1509</v>
      </c>
      <c r="D188" s="25">
        <f>Source!BS63</f>
        <v>6.56</v>
      </c>
    </row>
    <row r="189" spans="1:28" x14ac:dyDescent="0.2">
      <c r="C189" s="11" t="s">
        <v>1510</v>
      </c>
      <c r="D189" s="34"/>
      <c r="E189" s="34"/>
      <c r="F189" s="34">
        <f>Source!BZ63</f>
        <v>74</v>
      </c>
      <c r="G189" s="59">
        <f>(Source!AF63+Source!AE63)*Source!FX63/100</f>
        <v>3590.9313999999995</v>
      </c>
      <c r="H189" s="59">
        <f>Source!X63</f>
        <v>235.56</v>
      </c>
    </row>
    <row r="190" spans="1:28" x14ac:dyDescent="0.2">
      <c r="C190" s="11" t="s">
        <v>1511</v>
      </c>
      <c r="D190" s="34"/>
      <c r="E190" s="34"/>
      <c r="F190" s="34">
        <f>Source!CA63</f>
        <v>50</v>
      </c>
      <c r="G190" s="59">
        <f>(Source!AF63+Source!AE63)*Source!FY63/100</f>
        <v>2426.3049999999998</v>
      </c>
      <c r="H190" s="59">
        <f>Source!Y63</f>
        <v>159.16999999999999</v>
      </c>
    </row>
    <row r="191" spans="1:28" x14ac:dyDescent="0.2">
      <c r="C191" s="11" t="s">
        <v>1512</v>
      </c>
      <c r="D191" s="34"/>
      <c r="E191" s="34"/>
      <c r="F191" s="34"/>
      <c r="G191" s="59">
        <f>((Source!AF63+Source!AE63)*Source!FX63/100)+((Source!AF63+Source!AE63)*Source!FY63/100)+Source!AB63</f>
        <v>10883.1664</v>
      </c>
      <c r="H191" s="59">
        <f>Source!O63+Source!X63+Source!Y63</f>
        <v>713.93999999999994</v>
      </c>
    </row>
    <row r="192" spans="1:28" ht="42.75" x14ac:dyDescent="0.2">
      <c r="A192" s="47">
        <v>19</v>
      </c>
      <c r="B192" s="47" t="str">
        <f>Source!E65</f>
        <v>15</v>
      </c>
      <c r="C192" s="47" t="str">
        <f>Source!G65</f>
        <v>Демонтаж. Щитки осветительные, устанавливаемые на стене болтами на конструкции, масса щитка до 6 кг прим.</v>
      </c>
      <c r="D192" s="47" t="str">
        <f>Source!F65</f>
        <v>м08-03-599-12</v>
      </c>
      <c r="E192" s="32" t="str">
        <f>Source!H65</f>
        <v>ШТ</v>
      </c>
      <c r="F192" s="14">
        <f>Source!I65</f>
        <v>4</v>
      </c>
      <c r="G192" s="24">
        <f>Source!AB65</f>
        <v>9.6199999999999992</v>
      </c>
      <c r="H192" s="24">
        <f>Source!O65</f>
        <v>252.43</v>
      </c>
      <c r="T192">
        <f>Source!O65+Source!X65+Source!Y65</f>
        <v>601.33000000000004</v>
      </c>
      <c r="U192">
        <f>Source!P65</f>
        <v>0</v>
      </c>
      <c r="V192">
        <f>Source!S65</f>
        <v>213.07</v>
      </c>
      <c r="W192">
        <f>Source!Q65</f>
        <v>39.36</v>
      </c>
      <c r="X192">
        <f>Source!R65</f>
        <v>4.99</v>
      </c>
      <c r="Y192">
        <f>Source!U65</f>
        <v>3.2759999999999998</v>
      </c>
      <c r="Z192">
        <f>Source!V65</f>
        <v>0.06</v>
      </c>
      <c r="AA192">
        <f>Source!X65</f>
        <v>207.16</v>
      </c>
      <c r="AB192">
        <f>Source!Y65</f>
        <v>141.74</v>
      </c>
    </row>
    <row r="193" spans="1:28" ht="14.25" x14ac:dyDescent="0.2">
      <c r="C193" s="25" t="s">
        <v>1506</v>
      </c>
      <c r="D193" s="25">
        <f>Source!BA65</f>
        <v>6.56</v>
      </c>
      <c r="F193" s="14"/>
      <c r="G193" s="14"/>
      <c r="H193" s="14"/>
    </row>
    <row r="194" spans="1:28" x14ac:dyDescent="0.2">
      <c r="C194" s="25" t="s">
        <v>1507</v>
      </c>
      <c r="D194" s="25">
        <f>Source!BB65</f>
        <v>6.56</v>
      </c>
    </row>
    <row r="195" spans="1:28" x14ac:dyDescent="0.2">
      <c r="C195" s="25" t="s">
        <v>1508</v>
      </c>
      <c r="D195" s="25">
        <f>Source!BC65</f>
        <v>6.56</v>
      </c>
    </row>
    <row r="196" spans="1:28" x14ac:dyDescent="0.2">
      <c r="C196" s="25" t="s">
        <v>1509</v>
      </c>
      <c r="D196" s="25">
        <f>Source!BS65</f>
        <v>6.56</v>
      </c>
    </row>
    <row r="197" spans="1:28" x14ac:dyDescent="0.2">
      <c r="C197" s="25" t="s">
        <v>1520</v>
      </c>
      <c r="D197" s="102" t="s">
        <v>78</v>
      </c>
      <c r="E197" s="102"/>
      <c r="F197" s="102"/>
      <c r="G197" s="102"/>
      <c r="H197" s="102"/>
    </row>
    <row r="198" spans="1:28" x14ac:dyDescent="0.2">
      <c r="C198" s="25" t="s">
        <v>1513</v>
      </c>
      <c r="D198" s="102" t="s">
        <v>117</v>
      </c>
      <c r="E198" s="102"/>
      <c r="F198" s="102"/>
      <c r="G198" s="102"/>
      <c r="H198" s="102"/>
    </row>
    <row r="199" spans="1:28" x14ac:dyDescent="0.2">
      <c r="C199" s="25" t="s">
        <v>1514</v>
      </c>
      <c r="D199" s="102" t="s">
        <v>117</v>
      </c>
      <c r="E199" s="102"/>
      <c r="F199" s="102"/>
      <c r="G199" s="102"/>
      <c r="H199" s="102"/>
    </row>
    <row r="200" spans="1:28" x14ac:dyDescent="0.2">
      <c r="C200" s="25" t="s">
        <v>1515</v>
      </c>
      <c r="D200" s="102" t="s">
        <v>117</v>
      </c>
      <c r="E200" s="102"/>
      <c r="F200" s="102"/>
      <c r="G200" s="102"/>
      <c r="H200" s="102"/>
    </row>
    <row r="201" spans="1:28" x14ac:dyDescent="0.2">
      <c r="C201" s="25" t="s">
        <v>1516</v>
      </c>
      <c r="D201" s="102" t="s">
        <v>117</v>
      </c>
      <c r="E201" s="102"/>
      <c r="F201" s="102"/>
      <c r="G201" s="102"/>
      <c r="H201" s="102"/>
    </row>
    <row r="202" spans="1:28" x14ac:dyDescent="0.2">
      <c r="C202" s="25" t="s">
        <v>1517</v>
      </c>
      <c r="D202" s="102" t="s">
        <v>117</v>
      </c>
      <c r="E202" s="102"/>
      <c r="F202" s="102"/>
      <c r="G202" s="102"/>
      <c r="H202" s="102"/>
    </row>
    <row r="203" spans="1:28" x14ac:dyDescent="0.2">
      <c r="C203" s="11" t="s">
        <v>1510</v>
      </c>
      <c r="D203" s="34"/>
      <c r="E203" s="34"/>
      <c r="F203" s="34">
        <f>Source!BZ65</f>
        <v>95</v>
      </c>
      <c r="G203" s="59">
        <f>(Source!AF65+Source!AE65)*Source!FX65/100</f>
        <v>7.894499999999999</v>
      </c>
      <c r="H203" s="59">
        <f>Source!X65</f>
        <v>207.16</v>
      </c>
    </row>
    <row r="204" spans="1:28" x14ac:dyDescent="0.2">
      <c r="C204" s="11" t="s">
        <v>1511</v>
      </c>
      <c r="D204" s="34"/>
      <c r="E204" s="34"/>
      <c r="F204" s="34">
        <f>Source!CA65</f>
        <v>65</v>
      </c>
      <c r="G204" s="59">
        <f>(Source!AF65+Source!AE65)*Source!FY65/100</f>
        <v>5.4014999999999986</v>
      </c>
      <c r="H204" s="59">
        <f>Source!Y65</f>
        <v>141.74</v>
      </c>
    </row>
    <row r="205" spans="1:28" x14ac:dyDescent="0.2">
      <c r="C205" s="11" t="s">
        <v>1512</v>
      </c>
      <c r="D205" s="34"/>
      <c r="E205" s="34"/>
      <c r="F205" s="34"/>
      <c r="G205" s="59">
        <f>((Source!AF65+Source!AE65)*Source!FX65/100)+((Source!AF65+Source!AE65)*Source!FY65/100)+Source!AB65</f>
        <v>22.915999999999997</v>
      </c>
      <c r="H205" s="59">
        <f>Source!O65+Source!X65+Source!Y65</f>
        <v>601.33000000000004</v>
      </c>
    </row>
    <row r="206" spans="1:28" ht="57" x14ac:dyDescent="0.2">
      <c r="A206" s="47">
        <v>20</v>
      </c>
      <c r="B206" s="47" t="str">
        <f>Source!E67</f>
        <v>16</v>
      </c>
      <c r="C206" s="47" t="str">
        <f>Source!G67</f>
        <v>Разборка трубопроводов из водогазопроводных труб в зданиях и сооружениях на резьбе диаметром до 32 мм</v>
      </c>
      <c r="D206" s="47" t="str">
        <f>Source!F67</f>
        <v>65-14-1</v>
      </c>
      <c r="E206" s="32" t="str">
        <f>Source!H67</f>
        <v>100 м</v>
      </c>
      <c r="F206" s="14">
        <f>Source!I67</f>
        <v>2.0299999999999998</v>
      </c>
      <c r="G206" s="24">
        <f>Source!AB67</f>
        <v>322.43</v>
      </c>
      <c r="H206" s="24">
        <f>Source!O67</f>
        <v>4293.74</v>
      </c>
      <c r="T206">
        <f>Source!O67+Source!X67+Source!Y67</f>
        <v>9617.98</v>
      </c>
      <c r="U206">
        <f>Source!P67</f>
        <v>0</v>
      </c>
      <c r="V206">
        <f>Source!S67</f>
        <v>4293.74</v>
      </c>
      <c r="W206">
        <f>Source!Q67</f>
        <v>0</v>
      </c>
      <c r="X206">
        <f>Source!R67</f>
        <v>0</v>
      </c>
      <c r="Y206">
        <f>Source!U67</f>
        <v>76.73399999999998</v>
      </c>
      <c r="Z206">
        <f>Source!V67</f>
        <v>0</v>
      </c>
      <c r="AA206">
        <f>Source!X67</f>
        <v>3177.37</v>
      </c>
      <c r="AB206">
        <f>Source!Y67</f>
        <v>2146.87</v>
      </c>
    </row>
    <row r="207" spans="1:28" ht="14.25" x14ac:dyDescent="0.2">
      <c r="C207" s="25" t="str">
        <f>"Объем: "&amp;Source!I67&amp;"=(146+"&amp;"57)/"&amp;"100"</f>
        <v>Объем: 2,03=(146+57)/100</v>
      </c>
      <c r="F207" s="14"/>
      <c r="G207" s="14"/>
      <c r="H207" s="14"/>
    </row>
    <row r="208" spans="1:28" x14ac:dyDescent="0.2">
      <c r="C208" s="25" t="s">
        <v>1506</v>
      </c>
      <c r="D208" s="25">
        <f>Source!BA67</f>
        <v>6.56</v>
      </c>
    </row>
    <row r="209" spans="1:28" x14ac:dyDescent="0.2">
      <c r="C209" s="25" t="s">
        <v>1507</v>
      </c>
      <c r="D209" s="25">
        <f>Source!BB67</f>
        <v>6.56</v>
      </c>
    </row>
    <row r="210" spans="1:28" x14ac:dyDescent="0.2">
      <c r="C210" s="25" t="s">
        <v>1508</v>
      </c>
      <c r="D210" s="25">
        <f>Source!BC67</f>
        <v>6.56</v>
      </c>
    </row>
    <row r="211" spans="1:28" x14ac:dyDescent="0.2">
      <c r="C211" s="25" t="s">
        <v>1509</v>
      </c>
      <c r="D211" s="25">
        <f>Source!BS67</f>
        <v>6.56</v>
      </c>
    </row>
    <row r="212" spans="1:28" x14ac:dyDescent="0.2">
      <c r="C212" s="11" t="s">
        <v>1510</v>
      </c>
      <c r="D212" s="34"/>
      <c r="E212" s="34"/>
      <c r="F212" s="34">
        <f>Source!BZ67</f>
        <v>74</v>
      </c>
      <c r="G212" s="59">
        <f>(Source!AF67+Source!AE67)*Source!FX67/100</f>
        <v>238.59819999999999</v>
      </c>
      <c r="H212" s="59">
        <f>Source!X67</f>
        <v>3177.37</v>
      </c>
    </row>
    <row r="213" spans="1:28" x14ac:dyDescent="0.2">
      <c r="C213" s="11" t="s">
        <v>1511</v>
      </c>
      <c r="D213" s="34"/>
      <c r="E213" s="34"/>
      <c r="F213" s="34">
        <f>Source!CA67</f>
        <v>50</v>
      </c>
      <c r="G213" s="59">
        <f>(Source!AF67+Source!AE67)*Source!FY67/100</f>
        <v>161.215</v>
      </c>
      <c r="H213" s="59">
        <f>Source!Y67</f>
        <v>2146.87</v>
      </c>
    </row>
    <row r="214" spans="1:28" x14ac:dyDescent="0.2">
      <c r="C214" s="11" t="s">
        <v>1512</v>
      </c>
      <c r="D214" s="34"/>
      <c r="E214" s="34"/>
      <c r="F214" s="34"/>
      <c r="G214" s="59">
        <f>((Source!AF67+Source!AE67)*Source!FX67/100)+((Source!AF67+Source!AE67)*Source!FY67/100)+Source!AB67</f>
        <v>722.2432</v>
      </c>
      <c r="H214" s="59">
        <f>Source!O67+Source!X67+Source!Y67</f>
        <v>9617.98</v>
      </c>
    </row>
    <row r="215" spans="1:28" ht="14.25" x14ac:dyDescent="0.2">
      <c r="A215" s="47">
        <v>21</v>
      </c>
      <c r="B215" s="47" t="str">
        <f>Source!E69</f>
        <v>17</v>
      </c>
      <c r="C215" s="47" t="str">
        <f>Source!G69</f>
        <v>Снятие смесителя без душевой сетки</v>
      </c>
      <c r="D215" s="47" t="str">
        <f>Source!F69</f>
        <v>65-3-7</v>
      </c>
      <c r="E215" s="32" t="str">
        <f>Source!H69</f>
        <v>100 ШТ</v>
      </c>
      <c r="F215" s="14">
        <f>Source!I69</f>
        <v>0.17</v>
      </c>
      <c r="G215" s="24">
        <f>Source!AB69</f>
        <v>315.33</v>
      </c>
      <c r="H215" s="24">
        <f>Source!O69</f>
        <v>351.65</v>
      </c>
      <c r="T215">
        <f>Source!O69+Source!X69+Source!Y69</f>
        <v>785.9899999999999</v>
      </c>
      <c r="U215">
        <f>Source!P69</f>
        <v>0</v>
      </c>
      <c r="V215">
        <f>Source!S69</f>
        <v>349.21</v>
      </c>
      <c r="W215">
        <f>Source!Q69</f>
        <v>2.44</v>
      </c>
      <c r="X215">
        <f>Source!R69</f>
        <v>1.06</v>
      </c>
      <c r="Y215">
        <f>Source!U69</f>
        <v>6.2407000000000004</v>
      </c>
      <c r="Z215">
        <f>Source!V69</f>
        <v>1.1900000000000003E-2</v>
      </c>
      <c r="AA215">
        <f>Source!X69</f>
        <v>259.2</v>
      </c>
      <c r="AB215">
        <f>Source!Y69</f>
        <v>175.14</v>
      </c>
    </row>
    <row r="216" spans="1:28" ht="14.25" x14ac:dyDescent="0.2">
      <c r="C216" s="25" t="str">
        <f>"Объем: "&amp;Source!I69&amp;"=17/"&amp;"100"</f>
        <v>Объем: 0,17=17/100</v>
      </c>
      <c r="F216" s="14"/>
      <c r="G216" s="14"/>
      <c r="H216" s="14"/>
    </row>
    <row r="217" spans="1:28" x14ac:dyDescent="0.2">
      <c r="C217" s="25" t="s">
        <v>1506</v>
      </c>
      <c r="D217" s="25">
        <f>Source!BA69</f>
        <v>6.56</v>
      </c>
    </row>
    <row r="218" spans="1:28" x14ac:dyDescent="0.2">
      <c r="C218" s="25" t="s">
        <v>1507</v>
      </c>
      <c r="D218" s="25">
        <f>Source!BB69</f>
        <v>6.56</v>
      </c>
    </row>
    <row r="219" spans="1:28" x14ac:dyDescent="0.2">
      <c r="C219" s="25" t="s">
        <v>1508</v>
      </c>
      <c r="D219" s="25">
        <f>Source!BC69</f>
        <v>6.56</v>
      </c>
    </row>
    <row r="220" spans="1:28" x14ac:dyDescent="0.2">
      <c r="C220" s="25" t="s">
        <v>1509</v>
      </c>
      <c r="D220" s="25">
        <f>Source!BS69</f>
        <v>6.56</v>
      </c>
    </row>
    <row r="221" spans="1:28" x14ac:dyDescent="0.2">
      <c r="C221" s="11" t="s">
        <v>1510</v>
      </c>
      <c r="D221" s="34"/>
      <c r="E221" s="34"/>
      <c r="F221" s="34">
        <f>Source!BZ69</f>
        <v>74</v>
      </c>
      <c r="G221" s="59">
        <f>(Source!AF69+Source!AE69)*Source!FX69/100</f>
        <v>232.42660000000001</v>
      </c>
      <c r="H221" s="59">
        <f>Source!X69</f>
        <v>259.2</v>
      </c>
    </row>
    <row r="222" spans="1:28" x14ac:dyDescent="0.2">
      <c r="C222" s="11" t="s">
        <v>1511</v>
      </c>
      <c r="D222" s="34"/>
      <c r="E222" s="34"/>
      <c r="F222" s="34">
        <f>Source!CA69</f>
        <v>50</v>
      </c>
      <c r="G222" s="59">
        <f>(Source!AF69+Source!AE69)*Source!FY69/100</f>
        <v>157.04499999999999</v>
      </c>
      <c r="H222" s="59">
        <f>Source!Y69</f>
        <v>175.14</v>
      </c>
    </row>
    <row r="223" spans="1:28" x14ac:dyDescent="0.2">
      <c r="C223" s="11" t="s">
        <v>1512</v>
      </c>
      <c r="D223" s="34"/>
      <c r="E223" s="34"/>
      <c r="F223" s="34"/>
      <c r="G223" s="59">
        <f>((Source!AF69+Source!AE69)*Source!FX69/100)+((Source!AF69+Source!AE69)*Source!FY69/100)+Source!AB69</f>
        <v>704.80160000000001</v>
      </c>
      <c r="H223" s="59">
        <f>Source!O69+Source!X69+Source!Y69</f>
        <v>785.9899999999999</v>
      </c>
    </row>
    <row r="224" spans="1:28" ht="28.5" x14ac:dyDescent="0.2">
      <c r="A224" s="47">
        <v>22</v>
      </c>
      <c r="B224" s="47" t="str">
        <f>Source!E71</f>
        <v>17,1</v>
      </c>
      <c r="C224" s="47" t="str">
        <f>Source!G71</f>
        <v>Строительный мусор и масса возвратных материалов</v>
      </c>
      <c r="D224" s="47" t="str">
        <f>Source!F71</f>
        <v>01.7.07.07</v>
      </c>
      <c r="E224" s="32" t="str">
        <f>Source!H71</f>
        <v>т</v>
      </c>
      <c r="F224" s="14">
        <f>Source!I71</f>
        <v>3.7400000000000003E-2</v>
      </c>
      <c r="G224" s="24">
        <f>Source!AB71</f>
        <v>0</v>
      </c>
      <c r="H224" s="24">
        <f>Source!O71</f>
        <v>0</v>
      </c>
      <c r="T224">
        <f>Source!O71+Source!X71+Source!Y71</f>
        <v>0</v>
      </c>
      <c r="U224">
        <f>Source!P71</f>
        <v>0</v>
      </c>
      <c r="V224">
        <f>Source!S71</f>
        <v>0</v>
      </c>
      <c r="W224">
        <f>Source!Q71</f>
        <v>0</v>
      </c>
      <c r="X224">
        <f>Source!R71</f>
        <v>0</v>
      </c>
      <c r="Y224">
        <f>Source!U71</f>
        <v>0</v>
      </c>
      <c r="Z224">
        <f>Source!V71</f>
        <v>0</v>
      </c>
      <c r="AA224">
        <f>Source!X71</f>
        <v>0</v>
      </c>
      <c r="AB224">
        <f>Source!Y71</f>
        <v>0</v>
      </c>
    </row>
    <row r="225" spans="1:28" ht="14.25" x14ac:dyDescent="0.2">
      <c r="C225" s="25" t="s">
        <v>1508</v>
      </c>
      <c r="D225" s="25">
        <f>Source!BC71</f>
        <v>6.56</v>
      </c>
      <c r="F225" s="14"/>
      <c r="G225" s="14"/>
      <c r="H225" s="14"/>
    </row>
    <row r="226" spans="1:28" ht="28.5" x14ac:dyDescent="0.2">
      <c r="A226" s="47">
        <v>23</v>
      </c>
      <c r="B226" s="47" t="str">
        <f>Source!E73</f>
        <v>18</v>
      </c>
      <c r="C226" s="47" t="str">
        <f>Source!G73</f>
        <v>Демонтаж моек с последующей установкой прим.</v>
      </c>
      <c r="D226" s="47" t="str">
        <f>Source!F73</f>
        <v>65-4-3</v>
      </c>
      <c r="E226" s="32" t="str">
        <f>Source!H73</f>
        <v>100 ШТ</v>
      </c>
      <c r="F226" s="14">
        <f>Source!I73</f>
        <v>0.08</v>
      </c>
      <c r="G226" s="24">
        <f>Source!AB73</f>
        <v>899.88</v>
      </c>
      <c r="H226" s="24">
        <f>Source!O73</f>
        <v>472.25</v>
      </c>
      <c r="T226">
        <f>Source!O73+Source!X73+Source!Y73</f>
        <v>1048.72</v>
      </c>
      <c r="U226">
        <f>Source!P73</f>
        <v>0</v>
      </c>
      <c r="V226">
        <f>Source!S73</f>
        <v>459.29</v>
      </c>
      <c r="W226">
        <f>Source!Q73</f>
        <v>12.96</v>
      </c>
      <c r="X226">
        <f>Source!R73</f>
        <v>5.6</v>
      </c>
      <c r="Y226">
        <f>Source!U73</f>
        <v>8.2080000000000002</v>
      </c>
      <c r="Z226">
        <f>Source!V73</f>
        <v>6.3200000000000006E-2</v>
      </c>
      <c r="AA226">
        <f>Source!X73</f>
        <v>344.02</v>
      </c>
      <c r="AB226">
        <f>Source!Y73</f>
        <v>232.45</v>
      </c>
    </row>
    <row r="227" spans="1:28" ht="14.25" x14ac:dyDescent="0.2">
      <c r="C227" s="25" t="str">
        <f>"Объем: "&amp;Source!I73&amp;"=8/"&amp;"100"</f>
        <v>Объем: 0,08=8/100</v>
      </c>
      <c r="F227" s="14"/>
      <c r="G227" s="14"/>
      <c r="H227" s="14"/>
    </row>
    <row r="228" spans="1:28" x14ac:dyDescent="0.2">
      <c r="C228" s="25" t="s">
        <v>1506</v>
      </c>
      <c r="D228" s="25">
        <f>Source!BA73</f>
        <v>6.56</v>
      </c>
    </row>
    <row r="229" spans="1:28" x14ac:dyDescent="0.2">
      <c r="C229" s="25" t="s">
        <v>1507</v>
      </c>
      <c r="D229" s="25">
        <f>Source!BB73</f>
        <v>6.56</v>
      </c>
    </row>
    <row r="230" spans="1:28" x14ac:dyDescent="0.2">
      <c r="C230" s="25" t="s">
        <v>1508</v>
      </c>
      <c r="D230" s="25">
        <f>Source!BC73</f>
        <v>6.56</v>
      </c>
    </row>
    <row r="231" spans="1:28" x14ac:dyDescent="0.2">
      <c r="C231" s="25" t="s">
        <v>1509</v>
      </c>
      <c r="D231" s="25">
        <f>Source!BS73</f>
        <v>6.56</v>
      </c>
    </row>
    <row r="232" spans="1:28" x14ac:dyDescent="0.2">
      <c r="C232" s="11" t="s">
        <v>1510</v>
      </c>
      <c r="D232" s="34"/>
      <c r="E232" s="34"/>
      <c r="F232" s="34">
        <f>Source!BZ73</f>
        <v>74</v>
      </c>
      <c r="G232" s="59">
        <f>(Source!AF73+Source!AE73)*Source!FX73/100</f>
        <v>655.529</v>
      </c>
      <c r="H232" s="59">
        <f>Source!X73</f>
        <v>344.02</v>
      </c>
    </row>
    <row r="233" spans="1:28" x14ac:dyDescent="0.2">
      <c r="C233" s="11" t="s">
        <v>1511</v>
      </c>
      <c r="D233" s="34"/>
      <c r="E233" s="34"/>
      <c r="F233" s="34">
        <f>Source!CA73</f>
        <v>50</v>
      </c>
      <c r="G233" s="59">
        <f>(Source!AF73+Source!AE73)*Source!FY73/100</f>
        <v>442.92499999999995</v>
      </c>
      <c r="H233" s="59">
        <f>Source!Y73</f>
        <v>232.45</v>
      </c>
    </row>
    <row r="234" spans="1:28" x14ac:dyDescent="0.2">
      <c r="C234" s="11" t="s">
        <v>1512</v>
      </c>
      <c r="D234" s="34"/>
      <c r="E234" s="34"/>
      <c r="F234" s="34"/>
      <c r="G234" s="59">
        <f>((Source!AF73+Source!AE73)*Source!FX73/100)+((Source!AF73+Source!AE73)*Source!FY73/100)+Source!AB73</f>
        <v>1998.3339999999998</v>
      </c>
      <c r="H234" s="59">
        <f>Source!O73+Source!X73+Source!Y73</f>
        <v>1048.72</v>
      </c>
    </row>
    <row r="235" spans="1:28" ht="28.5" x14ac:dyDescent="0.2">
      <c r="A235" s="47">
        <v>24</v>
      </c>
      <c r="B235" s="47" t="str">
        <f>Source!E75</f>
        <v>18,1</v>
      </c>
      <c r="C235" s="47" t="str">
        <f>Source!G75</f>
        <v>Строительный мусор и масса возвратных материалов</v>
      </c>
      <c r="D235" s="47" t="str">
        <f>Source!F75</f>
        <v>01.7.07.07</v>
      </c>
      <c r="E235" s="32" t="str">
        <f>Source!H75</f>
        <v>т</v>
      </c>
      <c r="F235" s="14">
        <f>Source!I75</f>
        <v>9.4399999999999998E-2</v>
      </c>
      <c r="G235" s="24">
        <f>Source!AB75</f>
        <v>0</v>
      </c>
      <c r="H235" s="24">
        <f>Source!O75</f>
        <v>0</v>
      </c>
      <c r="T235">
        <f>Source!O75+Source!X75+Source!Y75</f>
        <v>0</v>
      </c>
      <c r="U235">
        <f>Source!P75</f>
        <v>0</v>
      </c>
      <c r="V235">
        <f>Source!S75</f>
        <v>0</v>
      </c>
      <c r="W235">
        <f>Source!Q75</f>
        <v>0</v>
      </c>
      <c r="X235">
        <f>Source!R75</f>
        <v>0</v>
      </c>
      <c r="Y235">
        <f>Source!U75</f>
        <v>0</v>
      </c>
      <c r="Z235">
        <f>Source!V75</f>
        <v>0</v>
      </c>
      <c r="AA235">
        <f>Source!X75</f>
        <v>0</v>
      </c>
      <c r="AB235">
        <f>Source!Y75</f>
        <v>0</v>
      </c>
    </row>
    <row r="236" spans="1:28" ht="14.25" x14ac:dyDescent="0.2">
      <c r="C236" s="25" t="s">
        <v>1508</v>
      </c>
      <c r="D236" s="25">
        <f>Source!BC75</f>
        <v>6.56</v>
      </c>
      <c r="F236" s="14"/>
      <c r="G236" s="14"/>
      <c r="H236" s="14"/>
    </row>
    <row r="237" spans="1:28" ht="14.25" x14ac:dyDescent="0.2">
      <c r="A237" s="47">
        <v>25</v>
      </c>
      <c r="B237" s="47" t="str">
        <f>Source!E77</f>
        <v>19</v>
      </c>
      <c r="C237" s="47" t="str">
        <f>Source!G77</f>
        <v>Демонтаж умывальников и раковин</v>
      </c>
      <c r="D237" s="47" t="str">
        <f>Source!F77</f>
        <v>65-4-1</v>
      </c>
      <c r="E237" s="32" t="str">
        <f>Source!H77</f>
        <v>100 ШТ</v>
      </c>
      <c r="F237" s="14">
        <f>Source!I77</f>
        <v>0.08</v>
      </c>
      <c r="G237" s="24">
        <f>Source!AB77</f>
        <v>445.72</v>
      </c>
      <c r="H237" s="24">
        <f>Source!O77</f>
        <v>233.92</v>
      </c>
      <c r="T237">
        <f>Source!O77+Source!X77+Source!Y77</f>
        <v>520.97</v>
      </c>
      <c r="U237">
        <f>Source!P77</f>
        <v>0</v>
      </c>
      <c r="V237">
        <f>Source!S77</f>
        <v>229.65</v>
      </c>
      <c r="W237">
        <f>Source!Q77</f>
        <v>4.2699999999999996</v>
      </c>
      <c r="X237">
        <f>Source!R77</f>
        <v>1.84</v>
      </c>
      <c r="Y237">
        <f>Source!U77</f>
        <v>4.1040000000000001</v>
      </c>
      <c r="Z237">
        <f>Source!V77</f>
        <v>2.0800000000000003E-2</v>
      </c>
      <c r="AA237">
        <f>Source!X77</f>
        <v>171.3</v>
      </c>
      <c r="AB237">
        <f>Source!Y77</f>
        <v>115.75</v>
      </c>
    </row>
    <row r="238" spans="1:28" ht="14.25" x14ac:dyDescent="0.2">
      <c r="C238" s="25" t="str">
        <f>"Объем: "&amp;Source!I77&amp;"=8/"&amp;"100"</f>
        <v>Объем: 0,08=8/100</v>
      </c>
      <c r="F238" s="14"/>
      <c r="G238" s="14"/>
      <c r="H238" s="14"/>
    </row>
    <row r="239" spans="1:28" x14ac:dyDescent="0.2">
      <c r="C239" s="25" t="s">
        <v>1506</v>
      </c>
      <c r="D239" s="25">
        <f>Source!BA77</f>
        <v>6.56</v>
      </c>
    </row>
    <row r="240" spans="1:28" x14ac:dyDescent="0.2">
      <c r="C240" s="25" t="s">
        <v>1507</v>
      </c>
      <c r="D240" s="25">
        <f>Source!BB77</f>
        <v>6.56</v>
      </c>
    </row>
    <row r="241" spans="1:28" x14ac:dyDescent="0.2">
      <c r="C241" s="25" t="s">
        <v>1508</v>
      </c>
      <c r="D241" s="25">
        <f>Source!BC77</f>
        <v>6.56</v>
      </c>
    </row>
    <row r="242" spans="1:28" x14ac:dyDescent="0.2">
      <c r="C242" s="25" t="s">
        <v>1509</v>
      </c>
      <c r="D242" s="25">
        <f>Source!BS77</f>
        <v>6.56</v>
      </c>
    </row>
    <row r="243" spans="1:28" x14ac:dyDescent="0.2">
      <c r="C243" s="11" t="s">
        <v>1510</v>
      </c>
      <c r="D243" s="34"/>
      <c r="E243" s="34"/>
      <c r="F243" s="34">
        <f>Source!BZ77</f>
        <v>74</v>
      </c>
      <c r="G243" s="59">
        <f>(Source!AF77+Source!AE77)*Source!FX77/100</f>
        <v>326.41399999999999</v>
      </c>
      <c r="H243" s="59">
        <f>Source!X77</f>
        <v>171.3</v>
      </c>
    </row>
    <row r="244" spans="1:28" x14ac:dyDescent="0.2">
      <c r="C244" s="11" t="s">
        <v>1511</v>
      </c>
      <c r="D244" s="34"/>
      <c r="E244" s="34"/>
      <c r="F244" s="34">
        <f>Source!CA77</f>
        <v>50</v>
      </c>
      <c r="G244" s="59">
        <f>(Source!AF77+Source!AE77)*Source!FY77/100</f>
        <v>220.55</v>
      </c>
      <c r="H244" s="59">
        <f>Source!Y77</f>
        <v>115.75</v>
      </c>
    </row>
    <row r="245" spans="1:28" x14ac:dyDescent="0.2">
      <c r="C245" s="11" t="s">
        <v>1512</v>
      </c>
      <c r="D245" s="34"/>
      <c r="E245" s="34"/>
      <c r="F245" s="34"/>
      <c r="G245" s="59">
        <f>((Source!AF77+Source!AE77)*Source!FX77/100)+((Source!AF77+Source!AE77)*Source!FY77/100)+Source!AB77</f>
        <v>992.68399999999997</v>
      </c>
      <c r="H245" s="59">
        <f>Source!O77+Source!X77+Source!Y77</f>
        <v>520.97</v>
      </c>
    </row>
    <row r="246" spans="1:28" ht="28.5" x14ac:dyDescent="0.2">
      <c r="A246" s="47">
        <v>26</v>
      </c>
      <c r="B246" s="47" t="str">
        <f>Source!E79</f>
        <v>19,1</v>
      </c>
      <c r="C246" s="47" t="str">
        <f>Source!G79</f>
        <v>Строительный мусор и масса возвратных материалов</v>
      </c>
      <c r="D246" s="47" t="str">
        <f>Source!F79</f>
        <v>01.7.07.07</v>
      </c>
      <c r="E246" s="32" t="str">
        <f>Source!H79</f>
        <v>т</v>
      </c>
      <c r="F246" s="14">
        <f>Source!I79</f>
        <v>0.14560000000000001</v>
      </c>
      <c r="G246" s="24">
        <f>Source!AB79</f>
        <v>0</v>
      </c>
      <c r="H246" s="24">
        <f>Source!O79</f>
        <v>0</v>
      </c>
      <c r="T246">
        <f>Source!O79+Source!X79+Source!Y79</f>
        <v>0</v>
      </c>
      <c r="U246">
        <f>Source!P79</f>
        <v>0</v>
      </c>
      <c r="V246">
        <f>Source!S79</f>
        <v>0</v>
      </c>
      <c r="W246">
        <f>Source!Q79</f>
        <v>0</v>
      </c>
      <c r="X246">
        <f>Source!R79</f>
        <v>0</v>
      </c>
      <c r="Y246">
        <f>Source!U79</f>
        <v>0</v>
      </c>
      <c r="Z246">
        <f>Source!V79</f>
        <v>0</v>
      </c>
      <c r="AA246">
        <f>Source!X79</f>
        <v>0</v>
      </c>
      <c r="AB246">
        <f>Source!Y79</f>
        <v>0</v>
      </c>
    </row>
    <row r="247" spans="1:28" ht="14.25" x14ac:dyDescent="0.2">
      <c r="C247" s="25" t="s">
        <v>1508</v>
      </c>
      <c r="D247" s="25">
        <f>Source!BC79</f>
        <v>6.56</v>
      </c>
      <c r="F247" s="14"/>
      <c r="G247" s="14"/>
      <c r="H247" s="14"/>
    </row>
    <row r="248" spans="1:28" ht="14.25" x14ac:dyDescent="0.2">
      <c r="A248" s="47">
        <v>27</v>
      </c>
      <c r="B248" s="47" t="str">
        <f>Source!E81</f>
        <v>20</v>
      </c>
      <c r="C248" s="47" t="str">
        <f>Source!G81</f>
        <v>Демонтаж радиаторов весом до 80 кг</v>
      </c>
      <c r="D248" s="47" t="str">
        <f>Source!F81</f>
        <v>65-19-1</v>
      </c>
      <c r="E248" s="32" t="str">
        <f>Source!H81</f>
        <v>100 ШТ</v>
      </c>
      <c r="F248" s="14">
        <f>Source!I81</f>
        <v>7.0000000000000007E-2</v>
      </c>
      <c r="G248" s="24">
        <f>Source!AB81</f>
        <v>935.72</v>
      </c>
      <c r="H248" s="24">
        <f>Source!O81</f>
        <v>429.68</v>
      </c>
      <c r="T248">
        <f>Source!O81+Source!X81+Source!Y81</f>
        <v>939.84</v>
      </c>
      <c r="U248">
        <f>Source!P81</f>
        <v>0</v>
      </c>
      <c r="V248">
        <f>Source!S81</f>
        <v>397.53</v>
      </c>
      <c r="W248">
        <f>Source!Q81</f>
        <v>32.15</v>
      </c>
      <c r="X248">
        <f>Source!R81</f>
        <v>13.89</v>
      </c>
      <c r="Y248">
        <f>Source!U81</f>
        <v>7.7000000000000011</v>
      </c>
      <c r="Z248">
        <f>Source!V81</f>
        <v>0.15680000000000002</v>
      </c>
      <c r="AA248">
        <f>Source!X81</f>
        <v>304.45</v>
      </c>
      <c r="AB248">
        <f>Source!Y81</f>
        <v>205.71</v>
      </c>
    </row>
    <row r="249" spans="1:28" ht="14.25" x14ac:dyDescent="0.2">
      <c r="C249" s="25" t="str">
        <f>"Объем: "&amp;Source!I81&amp;"=7/"&amp;"100"</f>
        <v>Объем: 0,07=7/100</v>
      </c>
      <c r="F249" s="14"/>
      <c r="G249" s="14"/>
      <c r="H249" s="14"/>
    </row>
    <row r="250" spans="1:28" x14ac:dyDescent="0.2">
      <c r="C250" s="25" t="s">
        <v>1506</v>
      </c>
      <c r="D250" s="25">
        <f>Source!BA81</f>
        <v>6.56</v>
      </c>
    </row>
    <row r="251" spans="1:28" x14ac:dyDescent="0.2">
      <c r="C251" s="25" t="s">
        <v>1507</v>
      </c>
      <c r="D251" s="25">
        <f>Source!BB81</f>
        <v>6.56</v>
      </c>
    </row>
    <row r="252" spans="1:28" x14ac:dyDescent="0.2">
      <c r="C252" s="25" t="s">
        <v>1508</v>
      </c>
      <c r="D252" s="25">
        <f>Source!BC81</f>
        <v>6.56</v>
      </c>
    </row>
    <row r="253" spans="1:28" x14ac:dyDescent="0.2">
      <c r="C253" s="25" t="s">
        <v>1509</v>
      </c>
      <c r="D253" s="25">
        <f>Source!BS81</f>
        <v>6.56</v>
      </c>
    </row>
    <row r="254" spans="1:28" x14ac:dyDescent="0.2">
      <c r="C254" s="11" t="s">
        <v>1510</v>
      </c>
      <c r="D254" s="34"/>
      <c r="E254" s="34"/>
      <c r="F254" s="34">
        <f>Source!BZ81</f>
        <v>74</v>
      </c>
      <c r="G254" s="59">
        <f>(Source!AF81+Source!AE81)*Source!FX81/100</f>
        <v>662.99559999999997</v>
      </c>
      <c r="H254" s="59">
        <f>Source!X81</f>
        <v>304.45</v>
      </c>
    </row>
    <row r="255" spans="1:28" x14ac:dyDescent="0.2">
      <c r="C255" s="11" t="s">
        <v>1511</v>
      </c>
      <c r="D255" s="34"/>
      <c r="E255" s="34"/>
      <c r="F255" s="34">
        <f>Source!CA81</f>
        <v>50</v>
      </c>
      <c r="G255" s="59">
        <f>(Source!AF81+Source!AE81)*Source!FY81/100</f>
        <v>447.97</v>
      </c>
      <c r="H255" s="59">
        <f>Source!Y81</f>
        <v>205.71</v>
      </c>
    </row>
    <row r="256" spans="1:28" x14ac:dyDescent="0.2">
      <c r="C256" s="11" t="s">
        <v>1512</v>
      </c>
      <c r="D256" s="34"/>
      <c r="E256" s="34"/>
      <c r="F256" s="34"/>
      <c r="G256" s="59">
        <f>((Source!AF81+Source!AE81)*Source!FX81/100)+((Source!AF81+Source!AE81)*Source!FY81/100)+Source!AB81</f>
        <v>2046.6856</v>
      </c>
      <c r="H256" s="59">
        <f>Source!O81+Source!X81+Source!Y81</f>
        <v>939.84</v>
      </c>
    </row>
    <row r="257" spans="1:28" ht="57" x14ac:dyDescent="0.2">
      <c r="A257" s="47">
        <v>28</v>
      </c>
      <c r="B257" s="47" t="str">
        <f>Source!E83</f>
        <v>21</v>
      </c>
      <c r="C257" s="47" t="str">
        <f>Source!G83</f>
        <v>Разборка трубопроводов из водогазопроводных труб в зданиях и сооружениях на сварке диаметром до 100 мм</v>
      </c>
      <c r="D257" s="47" t="str">
        <f>Source!F83</f>
        <v>65-14-4</v>
      </c>
      <c r="E257" s="32" t="str">
        <f>Source!H83</f>
        <v>100 м</v>
      </c>
      <c r="F257" s="14">
        <f>Source!I83</f>
        <v>7.1999999999999995E-2</v>
      </c>
      <c r="G257" s="24">
        <f>Source!AB83</f>
        <v>603.66999999999996</v>
      </c>
      <c r="H257" s="24">
        <f>Source!O83</f>
        <v>285.13</v>
      </c>
      <c r="T257">
        <f>Source!O83+Source!X83+Source!Y83</f>
        <v>611.37</v>
      </c>
      <c r="U257">
        <f>Source!P83</f>
        <v>14.33</v>
      </c>
      <c r="V257">
        <f>Source!S83</f>
        <v>263.08999999999997</v>
      </c>
      <c r="W257">
        <f>Source!Q83</f>
        <v>7.71</v>
      </c>
      <c r="X257">
        <f>Source!R83</f>
        <v>0</v>
      </c>
      <c r="Y257">
        <f>Source!U83</f>
        <v>4.7015999999999991</v>
      </c>
      <c r="Z257">
        <f>Source!V83</f>
        <v>0</v>
      </c>
      <c r="AA257">
        <f>Source!X83</f>
        <v>194.69</v>
      </c>
      <c r="AB257">
        <f>Source!Y83</f>
        <v>131.55000000000001</v>
      </c>
    </row>
    <row r="258" spans="1:28" ht="14.25" x14ac:dyDescent="0.2">
      <c r="C258" s="25" t="str">
        <f>"Объем: "&amp;Source!I83&amp;"=7,2/"&amp;"100"</f>
        <v>Объем: 0,072=7,2/100</v>
      </c>
      <c r="F258" s="14"/>
      <c r="G258" s="14"/>
      <c r="H258" s="14"/>
    </row>
    <row r="259" spans="1:28" x14ac:dyDescent="0.2">
      <c r="C259" s="25" t="s">
        <v>1506</v>
      </c>
      <c r="D259" s="25">
        <f>Source!BA83</f>
        <v>6.56</v>
      </c>
    </row>
    <row r="260" spans="1:28" x14ac:dyDescent="0.2">
      <c r="C260" s="25" t="s">
        <v>1507</v>
      </c>
      <c r="D260" s="25">
        <f>Source!BB83</f>
        <v>6.56</v>
      </c>
    </row>
    <row r="261" spans="1:28" x14ac:dyDescent="0.2">
      <c r="C261" s="25" t="s">
        <v>1508</v>
      </c>
      <c r="D261" s="25">
        <f>Source!BC83</f>
        <v>6.56</v>
      </c>
    </row>
    <row r="262" spans="1:28" x14ac:dyDescent="0.2">
      <c r="C262" s="25" t="s">
        <v>1509</v>
      </c>
      <c r="D262" s="25">
        <f>Source!BS83</f>
        <v>6.56</v>
      </c>
    </row>
    <row r="263" spans="1:28" x14ac:dyDescent="0.2">
      <c r="C263" s="11" t="s">
        <v>1510</v>
      </c>
      <c r="D263" s="34"/>
      <c r="E263" s="34"/>
      <c r="F263" s="34">
        <f>Source!BZ83</f>
        <v>74</v>
      </c>
      <c r="G263" s="59">
        <f>(Source!AF83+Source!AE83)*Source!FX83/100</f>
        <v>412.18739999999997</v>
      </c>
      <c r="H263" s="59">
        <f>Source!X83</f>
        <v>194.69</v>
      </c>
    </row>
    <row r="264" spans="1:28" x14ac:dyDescent="0.2">
      <c r="C264" s="11" t="s">
        <v>1511</v>
      </c>
      <c r="D264" s="34"/>
      <c r="E264" s="34"/>
      <c r="F264" s="34">
        <f>Source!CA83</f>
        <v>50</v>
      </c>
      <c r="G264" s="59">
        <f>(Source!AF83+Source!AE83)*Source!FY83/100</f>
        <v>278.505</v>
      </c>
      <c r="H264" s="59">
        <f>Source!Y83</f>
        <v>131.55000000000001</v>
      </c>
    </row>
    <row r="265" spans="1:28" x14ac:dyDescent="0.2">
      <c r="C265" s="11" t="s">
        <v>1512</v>
      </c>
      <c r="D265" s="34"/>
      <c r="E265" s="34"/>
      <c r="F265" s="34"/>
      <c r="G265" s="59">
        <f>((Source!AF83+Source!AE83)*Source!FX83/100)+((Source!AF83+Source!AE83)*Source!FY83/100)+Source!AB83</f>
        <v>1294.3624</v>
      </c>
      <c r="H265" s="59">
        <f>Source!O83+Source!X83+Source!Y83</f>
        <v>611.37</v>
      </c>
    </row>
    <row r="266" spans="1:28" ht="42.75" x14ac:dyDescent="0.2">
      <c r="A266" s="47">
        <v>29</v>
      </c>
      <c r="B266" s="47" t="str">
        <f>Source!E85</f>
        <v>22</v>
      </c>
      <c r="C266" s="47" t="str">
        <f>Source!G85</f>
        <v>Разборка трубопроводов из чугунных канализационных труб диаметром 50 мм</v>
      </c>
      <c r="D266" s="47" t="str">
        <f>Source!F85</f>
        <v>65-2-1</v>
      </c>
      <c r="E266" s="32" t="str">
        <f>Source!H85</f>
        <v>100 м</v>
      </c>
      <c r="F266" s="14">
        <f>Source!I85</f>
        <v>0.52400000000000002</v>
      </c>
      <c r="G266" s="24">
        <f>Source!AB85</f>
        <v>587.04999999999995</v>
      </c>
      <c r="H266" s="24">
        <f>Source!O85</f>
        <v>2017.95</v>
      </c>
      <c r="T266">
        <f>Source!O85+Source!X85+Source!Y85</f>
        <v>4508.09</v>
      </c>
      <c r="U266">
        <f>Source!P85</f>
        <v>0</v>
      </c>
      <c r="V266">
        <f>Source!S85</f>
        <v>2000.76</v>
      </c>
      <c r="W266">
        <f>Source!Q85</f>
        <v>17.190000000000001</v>
      </c>
      <c r="X266">
        <f>Source!R85</f>
        <v>7.42</v>
      </c>
      <c r="Y266">
        <f>Source!U85</f>
        <v>36.051200000000001</v>
      </c>
      <c r="Z266">
        <f>Source!V85</f>
        <v>8.3840000000000012E-2</v>
      </c>
      <c r="AA266">
        <f>Source!X85</f>
        <v>1486.05</v>
      </c>
      <c r="AB266">
        <f>Source!Y85</f>
        <v>1004.09</v>
      </c>
    </row>
    <row r="267" spans="1:28" ht="14.25" x14ac:dyDescent="0.2">
      <c r="C267" s="25" t="str">
        <f>"Объем: "&amp;Source!I85&amp;"=52,4/"&amp;"100"</f>
        <v>Объем: 0,524=52,4/100</v>
      </c>
      <c r="F267" s="14"/>
      <c r="G267" s="14"/>
      <c r="H267" s="14"/>
    </row>
    <row r="268" spans="1:28" x14ac:dyDescent="0.2">
      <c r="C268" s="25" t="s">
        <v>1506</v>
      </c>
      <c r="D268" s="25">
        <f>Source!BA85</f>
        <v>6.56</v>
      </c>
    </row>
    <row r="269" spans="1:28" x14ac:dyDescent="0.2">
      <c r="C269" s="25" t="s">
        <v>1507</v>
      </c>
      <c r="D269" s="25">
        <f>Source!BB85</f>
        <v>6.56</v>
      </c>
    </row>
    <row r="270" spans="1:28" x14ac:dyDescent="0.2">
      <c r="C270" s="25" t="s">
        <v>1508</v>
      </c>
      <c r="D270" s="25">
        <f>Source!BC85</f>
        <v>6.56</v>
      </c>
    </row>
    <row r="271" spans="1:28" x14ac:dyDescent="0.2">
      <c r="C271" s="25" t="s">
        <v>1509</v>
      </c>
      <c r="D271" s="25">
        <f>Source!BS85</f>
        <v>6.56</v>
      </c>
    </row>
    <row r="272" spans="1:28" x14ac:dyDescent="0.2">
      <c r="C272" s="11" t="s">
        <v>1510</v>
      </c>
      <c r="D272" s="34"/>
      <c r="E272" s="34"/>
      <c r="F272" s="34">
        <f>Source!BZ85</f>
        <v>74</v>
      </c>
      <c r="G272" s="59">
        <f>(Source!AF85+Source!AE85)*Source!FX85/100</f>
        <v>432.31539999999995</v>
      </c>
      <c r="H272" s="59">
        <f>Source!X85</f>
        <v>1486.05</v>
      </c>
    </row>
    <row r="273" spans="1:28" x14ac:dyDescent="0.2">
      <c r="C273" s="11" t="s">
        <v>1511</v>
      </c>
      <c r="D273" s="34"/>
      <c r="E273" s="34"/>
      <c r="F273" s="34">
        <f>Source!CA85</f>
        <v>50</v>
      </c>
      <c r="G273" s="59">
        <f>(Source!AF85+Source!AE85)*Source!FY85/100</f>
        <v>292.10499999999996</v>
      </c>
      <c r="H273" s="59">
        <f>Source!Y85</f>
        <v>1004.09</v>
      </c>
    </row>
    <row r="274" spans="1:28" x14ac:dyDescent="0.2">
      <c r="C274" s="11" t="s">
        <v>1512</v>
      </c>
      <c r="D274" s="34"/>
      <c r="E274" s="34"/>
      <c r="F274" s="34"/>
      <c r="G274" s="59">
        <f>((Source!AF85+Source!AE85)*Source!FX85/100)+((Source!AF85+Source!AE85)*Source!FY85/100)+Source!AB85</f>
        <v>1311.4703999999999</v>
      </c>
      <c r="H274" s="59">
        <f>Source!O85+Source!X85+Source!Y85</f>
        <v>4508.09</v>
      </c>
    </row>
    <row r="275" spans="1:28" ht="28.5" x14ac:dyDescent="0.2">
      <c r="A275" s="47">
        <v>30</v>
      </c>
      <c r="B275" s="47" t="str">
        <f>Source!E87</f>
        <v>22,1</v>
      </c>
      <c r="C275" s="47" t="str">
        <f>Source!G87</f>
        <v>Строительный мусор и масса возвратных материалов</v>
      </c>
      <c r="D275" s="47" t="str">
        <f>Source!F87</f>
        <v>01.7.07.07</v>
      </c>
      <c r="E275" s="32" t="str">
        <f>Source!H87</f>
        <v>т</v>
      </c>
      <c r="F275" s="14">
        <f>Source!I87</f>
        <v>0.30915999999999999</v>
      </c>
      <c r="G275" s="24">
        <f>Source!AB87</f>
        <v>0</v>
      </c>
      <c r="H275" s="24">
        <f>Source!O87</f>
        <v>0</v>
      </c>
      <c r="T275">
        <f>Source!O87+Source!X87+Source!Y87</f>
        <v>0</v>
      </c>
      <c r="U275">
        <f>Source!P87</f>
        <v>0</v>
      </c>
      <c r="V275">
        <f>Source!S87</f>
        <v>0</v>
      </c>
      <c r="W275">
        <f>Source!Q87</f>
        <v>0</v>
      </c>
      <c r="X275">
        <f>Source!R87</f>
        <v>0</v>
      </c>
      <c r="Y275">
        <f>Source!U87</f>
        <v>0</v>
      </c>
      <c r="Z275">
        <f>Source!V87</f>
        <v>0</v>
      </c>
      <c r="AA275">
        <f>Source!X87</f>
        <v>0</v>
      </c>
      <c r="AB275">
        <f>Source!Y87</f>
        <v>0</v>
      </c>
    </row>
    <row r="276" spans="1:28" ht="14.25" x14ac:dyDescent="0.2">
      <c r="C276" s="25" t="s">
        <v>1508</v>
      </c>
      <c r="D276" s="25">
        <f>Source!BC87</f>
        <v>6.56</v>
      </c>
      <c r="F276" s="14"/>
      <c r="G276" s="14"/>
      <c r="H276" s="14"/>
    </row>
    <row r="277" spans="1:28" ht="42.75" x14ac:dyDescent="0.2">
      <c r="A277" s="47">
        <v>31</v>
      </c>
      <c r="B277" s="47" t="str">
        <f>Source!E89</f>
        <v>23</v>
      </c>
      <c r="C277" s="47" t="str">
        <f>Source!G89</f>
        <v>Разборка трубопроводов из чугунных канализационных труб диаметром 100 мм</v>
      </c>
      <c r="D277" s="47" t="str">
        <f>Source!F89</f>
        <v>65-2-2</v>
      </c>
      <c r="E277" s="32" t="str">
        <f>Source!H89</f>
        <v>100 м</v>
      </c>
      <c r="F277" s="14">
        <f>Source!I89</f>
        <v>0.92500000000000004</v>
      </c>
      <c r="G277" s="24">
        <f>Source!AB89</f>
        <v>731.64</v>
      </c>
      <c r="H277" s="24">
        <f>Source!O89</f>
        <v>4439.59</v>
      </c>
      <c r="T277">
        <f>Source!O89+Source!X89+Source!Y89</f>
        <v>9901.94</v>
      </c>
      <c r="U277">
        <f>Source!P89</f>
        <v>0</v>
      </c>
      <c r="V277">
        <f>Source!S89</f>
        <v>4378.91</v>
      </c>
      <c r="W277">
        <f>Source!Q89</f>
        <v>60.68</v>
      </c>
      <c r="X277">
        <f>Source!R89</f>
        <v>26.21</v>
      </c>
      <c r="Y277">
        <f>Source!U89</f>
        <v>78.902500000000003</v>
      </c>
      <c r="Z277">
        <f>Source!V89</f>
        <v>0.29600000000000004</v>
      </c>
      <c r="AA277">
        <f>Source!X89</f>
        <v>3259.79</v>
      </c>
      <c r="AB277">
        <f>Source!Y89</f>
        <v>2202.56</v>
      </c>
    </row>
    <row r="278" spans="1:28" ht="14.25" x14ac:dyDescent="0.2">
      <c r="C278" s="25" t="str">
        <f>"Объем: "&amp;Source!I89&amp;"=92,5/"&amp;"100"</f>
        <v>Объем: 0,925=92,5/100</v>
      </c>
      <c r="F278" s="14"/>
      <c r="G278" s="14"/>
      <c r="H278" s="14"/>
    </row>
    <row r="279" spans="1:28" x14ac:dyDescent="0.2">
      <c r="C279" s="25" t="s">
        <v>1506</v>
      </c>
      <c r="D279" s="25">
        <f>Source!BA89</f>
        <v>6.56</v>
      </c>
    </row>
    <row r="280" spans="1:28" x14ac:dyDescent="0.2">
      <c r="C280" s="25" t="s">
        <v>1507</v>
      </c>
      <c r="D280" s="25">
        <f>Source!BB89</f>
        <v>6.56</v>
      </c>
    </row>
    <row r="281" spans="1:28" x14ac:dyDescent="0.2">
      <c r="C281" s="25" t="s">
        <v>1508</v>
      </c>
      <c r="D281" s="25">
        <f>Source!BC89</f>
        <v>6.56</v>
      </c>
    </row>
    <row r="282" spans="1:28" x14ac:dyDescent="0.2">
      <c r="C282" s="25" t="s">
        <v>1509</v>
      </c>
      <c r="D282" s="25">
        <f>Source!BS89</f>
        <v>6.56</v>
      </c>
    </row>
    <row r="283" spans="1:28" x14ac:dyDescent="0.2">
      <c r="C283" s="11" t="s">
        <v>1510</v>
      </c>
      <c r="D283" s="34"/>
      <c r="E283" s="34"/>
      <c r="F283" s="34">
        <f>Source!BZ89</f>
        <v>74</v>
      </c>
      <c r="G283" s="59">
        <f>(Source!AF89+Source!AE89)*Source!FX89/100</f>
        <v>537.21040000000005</v>
      </c>
      <c r="H283" s="59">
        <f>Source!X89</f>
        <v>3259.79</v>
      </c>
    </row>
    <row r="284" spans="1:28" x14ac:dyDescent="0.2">
      <c r="C284" s="11" t="s">
        <v>1511</v>
      </c>
      <c r="D284" s="34"/>
      <c r="E284" s="34"/>
      <c r="F284" s="34">
        <f>Source!CA89</f>
        <v>50</v>
      </c>
      <c r="G284" s="59">
        <f>(Source!AF89+Source!AE89)*Source!FY89/100</f>
        <v>362.98</v>
      </c>
      <c r="H284" s="59">
        <f>Source!Y89</f>
        <v>2202.56</v>
      </c>
    </row>
    <row r="285" spans="1:28" x14ac:dyDescent="0.2">
      <c r="C285" s="11" t="s">
        <v>1512</v>
      </c>
      <c r="D285" s="34"/>
      <c r="E285" s="34"/>
      <c r="F285" s="34"/>
      <c r="G285" s="59">
        <f>((Source!AF89+Source!AE89)*Source!FX89/100)+((Source!AF89+Source!AE89)*Source!FY89/100)+Source!AB89</f>
        <v>1631.8304000000001</v>
      </c>
      <c r="H285" s="59">
        <f>Source!O89+Source!X89+Source!Y89</f>
        <v>9901.94</v>
      </c>
    </row>
    <row r="286" spans="1:28" ht="28.5" x14ac:dyDescent="0.2">
      <c r="A286" s="47">
        <v>32</v>
      </c>
      <c r="B286" s="47" t="str">
        <f>Source!E91</f>
        <v>23,1</v>
      </c>
      <c r="C286" s="47" t="str">
        <f>Source!G91</f>
        <v>Строительный мусор и масса возвратных материалов</v>
      </c>
      <c r="D286" s="47" t="str">
        <f>Source!F91</f>
        <v>01.7.07.07</v>
      </c>
      <c r="E286" s="32" t="str">
        <f>Source!H91</f>
        <v>т</v>
      </c>
      <c r="F286" s="14">
        <f>Source!I91</f>
        <v>1.2395</v>
      </c>
      <c r="G286" s="24">
        <f>Source!AB91</f>
        <v>0</v>
      </c>
      <c r="H286" s="24">
        <f>Source!O91</f>
        <v>0</v>
      </c>
      <c r="T286">
        <f>Source!O91+Source!X91+Source!Y91</f>
        <v>0</v>
      </c>
      <c r="U286">
        <f>Source!P91</f>
        <v>0</v>
      </c>
      <c r="V286">
        <f>Source!S91</f>
        <v>0</v>
      </c>
      <c r="W286">
        <f>Source!Q91</f>
        <v>0</v>
      </c>
      <c r="X286">
        <f>Source!R91</f>
        <v>0</v>
      </c>
      <c r="Y286">
        <f>Source!U91</f>
        <v>0</v>
      </c>
      <c r="Z286">
        <f>Source!V91</f>
        <v>0</v>
      </c>
      <c r="AA286">
        <f>Source!X91</f>
        <v>0</v>
      </c>
      <c r="AB286">
        <f>Source!Y91</f>
        <v>0</v>
      </c>
    </row>
    <row r="287" spans="1:28" ht="14.25" x14ac:dyDescent="0.2">
      <c r="C287" s="25" t="s">
        <v>1508</v>
      </c>
      <c r="D287" s="25">
        <f>Source!BC91</f>
        <v>6.56</v>
      </c>
      <c r="F287" s="14"/>
      <c r="G287" s="14"/>
      <c r="H287" s="14"/>
    </row>
    <row r="288" spans="1:28" ht="28.5" x14ac:dyDescent="0.2">
      <c r="A288" s="47">
        <v>33</v>
      </c>
      <c r="B288" s="47" t="str">
        <f>Source!E93</f>
        <v>24</v>
      </c>
      <c r="C288" s="47" t="str">
        <f>Source!G93</f>
        <v>Демонтаж поддонов душевых чугунных и стальных мелких прим.</v>
      </c>
      <c r="D288" s="47" t="str">
        <f>Source!F93</f>
        <v>17-01-001-18</v>
      </c>
      <c r="E288" s="32" t="str">
        <f>Source!H93</f>
        <v>10 компл</v>
      </c>
      <c r="F288" s="14">
        <f>Source!I93</f>
        <v>0.1</v>
      </c>
      <c r="G288" s="24">
        <f>Source!AB93</f>
        <v>61.07</v>
      </c>
      <c r="H288" s="24">
        <f>Source!O93</f>
        <v>40.07</v>
      </c>
      <c r="T288">
        <f>Source!O93+Source!X93+Source!Y93</f>
        <v>96.22</v>
      </c>
      <c r="U288">
        <f>Source!P93</f>
        <v>0</v>
      </c>
      <c r="V288">
        <f>Source!S93</f>
        <v>27.49</v>
      </c>
      <c r="W288">
        <f>Source!Q93</f>
        <v>12.58</v>
      </c>
      <c r="X288">
        <f>Source!R93</f>
        <v>2.7</v>
      </c>
      <c r="Y288">
        <f>Source!U93</f>
        <v>0.4356000000000001</v>
      </c>
      <c r="Z288">
        <f>Source!V93</f>
        <v>3.4000000000000002E-2</v>
      </c>
      <c r="AA288">
        <f>Source!X93</f>
        <v>34.72</v>
      </c>
      <c r="AB288">
        <f>Source!Y93</f>
        <v>21.43</v>
      </c>
    </row>
    <row r="289" spans="3:8" ht="14.25" x14ac:dyDescent="0.2">
      <c r="C289" s="25" t="str">
        <f>"Объем: "&amp;Source!I93&amp;"=1/"&amp;"10"</f>
        <v>Объем: 0,1=1/10</v>
      </c>
      <c r="F289" s="14"/>
      <c r="G289" s="14"/>
      <c r="H289" s="14"/>
    </row>
    <row r="290" spans="3:8" x14ac:dyDescent="0.2">
      <c r="C290" s="25" t="s">
        <v>1506</v>
      </c>
      <c r="D290" s="25">
        <f>Source!BA93</f>
        <v>6.56</v>
      </c>
    </row>
    <row r="291" spans="3:8" x14ac:dyDescent="0.2">
      <c r="C291" s="25" t="s">
        <v>1507</v>
      </c>
      <c r="D291" s="25">
        <f>Source!BB93</f>
        <v>6.56</v>
      </c>
    </row>
    <row r="292" spans="3:8" x14ac:dyDescent="0.2">
      <c r="C292" s="25" t="s">
        <v>1508</v>
      </c>
      <c r="D292" s="25">
        <f>Source!BC93</f>
        <v>6.56</v>
      </c>
    </row>
    <row r="293" spans="3:8" x14ac:dyDescent="0.2">
      <c r="C293" s="25" t="s">
        <v>1509</v>
      </c>
      <c r="D293" s="25">
        <f>Source!BS93</f>
        <v>6.56</v>
      </c>
    </row>
    <row r="294" spans="3:8" x14ac:dyDescent="0.2">
      <c r="C294" s="25" t="s">
        <v>1520</v>
      </c>
      <c r="D294" s="102" t="s">
        <v>78</v>
      </c>
      <c r="E294" s="102"/>
      <c r="F294" s="102"/>
      <c r="G294" s="102"/>
      <c r="H294" s="102"/>
    </row>
    <row r="295" spans="3:8" x14ac:dyDescent="0.2">
      <c r="C295" s="25" t="s">
        <v>1513</v>
      </c>
      <c r="D295" s="102" t="s">
        <v>165</v>
      </c>
      <c r="E295" s="102"/>
      <c r="F295" s="102"/>
      <c r="G295" s="102"/>
      <c r="H295" s="102"/>
    </row>
    <row r="296" spans="3:8" x14ac:dyDescent="0.2">
      <c r="C296" s="25" t="s">
        <v>1514</v>
      </c>
      <c r="D296" s="102" t="s">
        <v>165</v>
      </c>
      <c r="E296" s="102"/>
      <c r="F296" s="102"/>
      <c r="G296" s="102"/>
      <c r="H296" s="102"/>
    </row>
    <row r="297" spans="3:8" x14ac:dyDescent="0.2">
      <c r="C297" s="25" t="s">
        <v>1515</v>
      </c>
      <c r="D297" s="102" t="s">
        <v>165</v>
      </c>
      <c r="E297" s="102"/>
      <c r="F297" s="102"/>
      <c r="G297" s="102"/>
      <c r="H297" s="102"/>
    </row>
    <row r="298" spans="3:8" x14ac:dyDescent="0.2">
      <c r="C298" s="25" t="s">
        <v>1516</v>
      </c>
      <c r="D298" s="102" t="s">
        <v>165</v>
      </c>
      <c r="E298" s="102"/>
      <c r="F298" s="102"/>
      <c r="G298" s="102"/>
      <c r="H298" s="102"/>
    </row>
    <row r="299" spans="3:8" x14ac:dyDescent="0.2">
      <c r="C299" s="25" t="s">
        <v>1517</v>
      </c>
      <c r="D299" s="102" t="s">
        <v>165</v>
      </c>
      <c r="E299" s="102"/>
      <c r="F299" s="102"/>
      <c r="G299" s="102"/>
      <c r="H299" s="102"/>
    </row>
    <row r="300" spans="3:8" x14ac:dyDescent="0.2">
      <c r="C300" s="11" t="s">
        <v>1510</v>
      </c>
      <c r="D300" s="34"/>
      <c r="E300" s="34"/>
      <c r="F300" s="34">
        <f>Source!BZ93</f>
        <v>128</v>
      </c>
      <c r="G300" s="59">
        <f>(Source!AF93+Source!AE93)*Source!FX93/100</f>
        <v>53.015039999999999</v>
      </c>
      <c r="H300" s="59">
        <f>Source!X93</f>
        <v>34.72</v>
      </c>
    </row>
    <row r="301" spans="3:8" x14ac:dyDescent="0.2">
      <c r="C301" s="11" t="s">
        <v>1518</v>
      </c>
      <c r="D301" s="34"/>
      <c r="E301" s="34"/>
      <c r="F301" s="34"/>
      <c r="G301" s="34" t="str">
        <f>CONCATENATE(Source!DL93,Source!FT93, "=", Source!FX93, "%")</f>
        <v>*0,9=115,2%</v>
      </c>
      <c r="H301" s="34" t="str">
        <f>CONCATENATE(Source!AT93)</f>
        <v>115</v>
      </c>
    </row>
    <row r="302" spans="3:8" x14ac:dyDescent="0.2">
      <c r="C302" s="11" t="s">
        <v>1511</v>
      </c>
      <c r="D302" s="34"/>
      <c r="E302" s="34"/>
      <c r="F302" s="34">
        <f>Source!CA93</f>
        <v>83</v>
      </c>
      <c r="G302" s="59">
        <f>(Source!AF93+Source!AE93)*Source!FY93/100</f>
        <v>32.467109999999998</v>
      </c>
      <c r="H302" s="59">
        <f>Source!Y93</f>
        <v>21.43</v>
      </c>
    </row>
    <row r="303" spans="3:8" x14ac:dyDescent="0.2">
      <c r="C303" s="11" t="s">
        <v>1519</v>
      </c>
      <c r="D303" s="34"/>
      <c r="E303" s="34"/>
      <c r="F303" s="34"/>
      <c r="G303" s="34" t="str">
        <f>CONCATENATE(Source!DM93,Source!FU93, "=", Source!FY93, "%")</f>
        <v>*0,85=70,55%</v>
      </c>
      <c r="H303" s="34" t="str">
        <f>CONCATENATE(Source!AU93)</f>
        <v>71</v>
      </c>
    </row>
    <row r="304" spans="3:8" x14ac:dyDescent="0.2">
      <c r="C304" s="11" t="s">
        <v>1512</v>
      </c>
      <c r="D304" s="34"/>
      <c r="E304" s="34"/>
      <c r="F304" s="34"/>
      <c r="G304" s="59">
        <f>((Source!AF93+Source!AE93)*Source!FX93/100)+((Source!AF93+Source!AE93)*Source!FY93/100)+Source!AB93</f>
        <v>146.55214999999998</v>
      </c>
      <c r="H304" s="59">
        <f>Source!O93+Source!X93+Source!Y93</f>
        <v>96.22</v>
      </c>
    </row>
    <row r="305" spans="1:28" ht="14.25" x14ac:dyDescent="0.2">
      <c r="A305" s="47">
        <v>34</v>
      </c>
      <c r="B305" s="47" t="str">
        <f>Source!E95</f>
        <v>25</v>
      </c>
      <c r="C305" s="47" t="str">
        <f>Source!G95</f>
        <v>Демонтаж унитазов и писсуаров</v>
      </c>
      <c r="D305" s="47" t="str">
        <f>Source!F95</f>
        <v>65-4-2</v>
      </c>
      <c r="E305" s="32" t="str">
        <f>Source!H95</f>
        <v>100 ШТ</v>
      </c>
      <c r="F305" s="14">
        <f>Source!I95</f>
        <v>0.01</v>
      </c>
      <c r="G305" s="24">
        <f>Source!AB95</f>
        <v>553.63</v>
      </c>
      <c r="H305" s="24">
        <f>Source!O95</f>
        <v>36.31</v>
      </c>
      <c r="T305">
        <f>Source!O95+Source!X95+Source!Y95</f>
        <v>80.929999999999993</v>
      </c>
      <c r="U305">
        <f>Source!P95</f>
        <v>0</v>
      </c>
      <c r="V305">
        <f>Source!S95</f>
        <v>35.72</v>
      </c>
      <c r="W305">
        <f>Source!Q95</f>
        <v>0.59</v>
      </c>
      <c r="X305">
        <f>Source!R95</f>
        <v>0.26</v>
      </c>
      <c r="Y305">
        <f>Source!U95</f>
        <v>0.63840000000000008</v>
      </c>
      <c r="Z305">
        <f>Source!V95</f>
        <v>2.8999999999999998E-3</v>
      </c>
      <c r="AA305">
        <f>Source!X95</f>
        <v>26.63</v>
      </c>
      <c r="AB305">
        <f>Source!Y95</f>
        <v>17.989999999999998</v>
      </c>
    </row>
    <row r="306" spans="1:28" ht="14.25" x14ac:dyDescent="0.2">
      <c r="C306" s="25" t="str">
        <f>"Объем: "&amp;Source!I95&amp;"=1/"&amp;"100"</f>
        <v>Объем: 0,01=1/100</v>
      </c>
      <c r="F306" s="14"/>
      <c r="G306" s="14"/>
      <c r="H306" s="14"/>
    </row>
    <row r="307" spans="1:28" x14ac:dyDescent="0.2">
      <c r="C307" s="25" t="s">
        <v>1506</v>
      </c>
      <c r="D307" s="25">
        <f>Source!BA95</f>
        <v>6.56</v>
      </c>
    </row>
    <row r="308" spans="1:28" x14ac:dyDescent="0.2">
      <c r="C308" s="25" t="s">
        <v>1507</v>
      </c>
      <c r="D308" s="25">
        <f>Source!BB95</f>
        <v>6.56</v>
      </c>
    </row>
    <row r="309" spans="1:28" x14ac:dyDescent="0.2">
      <c r="C309" s="25" t="s">
        <v>1508</v>
      </c>
      <c r="D309" s="25">
        <f>Source!BC95</f>
        <v>6.56</v>
      </c>
    </row>
    <row r="310" spans="1:28" x14ac:dyDescent="0.2">
      <c r="C310" s="25" t="s">
        <v>1509</v>
      </c>
      <c r="D310" s="25">
        <f>Source!BS95</f>
        <v>6.56</v>
      </c>
    </row>
    <row r="311" spans="1:28" x14ac:dyDescent="0.2">
      <c r="C311" s="11" t="s">
        <v>1510</v>
      </c>
      <c r="D311" s="34"/>
      <c r="E311" s="34"/>
      <c r="F311" s="34">
        <f>Source!BZ95</f>
        <v>74</v>
      </c>
      <c r="G311" s="59">
        <f>(Source!AF95+Source!AE95)*Source!FX95/100</f>
        <v>405.87519999999989</v>
      </c>
      <c r="H311" s="59">
        <f>Source!X95</f>
        <v>26.63</v>
      </c>
    </row>
    <row r="312" spans="1:28" x14ac:dyDescent="0.2">
      <c r="C312" s="11" t="s">
        <v>1511</v>
      </c>
      <c r="D312" s="34"/>
      <c r="E312" s="34"/>
      <c r="F312" s="34">
        <f>Source!CA95</f>
        <v>50</v>
      </c>
      <c r="G312" s="59">
        <f>(Source!AF95+Source!AE95)*Source!FY95/100</f>
        <v>274.23999999999995</v>
      </c>
      <c r="H312" s="59">
        <f>Source!Y95</f>
        <v>17.989999999999998</v>
      </c>
    </row>
    <row r="313" spans="1:28" x14ac:dyDescent="0.2">
      <c r="C313" s="11" t="s">
        <v>1512</v>
      </c>
      <c r="D313" s="34"/>
      <c r="E313" s="34"/>
      <c r="F313" s="34"/>
      <c r="G313" s="59">
        <f>((Source!AF95+Source!AE95)*Source!FX95/100)+((Source!AF95+Source!AE95)*Source!FY95/100)+Source!AB95</f>
        <v>1233.7451999999998</v>
      </c>
      <c r="H313" s="59">
        <f>Source!O95+Source!X95+Source!Y95</f>
        <v>80.929999999999993</v>
      </c>
    </row>
    <row r="314" spans="1:28" ht="28.5" x14ac:dyDescent="0.2">
      <c r="A314" s="47">
        <v>35</v>
      </c>
      <c r="B314" s="47" t="str">
        <f>Source!E97</f>
        <v>25,1</v>
      </c>
      <c r="C314" s="47" t="str">
        <f>Source!G97</f>
        <v>Строительный мусор и масса возвратных материалов</v>
      </c>
      <c r="D314" s="47" t="str">
        <f>Source!F97</f>
        <v>01.7.07.07</v>
      </c>
      <c r="E314" s="32" t="str">
        <f>Source!H97</f>
        <v>т</v>
      </c>
      <c r="F314" s="14">
        <f>Source!I97</f>
        <v>2.6499999999999999E-2</v>
      </c>
      <c r="G314" s="24">
        <f>Source!AB97</f>
        <v>0</v>
      </c>
      <c r="H314" s="24">
        <f>Source!O97</f>
        <v>0</v>
      </c>
      <c r="T314">
        <f>Source!O97+Source!X97+Source!Y97</f>
        <v>0</v>
      </c>
      <c r="U314">
        <f>Source!P97</f>
        <v>0</v>
      </c>
      <c r="V314">
        <f>Source!S97</f>
        <v>0</v>
      </c>
      <c r="W314">
        <f>Source!Q97</f>
        <v>0</v>
      </c>
      <c r="X314">
        <f>Source!R97</f>
        <v>0</v>
      </c>
      <c r="Y314">
        <f>Source!U97</f>
        <v>0</v>
      </c>
      <c r="Z314">
        <f>Source!V97</f>
        <v>0</v>
      </c>
      <c r="AA314">
        <f>Source!X97</f>
        <v>0</v>
      </c>
      <c r="AB314">
        <f>Source!Y97</f>
        <v>0</v>
      </c>
    </row>
    <row r="315" spans="1:28" ht="14.25" x14ac:dyDescent="0.2">
      <c r="C315" s="25" t="s">
        <v>1508</v>
      </c>
      <c r="D315" s="25">
        <f>Source!BC97</f>
        <v>6.56</v>
      </c>
      <c r="F315" s="14"/>
      <c r="G315" s="14"/>
      <c r="H315" s="14"/>
    </row>
    <row r="316" spans="1:28" ht="42.75" x14ac:dyDescent="0.2">
      <c r="A316" s="47">
        <v>36</v>
      </c>
      <c r="B316" s="47" t="str">
        <f>Source!E99</f>
        <v>26</v>
      </c>
      <c r="C316" s="47" t="str">
        <f>Source!G99</f>
        <v>Погрузочные работы при автомобильных перевозках мусора строительного с погрузкой вручную</v>
      </c>
      <c r="D316" s="47" t="str">
        <f>Source!F99</f>
        <v>т01-01-01-041</v>
      </c>
      <c r="E316" s="32" t="str">
        <f>Source!H99</f>
        <v>1 Т ГРУЗА</v>
      </c>
      <c r="F316" s="14">
        <f>Source!I99</f>
        <v>140</v>
      </c>
      <c r="G316" s="24">
        <f>Source!AB99</f>
        <v>42.98</v>
      </c>
      <c r="H316" s="24">
        <f>Source!GM99</f>
        <v>39472.83</v>
      </c>
      <c r="T316">
        <f>Source!GM99</f>
        <v>39472.83</v>
      </c>
      <c r="U316">
        <f>Source!P99</f>
        <v>0</v>
      </c>
      <c r="V316">
        <f>Source!S99</f>
        <v>0</v>
      </c>
      <c r="W316">
        <f>Source!Q99</f>
        <v>0</v>
      </c>
      <c r="X316">
        <f>Source!R99</f>
        <v>0</v>
      </c>
      <c r="Y316">
        <f>Source!U99</f>
        <v>0</v>
      </c>
      <c r="Z316">
        <f>Source!V99</f>
        <v>0</v>
      </c>
      <c r="AA316">
        <f>Source!X99</f>
        <v>0</v>
      </c>
      <c r="AB316">
        <f>Source!Y99</f>
        <v>0</v>
      </c>
    </row>
    <row r="317" spans="1:28" ht="14.25" x14ac:dyDescent="0.2">
      <c r="C317" s="25" t="s">
        <v>1521</v>
      </c>
      <c r="D317" s="25">
        <f>Source!AZ99</f>
        <v>6.56</v>
      </c>
      <c r="F317" s="14"/>
      <c r="G317" s="14"/>
      <c r="H317" s="14"/>
    </row>
    <row r="318" spans="1:28" ht="57" x14ac:dyDescent="0.2">
      <c r="A318" s="47">
        <v>37</v>
      </c>
      <c r="B318" s="47" t="str">
        <f>Source!E101</f>
        <v>27</v>
      </c>
      <c r="C318" s="47" t="str">
        <f>Source!G101</f>
        <v>Перевозка грузов I класса автомобилями бортовыми грузоподъемностью до 5 т на расстояние до 60 км</v>
      </c>
      <c r="D318" s="47" t="str">
        <f>Source!F101</f>
        <v>т03-02-01-060</v>
      </c>
      <c r="E318" s="32" t="str">
        <f>Source!H101</f>
        <v>1 Т ГРУЗА</v>
      </c>
      <c r="F318" s="14">
        <f>Source!I101</f>
        <v>140</v>
      </c>
      <c r="G318" s="24">
        <f>Source!AB101</f>
        <v>52.48</v>
      </c>
      <c r="H318" s="24">
        <f>Source!GM101</f>
        <v>48197.63</v>
      </c>
      <c r="T318">
        <f>Source!GM101</f>
        <v>48197.63</v>
      </c>
      <c r="U318">
        <f>Source!P101</f>
        <v>0</v>
      </c>
      <c r="V318">
        <f>Source!S101</f>
        <v>0</v>
      </c>
      <c r="W318">
        <f>Source!Q101</f>
        <v>0</v>
      </c>
      <c r="X318">
        <f>Source!R101</f>
        <v>0</v>
      </c>
      <c r="Y318">
        <f>Source!U101</f>
        <v>0</v>
      </c>
      <c r="Z318">
        <f>Source!V101</f>
        <v>0</v>
      </c>
      <c r="AA318">
        <f>Source!X101</f>
        <v>0</v>
      </c>
      <c r="AB318">
        <f>Source!Y101</f>
        <v>0</v>
      </c>
    </row>
    <row r="319" spans="1:28" ht="14.25" x14ac:dyDescent="0.2">
      <c r="C319" s="25" t="s">
        <v>1521</v>
      </c>
      <c r="D319" s="25">
        <f>Source!AZ101</f>
        <v>6.56</v>
      </c>
      <c r="F319" s="14"/>
      <c r="G319" s="14"/>
      <c r="H319" s="14"/>
    </row>
    <row r="321" spans="1:28" ht="15" x14ac:dyDescent="0.25">
      <c r="A321" s="60"/>
      <c r="B321" s="60"/>
      <c r="C321" s="75" t="str">
        <f>CONCATENATE("Итого по разделу: ",IF(Source!G103&lt;&gt;"Новый раздел", Source!G103, ""))</f>
        <v>Итого по разделу: Демонтажные работы</v>
      </c>
      <c r="D321" s="75"/>
      <c r="E321" s="75"/>
      <c r="F321" s="75"/>
      <c r="G321" s="60"/>
      <c r="H321" s="61">
        <f>IF(SUM(T39:T320)=0, "-", SUM(T39:T320))</f>
        <v>269103.17</v>
      </c>
    </row>
    <row r="322" spans="1:28" ht="15" x14ac:dyDescent="0.25">
      <c r="A322" s="60"/>
      <c r="B322" s="60"/>
      <c r="C322" s="60"/>
      <c r="D322" s="60"/>
      <c r="E322" s="60"/>
      <c r="F322" s="60"/>
      <c r="G322" s="60"/>
      <c r="H322" s="60"/>
    </row>
    <row r="325" spans="1:28" ht="16.5" x14ac:dyDescent="0.25">
      <c r="A325" s="80" t="str">
        <f>CONCATENATE("Раздел: ",IF(Source!G132&lt;&gt;"Новый раздел", Source!G132, ""))</f>
        <v>Раздел: Общестроительные работы</v>
      </c>
      <c r="B325" s="80"/>
      <c r="C325" s="80"/>
      <c r="D325" s="80"/>
      <c r="E325" s="80"/>
      <c r="F325" s="80"/>
      <c r="G325" s="80"/>
      <c r="H325" s="80"/>
    </row>
    <row r="326" spans="1:28" ht="28.5" x14ac:dyDescent="0.2">
      <c r="A326" s="47">
        <v>38</v>
      </c>
      <c r="B326" s="47" t="str">
        <f>Source!E137</f>
        <v>28</v>
      </c>
      <c r="C326" s="47" t="str">
        <f>Source!G137</f>
        <v>Устройство стяжек цементных толщиной 20 мм</v>
      </c>
      <c r="D326" s="47" t="str">
        <f>Source!F137</f>
        <v>11-01-011-01</v>
      </c>
      <c r="E326" s="32" t="str">
        <f>Source!H137</f>
        <v>100 м2</v>
      </c>
      <c r="F326" s="14">
        <f>Source!I137</f>
        <v>2.3902000000000001</v>
      </c>
      <c r="G326" s="24">
        <f>Source!AB137</f>
        <v>424.61</v>
      </c>
      <c r="H326" s="24">
        <f>Source!O137</f>
        <v>6657.76</v>
      </c>
      <c r="T326">
        <f>Source!O137+Source!X137+Source!Y137</f>
        <v>17145.400000000001</v>
      </c>
      <c r="U326">
        <f>Source!P137</f>
        <v>133.9</v>
      </c>
      <c r="V326">
        <f>Source!S137</f>
        <v>5656.77</v>
      </c>
      <c r="W326">
        <f>Source!Q137</f>
        <v>867.09</v>
      </c>
      <c r="X326">
        <f>Source!R137</f>
        <v>336.17</v>
      </c>
      <c r="Y326">
        <f>Source!U137</f>
        <v>108.6023223</v>
      </c>
      <c r="Z326">
        <f>Source!V137</f>
        <v>3.7944425000000002</v>
      </c>
      <c r="AA326">
        <f>Source!X137</f>
        <v>6652.16</v>
      </c>
      <c r="AB326">
        <f>Source!Y137</f>
        <v>3835.48</v>
      </c>
    </row>
    <row r="327" spans="1:28" ht="14.25" x14ac:dyDescent="0.2">
      <c r="C327" s="25" t="str">
        <f>"Объем: "&amp;Source!I137&amp;"=239,02/"&amp;"100"</f>
        <v>Объем: 2,3902=239,02/100</v>
      </c>
      <c r="F327" s="14"/>
      <c r="G327" s="14"/>
      <c r="H327" s="14"/>
    </row>
    <row r="328" spans="1:28" x14ac:dyDescent="0.2">
      <c r="C328" s="25" t="s">
        <v>1506</v>
      </c>
      <c r="D328" s="25">
        <f>Source!BA137</f>
        <v>6.56</v>
      </c>
    </row>
    <row r="329" spans="1:28" x14ac:dyDescent="0.2">
      <c r="C329" s="25" t="s">
        <v>1507</v>
      </c>
      <c r="D329" s="25">
        <f>Source!BB137</f>
        <v>6.56</v>
      </c>
    </row>
    <row r="330" spans="1:28" x14ac:dyDescent="0.2">
      <c r="C330" s="25" t="s">
        <v>1508</v>
      </c>
      <c r="D330" s="25">
        <f>Source!BC137</f>
        <v>6.56</v>
      </c>
    </row>
    <row r="331" spans="1:28" x14ac:dyDescent="0.2">
      <c r="C331" s="25" t="s">
        <v>1509</v>
      </c>
      <c r="D331" s="25">
        <f>Source!BS137</f>
        <v>6.56</v>
      </c>
    </row>
    <row r="332" spans="1:28" x14ac:dyDescent="0.2">
      <c r="C332" s="25" t="s">
        <v>1513</v>
      </c>
      <c r="D332" s="102" t="s">
        <v>38</v>
      </c>
      <c r="E332" s="102"/>
      <c r="F332" s="102"/>
      <c r="G332" s="102"/>
      <c r="H332" s="102"/>
    </row>
    <row r="333" spans="1:28" x14ac:dyDescent="0.2">
      <c r="C333" s="25" t="s">
        <v>1514</v>
      </c>
      <c r="D333" s="102" t="s">
        <v>38</v>
      </c>
      <c r="E333" s="102"/>
      <c r="F333" s="102"/>
      <c r="G333" s="102"/>
      <c r="H333" s="102"/>
    </row>
    <row r="334" spans="1:28" x14ac:dyDescent="0.2">
      <c r="C334" s="25" t="s">
        <v>1515</v>
      </c>
      <c r="D334" s="102" t="s">
        <v>39</v>
      </c>
      <c r="E334" s="102"/>
      <c r="F334" s="102"/>
      <c r="G334" s="102"/>
      <c r="H334" s="102"/>
    </row>
    <row r="335" spans="1:28" x14ac:dyDescent="0.2">
      <c r="C335" s="25" t="s">
        <v>1516</v>
      </c>
      <c r="D335" s="102" t="s">
        <v>39</v>
      </c>
      <c r="E335" s="102"/>
      <c r="F335" s="102"/>
      <c r="G335" s="102"/>
      <c r="H335" s="102"/>
    </row>
    <row r="336" spans="1:28" x14ac:dyDescent="0.2">
      <c r="C336" s="25" t="s">
        <v>1517</v>
      </c>
      <c r="D336" s="102" t="s">
        <v>38</v>
      </c>
      <c r="E336" s="102"/>
      <c r="F336" s="102"/>
      <c r="G336" s="102"/>
      <c r="H336" s="102"/>
    </row>
    <row r="337" spans="1:28" x14ac:dyDescent="0.2">
      <c r="C337" s="11" t="s">
        <v>1510</v>
      </c>
      <c r="D337" s="34"/>
      <c r="E337" s="34"/>
      <c r="F337" s="34">
        <f>Source!BZ137</f>
        <v>123</v>
      </c>
      <c r="G337" s="59">
        <f>(Source!AF137+Source!AE137)*Source!FX137/100</f>
        <v>423.10646999999994</v>
      </c>
      <c r="H337" s="59">
        <f>Source!X137</f>
        <v>6652.16</v>
      </c>
    </row>
    <row r="338" spans="1:28" x14ac:dyDescent="0.2">
      <c r="C338" s="11" t="s">
        <v>1518</v>
      </c>
      <c r="D338" s="34"/>
      <c r="E338" s="34"/>
      <c r="F338" s="34"/>
      <c r="G338" s="34" t="str">
        <f>CONCATENATE(Source!DL137,Source!FT137, "=", Source!FX137, "%")</f>
        <v>*0,9=110,7%</v>
      </c>
      <c r="H338" s="34" t="str">
        <f>CONCATENATE(Source!AT137)</f>
        <v>111</v>
      </c>
    </row>
    <row r="339" spans="1:28" x14ac:dyDescent="0.2">
      <c r="C339" s="11" t="s">
        <v>1511</v>
      </c>
      <c r="D339" s="34"/>
      <c r="E339" s="34"/>
      <c r="F339" s="34">
        <f>Source!CA137</f>
        <v>75</v>
      </c>
      <c r="G339" s="59">
        <f>(Source!AF137+Source!AE137)*Source!FY137/100</f>
        <v>243.65887499999997</v>
      </c>
      <c r="H339" s="59">
        <f>Source!Y137</f>
        <v>3835.48</v>
      </c>
    </row>
    <row r="340" spans="1:28" x14ac:dyDescent="0.2">
      <c r="C340" s="11" t="s">
        <v>1519</v>
      </c>
      <c r="D340" s="34"/>
      <c r="E340" s="34"/>
      <c r="F340" s="34"/>
      <c r="G340" s="34" t="str">
        <f>CONCATENATE(Source!DM137,Source!FU137, "=", Source!FY137, "%")</f>
        <v>*0,85=63,75%</v>
      </c>
      <c r="H340" s="34" t="str">
        <f>CONCATENATE(Source!AU137)</f>
        <v>64</v>
      </c>
    </row>
    <row r="341" spans="1:28" x14ac:dyDescent="0.2">
      <c r="C341" s="11" t="s">
        <v>1512</v>
      </c>
      <c r="D341" s="34"/>
      <c r="E341" s="34"/>
      <c r="F341" s="34"/>
      <c r="G341" s="59">
        <f>((Source!AF137+Source!AE137)*Source!FX137/100)+((Source!AF137+Source!AE137)*Source!FY137/100)+Source!AB137</f>
        <v>1091.3753449999999</v>
      </c>
      <c r="H341" s="59">
        <f>Source!O137+Source!X137+Source!Y137</f>
        <v>17145.400000000001</v>
      </c>
    </row>
    <row r="342" spans="1:28" ht="28.5" x14ac:dyDescent="0.2">
      <c r="A342" s="47">
        <v>39</v>
      </c>
      <c r="B342" s="47" t="str">
        <f>Source!E139</f>
        <v>28,1</v>
      </c>
      <c r="C342" s="47" t="str">
        <f>Source!G139</f>
        <v>Раствор готовый кладочный цементный марки 100</v>
      </c>
      <c r="D342" s="47" t="str">
        <f>Source!F139</f>
        <v>04.3.01.09-0014</v>
      </c>
      <c r="E342" s="32" t="str">
        <f>Source!H139</f>
        <v>м3</v>
      </c>
      <c r="F342" s="14">
        <f>Source!I139</f>
        <v>4.8760079999999997</v>
      </c>
      <c r="G342" s="24">
        <f>Source!AB139</f>
        <v>519.79999999999995</v>
      </c>
      <c r="H342" s="24">
        <f>Source!O139</f>
        <v>16626.64</v>
      </c>
      <c r="T342">
        <f>Source!O139+Source!X139+Source!Y139</f>
        <v>16626.64</v>
      </c>
      <c r="U342">
        <f>Source!P139</f>
        <v>16626.64</v>
      </c>
      <c r="V342">
        <f>Source!S139</f>
        <v>0</v>
      </c>
      <c r="W342">
        <f>Source!Q139</f>
        <v>0</v>
      </c>
      <c r="X342">
        <f>Source!R139</f>
        <v>0</v>
      </c>
      <c r="Y342">
        <f>Source!U139</f>
        <v>0</v>
      </c>
      <c r="Z342">
        <f>Source!V139</f>
        <v>0</v>
      </c>
      <c r="AA342">
        <f>Source!X139</f>
        <v>0</v>
      </c>
      <c r="AB342">
        <f>Source!Y139</f>
        <v>0</v>
      </c>
    </row>
    <row r="343" spans="1:28" ht="14.25" x14ac:dyDescent="0.2">
      <c r="C343" s="25" t="s">
        <v>1508</v>
      </c>
      <c r="D343" s="25">
        <f>Source!BC139</f>
        <v>6.56</v>
      </c>
      <c r="F343" s="14"/>
      <c r="G343" s="14"/>
      <c r="H343" s="14"/>
    </row>
    <row r="344" spans="1:28" ht="57" x14ac:dyDescent="0.2">
      <c r="A344" s="47">
        <v>40</v>
      </c>
      <c r="B344" s="47" t="str">
        <f>Source!E141</f>
        <v>29</v>
      </c>
      <c r="C344" s="47" t="str">
        <f>Source!G141</f>
        <v>Устройство стяжек на каждые 5 мм изменения толщины стяжки добавлять или исключать к расценке 11-01-011-01 толщиной 30 мм</v>
      </c>
      <c r="D344" s="47" t="str">
        <f>Source!F141</f>
        <v>11-01-011-02</v>
      </c>
      <c r="E344" s="32" t="str">
        <f>Source!H141</f>
        <v>100 м2</v>
      </c>
      <c r="F344" s="14">
        <f>Source!I141</f>
        <v>2.3902000000000001</v>
      </c>
      <c r="G344" s="24">
        <f>Source!AB141</f>
        <v>28.43</v>
      </c>
      <c r="H344" s="24">
        <f>Source!O141</f>
        <v>445.78</v>
      </c>
      <c r="T344">
        <f>Source!O141+Source!X141+Source!Y141</f>
        <v>891.13</v>
      </c>
      <c r="U344">
        <f>Source!P141</f>
        <v>0</v>
      </c>
      <c r="V344">
        <f>Source!S141</f>
        <v>143.16</v>
      </c>
      <c r="W344">
        <f>Source!Q141</f>
        <v>302.62</v>
      </c>
      <c r="X344">
        <f>Source!R141</f>
        <v>111.33</v>
      </c>
      <c r="Y344">
        <f>Source!U141</f>
        <v>2.7487300000000001</v>
      </c>
      <c r="Z344">
        <f>Source!V141</f>
        <v>1.2548550000000001</v>
      </c>
      <c r="AA344">
        <f>Source!X141</f>
        <v>282.48</v>
      </c>
      <c r="AB344">
        <f>Source!Y141</f>
        <v>162.87</v>
      </c>
    </row>
    <row r="345" spans="1:28" ht="14.25" x14ac:dyDescent="0.2">
      <c r="C345" s="25" t="str">
        <f>"Объем: "&amp;Source!I141&amp;"=239,02/"&amp;"100"</f>
        <v>Объем: 2,3902=239,02/100</v>
      </c>
      <c r="F345" s="14"/>
      <c r="G345" s="14"/>
      <c r="H345" s="14"/>
    </row>
    <row r="346" spans="1:28" x14ac:dyDescent="0.2">
      <c r="C346" s="25" t="s">
        <v>1506</v>
      </c>
      <c r="D346" s="25">
        <f>Source!BA141</f>
        <v>6.56</v>
      </c>
    </row>
    <row r="347" spans="1:28" x14ac:dyDescent="0.2">
      <c r="C347" s="25" t="s">
        <v>1507</v>
      </c>
      <c r="D347" s="25">
        <f>Source!BB141</f>
        <v>6.56</v>
      </c>
    </row>
    <row r="348" spans="1:28" x14ac:dyDescent="0.2">
      <c r="C348" s="25" t="s">
        <v>1508</v>
      </c>
      <c r="D348" s="25">
        <f>Source!BC141</f>
        <v>6.56</v>
      </c>
    </row>
    <row r="349" spans="1:28" x14ac:dyDescent="0.2">
      <c r="C349" s="25" t="s">
        <v>1509</v>
      </c>
      <c r="D349" s="25">
        <f>Source!BS141</f>
        <v>6.56</v>
      </c>
    </row>
    <row r="350" spans="1:28" x14ac:dyDescent="0.2">
      <c r="C350" s="25" t="s">
        <v>1520</v>
      </c>
      <c r="D350" s="102" t="s">
        <v>255</v>
      </c>
      <c r="E350" s="102"/>
      <c r="F350" s="102"/>
      <c r="G350" s="102"/>
      <c r="H350" s="102"/>
    </row>
    <row r="351" spans="1:28" x14ac:dyDescent="0.2">
      <c r="C351" s="25" t="s">
        <v>1513</v>
      </c>
      <c r="D351" s="102" t="s">
        <v>256</v>
      </c>
      <c r="E351" s="102"/>
      <c r="F351" s="102"/>
      <c r="G351" s="102"/>
      <c r="H351" s="102"/>
    </row>
    <row r="352" spans="1:28" x14ac:dyDescent="0.2">
      <c r="C352" s="25" t="s">
        <v>1514</v>
      </c>
      <c r="D352" s="102" t="s">
        <v>256</v>
      </c>
      <c r="E352" s="102"/>
      <c r="F352" s="102"/>
      <c r="G352" s="102"/>
      <c r="H352" s="102"/>
    </row>
    <row r="353" spans="1:28" x14ac:dyDescent="0.2">
      <c r="C353" s="25" t="s">
        <v>1515</v>
      </c>
      <c r="D353" s="102" t="s">
        <v>257</v>
      </c>
      <c r="E353" s="102"/>
      <c r="F353" s="102"/>
      <c r="G353" s="102"/>
      <c r="H353" s="102"/>
    </row>
    <row r="354" spans="1:28" x14ac:dyDescent="0.2">
      <c r="C354" s="25" t="s">
        <v>1516</v>
      </c>
      <c r="D354" s="102" t="s">
        <v>257</v>
      </c>
      <c r="E354" s="102"/>
      <c r="F354" s="102"/>
      <c r="G354" s="102"/>
      <c r="H354" s="102"/>
    </row>
    <row r="355" spans="1:28" x14ac:dyDescent="0.2">
      <c r="C355" s="25" t="s">
        <v>1517</v>
      </c>
      <c r="D355" s="102" t="s">
        <v>256</v>
      </c>
      <c r="E355" s="102"/>
      <c r="F355" s="102"/>
      <c r="G355" s="102"/>
      <c r="H355" s="102"/>
    </row>
    <row r="356" spans="1:28" x14ac:dyDescent="0.2">
      <c r="C356" s="11" t="s">
        <v>1510</v>
      </c>
      <c r="D356" s="34"/>
      <c r="E356" s="34"/>
      <c r="F356" s="34">
        <f>Source!BZ141</f>
        <v>123</v>
      </c>
      <c r="G356" s="59">
        <f>(Source!AF141+Source!AE141)*Source!FX141/100</f>
        <v>17.966609999999999</v>
      </c>
      <c r="H356" s="59">
        <f>Source!X141</f>
        <v>282.48</v>
      </c>
    </row>
    <row r="357" spans="1:28" x14ac:dyDescent="0.2">
      <c r="C357" s="11" t="s">
        <v>1518</v>
      </c>
      <c r="D357" s="34"/>
      <c r="E357" s="34"/>
      <c r="F357" s="34"/>
      <c r="G357" s="34" t="str">
        <f>CONCATENATE(Source!DL141,Source!FT141, "=", Source!FX141, "%")</f>
        <v>*0,9=110,7%</v>
      </c>
      <c r="H357" s="34" t="str">
        <f>CONCATENATE(Source!AT141)</f>
        <v>111</v>
      </c>
    </row>
    <row r="358" spans="1:28" x14ac:dyDescent="0.2">
      <c r="C358" s="11" t="s">
        <v>1511</v>
      </c>
      <c r="D358" s="34"/>
      <c r="E358" s="34"/>
      <c r="F358" s="34">
        <f>Source!CA141</f>
        <v>75</v>
      </c>
      <c r="G358" s="59">
        <f>(Source!AF141+Source!AE141)*Source!FY141/100</f>
        <v>10.346625000000001</v>
      </c>
      <c r="H358" s="59">
        <f>Source!Y141</f>
        <v>162.87</v>
      </c>
    </row>
    <row r="359" spans="1:28" x14ac:dyDescent="0.2">
      <c r="C359" s="11" t="s">
        <v>1519</v>
      </c>
      <c r="D359" s="34"/>
      <c r="E359" s="34"/>
      <c r="F359" s="34"/>
      <c r="G359" s="34" t="str">
        <f>CONCATENATE(Source!DM141,Source!FU141, "=", Source!FY141, "%")</f>
        <v>*0,85=63,75%</v>
      </c>
      <c r="H359" s="34" t="str">
        <f>CONCATENATE(Source!AU141)</f>
        <v>64</v>
      </c>
    </row>
    <row r="360" spans="1:28" x14ac:dyDescent="0.2">
      <c r="C360" s="11" t="s">
        <v>1512</v>
      </c>
      <c r="D360" s="34"/>
      <c r="E360" s="34"/>
      <c r="F360" s="34"/>
      <c r="G360" s="59">
        <f>((Source!AF141+Source!AE141)*Source!FX141/100)+((Source!AF141+Source!AE141)*Source!FY141/100)+Source!AB141</f>
        <v>56.743234999999999</v>
      </c>
      <c r="H360" s="59">
        <f>Source!O141+Source!X141+Source!Y141</f>
        <v>891.13</v>
      </c>
    </row>
    <row r="361" spans="1:28" ht="28.5" x14ac:dyDescent="0.2">
      <c r="A361" s="47">
        <v>41</v>
      </c>
      <c r="B361" s="47" t="str">
        <f>Source!E143</f>
        <v>29,1</v>
      </c>
      <c r="C361" s="47" t="str">
        <f>Source!G143</f>
        <v>Раствор готовый кладочный цементный марки 100</v>
      </c>
      <c r="D361" s="47" t="str">
        <f>Source!F143</f>
        <v>04.3.01.09-0014</v>
      </c>
      <c r="E361" s="32" t="str">
        <f>Source!H143</f>
        <v>м3</v>
      </c>
      <c r="F361" s="14">
        <f>Source!I143</f>
        <v>4.8760079999999997</v>
      </c>
      <c r="G361" s="24">
        <f>Source!AB143</f>
        <v>519.79999999999995</v>
      </c>
      <c r="H361" s="24">
        <f>Source!O143</f>
        <v>16626.64</v>
      </c>
      <c r="T361">
        <f>Source!O143+Source!X143+Source!Y143</f>
        <v>16626.64</v>
      </c>
      <c r="U361">
        <f>Source!P143</f>
        <v>16626.64</v>
      </c>
      <c r="V361">
        <f>Source!S143</f>
        <v>0</v>
      </c>
      <c r="W361">
        <f>Source!Q143</f>
        <v>0</v>
      </c>
      <c r="X361">
        <f>Source!R143</f>
        <v>0</v>
      </c>
      <c r="Y361">
        <f>Source!U143</f>
        <v>0</v>
      </c>
      <c r="Z361">
        <f>Source!V143</f>
        <v>0</v>
      </c>
      <c r="AA361">
        <f>Source!X143</f>
        <v>0</v>
      </c>
      <c r="AB361">
        <f>Source!Y143</f>
        <v>0</v>
      </c>
    </row>
    <row r="362" spans="1:28" ht="14.25" x14ac:dyDescent="0.2">
      <c r="C362" s="25" t="s">
        <v>1508</v>
      </c>
      <c r="D362" s="25">
        <f>Source!BC143</f>
        <v>6.56</v>
      </c>
      <c r="F362" s="14"/>
      <c r="G362" s="14"/>
      <c r="H362" s="14"/>
    </row>
    <row r="363" spans="1:28" ht="42.75" x14ac:dyDescent="0.2">
      <c r="A363" s="47">
        <v>42</v>
      </c>
      <c r="B363" s="47" t="str">
        <f>Source!E145</f>
        <v>30</v>
      </c>
      <c r="C363" s="47" t="str">
        <f>Source!G145</f>
        <v>Кладка перегородок из кирпича неармированных толщиной в 1/2 кирпича при высоте этажа до 4 м</v>
      </c>
      <c r="D363" s="47" t="str">
        <f>Source!F145</f>
        <v>08-02-002-05</v>
      </c>
      <c r="E363" s="32" t="str">
        <f>Source!H145</f>
        <v>100 м2</v>
      </c>
      <c r="F363" s="14">
        <f>Source!I145</f>
        <v>4.6100000000000002E-2</v>
      </c>
      <c r="G363" s="24">
        <f>Source!AB145</f>
        <v>3083.27</v>
      </c>
      <c r="H363" s="24">
        <f>Source!O145</f>
        <v>932.43</v>
      </c>
      <c r="T363">
        <f>Source!O145+Source!X145+Source!Y145</f>
        <v>1730.1</v>
      </c>
      <c r="U363">
        <f>Source!P145</f>
        <v>371.05</v>
      </c>
      <c r="V363">
        <f>Source!S145</f>
        <v>427.15</v>
      </c>
      <c r="W363">
        <f>Source!Q145</f>
        <v>134.22999999999999</v>
      </c>
      <c r="X363">
        <f>Source!R145</f>
        <v>20.98</v>
      </c>
      <c r="Y363">
        <f>Source!U145</f>
        <v>7.633629850000001</v>
      </c>
      <c r="Z363">
        <f>Source!V145</f>
        <v>0.23683875000000001</v>
      </c>
      <c r="AA363">
        <f>Source!X145</f>
        <v>492.94</v>
      </c>
      <c r="AB363">
        <f>Source!Y145</f>
        <v>304.73</v>
      </c>
    </row>
    <row r="364" spans="1:28" ht="14.25" x14ac:dyDescent="0.2">
      <c r="C364" s="25" t="str">
        <f>"Объем: "&amp;Source!I145&amp;"=4,61/"&amp;"100"</f>
        <v>Объем: 0,0461=4,61/100</v>
      </c>
      <c r="F364" s="14"/>
      <c r="G364" s="14"/>
      <c r="H364" s="14"/>
    </row>
    <row r="365" spans="1:28" x14ac:dyDescent="0.2">
      <c r="C365" s="25" t="s">
        <v>1506</v>
      </c>
      <c r="D365" s="25">
        <f>Source!BA145</f>
        <v>6.56</v>
      </c>
    </row>
    <row r="366" spans="1:28" x14ac:dyDescent="0.2">
      <c r="C366" s="25" t="s">
        <v>1507</v>
      </c>
      <c r="D366" s="25">
        <f>Source!BB145</f>
        <v>6.56</v>
      </c>
    </row>
    <row r="367" spans="1:28" x14ac:dyDescent="0.2">
      <c r="C367" s="25" t="s">
        <v>1508</v>
      </c>
      <c r="D367" s="25">
        <f>Source!BC145</f>
        <v>6.56</v>
      </c>
    </row>
    <row r="368" spans="1:28" x14ac:dyDescent="0.2">
      <c r="C368" s="25" t="s">
        <v>1509</v>
      </c>
      <c r="D368" s="25">
        <f>Source!BS145</f>
        <v>6.56</v>
      </c>
    </row>
    <row r="369" spans="1:28" x14ac:dyDescent="0.2">
      <c r="C369" s="25" t="s">
        <v>1513</v>
      </c>
      <c r="D369" s="102" t="s">
        <v>38</v>
      </c>
      <c r="E369" s="102"/>
      <c r="F369" s="102"/>
      <c r="G369" s="102"/>
      <c r="H369" s="102"/>
    </row>
    <row r="370" spans="1:28" x14ac:dyDescent="0.2">
      <c r="C370" s="25" t="s">
        <v>1514</v>
      </c>
      <c r="D370" s="102" t="s">
        <v>38</v>
      </c>
      <c r="E370" s="102"/>
      <c r="F370" s="102"/>
      <c r="G370" s="102"/>
      <c r="H370" s="102"/>
    </row>
    <row r="371" spans="1:28" x14ac:dyDescent="0.2">
      <c r="C371" s="25" t="s">
        <v>1515</v>
      </c>
      <c r="D371" s="102" t="s">
        <v>39</v>
      </c>
      <c r="E371" s="102"/>
      <c r="F371" s="102"/>
      <c r="G371" s="102"/>
      <c r="H371" s="102"/>
    </row>
    <row r="372" spans="1:28" x14ac:dyDescent="0.2">
      <c r="C372" s="25" t="s">
        <v>1516</v>
      </c>
      <c r="D372" s="102" t="s">
        <v>39</v>
      </c>
      <c r="E372" s="102"/>
      <c r="F372" s="102"/>
      <c r="G372" s="102"/>
      <c r="H372" s="102"/>
    </row>
    <row r="373" spans="1:28" x14ac:dyDescent="0.2">
      <c r="C373" s="25" t="s">
        <v>1517</v>
      </c>
      <c r="D373" s="102" t="s">
        <v>38</v>
      </c>
      <c r="E373" s="102"/>
      <c r="F373" s="102"/>
      <c r="G373" s="102"/>
      <c r="H373" s="102"/>
    </row>
    <row r="374" spans="1:28" x14ac:dyDescent="0.2">
      <c r="C374" s="11" t="s">
        <v>1510</v>
      </c>
      <c r="D374" s="34"/>
      <c r="E374" s="34"/>
      <c r="F374" s="34">
        <f>Source!BZ145</f>
        <v>122</v>
      </c>
      <c r="G374" s="59">
        <f>(Source!AF145+Source!AE145)*Source!FX145/100</f>
        <v>1627.0383599999998</v>
      </c>
      <c r="H374" s="59">
        <f>Source!X145</f>
        <v>492.94</v>
      </c>
    </row>
    <row r="375" spans="1:28" x14ac:dyDescent="0.2">
      <c r="C375" s="11" t="s">
        <v>1518</v>
      </c>
      <c r="D375" s="34"/>
      <c r="E375" s="34"/>
      <c r="F375" s="34"/>
      <c r="G375" s="34" t="str">
        <f>CONCATENATE(Source!DL145,Source!FT145, "=", Source!FX145, "%")</f>
        <v>*0,9=109,8%</v>
      </c>
      <c r="H375" s="34" t="str">
        <f>CONCATENATE(Source!AT145)</f>
        <v>110</v>
      </c>
    </row>
    <row r="376" spans="1:28" x14ac:dyDescent="0.2">
      <c r="C376" s="11" t="s">
        <v>1511</v>
      </c>
      <c r="D376" s="34"/>
      <c r="E376" s="34"/>
      <c r="F376" s="34">
        <f>Source!CA145</f>
        <v>80</v>
      </c>
      <c r="G376" s="59">
        <f>(Source!AF145+Source!AE145)*Source!FY145/100</f>
        <v>1007.6375999999999</v>
      </c>
      <c r="H376" s="59">
        <f>Source!Y145</f>
        <v>304.73</v>
      </c>
    </row>
    <row r="377" spans="1:28" x14ac:dyDescent="0.2">
      <c r="C377" s="11" t="s">
        <v>1519</v>
      </c>
      <c r="D377" s="34"/>
      <c r="E377" s="34"/>
      <c r="F377" s="34"/>
      <c r="G377" s="34" t="str">
        <f>CONCATENATE(Source!DM145,Source!FU145, "=", Source!FY145, "%")</f>
        <v>*0,85=68%</v>
      </c>
      <c r="H377" s="34" t="str">
        <f>CONCATENATE(Source!AU145)</f>
        <v>68</v>
      </c>
    </row>
    <row r="378" spans="1:28" x14ac:dyDescent="0.2">
      <c r="C378" s="11" t="s">
        <v>1512</v>
      </c>
      <c r="D378" s="34"/>
      <c r="E378" s="34"/>
      <c r="F378" s="34"/>
      <c r="G378" s="59">
        <f>((Source!AF145+Source!AE145)*Source!FX145/100)+((Source!AF145+Source!AE145)*Source!FY145/100)+Source!AB145</f>
        <v>5717.9459599999991</v>
      </c>
      <c r="H378" s="59">
        <f>Source!O145+Source!X145+Source!Y145</f>
        <v>1730.1</v>
      </c>
    </row>
    <row r="379" spans="1:28" ht="28.5" x14ac:dyDescent="0.2">
      <c r="A379" s="47">
        <v>43</v>
      </c>
      <c r="B379" s="47" t="str">
        <f>Source!E147</f>
        <v>30,1</v>
      </c>
      <c r="C379" s="47" t="str">
        <f>Source!G147</f>
        <v>Кирпич керамический одинарный, размером 250х120х65 мм, марка 100</v>
      </c>
      <c r="D379" s="47" t="str">
        <f>Source!F147</f>
        <v>06.1.01.05-0035</v>
      </c>
      <c r="E379" s="32" t="str">
        <f>Source!H147</f>
        <v>1000 шт.</v>
      </c>
      <c r="F379" s="14">
        <f>Source!I147</f>
        <v>0.23234400000000002</v>
      </c>
      <c r="G379" s="24">
        <f>Source!AB147</f>
        <v>1752.6</v>
      </c>
      <c r="H379" s="24">
        <f>Source!O147</f>
        <v>2671.27</v>
      </c>
      <c r="T379">
        <f>Source!O147+Source!X147+Source!Y147</f>
        <v>2671.27</v>
      </c>
      <c r="U379">
        <f>Source!P147</f>
        <v>2671.27</v>
      </c>
      <c r="V379">
        <f>Source!S147</f>
        <v>0</v>
      </c>
      <c r="W379">
        <f>Source!Q147</f>
        <v>0</v>
      </c>
      <c r="X379">
        <f>Source!R147</f>
        <v>0</v>
      </c>
      <c r="Y379">
        <f>Source!U147</f>
        <v>0</v>
      </c>
      <c r="Z379">
        <f>Source!V147</f>
        <v>0</v>
      </c>
      <c r="AA379">
        <f>Source!X147</f>
        <v>0</v>
      </c>
      <c r="AB379">
        <f>Source!Y147</f>
        <v>0</v>
      </c>
    </row>
    <row r="380" spans="1:28" ht="14.25" x14ac:dyDescent="0.2">
      <c r="C380" s="25" t="s">
        <v>1508</v>
      </c>
      <c r="D380" s="25">
        <f>Source!BC147</f>
        <v>6.56</v>
      </c>
      <c r="F380" s="14"/>
      <c r="G380" s="14"/>
      <c r="H380" s="14"/>
    </row>
    <row r="381" spans="1:28" ht="57" x14ac:dyDescent="0.2">
      <c r="A381" s="47">
        <v>44</v>
      </c>
      <c r="B381" s="47" t="str">
        <f>Source!E149</f>
        <v>31</v>
      </c>
      <c r="C381" s="47" t="str">
        <f>Source!G149</f>
        <v>Сплошное выравнивание внутренних поверхностей (однослойное оштукатуривание) из сухих растворных смесей толщиной до 10 мм стен</v>
      </c>
      <c r="D381" s="47" t="str">
        <f>Source!F149</f>
        <v>15-02-019-03</v>
      </c>
      <c r="E381" s="32" t="str">
        <f>Source!H149</f>
        <v>100 м2</v>
      </c>
      <c r="F381" s="14">
        <f>Source!I149</f>
        <v>5.2843999999999998</v>
      </c>
      <c r="G381" s="24">
        <f>Source!AB149</f>
        <v>341.24</v>
      </c>
      <c r="H381" s="24">
        <f>Source!O149</f>
        <v>11829.31</v>
      </c>
      <c r="T381">
        <f>Source!O149+Source!X149+Source!Y149</f>
        <v>28138.129999999997</v>
      </c>
      <c r="U381">
        <f>Source!P149</f>
        <v>42.99</v>
      </c>
      <c r="V381">
        <f>Source!S149</f>
        <v>11048.29</v>
      </c>
      <c r="W381">
        <f>Source!Q149</f>
        <v>738.03</v>
      </c>
      <c r="X381">
        <f>Source!R149</f>
        <v>436.79</v>
      </c>
      <c r="Y381">
        <f>Source!U149</f>
        <v>197.44367940000001</v>
      </c>
      <c r="Z381">
        <f>Source!V149</f>
        <v>6.1431149999999999</v>
      </c>
      <c r="AA381">
        <f>Source!X149</f>
        <v>10910.83</v>
      </c>
      <c r="AB381">
        <f>Source!Y149</f>
        <v>5397.99</v>
      </c>
    </row>
    <row r="382" spans="1:28" ht="14.25" x14ac:dyDescent="0.2">
      <c r="C382" s="25" t="str">
        <f>"Объем: "&amp;Source!I149&amp;"=528,44/"&amp;"100"</f>
        <v>Объем: 5,2844=528,44/100</v>
      </c>
      <c r="F382" s="14"/>
      <c r="G382" s="14"/>
      <c r="H382" s="14"/>
    </row>
    <row r="383" spans="1:28" x14ac:dyDescent="0.2">
      <c r="C383" s="25" t="s">
        <v>1506</v>
      </c>
      <c r="D383" s="25">
        <f>Source!BA149</f>
        <v>6.56</v>
      </c>
    </row>
    <row r="384" spans="1:28" x14ac:dyDescent="0.2">
      <c r="C384" s="25" t="s">
        <v>1507</v>
      </c>
      <c r="D384" s="25">
        <f>Source!BB149</f>
        <v>6.56</v>
      </c>
    </row>
    <row r="385" spans="1:28" x14ac:dyDescent="0.2">
      <c r="C385" s="25" t="s">
        <v>1508</v>
      </c>
      <c r="D385" s="25">
        <f>Source!BC149</f>
        <v>6.56</v>
      </c>
    </row>
    <row r="386" spans="1:28" x14ac:dyDescent="0.2">
      <c r="C386" s="25" t="s">
        <v>1509</v>
      </c>
      <c r="D386" s="25">
        <f>Source!BS149</f>
        <v>6.56</v>
      </c>
    </row>
    <row r="387" spans="1:28" x14ac:dyDescent="0.2">
      <c r="C387" s="25" t="s">
        <v>1513</v>
      </c>
      <c r="D387" s="102" t="s">
        <v>38</v>
      </c>
      <c r="E387" s="102"/>
      <c r="F387" s="102"/>
      <c r="G387" s="102"/>
      <c r="H387" s="102"/>
    </row>
    <row r="388" spans="1:28" x14ac:dyDescent="0.2">
      <c r="C388" s="25" t="s">
        <v>1514</v>
      </c>
      <c r="D388" s="102" t="s">
        <v>38</v>
      </c>
      <c r="E388" s="102"/>
      <c r="F388" s="102"/>
      <c r="G388" s="102"/>
      <c r="H388" s="102"/>
    </row>
    <row r="389" spans="1:28" x14ac:dyDescent="0.2">
      <c r="C389" s="25" t="s">
        <v>1515</v>
      </c>
      <c r="D389" s="102" t="s">
        <v>39</v>
      </c>
      <c r="E389" s="102"/>
      <c r="F389" s="102"/>
      <c r="G389" s="102"/>
      <c r="H389" s="102"/>
    </row>
    <row r="390" spans="1:28" x14ac:dyDescent="0.2">
      <c r="C390" s="25" t="s">
        <v>1516</v>
      </c>
      <c r="D390" s="102" t="s">
        <v>39</v>
      </c>
      <c r="E390" s="102"/>
      <c r="F390" s="102"/>
      <c r="G390" s="102"/>
      <c r="H390" s="102"/>
    </row>
    <row r="391" spans="1:28" x14ac:dyDescent="0.2">
      <c r="C391" s="25" t="s">
        <v>1517</v>
      </c>
      <c r="D391" s="102" t="s">
        <v>38</v>
      </c>
      <c r="E391" s="102"/>
      <c r="F391" s="102"/>
      <c r="G391" s="102"/>
      <c r="H391" s="102"/>
    </row>
    <row r="392" spans="1:28" x14ac:dyDescent="0.2">
      <c r="C392" s="11" t="s">
        <v>1510</v>
      </c>
      <c r="D392" s="34"/>
      <c r="E392" s="34"/>
      <c r="F392" s="34">
        <f>Source!BZ149</f>
        <v>105</v>
      </c>
      <c r="G392" s="59">
        <f>(Source!AF149+Source!AE149)*Source!FX149/100</f>
        <v>313.08795000000003</v>
      </c>
      <c r="H392" s="59">
        <f>Source!X149</f>
        <v>10910.83</v>
      </c>
    </row>
    <row r="393" spans="1:28" x14ac:dyDescent="0.2">
      <c r="C393" s="11" t="s">
        <v>1518</v>
      </c>
      <c r="D393" s="34"/>
      <c r="E393" s="34"/>
      <c r="F393" s="34"/>
      <c r="G393" s="34" t="str">
        <f>CONCATENATE(Source!DL149,Source!FT149, "=", Source!FX149, "%")</f>
        <v>*0,9=94,5%</v>
      </c>
      <c r="H393" s="34" t="str">
        <f>CONCATENATE(Source!AT149)</f>
        <v>95</v>
      </c>
    </row>
    <row r="394" spans="1:28" x14ac:dyDescent="0.2">
      <c r="C394" s="11" t="s">
        <v>1511</v>
      </c>
      <c r="D394" s="34"/>
      <c r="E394" s="34"/>
      <c r="F394" s="34">
        <f>Source!CA149</f>
        <v>55</v>
      </c>
      <c r="G394" s="59">
        <f>(Source!AF149+Source!AE149)*Source!FY149/100</f>
        <v>154.88742500000001</v>
      </c>
      <c r="H394" s="59">
        <f>Source!Y149</f>
        <v>5397.99</v>
      </c>
    </row>
    <row r="395" spans="1:28" x14ac:dyDescent="0.2">
      <c r="C395" s="11" t="s">
        <v>1519</v>
      </c>
      <c r="D395" s="34"/>
      <c r="E395" s="34"/>
      <c r="F395" s="34"/>
      <c r="G395" s="34" t="str">
        <f>CONCATENATE(Source!DM149,Source!FU149, "=", Source!FY149, "%")</f>
        <v>*0,85=46,75%</v>
      </c>
      <c r="H395" s="34" t="str">
        <f>CONCATENATE(Source!AU149)</f>
        <v>47</v>
      </c>
    </row>
    <row r="396" spans="1:28" x14ac:dyDescent="0.2">
      <c r="C396" s="11" t="s">
        <v>1512</v>
      </c>
      <c r="D396" s="34"/>
      <c r="E396" s="34"/>
      <c r="F396" s="34"/>
      <c r="G396" s="59">
        <f>((Source!AF149+Source!AE149)*Source!FX149/100)+((Source!AF149+Source!AE149)*Source!FY149/100)+Source!AB149</f>
        <v>809.21537499999999</v>
      </c>
      <c r="H396" s="59">
        <f>Source!O149+Source!X149+Source!Y149</f>
        <v>28138.129999999997</v>
      </c>
    </row>
    <row r="397" spans="1:28" ht="28.5" x14ac:dyDescent="0.2">
      <c r="A397" s="47">
        <v>45</v>
      </c>
      <c r="B397" s="47" t="str">
        <f>Source!E151</f>
        <v>31,1</v>
      </c>
      <c r="C397" s="47" t="str">
        <f>Source!G151</f>
        <v>Смесь штукатурная «Ротбанд», КНАУФ</v>
      </c>
      <c r="D397" s="47" t="str">
        <f>Source!F151</f>
        <v>04.3.02.05-0002</v>
      </c>
      <c r="E397" s="32" t="str">
        <f>Source!H151</f>
        <v>кг</v>
      </c>
      <c r="F397" s="14">
        <f>Source!I151</f>
        <v>4491.74</v>
      </c>
      <c r="G397" s="24">
        <f>Source!AB151</f>
        <v>2.0699999999999998</v>
      </c>
      <c r="H397" s="24">
        <f>Source!O151</f>
        <v>60994.239999999998</v>
      </c>
      <c r="T397">
        <f>Source!O151+Source!X151+Source!Y151</f>
        <v>60994.239999999998</v>
      </c>
      <c r="U397">
        <f>Source!P151</f>
        <v>60994.239999999998</v>
      </c>
      <c r="V397">
        <f>Source!S151</f>
        <v>0</v>
      </c>
      <c r="W397">
        <f>Source!Q151</f>
        <v>0</v>
      </c>
      <c r="X397">
        <f>Source!R151</f>
        <v>0</v>
      </c>
      <c r="Y397">
        <f>Source!U151</f>
        <v>0</v>
      </c>
      <c r="Z397">
        <f>Source!V151</f>
        <v>0</v>
      </c>
      <c r="AA397">
        <f>Source!X151</f>
        <v>0</v>
      </c>
      <c r="AB397">
        <f>Source!Y151</f>
        <v>0</v>
      </c>
    </row>
    <row r="398" spans="1:28" ht="14.25" x14ac:dyDescent="0.2">
      <c r="C398" s="25" t="s">
        <v>1508</v>
      </c>
      <c r="D398" s="25">
        <f>Source!BC151</f>
        <v>6.56</v>
      </c>
      <c r="F398" s="14"/>
      <c r="G398" s="14"/>
      <c r="H398" s="14"/>
    </row>
    <row r="399" spans="1:28" ht="28.5" x14ac:dyDescent="0.2">
      <c r="A399" s="47">
        <v>46</v>
      </c>
      <c r="B399" s="47" t="str">
        <f>Source!E153</f>
        <v>31,2</v>
      </c>
      <c r="C399" s="47" t="str">
        <f>Source!G153</f>
        <v>Грунтовка: водно-дисперсионная "БИРСС Бетон-контакт"</v>
      </c>
      <c r="D399" s="47" t="str">
        <f>Source!F153</f>
        <v>14.3.01.02-0102</v>
      </c>
      <c r="E399" s="32" t="str">
        <f>Source!H153</f>
        <v>т</v>
      </c>
      <c r="F399" s="14">
        <f>Source!I153</f>
        <v>6.8696999999999994E-2</v>
      </c>
      <c r="G399" s="24">
        <f>Source!AB153</f>
        <v>18390.16</v>
      </c>
      <c r="H399" s="24">
        <f>Source!O153</f>
        <v>8287.57</v>
      </c>
      <c r="T399">
        <f>Source!O153+Source!X153+Source!Y153</f>
        <v>8287.57</v>
      </c>
      <c r="U399">
        <f>Source!P153</f>
        <v>8287.57</v>
      </c>
      <c r="V399">
        <f>Source!S153</f>
        <v>0</v>
      </c>
      <c r="W399">
        <f>Source!Q153</f>
        <v>0</v>
      </c>
      <c r="X399">
        <f>Source!R153</f>
        <v>0</v>
      </c>
      <c r="Y399">
        <f>Source!U153</f>
        <v>0</v>
      </c>
      <c r="Z399">
        <f>Source!V153</f>
        <v>0</v>
      </c>
      <c r="AA399">
        <f>Source!X153</f>
        <v>0</v>
      </c>
      <c r="AB399">
        <f>Source!Y153</f>
        <v>0</v>
      </c>
    </row>
    <row r="400" spans="1:28" ht="14.25" x14ac:dyDescent="0.2">
      <c r="C400" s="25" t="s">
        <v>1508</v>
      </c>
      <c r="D400" s="25">
        <f>Source!BC153</f>
        <v>6.56</v>
      </c>
      <c r="F400" s="14"/>
      <c r="G400" s="14"/>
      <c r="H400" s="14"/>
    </row>
    <row r="401" spans="1:28" ht="85.5" x14ac:dyDescent="0.2">
      <c r="A401" s="47">
        <v>47</v>
      </c>
      <c r="B401" s="47" t="str">
        <f>Source!E155</f>
        <v>32</v>
      </c>
      <c r="C401" s="47" t="str">
        <f>Source!G155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v>
      </c>
      <c r="D401" s="47" t="str">
        <f>Source!F155</f>
        <v>15-02-019-07</v>
      </c>
      <c r="E401" s="32" t="str">
        <f>Source!H155</f>
        <v>100 м2</v>
      </c>
      <c r="F401" s="14">
        <f>Source!I155</f>
        <v>5.2843999999999998</v>
      </c>
      <c r="G401" s="24">
        <f>Source!AB155</f>
        <v>326.27</v>
      </c>
      <c r="H401" s="24">
        <f>Source!O155</f>
        <v>11310.37</v>
      </c>
      <c r="T401">
        <f>Source!O155+Source!X155+Source!Y155</f>
        <v>26887.200000000001</v>
      </c>
      <c r="U401">
        <f>Source!P155</f>
        <v>41.6</v>
      </c>
      <c r="V401">
        <f>Source!S155</f>
        <v>10540.44</v>
      </c>
      <c r="W401">
        <f>Source!Q155</f>
        <v>728.33</v>
      </c>
      <c r="X401">
        <f>Source!R155</f>
        <v>429.16</v>
      </c>
      <c r="Y401">
        <f>Source!U155</f>
        <v>188.38885999999999</v>
      </c>
      <c r="Z401">
        <f>Source!V155</f>
        <v>5.9449499999999995</v>
      </c>
      <c r="AA401">
        <f>Source!X155</f>
        <v>10421.120000000001</v>
      </c>
      <c r="AB401">
        <f>Source!Y155</f>
        <v>5155.71</v>
      </c>
    </row>
    <row r="402" spans="1:28" ht="14.25" x14ac:dyDescent="0.2">
      <c r="C402" s="25" t="str">
        <f>"Объем: "&amp;Source!I155&amp;"=528,44/"&amp;"100"</f>
        <v>Объем: 5,2844=528,44/100</v>
      </c>
      <c r="F402" s="14"/>
      <c r="G402" s="14"/>
      <c r="H402" s="14"/>
    </row>
    <row r="403" spans="1:28" x14ac:dyDescent="0.2">
      <c r="C403" s="25" t="s">
        <v>1506</v>
      </c>
      <c r="D403" s="25">
        <f>Source!BA155</f>
        <v>6.56</v>
      </c>
    </row>
    <row r="404" spans="1:28" x14ac:dyDescent="0.2">
      <c r="C404" s="25" t="s">
        <v>1507</v>
      </c>
      <c r="D404" s="25">
        <f>Source!BB155</f>
        <v>6.56</v>
      </c>
    </row>
    <row r="405" spans="1:28" x14ac:dyDescent="0.2">
      <c r="C405" s="25" t="s">
        <v>1508</v>
      </c>
      <c r="D405" s="25">
        <f>Source!BC155</f>
        <v>6.56</v>
      </c>
    </row>
    <row r="406" spans="1:28" x14ac:dyDescent="0.2">
      <c r="C406" s="25" t="s">
        <v>1509</v>
      </c>
      <c r="D406" s="25">
        <f>Source!BS155</f>
        <v>6.56</v>
      </c>
    </row>
    <row r="407" spans="1:28" x14ac:dyDescent="0.2">
      <c r="C407" s="25" t="s">
        <v>1520</v>
      </c>
      <c r="D407" s="102" t="s">
        <v>289</v>
      </c>
      <c r="E407" s="102"/>
      <c r="F407" s="102"/>
      <c r="G407" s="102"/>
      <c r="H407" s="102"/>
    </row>
    <row r="408" spans="1:28" x14ac:dyDescent="0.2">
      <c r="C408" s="25" t="s">
        <v>1513</v>
      </c>
      <c r="D408" s="102" t="s">
        <v>290</v>
      </c>
      <c r="E408" s="102"/>
      <c r="F408" s="102"/>
      <c r="G408" s="102"/>
      <c r="H408" s="102"/>
    </row>
    <row r="409" spans="1:28" x14ac:dyDescent="0.2">
      <c r="C409" s="25" t="s">
        <v>1514</v>
      </c>
      <c r="D409" s="102" t="s">
        <v>290</v>
      </c>
      <c r="E409" s="102"/>
      <c r="F409" s="102"/>
      <c r="G409" s="102"/>
      <c r="H409" s="102"/>
    </row>
    <row r="410" spans="1:28" x14ac:dyDescent="0.2">
      <c r="C410" s="25" t="s">
        <v>1515</v>
      </c>
      <c r="D410" s="102" t="s">
        <v>291</v>
      </c>
      <c r="E410" s="102"/>
      <c r="F410" s="102"/>
      <c r="G410" s="102"/>
      <c r="H410" s="102"/>
    </row>
    <row r="411" spans="1:28" x14ac:dyDescent="0.2">
      <c r="C411" s="25" t="s">
        <v>1516</v>
      </c>
      <c r="D411" s="102" t="s">
        <v>291</v>
      </c>
      <c r="E411" s="102"/>
      <c r="F411" s="102"/>
      <c r="G411" s="102"/>
      <c r="H411" s="102"/>
    </row>
    <row r="412" spans="1:28" x14ac:dyDescent="0.2">
      <c r="C412" s="25" t="s">
        <v>1517</v>
      </c>
      <c r="D412" s="102" t="s">
        <v>290</v>
      </c>
      <c r="E412" s="102"/>
      <c r="F412" s="102"/>
      <c r="G412" s="102"/>
      <c r="H412" s="102"/>
    </row>
    <row r="413" spans="1:28" x14ac:dyDescent="0.2">
      <c r="C413" s="11" t="s">
        <v>1510</v>
      </c>
      <c r="D413" s="34"/>
      <c r="E413" s="34"/>
      <c r="F413" s="34">
        <f>Source!BZ155</f>
        <v>105</v>
      </c>
      <c r="G413" s="59">
        <f>(Source!AF155+Source!AE155)*Source!FX155/100</f>
        <v>299.03579999999999</v>
      </c>
      <c r="H413" s="59">
        <f>Source!X155</f>
        <v>10421.120000000001</v>
      </c>
    </row>
    <row r="414" spans="1:28" x14ac:dyDescent="0.2">
      <c r="C414" s="11" t="s">
        <v>1518</v>
      </c>
      <c r="D414" s="34"/>
      <c r="E414" s="34"/>
      <c r="F414" s="34"/>
      <c r="G414" s="34" t="str">
        <f>CONCATENATE(Source!DL155,Source!FT155, "=", Source!FX155, "%")</f>
        <v>*0,9=94,5%</v>
      </c>
      <c r="H414" s="34" t="str">
        <f>CONCATENATE(Source!AT155)</f>
        <v>95</v>
      </c>
    </row>
    <row r="415" spans="1:28" x14ac:dyDescent="0.2">
      <c r="C415" s="11" t="s">
        <v>1511</v>
      </c>
      <c r="D415" s="34"/>
      <c r="E415" s="34"/>
      <c r="F415" s="34">
        <f>Source!CA155</f>
        <v>55</v>
      </c>
      <c r="G415" s="59">
        <f>(Source!AF155+Source!AE155)*Source!FY155/100</f>
        <v>147.9357</v>
      </c>
      <c r="H415" s="59">
        <f>Source!Y155</f>
        <v>5155.71</v>
      </c>
    </row>
    <row r="416" spans="1:28" x14ac:dyDescent="0.2">
      <c r="C416" s="11" t="s">
        <v>1519</v>
      </c>
      <c r="D416" s="34"/>
      <c r="E416" s="34"/>
      <c r="F416" s="34"/>
      <c r="G416" s="34" t="str">
        <f>CONCATENATE(Source!DM155,Source!FU155, "=", Source!FY155, "%")</f>
        <v>*0,85=46,75%</v>
      </c>
      <c r="H416" s="34" t="str">
        <f>CONCATENATE(Source!AU155)</f>
        <v>47</v>
      </c>
    </row>
    <row r="417" spans="1:28" x14ac:dyDescent="0.2">
      <c r="C417" s="11" t="s">
        <v>1512</v>
      </c>
      <c r="D417" s="34"/>
      <c r="E417" s="34"/>
      <c r="F417" s="34"/>
      <c r="G417" s="59">
        <f>((Source!AF155+Source!AE155)*Source!FX155/100)+((Source!AF155+Source!AE155)*Source!FY155/100)+Source!AB155</f>
        <v>773.24149999999997</v>
      </c>
      <c r="H417" s="59">
        <f>Source!O155+Source!X155+Source!Y155</f>
        <v>26887.200000000001</v>
      </c>
    </row>
    <row r="418" spans="1:28" ht="28.5" x14ac:dyDescent="0.2">
      <c r="A418" s="47">
        <v>48</v>
      </c>
      <c r="B418" s="47" t="str">
        <f>Source!E157</f>
        <v>32,1</v>
      </c>
      <c r="C418" s="47" t="str">
        <f>Source!G157</f>
        <v>Смесь штукатурная «Ротбанд», КНАУФ</v>
      </c>
      <c r="D418" s="47" t="str">
        <f>Source!F157</f>
        <v>04.3.02.05-0002</v>
      </c>
      <c r="E418" s="32" t="str">
        <f>Source!H157</f>
        <v>кг</v>
      </c>
      <c r="F418" s="14">
        <f>Source!I157</f>
        <v>4491.74</v>
      </c>
      <c r="G418" s="24">
        <f>Source!AB157</f>
        <v>2.0699999999999998</v>
      </c>
      <c r="H418" s="24">
        <f>Source!O157</f>
        <v>60994.239999999998</v>
      </c>
      <c r="T418">
        <f>Source!O157+Source!X157+Source!Y157</f>
        <v>60994.239999999998</v>
      </c>
      <c r="U418">
        <f>Source!P157</f>
        <v>60994.239999999998</v>
      </c>
      <c r="V418">
        <f>Source!S157</f>
        <v>0</v>
      </c>
      <c r="W418">
        <f>Source!Q157</f>
        <v>0</v>
      </c>
      <c r="X418">
        <f>Source!R157</f>
        <v>0</v>
      </c>
      <c r="Y418">
        <f>Source!U157</f>
        <v>0</v>
      </c>
      <c r="Z418">
        <f>Source!V157</f>
        <v>0</v>
      </c>
      <c r="AA418">
        <f>Source!X157</f>
        <v>0</v>
      </c>
      <c r="AB418">
        <f>Source!Y157</f>
        <v>0</v>
      </c>
    </row>
    <row r="419" spans="1:28" ht="14.25" x14ac:dyDescent="0.2">
      <c r="C419" s="25" t="s">
        <v>1508</v>
      </c>
      <c r="D419" s="25">
        <f>Source!BC157</f>
        <v>6.56</v>
      </c>
      <c r="F419" s="14"/>
      <c r="G419" s="14"/>
      <c r="H419" s="14"/>
    </row>
    <row r="420" spans="1:28" ht="71.25" x14ac:dyDescent="0.2">
      <c r="A420" s="47">
        <v>49</v>
      </c>
      <c r="B420" s="47" t="str">
        <f>Source!E159</f>
        <v>33</v>
      </c>
      <c r="C420" s="47" t="str">
        <f>Source!G159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420" s="47" t="str">
        <f>Source!F159</f>
        <v>15-02-019-05</v>
      </c>
      <c r="E420" s="32" t="str">
        <f>Source!H159</f>
        <v>100 м2</v>
      </c>
      <c r="F420" s="14">
        <f>Source!I159</f>
        <v>0.49959999999999999</v>
      </c>
      <c r="G420" s="24">
        <f>Source!AB159</f>
        <v>852.36</v>
      </c>
      <c r="H420" s="24">
        <f>Source!O159</f>
        <v>2793.5</v>
      </c>
      <c r="T420">
        <f>Source!O159+Source!X159+Source!Y159</f>
        <v>6697.68</v>
      </c>
      <c r="U420">
        <f>Source!P159</f>
        <v>5.93</v>
      </c>
      <c r="V420">
        <f>Source!S159</f>
        <v>2689.97</v>
      </c>
      <c r="W420">
        <f>Source!Q159</f>
        <v>97.6</v>
      </c>
      <c r="X420">
        <f>Source!R159</f>
        <v>59.45</v>
      </c>
      <c r="Y420">
        <f>Source!U159</f>
        <v>48.071761799999997</v>
      </c>
      <c r="Z420">
        <f>Source!V159</f>
        <v>0.83682999999999996</v>
      </c>
      <c r="AA420">
        <f>Source!X159</f>
        <v>2611.9499999999998</v>
      </c>
      <c r="AB420">
        <f>Source!Y159</f>
        <v>1292.23</v>
      </c>
    </row>
    <row r="421" spans="1:28" ht="14.25" x14ac:dyDescent="0.2">
      <c r="C421" s="25" t="str">
        <f>"Объем: "&amp;Source!I159&amp;"=49,96/"&amp;"100"</f>
        <v>Объем: 0,4996=49,96/100</v>
      </c>
      <c r="F421" s="14"/>
      <c r="G421" s="14"/>
      <c r="H421" s="14"/>
    </row>
    <row r="422" spans="1:28" x14ac:dyDescent="0.2">
      <c r="C422" s="25" t="s">
        <v>1506</v>
      </c>
      <c r="D422" s="25">
        <f>Source!BA159</f>
        <v>6.56</v>
      </c>
    </row>
    <row r="423" spans="1:28" x14ac:dyDescent="0.2">
      <c r="C423" s="25" t="s">
        <v>1507</v>
      </c>
      <c r="D423" s="25">
        <f>Source!BB159</f>
        <v>6.56</v>
      </c>
    </row>
    <row r="424" spans="1:28" x14ac:dyDescent="0.2">
      <c r="C424" s="25" t="s">
        <v>1508</v>
      </c>
      <c r="D424" s="25">
        <f>Source!BC159</f>
        <v>6.56</v>
      </c>
    </row>
    <row r="425" spans="1:28" x14ac:dyDescent="0.2">
      <c r="C425" s="25" t="s">
        <v>1509</v>
      </c>
      <c r="D425" s="25">
        <f>Source!BS159</f>
        <v>6.56</v>
      </c>
    </row>
    <row r="426" spans="1:28" x14ac:dyDescent="0.2">
      <c r="C426" s="25" t="s">
        <v>1513</v>
      </c>
      <c r="D426" s="102" t="s">
        <v>38</v>
      </c>
      <c r="E426" s="102"/>
      <c r="F426" s="102"/>
      <c r="G426" s="102"/>
      <c r="H426" s="102"/>
    </row>
    <row r="427" spans="1:28" x14ac:dyDescent="0.2">
      <c r="C427" s="25" t="s">
        <v>1514</v>
      </c>
      <c r="D427" s="102" t="s">
        <v>38</v>
      </c>
      <c r="E427" s="102"/>
      <c r="F427" s="102"/>
      <c r="G427" s="102"/>
      <c r="H427" s="102"/>
    </row>
    <row r="428" spans="1:28" x14ac:dyDescent="0.2">
      <c r="C428" s="25" t="s">
        <v>1515</v>
      </c>
      <c r="D428" s="102" t="s">
        <v>39</v>
      </c>
      <c r="E428" s="102"/>
      <c r="F428" s="102"/>
      <c r="G428" s="102"/>
      <c r="H428" s="102"/>
    </row>
    <row r="429" spans="1:28" x14ac:dyDescent="0.2">
      <c r="C429" s="25" t="s">
        <v>1516</v>
      </c>
      <c r="D429" s="102" t="s">
        <v>39</v>
      </c>
      <c r="E429" s="102"/>
      <c r="F429" s="102"/>
      <c r="G429" s="102"/>
      <c r="H429" s="102"/>
    </row>
    <row r="430" spans="1:28" x14ac:dyDescent="0.2">
      <c r="C430" s="25" t="s">
        <v>1517</v>
      </c>
      <c r="D430" s="102" t="s">
        <v>38</v>
      </c>
      <c r="E430" s="102"/>
      <c r="F430" s="102"/>
      <c r="G430" s="102"/>
      <c r="H430" s="102"/>
    </row>
    <row r="431" spans="1:28" x14ac:dyDescent="0.2">
      <c r="C431" s="11" t="s">
        <v>1510</v>
      </c>
      <c r="D431" s="34"/>
      <c r="E431" s="34"/>
      <c r="F431" s="34">
        <f>Source!BZ159</f>
        <v>105</v>
      </c>
      <c r="G431" s="59">
        <f>(Source!AF159+Source!AE159)*Source!FX159/100</f>
        <v>792.76994999999999</v>
      </c>
      <c r="H431" s="59">
        <f>Source!X159</f>
        <v>2611.9499999999998</v>
      </c>
    </row>
    <row r="432" spans="1:28" x14ac:dyDescent="0.2">
      <c r="C432" s="11" t="s">
        <v>1518</v>
      </c>
      <c r="D432" s="34"/>
      <c r="E432" s="34"/>
      <c r="F432" s="34"/>
      <c r="G432" s="34" t="str">
        <f>CONCATENATE(Source!DL159,Source!FT159, "=", Source!FX159, "%")</f>
        <v>*0,9=94,5%</v>
      </c>
      <c r="H432" s="34" t="str">
        <f>CONCATENATE(Source!AT159)</f>
        <v>95</v>
      </c>
    </row>
    <row r="433" spans="1:28" x14ac:dyDescent="0.2">
      <c r="C433" s="11" t="s">
        <v>1511</v>
      </c>
      <c r="D433" s="34"/>
      <c r="E433" s="34"/>
      <c r="F433" s="34">
        <f>Source!CA159</f>
        <v>55</v>
      </c>
      <c r="G433" s="59">
        <f>(Source!AF159+Source!AE159)*Source!FY159/100</f>
        <v>392.19042499999995</v>
      </c>
      <c r="H433" s="59">
        <f>Source!Y159</f>
        <v>1292.23</v>
      </c>
    </row>
    <row r="434" spans="1:28" x14ac:dyDescent="0.2">
      <c r="C434" s="11" t="s">
        <v>1519</v>
      </c>
      <c r="D434" s="34"/>
      <c r="E434" s="34"/>
      <c r="F434" s="34"/>
      <c r="G434" s="34" t="str">
        <f>CONCATENATE(Source!DM159,Source!FU159, "=", Source!FY159, "%")</f>
        <v>*0,85=46,75%</v>
      </c>
      <c r="H434" s="34" t="str">
        <f>CONCATENATE(Source!AU159)</f>
        <v>47</v>
      </c>
    </row>
    <row r="435" spans="1:28" x14ac:dyDescent="0.2">
      <c r="C435" s="11" t="s">
        <v>1512</v>
      </c>
      <c r="D435" s="34"/>
      <c r="E435" s="34"/>
      <c r="F435" s="34"/>
      <c r="G435" s="59">
        <f>((Source!AF159+Source!AE159)*Source!FX159/100)+((Source!AF159+Source!AE159)*Source!FY159/100)+Source!AB159</f>
        <v>2037.3203749999998</v>
      </c>
      <c r="H435" s="59">
        <f>Source!O159+Source!X159+Source!Y159</f>
        <v>6697.68</v>
      </c>
    </row>
    <row r="436" spans="1:28" ht="28.5" x14ac:dyDescent="0.2">
      <c r="A436" s="47">
        <v>50</v>
      </c>
      <c r="B436" s="47" t="str">
        <f>Source!E161</f>
        <v>33,1</v>
      </c>
      <c r="C436" s="47" t="str">
        <f>Source!G161</f>
        <v>Смесь штукатурная «Ротбанд», КНАУФ</v>
      </c>
      <c r="D436" s="47" t="str">
        <f>Source!F161</f>
        <v>04.3.02.05-0002</v>
      </c>
      <c r="E436" s="32" t="str">
        <f>Source!H161</f>
        <v>кг</v>
      </c>
      <c r="F436" s="14">
        <f>Source!I161</f>
        <v>614.50800000000004</v>
      </c>
      <c r="G436" s="24">
        <f>Source!AB161</f>
        <v>2.0699999999999998</v>
      </c>
      <c r="H436" s="24">
        <f>Source!O161</f>
        <v>8344.5300000000007</v>
      </c>
      <c r="T436">
        <f>Source!O161+Source!X161+Source!Y161</f>
        <v>8344.5300000000007</v>
      </c>
      <c r="U436">
        <f>Source!P161</f>
        <v>8344.5300000000007</v>
      </c>
      <c r="V436">
        <f>Source!S161</f>
        <v>0</v>
      </c>
      <c r="W436">
        <f>Source!Q161</f>
        <v>0</v>
      </c>
      <c r="X436">
        <f>Source!R161</f>
        <v>0</v>
      </c>
      <c r="Y436">
        <f>Source!U161</f>
        <v>0</v>
      </c>
      <c r="Z436">
        <f>Source!V161</f>
        <v>0</v>
      </c>
      <c r="AA436">
        <f>Source!X161</f>
        <v>0</v>
      </c>
      <c r="AB436">
        <f>Source!Y161</f>
        <v>0</v>
      </c>
    </row>
    <row r="437" spans="1:28" ht="14.25" x14ac:dyDescent="0.2">
      <c r="C437" s="25" t="s">
        <v>1508</v>
      </c>
      <c r="D437" s="25">
        <f>Source!BC161</f>
        <v>6.56</v>
      </c>
      <c r="F437" s="14"/>
      <c r="G437" s="14"/>
      <c r="H437" s="14"/>
    </row>
    <row r="438" spans="1:28" ht="28.5" x14ac:dyDescent="0.2">
      <c r="A438" s="47">
        <v>51</v>
      </c>
      <c r="B438" s="47" t="str">
        <f>Source!E163</f>
        <v>33,2</v>
      </c>
      <c r="C438" s="47" t="str">
        <f>Source!G163</f>
        <v>Грунтовка: водно-дисперсионная "БИРСС Бетон-контакт"</v>
      </c>
      <c r="D438" s="47" t="str">
        <f>Source!F163</f>
        <v>14.3.01.02-0102</v>
      </c>
      <c r="E438" s="32" t="str">
        <f>Source!H163</f>
        <v>т</v>
      </c>
      <c r="F438" s="14">
        <f>Source!I163</f>
        <v>6.4949999999999999E-3</v>
      </c>
      <c r="G438" s="24">
        <f>Source!AB163</f>
        <v>18390.16</v>
      </c>
      <c r="H438" s="24">
        <f>Source!O163</f>
        <v>783.55</v>
      </c>
      <c r="T438">
        <f>Source!O163+Source!X163+Source!Y163</f>
        <v>783.55</v>
      </c>
      <c r="U438">
        <f>Source!P163</f>
        <v>783.55</v>
      </c>
      <c r="V438">
        <f>Source!S163</f>
        <v>0</v>
      </c>
      <c r="W438">
        <f>Source!Q163</f>
        <v>0</v>
      </c>
      <c r="X438">
        <f>Source!R163</f>
        <v>0</v>
      </c>
      <c r="Y438">
        <f>Source!U163</f>
        <v>0</v>
      </c>
      <c r="Z438">
        <f>Source!V163</f>
        <v>0</v>
      </c>
      <c r="AA438">
        <f>Source!X163</f>
        <v>0</v>
      </c>
      <c r="AB438">
        <f>Source!Y163</f>
        <v>0</v>
      </c>
    </row>
    <row r="439" spans="1:28" ht="14.25" x14ac:dyDescent="0.2">
      <c r="C439" s="25" t="s">
        <v>1508</v>
      </c>
      <c r="D439" s="25">
        <f>Source!BC163</f>
        <v>6.56</v>
      </c>
      <c r="F439" s="14"/>
      <c r="G439" s="14"/>
      <c r="H439" s="14"/>
    </row>
    <row r="440" spans="1:28" ht="85.5" x14ac:dyDescent="0.2">
      <c r="A440" s="47">
        <v>52</v>
      </c>
      <c r="B440" s="47" t="str">
        <f>Source!E165</f>
        <v>34</v>
      </c>
      <c r="C440" s="47" t="str">
        <f>Source!G165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15-02-019-05</v>
      </c>
      <c r="D440" s="47" t="str">
        <f>Source!F165</f>
        <v>15-02-019-09</v>
      </c>
      <c r="E440" s="32" t="str">
        <f>Source!H165</f>
        <v>100 м2</v>
      </c>
      <c r="F440" s="14">
        <f>Source!I165</f>
        <v>0.49959999999999999</v>
      </c>
      <c r="G440" s="24">
        <f>Source!AB165</f>
        <v>837.68</v>
      </c>
      <c r="H440" s="24">
        <f>Source!O165</f>
        <v>2745.39</v>
      </c>
      <c r="T440">
        <f>Source!O165+Source!X165+Source!Y165</f>
        <v>6581.9500000000007</v>
      </c>
      <c r="U440">
        <f>Source!P165</f>
        <v>5.9</v>
      </c>
      <c r="V440">
        <f>Source!S165</f>
        <v>2642.81</v>
      </c>
      <c r="W440">
        <f>Source!Q165</f>
        <v>96.68</v>
      </c>
      <c r="X440">
        <f>Source!R165</f>
        <v>58.99</v>
      </c>
      <c r="Y440">
        <f>Source!U165</f>
        <v>47.227187999999998</v>
      </c>
      <c r="Z440">
        <f>Source!V165</f>
        <v>0.81184999999999996</v>
      </c>
      <c r="AA440">
        <f>Source!X165</f>
        <v>2566.71</v>
      </c>
      <c r="AB440">
        <f>Source!Y165</f>
        <v>1269.8499999999999</v>
      </c>
    </row>
    <row r="441" spans="1:28" ht="14.25" x14ac:dyDescent="0.2">
      <c r="C441" s="25" t="str">
        <f>"Объем: "&amp;Source!I165&amp;"=49,96/"&amp;"100"</f>
        <v>Объем: 0,4996=49,96/100</v>
      </c>
      <c r="F441" s="14"/>
      <c r="G441" s="14"/>
      <c r="H441" s="14"/>
    </row>
    <row r="442" spans="1:28" x14ac:dyDescent="0.2">
      <c r="C442" s="25" t="s">
        <v>1506</v>
      </c>
      <c r="D442" s="25">
        <f>Source!BA165</f>
        <v>6.56</v>
      </c>
    </row>
    <row r="443" spans="1:28" x14ac:dyDescent="0.2">
      <c r="C443" s="25" t="s">
        <v>1507</v>
      </c>
      <c r="D443" s="25">
        <f>Source!BB165</f>
        <v>6.56</v>
      </c>
    </row>
    <row r="444" spans="1:28" x14ac:dyDescent="0.2">
      <c r="C444" s="25" t="s">
        <v>1508</v>
      </c>
      <c r="D444" s="25">
        <f>Source!BC165</f>
        <v>6.56</v>
      </c>
    </row>
    <row r="445" spans="1:28" x14ac:dyDescent="0.2">
      <c r="C445" s="25" t="s">
        <v>1509</v>
      </c>
      <c r="D445" s="25">
        <f>Source!BS165</f>
        <v>6.56</v>
      </c>
    </row>
    <row r="446" spans="1:28" x14ac:dyDescent="0.2">
      <c r="C446" s="25" t="s">
        <v>1520</v>
      </c>
      <c r="D446" s="102" t="s">
        <v>303</v>
      </c>
      <c r="E446" s="102"/>
      <c r="F446" s="102"/>
      <c r="G446" s="102"/>
      <c r="H446" s="102"/>
    </row>
    <row r="447" spans="1:28" x14ac:dyDescent="0.2">
      <c r="C447" s="25" t="s">
        <v>1513</v>
      </c>
      <c r="D447" s="102" t="s">
        <v>290</v>
      </c>
      <c r="E447" s="102"/>
      <c r="F447" s="102"/>
      <c r="G447" s="102"/>
      <c r="H447" s="102"/>
    </row>
    <row r="448" spans="1:28" x14ac:dyDescent="0.2">
      <c r="C448" s="25" t="s">
        <v>1514</v>
      </c>
      <c r="D448" s="102" t="s">
        <v>290</v>
      </c>
      <c r="E448" s="102"/>
      <c r="F448" s="102"/>
      <c r="G448" s="102"/>
      <c r="H448" s="102"/>
    </row>
    <row r="449" spans="1:28" x14ac:dyDescent="0.2">
      <c r="C449" s="25" t="s">
        <v>1515</v>
      </c>
      <c r="D449" s="102" t="s">
        <v>291</v>
      </c>
      <c r="E449" s="102"/>
      <c r="F449" s="102"/>
      <c r="G449" s="102"/>
      <c r="H449" s="102"/>
    </row>
    <row r="450" spans="1:28" x14ac:dyDescent="0.2">
      <c r="C450" s="25" t="s">
        <v>1516</v>
      </c>
      <c r="D450" s="102" t="s">
        <v>291</v>
      </c>
      <c r="E450" s="102"/>
      <c r="F450" s="102"/>
      <c r="G450" s="102"/>
      <c r="H450" s="102"/>
    </row>
    <row r="451" spans="1:28" x14ac:dyDescent="0.2">
      <c r="C451" s="25" t="s">
        <v>1517</v>
      </c>
      <c r="D451" s="102" t="s">
        <v>290</v>
      </c>
      <c r="E451" s="102"/>
      <c r="F451" s="102"/>
      <c r="G451" s="102"/>
      <c r="H451" s="102"/>
    </row>
    <row r="452" spans="1:28" x14ac:dyDescent="0.2">
      <c r="C452" s="11" t="s">
        <v>1510</v>
      </c>
      <c r="D452" s="34"/>
      <c r="E452" s="34"/>
      <c r="F452" s="34">
        <f>Source!BZ165</f>
        <v>105</v>
      </c>
      <c r="G452" s="59">
        <f>(Source!AF165+Source!AE165)*Source!FX165/100</f>
        <v>779.03910000000008</v>
      </c>
      <c r="H452" s="59">
        <f>Source!X165</f>
        <v>2566.71</v>
      </c>
    </row>
    <row r="453" spans="1:28" x14ac:dyDescent="0.2">
      <c r="C453" s="11" t="s">
        <v>1518</v>
      </c>
      <c r="D453" s="34"/>
      <c r="E453" s="34"/>
      <c r="F453" s="34"/>
      <c r="G453" s="34" t="str">
        <f>CONCATENATE(Source!DL165,Source!FT165, "=", Source!FX165, "%")</f>
        <v>*0,9=94,5%</v>
      </c>
      <c r="H453" s="34" t="str">
        <f>CONCATENATE(Source!AT165)</f>
        <v>95</v>
      </c>
    </row>
    <row r="454" spans="1:28" x14ac:dyDescent="0.2">
      <c r="C454" s="11" t="s">
        <v>1511</v>
      </c>
      <c r="D454" s="34"/>
      <c r="E454" s="34"/>
      <c r="F454" s="34">
        <f>Source!CA165</f>
        <v>55</v>
      </c>
      <c r="G454" s="59">
        <f>(Source!AF165+Source!AE165)*Source!FY165/100</f>
        <v>385.39765</v>
      </c>
      <c r="H454" s="59">
        <f>Source!Y165</f>
        <v>1269.8499999999999</v>
      </c>
    </row>
    <row r="455" spans="1:28" x14ac:dyDescent="0.2">
      <c r="C455" s="11" t="s">
        <v>1519</v>
      </c>
      <c r="D455" s="34"/>
      <c r="E455" s="34"/>
      <c r="F455" s="34"/>
      <c r="G455" s="34" t="str">
        <f>CONCATENATE(Source!DM165,Source!FU165, "=", Source!FY165, "%")</f>
        <v>*0,85=46,75%</v>
      </c>
      <c r="H455" s="34" t="str">
        <f>CONCATENATE(Source!AU165)</f>
        <v>47</v>
      </c>
    </row>
    <row r="456" spans="1:28" x14ac:dyDescent="0.2">
      <c r="C456" s="11" t="s">
        <v>1512</v>
      </c>
      <c r="D456" s="34"/>
      <c r="E456" s="34"/>
      <c r="F456" s="34"/>
      <c r="G456" s="59">
        <f>((Source!AF165+Source!AE165)*Source!FX165/100)+((Source!AF165+Source!AE165)*Source!FY165/100)+Source!AB165</f>
        <v>2002.1167500000001</v>
      </c>
      <c r="H456" s="59">
        <f>Source!O165+Source!X165+Source!Y165</f>
        <v>6581.9500000000007</v>
      </c>
    </row>
    <row r="457" spans="1:28" ht="28.5" x14ac:dyDescent="0.2">
      <c r="A457" s="47">
        <v>53</v>
      </c>
      <c r="B457" s="47" t="str">
        <f>Source!E167</f>
        <v>34,1</v>
      </c>
      <c r="C457" s="47" t="str">
        <f>Source!G167</f>
        <v>Смесь штукатурная «Ротбанд», КНАУФ</v>
      </c>
      <c r="D457" s="47" t="str">
        <f>Source!F167</f>
        <v>04.3.02.05-0002</v>
      </c>
      <c r="E457" s="32" t="str">
        <f>Source!H167</f>
        <v>кг</v>
      </c>
      <c r="F457" s="14">
        <f>Source!I167</f>
        <v>614.50800000000004</v>
      </c>
      <c r="G457" s="24">
        <f>Source!AB167</f>
        <v>2.0699999999999998</v>
      </c>
      <c r="H457" s="24">
        <f>Source!O167</f>
        <v>8344.5300000000007</v>
      </c>
      <c r="T457">
        <f>Source!O167+Source!X167+Source!Y167</f>
        <v>8344.5300000000007</v>
      </c>
      <c r="U457">
        <f>Source!P167</f>
        <v>8344.5300000000007</v>
      </c>
      <c r="V457">
        <f>Source!S167</f>
        <v>0</v>
      </c>
      <c r="W457">
        <f>Source!Q167</f>
        <v>0</v>
      </c>
      <c r="X457">
        <f>Source!R167</f>
        <v>0</v>
      </c>
      <c r="Y457">
        <f>Source!U167</f>
        <v>0</v>
      </c>
      <c r="Z457">
        <f>Source!V167</f>
        <v>0</v>
      </c>
      <c r="AA457">
        <f>Source!X167</f>
        <v>0</v>
      </c>
      <c r="AB457">
        <f>Source!Y167</f>
        <v>0</v>
      </c>
    </row>
    <row r="458" spans="1:28" ht="14.25" x14ac:dyDescent="0.2">
      <c r="C458" s="25" t="s">
        <v>1508</v>
      </c>
      <c r="D458" s="25">
        <f>Source!BC167</f>
        <v>6.56</v>
      </c>
      <c r="F458" s="14"/>
      <c r="G458" s="14"/>
      <c r="H458" s="14"/>
    </row>
    <row r="459" spans="1:28" ht="42.75" x14ac:dyDescent="0.2">
      <c r="A459" s="47">
        <v>54</v>
      </c>
      <c r="B459" s="47" t="str">
        <f>Source!E169</f>
        <v>35</v>
      </c>
      <c r="C459" s="47" t="str">
        <f>Source!G169</f>
        <v>Устройство гидроизоляции обмазочной в один слой толщиной 2 мм</v>
      </c>
      <c r="D459" s="47" t="str">
        <f>Source!F169</f>
        <v>11-01-004-05</v>
      </c>
      <c r="E459" s="32" t="str">
        <f>Source!H169</f>
        <v>100 м2</v>
      </c>
      <c r="F459" s="14">
        <f>Source!I169</f>
        <v>2.4514</v>
      </c>
      <c r="G459" s="24">
        <f>Source!AB169</f>
        <v>1228.44</v>
      </c>
      <c r="H459" s="24">
        <f>Source!O169</f>
        <v>19754.77</v>
      </c>
      <c r="T459">
        <f>Source!O169+Source!X169+Source!Y169</f>
        <v>29491.09</v>
      </c>
      <c r="U459">
        <f>Source!P169</f>
        <v>11138.15</v>
      </c>
      <c r="V459">
        <f>Source!S169</f>
        <v>5456.51</v>
      </c>
      <c r="W459">
        <f>Source!Q169</f>
        <v>3160.11</v>
      </c>
      <c r="X459">
        <f>Source!R169</f>
        <v>107.1</v>
      </c>
      <c r="Y459">
        <f>Source!U169</f>
        <v>76.031396699999988</v>
      </c>
      <c r="Z459">
        <f>Source!V169</f>
        <v>1.3176275</v>
      </c>
      <c r="AA459">
        <f>Source!X169</f>
        <v>6175.61</v>
      </c>
      <c r="AB459">
        <f>Source!Y169</f>
        <v>3560.71</v>
      </c>
    </row>
    <row r="460" spans="1:28" ht="14.25" x14ac:dyDescent="0.2">
      <c r="C460" s="25" t="str">
        <f>"Объем: "&amp;Source!I169&amp;"=245,14/"&amp;"100"</f>
        <v>Объем: 2,4514=245,14/100</v>
      </c>
      <c r="F460" s="14"/>
      <c r="G460" s="14"/>
      <c r="H460" s="14"/>
    </row>
    <row r="461" spans="1:28" x14ac:dyDescent="0.2">
      <c r="C461" s="25" t="s">
        <v>1506</v>
      </c>
      <c r="D461" s="25">
        <f>Source!BA169</f>
        <v>6.56</v>
      </c>
    </row>
    <row r="462" spans="1:28" x14ac:dyDescent="0.2">
      <c r="C462" s="25" t="s">
        <v>1507</v>
      </c>
      <c r="D462" s="25">
        <f>Source!BB169</f>
        <v>6.56</v>
      </c>
    </row>
    <row r="463" spans="1:28" x14ac:dyDescent="0.2">
      <c r="C463" s="25" t="s">
        <v>1508</v>
      </c>
      <c r="D463" s="25">
        <f>Source!BC169</f>
        <v>6.56</v>
      </c>
    </row>
    <row r="464" spans="1:28" x14ac:dyDescent="0.2">
      <c r="C464" s="25" t="s">
        <v>1509</v>
      </c>
      <c r="D464" s="25">
        <f>Source!BS169</f>
        <v>6.56</v>
      </c>
    </row>
    <row r="465" spans="1:28" x14ac:dyDescent="0.2">
      <c r="C465" s="25" t="s">
        <v>1513</v>
      </c>
      <c r="D465" s="102" t="s">
        <v>38</v>
      </c>
      <c r="E465" s="102"/>
      <c r="F465" s="102"/>
      <c r="G465" s="102"/>
      <c r="H465" s="102"/>
    </row>
    <row r="466" spans="1:28" x14ac:dyDescent="0.2">
      <c r="C466" s="25" t="s">
        <v>1514</v>
      </c>
      <c r="D466" s="102" t="s">
        <v>38</v>
      </c>
      <c r="E466" s="102"/>
      <c r="F466" s="102"/>
      <c r="G466" s="102"/>
      <c r="H466" s="102"/>
    </row>
    <row r="467" spans="1:28" x14ac:dyDescent="0.2">
      <c r="C467" s="25" t="s">
        <v>1515</v>
      </c>
      <c r="D467" s="102" t="s">
        <v>39</v>
      </c>
      <c r="E467" s="102"/>
      <c r="F467" s="102"/>
      <c r="G467" s="102"/>
      <c r="H467" s="102"/>
    </row>
    <row r="468" spans="1:28" x14ac:dyDescent="0.2">
      <c r="C468" s="25" t="s">
        <v>1516</v>
      </c>
      <c r="D468" s="102" t="s">
        <v>39</v>
      </c>
      <c r="E468" s="102"/>
      <c r="F468" s="102"/>
      <c r="G468" s="102"/>
      <c r="H468" s="102"/>
    </row>
    <row r="469" spans="1:28" x14ac:dyDescent="0.2">
      <c r="C469" s="25" t="s">
        <v>1517</v>
      </c>
      <c r="D469" s="102" t="s">
        <v>38</v>
      </c>
      <c r="E469" s="102"/>
      <c r="F469" s="102"/>
      <c r="G469" s="102"/>
      <c r="H469" s="102"/>
    </row>
    <row r="470" spans="1:28" x14ac:dyDescent="0.2">
      <c r="C470" s="11" t="s">
        <v>1510</v>
      </c>
      <c r="D470" s="34"/>
      <c r="E470" s="34"/>
      <c r="F470" s="34">
        <f>Source!BZ169</f>
        <v>123</v>
      </c>
      <c r="G470" s="59">
        <f>(Source!AF169+Source!AE169)*Source!FX169/100</f>
        <v>382.98878999999999</v>
      </c>
      <c r="H470" s="59">
        <f>Source!X169</f>
        <v>6175.61</v>
      </c>
    </row>
    <row r="471" spans="1:28" x14ac:dyDescent="0.2">
      <c r="C471" s="11" t="s">
        <v>1518</v>
      </c>
      <c r="D471" s="34"/>
      <c r="E471" s="34"/>
      <c r="F471" s="34"/>
      <c r="G471" s="34" t="str">
        <f>CONCATENATE(Source!DL169,Source!FT169, "=", Source!FX169, "%")</f>
        <v>*0,9=110,7%</v>
      </c>
      <c r="H471" s="34" t="str">
        <f>CONCATENATE(Source!AT169)</f>
        <v>111</v>
      </c>
    </row>
    <row r="472" spans="1:28" x14ac:dyDescent="0.2">
      <c r="C472" s="11" t="s">
        <v>1511</v>
      </c>
      <c r="D472" s="34"/>
      <c r="E472" s="34"/>
      <c r="F472" s="34">
        <f>Source!CA169</f>
        <v>75</v>
      </c>
      <c r="G472" s="59">
        <f>(Source!AF169+Source!AE169)*Source!FY169/100</f>
        <v>220.55587500000001</v>
      </c>
      <c r="H472" s="59">
        <f>Source!Y169</f>
        <v>3560.71</v>
      </c>
    </row>
    <row r="473" spans="1:28" x14ac:dyDescent="0.2">
      <c r="C473" s="11" t="s">
        <v>1519</v>
      </c>
      <c r="D473" s="34"/>
      <c r="E473" s="34"/>
      <c r="F473" s="34"/>
      <c r="G473" s="34" t="str">
        <f>CONCATENATE(Source!DM169,Source!FU169, "=", Source!FY169, "%")</f>
        <v>*0,85=63,75%</v>
      </c>
      <c r="H473" s="34" t="str">
        <f>CONCATENATE(Source!AU169)</f>
        <v>64</v>
      </c>
    </row>
    <row r="474" spans="1:28" x14ac:dyDescent="0.2">
      <c r="C474" s="11" t="s">
        <v>1512</v>
      </c>
      <c r="D474" s="34"/>
      <c r="E474" s="34"/>
      <c r="F474" s="34"/>
      <c r="G474" s="59">
        <f>((Source!AF169+Source!AE169)*Source!FX169/100)+((Source!AF169+Source!AE169)*Source!FY169/100)+Source!AB169</f>
        <v>1831.9846649999999</v>
      </c>
      <c r="H474" s="59">
        <f>Source!O169+Source!X169+Source!Y169</f>
        <v>29491.09</v>
      </c>
    </row>
    <row r="475" spans="1:28" ht="28.5" x14ac:dyDescent="0.2">
      <c r="A475" s="47">
        <v>55</v>
      </c>
      <c r="B475" s="47" t="str">
        <f>Source!E171</f>
        <v>35,1</v>
      </c>
      <c r="C475" s="47" t="str">
        <f>Source!G171</f>
        <v>Состав гидроизоляционный Церезит</v>
      </c>
      <c r="D475" s="47" t="str">
        <f>Source!F171</f>
        <v>14.2.05.01-0103</v>
      </c>
      <c r="E475" s="32" t="str">
        <f>Source!H171</f>
        <v>кг</v>
      </c>
      <c r="F475" s="14">
        <f>Source!I171</f>
        <v>134.827</v>
      </c>
      <c r="G475" s="24">
        <f>Source!AB171</f>
        <v>36.369999999999997</v>
      </c>
      <c r="H475" s="24">
        <f>Source!O171</f>
        <v>32168</v>
      </c>
      <c r="T475">
        <f>Source!O171+Source!X171+Source!Y171</f>
        <v>32168</v>
      </c>
      <c r="U475">
        <f>Source!P171</f>
        <v>32168</v>
      </c>
      <c r="V475">
        <f>Source!S171</f>
        <v>0</v>
      </c>
      <c r="W475">
        <f>Source!Q171</f>
        <v>0</v>
      </c>
      <c r="X475">
        <f>Source!R171</f>
        <v>0</v>
      </c>
      <c r="Y475">
        <f>Source!U171</f>
        <v>0</v>
      </c>
      <c r="Z475">
        <f>Source!V171</f>
        <v>0</v>
      </c>
      <c r="AA475">
        <f>Source!X171</f>
        <v>0</v>
      </c>
      <c r="AB475">
        <f>Source!Y171</f>
        <v>0</v>
      </c>
    </row>
    <row r="476" spans="1:28" ht="14.25" x14ac:dyDescent="0.2">
      <c r="C476" s="25" t="s">
        <v>1508</v>
      </c>
      <c r="D476" s="25">
        <f>Source!BC171</f>
        <v>6.56</v>
      </c>
      <c r="F476" s="14"/>
      <c r="G476" s="14"/>
      <c r="H476" s="14"/>
    </row>
    <row r="477" spans="1:28" ht="42.75" x14ac:dyDescent="0.2">
      <c r="A477" s="47">
        <v>56</v>
      </c>
      <c r="B477" s="47" t="str">
        <f>Source!E173</f>
        <v>35,2</v>
      </c>
      <c r="C477" s="47" t="s">
        <v>1522</v>
      </c>
      <c r="D477" s="47" t="str">
        <f>Source!F173</f>
        <v>01.2.01.02-0052</v>
      </c>
      <c r="E477" s="32" t="str">
        <f>Source!H173</f>
        <v>т</v>
      </c>
      <c r="F477" s="14">
        <f>Source!I173</f>
        <v>-4.6577E-2</v>
      </c>
      <c r="G477" s="24">
        <f>Source!AB173</f>
        <v>1525.5</v>
      </c>
      <c r="H477" s="24">
        <f>Source!O173</f>
        <v>-466.11</v>
      </c>
      <c r="T477">
        <f>Source!O173+Source!X173+Source!Y173</f>
        <v>-466.11</v>
      </c>
      <c r="U477">
        <f>Source!P173</f>
        <v>-466.11</v>
      </c>
      <c r="V477">
        <f>Source!S173</f>
        <v>0</v>
      </c>
      <c r="W477">
        <f>Source!Q173</f>
        <v>0</v>
      </c>
      <c r="X477">
        <f>Source!R173</f>
        <v>0</v>
      </c>
      <c r="Y477">
        <f>Source!U173</f>
        <v>0</v>
      </c>
      <c r="Z477">
        <f>Source!V173</f>
        <v>0</v>
      </c>
      <c r="AA477">
        <f>Source!X173</f>
        <v>0</v>
      </c>
      <c r="AB477">
        <f>Source!Y173</f>
        <v>0</v>
      </c>
    </row>
    <row r="478" spans="1:28" ht="14.25" x14ac:dyDescent="0.2">
      <c r="C478" s="25" t="s">
        <v>1508</v>
      </c>
      <c r="D478" s="25">
        <f>Source!BC173</f>
        <v>6.56</v>
      </c>
      <c r="F478" s="14"/>
      <c r="G478" s="14"/>
      <c r="H478" s="14"/>
    </row>
    <row r="479" spans="1:28" ht="42.75" x14ac:dyDescent="0.2">
      <c r="A479" s="47">
        <v>57</v>
      </c>
      <c r="B479" s="47" t="str">
        <f>Source!E175</f>
        <v>35,3</v>
      </c>
      <c r="C479" s="47" t="s">
        <v>1523</v>
      </c>
      <c r="D479" s="47" t="str">
        <f>Source!F175</f>
        <v>01.2.01.02-0054</v>
      </c>
      <c r="E479" s="32" t="str">
        <f>Source!H175</f>
        <v>т</v>
      </c>
      <c r="F479" s="14">
        <f>Source!I175</f>
        <v>-0.38486999999999999</v>
      </c>
      <c r="G479" s="24">
        <f>Source!AB175</f>
        <v>1383.1</v>
      </c>
      <c r="H479" s="24">
        <f>Source!O175</f>
        <v>-3491.98</v>
      </c>
      <c r="T479">
        <f>Source!O175+Source!X175+Source!Y175</f>
        <v>-3491.98</v>
      </c>
      <c r="U479">
        <f>Source!P175</f>
        <v>-3491.98</v>
      </c>
      <c r="V479">
        <f>Source!S175</f>
        <v>0</v>
      </c>
      <c r="W479">
        <f>Source!Q175</f>
        <v>0</v>
      </c>
      <c r="X479">
        <f>Source!R175</f>
        <v>0</v>
      </c>
      <c r="Y479">
        <f>Source!U175</f>
        <v>0</v>
      </c>
      <c r="Z479">
        <f>Source!V175</f>
        <v>0</v>
      </c>
      <c r="AA479">
        <f>Source!X175</f>
        <v>0</v>
      </c>
      <c r="AB479">
        <f>Source!Y175</f>
        <v>0</v>
      </c>
    </row>
    <row r="480" spans="1:28" ht="14.25" x14ac:dyDescent="0.2">
      <c r="C480" s="25" t="s">
        <v>1508</v>
      </c>
      <c r="D480" s="25">
        <f>Source!BC175</f>
        <v>6.56</v>
      </c>
      <c r="F480" s="14"/>
      <c r="G480" s="14"/>
      <c r="H480" s="14"/>
    </row>
    <row r="481" spans="1:28" ht="28.5" x14ac:dyDescent="0.2">
      <c r="A481" s="47">
        <v>58</v>
      </c>
      <c r="B481" s="47" t="str">
        <f>Source!E177</f>
        <v>35,4</v>
      </c>
      <c r="C481" s="47" t="s">
        <v>1524</v>
      </c>
      <c r="D481" s="47" t="str">
        <f>Source!F177</f>
        <v>01.3.01.01-0009</v>
      </c>
      <c r="E481" s="32" t="str">
        <f>Source!H177</f>
        <v>т</v>
      </c>
      <c r="F481" s="14">
        <f>Source!I177</f>
        <v>-0.13972999999999999</v>
      </c>
      <c r="G481" s="24">
        <f>Source!AB177</f>
        <v>6143.8</v>
      </c>
      <c r="H481" s="24">
        <f>Source!O177</f>
        <v>-5631.58</v>
      </c>
      <c r="T481">
        <f>Source!O177+Source!X177+Source!Y177</f>
        <v>-5631.58</v>
      </c>
      <c r="U481">
        <f>Source!P177</f>
        <v>-5631.58</v>
      </c>
      <c r="V481">
        <f>Source!S177</f>
        <v>0</v>
      </c>
      <c r="W481">
        <f>Source!Q177</f>
        <v>0</v>
      </c>
      <c r="X481">
        <f>Source!R177</f>
        <v>0</v>
      </c>
      <c r="Y481">
        <f>Source!U177</f>
        <v>0</v>
      </c>
      <c r="Z481">
        <f>Source!V177</f>
        <v>0</v>
      </c>
      <c r="AA481">
        <f>Source!X177</f>
        <v>0</v>
      </c>
      <c r="AB481">
        <f>Source!Y177</f>
        <v>0</v>
      </c>
    </row>
    <row r="482" spans="1:28" ht="14.25" x14ac:dyDescent="0.2">
      <c r="C482" s="25" t="s">
        <v>1508</v>
      </c>
      <c r="D482" s="25">
        <f>Source!BC177</f>
        <v>6.56</v>
      </c>
      <c r="F482" s="14"/>
      <c r="G482" s="14"/>
      <c r="H482" s="14"/>
    </row>
    <row r="483" spans="1:28" ht="42.75" x14ac:dyDescent="0.2">
      <c r="A483" s="47">
        <v>59</v>
      </c>
      <c r="B483" s="47" t="str">
        <f>Source!E179</f>
        <v>35,5</v>
      </c>
      <c r="C483" s="47" t="s">
        <v>1525</v>
      </c>
      <c r="D483" s="47" t="str">
        <f>Source!F179</f>
        <v>01.7.07.13-0001</v>
      </c>
      <c r="E483" s="32" t="str">
        <f>Source!H179</f>
        <v>т</v>
      </c>
      <c r="F483" s="14">
        <f>Source!I179</f>
        <v>-0.306425</v>
      </c>
      <c r="G483" s="24">
        <f>Source!AB179</f>
        <v>688.8</v>
      </c>
      <c r="H483" s="24">
        <f>Source!O179</f>
        <v>-1384.59</v>
      </c>
      <c r="T483">
        <f>Source!O179+Source!X179+Source!Y179</f>
        <v>-1384.59</v>
      </c>
      <c r="U483">
        <f>Source!P179</f>
        <v>-1384.59</v>
      </c>
      <c r="V483">
        <f>Source!S179</f>
        <v>0</v>
      </c>
      <c r="W483">
        <f>Source!Q179</f>
        <v>0</v>
      </c>
      <c r="X483">
        <f>Source!R179</f>
        <v>0</v>
      </c>
      <c r="Y483">
        <f>Source!U179</f>
        <v>0</v>
      </c>
      <c r="Z483">
        <f>Source!V179</f>
        <v>0</v>
      </c>
      <c r="AA483">
        <f>Source!X179</f>
        <v>0</v>
      </c>
      <c r="AB483">
        <f>Source!Y179</f>
        <v>0</v>
      </c>
    </row>
    <row r="484" spans="1:28" ht="14.25" x14ac:dyDescent="0.2">
      <c r="C484" s="25" t="s">
        <v>1508</v>
      </c>
      <c r="D484" s="25">
        <f>Source!BC179</f>
        <v>6.56</v>
      </c>
      <c r="F484" s="14"/>
      <c r="G484" s="14"/>
      <c r="H484" s="14"/>
    </row>
    <row r="485" spans="1:28" ht="57" x14ac:dyDescent="0.2">
      <c r="A485" s="47">
        <v>60</v>
      </c>
      <c r="B485" s="47" t="str">
        <f>Source!E181</f>
        <v>36</v>
      </c>
      <c r="C485" s="47" t="str">
        <f>Source!G181</f>
        <v>Устройство гидроизоляции обмазочной на каждый последующий слой толщиной 1 мм добавлять к расценке 11-01-004-05</v>
      </c>
      <c r="D485" s="47" t="str">
        <f>Source!F181</f>
        <v>11-01-004-06</v>
      </c>
      <c r="E485" s="32" t="str">
        <f>Source!H181</f>
        <v>100 м2</v>
      </c>
      <c r="F485" s="14">
        <f>Source!I181</f>
        <v>2.4514</v>
      </c>
      <c r="G485" s="24">
        <f>Source!AB181</f>
        <v>371.64</v>
      </c>
      <c r="H485" s="24">
        <f>Source!O181</f>
        <v>5976.41</v>
      </c>
      <c r="T485">
        <f>Source!O181+Source!X181+Source!Y181</f>
        <v>9302.51</v>
      </c>
      <c r="U485">
        <f>Source!P181</f>
        <v>2507.2199999999998</v>
      </c>
      <c r="V485">
        <f>Source!S181</f>
        <v>1840.97</v>
      </c>
      <c r="W485">
        <f>Source!Q181</f>
        <v>1628.22</v>
      </c>
      <c r="X485">
        <f>Source!R181</f>
        <v>59.66</v>
      </c>
      <c r="Y485">
        <f>Source!U181</f>
        <v>25.653900999999994</v>
      </c>
      <c r="Z485">
        <f>Source!V181</f>
        <v>0.73541999999999996</v>
      </c>
      <c r="AA485">
        <f>Source!X181</f>
        <v>2109.6999999999998</v>
      </c>
      <c r="AB485">
        <f>Source!Y181</f>
        <v>1216.4000000000001</v>
      </c>
    </row>
    <row r="486" spans="1:28" ht="14.25" x14ac:dyDescent="0.2">
      <c r="C486" s="25" t="str">
        <f>"Объем: "&amp;Source!I181&amp;"=245,14/"&amp;"100"</f>
        <v>Объем: 2,4514=245,14/100</v>
      </c>
      <c r="F486" s="14"/>
      <c r="G486" s="14"/>
      <c r="H486" s="14"/>
    </row>
    <row r="487" spans="1:28" x14ac:dyDescent="0.2">
      <c r="C487" s="25" t="s">
        <v>1506</v>
      </c>
      <c r="D487" s="25">
        <f>Source!BA181</f>
        <v>6.56</v>
      </c>
    </row>
    <row r="488" spans="1:28" x14ac:dyDescent="0.2">
      <c r="C488" s="25" t="s">
        <v>1507</v>
      </c>
      <c r="D488" s="25">
        <f>Source!BB181</f>
        <v>6.56</v>
      </c>
    </row>
    <row r="489" spans="1:28" x14ac:dyDescent="0.2">
      <c r="C489" s="25" t="s">
        <v>1508</v>
      </c>
      <c r="D489" s="25">
        <f>Source!BC181</f>
        <v>6.56</v>
      </c>
    </row>
    <row r="490" spans="1:28" x14ac:dyDescent="0.2">
      <c r="C490" s="25" t="s">
        <v>1509</v>
      </c>
      <c r="D490" s="25">
        <f>Source!BS181</f>
        <v>6.56</v>
      </c>
    </row>
    <row r="491" spans="1:28" x14ac:dyDescent="0.2">
      <c r="C491" s="25" t="s">
        <v>1513</v>
      </c>
      <c r="D491" s="102" t="s">
        <v>38</v>
      </c>
      <c r="E491" s="102"/>
      <c r="F491" s="102"/>
      <c r="G491" s="102"/>
      <c r="H491" s="102"/>
    </row>
    <row r="492" spans="1:28" x14ac:dyDescent="0.2">
      <c r="C492" s="25" t="s">
        <v>1514</v>
      </c>
      <c r="D492" s="102" t="s">
        <v>38</v>
      </c>
      <c r="E492" s="102"/>
      <c r="F492" s="102"/>
      <c r="G492" s="102"/>
      <c r="H492" s="102"/>
    </row>
    <row r="493" spans="1:28" x14ac:dyDescent="0.2">
      <c r="C493" s="25" t="s">
        <v>1515</v>
      </c>
      <c r="D493" s="102" t="s">
        <v>39</v>
      </c>
      <c r="E493" s="102"/>
      <c r="F493" s="102"/>
      <c r="G493" s="102"/>
      <c r="H493" s="102"/>
    </row>
    <row r="494" spans="1:28" x14ac:dyDescent="0.2">
      <c r="C494" s="25" t="s">
        <v>1516</v>
      </c>
      <c r="D494" s="102" t="s">
        <v>39</v>
      </c>
      <c r="E494" s="102"/>
      <c r="F494" s="102"/>
      <c r="G494" s="102"/>
      <c r="H494" s="102"/>
    </row>
    <row r="495" spans="1:28" x14ac:dyDescent="0.2">
      <c r="C495" s="25" t="s">
        <v>1517</v>
      </c>
      <c r="D495" s="102" t="s">
        <v>38</v>
      </c>
      <c r="E495" s="102"/>
      <c r="F495" s="102"/>
      <c r="G495" s="102"/>
      <c r="H495" s="102"/>
    </row>
    <row r="496" spans="1:28" x14ac:dyDescent="0.2">
      <c r="C496" s="11" t="s">
        <v>1510</v>
      </c>
      <c r="D496" s="34"/>
      <c r="E496" s="34"/>
      <c r="F496" s="34">
        <f>Source!BZ181</f>
        <v>123</v>
      </c>
      <c r="G496" s="59">
        <f>(Source!AF181+Source!AE181)*Source!FX181/100</f>
        <v>130.83633</v>
      </c>
      <c r="H496" s="59">
        <f>Source!X181</f>
        <v>2109.6999999999998</v>
      </c>
    </row>
    <row r="497" spans="1:28" x14ac:dyDescent="0.2">
      <c r="C497" s="11" t="s">
        <v>1518</v>
      </c>
      <c r="D497" s="34"/>
      <c r="E497" s="34"/>
      <c r="F497" s="34"/>
      <c r="G497" s="34" t="str">
        <f>CONCATENATE(Source!DL181,Source!FT181, "=", Source!FX181, "%")</f>
        <v>*0,9=110,7%</v>
      </c>
      <c r="H497" s="34" t="str">
        <f>CONCATENATE(Source!AT181)</f>
        <v>111</v>
      </c>
    </row>
    <row r="498" spans="1:28" x14ac:dyDescent="0.2">
      <c r="C498" s="11" t="s">
        <v>1511</v>
      </c>
      <c r="D498" s="34"/>
      <c r="E498" s="34"/>
      <c r="F498" s="34">
        <f>Source!CA181</f>
        <v>75</v>
      </c>
      <c r="G498" s="59">
        <f>(Source!AF181+Source!AE181)*Source!FY181/100</f>
        <v>75.346125000000001</v>
      </c>
      <c r="H498" s="59">
        <f>Source!Y181</f>
        <v>1216.4000000000001</v>
      </c>
    </row>
    <row r="499" spans="1:28" x14ac:dyDescent="0.2">
      <c r="C499" s="11" t="s">
        <v>1519</v>
      </c>
      <c r="D499" s="34"/>
      <c r="E499" s="34"/>
      <c r="F499" s="34"/>
      <c r="G499" s="34" t="str">
        <f>CONCATENATE(Source!DM181,Source!FU181, "=", Source!FY181, "%")</f>
        <v>*0,85=63,75%</v>
      </c>
      <c r="H499" s="34" t="str">
        <f>CONCATENATE(Source!AU181)</f>
        <v>64</v>
      </c>
    </row>
    <row r="500" spans="1:28" x14ac:dyDescent="0.2">
      <c r="C500" s="11" t="s">
        <v>1512</v>
      </c>
      <c r="D500" s="34"/>
      <c r="E500" s="34"/>
      <c r="F500" s="34"/>
      <c r="G500" s="59">
        <f>((Source!AF181+Source!AE181)*Source!FX181/100)+((Source!AF181+Source!AE181)*Source!FY181/100)+Source!AB181</f>
        <v>577.82245499999999</v>
      </c>
      <c r="H500" s="59">
        <f>Source!O181+Source!X181+Source!Y181</f>
        <v>9302.51</v>
      </c>
    </row>
    <row r="501" spans="1:28" ht="28.5" x14ac:dyDescent="0.2">
      <c r="A501" s="47">
        <v>61</v>
      </c>
      <c r="B501" s="47" t="str">
        <f>Source!E183</f>
        <v>36,1</v>
      </c>
      <c r="C501" s="47" t="s">
        <v>1526</v>
      </c>
      <c r="D501" s="47" t="str">
        <f>Source!F183</f>
        <v>01.1.02.10-0021</v>
      </c>
      <c r="E501" s="32" t="str">
        <f>Source!H183</f>
        <v>т</v>
      </c>
      <c r="F501" s="14">
        <f>Source!I183</f>
        <v>-9.8060000000000005E-3</v>
      </c>
      <c r="G501" s="24">
        <f>Source!AB183</f>
        <v>1160</v>
      </c>
      <c r="H501" s="24">
        <f>Source!O183</f>
        <v>-74.62</v>
      </c>
      <c r="T501">
        <f>Source!O183+Source!X183+Source!Y183</f>
        <v>-74.62</v>
      </c>
      <c r="U501">
        <f>Source!P183</f>
        <v>-74.62</v>
      </c>
      <c r="V501">
        <f>Source!S183</f>
        <v>0</v>
      </c>
      <c r="W501">
        <f>Source!Q183</f>
        <v>0</v>
      </c>
      <c r="X501">
        <f>Source!R183</f>
        <v>0</v>
      </c>
      <c r="Y501">
        <f>Source!U183</f>
        <v>0</v>
      </c>
      <c r="Z501">
        <f>Source!V183</f>
        <v>0</v>
      </c>
      <c r="AA501">
        <f>Source!X183</f>
        <v>0</v>
      </c>
      <c r="AB501">
        <f>Source!Y183</f>
        <v>0</v>
      </c>
    </row>
    <row r="502" spans="1:28" ht="14.25" x14ac:dyDescent="0.2">
      <c r="C502" s="25" t="s">
        <v>1508</v>
      </c>
      <c r="D502" s="25">
        <f>Source!BC183</f>
        <v>6.56</v>
      </c>
      <c r="F502" s="14"/>
      <c r="G502" s="14"/>
      <c r="H502" s="14"/>
    </row>
    <row r="503" spans="1:28" ht="42.75" x14ac:dyDescent="0.2">
      <c r="A503" s="47">
        <v>62</v>
      </c>
      <c r="B503" s="47" t="str">
        <f>Source!E185</f>
        <v>36,2</v>
      </c>
      <c r="C503" s="47" t="s">
        <v>1523</v>
      </c>
      <c r="D503" s="47" t="str">
        <f>Source!F185</f>
        <v>01.2.01.02-0054</v>
      </c>
      <c r="E503" s="32" t="str">
        <f>Source!H185</f>
        <v>т</v>
      </c>
      <c r="F503" s="14">
        <f>Source!I185</f>
        <v>-0.19120899999999999</v>
      </c>
      <c r="G503" s="24">
        <f>Source!AB185</f>
        <v>1383.1</v>
      </c>
      <c r="H503" s="24">
        <f>Source!O185</f>
        <v>-1734.87</v>
      </c>
      <c r="T503">
        <f>Source!O185+Source!X185+Source!Y185</f>
        <v>-1734.87</v>
      </c>
      <c r="U503">
        <f>Source!P185</f>
        <v>-1734.87</v>
      </c>
      <c r="V503">
        <f>Source!S185</f>
        <v>0</v>
      </c>
      <c r="W503">
        <f>Source!Q185</f>
        <v>0</v>
      </c>
      <c r="X503">
        <f>Source!R185</f>
        <v>0</v>
      </c>
      <c r="Y503">
        <f>Source!U185</f>
        <v>0</v>
      </c>
      <c r="Z503">
        <f>Source!V185</f>
        <v>0</v>
      </c>
      <c r="AA503">
        <f>Source!X185</f>
        <v>0</v>
      </c>
      <c r="AB503">
        <f>Source!Y185</f>
        <v>0</v>
      </c>
    </row>
    <row r="504" spans="1:28" ht="14.25" x14ac:dyDescent="0.2">
      <c r="C504" s="25" t="s">
        <v>1508</v>
      </c>
      <c r="D504" s="25">
        <f>Source!BC185</f>
        <v>6.56</v>
      </c>
      <c r="F504" s="14"/>
      <c r="G504" s="14"/>
      <c r="H504" s="14"/>
    </row>
    <row r="505" spans="1:28" ht="42.75" x14ac:dyDescent="0.2">
      <c r="A505" s="47">
        <v>63</v>
      </c>
      <c r="B505" s="47" t="str">
        <f>Source!E187</f>
        <v>36,3</v>
      </c>
      <c r="C505" s="47" t="s">
        <v>1525</v>
      </c>
      <c r="D505" s="47" t="str">
        <f>Source!F187</f>
        <v>01.7.07.13-0001</v>
      </c>
      <c r="E505" s="32" t="str">
        <f>Source!H187</f>
        <v>т</v>
      </c>
      <c r="F505" s="14">
        <f>Source!I187</f>
        <v>-0.15443799999999999</v>
      </c>
      <c r="G505" s="24">
        <f>Source!AB187</f>
        <v>688.8</v>
      </c>
      <c r="H505" s="24">
        <f>Source!O187</f>
        <v>-697.83</v>
      </c>
      <c r="T505">
        <f>Source!O187+Source!X187+Source!Y187</f>
        <v>-697.83</v>
      </c>
      <c r="U505">
        <f>Source!P187</f>
        <v>-697.83</v>
      </c>
      <c r="V505">
        <f>Source!S187</f>
        <v>0</v>
      </c>
      <c r="W505">
        <f>Source!Q187</f>
        <v>0</v>
      </c>
      <c r="X505">
        <f>Source!R187</f>
        <v>0</v>
      </c>
      <c r="Y505">
        <f>Source!U187</f>
        <v>0</v>
      </c>
      <c r="Z505">
        <f>Source!V187</f>
        <v>0</v>
      </c>
      <c r="AA505">
        <f>Source!X187</f>
        <v>0</v>
      </c>
      <c r="AB505">
        <f>Source!Y187</f>
        <v>0</v>
      </c>
    </row>
    <row r="506" spans="1:28" ht="14.25" x14ac:dyDescent="0.2">
      <c r="C506" s="25" t="s">
        <v>1508</v>
      </c>
      <c r="D506" s="25">
        <f>Source!BC187</f>
        <v>6.56</v>
      </c>
      <c r="F506" s="14"/>
      <c r="G506" s="14"/>
      <c r="H506" s="14"/>
    </row>
    <row r="507" spans="1:28" ht="28.5" x14ac:dyDescent="0.2">
      <c r="A507" s="47">
        <v>64</v>
      </c>
      <c r="B507" s="47" t="str">
        <f>Source!E189</f>
        <v>36,4</v>
      </c>
      <c r="C507" s="47" t="str">
        <f>Source!G189</f>
        <v>Состав гидроизоляционный Церезит</v>
      </c>
      <c r="D507" s="47" t="str">
        <f>Source!F189</f>
        <v>14.2.05.01-0103</v>
      </c>
      <c r="E507" s="32" t="str">
        <f>Source!H189</f>
        <v>кг</v>
      </c>
      <c r="F507" s="14">
        <f>Source!I189</f>
        <v>122.57000000000001</v>
      </c>
      <c r="G507" s="24">
        <f>Source!AB189</f>
        <v>36.369999999999997</v>
      </c>
      <c r="H507" s="24">
        <f>Source!O189</f>
        <v>29243.63</v>
      </c>
      <c r="T507">
        <f>Source!O189+Source!X189+Source!Y189</f>
        <v>29243.63</v>
      </c>
      <c r="U507">
        <f>Source!P189</f>
        <v>29243.63</v>
      </c>
      <c r="V507">
        <f>Source!S189</f>
        <v>0</v>
      </c>
      <c r="W507">
        <f>Source!Q189</f>
        <v>0</v>
      </c>
      <c r="X507">
        <f>Source!R189</f>
        <v>0</v>
      </c>
      <c r="Y507">
        <f>Source!U189</f>
        <v>0</v>
      </c>
      <c r="Z507">
        <f>Source!V189</f>
        <v>0</v>
      </c>
      <c r="AA507">
        <f>Source!X189</f>
        <v>0</v>
      </c>
      <c r="AB507">
        <f>Source!Y189</f>
        <v>0</v>
      </c>
    </row>
    <row r="508" spans="1:28" ht="14.25" x14ac:dyDescent="0.2">
      <c r="C508" s="25" t="s">
        <v>1508</v>
      </c>
      <c r="D508" s="25">
        <f>Source!BC189</f>
        <v>6.56</v>
      </c>
      <c r="F508" s="14"/>
      <c r="G508" s="14"/>
      <c r="H508" s="14"/>
    </row>
    <row r="509" spans="1:28" ht="42.75" x14ac:dyDescent="0.2">
      <c r="A509" s="47">
        <v>65</v>
      </c>
      <c r="B509" s="47" t="str">
        <f>Source!E191</f>
        <v>37</v>
      </c>
      <c r="C509" s="47" t="str">
        <f>Source!G191</f>
        <v>Устройство покрытий из плит керамогранитных размером 40х40 см прим. (30х30 см)</v>
      </c>
      <c r="D509" s="47" t="str">
        <f>Source!F191</f>
        <v>11-01-047-01</v>
      </c>
      <c r="E509" s="32" t="str">
        <f>Source!H191</f>
        <v>100 м2</v>
      </c>
      <c r="F509" s="14">
        <f>Source!I191</f>
        <v>2.4514</v>
      </c>
      <c r="G509" s="24">
        <f>Source!AB191</f>
        <v>21989.86</v>
      </c>
      <c r="H509" s="24">
        <f>Source!O191</f>
        <v>353622.99</v>
      </c>
      <c r="T509">
        <f>Source!O191+Source!X191+Source!Y191</f>
        <v>442043.14</v>
      </c>
      <c r="U509">
        <f>Source!P191</f>
        <v>302963.71999999997</v>
      </c>
      <c r="V509">
        <f>Source!S191</f>
        <v>50173.78</v>
      </c>
      <c r="W509">
        <f>Source!Q191</f>
        <v>485.49</v>
      </c>
      <c r="X509">
        <f>Source!R191</f>
        <v>352.02</v>
      </c>
      <c r="Y509">
        <f>Source!U191</f>
        <v>875.10812620000002</v>
      </c>
      <c r="Z509">
        <f>Source!V191</f>
        <v>5.3011525000000006</v>
      </c>
      <c r="AA509">
        <f>Source!X191</f>
        <v>56083.64</v>
      </c>
      <c r="AB509">
        <f>Source!Y191</f>
        <v>32336.51</v>
      </c>
    </row>
    <row r="510" spans="1:28" ht="14.25" x14ac:dyDescent="0.2">
      <c r="C510" s="25" t="str">
        <f>"Объем: "&amp;Source!I191&amp;"=245,14/"&amp;"100"</f>
        <v>Объем: 2,4514=245,14/100</v>
      </c>
      <c r="F510" s="14"/>
      <c r="G510" s="14"/>
      <c r="H510" s="14"/>
    </row>
    <row r="511" spans="1:28" x14ac:dyDescent="0.2">
      <c r="C511" s="25" t="s">
        <v>1506</v>
      </c>
      <c r="D511" s="25">
        <f>Source!BA191</f>
        <v>6.56</v>
      </c>
    </row>
    <row r="512" spans="1:28" x14ac:dyDescent="0.2">
      <c r="C512" s="25" t="s">
        <v>1507</v>
      </c>
      <c r="D512" s="25">
        <f>Source!BB191</f>
        <v>6.56</v>
      </c>
    </row>
    <row r="513" spans="1:28" x14ac:dyDescent="0.2">
      <c r="C513" s="25" t="s">
        <v>1508</v>
      </c>
      <c r="D513" s="25">
        <f>Source!BC191</f>
        <v>6.56</v>
      </c>
    </row>
    <row r="514" spans="1:28" x14ac:dyDescent="0.2">
      <c r="C514" s="25" t="s">
        <v>1509</v>
      </c>
      <c r="D514" s="25">
        <f>Source!BS191</f>
        <v>6.56</v>
      </c>
    </row>
    <row r="515" spans="1:28" x14ac:dyDescent="0.2">
      <c r="C515" s="25" t="s">
        <v>1513</v>
      </c>
      <c r="D515" s="102" t="s">
        <v>38</v>
      </c>
      <c r="E515" s="102"/>
      <c r="F515" s="102"/>
      <c r="G515" s="102"/>
      <c r="H515" s="102"/>
    </row>
    <row r="516" spans="1:28" x14ac:dyDescent="0.2">
      <c r="C516" s="25" t="s">
        <v>1514</v>
      </c>
      <c r="D516" s="102" t="s">
        <v>38</v>
      </c>
      <c r="E516" s="102"/>
      <c r="F516" s="102"/>
      <c r="G516" s="102"/>
      <c r="H516" s="102"/>
    </row>
    <row r="517" spans="1:28" x14ac:dyDescent="0.2">
      <c r="C517" s="25" t="s">
        <v>1515</v>
      </c>
      <c r="D517" s="102" t="s">
        <v>39</v>
      </c>
      <c r="E517" s="102"/>
      <c r="F517" s="102"/>
      <c r="G517" s="102"/>
      <c r="H517" s="102"/>
    </row>
    <row r="518" spans="1:28" x14ac:dyDescent="0.2">
      <c r="C518" s="25" t="s">
        <v>1516</v>
      </c>
      <c r="D518" s="102" t="s">
        <v>39</v>
      </c>
      <c r="E518" s="102"/>
      <c r="F518" s="102"/>
      <c r="G518" s="102"/>
      <c r="H518" s="102"/>
    </row>
    <row r="519" spans="1:28" x14ac:dyDescent="0.2">
      <c r="C519" s="25" t="s">
        <v>1517</v>
      </c>
      <c r="D519" s="102" t="s">
        <v>38</v>
      </c>
      <c r="E519" s="102"/>
      <c r="F519" s="102"/>
      <c r="G519" s="102"/>
      <c r="H519" s="102"/>
    </row>
    <row r="520" spans="1:28" x14ac:dyDescent="0.2">
      <c r="C520" s="11" t="s">
        <v>1510</v>
      </c>
      <c r="D520" s="34"/>
      <c r="E520" s="34"/>
      <c r="F520" s="34">
        <f>Source!BZ191</f>
        <v>123</v>
      </c>
      <c r="G520" s="59">
        <f>(Source!AF191+Source!AE191)*Source!FX191/100</f>
        <v>3478.1054399999998</v>
      </c>
      <c r="H520" s="59">
        <f>Source!X191</f>
        <v>56083.64</v>
      </c>
    </row>
    <row r="521" spans="1:28" x14ac:dyDescent="0.2">
      <c r="C521" s="11" t="s">
        <v>1518</v>
      </c>
      <c r="D521" s="34"/>
      <c r="E521" s="34"/>
      <c r="F521" s="34"/>
      <c r="G521" s="34" t="str">
        <f>CONCATENATE(Source!DL191,Source!FT191, "=", Source!FX191, "%")</f>
        <v>*0,9=110,7%</v>
      </c>
      <c r="H521" s="34" t="str">
        <f>CONCATENATE(Source!AT191)</f>
        <v>111</v>
      </c>
    </row>
    <row r="522" spans="1:28" x14ac:dyDescent="0.2">
      <c r="C522" s="11" t="s">
        <v>1511</v>
      </c>
      <c r="D522" s="34"/>
      <c r="E522" s="34"/>
      <c r="F522" s="34">
        <f>Source!CA191</f>
        <v>75</v>
      </c>
      <c r="G522" s="59">
        <f>(Source!AF191+Source!AE191)*Source!FY191/100</f>
        <v>2002.9739999999999</v>
      </c>
      <c r="H522" s="59">
        <f>Source!Y191</f>
        <v>32336.51</v>
      </c>
    </row>
    <row r="523" spans="1:28" x14ac:dyDescent="0.2">
      <c r="C523" s="11" t="s">
        <v>1519</v>
      </c>
      <c r="D523" s="34"/>
      <c r="E523" s="34"/>
      <c r="F523" s="34"/>
      <c r="G523" s="34" t="str">
        <f>CONCATENATE(Source!DM191,Source!FU191, "=", Source!FY191, "%")</f>
        <v>*0,85=63,75%</v>
      </c>
      <c r="H523" s="34" t="str">
        <f>CONCATENATE(Source!AU191)</f>
        <v>64</v>
      </c>
    </row>
    <row r="524" spans="1:28" x14ac:dyDescent="0.2">
      <c r="C524" s="11" t="s">
        <v>1512</v>
      </c>
      <c r="D524" s="34"/>
      <c r="E524" s="34"/>
      <c r="F524" s="34"/>
      <c r="G524" s="59">
        <f>((Source!AF191+Source!AE191)*Source!FX191/100)+((Source!AF191+Source!AE191)*Source!FY191/100)+Source!AB191</f>
        <v>27470.939440000002</v>
      </c>
      <c r="H524" s="59">
        <f>Source!O191+Source!X191+Source!Y191</f>
        <v>442043.14</v>
      </c>
    </row>
    <row r="525" spans="1:28" ht="57" x14ac:dyDescent="0.2">
      <c r="A525" s="47">
        <v>66</v>
      </c>
      <c r="B525" s="47" t="str">
        <f>Source!E193</f>
        <v>37,1</v>
      </c>
      <c r="C525" s="47" t="s">
        <v>1527</v>
      </c>
      <c r="D525" s="47" t="str">
        <f>Source!F193</f>
        <v>06.2.05.03-0003</v>
      </c>
      <c r="E525" s="32" t="str">
        <f>Source!H193</f>
        <v>м2</v>
      </c>
      <c r="F525" s="14">
        <f>Source!I193</f>
        <v>-250.0428</v>
      </c>
      <c r="G525" s="24">
        <f>Source!AB193</f>
        <v>140.44999999999999</v>
      </c>
      <c r="H525" s="24">
        <f>Source!O193</f>
        <v>-230377.43</v>
      </c>
      <c r="T525">
        <f>Source!O193+Source!X193+Source!Y193</f>
        <v>-230377.43</v>
      </c>
      <c r="U525">
        <f>Source!P193</f>
        <v>-230377.43</v>
      </c>
      <c r="V525">
        <f>Source!S193</f>
        <v>0</v>
      </c>
      <c r="W525">
        <f>Source!Q193</f>
        <v>0</v>
      </c>
      <c r="X525">
        <f>Source!R193</f>
        <v>0</v>
      </c>
      <c r="Y525">
        <f>Source!U193</f>
        <v>0</v>
      </c>
      <c r="Z525">
        <f>Source!V193</f>
        <v>0</v>
      </c>
      <c r="AA525">
        <f>Source!X193</f>
        <v>0</v>
      </c>
      <c r="AB525">
        <f>Source!Y193</f>
        <v>0</v>
      </c>
    </row>
    <row r="526" spans="1:28" ht="14.25" x14ac:dyDescent="0.2">
      <c r="C526" s="25" t="s">
        <v>1508</v>
      </c>
      <c r="D526" s="25">
        <f>Source!BC193</f>
        <v>6.56</v>
      </c>
      <c r="F526" s="14"/>
      <c r="G526" s="14"/>
      <c r="H526" s="14"/>
    </row>
    <row r="527" spans="1:28" ht="28.5" x14ac:dyDescent="0.2">
      <c r="A527" s="47">
        <v>67</v>
      </c>
      <c r="B527" s="47" t="str">
        <f>Source!E195</f>
        <v>37,2</v>
      </c>
      <c r="C527" s="47" t="str">
        <f>Source!G195</f>
        <v>Плитки керамогранитные размером 300х300х8 мм</v>
      </c>
      <c r="D527" s="47" t="str">
        <f>Source!F195</f>
        <v>06.2.05.03-0054</v>
      </c>
      <c r="E527" s="32" t="str">
        <f>Source!H195</f>
        <v>м2</v>
      </c>
      <c r="F527" s="14">
        <f>Source!I195</f>
        <v>250.0428</v>
      </c>
      <c r="G527" s="24">
        <f>Source!AB195</f>
        <v>56.32</v>
      </c>
      <c r="H527" s="24">
        <f>Source!O195</f>
        <v>92380.61</v>
      </c>
      <c r="T527">
        <f>Source!O195+Source!X195+Source!Y195</f>
        <v>92380.61</v>
      </c>
      <c r="U527">
        <f>Source!P195</f>
        <v>92380.61</v>
      </c>
      <c r="V527">
        <f>Source!S195</f>
        <v>0</v>
      </c>
      <c r="W527">
        <f>Source!Q195</f>
        <v>0</v>
      </c>
      <c r="X527">
        <f>Source!R195</f>
        <v>0</v>
      </c>
      <c r="Y527">
        <f>Source!U195</f>
        <v>0</v>
      </c>
      <c r="Z527">
        <f>Source!V195</f>
        <v>0</v>
      </c>
      <c r="AA527">
        <f>Source!X195</f>
        <v>0</v>
      </c>
      <c r="AB527">
        <f>Source!Y195</f>
        <v>0</v>
      </c>
    </row>
    <row r="528" spans="1:28" ht="14.25" x14ac:dyDescent="0.2">
      <c r="C528" s="25" t="s">
        <v>1508</v>
      </c>
      <c r="D528" s="25">
        <f>Source!BC195</f>
        <v>6.56</v>
      </c>
      <c r="F528" s="14"/>
      <c r="G528" s="14"/>
      <c r="H528" s="14"/>
    </row>
    <row r="529" spans="1:28" ht="28.5" x14ac:dyDescent="0.2">
      <c r="A529" s="47">
        <v>68</v>
      </c>
      <c r="B529" s="47" t="str">
        <f>Source!E197</f>
        <v>38</v>
      </c>
      <c r="C529" s="47" t="str">
        <f>Source!G197</f>
        <v>Устройство плинтусов из плиток керамических</v>
      </c>
      <c r="D529" s="47" t="str">
        <f>Source!F197</f>
        <v>11-01-039-04</v>
      </c>
      <c r="E529" s="32" t="str">
        <f>Source!H197</f>
        <v>100 м</v>
      </c>
      <c r="F529" s="14">
        <f>Source!I197</f>
        <v>0.80300000000000005</v>
      </c>
      <c r="G529" s="24">
        <f>Source!AB197</f>
        <v>267.39</v>
      </c>
      <c r="H529" s="24">
        <f>Source!O197</f>
        <v>1408.52</v>
      </c>
      <c r="T529">
        <f>Source!O197+Source!X197+Source!Y197</f>
        <v>3825.95</v>
      </c>
      <c r="U529">
        <f>Source!P197</f>
        <v>0</v>
      </c>
      <c r="V529">
        <f>Source!S197</f>
        <v>1372.28</v>
      </c>
      <c r="W529">
        <f>Source!Q197</f>
        <v>36.24</v>
      </c>
      <c r="X529">
        <f>Source!R197</f>
        <v>9.11</v>
      </c>
      <c r="Y529">
        <f>Source!U197</f>
        <v>21.996579000000001</v>
      </c>
      <c r="Z529">
        <f>Source!V197</f>
        <v>0.11041250000000001</v>
      </c>
      <c r="AA529">
        <f>Source!X197</f>
        <v>1533.34</v>
      </c>
      <c r="AB529">
        <f>Source!Y197</f>
        <v>884.09</v>
      </c>
    </row>
    <row r="530" spans="1:28" ht="14.25" x14ac:dyDescent="0.2">
      <c r="C530" s="25" t="str">
        <f>"Объем: "&amp;Source!I197&amp;"=80,3/"&amp;"100"</f>
        <v>Объем: 0,803=80,3/100</v>
      </c>
      <c r="F530" s="14"/>
      <c r="G530" s="14"/>
      <c r="H530" s="14"/>
    </row>
    <row r="531" spans="1:28" x14ac:dyDescent="0.2">
      <c r="C531" s="25" t="s">
        <v>1506</v>
      </c>
      <c r="D531" s="25">
        <f>Source!BA197</f>
        <v>6.56</v>
      </c>
    </row>
    <row r="532" spans="1:28" x14ac:dyDescent="0.2">
      <c r="C532" s="25" t="s">
        <v>1507</v>
      </c>
      <c r="D532" s="25">
        <f>Source!BB197</f>
        <v>6.56</v>
      </c>
    </row>
    <row r="533" spans="1:28" x14ac:dyDescent="0.2">
      <c r="C533" s="25" t="s">
        <v>1508</v>
      </c>
      <c r="D533" s="25">
        <f>Source!BC197</f>
        <v>6.56</v>
      </c>
    </row>
    <row r="534" spans="1:28" x14ac:dyDescent="0.2">
      <c r="C534" s="25" t="s">
        <v>1509</v>
      </c>
      <c r="D534" s="25">
        <f>Source!BS197</f>
        <v>6.56</v>
      </c>
    </row>
    <row r="535" spans="1:28" x14ac:dyDescent="0.2">
      <c r="C535" s="25" t="s">
        <v>1513</v>
      </c>
      <c r="D535" s="102" t="s">
        <v>38</v>
      </c>
      <c r="E535" s="102"/>
      <c r="F535" s="102"/>
      <c r="G535" s="102"/>
      <c r="H535" s="102"/>
    </row>
    <row r="536" spans="1:28" x14ac:dyDescent="0.2">
      <c r="C536" s="25" t="s">
        <v>1514</v>
      </c>
      <c r="D536" s="102" t="s">
        <v>38</v>
      </c>
      <c r="E536" s="102"/>
      <c r="F536" s="102"/>
      <c r="G536" s="102"/>
      <c r="H536" s="102"/>
    </row>
    <row r="537" spans="1:28" x14ac:dyDescent="0.2">
      <c r="C537" s="25" t="s">
        <v>1515</v>
      </c>
      <c r="D537" s="102" t="s">
        <v>39</v>
      </c>
      <c r="E537" s="102"/>
      <c r="F537" s="102"/>
      <c r="G537" s="102"/>
      <c r="H537" s="102"/>
    </row>
    <row r="538" spans="1:28" x14ac:dyDescent="0.2">
      <c r="C538" s="25" t="s">
        <v>1516</v>
      </c>
      <c r="D538" s="102" t="s">
        <v>39</v>
      </c>
      <c r="E538" s="102"/>
      <c r="F538" s="102"/>
      <c r="G538" s="102"/>
      <c r="H538" s="102"/>
    </row>
    <row r="539" spans="1:28" x14ac:dyDescent="0.2">
      <c r="C539" s="25" t="s">
        <v>1517</v>
      </c>
      <c r="D539" s="102" t="s">
        <v>38</v>
      </c>
      <c r="E539" s="102"/>
      <c r="F539" s="102"/>
      <c r="G539" s="102"/>
      <c r="H539" s="102"/>
    </row>
    <row r="540" spans="1:28" x14ac:dyDescent="0.2">
      <c r="C540" s="11" t="s">
        <v>1510</v>
      </c>
      <c r="D540" s="34"/>
      <c r="E540" s="34"/>
      <c r="F540" s="34">
        <f>Source!BZ197</f>
        <v>123</v>
      </c>
      <c r="G540" s="59">
        <f>(Source!AF197+Source!AE197)*Source!FX197/100</f>
        <v>290.29968000000002</v>
      </c>
      <c r="H540" s="59">
        <f>Source!X197</f>
        <v>1533.34</v>
      </c>
    </row>
    <row r="541" spans="1:28" x14ac:dyDescent="0.2">
      <c r="C541" s="11" t="s">
        <v>1518</v>
      </c>
      <c r="D541" s="34"/>
      <c r="E541" s="34"/>
      <c r="F541" s="34"/>
      <c r="G541" s="34" t="str">
        <f>CONCATENATE(Source!DL197,Source!FT197, "=", Source!FX197, "%")</f>
        <v>*0,9=110,7%</v>
      </c>
      <c r="H541" s="34" t="str">
        <f>CONCATENATE(Source!AT197)</f>
        <v>111</v>
      </c>
    </row>
    <row r="542" spans="1:28" x14ac:dyDescent="0.2">
      <c r="C542" s="11" t="s">
        <v>1511</v>
      </c>
      <c r="D542" s="34"/>
      <c r="E542" s="34"/>
      <c r="F542" s="34">
        <f>Source!CA197</f>
        <v>75</v>
      </c>
      <c r="G542" s="59">
        <f>(Source!AF197+Source!AE197)*Source!FY197/100</f>
        <v>167.178</v>
      </c>
      <c r="H542" s="59">
        <f>Source!Y197</f>
        <v>884.09</v>
      </c>
    </row>
    <row r="543" spans="1:28" x14ac:dyDescent="0.2">
      <c r="C543" s="11" t="s">
        <v>1519</v>
      </c>
      <c r="D543" s="34"/>
      <c r="E543" s="34"/>
      <c r="F543" s="34"/>
      <c r="G543" s="34" t="str">
        <f>CONCATENATE(Source!DM197,Source!FU197, "=", Source!FY197, "%")</f>
        <v>*0,85=63,75%</v>
      </c>
      <c r="H543" s="34" t="str">
        <f>CONCATENATE(Source!AU197)</f>
        <v>64</v>
      </c>
    </row>
    <row r="544" spans="1:28" x14ac:dyDescent="0.2">
      <c r="C544" s="11" t="s">
        <v>1512</v>
      </c>
      <c r="D544" s="34"/>
      <c r="E544" s="34"/>
      <c r="F544" s="34"/>
      <c r="G544" s="59">
        <f>((Source!AF197+Source!AE197)*Source!FX197/100)+((Source!AF197+Source!AE197)*Source!FY197/100)+Source!AB197</f>
        <v>724.86768000000006</v>
      </c>
      <c r="H544" s="59">
        <f>Source!O197+Source!X197+Source!Y197</f>
        <v>3825.95</v>
      </c>
    </row>
    <row r="545" spans="1:28" ht="28.5" x14ac:dyDescent="0.2">
      <c r="A545" s="47">
        <v>69</v>
      </c>
      <c r="B545" s="47" t="str">
        <f>Source!E199</f>
        <v>38,1</v>
      </c>
      <c r="C545" s="47" t="str">
        <f>Source!G199</f>
        <v>Раствор готовый кладочный цементный марки 50</v>
      </c>
      <c r="D545" s="47" t="str">
        <f>Source!F199</f>
        <v>04.3.01.09-0012</v>
      </c>
      <c r="E545" s="32" t="str">
        <f>Source!H199</f>
        <v>м3</v>
      </c>
      <c r="F545" s="14">
        <f>Source!I199</f>
        <v>0.12848000000000001</v>
      </c>
      <c r="G545" s="24">
        <f>Source!AB199</f>
        <v>485.9</v>
      </c>
      <c r="H545" s="24">
        <f>Source!O199</f>
        <v>409.53</v>
      </c>
      <c r="T545">
        <f>Source!O199+Source!X199+Source!Y199</f>
        <v>409.53</v>
      </c>
      <c r="U545">
        <f>Source!P199</f>
        <v>409.53</v>
      </c>
      <c r="V545">
        <f>Source!S199</f>
        <v>0</v>
      </c>
      <c r="W545">
        <f>Source!Q199</f>
        <v>0</v>
      </c>
      <c r="X545">
        <f>Source!R199</f>
        <v>0</v>
      </c>
      <c r="Y545">
        <f>Source!U199</f>
        <v>0</v>
      </c>
      <c r="Z545">
        <f>Source!V199</f>
        <v>0</v>
      </c>
      <c r="AA545">
        <f>Source!X199</f>
        <v>0</v>
      </c>
      <c r="AB545">
        <f>Source!Y199</f>
        <v>0</v>
      </c>
    </row>
    <row r="546" spans="1:28" ht="14.25" x14ac:dyDescent="0.2">
      <c r="C546" s="25" t="s">
        <v>1508</v>
      </c>
      <c r="D546" s="25">
        <f>Source!BC199</f>
        <v>6.56</v>
      </c>
      <c r="F546" s="14"/>
      <c r="G546" s="14"/>
      <c r="H546" s="14"/>
    </row>
    <row r="547" spans="1:28" ht="28.5" x14ac:dyDescent="0.2">
      <c r="A547" s="47">
        <v>70</v>
      </c>
      <c r="B547" s="47" t="str">
        <f>Source!E201</f>
        <v>38,2</v>
      </c>
      <c r="C547" s="47" t="str">
        <f>Source!G201</f>
        <v>Плитки керамические плинтусные прямые</v>
      </c>
      <c r="D547" s="47" t="str">
        <f>Source!F201</f>
        <v>06.2.05.03-0031</v>
      </c>
      <c r="E547" s="32" t="str">
        <f>Source!H201</f>
        <v>м</v>
      </c>
      <c r="F547" s="14">
        <f>Source!I201</f>
        <v>81.102999999999994</v>
      </c>
      <c r="G547" s="24">
        <f>Source!AB201</f>
        <v>23.73</v>
      </c>
      <c r="H547" s="24">
        <f>Source!O201</f>
        <v>12625.21</v>
      </c>
      <c r="T547">
        <f>Source!O201+Source!X201+Source!Y201</f>
        <v>12625.21</v>
      </c>
      <c r="U547">
        <f>Source!P201</f>
        <v>12625.21</v>
      </c>
      <c r="V547">
        <f>Source!S201</f>
        <v>0</v>
      </c>
      <c r="W547">
        <f>Source!Q201</f>
        <v>0</v>
      </c>
      <c r="X547">
        <f>Source!R201</f>
        <v>0</v>
      </c>
      <c r="Y547">
        <f>Source!U201</f>
        <v>0</v>
      </c>
      <c r="Z547">
        <f>Source!V201</f>
        <v>0</v>
      </c>
      <c r="AA547">
        <f>Source!X201</f>
        <v>0</v>
      </c>
      <c r="AB547">
        <f>Source!Y201</f>
        <v>0</v>
      </c>
    </row>
    <row r="548" spans="1:28" ht="14.25" x14ac:dyDescent="0.2">
      <c r="C548" s="25" t="s">
        <v>1508</v>
      </c>
      <c r="D548" s="25">
        <f>Source!BC201</f>
        <v>6.56</v>
      </c>
      <c r="F548" s="14"/>
      <c r="G548" s="14"/>
      <c r="H548" s="14"/>
    </row>
    <row r="549" spans="1:28" ht="28.5" x14ac:dyDescent="0.2">
      <c r="A549" s="47">
        <v>71</v>
      </c>
      <c r="B549" s="47" t="str">
        <f>Source!E203</f>
        <v>39</v>
      </c>
      <c r="C549" s="47" t="str">
        <f>Source!G203</f>
        <v>Покрытие поверхностей грунтовкой глубокого проникновения за 1 раз стен</v>
      </c>
      <c r="D549" s="47" t="str">
        <f>Source!F203</f>
        <v>15-04-006-03</v>
      </c>
      <c r="E549" s="32" t="str">
        <f>Source!H203</f>
        <v>100 м2</v>
      </c>
      <c r="F549" s="14">
        <f>Source!I203</f>
        <v>5.7088000000000001</v>
      </c>
      <c r="G549" s="24">
        <f>Source!AB203</f>
        <v>73.86</v>
      </c>
      <c r="H549" s="24">
        <f>Source!O203</f>
        <v>2766.04</v>
      </c>
      <c r="T549">
        <f>Source!O203+Source!X203+Source!Y203</f>
        <v>6636.92</v>
      </c>
      <c r="U549">
        <f>Source!P203</f>
        <v>6.74</v>
      </c>
      <c r="V549">
        <f>Source!S203</f>
        <v>2713.61</v>
      </c>
      <c r="W549">
        <f>Source!Q203</f>
        <v>45.69</v>
      </c>
      <c r="X549">
        <f>Source!R203</f>
        <v>12.36</v>
      </c>
      <c r="Y549">
        <f>Source!U203</f>
        <v>43.001535999999994</v>
      </c>
      <c r="Z549">
        <f>Source!V203</f>
        <v>0.14272000000000001</v>
      </c>
      <c r="AA549">
        <f>Source!X203</f>
        <v>2589.67</v>
      </c>
      <c r="AB549">
        <f>Source!Y203</f>
        <v>1281.21</v>
      </c>
    </row>
    <row r="550" spans="1:28" ht="14.25" x14ac:dyDescent="0.2">
      <c r="C550" s="25" t="str">
        <f>"Объем: "&amp;Source!I203&amp;"=(248,6+"&amp;"322,28)/"&amp;"100"</f>
        <v>Объем: 5,7088=(248,6+322,28)/100</v>
      </c>
      <c r="F550" s="14"/>
      <c r="G550" s="14"/>
      <c r="H550" s="14"/>
    </row>
    <row r="551" spans="1:28" x14ac:dyDescent="0.2">
      <c r="C551" s="25" t="s">
        <v>1506</v>
      </c>
      <c r="D551" s="25">
        <f>Source!BA203</f>
        <v>6.56</v>
      </c>
    </row>
    <row r="552" spans="1:28" x14ac:dyDescent="0.2">
      <c r="C552" s="25" t="s">
        <v>1507</v>
      </c>
      <c r="D552" s="25">
        <f>Source!BB203</f>
        <v>6.56</v>
      </c>
    </row>
    <row r="553" spans="1:28" x14ac:dyDescent="0.2">
      <c r="C553" s="25" t="s">
        <v>1508</v>
      </c>
      <c r="D553" s="25">
        <f>Source!BC203</f>
        <v>6.56</v>
      </c>
    </row>
    <row r="554" spans="1:28" x14ac:dyDescent="0.2">
      <c r="C554" s="25" t="s">
        <v>1509</v>
      </c>
      <c r="D554" s="25">
        <f>Source!BS203</f>
        <v>6.56</v>
      </c>
    </row>
    <row r="555" spans="1:28" x14ac:dyDescent="0.2">
      <c r="C555" s="25" t="s">
        <v>1513</v>
      </c>
      <c r="D555" s="102" t="s">
        <v>38</v>
      </c>
      <c r="E555" s="102"/>
      <c r="F555" s="102"/>
      <c r="G555" s="102"/>
      <c r="H555" s="102"/>
    </row>
    <row r="556" spans="1:28" x14ac:dyDescent="0.2">
      <c r="C556" s="25" t="s">
        <v>1514</v>
      </c>
      <c r="D556" s="102" t="s">
        <v>38</v>
      </c>
      <c r="E556" s="102"/>
      <c r="F556" s="102"/>
      <c r="G556" s="102"/>
      <c r="H556" s="102"/>
    </row>
    <row r="557" spans="1:28" x14ac:dyDescent="0.2">
      <c r="C557" s="25" t="s">
        <v>1515</v>
      </c>
      <c r="D557" s="102" t="s">
        <v>39</v>
      </c>
      <c r="E557" s="102"/>
      <c r="F557" s="102"/>
      <c r="G557" s="102"/>
      <c r="H557" s="102"/>
    </row>
    <row r="558" spans="1:28" x14ac:dyDescent="0.2">
      <c r="C558" s="25" t="s">
        <v>1516</v>
      </c>
      <c r="D558" s="102" t="s">
        <v>39</v>
      </c>
      <c r="E558" s="102"/>
      <c r="F558" s="102"/>
      <c r="G558" s="102"/>
      <c r="H558" s="102"/>
    </row>
    <row r="559" spans="1:28" x14ac:dyDescent="0.2">
      <c r="C559" s="25" t="s">
        <v>1517</v>
      </c>
      <c r="D559" s="102" t="s">
        <v>38</v>
      </c>
      <c r="E559" s="102"/>
      <c r="F559" s="102"/>
      <c r="G559" s="102"/>
      <c r="H559" s="102"/>
    </row>
    <row r="560" spans="1:28" x14ac:dyDescent="0.2">
      <c r="C560" s="11" t="s">
        <v>1510</v>
      </c>
      <c r="D560" s="34"/>
      <c r="E560" s="34"/>
      <c r="F560" s="34">
        <f>Source!BZ203</f>
        <v>105</v>
      </c>
      <c r="G560" s="59">
        <f>(Source!AF203+Source!AE203)*Source!FX203/100</f>
        <v>68.786549999999991</v>
      </c>
      <c r="H560" s="59">
        <f>Source!X203</f>
        <v>2589.67</v>
      </c>
    </row>
    <row r="561" spans="1:28" x14ac:dyDescent="0.2">
      <c r="C561" s="11" t="s">
        <v>1518</v>
      </c>
      <c r="D561" s="34"/>
      <c r="E561" s="34"/>
      <c r="F561" s="34"/>
      <c r="G561" s="34" t="str">
        <f>CONCATENATE(Source!DL203,Source!FT203, "=", Source!FX203, "%")</f>
        <v>*0,9=94,5%</v>
      </c>
      <c r="H561" s="34" t="str">
        <f>CONCATENATE(Source!AT203)</f>
        <v>95</v>
      </c>
    </row>
    <row r="562" spans="1:28" x14ac:dyDescent="0.2">
      <c r="C562" s="11" t="s">
        <v>1511</v>
      </c>
      <c r="D562" s="34"/>
      <c r="E562" s="34"/>
      <c r="F562" s="34">
        <f>Source!CA203</f>
        <v>55</v>
      </c>
      <c r="G562" s="59">
        <f>(Source!AF203+Source!AE203)*Source!FY203/100</f>
        <v>34.029324999999993</v>
      </c>
      <c r="H562" s="59">
        <f>Source!Y203</f>
        <v>1281.21</v>
      </c>
    </row>
    <row r="563" spans="1:28" x14ac:dyDescent="0.2">
      <c r="C563" s="11" t="s">
        <v>1519</v>
      </c>
      <c r="D563" s="34"/>
      <c r="E563" s="34"/>
      <c r="F563" s="34"/>
      <c r="G563" s="34" t="str">
        <f>CONCATENATE(Source!DM203,Source!FU203, "=", Source!FY203, "%")</f>
        <v>*0,85=46,75%</v>
      </c>
      <c r="H563" s="34" t="str">
        <f>CONCATENATE(Source!AU203)</f>
        <v>47</v>
      </c>
    </row>
    <row r="564" spans="1:28" x14ac:dyDescent="0.2">
      <c r="C564" s="11" t="s">
        <v>1512</v>
      </c>
      <c r="D564" s="34"/>
      <c r="E564" s="34"/>
      <c r="F564" s="34"/>
      <c r="G564" s="59">
        <f>((Source!AF203+Source!AE203)*Source!FX203/100)+((Source!AF203+Source!AE203)*Source!FY203/100)+Source!AB203</f>
        <v>176.67587499999996</v>
      </c>
      <c r="H564" s="59">
        <f>Source!O203+Source!X203+Source!Y203</f>
        <v>6636.92</v>
      </c>
    </row>
    <row r="565" spans="1:28" ht="28.5" x14ac:dyDescent="0.2">
      <c r="A565" s="47">
        <v>72</v>
      </c>
      <c r="B565" s="47" t="str">
        <f>Source!E205</f>
        <v>39,1</v>
      </c>
      <c r="C565" s="47" t="str">
        <f>Source!G205</f>
        <v>Грунтовка акриловая CAPASOL, CAPAROL</v>
      </c>
      <c r="D565" s="47" t="str">
        <f>Source!F205</f>
        <v>14.4.01.02-0023</v>
      </c>
      <c r="E565" s="32" t="str">
        <f>Source!H205</f>
        <v>л</v>
      </c>
      <c r="F565" s="14">
        <f>Source!I205</f>
        <v>40.284999999999997</v>
      </c>
      <c r="G565" s="24">
        <f>Source!AB205</f>
        <v>30.67</v>
      </c>
      <c r="H565" s="24">
        <f>Source!O205</f>
        <v>8105.15</v>
      </c>
      <c r="T565">
        <f>Source!O205+Source!X205+Source!Y205</f>
        <v>8105.15</v>
      </c>
      <c r="U565">
        <f>Source!P205</f>
        <v>8105.15</v>
      </c>
      <c r="V565">
        <f>Source!S205</f>
        <v>0</v>
      </c>
      <c r="W565">
        <f>Source!Q205</f>
        <v>0</v>
      </c>
      <c r="X565">
        <f>Source!R205</f>
        <v>0</v>
      </c>
      <c r="Y565">
        <f>Source!U205</f>
        <v>0</v>
      </c>
      <c r="Z565">
        <f>Source!V205</f>
        <v>0</v>
      </c>
      <c r="AA565">
        <f>Source!X205</f>
        <v>0</v>
      </c>
      <c r="AB565">
        <f>Source!Y205</f>
        <v>0</v>
      </c>
    </row>
    <row r="566" spans="1:28" ht="14.25" x14ac:dyDescent="0.2">
      <c r="C566" s="25" t="s">
        <v>1508</v>
      </c>
      <c r="D566" s="25">
        <f>Source!BC205</f>
        <v>6.56</v>
      </c>
      <c r="F566" s="14"/>
      <c r="G566" s="14"/>
      <c r="H566" s="14"/>
    </row>
    <row r="567" spans="1:28" ht="57" x14ac:dyDescent="0.2">
      <c r="A567" s="47">
        <v>73</v>
      </c>
      <c r="B567" s="47" t="str">
        <f>Source!E207</f>
        <v>40</v>
      </c>
      <c r="C567" s="47" t="str">
        <f>Source!G207</f>
        <v>Облицовка стен на клее из сухих смесей с карнизными, плинтусными и угловыми плитками в общественных зданиях по кирпичу и бетону</v>
      </c>
      <c r="D567" s="47" t="str">
        <f>Source!F207</f>
        <v>15-01-020-11</v>
      </c>
      <c r="E567" s="32" t="str">
        <f>Source!H207</f>
        <v>100 м2</v>
      </c>
      <c r="F567" s="14">
        <f>Source!I207</f>
        <v>2.4860000000000002</v>
      </c>
      <c r="G567" s="24">
        <f>Source!AB207</f>
        <v>1940.28</v>
      </c>
      <c r="H567" s="24">
        <f>Source!O207</f>
        <v>31642.400000000001</v>
      </c>
      <c r="T567">
        <f>Source!O207+Source!X207+Source!Y207</f>
        <v>76089.22</v>
      </c>
      <c r="U567">
        <f>Source!P207</f>
        <v>51.86</v>
      </c>
      <c r="V567">
        <f>Source!S207</f>
        <v>30943.27</v>
      </c>
      <c r="W567">
        <f>Source!Q207</f>
        <v>647.27</v>
      </c>
      <c r="X567">
        <f>Source!R207</f>
        <v>357.31</v>
      </c>
      <c r="Y567">
        <f>Source!U207</f>
        <v>513.83009700000002</v>
      </c>
      <c r="Z567">
        <f>Source!V207</f>
        <v>5.1273750000000007</v>
      </c>
      <c r="AA567">
        <f>Source!X207</f>
        <v>29735.55</v>
      </c>
      <c r="AB567">
        <f>Source!Y207</f>
        <v>14711.27</v>
      </c>
    </row>
    <row r="568" spans="1:28" ht="14.25" x14ac:dyDescent="0.2">
      <c r="C568" s="25" t="str">
        <f>"Объем: "&amp;Source!I207&amp;"=248,6/"&amp;"100"</f>
        <v>Объем: 2,486=248,6/100</v>
      </c>
      <c r="F568" s="14"/>
      <c r="G568" s="14"/>
      <c r="H568" s="14"/>
    </row>
    <row r="569" spans="1:28" x14ac:dyDescent="0.2">
      <c r="C569" s="25" t="s">
        <v>1506</v>
      </c>
      <c r="D569" s="25">
        <f>Source!BA207</f>
        <v>6.56</v>
      </c>
    </row>
    <row r="570" spans="1:28" x14ac:dyDescent="0.2">
      <c r="C570" s="25" t="s">
        <v>1507</v>
      </c>
      <c r="D570" s="25">
        <f>Source!BB207</f>
        <v>6.56</v>
      </c>
    </row>
    <row r="571" spans="1:28" x14ac:dyDescent="0.2">
      <c r="C571" s="25" t="s">
        <v>1508</v>
      </c>
      <c r="D571" s="25">
        <f>Source!BC207</f>
        <v>6.56</v>
      </c>
    </row>
    <row r="572" spans="1:28" x14ac:dyDescent="0.2">
      <c r="C572" s="25" t="s">
        <v>1509</v>
      </c>
      <c r="D572" s="25">
        <f>Source!BS207</f>
        <v>6.56</v>
      </c>
    </row>
    <row r="573" spans="1:28" x14ac:dyDescent="0.2">
      <c r="C573" s="25" t="s">
        <v>1513</v>
      </c>
      <c r="D573" s="102" t="s">
        <v>38</v>
      </c>
      <c r="E573" s="102"/>
      <c r="F573" s="102"/>
      <c r="G573" s="102"/>
      <c r="H573" s="102"/>
    </row>
    <row r="574" spans="1:28" x14ac:dyDescent="0.2">
      <c r="C574" s="25" t="s">
        <v>1514</v>
      </c>
      <c r="D574" s="102" t="s">
        <v>38</v>
      </c>
      <c r="E574" s="102"/>
      <c r="F574" s="102"/>
      <c r="G574" s="102"/>
      <c r="H574" s="102"/>
    </row>
    <row r="575" spans="1:28" x14ac:dyDescent="0.2">
      <c r="C575" s="25" t="s">
        <v>1515</v>
      </c>
      <c r="D575" s="102" t="s">
        <v>39</v>
      </c>
      <c r="E575" s="102"/>
      <c r="F575" s="102"/>
      <c r="G575" s="102"/>
      <c r="H575" s="102"/>
    </row>
    <row r="576" spans="1:28" x14ac:dyDescent="0.2">
      <c r="C576" s="25" t="s">
        <v>1516</v>
      </c>
      <c r="D576" s="102" t="s">
        <v>39</v>
      </c>
      <c r="E576" s="102"/>
      <c r="F576" s="102"/>
      <c r="G576" s="102"/>
      <c r="H576" s="102"/>
    </row>
    <row r="577" spans="1:28" x14ac:dyDescent="0.2">
      <c r="C577" s="25" t="s">
        <v>1517</v>
      </c>
      <c r="D577" s="102" t="s">
        <v>38</v>
      </c>
      <c r="E577" s="102"/>
      <c r="F577" s="102"/>
      <c r="G577" s="102"/>
      <c r="H577" s="102"/>
    </row>
    <row r="578" spans="1:28" x14ac:dyDescent="0.2">
      <c r="C578" s="11" t="s">
        <v>1510</v>
      </c>
      <c r="D578" s="34"/>
      <c r="E578" s="34"/>
      <c r="F578" s="34">
        <f>Source!BZ207</f>
        <v>105</v>
      </c>
      <c r="G578" s="59">
        <f>(Source!AF207+Source!AE207)*Source!FX207/100</f>
        <v>1813.7574000000002</v>
      </c>
      <c r="H578" s="59">
        <f>Source!X207</f>
        <v>29735.55</v>
      </c>
    </row>
    <row r="579" spans="1:28" x14ac:dyDescent="0.2">
      <c r="C579" s="11" t="s">
        <v>1518</v>
      </c>
      <c r="D579" s="34"/>
      <c r="E579" s="34"/>
      <c r="F579" s="34"/>
      <c r="G579" s="34" t="str">
        <f>CONCATENATE(Source!DL207,Source!FT207, "=", Source!FX207, "%")</f>
        <v>*0,9=94,5%</v>
      </c>
      <c r="H579" s="34" t="str">
        <f>CONCATENATE(Source!AT207)</f>
        <v>95</v>
      </c>
    </row>
    <row r="580" spans="1:28" x14ac:dyDescent="0.2">
      <c r="C580" s="11" t="s">
        <v>1511</v>
      </c>
      <c r="D580" s="34"/>
      <c r="E580" s="34"/>
      <c r="F580" s="34">
        <f>Source!CA207</f>
        <v>55</v>
      </c>
      <c r="G580" s="59">
        <f>(Source!AF207+Source!AE207)*Source!FY207/100</f>
        <v>897.28210000000001</v>
      </c>
      <c r="H580" s="59">
        <f>Source!Y207</f>
        <v>14711.27</v>
      </c>
    </row>
    <row r="581" spans="1:28" x14ac:dyDescent="0.2">
      <c r="C581" s="11" t="s">
        <v>1519</v>
      </c>
      <c r="D581" s="34"/>
      <c r="E581" s="34"/>
      <c r="F581" s="34"/>
      <c r="G581" s="34" t="str">
        <f>CONCATENATE(Source!DM207,Source!FU207, "=", Source!FY207, "%")</f>
        <v>*0,85=46,75%</v>
      </c>
      <c r="H581" s="34" t="str">
        <f>CONCATENATE(Source!AU207)</f>
        <v>47</v>
      </c>
    </row>
    <row r="582" spans="1:28" x14ac:dyDescent="0.2">
      <c r="C582" s="11" t="s">
        <v>1512</v>
      </c>
      <c r="D582" s="34"/>
      <c r="E582" s="34"/>
      <c r="F582" s="34"/>
      <c r="G582" s="59">
        <f>((Source!AF207+Source!AE207)*Source!FX207/100)+((Source!AF207+Source!AE207)*Source!FY207/100)+Source!AB207</f>
        <v>4651.3195000000005</v>
      </c>
      <c r="H582" s="59">
        <f>Source!O207+Source!X207+Source!Y207</f>
        <v>76089.22</v>
      </c>
    </row>
    <row r="583" spans="1:28" ht="28.5" x14ac:dyDescent="0.2">
      <c r="A583" s="47">
        <v>74</v>
      </c>
      <c r="B583" s="47" t="str">
        <f>Source!E209</f>
        <v>40,1</v>
      </c>
      <c r="C583" s="47" t="str">
        <f>Source!G209</f>
        <v>Смесь сухая (фуга) АТЛАС разных цветов для заделки швов водостойкая</v>
      </c>
      <c r="D583" s="47" t="str">
        <f>Source!F209</f>
        <v>04.3.02.09-0741</v>
      </c>
      <c r="E583" s="32" t="str">
        <f>Source!H209</f>
        <v>т</v>
      </c>
      <c r="F583" s="14">
        <f>Source!I209</f>
        <v>0.12429999999999999</v>
      </c>
      <c r="G583" s="24">
        <f>Source!AB209</f>
        <v>9000</v>
      </c>
      <c r="H583" s="24">
        <f>Source!O209</f>
        <v>7338.67</v>
      </c>
      <c r="T583">
        <f>Source!O209+Source!X209+Source!Y209</f>
        <v>7338.67</v>
      </c>
      <c r="U583">
        <f>Source!P209</f>
        <v>7338.67</v>
      </c>
      <c r="V583">
        <f>Source!S209</f>
        <v>0</v>
      </c>
      <c r="W583">
        <f>Source!Q209</f>
        <v>0</v>
      </c>
      <c r="X583">
        <f>Source!R209</f>
        <v>0</v>
      </c>
      <c r="Y583">
        <f>Source!U209</f>
        <v>0</v>
      </c>
      <c r="Z583">
        <f>Source!V209</f>
        <v>0</v>
      </c>
      <c r="AA583">
        <f>Source!X209</f>
        <v>0</v>
      </c>
      <c r="AB583">
        <f>Source!Y209</f>
        <v>0</v>
      </c>
    </row>
    <row r="584" spans="1:28" ht="14.25" x14ac:dyDescent="0.2">
      <c r="C584" s="25" t="s">
        <v>1508</v>
      </c>
      <c r="D584" s="25">
        <f>Source!BC209</f>
        <v>6.56</v>
      </c>
      <c r="F584" s="14"/>
      <c r="G584" s="14"/>
      <c r="H584" s="14"/>
    </row>
    <row r="585" spans="1:28" ht="28.5" x14ac:dyDescent="0.2">
      <c r="A585" s="47">
        <v>75</v>
      </c>
      <c r="B585" s="47" t="str">
        <f>Source!E211</f>
        <v>40,2</v>
      </c>
      <c r="C585" s="47" t="str">
        <f>Source!G211</f>
        <v>Плитки керамические плинтусные прямые</v>
      </c>
      <c r="D585" s="47" t="str">
        <f>Source!F211</f>
        <v>06.2.05.03-0031</v>
      </c>
      <c r="E585" s="32" t="str">
        <f>Source!H211</f>
        <v>м</v>
      </c>
      <c r="F585" s="14">
        <f>Source!I211</f>
        <v>139.21600000000001</v>
      </c>
      <c r="G585" s="24">
        <f>Source!AB211</f>
        <v>23.73</v>
      </c>
      <c r="H585" s="24">
        <f>Source!O211</f>
        <v>21671.59</v>
      </c>
      <c r="T585">
        <f>Source!O211+Source!X211+Source!Y211</f>
        <v>21671.59</v>
      </c>
      <c r="U585">
        <f>Source!P211</f>
        <v>21671.59</v>
      </c>
      <c r="V585">
        <f>Source!S211</f>
        <v>0</v>
      </c>
      <c r="W585">
        <f>Source!Q211</f>
        <v>0</v>
      </c>
      <c r="X585">
        <f>Source!R211</f>
        <v>0</v>
      </c>
      <c r="Y585">
        <f>Source!U211</f>
        <v>0</v>
      </c>
      <c r="Z585">
        <f>Source!V211</f>
        <v>0</v>
      </c>
      <c r="AA585">
        <f>Source!X211</f>
        <v>0</v>
      </c>
      <c r="AB585">
        <f>Source!Y211</f>
        <v>0</v>
      </c>
    </row>
    <row r="586" spans="1:28" ht="14.25" x14ac:dyDescent="0.2">
      <c r="C586" s="25" t="s">
        <v>1508</v>
      </c>
      <c r="D586" s="25">
        <f>Source!BC211</f>
        <v>6.56</v>
      </c>
      <c r="F586" s="14"/>
      <c r="G586" s="14"/>
      <c r="H586" s="14"/>
    </row>
    <row r="587" spans="1:28" ht="28.5" x14ac:dyDescent="0.2">
      <c r="A587" s="47">
        <v>76</v>
      </c>
      <c r="B587" s="47" t="str">
        <f>Source!E213</f>
        <v>40,3</v>
      </c>
      <c r="C587" s="47" t="str">
        <f>Source!G213</f>
        <v>Плитки керамические угловые</v>
      </c>
      <c r="D587" s="47" t="str">
        <f>Source!F213</f>
        <v>06.2.05.04-0012</v>
      </c>
      <c r="E587" s="32" t="str">
        <f>Source!H213</f>
        <v>м</v>
      </c>
      <c r="F587" s="14">
        <f>Source!I213</f>
        <v>151.64599999999999</v>
      </c>
      <c r="G587" s="24">
        <f>Source!AB213</f>
        <v>16.87</v>
      </c>
      <c r="H587" s="24">
        <f>Source!O213</f>
        <v>16782.240000000002</v>
      </c>
      <c r="T587">
        <f>Source!O213+Source!X213+Source!Y213</f>
        <v>16782.240000000002</v>
      </c>
      <c r="U587">
        <f>Source!P213</f>
        <v>16782.240000000002</v>
      </c>
      <c r="V587">
        <f>Source!S213</f>
        <v>0</v>
      </c>
      <c r="W587">
        <f>Source!Q213</f>
        <v>0</v>
      </c>
      <c r="X587">
        <f>Source!R213</f>
        <v>0</v>
      </c>
      <c r="Y587">
        <f>Source!U213</f>
        <v>0</v>
      </c>
      <c r="Z587">
        <f>Source!V213</f>
        <v>0</v>
      </c>
      <c r="AA587">
        <f>Source!X213</f>
        <v>0</v>
      </c>
      <c r="AB587">
        <f>Source!Y213</f>
        <v>0</v>
      </c>
    </row>
    <row r="588" spans="1:28" ht="14.25" x14ac:dyDescent="0.2">
      <c r="C588" s="25" t="s">
        <v>1508</v>
      </c>
      <c r="D588" s="25">
        <f>Source!BC213</f>
        <v>6.56</v>
      </c>
      <c r="F588" s="14"/>
      <c r="G588" s="14"/>
      <c r="H588" s="14"/>
    </row>
    <row r="589" spans="1:28" ht="28.5" x14ac:dyDescent="0.2">
      <c r="A589" s="47">
        <v>77</v>
      </c>
      <c r="B589" s="47" t="str">
        <f>Source!E215</f>
        <v>40,4</v>
      </c>
      <c r="C589" s="47" t="str">
        <f>Source!G215</f>
        <v>Плитки керамические фасонные карнизные прямые</v>
      </c>
      <c r="D589" s="47" t="str">
        <f>Source!F215</f>
        <v>06.2.05.04-0013</v>
      </c>
      <c r="E589" s="32" t="str">
        <f>Source!H215</f>
        <v>м</v>
      </c>
      <c r="F589" s="14">
        <f>Source!I215</f>
        <v>139.21600000000001</v>
      </c>
      <c r="G589" s="24">
        <f>Source!AB215</f>
        <v>19.850000000000001</v>
      </c>
      <c r="H589" s="24">
        <f>Source!O215</f>
        <v>18128.150000000001</v>
      </c>
      <c r="T589">
        <f>Source!O215+Source!X215+Source!Y215</f>
        <v>18128.150000000001</v>
      </c>
      <c r="U589">
        <f>Source!P215</f>
        <v>18128.150000000001</v>
      </c>
      <c r="V589">
        <f>Source!S215</f>
        <v>0</v>
      </c>
      <c r="W589">
        <f>Source!Q215</f>
        <v>0</v>
      </c>
      <c r="X589">
        <f>Source!R215</f>
        <v>0</v>
      </c>
      <c r="Y589">
        <f>Source!U215</f>
        <v>0</v>
      </c>
      <c r="Z589">
        <f>Source!V215</f>
        <v>0</v>
      </c>
      <c r="AA589">
        <f>Source!X215</f>
        <v>0</v>
      </c>
      <c r="AB589">
        <f>Source!Y215</f>
        <v>0</v>
      </c>
    </row>
    <row r="590" spans="1:28" ht="14.25" x14ac:dyDescent="0.2">
      <c r="C590" s="25" t="s">
        <v>1508</v>
      </c>
      <c r="D590" s="25">
        <f>Source!BC215</f>
        <v>6.56</v>
      </c>
      <c r="F590" s="14"/>
      <c r="G590" s="14"/>
      <c r="H590" s="14"/>
    </row>
    <row r="591" spans="1:28" ht="57" x14ac:dyDescent="0.2">
      <c r="A591" s="47">
        <v>78</v>
      </c>
      <c r="B591" s="47" t="str">
        <f>Source!E217</f>
        <v>40,5</v>
      </c>
      <c r="C591" s="47" t="str">
        <f>Source!G217</f>
        <v>Плитки керамические глазурованные для внутренней облицовки стен многоцветные, "Итало-дизайн" (коллекция "Барокко"-элит класс)</v>
      </c>
      <c r="D591" s="47" t="str">
        <f>Source!F217</f>
        <v>06.2.01.02-0023</v>
      </c>
      <c r="E591" s="32" t="str">
        <f>Source!H217</f>
        <v>м2</v>
      </c>
      <c r="F591" s="14">
        <f>Source!I217</f>
        <v>227.46899999999999</v>
      </c>
      <c r="G591" s="24">
        <f>Source!AB217</f>
        <v>103.09</v>
      </c>
      <c r="H591" s="24">
        <f>Source!O217</f>
        <v>153830.54999999999</v>
      </c>
      <c r="T591">
        <f>Source!O217+Source!X217+Source!Y217</f>
        <v>153830.54999999999</v>
      </c>
      <c r="U591">
        <f>Source!P217</f>
        <v>153830.54999999999</v>
      </c>
      <c r="V591">
        <f>Source!S217</f>
        <v>0</v>
      </c>
      <c r="W591">
        <f>Source!Q217</f>
        <v>0</v>
      </c>
      <c r="X591">
        <f>Source!R217</f>
        <v>0</v>
      </c>
      <c r="Y591">
        <f>Source!U217</f>
        <v>0</v>
      </c>
      <c r="Z591">
        <f>Source!V217</f>
        <v>0</v>
      </c>
      <c r="AA591">
        <f>Source!X217</f>
        <v>0</v>
      </c>
      <c r="AB591">
        <f>Source!Y217</f>
        <v>0</v>
      </c>
    </row>
    <row r="592" spans="1:28" ht="14.25" x14ac:dyDescent="0.2">
      <c r="C592" s="25" t="s">
        <v>1508</v>
      </c>
      <c r="D592" s="25">
        <f>Source!BC217</f>
        <v>6.56</v>
      </c>
      <c r="F592" s="14"/>
      <c r="G592" s="14"/>
      <c r="H592" s="14"/>
    </row>
    <row r="593" spans="1:28" ht="28.5" x14ac:dyDescent="0.2">
      <c r="A593" s="47">
        <v>79</v>
      </c>
      <c r="B593" s="47" t="str">
        <f>Source!E219</f>
        <v>40,6</v>
      </c>
      <c r="C593" s="47" t="str">
        <f>Source!G219</f>
        <v>Клей плиточный «Ceresit» CM17</v>
      </c>
      <c r="D593" s="47" t="str">
        <f>Source!F219</f>
        <v>14.1.06.02-0026</v>
      </c>
      <c r="E593" s="32" t="str">
        <f>Source!H219</f>
        <v>кг</v>
      </c>
      <c r="F593" s="14">
        <f>Source!I219</f>
        <v>932.24999999999989</v>
      </c>
      <c r="G593" s="24">
        <f>Source!AB219</f>
        <v>9.59</v>
      </c>
      <c r="H593" s="24">
        <f>Source!O219</f>
        <v>58648.22</v>
      </c>
      <c r="T593">
        <f>Source!O219+Source!X219+Source!Y219</f>
        <v>58648.22</v>
      </c>
      <c r="U593">
        <f>Source!P219</f>
        <v>58648.22</v>
      </c>
      <c r="V593">
        <f>Source!S219</f>
        <v>0</v>
      </c>
      <c r="W593">
        <f>Source!Q219</f>
        <v>0</v>
      </c>
      <c r="X593">
        <f>Source!R219</f>
        <v>0</v>
      </c>
      <c r="Y593">
        <f>Source!U219</f>
        <v>0</v>
      </c>
      <c r="Z593">
        <f>Source!V219</f>
        <v>0</v>
      </c>
      <c r="AA593">
        <f>Source!X219</f>
        <v>0</v>
      </c>
      <c r="AB593">
        <f>Source!Y219</f>
        <v>0</v>
      </c>
    </row>
    <row r="594" spans="1:28" ht="14.25" x14ac:dyDescent="0.2">
      <c r="C594" s="25" t="s">
        <v>1508</v>
      </c>
      <c r="D594" s="25">
        <f>Source!BC219</f>
        <v>6.56</v>
      </c>
      <c r="F594" s="14"/>
      <c r="G594" s="14"/>
      <c r="H594" s="14"/>
    </row>
    <row r="595" spans="1:28" ht="57" x14ac:dyDescent="0.2">
      <c r="A595" s="47">
        <v>80</v>
      </c>
      <c r="B595" s="47" t="str">
        <f>Source!E221</f>
        <v>41</v>
      </c>
      <c r="C595" s="47" t="str">
        <f>Source!G221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595" s="47" t="str">
        <f>Source!F221</f>
        <v>15-02-019-04</v>
      </c>
      <c r="E595" s="32" t="str">
        <f>Source!H221</f>
        <v>100 м2</v>
      </c>
      <c r="F595" s="14">
        <f>Source!I221</f>
        <v>2.4514</v>
      </c>
      <c r="G595" s="24">
        <f>Source!AB221</f>
        <v>393.99</v>
      </c>
      <c r="H595" s="24">
        <f>Source!O221</f>
        <v>6335.83</v>
      </c>
      <c r="T595">
        <f>Source!O221+Source!X221+Source!Y221</f>
        <v>15095.68</v>
      </c>
      <c r="U595">
        <f>Source!P221</f>
        <v>21.23</v>
      </c>
      <c r="V595">
        <f>Source!S221</f>
        <v>5953.42</v>
      </c>
      <c r="W595">
        <f>Source!Q221</f>
        <v>361.18</v>
      </c>
      <c r="X595">
        <f>Source!R221</f>
        <v>215.49</v>
      </c>
      <c r="Y595">
        <f>Source!U221</f>
        <v>106.3932114</v>
      </c>
      <c r="Z595">
        <f>Source!V221</f>
        <v>3.0336075</v>
      </c>
      <c r="AA595">
        <f>Source!X221</f>
        <v>5860.46</v>
      </c>
      <c r="AB595">
        <f>Source!Y221</f>
        <v>2899.39</v>
      </c>
    </row>
    <row r="596" spans="1:28" ht="14.25" x14ac:dyDescent="0.2">
      <c r="C596" s="25" t="str">
        <f>"Объем: "&amp;Source!I221&amp;"=245,14/"&amp;"100"</f>
        <v>Объем: 2,4514=245,14/100</v>
      </c>
      <c r="F596" s="14"/>
      <c r="G596" s="14"/>
      <c r="H596" s="14"/>
    </row>
    <row r="597" spans="1:28" x14ac:dyDescent="0.2">
      <c r="C597" s="25" t="s">
        <v>1506</v>
      </c>
      <c r="D597" s="25">
        <f>Source!BA221</f>
        <v>6.56</v>
      </c>
    </row>
    <row r="598" spans="1:28" x14ac:dyDescent="0.2">
      <c r="C598" s="25" t="s">
        <v>1507</v>
      </c>
      <c r="D598" s="25">
        <f>Source!BB221</f>
        <v>6.56</v>
      </c>
    </row>
    <row r="599" spans="1:28" x14ac:dyDescent="0.2">
      <c r="C599" s="25" t="s">
        <v>1508</v>
      </c>
      <c r="D599" s="25">
        <f>Source!BC221</f>
        <v>6.56</v>
      </c>
    </row>
    <row r="600" spans="1:28" x14ac:dyDescent="0.2">
      <c r="C600" s="25" t="s">
        <v>1509</v>
      </c>
      <c r="D600" s="25">
        <f>Source!BS221</f>
        <v>6.56</v>
      </c>
    </row>
    <row r="601" spans="1:28" x14ac:dyDescent="0.2">
      <c r="C601" s="25" t="s">
        <v>1513</v>
      </c>
      <c r="D601" s="102" t="s">
        <v>38</v>
      </c>
      <c r="E601" s="102"/>
      <c r="F601" s="102"/>
      <c r="G601" s="102"/>
      <c r="H601" s="102"/>
    </row>
    <row r="602" spans="1:28" x14ac:dyDescent="0.2">
      <c r="C602" s="25" t="s">
        <v>1514</v>
      </c>
      <c r="D602" s="102" t="s">
        <v>38</v>
      </c>
      <c r="E602" s="102"/>
      <c r="F602" s="102"/>
      <c r="G602" s="102"/>
      <c r="H602" s="102"/>
    </row>
    <row r="603" spans="1:28" x14ac:dyDescent="0.2">
      <c r="C603" s="25" t="s">
        <v>1515</v>
      </c>
      <c r="D603" s="102" t="s">
        <v>39</v>
      </c>
      <c r="E603" s="102"/>
      <c r="F603" s="102"/>
      <c r="G603" s="102"/>
      <c r="H603" s="102"/>
    </row>
    <row r="604" spans="1:28" x14ac:dyDescent="0.2">
      <c r="C604" s="25" t="s">
        <v>1516</v>
      </c>
      <c r="D604" s="102" t="s">
        <v>39</v>
      </c>
      <c r="E604" s="102"/>
      <c r="F604" s="102"/>
      <c r="G604" s="102"/>
      <c r="H604" s="102"/>
    </row>
    <row r="605" spans="1:28" x14ac:dyDescent="0.2">
      <c r="C605" s="25" t="s">
        <v>1517</v>
      </c>
      <c r="D605" s="102" t="s">
        <v>38</v>
      </c>
      <c r="E605" s="102"/>
      <c r="F605" s="102"/>
      <c r="G605" s="102"/>
      <c r="H605" s="102"/>
    </row>
    <row r="606" spans="1:28" x14ac:dyDescent="0.2">
      <c r="C606" s="11" t="s">
        <v>1510</v>
      </c>
      <c r="D606" s="34"/>
      <c r="E606" s="34"/>
      <c r="F606" s="34">
        <f>Source!BZ221</f>
        <v>105</v>
      </c>
      <c r="G606" s="59">
        <f>(Source!AF221+Source!AE221)*Source!FX221/100</f>
        <v>362.51144999999997</v>
      </c>
      <c r="H606" s="59">
        <f>Source!X221</f>
        <v>5860.46</v>
      </c>
    </row>
    <row r="607" spans="1:28" x14ac:dyDescent="0.2">
      <c r="C607" s="11" t="s">
        <v>1518</v>
      </c>
      <c r="D607" s="34"/>
      <c r="E607" s="34"/>
      <c r="F607" s="34"/>
      <c r="G607" s="34" t="str">
        <f>CONCATENATE(Source!DL221,Source!FT221, "=", Source!FX221, "%")</f>
        <v>*0,9=94,5%</v>
      </c>
      <c r="H607" s="34" t="str">
        <f>CONCATENATE(Source!AT221)</f>
        <v>95</v>
      </c>
    </row>
    <row r="608" spans="1:28" x14ac:dyDescent="0.2">
      <c r="C608" s="11" t="s">
        <v>1511</v>
      </c>
      <c r="D608" s="34"/>
      <c r="E608" s="34"/>
      <c r="F608" s="34">
        <f>Source!CA221</f>
        <v>55</v>
      </c>
      <c r="G608" s="59">
        <f>(Source!AF221+Source!AE221)*Source!FY221/100</f>
        <v>179.33767499999999</v>
      </c>
      <c r="H608" s="59">
        <f>Source!Y221</f>
        <v>2899.39</v>
      </c>
    </row>
    <row r="609" spans="1:28" x14ac:dyDescent="0.2">
      <c r="C609" s="11" t="s">
        <v>1519</v>
      </c>
      <c r="D609" s="34"/>
      <c r="E609" s="34"/>
      <c r="F609" s="34"/>
      <c r="G609" s="34" t="str">
        <f>CONCATENATE(Source!DM221,Source!FU221, "=", Source!FY221, "%")</f>
        <v>*0,85=46,75%</v>
      </c>
      <c r="H609" s="34" t="str">
        <f>CONCATENATE(Source!AU221)</f>
        <v>47</v>
      </c>
    </row>
    <row r="610" spans="1:28" x14ac:dyDescent="0.2">
      <c r="C610" s="11" t="s">
        <v>1512</v>
      </c>
      <c r="D610" s="34"/>
      <c r="E610" s="34"/>
      <c r="F610" s="34"/>
      <c r="G610" s="59">
        <f>((Source!AF221+Source!AE221)*Source!FX221/100)+((Source!AF221+Source!AE221)*Source!FY221/100)+Source!AB221</f>
        <v>935.83912499999997</v>
      </c>
      <c r="H610" s="59">
        <f>Source!O221+Source!X221+Source!Y221</f>
        <v>15095.68</v>
      </c>
    </row>
    <row r="611" spans="1:28" ht="28.5" x14ac:dyDescent="0.2">
      <c r="A611" s="47">
        <v>81</v>
      </c>
      <c r="B611" s="47" t="str">
        <f>Source!E223</f>
        <v>41,1</v>
      </c>
      <c r="C611" s="47" t="str">
        <f>Source!G223</f>
        <v>Смесь штукатурная «Ротбанд», КНАУФ</v>
      </c>
      <c r="D611" s="47" t="str">
        <f>Source!F223</f>
        <v>04.3.02.05-0002</v>
      </c>
      <c r="E611" s="32" t="str">
        <f>Source!H223</f>
        <v>кг</v>
      </c>
      <c r="F611" s="14">
        <f>Source!I223</f>
        <v>2.2087110000000001</v>
      </c>
      <c r="G611" s="24">
        <f>Source!AB223</f>
        <v>2.0699999999999998</v>
      </c>
      <c r="H611" s="24">
        <f>Source!O223</f>
        <v>29.99</v>
      </c>
      <c r="T611">
        <f>Source!O223+Source!X223+Source!Y223</f>
        <v>29.99</v>
      </c>
      <c r="U611">
        <f>Source!P223</f>
        <v>29.99</v>
      </c>
      <c r="V611">
        <f>Source!S223</f>
        <v>0</v>
      </c>
      <c r="W611">
        <f>Source!Q223</f>
        <v>0</v>
      </c>
      <c r="X611">
        <f>Source!R223</f>
        <v>0</v>
      </c>
      <c r="Y611">
        <f>Source!U223</f>
        <v>0</v>
      </c>
      <c r="Z611">
        <f>Source!V223</f>
        <v>0</v>
      </c>
      <c r="AA611">
        <f>Source!X223</f>
        <v>0</v>
      </c>
      <c r="AB611">
        <f>Source!Y223</f>
        <v>0</v>
      </c>
    </row>
    <row r="612" spans="1:28" ht="14.25" x14ac:dyDescent="0.2">
      <c r="C612" s="25" t="s">
        <v>1508</v>
      </c>
      <c r="D612" s="25">
        <f>Source!BC223</f>
        <v>6.56</v>
      </c>
      <c r="F612" s="14"/>
      <c r="G612" s="14"/>
      <c r="H612" s="14"/>
    </row>
    <row r="613" spans="1:28" ht="28.5" x14ac:dyDescent="0.2">
      <c r="A613" s="47">
        <v>82</v>
      </c>
      <c r="B613" s="47" t="str">
        <f>Source!E225</f>
        <v>41,2</v>
      </c>
      <c r="C613" s="47" t="str">
        <f>Source!G225</f>
        <v>Грунтовка акриловая CAPASOL, CAPAROL</v>
      </c>
      <c r="D613" s="47" t="str">
        <f>Source!F225</f>
        <v>14.4.01.02-0023</v>
      </c>
      <c r="E613" s="32" t="str">
        <f>Source!H225</f>
        <v>л</v>
      </c>
      <c r="F613" s="14">
        <f>Source!I225</f>
        <v>30.642500000000002</v>
      </c>
      <c r="G613" s="24">
        <f>Source!AB225</f>
        <v>30.67</v>
      </c>
      <c r="H613" s="24">
        <f>Source!O225</f>
        <v>6165.12</v>
      </c>
      <c r="T613">
        <f>Source!O225+Source!X225+Source!Y225</f>
        <v>6165.12</v>
      </c>
      <c r="U613">
        <f>Source!P225</f>
        <v>6165.12</v>
      </c>
      <c r="V613">
        <f>Source!S225</f>
        <v>0</v>
      </c>
      <c r="W613">
        <f>Source!Q225</f>
        <v>0</v>
      </c>
      <c r="X613">
        <f>Source!R225</f>
        <v>0</v>
      </c>
      <c r="Y613">
        <f>Source!U225</f>
        <v>0</v>
      </c>
      <c r="Z613">
        <f>Source!V225</f>
        <v>0</v>
      </c>
      <c r="AA613">
        <f>Source!X225</f>
        <v>0</v>
      </c>
      <c r="AB613">
        <f>Source!Y225</f>
        <v>0</v>
      </c>
    </row>
    <row r="614" spans="1:28" ht="14.25" x14ac:dyDescent="0.2">
      <c r="C614" s="25" t="s">
        <v>1508</v>
      </c>
      <c r="D614" s="25">
        <f>Source!BC225</f>
        <v>6.56</v>
      </c>
      <c r="F614" s="14"/>
      <c r="G614" s="14"/>
      <c r="H614" s="14"/>
    </row>
    <row r="615" spans="1:28" ht="42.75" x14ac:dyDescent="0.2">
      <c r="A615" s="47">
        <v>83</v>
      </c>
      <c r="B615" s="47" t="str">
        <f>Source!E227</f>
        <v>42</v>
      </c>
      <c r="C615" s="47" t="str">
        <f>Source!G227</f>
        <v>Покрытие поверхностей грунтовкой глубокого проникновения за 1 раз потолков</v>
      </c>
      <c r="D615" s="47" t="str">
        <f>Source!F227</f>
        <v>15-04-006-01</v>
      </c>
      <c r="E615" s="32" t="str">
        <f>Source!H227</f>
        <v>100 м2</v>
      </c>
      <c r="F615" s="14">
        <f>Source!I227</f>
        <v>2.4514</v>
      </c>
      <c r="G615" s="24">
        <f>Source!AB227</f>
        <v>91.01</v>
      </c>
      <c r="H615" s="24">
        <f>Source!O227</f>
        <v>1463.54</v>
      </c>
      <c r="T615">
        <f>Source!O227+Source!X227+Source!Y227</f>
        <v>3517.34</v>
      </c>
      <c r="U615">
        <f>Source!P227</f>
        <v>2.89</v>
      </c>
      <c r="V615">
        <f>Source!S227</f>
        <v>1441.03</v>
      </c>
      <c r="W615">
        <f>Source!Q227</f>
        <v>19.62</v>
      </c>
      <c r="X615">
        <f>Source!R227</f>
        <v>5.31</v>
      </c>
      <c r="Y615">
        <f>Source!U227</f>
        <v>22.834790999999999</v>
      </c>
      <c r="Z615">
        <f>Source!V227</f>
        <v>6.1285000000000006E-2</v>
      </c>
      <c r="AA615">
        <f>Source!X227</f>
        <v>1374.02</v>
      </c>
      <c r="AB615">
        <f>Source!Y227</f>
        <v>679.78</v>
      </c>
    </row>
    <row r="616" spans="1:28" ht="14.25" x14ac:dyDescent="0.2">
      <c r="C616" s="25" t="str">
        <f>"Объем: "&amp;Source!I227&amp;"=245,14/"&amp;"100"</f>
        <v>Объем: 2,4514=245,14/100</v>
      </c>
      <c r="F616" s="14"/>
      <c r="G616" s="14"/>
      <c r="H616" s="14"/>
    </row>
    <row r="617" spans="1:28" x14ac:dyDescent="0.2">
      <c r="C617" s="25" t="s">
        <v>1506</v>
      </c>
      <c r="D617" s="25">
        <f>Source!BA227</f>
        <v>6.56</v>
      </c>
    </row>
    <row r="618" spans="1:28" x14ac:dyDescent="0.2">
      <c r="C618" s="25" t="s">
        <v>1507</v>
      </c>
      <c r="D618" s="25">
        <f>Source!BB227</f>
        <v>6.56</v>
      </c>
    </row>
    <row r="619" spans="1:28" x14ac:dyDescent="0.2">
      <c r="C619" s="25" t="s">
        <v>1508</v>
      </c>
      <c r="D619" s="25">
        <f>Source!BC227</f>
        <v>6.56</v>
      </c>
    </row>
    <row r="620" spans="1:28" x14ac:dyDescent="0.2">
      <c r="C620" s="25" t="s">
        <v>1509</v>
      </c>
      <c r="D620" s="25">
        <f>Source!BS227</f>
        <v>6.56</v>
      </c>
    </row>
    <row r="621" spans="1:28" x14ac:dyDescent="0.2">
      <c r="C621" s="25" t="s">
        <v>1513</v>
      </c>
      <c r="D621" s="102" t="s">
        <v>38</v>
      </c>
      <c r="E621" s="102"/>
      <c r="F621" s="102"/>
      <c r="G621" s="102"/>
      <c r="H621" s="102"/>
    </row>
    <row r="622" spans="1:28" x14ac:dyDescent="0.2">
      <c r="C622" s="25" t="s">
        <v>1514</v>
      </c>
      <c r="D622" s="102" t="s">
        <v>38</v>
      </c>
      <c r="E622" s="102"/>
      <c r="F622" s="102"/>
      <c r="G622" s="102"/>
      <c r="H622" s="102"/>
    </row>
    <row r="623" spans="1:28" x14ac:dyDescent="0.2">
      <c r="C623" s="25" t="s">
        <v>1515</v>
      </c>
      <c r="D623" s="102" t="s">
        <v>39</v>
      </c>
      <c r="E623" s="102"/>
      <c r="F623" s="102"/>
      <c r="G623" s="102"/>
      <c r="H623" s="102"/>
    </row>
    <row r="624" spans="1:28" x14ac:dyDescent="0.2">
      <c r="C624" s="25" t="s">
        <v>1516</v>
      </c>
      <c r="D624" s="102" t="s">
        <v>39</v>
      </c>
      <c r="E624" s="102"/>
      <c r="F624" s="102"/>
      <c r="G624" s="102"/>
      <c r="H624" s="102"/>
    </row>
    <row r="625" spans="1:28" x14ac:dyDescent="0.2">
      <c r="C625" s="25" t="s">
        <v>1517</v>
      </c>
      <c r="D625" s="102" t="s">
        <v>38</v>
      </c>
      <c r="E625" s="102"/>
      <c r="F625" s="102"/>
      <c r="G625" s="102"/>
      <c r="H625" s="102"/>
    </row>
    <row r="626" spans="1:28" x14ac:dyDescent="0.2">
      <c r="C626" s="11" t="s">
        <v>1510</v>
      </c>
      <c r="D626" s="34"/>
      <c r="E626" s="34"/>
      <c r="F626" s="34">
        <f>Source!BZ227</f>
        <v>105</v>
      </c>
      <c r="G626" s="59">
        <f>(Source!AF227+Source!AE227)*Source!FX227/100</f>
        <v>84.993300000000005</v>
      </c>
      <c r="H626" s="59">
        <f>Source!X227</f>
        <v>1374.02</v>
      </c>
    </row>
    <row r="627" spans="1:28" x14ac:dyDescent="0.2">
      <c r="C627" s="11" t="s">
        <v>1518</v>
      </c>
      <c r="D627" s="34"/>
      <c r="E627" s="34"/>
      <c r="F627" s="34"/>
      <c r="G627" s="34" t="str">
        <f>CONCATENATE(Source!DL227,Source!FT227, "=", Source!FX227, "%")</f>
        <v>*0,9=94,5%</v>
      </c>
      <c r="H627" s="34" t="str">
        <f>CONCATENATE(Source!AT227)</f>
        <v>95</v>
      </c>
    </row>
    <row r="628" spans="1:28" x14ac:dyDescent="0.2">
      <c r="C628" s="11" t="s">
        <v>1511</v>
      </c>
      <c r="D628" s="34"/>
      <c r="E628" s="34"/>
      <c r="F628" s="34">
        <f>Source!CA227</f>
        <v>55</v>
      </c>
      <c r="G628" s="59">
        <f>(Source!AF227+Source!AE227)*Source!FY227/100</f>
        <v>42.046949999999995</v>
      </c>
      <c r="H628" s="59">
        <f>Source!Y227</f>
        <v>679.78</v>
      </c>
    </row>
    <row r="629" spans="1:28" x14ac:dyDescent="0.2">
      <c r="C629" s="11" t="s">
        <v>1519</v>
      </c>
      <c r="D629" s="34"/>
      <c r="E629" s="34"/>
      <c r="F629" s="34"/>
      <c r="G629" s="34" t="str">
        <f>CONCATENATE(Source!DM227,Source!FU227, "=", Source!FY227, "%")</f>
        <v>*0,85=46,75%</v>
      </c>
      <c r="H629" s="34" t="str">
        <f>CONCATENATE(Source!AU227)</f>
        <v>47</v>
      </c>
    </row>
    <row r="630" spans="1:28" x14ac:dyDescent="0.2">
      <c r="C630" s="11" t="s">
        <v>1512</v>
      </c>
      <c r="D630" s="34"/>
      <c r="E630" s="34"/>
      <c r="F630" s="34"/>
      <c r="G630" s="59">
        <f>((Source!AF227+Source!AE227)*Source!FX227/100)+((Source!AF227+Source!AE227)*Source!FY227/100)+Source!AB227</f>
        <v>218.05025000000001</v>
      </c>
      <c r="H630" s="59">
        <f>Source!O227+Source!X227+Source!Y227</f>
        <v>3517.34</v>
      </c>
    </row>
    <row r="631" spans="1:28" ht="28.5" x14ac:dyDescent="0.2">
      <c r="A631" s="47">
        <v>84</v>
      </c>
      <c r="B631" s="47" t="str">
        <f>Source!E229</f>
        <v>42,1</v>
      </c>
      <c r="C631" s="47" t="str">
        <f>Source!G229</f>
        <v>Грунтовка акриловая CAPASOL, CAPAROL</v>
      </c>
      <c r="D631" s="47" t="str">
        <f>Source!F229</f>
        <v>14.4.01.02-0023</v>
      </c>
      <c r="E631" s="32" t="str">
        <f>Source!H229</f>
        <v>л</v>
      </c>
      <c r="F631" s="14">
        <f>Source!I229</f>
        <v>30.642500000000002</v>
      </c>
      <c r="G631" s="24">
        <f>Source!AB229</f>
        <v>30.67</v>
      </c>
      <c r="H631" s="24">
        <f>Source!O229</f>
        <v>6165.12</v>
      </c>
      <c r="T631">
        <f>Source!O229+Source!X229+Source!Y229</f>
        <v>6165.12</v>
      </c>
      <c r="U631">
        <f>Source!P229</f>
        <v>6165.12</v>
      </c>
      <c r="V631">
        <f>Source!S229</f>
        <v>0</v>
      </c>
      <c r="W631">
        <f>Source!Q229</f>
        <v>0</v>
      </c>
      <c r="X631">
        <f>Source!R229</f>
        <v>0</v>
      </c>
      <c r="Y631">
        <f>Source!U229</f>
        <v>0</v>
      </c>
      <c r="Z631">
        <f>Source!V229</f>
        <v>0</v>
      </c>
      <c r="AA631">
        <f>Source!X229</f>
        <v>0</v>
      </c>
      <c r="AB631">
        <f>Source!Y229</f>
        <v>0</v>
      </c>
    </row>
    <row r="632" spans="1:28" ht="14.25" x14ac:dyDescent="0.2">
      <c r="C632" s="25" t="s">
        <v>1508</v>
      </c>
      <c r="D632" s="25">
        <f>Source!BC229</f>
        <v>6.56</v>
      </c>
      <c r="F632" s="14"/>
      <c r="G632" s="14"/>
      <c r="H632" s="14"/>
    </row>
    <row r="633" spans="1:28" ht="42.75" x14ac:dyDescent="0.2">
      <c r="A633" s="47">
        <v>85</v>
      </c>
      <c r="B633" s="47" t="str">
        <f>Source!E231</f>
        <v>43</v>
      </c>
      <c r="C633" s="47" t="str">
        <f>Source!G231</f>
        <v>Окраска поливинилацетатными водоэмульсионными составами улучшенная по штукатурке потолков</v>
      </c>
      <c r="D633" s="47" t="str">
        <f>Source!F231</f>
        <v>15-04-005-04</v>
      </c>
      <c r="E633" s="32" t="str">
        <f>Source!H231</f>
        <v>100 м2</v>
      </c>
      <c r="F633" s="14">
        <f>Source!I231</f>
        <v>2.4514</v>
      </c>
      <c r="G633" s="24">
        <f>Source!AB231</f>
        <v>867.4</v>
      </c>
      <c r="H633" s="24">
        <f>Source!O231</f>
        <v>13948.82</v>
      </c>
      <c r="T633">
        <f>Source!O231+Source!X231+Source!Y231</f>
        <v>26705.98</v>
      </c>
      <c r="U633">
        <f>Source!P231</f>
        <v>4783.83</v>
      </c>
      <c r="V633">
        <f>Source!S231</f>
        <v>8941.14</v>
      </c>
      <c r="W633">
        <f>Source!Q231</f>
        <v>223.85</v>
      </c>
      <c r="X633">
        <f>Source!R231</f>
        <v>42.78</v>
      </c>
      <c r="Y633">
        <f>Source!U231</f>
        <v>151.95002899999997</v>
      </c>
      <c r="Z633">
        <f>Source!V231</f>
        <v>0.55156499999999997</v>
      </c>
      <c r="AA633">
        <f>Source!X231</f>
        <v>8534.7199999999993</v>
      </c>
      <c r="AB633">
        <f>Source!Y231</f>
        <v>4222.4399999999996</v>
      </c>
    </row>
    <row r="634" spans="1:28" ht="14.25" x14ac:dyDescent="0.2">
      <c r="C634" s="25" t="str">
        <f>"Объем: "&amp;Source!I231&amp;"=245,14/"&amp;"100"</f>
        <v>Объем: 2,4514=245,14/100</v>
      </c>
      <c r="F634" s="14"/>
      <c r="G634" s="14"/>
      <c r="H634" s="14"/>
    </row>
    <row r="635" spans="1:28" x14ac:dyDescent="0.2">
      <c r="C635" s="25" t="s">
        <v>1506</v>
      </c>
      <c r="D635" s="25">
        <f>Source!BA231</f>
        <v>6.56</v>
      </c>
    </row>
    <row r="636" spans="1:28" x14ac:dyDescent="0.2">
      <c r="C636" s="25" t="s">
        <v>1507</v>
      </c>
      <c r="D636" s="25">
        <f>Source!BB231</f>
        <v>6.56</v>
      </c>
    </row>
    <row r="637" spans="1:28" x14ac:dyDescent="0.2">
      <c r="C637" s="25" t="s">
        <v>1508</v>
      </c>
      <c r="D637" s="25">
        <f>Source!BC231</f>
        <v>6.56</v>
      </c>
    </row>
    <row r="638" spans="1:28" x14ac:dyDescent="0.2">
      <c r="C638" s="25" t="s">
        <v>1509</v>
      </c>
      <c r="D638" s="25">
        <f>Source!BS231</f>
        <v>6.56</v>
      </c>
    </row>
    <row r="639" spans="1:28" x14ac:dyDescent="0.2">
      <c r="C639" s="25" t="s">
        <v>1513</v>
      </c>
      <c r="D639" s="102" t="s">
        <v>38</v>
      </c>
      <c r="E639" s="102"/>
      <c r="F639" s="102"/>
      <c r="G639" s="102"/>
      <c r="H639" s="102"/>
    </row>
    <row r="640" spans="1:28" x14ac:dyDescent="0.2">
      <c r="C640" s="25" t="s">
        <v>1514</v>
      </c>
      <c r="D640" s="102" t="s">
        <v>38</v>
      </c>
      <c r="E640" s="102"/>
      <c r="F640" s="102"/>
      <c r="G640" s="102"/>
      <c r="H640" s="102"/>
    </row>
    <row r="641" spans="1:28" x14ac:dyDescent="0.2">
      <c r="C641" s="25" t="s">
        <v>1515</v>
      </c>
      <c r="D641" s="102" t="s">
        <v>39</v>
      </c>
      <c r="E641" s="102"/>
      <c r="F641" s="102"/>
      <c r="G641" s="102"/>
      <c r="H641" s="102"/>
    </row>
    <row r="642" spans="1:28" x14ac:dyDescent="0.2">
      <c r="C642" s="25" t="s">
        <v>1516</v>
      </c>
      <c r="D642" s="102" t="s">
        <v>39</v>
      </c>
      <c r="E642" s="102"/>
      <c r="F642" s="102"/>
      <c r="G642" s="102"/>
      <c r="H642" s="102"/>
    </row>
    <row r="643" spans="1:28" x14ac:dyDescent="0.2">
      <c r="C643" s="25" t="s">
        <v>1517</v>
      </c>
      <c r="D643" s="102" t="s">
        <v>38</v>
      </c>
      <c r="E643" s="102"/>
      <c r="F643" s="102"/>
      <c r="G643" s="102"/>
      <c r="H643" s="102"/>
    </row>
    <row r="644" spans="1:28" x14ac:dyDescent="0.2">
      <c r="C644" s="11" t="s">
        <v>1510</v>
      </c>
      <c r="D644" s="34"/>
      <c r="E644" s="34"/>
      <c r="F644" s="34">
        <f>Source!BZ231</f>
        <v>105</v>
      </c>
      <c r="G644" s="59">
        <f>(Source!AF231+Source!AE231)*Source!FX231/100</f>
        <v>527.93369999999993</v>
      </c>
      <c r="H644" s="59">
        <f>Source!X231</f>
        <v>8534.7199999999993</v>
      </c>
    </row>
    <row r="645" spans="1:28" x14ac:dyDescent="0.2">
      <c r="C645" s="11" t="s">
        <v>1518</v>
      </c>
      <c r="D645" s="34"/>
      <c r="E645" s="34"/>
      <c r="F645" s="34"/>
      <c r="G645" s="34" t="str">
        <f>CONCATENATE(Source!DL231,Source!FT231, "=", Source!FX231, "%")</f>
        <v>*0,9=94,5%</v>
      </c>
      <c r="H645" s="34" t="str">
        <f>CONCATENATE(Source!AT231)</f>
        <v>95</v>
      </c>
    </row>
    <row r="646" spans="1:28" x14ac:dyDescent="0.2">
      <c r="C646" s="11" t="s">
        <v>1511</v>
      </c>
      <c r="D646" s="34"/>
      <c r="E646" s="34"/>
      <c r="F646" s="34">
        <f>Source!CA231</f>
        <v>55</v>
      </c>
      <c r="G646" s="59">
        <f>(Source!AF231+Source!AE231)*Source!FY231/100</f>
        <v>261.17354999999998</v>
      </c>
      <c r="H646" s="59">
        <f>Source!Y231</f>
        <v>4222.4399999999996</v>
      </c>
    </row>
    <row r="647" spans="1:28" x14ac:dyDescent="0.2">
      <c r="C647" s="11" t="s">
        <v>1519</v>
      </c>
      <c r="D647" s="34"/>
      <c r="E647" s="34"/>
      <c r="F647" s="34"/>
      <c r="G647" s="34" t="str">
        <f>CONCATENATE(Source!DM231,Source!FU231, "=", Source!FY231, "%")</f>
        <v>*0,85=46,75%</v>
      </c>
      <c r="H647" s="34" t="str">
        <f>CONCATENATE(Source!AU231)</f>
        <v>47</v>
      </c>
    </row>
    <row r="648" spans="1:28" x14ac:dyDescent="0.2">
      <c r="C648" s="11" t="s">
        <v>1512</v>
      </c>
      <c r="D648" s="34"/>
      <c r="E648" s="34"/>
      <c r="F648" s="34"/>
      <c r="G648" s="59">
        <f>((Source!AF231+Source!AE231)*Source!FX231/100)+((Source!AF231+Source!AE231)*Source!FY231/100)+Source!AB231</f>
        <v>1656.5072499999999</v>
      </c>
      <c r="H648" s="59">
        <f>Source!O231+Source!X231+Source!Y231</f>
        <v>26705.98</v>
      </c>
    </row>
    <row r="649" spans="1:28" ht="28.5" x14ac:dyDescent="0.2">
      <c r="A649" s="47">
        <v>86</v>
      </c>
      <c r="B649" s="47" t="str">
        <f>Source!E233</f>
        <v>43,1</v>
      </c>
      <c r="C649" s="47" t="str">
        <f>Source!G233</f>
        <v>Краска акриловая Alpina ULTRAWEISS, CAPAROL водно-дисперсионная</v>
      </c>
      <c r="D649" s="47" t="str">
        <f>Source!F233</f>
        <v>14.3.02.01-0015</v>
      </c>
      <c r="E649" s="32" t="str">
        <f>Source!H233</f>
        <v>т</v>
      </c>
      <c r="F649" s="14">
        <f>Source!I233</f>
        <v>0.16914699999999999</v>
      </c>
      <c r="G649" s="24">
        <f>Source!AB233</f>
        <v>13287.69</v>
      </c>
      <c r="H649" s="24">
        <f>Source!O233</f>
        <v>14744.08</v>
      </c>
      <c r="T649">
        <f>Source!O233+Source!X233+Source!Y233</f>
        <v>14744.08</v>
      </c>
      <c r="U649">
        <f>Source!P233</f>
        <v>14744.08</v>
      </c>
      <c r="V649">
        <f>Source!S233</f>
        <v>0</v>
      </c>
      <c r="W649">
        <f>Source!Q233</f>
        <v>0</v>
      </c>
      <c r="X649">
        <f>Source!R233</f>
        <v>0</v>
      </c>
      <c r="Y649">
        <f>Source!U233</f>
        <v>0</v>
      </c>
      <c r="Z649">
        <f>Source!V233</f>
        <v>0</v>
      </c>
      <c r="AA649">
        <f>Source!X233</f>
        <v>0</v>
      </c>
      <c r="AB649">
        <f>Source!Y233</f>
        <v>0</v>
      </c>
    </row>
    <row r="650" spans="1:28" ht="14.25" x14ac:dyDescent="0.2">
      <c r="C650" s="25" t="s">
        <v>1508</v>
      </c>
      <c r="D650" s="25">
        <f>Source!BC233</f>
        <v>6.56</v>
      </c>
      <c r="F650" s="14"/>
      <c r="G650" s="14"/>
      <c r="H650" s="14"/>
    </row>
    <row r="651" spans="1:28" ht="42.75" x14ac:dyDescent="0.2">
      <c r="A651" s="47">
        <v>87</v>
      </c>
      <c r="B651" s="47" t="str">
        <f>Source!E235</f>
        <v>44</v>
      </c>
      <c r="C651" s="47" t="str">
        <f>Source!G235</f>
        <v>Окраска поливинилацетатными водоэмульсионными составами улучшенная по штукатурке стен</v>
      </c>
      <c r="D651" s="47" t="str">
        <f>Source!F235</f>
        <v>15-04-005-03</v>
      </c>
      <c r="E651" s="32" t="str">
        <f>Source!H235</f>
        <v>100 м2</v>
      </c>
      <c r="F651" s="14">
        <f>Source!I235</f>
        <v>3.3992</v>
      </c>
      <c r="G651" s="24">
        <f>Source!AB235</f>
        <v>735.94</v>
      </c>
      <c r="H651" s="24">
        <f>Source!O235</f>
        <v>16410.55</v>
      </c>
      <c r="T651">
        <f>Source!O235+Source!X235+Source!Y235</f>
        <v>30502.399999999998</v>
      </c>
      <c r="U651">
        <f>Source!P235</f>
        <v>6250.34</v>
      </c>
      <c r="V651">
        <f>Source!S235</f>
        <v>9867.8700000000008</v>
      </c>
      <c r="W651">
        <f>Source!Q235</f>
        <v>292.33999999999997</v>
      </c>
      <c r="X651">
        <f>Source!R235</f>
        <v>55.97</v>
      </c>
      <c r="Y651">
        <f>Source!U235</f>
        <v>167.69953199999998</v>
      </c>
      <c r="Z651">
        <f>Source!V235</f>
        <v>0.72233000000000003</v>
      </c>
      <c r="AA651">
        <f>Source!X235</f>
        <v>9427.65</v>
      </c>
      <c r="AB651">
        <f>Source!Y235</f>
        <v>4664.2</v>
      </c>
    </row>
    <row r="652" spans="1:28" ht="14.25" x14ac:dyDescent="0.2">
      <c r="C652" s="25" t="str">
        <f>"Объем: "&amp;Source!I235&amp;"=339,92/"&amp;"100"</f>
        <v>Объем: 3,3992=339,92/100</v>
      </c>
      <c r="F652" s="14"/>
      <c r="G652" s="14"/>
      <c r="H652" s="14"/>
    </row>
    <row r="653" spans="1:28" x14ac:dyDescent="0.2">
      <c r="C653" s="25" t="s">
        <v>1506</v>
      </c>
      <c r="D653" s="25">
        <f>Source!BA235</f>
        <v>6.56</v>
      </c>
    </row>
    <row r="654" spans="1:28" x14ac:dyDescent="0.2">
      <c r="C654" s="25" t="s">
        <v>1507</v>
      </c>
      <c r="D654" s="25">
        <f>Source!BB235</f>
        <v>6.56</v>
      </c>
    </row>
    <row r="655" spans="1:28" x14ac:dyDescent="0.2">
      <c r="C655" s="25" t="s">
        <v>1508</v>
      </c>
      <c r="D655" s="25">
        <f>Source!BC235</f>
        <v>6.56</v>
      </c>
    </row>
    <row r="656" spans="1:28" x14ac:dyDescent="0.2">
      <c r="C656" s="25" t="s">
        <v>1509</v>
      </c>
      <c r="D656" s="25">
        <f>Source!BS235</f>
        <v>6.56</v>
      </c>
    </row>
    <row r="657" spans="1:28" x14ac:dyDescent="0.2">
      <c r="C657" s="25" t="s">
        <v>1513</v>
      </c>
      <c r="D657" s="102" t="s">
        <v>38</v>
      </c>
      <c r="E657" s="102"/>
      <c r="F657" s="102"/>
      <c r="G657" s="102"/>
      <c r="H657" s="102"/>
    </row>
    <row r="658" spans="1:28" x14ac:dyDescent="0.2">
      <c r="C658" s="25" t="s">
        <v>1514</v>
      </c>
      <c r="D658" s="102" t="s">
        <v>38</v>
      </c>
      <c r="E658" s="102"/>
      <c r="F658" s="102"/>
      <c r="G658" s="102"/>
      <c r="H658" s="102"/>
    </row>
    <row r="659" spans="1:28" x14ac:dyDescent="0.2">
      <c r="C659" s="25" t="s">
        <v>1515</v>
      </c>
      <c r="D659" s="102" t="s">
        <v>39</v>
      </c>
      <c r="E659" s="102"/>
      <c r="F659" s="102"/>
      <c r="G659" s="102"/>
      <c r="H659" s="102"/>
    </row>
    <row r="660" spans="1:28" x14ac:dyDescent="0.2">
      <c r="C660" s="25" t="s">
        <v>1516</v>
      </c>
      <c r="D660" s="102" t="s">
        <v>39</v>
      </c>
      <c r="E660" s="102"/>
      <c r="F660" s="102"/>
      <c r="G660" s="102"/>
      <c r="H660" s="102"/>
    </row>
    <row r="661" spans="1:28" x14ac:dyDescent="0.2">
      <c r="C661" s="25" t="s">
        <v>1517</v>
      </c>
      <c r="D661" s="102" t="s">
        <v>38</v>
      </c>
      <c r="E661" s="102"/>
      <c r="F661" s="102"/>
      <c r="G661" s="102"/>
      <c r="H661" s="102"/>
    </row>
    <row r="662" spans="1:28" x14ac:dyDescent="0.2">
      <c r="C662" s="11" t="s">
        <v>1510</v>
      </c>
      <c r="D662" s="34"/>
      <c r="E662" s="34"/>
      <c r="F662" s="34">
        <f>Source!BZ235</f>
        <v>105</v>
      </c>
      <c r="G662" s="59">
        <f>(Source!AF235+Source!AE235)*Source!FX235/100</f>
        <v>420.56279999999998</v>
      </c>
      <c r="H662" s="59">
        <f>Source!X235</f>
        <v>9427.65</v>
      </c>
    </row>
    <row r="663" spans="1:28" x14ac:dyDescent="0.2">
      <c r="C663" s="11" t="s">
        <v>1518</v>
      </c>
      <c r="D663" s="34"/>
      <c r="E663" s="34"/>
      <c r="F663" s="34"/>
      <c r="G663" s="34" t="str">
        <f>CONCATENATE(Source!DL235,Source!FT235, "=", Source!FX235, "%")</f>
        <v>*0,9=94,5%</v>
      </c>
      <c r="H663" s="34" t="str">
        <f>CONCATENATE(Source!AT235)</f>
        <v>95</v>
      </c>
    </row>
    <row r="664" spans="1:28" x14ac:dyDescent="0.2">
      <c r="C664" s="11" t="s">
        <v>1511</v>
      </c>
      <c r="D664" s="34"/>
      <c r="E664" s="34"/>
      <c r="F664" s="34">
        <f>Source!CA235</f>
        <v>55</v>
      </c>
      <c r="G664" s="59">
        <f>(Source!AF235+Source!AE235)*Source!FY235/100</f>
        <v>208.05619999999999</v>
      </c>
      <c r="H664" s="59">
        <f>Source!Y235</f>
        <v>4664.2</v>
      </c>
    </row>
    <row r="665" spans="1:28" x14ac:dyDescent="0.2">
      <c r="C665" s="11" t="s">
        <v>1519</v>
      </c>
      <c r="D665" s="34"/>
      <c r="E665" s="34"/>
      <c r="F665" s="34"/>
      <c r="G665" s="34" t="str">
        <f>CONCATENATE(Source!DM235,Source!FU235, "=", Source!FY235, "%")</f>
        <v>*0,85=46,75%</v>
      </c>
      <c r="H665" s="34" t="str">
        <f>CONCATENATE(Source!AU235)</f>
        <v>47</v>
      </c>
    </row>
    <row r="666" spans="1:28" x14ac:dyDescent="0.2">
      <c r="C666" s="11" t="s">
        <v>1512</v>
      </c>
      <c r="D666" s="34"/>
      <c r="E666" s="34"/>
      <c r="F666" s="34"/>
      <c r="G666" s="59">
        <f>((Source!AF235+Source!AE235)*Source!FX235/100)+((Source!AF235+Source!AE235)*Source!FY235/100)+Source!AB235</f>
        <v>1364.559</v>
      </c>
      <c r="H666" s="59">
        <f>Source!O235+Source!X235+Source!Y235</f>
        <v>30502.399999999998</v>
      </c>
    </row>
    <row r="667" spans="1:28" ht="28.5" x14ac:dyDescent="0.2">
      <c r="A667" s="47">
        <v>88</v>
      </c>
      <c r="B667" s="47" t="str">
        <f>Source!E237</f>
        <v>44,1</v>
      </c>
      <c r="C667" s="47" t="str">
        <f>Source!G237</f>
        <v>Краска акриловая Alpina ULTRAWEISS, CAPAROL водно-дисперсионная</v>
      </c>
      <c r="D667" s="47" t="str">
        <f>Source!F237</f>
        <v>14.3.02.01-0015</v>
      </c>
      <c r="E667" s="32" t="str">
        <f>Source!H237</f>
        <v>т</v>
      </c>
      <c r="F667" s="14">
        <f>Source!I237</f>
        <v>0.21415000000000001</v>
      </c>
      <c r="G667" s="24">
        <f>Source!AB237</f>
        <v>13287.69</v>
      </c>
      <c r="H667" s="24">
        <f>Source!O237</f>
        <v>18666.87</v>
      </c>
      <c r="T667">
        <f>Source!O237+Source!X237+Source!Y237</f>
        <v>18666.87</v>
      </c>
      <c r="U667">
        <f>Source!P237</f>
        <v>18666.87</v>
      </c>
      <c r="V667">
        <f>Source!S237</f>
        <v>0</v>
      </c>
      <c r="W667">
        <f>Source!Q237</f>
        <v>0</v>
      </c>
      <c r="X667">
        <f>Source!R237</f>
        <v>0</v>
      </c>
      <c r="Y667">
        <f>Source!U237</f>
        <v>0</v>
      </c>
      <c r="Z667">
        <f>Source!V237</f>
        <v>0</v>
      </c>
      <c r="AA667">
        <f>Source!X237</f>
        <v>0</v>
      </c>
      <c r="AB667">
        <f>Source!Y237</f>
        <v>0</v>
      </c>
    </row>
    <row r="668" spans="1:28" ht="14.25" x14ac:dyDescent="0.2">
      <c r="C668" s="25" t="s">
        <v>1508</v>
      </c>
      <c r="D668" s="25">
        <f>Source!BC237</f>
        <v>6.56</v>
      </c>
      <c r="F668" s="14"/>
      <c r="G668" s="14"/>
      <c r="H668" s="14"/>
    </row>
    <row r="669" spans="1:28" ht="42.75" x14ac:dyDescent="0.2">
      <c r="A669" s="47">
        <v>89</v>
      </c>
      <c r="B669" s="47" t="str">
        <f>Source!E239</f>
        <v>45</v>
      </c>
      <c r="C669" s="47" t="str">
        <f>Source!G239</f>
        <v>Улучшенная масляная окраска ранее окрашенных дверей за два раза с расчисткой старой краски более 35%</v>
      </c>
      <c r="D669" s="47" t="str">
        <f>Source!F239</f>
        <v>62-10-6</v>
      </c>
      <c r="E669" s="32" t="str">
        <f>Source!H239</f>
        <v>100 м2</v>
      </c>
      <c r="F669" s="14">
        <f>Source!I239</f>
        <v>0.04</v>
      </c>
      <c r="G669" s="24">
        <f>Source!AB239</f>
        <v>1282.03</v>
      </c>
      <c r="H669" s="24">
        <f>Source!O239</f>
        <v>336.41</v>
      </c>
      <c r="T669">
        <f>Source!O239+Source!X239+Source!Y239</f>
        <v>619.34</v>
      </c>
      <c r="U669">
        <f>Source!P239</f>
        <v>117.45</v>
      </c>
      <c r="V669">
        <f>Source!S239</f>
        <v>217.1</v>
      </c>
      <c r="W669">
        <f>Source!Q239</f>
        <v>1.86</v>
      </c>
      <c r="X669">
        <f>Source!R239</f>
        <v>0.54</v>
      </c>
      <c r="Y669">
        <f>Source!U239</f>
        <v>3.8304000000000005</v>
      </c>
      <c r="Z669">
        <f>Source!V239</f>
        <v>6.4000000000000003E-3</v>
      </c>
      <c r="AA669">
        <f>Source!X239</f>
        <v>174.11</v>
      </c>
      <c r="AB669">
        <f>Source!Y239</f>
        <v>108.82</v>
      </c>
    </row>
    <row r="670" spans="1:28" ht="14.25" x14ac:dyDescent="0.2">
      <c r="C670" s="25" t="str">
        <f>"Объем: "&amp;Source!I239&amp;"=4/"&amp;"100"</f>
        <v>Объем: 0,04=4/100</v>
      </c>
      <c r="F670" s="14"/>
      <c r="G670" s="14"/>
      <c r="H670" s="14"/>
    </row>
    <row r="671" spans="1:28" x14ac:dyDescent="0.2">
      <c r="C671" s="25" t="s">
        <v>1506</v>
      </c>
      <c r="D671" s="25">
        <f>Source!BA239</f>
        <v>6.56</v>
      </c>
    </row>
    <row r="672" spans="1:28" x14ac:dyDescent="0.2">
      <c r="C672" s="25" t="s">
        <v>1507</v>
      </c>
      <c r="D672" s="25">
        <f>Source!BB239</f>
        <v>6.56</v>
      </c>
    </row>
    <row r="673" spans="1:28" x14ac:dyDescent="0.2">
      <c r="C673" s="25" t="s">
        <v>1508</v>
      </c>
      <c r="D673" s="25">
        <f>Source!BC239</f>
        <v>6.56</v>
      </c>
    </row>
    <row r="674" spans="1:28" x14ac:dyDescent="0.2">
      <c r="C674" s="25" t="s">
        <v>1509</v>
      </c>
      <c r="D674" s="25">
        <f>Source!BS239</f>
        <v>6.56</v>
      </c>
    </row>
    <row r="675" spans="1:28" x14ac:dyDescent="0.2">
      <c r="C675" s="11" t="s">
        <v>1510</v>
      </c>
      <c r="D675" s="34"/>
      <c r="E675" s="34"/>
      <c r="F675" s="34">
        <f>Source!BZ239</f>
        <v>80</v>
      </c>
      <c r="G675" s="59">
        <f>(Source!AF239+Source!AE239)*Source!FX239/100</f>
        <v>663.53599999999994</v>
      </c>
      <c r="H675" s="59">
        <f>Source!X239</f>
        <v>174.11</v>
      </c>
    </row>
    <row r="676" spans="1:28" x14ac:dyDescent="0.2">
      <c r="C676" s="11" t="s">
        <v>1511</v>
      </c>
      <c r="D676" s="34"/>
      <c r="E676" s="34"/>
      <c r="F676" s="34">
        <f>Source!CA239</f>
        <v>50</v>
      </c>
      <c r="G676" s="59">
        <f>(Source!AF239+Source!AE239)*Source!FY239/100</f>
        <v>414.71</v>
      </c>
      <c r="H676" s="59">
        <f>Source!Y239</f>
        <v>108.82</v>
      </c>
    </row>
    <row r="677" spans="1:28" x14ac:dyDescent="0.2">
      <c r="C677" s="11" t="s">
        <v>1512</v>
      </c>
      <c r="D677" s="34"/>
      <c r="E677" s="34"/>
      <c r="F677" s="34"/>
      <c r="G677" s="59">
        <f>((Source!AF239+Source!AE239)*Source!FX239/100)+((Source!AF239+Source!AE239)*Source!FY239/100)+Source!AB239</f>
        <v>2360.2759999999998</v>
      </c>
      <c r="H677" s="59">
        <f>Source!O239+Source!X239+Source!Y239</f>
        <v>619.34</v>
      </c>
    </row>
    <row r="678" spans="1:28" ht="42.75" x14ac:dyDescent="0.2">
      <c r="A678" s="47">
        <v>90</v>
      </c>
      <c r="B678" s="47" t="str">
        <f>Source!E241</f>
        <v>45,1</v>
      </c>
      <c r="C678" s="47" t="str">
        <f>Source!G241</f>
        <v>Краски для внутренних работ масляные готовые к применению МА-15 БИО</v>
      </c>
      <c r="D678" s="47" t="str">
        <f>Source!F241</f>
        <v>14.4.02.04-0101</v>
      </c>
      <c r="E678" s="32" t="str">
        <f>Source!H241</f>
        <v>т</v>
      </c>
      <c r="F678" s="14">
        <f>Source!I241</f>
        <v>9.0399999999999996E-4</v>
      </c>
      <c r="G678" s="24">
        <f>Source!AB241</f>
        <v>42508.19</v>
      </c>
      <c r="H678" s="24">
        <f>Source!O241</f>
        <v>252.08</v>
      </c>
      <c r="T678">
        <f>Source!O241+Source!X241+Source!Y241</f>
        <v>252.08</v>
      </c>
      <c r="U678">
        <f>Source!P241</f>
        <v>252.08</v>
      </c>
      <c r="V678">
        <f>Source!S241</f>
        <v>0</v>
      </c>
      <c r="W678">
        <f>Source!Q241</f>
        <v>0</v>
      </c>
      <c r="X678">
        <f>Source!R241</f>
        <v>0</v>
      </c>
      <c r="Y678">
        <f>Source!U241</f>
        <v>0</v>
      </c>
      <c r="Z678">
        <f>Source!V241</f>
        <v>0</v>
      </c>
      <c r="AA678">
        <f>Source!X241</f>
        <v>0</v>
      </c>
      <c r="AB678">
        <f>Source!Y241</f>
        <v>0</v>
      </c>
    </row>
    <row r="679" spans="1:28" ht="14.25" x14ac:dyDescent="0.2">
      <c r="C679" s="25" t="s">
        <v>1508</v>
      </c>
      <c r="D679" s="25">
        <f>Source!BC241</f>
        <v>6.56</v>
      </c>
      <c r="F679" s="14"/>
      <c r="G679" s="14"/>
      <c r="H679" s="14"/>
    </row>
    <row r="680" spans="1:28" ht="28.5" x14ac:dyDescent="0.2">
      <c r="A680" s="47">
        <v>91</v>
      </c>
      <c r="B680" s="47" t="str">
        <f>Source!E243</f>
        <v>46</v>
      </c>
      <c r="C680" s="47" t="str">
        <f>Source!G243</f>
        <v>Установка противопожарных дверей однопольных остекленных</v>
      </c>
      <c r="D680" s="47" t="str">
        <f>Source!F243</f>
        <v>09-04-013-03</v>
      </c>
      <c r="E680" s="32" t="str">
        <f>Source!H243</f>
        <v>м2</v>
      </c>
      <c r="F680" s="14">
        <f>Source!I243</f>
        <v>5.4</v>
      </c>
      <c r="G680" s="24">
        <f>Source!AB243</f>
        <v>93.78</v>
      </c>
      <c r="H680" s="24">
        <f>Source!O243</f>
        <v>3322.06</v>
      </c>
      <c r="T680">
        <f>Source!O243+Source!X243+Source!Y243</f>
        <v>4654.8</v>
      </c>
      <c r="U680">
        <f>Source!P243</f>
        <v>2148.4699999999998</v>
      </c>
      <c r="V680">
        <f>Source!S243</f>
        <v>860.8</v>
      </c>
      <c r="W680">
        <f>Source!Q243</f>
        <v>312.79000000000002</v>
      </c>
      <c r="X680">
        <f>Source!R243</f>
        <v>10.27</v>
      </c>
      <c r="Y680">
        <f>Source!U243</f>
        <v>12.854699999999999</v>
      </c>
      <c r="Z680">
        <f>Source!V243</f>
        <v>0.13500000000000001</v>
      </c>
      <c r="AA680">
        <f>Source!X243</f>
        <v>705.57</v>
      </c>
      <c r="AB680">
        <f>Source!Y243</f>
        <v>627.16999999999996</v>
      </c>
    </row>
    <row r="681" spans="1:28" ht="14.25" x14ac:dyDescent="0.2">
      <c r="C681" s="25" t="s">
        <v>1506</v>
      </c>
      <c r="D681" s="25">
        <f>Source!BA243</f>
        <v>6.56</v>
      </c>
      <c r="F681" s="14"/>
      <c r="G681" s="14"/>
      <c r="H681" s="14"/>
    </row>
    <row r="682" spans="1:28" x14ac:dyDescent="0.2">
      <c r="C682" s="25" t="s">
        <v>1507</v>
      </c>
      <c r="D682" s="25">
        <f>Source!BB243</f>
        <v>6.56</v>
      </c>
    </row>
    <row r="683" spans="1:28" x14ac:dyDescent="0.2">
      <c r="C683" s="25" t="s">
        <v>1508</v>
      </c>
      <c r="D683" s="25">
        <f>Source!BC243</f>
        <v>6.56</v>
      </c>
    </row>
    <row r="684" spans="1:28" x14ac:dyDescent="0.2">
      <c r="C684" s="25" t="s">
        <v>1509</v>
      </c>
      <c r="D684" s="25">
        <f>Source!BS243</f>
        <v>6.56</v>
      </c>
    </row>
    <row r="685" spans="1:28" x14ac:dyDescent="0.2">
      <c r="C685" s="25" t="s">
        <v>1513</v>
      </c>
      <c r="D685" s="102" t="s">
        <v>38</v>
      </c>
      <c r="E685" s="102"/>
      <c r="F685" s="102"/>
      <c r="G685" s="102"/>
      <c r="H685" s="102"/>
    </row>
    <row r="686" spans="1:28" x14ac:dyDescent="0.2">
      <c r="C686" s="25" t="s">
        <v>1514</v>
      </c>
      <c r="D686" s="102" t="s">
        <v>38</v>
      </c>
      <c r="E686" s="102"/>
      <c r="F686" s="102"/>
      <c r="G686" s="102"/>
      <c r="H686" s="102"/>
    </row>
    <row r="687" spans="1:28" x14ac:dyDescent="0.2">
      <c r="C687" s="25" t="s">
        <v>1515</v>
      </c>
      <c r="D687" s="102" t="s">
        <v>39</v>
      </c>
      <c r="E687" s="102"/>
      <c r="F687" s="102"/>
      <c r="G687" s="102"/>
      <c r="H687" s="102"/>
    </row>
    <row r="688" spans="1:28" x14ac:dyDescent="0.2">
      <c r="C688" s="25" t="s">
        <v>1516</v>
      </c>
      <c r="D688" s="102" t="s">
        <v>39</v>
      </c>
      <c r="E688" s="102"/>
      <c r="F688" s="102"/>
      <c r="G688" s="102"/>
      <c r="H688" s="102"/>
    </row>
    <row r="689" spans="1:28" x14ac:dyDescent="0.2">
      <c r="C689" s="25" t="s">
        <v>1517</v>
      </c>
      <c r="D689" s="102" t="s">
        <v>38</v>
      </c>
      <c r="E689" s="102"/>
      <c r="F689" s="102"/>
      <c r="G689" s="102"/>
      <c r="H689" s="102"/>
    </row>
    <row r="690" spans="1:28" x14ac:dyDescent="0.2">
      <c r="C690" s="11" t="s">
        <v>1510</v>
      </c>
      <c r="D690" s="34"/>
      <c r="E690" s="34"/>
      <c r="F690" s="34">
        <f>Source!BZ243</f>
        <v>90</v>
      </c>
      <c r="G690" s="59">
        <f>(Source!AF243+Source!AE243)*Source!FX243/100</f>
        <v>19.917899999999999</v>
      </c>
      <c r="H690" s="59">
        <f>Source!X243</f>
        <v>705.57</v>
      </c>
    </row>
    <row r="691" spans="1:28" x14ac:dyDescent="0.2">
      <c r="C691" s="11" t="s">
        <v>1518</v>
      </c>
      <c r="D691" s="34"/>
      <c r="E691" s="34"/>
      <c r="F691" s="34"/>
      <c r="G691" s="34" t="str">
        <f>CONCATENATE(Source!DL243,Source!FT243, "=", Source!FX243, "%")</f>
        <v>*0,9=81%</v>
      </c>
      <c r="H691" s="34" t="str">
        <f>CONCATENATE(Source!AT243)</f>
        <v>81</v>
      </c>
    </row>
    <row r="692" spans="1:28" x14ac:dyDescent="0.2">
      <c r="C692" s="11" t="s">
        <v>1511</v>
      </c>
      <c r="D692" s="34"/>
      <c r="E692" s="34"/>
      <c r="F692" s="34">
        <f>Source!CA243</f>
        <v>85</v>
      </c>
      <c r="G692" s="59">
        <f>(Source!AF243+Source!AE243)*Source!FY243/100</f>
        <v>17.766275</v>
      </c>
      <c r="H692" s="59">
        <f>Source!Y243</f>
        <v>627.16999999999996</v>
      </c>
    </row>
    <row r="693" spans="1:28" x14ac:dyDescent="0.2">
      <c r="C693" s="11" t="s">
        <v>1519</v>
      </c>
      <c r="D693" s="34"/>
      <c r="E693" s="34"/>
      <c r="F693" s="34"/>
      <c r="G693" s="34" t="str">
        <f>CONCATENATE(Source!DM243,Source!FU243, "=", Source!FY243, "%")</f>
        <v>*0,85=72,25%</v>
      </c>
      <c r="H693" s="34" t="str">
        <f>CONCATENATE(Source!AU243)</f>
        <v>72</v>
      </c>
    </row>
    <row r="694" spans="1:28" x14ac:dyDescent="0.2">
      <c r="C694" s="11" t="s">
        <v>1512</v>
      </c>
      <c r="D694" s="34"/>
      <c r="E694" s="34"/>
      <c r="F694" s="34"/>
      <c r="G694" s="59">
        <f>((Source!AF243+Source!AE243)*Source!FX243/100)+((Source!AF243+Source!AE243)*Source!FY243/100)+Source!AB243</f>
        <v>131.46417500000001</v>
      </c>
      <c r="H694" s="59">
        <f>Source!O243+Source!X243+Source!Y243</f>
        <v>4654.8</v>
      </c>
    </row>
    <row r="695" spans="1:28" ht="57" x14ac:dyDescent="0.2">
      <c r="A695" s="47">
        <v>92</v>
      </c>
      <c r="B695" s="47" t="str">
        <f>Source!E245</f>
        <v>46,1</v>
      </c>
      <c r="C695" s="47" t="str">
        <f>Source!G245</f>
        <v>Дверь противопожарная металлическая остекленная однопольная ДПМО-01/60, размером 1000х2700 мм прим.</v>
      </c>
      <c r="D695" s="47" t="str">
        <f>Source!F245</f>
        <v>07.1.01.01-0029</v>
      </c>
      <c r="E695" s="32" t="str">
        <f>Source!H245</f>
        <v>шт.</v>
      </c>
      <c r="F695" s="14">
        <f>Source!I245</f>
        <v>2</v>
      </c>
      <c r="G695" s="24">
        <f>Source!AB245</f>
        <v>4119.08</v>
      </c>
      <c r="H695" s="24">
        <f>Source!O245</f>
        <v>54042.33</v>
      </c>
      <c r="T695">
        <f>Source!O245+Source!X245+Source!Y245</f>
        <v>54042.33</v>
      </c>
      <c r="U695">
        <f>Source!P245</f>
        <v>54042.33</v>
      </c>
      <c r="V695">
        <f>Source!S245</f>
        <v>0</v>
      </c>
      <c r="W695">
        <f>Source!Q245</f>
        <v>0</v>
      </c>
      <c r="X695">
        <f>Source!R245</f>
        <v>0</v>
      </c>
      <c r="Y695">
        <f>Source!U245</f>
        <v>0</v>
      </c>
      <c r="Z695">
        <f>Source!V245</f>
        <v>0</v>
      </c>
      <c r="AA695">
        <f>Source!X245</f>
        <v>0</v>
      </c>
      <c r="AB695">
        <f>Source!Y245</f>
        <v>0</v>
      </c>
    </row>
    <row r="696" spans="1:28" ht="14.25" x14ac:dyDescent="0.2">
      <c r="C696" s="25" t="s">
        <v>1508</v>
      </c>
      <c r="D696" s="25">
        <f>Source!BC245</f>
        <v>6.56</v>
      </c>
      <c r="F696" s="14"/>
      <c r="G696" s="14"/>
      <c r="H696" s="14"/>
    </row>
    <row r="697" spans="1:28" ht="42.75" x14ac:dyDescent="0.2">
      <c r="A697" s="47">
        <v>93</v>
      </c>
      <c r="B697" s="47" t="str">
        <f>Source!E247</f>
        <v>46,2</v>
      </c>
      <c r="C697" s="47" t="str">
        <f>Source!G247</f>
        <v>Доводчик дверной гидравлический TS-68 с зубчатым приводом (нагрузка до 90 кг)</v>
      </c>
      <c r="D697" s="47" t="str">
        <f>Source!F247</f>
        <v>01.7.04.01-0002</v>
      </c>
      <c r="E697" s="32" t="str">
        <f>Source!H247</f>
        <v>шт.</v>
      </c>
      <c r="F697" s="14">
        <f>Source!I247</f>
        <v>2</v>
      </c>
      <c r="G697" s="24">
        <f>Source!AB247</f>
        <v>272.22000000000003</v>
      </c>
      <c r="H697" s="24">
        <f>Source!O247</f>
        <v>3571.53</v>
      </c>
      <c r="T697">
        <f>Source!O247+Source!X247+Source!Y247</f>
        <v>3571.53</v>
      </c>
      <c r="U697">
        <f>Source!P247</f>
        <v>3571.53</v>
      </c>
      <c r="V697">
        <f>Source!S247</f>
        <v>0</v>
      </c>
      <c r="W697">
        <f>Source!Q247</f>
        <v>0</v>
      </c>
      <c r="X697">
        <f>Source!R247</f>
        <v>0</v>
      </c>
      <c r="Y697">
        <f>Source!U247</f>
        <v>0</v>
      </c>
      <c r="Z697">
        <f>Source!V247</f>
        <v>0</v>
      </c>
      <c r="AA697">
        <f>Source!X247</f>
        <v>0</v>
      </c>
      <c r="AB697">
        <f>Source!Y247</f>
        <v>0</v>
      </c>
    </row>
    <row r="698" spans="1:28" ht="14.25" x14ac:dyDescent="0.2">
      <c r="C698" s="25" t="s">
        <v>1508</v>
      </c>
      <c r="D698" s="25">
        <f>Source!BC247</f>
        <v>6.56</v>
      </c>
      <c r="F698" s="14"/>
      <c r="G698" s="14"/>
      <c r="H698" s="14"/>
    </row>
    <row r="699" spans="1:28" ht="28.5" x14ac:dyDescent="0.2">
      <c r="A699" s="47">
        <v>94</v>
      </c>
      <c r="B699" s="47" t="str">
        <f>Source!E249</f>
        <v>47</v>
      </c>
      <c r="C699" s="47" t="str">
        <f>Source!G249</f>
        <v>Установка противопожарных дверей однопольных глухих</v>
      </c>
      <c r="D699" s="47" t="str">
        <f>Source!F249</f>
        <v>09-04-013-01</v>
      </c>
      <c r="E699" s="32" t="str">
        <f>Source!H249</f>
        <v>м2</v>
      </c>
      <c r="F699" s="14">
        <f>Source!I249</f>
        <v>1.8</v>
      </c>
      <c r="G699" s="24">
        <f>Source!AB249</f>
        <v>93.78</v>
      </c>
      <c r="H699" s="24">
        <f>Source!O249</f>
        <v>1107.3499999999999</v>
      </c>
      <c r="T699">
        <f>Source!O249+Source!X249+Source!Y249</f>
        <v>1551.58</v>
      </c>
      <c r="U699">
        <f>Source!P249</f>
        <v>716.16</v>
      </c>
      <c r="V699">
        <f>Source!S249</f>
        <v>286.93</v>
      </c>
      <c r="W699">
        <f>Source!Q249</f>
        <v>104.26</v>
      </c>
      <c r="X699">
        <f>Source!R249</f>
        <v>3.42</v>
      </c>
      <c r="Y699">
        <f>Source!U249</f>
        <v>4.2848999999999995</v>
      </c>
      <c r="Z699">
        <f>Source!V249</f>
        <v>4.5000000000000005E-2</v>
      </c>
      <c r="AA699">
        <f>Source!X249</f>
        <v>235.18</v>
      </c>
      <c r="AB699">
        <f>Source!Y249</f>
        <v>209.05</v>
      </c>
    </row>
    <row r="700" spans="1:28" ht="14.25" x14ac:dyDescent="0.2">
      <c r="C700" s="25" t="s">
        <v>1506</v>
      </c>
      <c r="D700" s="25">
        <f>Source!BA249</f>
        <v>6.56</v>
      </c>
      <c r="F700" s="14"/>
      <c r="G700" s="14"/>
      <c r="H700" s="14"/>
    </row>
    <row r="701" spans="1:28" x14ac:dyDescent="0.2">
      <c r="C701" s="25" t="s">
        <v>1507</v>
      </c>
      <c r="D701" s="25">
        <f>Source!BB249</f>
        <v>6.56</v>
      </c>
    </row>
    <row r="702" spans="1:28" x14ac:dyDescent="0.2">
      <c r="C702" s="25" t="s">
        <v>1508</v>
      </c>
      <c r="D702" s="25">
        <f>Source!BC249</f>
        <v>6.56</v>
      </c>
    </row>
    <row r="703" spans="1:28" x14ac:dyDescent="0.2">
      <c r="C703" s="25" t="s">
        <v>1509</v>
      </c>
      <c r="D703" s="25">
        <f>Source!BS249</f>
        <v>6.56</v>
      </c>
    </row>
    <row r="704" spans="1:28" x14ac:dyDescent="0.2">
      <c r="C704" s="25" t="s">
        <v>1513</v>
      </c>
      <c r="D704" s="102" t="s">
        <v>38</v>
      </c>
      <c r="E704" s="102"/>
      <c r="F704" s="102"/>
      <c r="G704" s="102"/>
      <c r="H704" s="102"/>
    </row>
    <row r="705" spans="1:28" x14ac:dyDescent="0.2">
      <c r="C705" s="25" t="s">
        <v>1514</v>
      </c>
      <c r="D705" s="102" t="s">
        <v>38</v>
      </c>
      <c r="E705" s="102"/>
      <c r="F705" s="102"/>
      <c r="G705" s="102"/>
      <c r="H705" s="102"/>
    </row>
    <row r="706" spans="1:28" x14ac:dyDescent="0.2">
      <c r="C706" s="25" t="s">
        <v>1515</v>
      </c>
      <c r="D706" s="102" t="s">
        <v>39</v>
      </c>
      <c r="E706" s="102"/>
      <c r="F706" s="102"/>
      <c r="G706" s="102"/>
      <c r="H706" s="102"/>
    </row>
    <row r="707" spans="1:28" x14ac:dyDescent="0.2">
      <c r="C707" s="25" t="s">
        <v>1516</v>
      </c>
      <c r="D707" s="102" t="s">
        <v>39</v>
      </c>
      <c r="E707" s="102"/>
      <c r="F707" s="102"/>
      <c r="G707" s="102"/>
      <c r="H707" s="102"/>
    </row>
    <row r="708" spans="1:28" x14ac:dyDescent="0.2">
      <c r="C708" s="25" t="s">
        <v>1517</v>
      </c>
      <c r="D708" s="102" t="s">
        <v>38</v>
      </c>
      <c r="E708" s="102"/>
      <c r="F708" s="102"/>
      <c r="G708" s="102"/>
      <c r="H708" s="102"/>
    </row>
    <row r="709" spans="1:28" x14ac:dyDescent="0.2">
      <c r="C709" s="11" t="s">
        <v>1510</v>
      </c>
      <c r="D709" s="34"/>
      <c r="E709" s="34"/>
      <c r="F709" s="34">
        <f>Source!BZ249</f>
        <v>90</v>
      </c>
      <c r="G709" s="59">
        <f>(Source!AF249+Source!AE249)*Source!FX249/100</f>
        <v>19.917899999999999</v>
      </c>
      <c r="H709" s="59">
        <f>Source!X249</f>
        <v>235.18</v>
      </c>
    </row>
    <row r="710" spans="1:28" x14ac:dyDescent="0.2">
      <c r="C710" s="11" t="s">
        <v>1518</v>
      </c>
      <c r="D710" s="34"/>
      <c r="E710" s="34"/>
      <c r="F710" s="34"/>
      <c r="G710" s="34" t="str">
        <f>CONCATENATE(Source!DL249,Source!FT249, "=", Source!FX249, "%")</f>
        <v>*0,9=81%</v>
      </c>
      <c r="H710" s="34" t="str">
        <f>CONCATENATE(Source!AT249)</f>
        <v>81</v>
      </c>
    </row>
    <row r="711" spans="1:28" x14ac:dyDescent="0.2">
      <c r="C711" s="11" t="s">
        <v>1511</v>
      </c>
      <c r="D711" s="34"/>
      <c r="E711" s="34"/>
      <c r="F711" s="34">
        <f>Source!CA249</f>
        <v>85</v>
      </c>
      <c r="G711" s="59">
        <f>(Source!AF249+Source!AE249)*Source!FY249/100</f>
        <v>17.766275</v>
      </c>
      <c r="H711" s="59">
        <f>Source!Y249</f>
        <v>209.05</v>
      </c>
    </row>
    <row r="712" spans="1:28" x14ac:dyDescent="0.2">
      <c r="C712" s="11" t="s">
        <v>1519</v>
      </c>
      <c r="D712" s="34"/>
      <c r="E712" s="34"/>
      <c r="F712" s="34"/>
      <c r="G712" s="34" t="str">
        <f>CONCATENATE(Source!DM249,Source!FU249, "=", Source!FY249, "%")</f>
        <v>*0,85=72,25%</v>
      </c>
      <c r="H712" s="34" t="str">
        <f>CONCATENATE(Source!AU249)</f>
        <v>72</v>
      </c>
    </row>
    <row r="713" spans="1:28" x14ac:dyDescent="0.2">
      <c r="C713" s="11" t="s">
        <v>1512</v>
      </c>
      <c r="D713" s="34"/>
      <c r="E713" s="34"/>
      <c r="F713" s="34"/>
      <c r="G713" s="59">
        <f>((Source!AF249+Source!AE249)*Source!FX249/100)+((Source!AF249+Source!AE249)*Source!FY249/100)+Source!AB249</f>
        <v>131.46417500000001</v>
      </c>
      <c r="H713" s="59">
        <f>Source!O249+Source!X249+Source!Y249</f>
        <v>1551.58</v>
      </c>
    </row>
    <row r="714" spans="1:28" ht="42.75" x14ac:dyDescent="0.2">
      <c r="A714" s="47">
        <v>95</v>
      </c>
      <c r="B714" s="47" t="str">
        <f>Source!E251</f>
        <v>47,1</v>
      </c>
      <c r="C714" s="47" t="str">
        <f>Source!G251</f>
        <v>Дверь противопожарная металлическая однопольная ДПМ-01/60, размером 900х2100 мм</v>
      </c>
      <c r="D714" s="47" t="str">
        <f>Source!F251</f>
        <v>07.1.01.01-0019</v>
      </c>
      <c r="E714" s="32" t="str">
        <f>Source!H251</f>
        <v>шт.</v>
      </c>
      <c r="F714" s="14">
        <f>Source!I251</f>
        <v>1</v>
      </c>
      <c r="G714" s="24">
        <f>Source!AB251</f>
        <v>2679.27</v>
      </c>
      <c r="H714" s="24">
        <f>Source!O251</f>
        <v>17576.009999999998</v>
      </c>
      <c r="T714">
        <f>Source!O251+Source!X251+Source!Y251</f>
        <v>17576.009999999998</v>
      </c>
      <c r="U714">
        <f>Source!P251</f>
        <v>17576.009999999998</v>
      </c>
      <c r="V714">
        <f>Source!S251</f>
        <v>0</v>
      </c>
      <c r="W714">
        <f>Source!Q251</f>
        <v>0</v>
      </c>
      <c r="X714">
        <f>Source!R251</f>
        <v>0</v>
      </c>
      <c r="Y714">
        <f>Source!U251</f>
        <v>0</v>
      </c>
      <c r="Z714">
        <f>Source!V251</f>
        <v>0</v>
      </c>
      <c r="AA714">
        <f>Source!X251</f>
        <v>0</v>
      </c>
      <c r="AB714">
        <f>Source!Y251</f>
        <v>0</v>
      </c>
    </row>
    <row r="715" spans="1:28" ht="14.25" x14ac:dyDescent="0.2">
      <c r="C715" s="25" t="s">
        <v>1508</v>
      </c>
      <c r="D715" s="25">
        <f>Source!BC251</f>
        <v>6.56</v>
      </c>
      <c r="F715" s="14"/>
      <c r="G715" s="14"/>
      <c r="H715" s="14"/>
    </row>
    <row r="716" spans="1:28" ht="42.75" x14ac:dyDescent="0.2">
      <c r="A716" s="47">
        <v>96</v>
      </c>
      <c r="B716" s="47" t="str">
        <f>Source!E253</f>
        <v>47,2</v>
      </c>
      <c r="C716" s="47" t="str">
        <f>Source!G253</f>
        <v>Доводчик дверной гидравлический TS-68 с зубчатым приводом (нагрузка до 90 кг)</v>
      </c>
      <c r="D716" s="47" t="str">
        <f>Source!F253</f>
        <v>01.7.04.01-0002</v>
      </c>
      <c r="E716" s="32" t="str">
        <f>Source!H253</f>
        <v>шт.</v>
      </c>
      <c r="F716" s="14">
        <f>Source!I253</f>
        <v>1</v>
      </c>
      <c r="G716" s="24">
        <f>Source!AB253</f>
        <v>272.22000000000003</v>
      </c>
      <c r="H716" s="24">
        <f>Source!O253</f>
        <v>1785.76</v>
      </c>
      <c r="T716">
        <f>Source!O253+Source!X253+Source!Y253</f>
        <v>1785.76</v>
      </c>
      <c r="U716">
        <f>Source!P253</f>
        <v>1785.76</v>
      </c>
      <c r="V716">
        <f>Source!S253</f>
        <v>0</v>
      </c>
      <c r="W716">
        <f>Source!Q253</f>
        <v>0</v>
      </c>
      <c r="X716">
        <f>Source!R253</f>
        <v>0</v>
      </c>
      <c r="Y716">
        <f>Source!U253</f>
        <v>0</v>
      </c>
      <c r="Z716">
        <f>Source!V253</f>
        <v>0</v>
      </c>
      <c r="AA716">
        <f>Source!X253</f>
        <v>0</v>
      </c>
      <c r="AB716">
        <f>Source!Y253</f>
        <v>0</v>
      </c>
    </row>
    <row r="717" spans="1:28" ht="14.25" x14ac:dyDescent="0.2">
      <c r="C717" s="25" t="s">
        <v>1508</v>
      </c>
      <c r="D717" s="25">
        <f>Source!BC253</f>
        <v>6.56</v>
      </c>
      <c r="F717" s="14"/>
      <c r="G717" s="14"/>
      <c r="H717" s="14"/>
    </row>
    <row r="718" spans="1:28" ht="57" x14ac:dyDescent="0.2">
      <c r="A718" s="47">
        <v>97</v>
      </c>
      <c r="B718" s="47" t="str">
        <f>Source!E255</f>
        <v>48</v>
      </c>
      <c r="C718" s="47" t="str">
        <f>Source!G255</f>
        <v>Установка блоков из ПВХ в наружных и внутренних дверных проемах в каменных стенах площадью проема до 3 м2</v>
      </c>
      <c r="D718" s="47" t="str">
        <f>Source!F255</f>
        <v>10-01-047-01</v>
      </c>
      <c r="E718" s="32" t="str">
        <f>Source!H255</f>
        <v>100 м2</v>
      </c>
      <c r="F718" s="14">
        <f>Source!I255</f>
        <v>0.28610000000000002</v>
      </c>
      <c r="G718" s="24">
        <f>Source!AB255</f>
        <v>16299.84</v>
      </c>
      <c r="H718" s="24">
        <f>Source!O255</f>
        <v>30591.8</v>
      </c>
      <c r="T718">
        <f>Source!O255+Source!X255+Source!Y255</f>
        <v>36950.389999999992</v>
      </c>
      <c r="U718">
        <f>Source!P255</f>
        <v>26120.77</v>
      </c>
      <c r="V718">
        <f>Source!S255</f>
        <v>3843.7</v>
      </c>
      <c r="W718">
        <f>Source!Q255</f>
        <v>627.33000000000004</v>
      </c>
      <c r="X718">
        <f>Source!R255</f>
        <v>130.41999999999999</v>
      </c>
      <c r="Y718">
        <f>Source!U255</f>
        <v>66.132014999999996</v>
      </c>
      <c r="Z718">
        <f>Source!V255</f>
        <v>1.6522275000000002</v>
      </c>
      <c r="AA718">
        <f>Source!X255</f>
        <v>4212.57</v>
      </c>
      <c r="AB718">
        <f>Source!Y255</f>
        <v>2146.02</v>
      </c>
    </row>
    <row r="719" spans="1:28" ht="25.5" x14ac:dyDescent="0.2">
      <c r="C719" s="25" t="str">
        <f>"Объем: "&amp;Source!I255&amp;"=(5,4+"&amp;"9+"&amp;"3,2+"&amp;"1,4+"&amp;"1,2+"&amp;"4,41+"&amp;"4)/"&amp;"100"</f>
        <v>Объем: 0,2861=(5,4+9+3,2+1,4+1,2+4,41+4)/100</v>
      </c>
      <c r="F719" s="14"/>
      <c r="G719" s="14"/>
      <c r="H719" s="14"/>
    </row>
    <row r="720" spans="1:28" x14ac:dyDescent="0.2">
      <c r="C720" s="25" t="s">
        <v>1506</v>
      </c>
      <c r="D720" s="25">
        <f>Source!BA255</f>
        <v>6.56</v>
      </c>
    </row>
    <row r="721" spans="1:28" x14ac:dyDescent="0.2">
      <c r="C721" s="25" t="s">
        <v>1507</v>
      </c>
      <c r="D721" s="25">
        <f>Source!BB255</f>
        <v>6.56</v>
      </c>
    </row>
    <row r="722" spans="1:28" x14ac:dyDescent="0.2">
      <c r="C722" s="25" t="s">
        <v>1508</v>
      </c>
      <c r="D722" s="25">
        <f>Source!BC255</f>
        <v>6.56</v>
      </c>
    </row>
    <row r="723" spans="1:28" x14ac:dyDescent="0.2">
      <c r="C723" s="25" t="s">
        <v>1509</v>
      </c>
      <c r="D723" s="25">
        <f>Source!BS255</f>
        <v>6.56</v>
      </c>
    </row>
    <row r="724" spans="1:28" x14ac:dyDescent="0.2">
      <c r="C724" s="25" t="s">
        <v>1513</v>
      </c>
      <c r="D724" s="102" t="s">
        <v>38</v>
      </c>
      <c r="E724" s="102"/>
      <c r="F724" s="102"/>
      <c r="G724" s="102"/>
      <c r="H724" s="102"/>
    </row>
    <row r="725" spans="1:28" x14ac:dyDescent="0.2">
      <c r="C725" s="25" t="s">
        <v>1514</v>
      </c>
      <c r="D725" s="102" t="s">
        <v>38</v>
      </c>
      <c r="E725" s="102"/>
      <c r="F725" s="102"/>
      <c r="G725" s="102"/>
      <c r="H725" s="102"/>
    </row>
    <row r="726" spans="1:28" x14ac:dyDescent="0.2">
      <c r="C726" s="25" t="s">
        <v>1515</v>
      </c>
      <c r="D726" s="102" t="s">
        <v>39</v>
      </c>
      <c r="E726" s="102"/>
      <c r="F726" s="102"/>
      <c r="G726" s="102"/>
      <c r="H726" s="102"/>
    </row>
    <row r="727" spans="1:28" x14ac:dyDescent="0.2">
      <c r="C727" s="25" t="s">
        <v>1516</v>
      </c>
      <c r="D727" s="102" t="s">
        <v>39</v>
      </c>
      <c r="E727" s="102"/>
      <c r="F727" s="102"/>
      <c r="G727" s="102"/>
      <c r="H727" s="102"/>
    </row>
    <row r="728" spans="1:28" x14ac:dyDescent="0.2">
      <c r="C728" s="25" t="s">
        <v>1517</v>
      </c>
      <c r="D728" s="102" t="s">
        <v>38</v>
      </c>
      <c r="E728" s="102"/>
      <c r="F728" s="102"/>
      <c r="G728" s="102"/>
      <c r="H728" s="102"/>
    </row>
    <row r="729" spans="1:28" x14ac:dyDescent="0.2">
      <c r="C729" s="11" t="s">
        <v>1510</v>
      </c>
      <c r="D729" s="34"/>
      <c r="E729" s="34"/>
      <c r="F729" s="34">
        <f>Source!BZ255</f>
        <v>118</v>
      </c>
      <c r="G729" s="59">
        <f>(Source!AF255+Source!AE255)*Source!FX255/100</f>
        <v>2248.7637600000003</v>
      </c>
      <c r="H729" s="59">
        <f>Source!X255</f>
        <v>4212.57</v>
      </c>
    </row>
    <row r="730" spans="1:28" x14ac:dyDescent="0.2">
      <c r="C730" s="11" t="s">
        <v>1518</v>
      </c>
      <c r="D730" s="34"/>
      <c r="E730" s="34"/>
      <c r="F730" s="34"/>
      <c r="G730" s="34" t="str">
        <f>CONCATENATE(Source!DL255,Source!FT255, "=", Source!FX255, "%")</f>
        <v>*0,9=106,2%</v>
      </c>
      <c r="H730" s="34" t="str">
        <f>CONCATENATE(Source!AT255)</f>
        <v>106</v>
      </c>
    </row>
    <row r="731" spans="1:28" x14ac:dyDescent="0.2">
      <c r="C731" s="11" t="s">
        <v>1511</v>
      </c>
      <c r="D731" s="34"/>
      <c r="E731" s="34"/>
      <c r="F731" s="34">
        <f>Source!CA255</f>
        <v>63</v>
      </c>
      <c r="G731" s="59">
        <f>(Source!AF255+Source!AE255)*Source!FY255/100</f>
        <v>1133.9105399999999</v>
      </c>
      <c r="H731" s="59">
        <f>Source!Y255</f>
        <v>2146.02</v>
      </c>
    </row>
    <row r="732" spans="1:28" x14ac:dyDescent="0.2">
      <c r="C732" s="11" t="s">
        <v>1519</v>
      </c>
      <c r="D732" s="34"/>
      <c r="E732" s="34"/>
      <c r="F732" s="34"/>
      <c r="G732" s="34" t="str">
        <f>CONCATENATE(Source!DM255,Source!FU255, "=", Source!FY255, "%")</f>
        <v>*0,85=53,55%</v>
      </c>
      <c r="H732" s="34" t="str">
        <f>CONCATENATE(Source!AU255)</f>
        <v>54</v>
      </c>
    </row>
    <row r="733" spans="1:28" x14ac:dyDescent="0.2">
      <c r="C733" s="11" t="s">
        <v>1512</v>
      </c>
      <c r="D733" s="34"/>
      <c r="E733" s="34"/>
      <c r="F733" s="34"/>
      <c r="G733" s="59">
        <f>((Source!AF255+Source!AE255)*Source!FX255/100)+((Source!AF255+Source!AE255)*Source!FY255/100)+Source!AB255</f>
        <v>19682.514299999999</v>
      </c>
      <c r="H733" s="59">
        <f>Source!O255+Source!X255+Source!Y255</f>
        <v>36950.389999999992</v>
      </c>
    </row>
    <row r="734" spans="1:28" ht="42.75" x14ac:dyDescent="0.2">
      <c r="A734" s="47">
        <v>98</v>
      </c>
      <c r="B734" s="47" t="str">
        <f>Source!E257</f>
        <v>48,1</v>
      </c>
      <c r="C734" s="47" t="str">
        <f>Source!G257</f>
        <v>Двери композитные "КАПЕЛЬ" (полотно, коробка, 2 петли, магнитный механизм замка)</v>
      </c>
      <c r="D734" s="47" t="str">
        <f>Source!F257</f>
        <v>11.3.01.05-0021</v>
      </c>
      <c r="E734" s="32" t="str">
        <f>Source!H257</f>
        <v>компл.</v>
      </c>
      <c r="F734" s="14">
        <f>Source!I257</f>
        <v>16</v>
      </c>
      <c r="G734" s="24">
        <f>Source!AB257</f>
        <v>764.1</v>
      </c>
      <c r="H734" s="24">
        <f>Source!O257</f>
        <v>80199.94</v>
      </c>
      <c r="T734">
        <f>Source!O257+Source!X257+Source!Y257</f>
        <v>80199.94</v>
      </c>
      <c r="U734">
        <f>Source!P257</f>
        <v>80199.94</v>
      </c>
      <c r="V734">
        <f>Source!S257</f>
        <v>0</v>
      </c>
      <c r="W734">
        <f>Source!Q257</f>
        <v>0</v>
      </c>
      <c r="X734">
        <f>Source!R257</f>
        <v>0</v>
      </c>
      <c r="Y734">
        <f>Source!U257</f>
        <v>0</v>
      </c>
      <c r="Z734">
        <f>Source!V257</f>
        <v>0</v>
      </c>
      <c r="AA734">
        <f>Source!X257</f>
        <v>0</v>
      </c>
      <c r="AB734">
        <f>Source!Y257</f>
        <v>0</v>
      </c>
    </row>
    <row r="735" spans="1:28" ht="14.25" x14ac:dyDescent="0.2">
      <c r="C735" s="25" t="s">
        <v>1508</v>
      </c>
      <c r="D735" s="25">
        <f>Source!BC257</f>
        <v>6.56</v>
      </c>
      <c r="F735" s="14"/>
      <c r="G735" s="14"/>
      <c r="H735" s="14"/>
    </row>
    <row r="736" spans="1:28" ht="28.5" x14ac:dyDescent="0.2">
      <c r="A736" s="47">
        <v>99</v>
      </c>
      <c r="B736" s="47" t="str">
        <f>Source!E259</f>
        <v>49</v>
      </c>
      <c r="C736" s="47" t="str">
        <f>Source!G259</f>
        <v>Установка и крепление наличников</v>
      </c>
      <c r="D736" s="47" t="str">
        <f>Source!F259</f>
        <v>10-01-060-01</v>
      </c>
      <c r="E736" s="32" t="str">
        <f>Source!H259</f>
        <v>100 м</v>
      </c>
      <c r="F736" s="14">
        <f>Source!I259</f>
        <v>1.5780000000000001</v>
      </c>
      <c r="G736" s="24">
        <f>Source!AB259</f>
        <v>85.26</v>
      </c>
      <c r="H736" s="24">
        <f>Source!O259</f>
        <v>882.59</v>
      </c>
      <c r="T736">
        <f>Source!O259+Source!X259+Source!Y259</f>
        <v>2109.0499999999997</v>
      </c>
      <c r="U736">
        <f>Source!P259</f>
        <v>87.99</v>
      </c>
      <c r="V736">
        <f>Source!S259</f>
        <v>760.54</v>
      </c>
      <c r="W736">
        <f>Source!Q259</f>
        <v>34.06</v>
      </c>
      <c r="X736">
        <f>Source!R259</f>
        <v>6</v>
      </c>
      <c r="Y736">
        <f>Source!U259</f>
        <v>14.190954000000001</v>
      </c>
      <c r="Z736">
        <f>Source!V259</f>
        <v>7.8900000000000012E-2</v>
      </c>
      <c r="AA736">
        <f>Source!X259</f>
        <v>812.53</v>
      </c>
      <c r="AB736">
        <f>Source!Y259</f>
        <v>413.93</v>
      </c>
    </row>
    <row r="737" spans="1:28" ht="14.25" x14ac:dyDescent="0.2">
      <c r="C737" s="25" t="str">
        <f>"Объем: "&amp;Source!I259&amp;"=157,8/"&amp;"100"</f>
        <v>Объем: 1,578=157,8/100</v>
      </c>
      <c r="F737" s="14"/>
      <c r="G737" s="14"/>
      <c r="H737" s="14"/>
    </row>
    <row r="738" spans="1:28" x14ac:dyDescent="0.2">
      <c r="C738" s="25" t="s">
        <v>1506</v>
      </c>
      <c r="D738" s="25">
        <f>Source!BA259</f>
        <v>6.56</v>
      </c>
    </row>
    <row r="739" spans="1:28" x14ac:dyDescent="0.2">
      <c r="C739" s="25" t="s">
        <v>1507</v>
      </c>
      <c r="D739" s="25">
        <f>Source!BB259</f>
        <v>6.56</v>
      </c>
    </row>
    <row r="740" spans="1:28" x14ac:dyDescent="0.2">
      <c r="C740" s="25" t="s">
        <v>1508</v>
      </c>
      <c r="D740" s="25">
        <f>Source!BC259</f>
        <v>6.56</v>
      </c>
    </row>
    <row r="741" spans="1:28" x14ac:dyDescent="0.2">
      <c r="C741" s="25" t="s">
        <v>1509</v>
      </c>
      <c r="D741" s="25">
        <f>Source!BS259</f>
        <v>6.56</v>
      </c>
    </row>
    <row r="742" spans="1:28" x14ac:dyDescent="0.2">
      <c r="C742" s="25" t="s">
        <v>1513</v>
      </c>
      <c r="D742" s="102" t="s">
        <v>38</v>
      </c>
      <c r="E742" s="102"/>
      <c r="F742" s="102"/>
      <c r="G742" s="102"/>
      <c r="H742" s="102"/>
    </row>
    <row r="743" spans="1:28" x14ac:dyDescent="0.2">
      <c r="C743" s="25" t="s">
        <v>1514</v>
      </c>
      <c r="D743" s="102" t="s">
        <v>38</v>
      </c>
      <c r="E743" s="102"/>
      <c r="F743" s="102"/>
      <c r="G743" s="102"/>
      <c r="H743" s="102"/>
    </row>
    <row r="744" spans="1:28" x14ac:dyDescent="0.2">
      <c r="C744" s="25" t="s">
        <v>1515</v>
      </c>
      <c r="D744" s="102" t="s">
        <v>39</v>
      </c>
      <c r="E744" s="102"/>
      <c r="F744" s="102"/>
      <c r="G744" s="102"/>
      <c r="H744" s="102"/>
    </row>
    <row r="745" spans="1:28" x14ac:dyDescent="0.2">
      <c r="C745" s="25" t="s">
        <v>1516</v>
      </c>
      <c r="D745" s="102" t="s">
        <v>39</v>
      </c>
      <c r="E745" s="102"/>
      <c r="F745" s="102"/>
      <c r="G745" s="102"/>
      <c r="H745" s="102"/>
    </row>
    <row r="746" spans="1:28" x14ac:dyDescent="0.2">
      <c r="C746" s="25" t="s">
        <v>1517</v>
      </c>
      <c r="D746" s="102" t="s">
        <v>38</v>
      </c>
      <c r="E746" s="102"/>
      <c r="F746" s="102"/>
      <c r="G746" s="102"/>
      <c r="H746" s="102"/>
    </row>
    <row r="747" spans="1:28" x14ac:dyDescent="0.2">
      <c r="C747" s="11" t="s">
        <v>1510</v>
      </c>
      <c r="D747" s="34"/>
      <c r="E747" s="34"/>
      <c r="F747" s="34">
        <f>Source!BZ259</f>
        <v>118</v>
      </c>
      <c r="G747" s="59">
        <f>(Source!AF259+Source!AE259)*Source!FX259/100</f>
        <v>78.641099999999994</v>
      </c>
      <c r="H747" s="59">
        <f>Source!X259</f>
        <v>812.53</v>
      </c>
    </row>
    <row r="748" spans="1:28" x14ac:dyDescent="0.2">
      <c r="C748" s="11" t="s">
        <v>1518</v>
      </c>
      <c r="D748" s="34"/>
      <c r="E748" s="34"/>
      <c r="F748" s="34"/>
      <c r="G748" s="34" t="str">
        <f>CONCATENATE(Source!DL259,Source!FT259, "=", Source!FX259, "%")</f>
        <v>*0,9=106,2%</v>
      </c>
      <c r="H748" s="34" t="str">
        <f>CONCATENATE(Source!AT259)</f>
        <v>106</v>
      </c>
    </row>
    <row r="749" spans="1:28" x14ac:dyDescent="0.2">
      <c r="C749" s="11" t="s">
        <v>1511</v>
      </c>
      <c r="D749" s="34"/>
      <c r="E749" s="34"/>
      <c r="F749" s="34">
        <f>Source!CA259</f>
        <v>63</v>
      </c>
      <c r="G749" s="59">
        <f>(Source!AF259+Source!AE259)*Source!FY259/100</f>
        <v>39.653774999999996</v>
      </c>
      <c r="H749" s="59">
        <f>Source!Y259</f>
        <v>413.93</v>
      </c>
    </row>
    <row r="750" spans="1:28" x14ac:dyDescent="0.2">
      <c r="C750" s="11" t="s">
        <v>1519</v>
      </c>
      <c r="D750" s="34"/>
      <c r="E750" s="34"/>
      <c r="F750" s="34"/>
      <c r="G750" s="34" t="str">
        <f>CONCATENATE(Source!DM259,Source!FU259, "=", Source!FY259, "%")</f>
        <v>*0,85=53,55%</v>
      </c>
      <c r="H750" s="34" t="str">
        <f>CONCATENATE(Source!AU259)</f>
        <v>54</v>
      </c>
    </row>
    <row r="751" spans="1:28" x14ac:dyDescent="0.2">
      <c r="C751" s="11" t="s">
        <v>1512</v>
      </c>
      <c r="D751" s="34"/>
      <c r="E751" s="34"/>
      <c r="F751" s="34"/>
      <c r="G751" s="59">
        <f>((Source!AF259+Source!AE259)*Source!FX259/100)+((Source!AF259+Source!AE259)*Source!FY259/100)+Source!AB259</f>
        <v>203.55487499999998</v>
      </c>
      <c r="H751" s="59">
        <f>Source!O259+Source!X259+Source!Y259</f>
        <v>2109.0499999999997</v>
      </c>
    </row>
    <row r="752" spans="1:28" ht="28.5" x14ac:dyDescent="0.2">
      <c r="A752" s="47">
        <v>100</v>
      </c>
      <c r="B752" s="47" t="str">
        <f>Source!E261</f>
        <v>49,1</v>
      </c>
      <c r="C752" s="47" t="str">
        <f>Source!G261</f>
        <v>Наличники из ПВХ, шириной 70 мм</v>
      </c>
      <c r="D752" s="47" t="str">
        <f>Source!F261</f>
        <v>11.3.03.02-0004</v>
      </c>
      <c r="E752" s="32" t="str">
        <f>Source!H261</f>
        <v>м</v>
      </c>
      <c r="F752" s="14">
        <f>Source!I261</f>
        <v>176.73599999999999</v>
      </c>
      <c r="G752" s="24">
        <f>Source!AB261</f>
        <v>36.770000000000003</v>
      </c>
      <c r="H752" s="24">
        <f>Source!O261</f>
        <v>42630.7</v>
      </c>
      <c r="T752">
        <f>Source!O261+Source!X261+Source!Y261</f>
        <v>42630.7</v>
      </c>
      <c r="U752">
        <f>Source!P261</f>
        <v>42630.7</v>
      </c>
      <c r="V752">
        <f>Source!S261</f>
        <v>0</v>
      </c>
      <c r="W752">
        <f>Source!Q261</f>
        <v>0</v>
      </c>
      <c r="X752">
        <f>Source!R261</f>
        <v>0</v>
      </c>
      <c r="Y752">
        <f>Source!U261</f>
        <v>0</v>
      </c>
      <c r="Z752">
        <f>Source!V261</f>
        <v>0</v>
      </c>
      <c r="AA752">
        <f>Source!X261</f>
        <v>0</v>
      </c>
      <c r="AB752">
        <f>Source!Y261</f>
        <v>0</v>
      </c>
    </row>
    <row r="753" spans="1:28" ht="14.25" x14ac:dyDescent="0.2">
      <c r="C753" s="25" t="s">
        <v>1508</v>
      </c>
      <c r="D753" s="25">
        <f>Source!BC261</f>
        <v>6.56</v>
      </c>
      <c r="F753" s="14"/>
      <c r="G753" s="14"/>
      <c r="H753" s="14"/>
    </row>
    <row r="754" spans="1:28" ht="99.75" x14ac:dyDescent="0.2">
      <c r="A754" s="47">
        <v>101</v>
      </c>
      <c r="B754" s="47" t="str">
        <f>Source!E263</f>
        <v>50</v>
      </c>
      <c r="C754" s="47" t="str">
        <f>Source!G263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754" s="47" t="str">
        <f>Source!F263</f>
        <v>10-01-034-08</v>
      </c>
      <c r="E754" s="32" t="str">
        <f>Source!H263</f>
        <v>100 м2</v>
      </c>
      <c r="F754" s="14">
        <f>Source!I263</f>
        <v>0.33600000000000002</v>
      </c>
      <c r="G754" s="24">
        <f>Source!AB263</f>
        <v>10367.24</v>
      </c>
      <c r="H754" s="24">
        <f>Source!O263</f>
        <v>22851.06</v>
      </c>
      <c r="T754">
        <f>Source!O263+Source!X263+Source!Y263</f>
        <v>28360.09</v>
      </c>
      <c r="U754">
        <f>Source!P263</f>
        <v>18843.41</v>
      </c>
      <c r="V754">
        <f>Source!S263</f>
        <v>3304.5</v>
      </c>
      <c r="W754">
        <f>Source!Q263</f>
        <v>703.15</v>
      </c>
      <c r="X754">
        <f>Source!R263</f>
        <v>138.63999999999999</v>
      </c>
      <c r="Y754">
        <f>Source!U263</f>
        <v>57.635424</v>
      </c>
      <c r="Z754">
        <f>Source!V263</f>
        <v>1.7766000000000002</v>
      </c>
      <c r="AA754">
        <f>Source!X263</f>
        <v>3649.73</v>
      </c>
      <c r="AB754">
        <f>Source!Y263</f>
        <v>1859.3</v>
      </c>
    </row>
    <row r="755" spans="1:28" ht="14.25" x14ac:dyDescent="0.2">
      <c r="C755" s="25" t="str">
        <f>"Объем: "&amp;Source!I263&amp;"=33,6/"&amp;"100"</f>
        <v>Объем: 0,336=33,6/100</v>
      </c>
      <c r="F755" s="14"/>
      <c r="G755" s="14"/>
      <c r="H755" s="14"/>
    </row>
    <row r="756" spans="1:28" x14ac:dyDescent="0.2">
      <c r="C756" s="25" t="s">
        <v>1506</v>
      </c>
      <c r="D756" s="25">
        <f>Source!BA263</f>
        <v>6.56</v>
      </c>
    </row>
    <row r="757" spans="1:28" x14ac:dyDescent="0.2">
      <c r="C757" s="25" t="s">
        <v>1507</v>
      </c>
      <c r="D757" s="25">
        <f>Source!BB263</f>
        <v>6.56</v>
      </c>
    </row>
    <row r="758" spans="1:28" x14ac:dyDescent="0.2">
      <c r="C758" s="25" t="s">
        <v>1508</v>
      </c>
      <c r="D758" s="25">
        <f>Source!BC263</f>
        <v>6.56</v>
      </c>
    </row>
    <row r="759" spans="1:28" x14ac:dyDescent="0.2">
      <c r="C759" s="25" t="s">
        <v>1509</v>
      </c>
      <c r="D759" s="25">
        <f>Source!BS263</f>
        <v>6.56</v>
      </c>
    </row>
    <row r="760" spans="1:28" x14ac:dyDescent="0.2">
      <c r="C760" s="25" t="s">
        <v>1513</v>
      </c>
      <c r="D760" s="102" t="s">
        <v>38</v>
      </c>
      <c r="E760" s="102"/>
      <c r="F760" s="102"/>
      <c r="G760" s="102"/>
      <c r="H760" s="102"/>
    </row>
    <row r="761" spans="1:28" x14ac:dyDescent="0.2">
      <c r="C761" s="25" t="s">
        <v>1514</v>
      </c>
      <c r="D761" s="102" t="s">
        <v>38</v>
      </c>
      <c r="E761" s="102"/>
      <c r="F761" s="102"/>
      <c r="G761" s="102"/>
      <c r="H761" s="102"/>
    </row>
    <row r="762" spans="1:28" x14ac:dyDescent="0.2">
      <c r="C762" s="25" t="s">
        <v>1515</v>
      </c>
      <c r="D762" s="102" t="s">
        <v>39</v>
      </c>
      <c r="E762" s="102"/>
      <c r="F762" s="102"/>
      <c r="G762" s="102"/>
      <c r="H762" s="102"/>
    </row>
    <row r="763" spans="1:28" x14ac:dyDescent="0.2">
      <c r="C763" s="25" t="s">
        <v>1516</v>
      </c>
      <c r="D763" s="102" t="s">
        <v>39</v>
      </c>
      <c r="E763" s="102"/>
      <c r="F763" s="102"/>
      <c r="G763" s="102"/>
      <c r="H763" s="102"/>
    </row>
    <row r="764" spans="1:28" x14ac:dyDescent="0.2">
      <c r="C764" s="25" t="s">
        <v>1517</v>
      </c>
      <c r="D764" s="102" t="s">
        <v>38</v>
      </c>
      <c r="E764" s="102"/>
      <c r="F764" s="102"/>
      <c r="G764" s="102"/>
      <c r="H764" s="102"/>
    </row>
    <row r="765" spans="1:28" x14ac:dyDescent="0.2">
      <c r="C765" s="11" t="s">
        <v>1510</v>
      </c>
      <c r="D765" s="34"/>
      <c r="E765" s="34"/>
      <c r="F765" s="34">
        <f>Source!BZ263</f>
        <v>118</v>
      </c>
      <c r="G765" s="59">
        <f>(Source!AF263+Source!AE263)*Source!FX263/100</f>
        <v>1658.9608200000002</v>
      </c>
      <c r="H765" s="59">
        <f>Source!X263</f>
        <v>3649.73</v>
      </c>
    </row>
    <row r="766" spans="1:28" x14ac:dyDescent="0.2">
      <c r="C766" s="11" t="s">
        <v>1518</v>
      </c>
      <c r="D766" s="34"/>
      <c r="E766" s="34"/>
      <c r="F766" s="34"/>
      <c r="G766" s="34" t="str">
        <f>CONCATENATE(Source!DL263,Source!FT263, "=", Source!FX263, "%")</f>
        <v>*0,9=106,2%</v>
      </c>
      <c r="H766" s="34" t="str">
        <f>CONCATENATE(Source!AT263)</f>
        <v>106</v>
      </c>
    </row>
    <row r="767" spans="1:28" x14ac:dyDescent="0.2">
      <c r="C767" s="11" t="s">
        <v>1511</v>
      </c>
      <c r="D767" s="34"/>
      <c r="E767" s="34"/>
      <c r="F767" s="34">
        <f>Source!CA263</f>
        <v>63</v>
      </c>
      <c r="G767" s="59">
        <f>(Source!AF263+Source!AE263)*Source!FY263/100</f>
        <v>836.509905</v>
      </c>
      <c r="H767" s="59">
        <f>Source!Y263</f>
        <v>1859.3</v>
      </c>
    </row>
    <row r="768" spans="1:28" x14ac:dyDescent="0.2">
      <c r="C768" s="11" t="s">
        <v>1519</v>
      </c>
      <c r="D768" s="34"/>
      <c r="E768" s="34"/>
      <c r="F768" s="34"/>
      <c r="G768" s="34" t="str">
        <f>CONCATENATE(Source!DM263,Source!FU263, "=", Source!FY263, "%")</f>
        <v>*0,85=53,55%</v>
      </c>
      <c r="H768" s="34" t="str">
        <f>CONCATENATE(Source!AU263)</f>
        <v>54</v>
      </c>
    </row>
    <row r="769" spans="1:28" x14ac:dyDescent="0.2">
      <c r="C769" s="11" t="s">
        <v>1512</v>
      </c>
      <c r="D769" s="34"/>
      <c r="E769" s="34"/>
      <c r="F769" s="34"/>
      <c r="G769" s="59">
        <f>((Source!AF263+Source!AE263)*Source!FX263/100)+((Source!AF263+Source!AE263)*Source!FY263/100)+Source!AB263</f>
        <v>12862.710725000001</v>
      </c>
      <c r="H769" s="59">
        <f>Source!O263+Source!X263+Source!Y263</f>
        <v>28360.09</v>
      </c>
    </row>
    <row r="770" spans="1:28" ht="71.25" x14ac:dyDescent="0.2">
      <c r="A770" s="47">
        <v>102</v>
      </c>
      <c r="B770" s="47" t="str">
        <f>Source!E265</f>
        <v>50,1</v>
      </c>
      <c r="C770" s="47" t="str">
        <f>Source!G265</f>
        <v>Блоки оконные размером 2000х2400 мм из поливинилхлоридных профилей с листовым стеклом и стеклопакетом трехстворные с форточными створками и верхней фрамугой прим.</v>
      </c>
      <c r="D770" s="47" t="str">
        <f>Source!F265</f>
        <v>11.3.02.03-0028</v>
      </c>
      <c r="E770" s="32" t="str">
        <f>Source!H265</f>
        <v>м2</v>
      </c>
      <c r="F770" s="14">
        <f>Source!I265</f>
        <v>33.6</v>
      </c>
      <c r="G770" s="24">
        <f>Source!AB265</f>
        <v>1333.41</v>
      </c>
      <c r="H770" s="24">
        <f>Source!O265</f>
        <v>293904.90000000002</v>
      </c>
      <c r="T770">
        <f>Source!O265+Source!X265+Source!Y265</f>
        <v>293904.90000000002</v>
      </c>
      <c r="U770">
        <f>Source!P265</f>
        <v>293904.90000000002</v>
      </c>
      <c r="V770">
        <f>Source!S265</f>
        <v>0</v>
      </c>
      <c r="W770">
        <f>Source!Q265</f>
        <v>0</v>
      </c>
      <c r="X770">
        <f>Source!R265</f>
        <v>0</v>
      </c>
      <c r="Y770">
        <f>Source!U265</f>
        <v>0</v>
      </c>
      <c r="Z770">
        <f>Source!V265</f>
        <v>0</v>
      </c>
      <c r="AA770">
        <f>Source!X265</f>
        <v>0</v>
      </c>
      <c r="AB770">
        <f>Source!Y265</f>
        <v>0</v>
      </c>
    </row>
    <row r="771" spans="1:28" ht="14.25" x14ac:dyDescent="0.2">
      <c r="C771" s="25" t="s">
        <v>1508</v>
      </c>
      <c r="D771" s="25">
        <f>Source!BC265</f>
        <v>6.56</v>
      </c>
      <c r="F771" s="14"/>
      <c r="G771" s="14"/>
      <c r="H771" s="14"/>
    </row>
    <row r="772" spans="1:28" ht="28.5" x14ac:dyDescent="0.2">
      <c r="A772" s="47">
        <v>103</v>
      </c>
      <c r="B772" s="47" t="str">
        <f>Source!E267</f>
        <v>50,2</v>
      </c>
      <c r="C772" s="47" t="str">
        <f>Source!G267</f>
        <v>Сетка противомоскитная стационарная, цвет белый</v>
      </c>
      <c r="D772" s="47" t="str">
        <f>Source!F267</f>
        <v>08.1.02.17-0072</v>
      </c>
      <c r="E772" s="32" t="str">
        <f>Source!H267</f>
        <v>м2</v>
      </c>
      <c r="F772" s="14">
        <f>Source!I267</f>
        <v>7.84</v>
      </c>
      <c r="G772" s="24">
        <f>Source!AB267</f>
        <v>108.27</v>
      </c>
      <c r="H772" s="24">
        <f>Source!O267</f>
        <v>5568.37</v>
      </c>
      <c r="T772">
        <f>Source!O267+Source!X267+Source!Y267</f>
        <v>5568.37</v>
      </c>
      <c r="U772">
        <f>Source!P267</f>
        <v>5568.37</v>
      </c>
      <c r="V772">
        <f>Source!S267</f>
        <v>0</v>
      </c>
      <c r="W772">
        <f>Source!Q267</f>
        <v>0</v>
      </c>
      <c r="X772">
        <f>Source!R267</f>
        <v>0</v>
      </c>
      <c r="Y772">
        <f>Source!U267</f>
        <v>0</v>
      </c>
      <c r="Z772">
        <f>Source!V267</f>
        <v>0</v>
      </c>
      <c r="AA772">
        <f>Source!X267</f>
        <v>0</v>
      </c>
      <c r="AB772">
        <f>Source!Y267</f>
        <v>0</v>
      </c>
    </row>
    <row r="773" spans="1:28" ht="14.25" x14ac:dyDescent="0.2">
      <c r="C773" s="25" t="s">
        <v>1508</v>
      </c>
      <c r="D773" s="25">
        <f>Source!BC267</f>
        <v>6.56</v>
      </c>
      <c r="F773" s="14"/>
      <c r="G773" s="14"/>
      <c r="H773" s="14"/>
    </row>
    <row r="774" spans="1:28" ht="71.25" x14ac:dyDescent="0.2">
      <c r="A774" s="47">
        <v>104</v>
      </c>
      <c r="B774" s="47" t="str">
        <f>Source!E269</f>
        <v>51</v>
      </c>
      <c r="C774" s="47" t="str">
        <f>Source!G269</f>
        <v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v>
      </c>
      <c r="D774" s="47" t="str">
        <f>Source!F269</f>
        <v>10-01-034-04</v>
      </c>
      <c r="E774" s="32" t="str">
        <f>Source!H269</f>
        <v>100 м2</v>
      </c>
      <c r="F774" s="14">
        <f>Source!I269</f>
        <v>5.04E-2</v>
      </c>
      <c r="G774" s="24">
        <f>Source!AB269</f>
        <v>11642.55</v>
      </c>
      <c r="H774" s="24">
        <f>Source!O269</f>
        <v>3849.3</v>
      </c>
      <c r="T774">
        <f>Source!O269+Source!X269+Source!Y269</f>
        <v>4740.3500000000004</v>
      </c>
      <c r="U774">
        <f>Source!P269</f>
        <v>3207.72</v>
      </c>
      <c r="V774">
        <f>Source!S269</f>
        <v>536.11</v>
      </c>
      <c r="W774">
        <f>Source!Q269</f>
        <v>105.47</v>
      </c>
      <c r="X774">
        <f>Source!R269</f>
        <v>20.8</v>
      </c>
      <c r="Y774">
        <f>Source!U269</f>
        <v>9.3506868000000001</v>
      </c>
      <c r="Z774">
        <f>Source!V269</f>
        <v>0.26649</v>
      </c>
      <c r="AA774">
        <f>Source!X269</f>
        <v>590.32000000000005</v>
      </c>
      <c r="AB774">
        <f>Source!Y269</f>
        <v>300.73</v>
      </c>
    </row>
    <row r="775" spans="1:28" ht="14.25" x14ac:dyDescent="0.2">
      <c r="C775" s="25" t="str">
        <f>"Объем: "&amp;Source!I269&amp;"=5,04/"&amp;"100"</f>
        <v>Объем: 0,0504=5,04/100</v>
      </c>
      <c r="F775" s="14"/>
      <c r="G775" s="14"/>
      <c r="H775" s="14"/>
    </row>
    <row r="776" spans="1:28" x14ac:dyDescent="0.2">
      <c r="C776" s="25" t="s">
        <v>1506</v>
      </c>
      <c r="D776" s="25">
        <f>Source!BA269</f>
        <v>6.56</v>
      </c>
    </row>
    <row r="777" spans="1:28" x14ac:dyDescent="0.2">
      <c r="C777" s="25" t="s">
        <v>1507</v>
      </c>
      <c r="D777" s="25">
        <f>Source!BB269</f>
        <v>6.56</v>
      </c>
    </row>
    <row r="778" spans="1:28" x14ac:dyDescent="0.2">
      <c r="C778" s="25" t="s">
        <v>1508</v>
      </c>
      <c r="D778" s="25">
        <f>Source!BC269</f>
        <v>6.56</v>
      </c>
    </row>
    <row r="779" spans="1:28" x14ac:dyDescent="0.2">
      <c r="C779" s="25" t="s">
        <v>1509</v>
      </c>
      <c r="D779" s="25">
        <f>Source!BS269</f>
        <v>6.56</v>
      </c>
    </row>
    <row r="780" spans="1:28" x14ac:dyDescent="0.2">
      <c r="C780" s="25" t="s">
        <v>1513</v>
      </c>
      <c r="D780" s="102" t="s">
        <v>38</v>
      </c>
      <c r="E780" s="102"/>
      <c r="F780" s="102"/>
      <c r="G780" s="102"/>
      <c r="H780" s="102"/>
    </row>
    <row r="781" spans="1:28" x14ac:dyDescent="0.2">
      <c r="C781" s="25" t="s">
        <v>1514</v>
      </c>
      <c r="D781" s="102" t="s">
        <v>38</v>
      </c>
      <c r="E781" s="102"/>
      <c r="F781" s="102"/>
      <c r="G781" s="102"/>
      <c r="H781" s="102"/>
    </row>
    <row r="782" spans="1:28" x14ac:dyDescent="0.2">
      <c r="C782" s="25" t="s">
        <v>1515</v>
      </c>
      <c r="D782" s="102" t="s">
        <v>39</v>
      </c>
      <c r="E782" s="102"/>
      <c r="F782" s="102"/>
      <c r="G782" s="102"/>
      <c r="H782" s="102"/>
    </row>
    <row r="783" spans="1:28" x14ac:dyDescent="0.2">
      <c r="C783" s="25" t="s">
        <v>1516</v>
      </c>
      <c r="D783" s="102" t="s">
        <v>39</v>
      </c>
      <c r="E783" s="102"/>
      <c r="F783" s="102"/>
      <c r="G783" s="102"/>
      <c r="H783" s="102"/>
    </row>
    <row r="784" spans="1:28" x14ac:dyDescent="0.2">
      <c r="C784" s="25" t="s">
        <v>1517</v>
      </c>
      <c r="D784" s="102" t="s">
        <v>38</v>
      </c>
      <c r="E784" s="102"/>
      <c r="F784" s="102"/>
      <c r="G784" s="102"/>
      <c r="H784" s="102"/>
    </row>
    <row r="785" spans="1:28" x14ac:dyDescent="0.2">
      <c r="C785" s="11" t="s">
        <v>1510</v>
      </c>
      <c r="D785" s="34"/>
      <c r="E785" s="34"/>
      <c r="F785" s="34">
        <f>Source!BZ269</f>
        <v>118</v>
      </c>
      <c r="G785" s="59">
        <f>(Source!AF269+Source!AE269)*Source!FX269/100</f>
        <v>1788.8540400000002</v>
      </c>
      <c r="H785" s="59">
        <f>Source!X269</f>
        <v>590.32000000000005</v>
      </c>
    </row>
    <row r="786" spans="1:28" x14ac:dyDescent="0.2">
      <c r="C786" s="11" t="s">
        <v>1518</v>
      </c>
      <c r="D786" s="34"/>
      <c r="E786" s="34"/>
      <c r="F786" s="34"/>
      <c r="G786" s="34" t="str">
        <f>CONCATENATE(Source!DL269,Source!FT269, "=", Source!FX269, "%")</f>
        <v>*0,9=106,2%</v>
      </c>
      <c r="H786" s="34" t="str">
        <f>CONCATENATE(Source!AT269)</f>
        <v>106</v>
      </c>
    </row>
    <row r="787" spans="1:28" x14ac:dyDescent="0.2">
      <c r="C787" s="11" t="s">
        <v>1511</v>
      </c>
      <c r="D787" s="34"/>
      <c r="E787" s="34"/>
      <c r="F787" s="34">
        <f>Source!CA269</f>
        <v>63</v>
      </c>
      <c r="G787" s="59">
        <f>(Source!AF269+Source!AE269)*Source!FY269/100</f>
        <v>902.00691000000006</v>
      </c>
      <c r="H787" s="59">
        <f>Source!Y269</f>
        <v>300.73</v>
      </c>
    </row>
    <row r="788" spans="1:28" x14ac:dyDescent="0.2">
      <c r="C788" s="11" t="s">
        <v>1519</v>
      </c>
      <c r="D788" s="34"/>
      <c r="E788" s="34"/>
      <c r="F788" s="34"/>
      <c r="G788" s="34" t="str">
        <f>CONCATENATE(Source!DM269,Source!FU269, "=", Source!FY269, "%")</f>
        <v>*0,85=53,55%</v>
      </c>
      <c r="H788" s="34" t="str">
        <f>CONCATENATE(Source!AU269)</f>
        <v>54</v>
      </c>
    </row>
    <row r="789" spans="1:28" x14ac:dyDescent="0.2">
      <c r="C789" s="11" t="s">
        <v>1512</v>
      </c>
      <c r="D789" s="34"/>
      <c r="E789" s="34"/>
      <c r="F789" s="34"/>
      <c r="G789" s="59">
        <f>((Source!AF269+Source!AE269)*Source!FX269/100)+((Source!AF269+Source!AE269)*Source!FY269/100)+Source!AB269</f>
        <v>14333.41095</v>
      </c>
      <c r="H789" s="59">
        <f>Source!O269+Source!X269+Source!Y269</f>
        <v>4740.3500000000004</v>
      </c>
    </row>
    <row r="790" spans="1:28" ht="57" x14ac:dyDescent="0.2">
      <c r="A790" s="47">
        <v>105</v>
      </c>
      <c r="B790" s="47" t="str">
        <f>Source!E271</f>
        <v>51,1</v>
      </c>
      <c r="C790" s="47" t="str">
        <f>Source!G271</f>
        <v>Блоки оконные из поливинилхлоридных профилей с листовым стеклом и стеклопакетом размером 1200х2100 мм</v>
      </c>
      <c r="D790" s="47" t="str">
        <f>Source!F271</f>
        <v>11.3.02.03-0023</v>
      </c>
      <c r="E790" s="32" t="str">
        <f>Source!H271</f>
        <v>шт.</v>
      </c>
      <c r="F790" s="14">
        <f>Source!I271</f>
        <v>2</v>
      </c>
      <c r="G790" s="24">
        <f>Source!AB271</f>
        <v>1833.97</v>
      </c>
      <c r="H790" s="24">
        <f>Source!O271</f>
        <v>24061.69</v>
      </c>
      <c r="T790">
        <f>Source!O271+Source!X271+Source!Y271</f>
        <v>24061.69</v>
      </c>
      <c r="U790">
        <f>Source!P271</f>
        <v>24061.69</v>
      </c>
      <c r="V790">
        <f>Source!S271</f>
        <v>0</v>
      </c>
      <c r="W790">
        <f>Source!Q271</f>
        <v>0</v>
      </c>
      <c r="X790">
        <f>Source!R271</f>
        <v>0</v>
      </c>
      <c r="Y790">
        <f>Source!U271</f>
        <v>0</v>
      </c>
      <c r="Z790">
        <f>Source!V271</f>
        <v>0</v>
      </c>
      <c r="AA790">
        <f>Source!X271</f>
        <v>0</v>
      </c>
      <c r="AB790">
        <f>Source!Y271</f>
        <v>0</v>
      </c>
    </row>
    <row r="791" spans="1:28" ht="14.25" x14ac:dyDescent="0.2">
      <c r="C791" s="25" t="s">
        <v>1508</v>
      </c>
      <c r="D791" s="25">
        <f>Source!BC271</f>
        <v>6.56</v>
      </c>
      <c r="F791" s="14"/>
      <c r="G791" s="14"/>
      <c r="H791" s="14"/>
    </row>
    <row r="792" spans="1:28" ht="28.5" x14ac:dyDescent="0.2">
      <c r="A792" s="47">
        <v>106</v>
      </c>
      <c r="B792" s="47" t="str">
        <f>Source!E273</f>
        <v>51,2</v>
      </c>
      <c r="C792" s="47" t="str">
        <f>Source!G273</f>
        <v>Сетка противомоскитная стационарная, цвет белый</v>
      </c>
      <c r="D792" s="47" t="str">
        <f>Source!F273</f>
        <v>08.1.02.17-0072</v>
      </c>
      <c r="E792" s="32" t="str">
        <f>Source!H273</f>
        <v>м2</v>
      </c>
      <c r="F792" s="14">
        <f>Source!I273</f>
        <v>3.3599999999999994</v>
      </c>
      <c r="G792" s="24">
        <f>Source!AB273</f>
        <v>108.27</v>
      </c>
      <c r="H792" s="24">
        <f>Source!O273</f>
        <v>2386.44</v>
      </c>
      <c r="T792">
        <f>Source!O273+Source!X273+Source!Y273</f>
        <v>2386.44</v>
      </c>
      <c r="U792">
        <f>Source!P273</f>
        <v>2386.44</v>
      </c>
      <c r="V792">
        <f>Source!S273</f>
        <v>0</v>
      </c>
      <c r="W792">
        <f>Source!Q273</f>
        <v>0</v>
      </c>
      <c r="X792">
        <f>Source!R273</f>
        <v>0</v>
      </c>
      <c r="Y792">
        <f>Source!U273</f>
        <v>0</v>
      </c>
      <c r="Z792">
        <f>Source!V273</f>
        <v>0</v>
      </c>
      <c r="AA792">
        <f>Source!X273</f>
        <v>0</v>
      </c>
      <c r="AB792">
        <f>Source!Y273</f>
        <v>0</v>
      </c>
    </row>
    <row r="793" spans="1:28" ht="14.25" x14ac:dyDescent="0.2">
      <c r="C793" s="25" t="s">
        <v>1508</v>
      </c>
      <c r="D793" s="25">
        <f>Source!BC273</f>
        <v>6.56</v>
      </c>
      <c r="F793" s="14"/>
      <c r="G793" s="14"/>
      <c r="H793" s="14"/>
    </row>
    <row r="794" spans="1:28" ht="57" x14ac:dyDescent="0.2">
      <c r="A794" s="47">
        <v>107</v>
      </c>
      <c r="B794" s="47" t="str">
        <f>Source!E275</f>
        <v>52</v>
      </c>
      <c r="C794" s="47" t="str">
        <f>Source!G275</f>
        <v>Установка в жилых и общественных зданиях оконных блоков из ПВХ профилей глухих с площадью проема до 2 м2</v>
      </c>
      <c r="D794" s="47" t="str">
        <f>Source!F275</f>
        <v>10-01-034-01</v>
      </c>
      <c r="E794" s="32" t="str">
        <f>Source!H275</f>
        <v>100 м2</v>
      </c>
      <c r="F794" s="14">
        <f>Source!I275</f>
        <v>1.2999999999999999E-2</v>
      </c>
      <c r="G794" s="24">
        <f>Source!AB275</f>
        <v>13007.38</v>
      </c>
      <c r="H794" s="24">
        <f>Source!O275</f>
        <v>1109.27</v>
      </c>
      <c r="T794">
        <f>Source!O275+Source!X275+Source!Y275</f>
        <v>1354.57</v>
      </c>
      <c r="U794">
        <f>Source!P275</f>
        <v>932.04</v>
      </c>
      <c r="V794">
        <f>Source!S275</f>
        <v>146.36000000000001</v>
      </c>
      <c r="W794">
        <f>Source!Q275</f>
        <v>30.87</v>
      </c>
      <c r="X794">
        <f>Source!R275</f>
        <v>6.95</v>
      </c>
      <c r="Y794">
        <f>Source!U275</f>
        <v>2.5527124999999997</v>
      </c>
      <c r="Z794">
        <f>Source!V275</f>
        <v>8.6612499999999995E-2</v>
      </c>
      <c r="AA794">
        <f>Source!X275</f>
        <v>162.51</v>
      </c>
      <c r="AB794">
        <f>Source!Y275</f>
        <v>82.79</v>
      </c>
    </row>
    <row r="795" spans="1:28" ht="14.25" x14ac:dyDescent="0.2">
      <c r="C795" s="25" t="str">
        <f>"Объем: "&amp;Source!I275&amp;"=1,3/"&amp;"100"</f>
        <v>Объем: 0,013=1,3/100</v>
      </c>
      <c r="F795" s="14"/>
      <c r="G795" s="14"/>
      <c r="H795" s="14"/>
    </row>
    <row r="796" spans="1:28" x14ac:dyDescent="0.2">
      <c r="C796" s="25" t="s">
        <v>1506</v>
      </c>
      <c r="D796" s="25">
        <f>Source!BA275</f>
        <v>6.56</v>
      </c>
    </row>
    <row r="797" spans="1:28" x14ac:dyDescent="0.2">
      <c r="C797" s="25" t="s">
        <v>1507</v>
      </c>
      <c r="D797" s="25">
        <f>Source!BB275</f>
        <v>6.56</v>
      </c>
    </row>
    <row r="798" spans="1:28" x14ac:dyDescent="0.2">
      <c r="C798" s="25" t="s">
        <v>1508</v>
      </c>
      <c r="D798" s="25">
        <f>Source!BC275</f>
        <v>6.56</v>
      </c>
    </row>
    <row r="799" spans="1:28" x14ac:dyDescent="0.2">
      <c r="C799" s="25" t="s">
        <v>1509</v>
      </c>
      <c r="D799" s="25">
        <f>Source!BS275</f>
        <v>6.56</v>
      </c>
    </row>
    <row r="800" spans="1:28" x14ac:dyDescent="0.2">
      <c r="C800" s="25" t="s">
        <v>1513</v>
      </c>
      <c r="D800" s="102" t="s">
        <v>38</v>
      </c>
      <c r="E800" s="102"/>
      <c r="F800" s="102"/>
      <c r="G800" s="102"/>
      <c r="H800" s="102"/>
    </row>
    <row r="801" spans="1:28" x14ac:dyDescent="0.2">
      <c r="C801" s="25" t="s">
        <v>1514</v>
      </c>
      <c r="D801" s="102" t="s">
        <v>38</v>
      </c>
      <c r="E801" s="102"/>
      <c r="F801" s="102"/>
      <c r="G801" s="102"/>
      <c r="H801" s="102"/>
    </row>
    <row r="802" spans="1:28" x14ac:dyDescent="0.2">
      <c r="C802" s="25" t="s">
        <v>1515</v>
      </c>
      <c r="D802" s="102" t="s">
        <v>39</v>
      </c>
      <c r="E802" s="102"/>
      <c r="F802" s="102"/>
      <c r="G802" s="102"/>
      <c r="H802" s="102"/>
    </row>
    <row r="803" spans="1:28" x14ac:dyDescent="0.2">
      <c r="C803" s="25" t="s">
        <v>1516</v>
      </c>
      <c r="D803" s="102" t="s">
        <v>39</v>
      </c>
      <c r="E803" s="102"/>
      <c r="F803" s="102"/>
      <c r="G803" s="102"/>
      <c r="H803" s="102"/>
    </row>
    <row r="804" spans="1:28" x14ac:dyDescent="0.2">
      <c r="C804" s="25" t="s">
        <v>1517</v>
      </c>
      <c r="D804" s="102" t="s">
        <v>38</v>
      </c>
      <c r="E804" s="102"/>
      <c r="F804" s="102"/>
      <c r="G804" s="102"/>
      <c r="H804" s="102"/>
    </row>
    <row r="805" spans="1:28" x14ac:dyDescent="0.2">
      <c r="C805" s="11" t="s">
        <v>1510</v>
      </c>
      <c r="D805" s="34"/>
      <c r="E805" s="34"/>
      <c r="F805" s="34">
        <f>Source!BZ275</f>
        <v>118</v>
      </c>
      <c r="G805" s="59">
        <f>(Source!AF275+Source!AE275)*Source!FX275/100</f>
        <v>1909.12554</v>
      </c>
      <c r="H805" s="59">
        <f>Source!X275</f>
        <v>162.51</v>
      </c>
    </row>
    <row r="806" spans="1:28" x14ac:dyDescent="0.2">
      <c r="C806" s="11" t="s">
        <v>1518</v>
      </c>
      <c r="D806" s="34"/>
      <c r="E806" s="34"/>
      <c r="F806" s="34"/>
      <c r="G806" s="34" t="str">
        <f>CONCATENATE(Source!DL275,Source!FT275, "=", Source!FX275, "%")</f>
        <v>*0,9=106,2%</v>
      </c>
      <c r="H806" s="34" t="str">
        <f>CONCATENATE(Source!AT275)</f>
        <v>106</v>
      </c>
    </row>
    <row r="807" spans="1:28" x14ac:dyDescent="0.2">
      <c r="C807" s="11" t="s">
        <v>1511</v>
      </c>
      <c r="D807" s="34"/>
      <c r="E807" s="34"/>
      <c r="F807" s="34">
        <f>Source!CA275</f>
        <v>63</v>
      </c>
      <c r="G807" s="59">
        <f>(Source!AF275+Source!AE275)*Source!FY275/100</f>
        <v>962.65228500000001</v>
      </c>
      <c r="H807" s="59">
        <f>Source!Y275</f>
        <v>82.79</v>
      </c>
    </row>
    <row r="808" spans="1:28" x14ac:dyDescent="0.2">
      <c r="C808" s="11" t="s">
        <v>1519</v>
      </c>
      <c r="D808" s="34"/>
      <c r="E808" s="34"/>
      <c r="F808" s="34"/>
      <c r="G808" s="34" t="str">
        <f>CONCATENATE(Source!DM275,Source!FU275, "=", Source!FY275, "%")</f>
        <v>*0,85=53,55%</v>
      </c>
      <c r="H808" s="34" t="str">
        <f>CONCATENATE(Source!AU275)</f>
        <v>54</v>
      </c>
    </row>
    <row r="809" spans="1:28" x14ac:dyDescent="0.2">
      <c r="C809" s="11" t="s">
        <v>1512</v>
      </c>
      <c r="D809" s="34"/>
      <c r="E809" s="34"/>
      <c r="F809" s="34"/>
      <c r="G809" s="59">
        <f>((Source!AF275+Source!AE275)*Source!FX275/100)+((Source!AF275+Source!AE275)*Source!FY275/100)+Source!AB275</f>
        <v>15879.157824999998</v>
      </c>
      <c r="H809" s="59">
        <f>Source!O275+Source!X275+Source!Y275</f>
        <v>1354.57</v>
      </c>
    </row>
    <row r="810" spans="1:28" ht="57" x14ac:dyDescent="0.2">
      <c r="A810" s="47">
        <v>108</v>
      </c>
      <c r="B810" s="47" t="str">
        <f>Source!E277</f>
        <v>52,1</v>
      </c>
      <c r="C810" s="47" t="str">
        <f>Source!G277</f>
        <v>Блоки оконные глухие из поливинилхлоридных профилей с листовым стеклом и стеклопакетом размером 1300х500 мм прим.</v>
      </c>
      <c r="D810" s="47" t="str">
        <f>Source!F277</f>
        <v>11.3.02.03-0017</v>
      </c>
      <c r="E810" s="32" t="str">
        <f>Source!H277</f>
        <v>шт.</v>
      </c>
      <c r="F810" s="14">
        <f>Source!I277</f>
        <v>0.66666700000000001</v>
      </c>
      <c r="G810" s="24">
        <f>Source!AB277</f>
        <v>1294.6199999999999</v>
      </c>
      <c r="H810" s="24">
        <f>Source!O277</f>
        <v>5661.81</v>
      </c>
      <c r="T810">
        <f>Source!O277+Source!X277+Source!Y277</f>
        <v>5661.81</v>
      </c>
      <c r="U810">
        <f>Source!P277</f>
        <v>5661.81</v>
      </c>
      <c r="V810">
        <f>Source!S277</f>
        <v>0</v>
      </c>
      <c r="W810">
        <f>Source!Q277</f>
        <v>0</v>
      </c>
      <c r="X810">
        <f>Source!R277</f>
        <v>0</v>
      </c>
      <c r="Y810">
        <f>Source!U277</f>
        <v>0</v>
      </c>
      <c r="Z810">
        <f>Source!V277</f>
        <v>0</v>
      </c>
      <c r="AA810">
        <f>Source!X277</f>
        <v>0</v>
      </c>
      <c r="AB810">
        <f>Source!Y277</f>
        <v>0</v>
      </c>
    </row>
    <row r="811" spans="1:28" ht="14.25" x14ac:dyDescent="0.2">
      <c r="C811" s="25" t="s">
        <v>1508</v>
      </c>
      <c r="D811" s="25">
        <f>Source!BC277</f>
        <v>6.56</v>
      </c>
      <c r="F811" s="14"/>
      <c r="G811" s="14"/>
      <c r="H811" s="14"/>
    </row>
    <row r="812" spans="1:28" ht="42.75" x14ac:dyDescent="0.2">
      <c r="A812" s="47">
        <v>109</v>
      </c>
      <c r="B812" s="47" t="str">
        <f>Source!E279</f>
        <v>53</v>
      </c>
      <c r="C812" s="47" t="str">
        <f>Source!G279</f>
        <v>Установка подоконных досок из ПВХ в каменных стенах толщиной свыше 0,51 м</v>
      </c>
      <c r="D812" s="47" t="str">
        <f>Source!F279</f>
        <v>10-01-035-03</v>
      </c>
      <c r="E812" s="32" t="str">
        <f>Source!H279</f>
        <v>100 м</v>
      </c>
      <c r="F812" s="14">
        <f>Source!I279</f>
        <v>0.20100000000000001</v>
      </c>
      <c r="G812" s="24">
        <f>Source!AB279</f>
        <v>6514.01</v>
      </c>
      <c r="H812" s="24">
        <f>Source!O279</f>
        <v>8589.11</v>
      </c>
      <c r="T812">
        <f>Source!O279+Source!X279+Source!Y279</f>
        <v>9043.2500000000018</v>
      </c>
      <c r="U812">
        <f>Source!P279</f>
        <v>8276.4699999999993</v>
      </c>
      <c r="V812">
        <f>Source!S279</f>
        <v>276.54000000000002</v>
      </c>
      <c r="W812">
        <f>Source!Q279</f>
        <v>36.1</v>
      </c>
      <c r="X812">
        <f>Source!R279</f>
        <v>7.3</v>
      </c>
      <c r="Y812">
        <f>Source!U279</f>
        <v>4.9419869999999992</v>
      </c>
      <c r="Z812">
        <f>Source!V279</f>
        <v>9.2962500000000003E-2</v>
      </c>
      <c r="AA812">
        <f>Source!X279</f>
        <v>300.87</v>
      </c>
      <c r="AB812">
        <f>Source!Y279</f>
        <v>153.27000000000001</v>
      </c>
    </row>
    <row r="813" spans="1:28" ht="14.25" x14ac:dyDescent="0.2">
      <c r="C813" s="25" t="str">
        <f>"Объем: "&amp;Source!I279&amp;"=20,1/"&amp;"100"</f>
        <v>Объем: 0,201=20,1/100</v>
      </c>
      <c r="F813" s="14"/>
      <c r="G813" s="14"/>
      <c r="H813" s="14"/>
    </row>
    <row r="814" spans="1:28" x14ac:dyDescent="0.2">
      <c r="C814" s="25" t="s">
        <v>1506</v>
      </c>
      <c r="D814" s="25">
        <f>Source!BA279</f>
        <v>6.56</v>
      </c>
    </row>
    <row r="815" spans="1:28" x14ac:dyDescent="0.2">
      <c r="C815" s="25" t="s">
        <v>1507</v>
      </c>
      <c r="D815" s="25">
        <f>Source!BB279</f>
        <v>6.56</v>
      </c>
    </row>
    <row r="816" spans="1:28" x14ac:dyDescent="0.2">
      <c r="C816" s="25" t="s">
        <v>1508</v>
      </c>
      <c r="D816" s="25">
        <f>Source!BC279</f>
        <v>6.56</v>
      </c>
    </row>
    <row r="817" spans="1:28" x14ac:dyDescent="0.2">
      <c r="C817" s="25" t="s">
        <v>1509</v>
      </c>
      <c r="D817" s="25">
        <f>Source!BS279</f>
        <v>6.56</v>
      </c>
    </row>
    <row r="818" spans="1:28" x14ac:dyDescent="0.2">
      <c r="C818" s="25" t="s">
        <v>1513</v>
      </c>
      <c r="D818" s="102" t="s">
        <v>38</v>
      </c>
      <c r="E818" s="102"/>
      <c r="F818" s="102"/>
      <c r="G818" s="102"/>
      <c r="H818" s="102"/>
    </row>
    <row r="819" spans="1:28" x14ac:dyDescent="0.2">
      <c r="C819" s="25" t="s">
        <v>1514</v>
      </c>
      <c r="D819" s="102" t="s">
        <v>38</v>
      </c>
      <c r="E819" s="102"/>
      <c r="F819" s="102"/>
      <c r="G819" s="102"/>
      <c r="H819" s="102"/>
    </row>
    <row r="820" spans="1:28" x14ac:dyDescent="0.2">
      <c r="C820" s="25" t="s">
        <v>1515</v>
      </c>
      <c r="D820" s="102" t="s">
        <v>39</v>
      </c>
      <c r="E820" s="102"/>
      <c r="F820" s="102"/>
      <c r="G820" s="102"/>
      <c r="H820" s="102"/>
    </row>
    <row r="821" spans="1:28" x14ac:dyDescent="0.2">
      <c r="C821" s="25" t="s">
        <v>1516</v>
      </c>
      <c r="D821" s="102" t="s">
        <v>39</v>
      </c>
      <c r="E821" s="102"/>
      <c r="F821" s="102"/>
      <c r="G821" s="102"/>
      <c r="H821" s="102"/>
    </row>
    <row r="822" spans="1:28" x14ac:dyDescent="0.2">
      <c r="C822" s="25" t="s">
        <v>1517</v>
      </c>
      <c r="D822" s="102" t="s">
        <v>38</v>
      </c>
      <c r="E822" s="102"/>
      <c r="F822" s="102"/>
      <c r="G822" s="102"/>
      <c r="H822" s="102"/>
    </row>
    <row r="823" spans="1:28" x14ac:dyDescent="0.2">
      <c r="C823" s="11" t="s">
        <v>1510</v>
      </c>
      <c r="D823" s="34"/>
      <c r="E823" s="34"/>
      <c r="F823" s="34">
        <f>Source!BZ279</f>
        <v>118</v>
      </c>
      <c r="G823" s="59">
        <f>(Source!AF279+Source!AE279)*Source!FX279/100</f>
        <v>228.61673999999999</v>
      </c>
      <c r="H823" s="59">
        <f>Source!X279</f>
        <v>300.87</v>
      </c>
    </row>
    <row r="824" spans="1:28" x14ac:dyDescent="0.2">
      <c r="C824" s="11" t="s">
        <v>1518</v>
      </c>
      <c r="D824" s="34"/>
      <c r="E824" s="34"/>
      <c r="F824" s="34"/>
      <c r="G824" s="34" t="str">
        <f>CONCATENATE(Source!DL279,Source!FT279, "=", Source!FX279, "%")</f>
        <v>*0,9=106,2%</v>
      </c>
      <c r="H824" s="34" t="str">
        <f>CONCATENATE(Source!AT279)</f>
        <v>106</v>
      </c>
    </row>
    <row r="825" spans="1:28" x14ac:dyDescent="0.2">
      <c r="C825" s="11" t="s">
        <v>1511</v>
      </c>
      <c r="D825" s="34"/>
      <c r="E825" s="34"/>
      <c r="F825" s="34">
        <f>Source!CA279</f>
        <v>63</v>
      </c>
      <c r="G825" s="59">
        <f>(Source!AF279+Source!AE279)*Source!FY279/100</f>
        <v>115.27708499999999</v>
      </c>
      <c r="H825" s="59">
        <f>Source!Y279</f>
        <v>153.27000000000001</v>
      </c>
    </row>
    <row r="826" spans="1:28" x14ac:dyDescent="0.2">
      <c r="C826" s="11" t="s">
        <v>1519</v>
      </c>
      <c r="D826" s="34"/>
      <c r="E826" s="34"/>
      <c r="F826" s="34"/>
      <c r="G826" s="34" t="str">
        <f>CONCATENATE(Source!DM279,Source!FU279, "=", Source!FY279, "%")</f>
        <v>*0,85=53,55%</v>
      </c>
      <c r="H826" s="34" t="str">
        <f>CONCATENATE(Source!AU279)</f>
        <v>54</v>
      </c>
    </row>
    <row r="827" spans="1:28" x14ac:dyDescent="0.2">
      <c r="C827" s="11" t="s">
        <v>1512</v>
      </c>
      <c r="D827" s="34"/>
      <c r="E827" s="34"/>
      <c r="F827" s="34"/>
      <c r="G827" s="59">
        <f>((Source!AF279+Source!AE279)*Source!FX279/100)+((Source!AF279+Source!AE279)*Source!FY279/100)+Source!AB279</f>
        <v>6857.9038250000003</v>
      </c>
      <c r="H827" s="59">
        <f>Source!O279+Source!X279+Source!Y279</f>
        <v>9043.2500000000018</v>
      </c>
    </row>
    <row r="828" spans="1:28" ht="28.5" x14ac:dyDescent="0.2">
      <c r="A828" s="47">
        <v>110</v>
      </c>
      <c r="B828" s="47" t="str">
        <f>Source!E281</f>
        <v>53,1</v>
      </c>
      <c r="C828" s="47" t="str">
        <f>Source!G281</f>
        <v>Доски подоконные ПВХ, шириной 400 мм</v>
      </c>
      <c r="D828" s="47" t="str">
        <f>Source!F281</f>
        <v>11.3.03.01-0007</v>
      </c>
      <c r="E828" s="32" t="str">
        <f>Source!H281</f>
        <v>м</v>
      </c>
      <c r="F828" s="14">
        <f>Source!I281</f>
        <v>20.100000000000001</v>
      </c>
      <c r="G828" s="24">
        <f>Source!AB281</f>
        <v>49.56</v>
      </c>
      <c r="H828" s="24">
        <f>Source!O281</f>
        <v>6534.78</v>
      </c>
      <c r="T828">
        <f>Source!O281+Source!X281+Source!Y281</f>
        <v>6534.78</v>
      </c>
      <c r="U828">
        <f>Source!P281</f>
        <v>6534.78</v>
      </c>
      <c r="V828">
        <f>Source!S281</f>
        <v>0</v>
      </c>
      <c r="W828">
        <f>Source!Q281</f>
        <v>0</v>
      </c>
      <c r="X828">
        <f>Source!R281</f>
        <v>0</v>
      </c>
      <c r="Y828">
        <f>Source!U281</f>
        <v>0</v>
      </c>
      <c r="Z828">
        <f>Source!V281</f>
        <v>0</v>
      </c>
      <c r="AA828">
        <f>Source!X281</f>
        <v>0</v>
      </c>
      <c r="AB828">
        <f>Source!Y281</f>
        <v>0</v>
      </c>
    </row>
    <row r="829" spans="1:28" ht="14.25" x14ac:dyDescent="0.2">
      <c r="C829" s="25" t="s">
        <v>1508</v>
      </c>
      <c r="D829" s="25">
        <f>Source!BC281</f>
        <v>6.56</v>
      </c>
      <c r="F829" s="14"/>
      <c r="G829" s="14"/>
      <c r="H829" s="14"/>
    </row>
    <row r="830" spans="1:28" ht="42.75" x14ac:dyDescent="0.2">
      <c r="A830" s="47">
        <v>111</v>
      </c>
      <c r="B830" s="47" t="str">
        <f>Source!E283</f>
        <v>54</v>
      </c>
      <c r="C830" s="47" t="str">
        <f>Source!G283</f>
        <v>Устройство мелких покрытий (брандмауэры, парапеты, свесы и т.п.) из листовой оцинкованной стали</v>
      </c>
      <c r="D830" s="47" t="str">
        <f>Source!F283</f>
        <v>12-01-010-01</v>
      </c>
      <c r="E830" s="32" t="str">
        <f>Source!H283</f>
        <v>100 м2</v>
      </c>
      <c r="F830" s="14">
        <f>Source!I283</f>
        <v>4.8000000000000001E-2</v>
      </c>
      <c r="G830" s="24">
        <f>Source!AB283</f>
        <v>10023.950000000001</v>
      </c>
      <c r="H830" s="24">
        <f>Source!O283</f>
        <v>3156.34</v>
      </c>
      <c r="T830">
        <f>Source!O283+Source!X283+Source!Y283</f>
        <v>3726.2500000000005</v>
      </c>
      <c r="U830">
        <f>Source!P283</f>
        <v>2799.47</v>
      </c>
      <c r="V830">
        <f>Source!S283</f>
        <v>348.26</v>
      </c>
      <c r="W830">
        <f>Source!Q283</f>
        <v>8.61</v>
      </c>
      <c r="X830">
        <f>Source!R283</f>
        <v>1.38</v>
      </c>
      <c r="Y830">
        <f>Source!U283</f>
        <v>6.2237999999999998</v>
      </c>
      <c r="Z830">
        <f>Source!V283</f>
        <v>1.6200000000000003E-2</v>
      </c>
      <c r="AA830">
        <f>Source!X283</f>
        <v>377.61</v>
      </c>
      <c r="AB830">
        <f>Source!Y283</f>
        <v>192.3</v>
      </c>
    </row>
    <row r="831" spans="1:28" ht="14.25" x14ac:dyDescent="0.2">
      <c r="C831" s="25" t="str">
        <f>"Объем: "&amp;Source!I283&amp;"=4,8/"&amp;"100"</f>
        <v>Объем: 0,048=4,8/100</v>
      </c>
      <c r="F831" s="14"/>
      <c r="G831" s="14"/>
      <c r="H831" s="14"/>
    </row>
    <row r="832" spans="1:28" x14ac:dyDescent="0.2">
      <c r="C832" s="25" t="s">
        <v>1506</v>
      </c>
      <c r="D832" s="25">
        <f>Source!BA283</f>
        <v>6.56</v>
      </c>
    </row>
    <row r="833" spans="1:28" x14ac:dyDescent="0.2">
      <c r="C833" s="25" t="s">
        <v>1507</v>
      </c>
      <c r="D833" s="25">
        <f>Source!BB283</f>
        <v>6.56</v>
      </c>
    </row>
    <row r="834" spans="1:28" x14ac:dyDescent="0.2">
      <c r="C834" s="25" t="s">
        <v>1508</v>
      </c>
      <c r="D834" s="25">
        <f>Source!BC283</f>
        <v>6.56</v>
      </c>
    </row>
    <row r="835" spans="1:28" x14ac:dyDescent="0.2">
      <c r="C835" s="25" t="s">
        <v>1509</v>
      </c>
      <c r="D835" s="25">
        <f>Source!BS283</f>
        <v>6.56</v>
      </c>
    </row>
    <row r="836" spans="1:28" x14ac:dyDescent="0.2">
      <c r="C836" s="25" t="s">
        <v>1513</v>
      </c>
      <c r="D836" s="102" t="s">
        <v>38</v>
      </c>
      <c r="E836" s="102"/>
      <c r="F836" s="102"/>
      <c r="G836" s="102"/>
      <c r="H836" s="102"/>
    </row>
    <row r="837" spans="1:28" x14ac:dyDescent="0.2">
      <c r="C837" s="25" t="s">
        <v>1514</v>
      </c>
      <c r="D837" s="102" t="s">
        <v>38</v>
      </c>
      <c r="E837" s="102"/>
      <c r="F837" s="102"/>
      <c r="G837" s="102"/>
      <c r="H837" s="102"/>
    </row>
    <row r="838" spans="1:28" x14ac:dyDescent="0.2">
      <c r="C838" s="25" t="s">
        <v>1515</v>
      </c>
      <c r="D838" s="102" t="s">
        <v>39</v>
      </c>
      <c r="E838" s="102"/>
      <c r="F838" s="102"/>
      <c r="G838" s="102"/>
      <c r="H838" s="102"/>
    </row>
    <row r="839" spans="1:28" x14ac:dyDescent="0.2">
      <c r="C839" s="25" t="s">
        <v>1516</v>
      </c>
      <c r="D839" s="102" t="s">
        <v>39</v>
      </c>
      <c r="E839" s="102"/>
      <c r="F839" s="102"/>
      <c r="G839" s="102"/>
      <c r="H839" s="102"/>
    </row>
    <row r="840" spans="1:28" x14ac:dyDescent="0.2">
      <c r="C840" s="25" t="s">
        <v>1517</v>
      </c>
      <c r="D840" s="102" t="s">
        <v>38</v>
      </c>
      <c r="E840" s="102"/>
      <c r="F840" s="102"/>
      <c r="G840" s="102"/>
      <c r="H840" s="102"/>
    </row>
    <row r="841" spans="1:28" x14ac:dyDescent="0.2">
      <c r="C841" s="11" t="s">
        <v>1510</v>
      </c>
      <c r="D841" s="34"/>
      <c r="E841" s="34"/>
      <c r="F841" s="34">
        <f>Source!BZ283</f>
        <v>120</v>
      </c>
      <c r="G841" s="59">
        <f>(Source!AF283+Source!AE283)*Source!FX283/100</f>
        <v>1199.2428000000002</v>
      </c>
      <c r="H841" s="59">
        <f>Source!X283</f>
        <v>377.61</v>
      </c>
    </row>
    <row r="842" spans="1:28" x14ac:dyDescent="0.2">
      <c r="C842" s="11" t="s">
        <v>1518</v>
      </c>
      <c r="D842" s="34"/>
      <c r="E842" s="34"/>
      <c r="F842" s="34"/>
      <c r="G842" s="34" t="str">
        <f>CONCATENATE(Source!DL283,Source!FT283, "=", Source!FX283, "%")</f>
        <v>*0,9=108%</v>
      </c>
      <c r="H842" s="34" t="str">
        <f>CONCATENATE(Source!AT283)</f>
        <v>108</v>
      </c>
    </row>
    <row r="843" spans="1:28" x14ac:dyDescent="0.2">
      <c r="C843" s="11" t="s">
        <v>1511</v>
      </c>
      <c r="D843" s="34"/>
      <c r="E843" s="34"/>
      <c r="F843" s="34">
        <f>Source!CA283</f>
        <v>65</v>
      </c>
      <c r="G843" s="59">
        <f>(Source!AF283+Source!AE283)*Source!FY283/100</f>
        <v>613.50152500000002</v>
      </c>
      <c r="H843" s="59">
        <f>Source!Y283</f>
        <v>192.3</v>
      </c>
    </row>
    <row r="844" spans="1:28" x14ac:dyDescent="0.2">
      <c r="C844" s="11" t="s">
        <v>1519</v>
      </c>
      <c r="D844" s="34"/>
      <c r="E844" s="34"/>
      <c r="F844" s="34"/>
      <c r="G844" s="34" t="str">
        <f>CONCATENATE(Source!DM283,Source!FU283, "=", Source!FY283, "%")</f>
        <v>*0,85=55,25%</v>
      </c>
      <c r="H844" s="34" t="str">
        <f>CONCATENATE(Source!AU283)</f>
        <v>55</v>
      </c>
    </row>
    <row r="845" spans="1:28" x14ac:dyDescent="0.2">
      <c r="C845" s="11" t="s">
        <v>1512</v>
      </c>
      <c r="D845" s="34"/>
      <c r="E845" s="34"/>
      <c r="F845" s="34"/>
      <c r="G845" s="59">
        <f>((Source!AF283+Source!AE283)*Source!FX283/100)+((Source!AF283+Source!AE283)*Source!FY283/100)+Source!AB283</f>
        <v>11836.694325</v>
      </c>
      <c r="H845" s="59">
        <f>Source!O283+Source!X283+Source!Y283</f>
        <v>3726.2500000000005</v>
      </c>
    </row>
    <row r="846" spans="1:28" ht="42.75" x14ac:dyDescent="0.2">
      <c r="A846" s="47">
        <v>112</v>
      </c>
      <c r="B846" s="47" t="str">
        <f>Source!E285</f>
        <v>54,1</v>
      </c>
      <c r="C846" s="47" t="s">
        <v>1528</v>
      </c>
      <c r="D846" s="47" t="str">
        <f>Source!F285</f>
        <v>08.3.05.05-0053</v>
      </c>
      <c r="E846" s="32" t="str">
        <f>Source!H285</f>
        <v>т</v>
      </c>
      <c r="F846" s="14">
        <f>Source!I285</f>
        <v>-3.7536E-2</v>
      </c>
      <c r="G846" s="24">
        <f>Source!AB285</f>
        <v>11200</v>
      </c>
      <c r="H846" s="24">
        <f>Source!O285</f>
        <v>-2757.84</v>
      </c>
      <c r="T846">
        <f>Source!O285+Source!X285+Source!Y285</f>
        <v>-2757.84</v>
      </c>
      <c r="U846">
        <f>Source!P285</f>
        <v>-2757.84</v>
      </c>
      <c r="V846">
        <f>Source!S285</f>
        <v>0</v>
      </c>
      <c r="W846">
        <f>Source!Q285</f>
        <v>0</v>
      </c>
      <c r="X846">
        <f>Source!R285</f>
        <v>0</v>
      </c>
      <c r="Y846">
        <f>Source!U285</f>
        <v>0</v>
      </c>
      <c r="Z846">
        <f>Source!V285</f>
        <v>0</v>
      </c>
      <c r="AA846">
        <f>Source!X285</f>
        <v>0</v>
      </c>
      <c r="AB846">
        <f>Source!Y285</f>
        <v>0</v>
      </c>
    </row>
    <row r="847" spans="1:28" ht="14.25" x14ac:dyDescent="0.2">
      <c r="C847" s="25" t="s">
        <v>1508</v>
      </c>
      <c r="D847" s="25">
        <f>Source!BC285</f>
        <v>6.56</v>
      </c>
      <c r="F847" s="14"/>
      <c r="G847" s="14"/>
      <c r="H847" s="14"/>
    </row>
    <row r="848" spans="1:28" ht="42.75" x14ac:dyDescent="0.2">
      <c r="A848" s="47">
        <v>113</v>
      </c>
      <c r="B848" s="47" t="str">
        <f>Source!E287</f>
        <v>54,2</v>
      </c>
      <c r="C848" s="47" t="str">
        <f>Source!G287</f>
        <v>Водоотлив оконный шириной планки 250 мм из оцинкованной стали с полимерным покрытием</v>
      </c>
      <c r="D848" s="47" t="str">
        <f>Source!F287</f>
        <v>08.1.02.03-0021</v>
      </c>
      <c r="E848" s="32" t="str">
        <f>Source!H287</f>
        <v>П.М</v>
      </c>
      <c r="F848" s="14">
        <f>Source!I287</f>
        <v>19.2</v>
      </c>
      <c r="G848" s="24">
        <f>Source!AB287</f>
        <v>26.41</v>
      </c>
      <c r="H848" s="24">
        <f>Source!O287</f>
        <v>3326.39</v>
      </c>
      <c r="T848">
        <f>Source!O287+Source!X287+Source!Y287</f>
        <v>3326.39</v>
      </c>
      <c r="U848">
        <f>Source!P287</f>
        <v>3326.39</v>
      </c>
      <c r="V848">
        <f>Source!S287</f>
        <v>0</v>
      </c>
      <c r="W848">
        <f>Source!Q287</f>
        <v>0</v>
      </c>
      <c r="X848">
        <f>Source!R287</f>
        <v>0</v>
      </c>
      <c r="Y848">
        <f>Source!U287</f>
        <v>0</v>
      </c>
      <c r="Z848">
        <f>Source!V287</f>
        <v>0</v>
      </c>
      <c r="AA848">
        <f>Source!X287</f>
        <v>0</v>
      </c>
      <c r="AB848">
        <f>Source!Y287</f>
        <v>0</v>
      </c>
    </row>
    <row r="849" spans="1:28" ht="14.25" x14ac:dyDescent="0.2">
      <c r="C849" s="25" t="s">
        <v>1508</v>
      </c>
      <c r="D849" s="25">
        <f>Source!BC287</f>
        <v>6.56</v>
      </c>
      <c r="F849" s="14"/>
      <c r="G849" s="14"/>
      <c r="H849" s="14"/>
    </row>
    <row r="851" spans="1:28" ht="15" x14ac:dyDescent="0.25">
      <c r="A851" s="60"/>
      <c r="B851" s="60"/>
      <c r="C851" s="75" t="str">
        <f>CONCATENATE("Итого по разделу: ",IF(Source!G289&lt;&gt;"Новый раздел", Source!G289, ""))</f>
        <v>Итого по разделу: Общестроительные работы</v>
      </c>
      <c r="D851" s="75"/>
      <c r="E851" s="75"/>
      <c r="F851" s="75"/>
      <c r="G851" s="60"/>
      <c r="H851" s="61">
        <f>IF(SUM(T325:T850)=0, "-", SUM(T325:T850))</f>
        <v>1800053.310000001</v>
      </c>
    </row>
    <row r="852" spans="1:28" ht="15" x14ac:dyDescent="0.25">
      <c r="A852" s="60"/>
      <c r="B852" s="60"/>
      <c r="C852" s="60"/>
      <c r="D852" s="60"/>
      <c r="E852" s="60"/>
      <c r="F852" s="60"/>
      <c r="G852" s="60"/>
      <c r="H852" s="60"/>
    </row>
    <row r="855" spans="1:28" ht="16.5" x14ac:dyDescent="0.25">
      <c r="A855" s="80" t="str">
        <f>CONCATENATE("Раздел: ",IF(Source!G318&lt;&gt;"Новый раздел", Source!G318, ""))</f>
        <v>Раздел: Система канализации</v>
      </c>
      <c r="B855" s="80"/>
      <c r="C855" s="80"/>
      <c r="D855" s="80"/>
      <c r="E855" s="80"/>
      <c r="F855" s="80"/>
      <c r="G855" s="80"/>
      <c r="H855" s="80"/>
    </row>
    <row r="856" spans="1:28" ht="28.5" x14ac:dyDescent="0.2">
      <c r="A856" s="47">
        <v>114</v>
      </c>
      <c r="B856" s="47" t="str">
        <f>Source!E323</f>
        <v>55</v>
      </c>
      <c r="C856" s="47" t="str">
        <f>Source!G323</f>
        <v>Ремонт отмостки асфальтобетонной толщиной 14 см</v>
      </c>
      <c r="D856" s="47" t="str">
        <f>Source!F323</f>
        <v>69-16-1</v>
      </c>
      <c r="E856" s="32" t="str">
        <f>Source!H323</f>
        <v>100 м2</v>
      </c>
      <c r="F856" s="14">
        <f>Source!I323</f>
        <v>4.4999999999999998E-2</v>
      </c>
      <c r="G856" s="24">
        <f>Source!AB323</f>
        <v>1934.57</v>
      </c>
      <c r="H856" s="24">
        <f>Source!O323</f>
        <v>571.09</v>
      </c>
      <c r="T856">
        <f>Source!O323+Source!X323+Source!Y323</f>
        <v>832.95</v>
      </c>
      <c r="U856">
        <f>Source!P323</f>
        <v>0</v>
      </c>
      <c r="V856">
        <f>Source!S323</f>
        <v>145.72</v>
      </c>
      <c r="W856">
        <f>Source!Q323</f>
        <v>425.37</v>
      </c>
      <c r="X856">
        <f>Source!R323</f>
        <v>58.86</v>
      </c>
      <c r="Y856">
        <f>Source!U323</f>
        <v>2.9150999999999998</v>
      </c>
      <c r="Z856">
        <f>Source!V323</f>
        <v>0.77355000000000007</v>
      </c>
      <c r="AA856">
        <f>Source!X323</f>
        <v>159.57</v>
      </c>
      <c r="AB856">
        <f>Source!Y323</f>
        <v>102.29</v>
      </c>
    </row>
    <row r="857" spans="1:28" ht="14.25" x14ac:dyDescent="0.2">
      <c r="C857" s="25" t="str">
        <f>"Объем: "&amp;Source!I323&amp;"=4,5/"&amp;"100"</f>
        <v>Объем: 0,045=4,5/100</v>
      </c>
      <c r="F857" s="14"/>
      <c r="G857" s="14"/>
      <c r="H857" s="14"/>
    </row>
    <row r="858" spans="1:28" x14ac:dyDescent="0.2">
      <c r="C858" s="25" t="s">
        <v>1506</v>
      </c>
      <c r="D858" s="25">
        <f>Source!BA323</f>
        <v>6.56</v>
      </c>
    </row>
    <row r="859" spans="1:28" x14ac:dyDescent="0.2">
      <c r="C859" s="25" t="s">
        <v>1507</v>
      </c>
      <c r="D859" s="25">
        <f>Source!BB323</f>
        <v>6.56</v>
      </c>
    </row>
    <row r="860" spans="1:28" x14ac:dyDescent="0.2">
      <c r="C860" s="25" t="s">
        <v>1508</v>
      </c>
      <c r="D860" s="25">
        <f>Source!BC323</f>
        <v>6.56</v>
      </c>
    </row>
    <row r="861" spans="1:28" x14ac:dyDescent="0.2">
      <c r="C861" s="25" t="s">
        <v>1509</v>
      </c>
      <c r="D861" s="25">
        <f>Source!BS323</f>
        <v>6.56</v>
      </c>
    </row>
    <row r="862" spans="1:28" x14ac:dyDescent="0.2">
      <c r="C862" s="11" t="s">
        <v>1510</v>
      </c>
      <c r="D862" s="34"/>
      <c r="E862" s="34"/>
      <c r="F862" s="34">
        <f>Source!BZ323</f>
        <v>78</v>
      </c>
      <c r="G862" s="59">
        <f>(Source!AF323+Source!AE323)*Source!FX323/100</f>
        <v>540.55560000000003</v>
      </c>
      <c r="H862" s="59">
        <f>Source!X323</f>
        <v>159.57</v>
      </c>
    </row>
    <row r="863" spans="1:28" x14ac:dyDescent="0.2">
      <c r="C863" s="11" t="s">
        <v>1511</v>
      </c>
      <c r="D863" s="34"/>
      <c r="E863" s="34"/>
      <c r="F863" s="34">
        <f>Source!CA323</f>
        <v>50</v>
      </c>
      <c r="G863" s="59">
        <f>(Source!AF323+Source!AE323)*Source!FY323/100</f>
        <v>346.51</v>
      </c>
      <c r="H863" s="59">
        <f>Source!Y323</f>
        <v>102.29</v>
      </c>
    </row>
    <row r="864" spans="1:28" x14ac:dyDescent="0.2">
      <c r="C864" s="11" t="s">
        <v>1512</v>
      </c>
      <c r="D864" s="34"/>
      <c r="E864" s="34"/>
      <c r="F864" s="34"/>
      <c r="G864" s="59">
        <f>((Source!AF323+Source!AE323)*Source!FX323/100)+((Source!AF323+Source!AE323)*Source!FY323/100)+Source!AB323</f>
        <v>2821.6356000000001</v>
      </c>
      <c r="H864" s="59">
        <f>Source!O323+Source!X323+Source!Y323</f>
        <v>832.95</v>
      </c>
    </row>
    <row r="865" spans="1:28" ht="42.75" x14ac:dyDescent="0.2">
      <c r="A865" s="47">
        <v>115</v>
      </c>
      <c r="B865" s="47" t="str">
        <f>Source!E325</f>
        <v>55,1</v>
      </c>
      <c r="C865" s="47" t="str">
        <f>Source!G325</f>
        <v>Щебень габбро-амфиболит для строительных работ марка 1400, фракция 5-10 мм</v>
      </c>
      <c r="D865" s="47" t="str">
        <f>Source!F325</f>
        <v>02.2.05.04-0011</v>
      </c>
      <c r="E865" s="32" t="str">
        <f>Source!H325</f>
        <v>м3</v>
      </c>
      <c r="F865" s="14">
        <f>Source!I325</f>
        <v>0.44999999999999996</v>
      </c>
      <c r="G865" s="24">
        <f>Source!AB325</f>
        <v>205.25</v>
      </c>
      <c r="H865" s="24">
        <f>Source!O325</f>
        <v>605.9</v>
      </c>
      <c r="T865">
        <f>Source!O325+Source!X325+Source!Y325</f>
        <v>605.9</v>
      </c>
      <c r="U865">
        <f>Source!P325</f>
        <v>605.9</v>
      </c>
      <c r="V865">
        <f>Source!S325</f>
        <v>0</v>
      </c>
      <c r="W865">
        <f>Source!Q325</f>
        <v>0</v>
      </c>
      <c r="X865">
        <f>Source!R325</f>
        <v>0</v>
      </c>
      <c r="Y865">
        <f>Source!U325</f>
        <v>0</v>
      </c>
      <c r="Z865">
        <f>Source!V325</f>
        <v>0</v>
      </c>
      <c r="AA865">
        <f>Source!X325</f>
        <v>0</v>
      </c>
      <c r="AB865">
        <f>Source!Y325</f>
        <v>0</v>
      </c>
    </row>
    <row r="866" spans="1:28" ht="14.25" x14ac:dyDescent="0.2">
      <c r="C866" s="25" t="s">
        <v>1508</v>
      </c>
      <c r="D866" s="25">
        <f>Source!BC325</f>
        <v>6.56</v>
      </c>
      <c r="F866" s="14"/>
      <c r="G866" s="14"/>
      <c r="H866" s="14"/>
    </row>
    <row r="867" spans="1:28" ht="42.75" x14ac:dyDescent="0.2">
      <c r="A867" s="47">
        <v>116</v>
      </c>
      <c r="B867" s="47" t="str">
        <f>Source!E327</f>
        <v>55,2</v>
      </c>
      <c r="C867" s="47" t="str">
        <f>Source!G327</f>
        <v>Смеси асфальтобетонные дорожные мелкозернистые щебеночные типа Б марки 1</v>
      </c>
      <c r="D867" s="47" t="str">
        <f>Source!F327</f>
        <v>04.2.01.04-0001</v>
      </c>
      <c r="E867" s="32" t="str">
        <f>Source!H327</f>
        <v>т</v>
      </c>
      <c r="F867" s="14">
        <f>Source!I327</f>
        <v>0.432</v>
      </c>
      <c r="G867" s="24">
        <f>Source!AB327</f>
        <v>460</v>
      </c>
      <c r="H867" s="24">
        <f>Source!O327</f>
        <v>1303.5999999999999</v>
      </c>
      <c r="T867">
        <f>Source!O327+Source!X327+Source!Y327</f>
        <v>1303.5999999999999</v>
      </c>
      <c r="U867">
        <f>Source!P327</f>
        <v>1303.5999999999999</v>
      </c>
      <c r="V867">
        <f>Source!S327</f>
        <v>0</v>
      </c>
      <c r="W867">
        <f>Source!Q327</f>
        <v>0</v>
      </c>
      <c r="X867">
        <f>Source!R327</f>
        <v>0</v>
      </c>
      <c r="Y867">
        <f>Source!U327</f>
        <v>0</v>
      </c>
      <c r="Z867">
        <f>Source!V327</f>
        <v>0</v>
      </c>
      <c r="AA867">
        <f>Source!X327</f>
        <v>0</v>
      </c>
      <c r="AB867">
        <f>Source!Y327</f>
        <v>0</v>
      </c>
    </row>
    <row r="868" spans="1:28" ht="14.25" x14ac:dyDescent="0.2">
      <c r="C868" s="25" t="s">
        <v>1508</v>
      </c>
      <c r="D868" s="25">
        <f>Source!BC327</f>
        <v>6.56</v>
      </c>
      <c r="F868" s="14"/>
      <c r="G868" s="14"/>
      <c r="H868" s="14"/>
    </row>
    <row r="869" spans="1:28" ht="71.25" x14ac:dyDescent="0.2">
      <c r="A869" s="47">
        <v>117</v>
      </c>
      <c r="B869" s="47" t="str">
        <f>Source!E329</f>
        <v>56</v>
      </c>
      <c r="C869" s="47" t="str">
        <f>Source!G329</f>
        <v>Разработка грунта в отвал экскаваторами "драглайн" или "обратная лопата" с ковшом вместимостью 0,25 м3, группа грунтов 2</v>
      </c>
      <c r="D869" s="47" t="str">
        <f>Source!F329</f>
        <v>01-01-004-05</v>
      </c>
      <c r="E869" s="32" t="str">
        <f>Source!H329</f>
        <v>1000 м3</v>
      </c>
      <c r="F869" s="14">
        <f>Source!I329</f>
        <v>2.7E-2</v>
      </c>
      <c r="G869" s="24">
        <f>Source!AB329</f>
        <v>5257.6</v>
      </c>
      <c r="H869" s="24">
        <f>Source!O329</f>
        <v>931.22</v>
      </c>
      <c r="T869">
        <f>Source!O329+Source!X329+Source!Y329</f>
        <v>1152.25</v>
      </c>
      <c r="U869">
        <f>Source!P329</f>
        <v>0</v>
      </c>
      <c r="V869">
        <f>Source!S329</f>
        <v>20.43</v>
      </c>
      <c r="W869">
        <f>Source!Q329</f>
        <v>910.79</v>
      </c>
      <c r="X869">
        <f>Source!R329</f>
        <v>150.91</v>
      </c>
      <c r="Y869">
        <f>Source!U329</f>
        <v>0.39930299999999996</v>
      </c>
      <c r="Z869">
        <f>Source!V329</f>
        <v>1.98315</v>
      </c>
      <c r="AA869">
        <f>Source!X329</f>
        <v>147.35</v>
      </c>
      <c r="AB869">
        <f>Source!Y329</f>
        <v>73.680000000000007</v>
      </c>
    </row>
    <row r="870" spans="1:28" ht="14.25" x14ac:dyDescent="0.2">
      <c r="C870" s="25" t="str">
        <f>"Объем: "&amp;Source!I329&amp;"=27/"&amp;"1000"</f>
        <v>Объем: 0,027=27/1000</v>
      </c>
      <c r="F870" s="14"/>
      <c r="G870" s="14"/>
      <c r="H870" s="14"/>
    </row>
    <row r="871" spans="1:28" x14ac:dyDescent="0.2">
      <c r="C871" s="25" t="s">
        <v>1506</v>
      </c>
      <c r="D871" s="25">
        <f>Source!BA329</f>
        <v>6.56</v>
      </c>
    </row>
    <row r="872" spans="1:28" x14ac:dyDescent="0.2">
      <c r="C872" s="25" t="s">
        <v>1507</v>
      </c>
      <c r="D872" s="25">
        <f>Source!BB329</f>
        <v>6.56</v>
      </c>
    </row>
    <row r="873" spans="1:28" x14ac:dyDescent="0.2">
      <c r="C873" s="25" t="s">
        <v>1508</v>
      </c>
      <c r="D873" s="25">
        <f>Source!BC329</f>
        <v>6.56</v>
      </c>
    </row>
    <row r="874" spans="1:28" x14ac:dyDescent="0.2">
      <c r="C874" s="25" t="s">
        <v>1509</v>
      </c>
      <c r="D874" s="25">
        <f>Source!BS329</f>
        <v>6.56</v>
      </c>
    </row>
    <row r="875" spans="1:28" x14ac:dyDescent="0.2">
      <c r="C875" s="25" t="s">
        <v>1513</v>
      </c>
      <c r="D875" s="102" t="s">
        <v>38</v>
      </c>
      <c r="E875" s="102"/>
      <c r="F875" s="102"/>
      <c r="G875" s="102"/>
      <c r="H875" s="102"/>
    </row>
    <row r="876" spans="1:28" x14ac:dyDescent="0.2">
      <c r="C876" s="25" t="s">
        <v>1514</v>
      </c>
      <c r="D876" s="102" t="s">
        <v>38</v>
      </c>
      <c r="E876" s="102"/>
      <c r="F876" s="102"/>
      <c r="G876" s="102"/>
      <c r="H876" s="102"/>
    </row>
    <row r="877" spans="1:28" x14ac:dyDescent="0.2">
      <c r="C877" s="25" t="s">
        <v>1515</v>
      </c>
      <c r="D877" s="102" t="s">
        <v>39</v>
      </c>
      <c r="E877" s="102"/>
      <c r="F877" s="102"/>
      <c r="G877" s="102"/>
      <c r="H877" s="102"/>
    </row>
    <row r="878" spans="1:28" x14ac:dyDescent="0.2">
      <c r="C878" s="25" t="s">
        <v>1516</v>
      </c>
      <c r="D878" s="102" t="s">
        <v>39</v>
      </c>
      <c r="E878" s="102"/>
      <c r="F878" s="102"/>
      <c r="G878" s="102"/>
      <c r="H878" s="102"/>
    </row>
    <row r="879" spans="1:28" x14ac:dyDescent="0.2">
      <c r="C879" s="25" t="s">
        <v>1517</v>
      </c>
      <c r="D879" s="102" t="s">
        <v>38</v>
      </c>
      <c r="E879" s="102"/>
      <c r="F879" s="102"/>
      <c r="G879" s="102"/>
      <c r="H879" s="102"/>
    </row>
    <row r="880" spans="1:28" x14ac:dyDescent="0.2">
      <c r="C880" s="11" t="s">
        <v>1510</v>
      </c>
      <c r="D880" s="34"/>
      <c r="E880" s="34"/>
      <c r="F880" s="34">
        <f>Source!BZ329</f>
        <v>95</v>
      </c>
      <c r="G880" s="59">
        <f>(Source!AF329+Source!AE329)*Source!FX329/100</f>
        <v>827.11845000000005</v>
      </c>
      <c r="H880" s="59">
        <f>Source!X329</f>
        <v>147.35</v>
      </c>
    </row>
    <row r="881" spans="1:28" x14ac:dyDescent="0.2">
      <c r="C881" s="11" t="s">
        <v>1518</v>
      </c>
      <c r="D881" s="34"/>
      <c r="E881" s="34"/>
      <c r="F881" s="34"/>
      <c r="G881" s="34" t="str">
        <f>CONCATENATE(Source!DL329,Source!FT329, "=", Source!FX329, "%")</f>
        <v>*0,9=85,5%</v>
      </c>
      <c r="H881" s="34" t="str">
        <f>CONCATENATE(Source!AT329)</f>
        <v>86</v>
      </c>
    </row>
    <row r="882" spans="1:28" x14ac:dyDescent="0.2">
      <c r="C882" s="11" t="s">
        <v>1511</v>
      </c>
      <c r="D882" s="34"/>
      <c r="E882" s="34"/>
      <c r="F882" s="34">
        <f>Source!CA329</f>
        <v>50</v>
      </c>
      <c r="G882" s="59">
        <f>(Source!AF329+Source!AE329)*Source!FY329/100</f>
        <v>411.14074999999997</v>
      </c>
      <c r="H882" s="59">
        <f>Source!Y329</f>
        <v>73.680000000000007</v>
      </c>
    </row>
    <row r="883" spans="1:28" x14ac:dyDescent="0.2">
      <c r="C883" s="11" t="s">
        <v>1519</v>
      </c>
      <c r="D883" s="34"/>
      <c r="E883" s="34"/>
      <c r="F883" s="34"/>
      <c r="G883" s="34" t="str">
        <f>CONCATENATE(Source!DM329,Source!FU329, "=", Source!FY329, "%")</f>
        <v>*0,85=42,5%</v>
      </c>
      <c r="H883" s="34" t="str">
        <f>CONCATENATE(Source!AU329)</f>
        <v>43</v>
      </c>
    </row>
    <row r="884" spans="1:28" x14ac:dyDescent="0.2">
      <c r="C884" s="11" t="s">
        <v>1512</v>
      </c>
      <c r="D884" s="34"/>
      <c r="E884" s="34"/>
      <c r="F884" s="34"/>
      <c r="G884" s="59">
        <f>((Source!AF329+Source!AE329)*Source!FX329/100)+((Source!AF329+Source!AE329)*Source!FY329/100)+Source!AB329</f>
        <v>6495.8592000000008</v>
      </c>
      <c r="H884" s="59">
        <f>Source!O329+Source!X329+Source!Y329</f>
        <v>1152.25</v>
      </c>
    </row>
    <row r="885" spans="1:28" ht="42.75" x14ac:dyDescent="0.2">
      <c r="A885" s="47">
        <v>118</v>
      </c>
      <c r="B885" s="47" t="str">
        <f>Source!E331</f>
        <v>57</v>
      </c>
      <c r="C885" s="47" t="str">
        <f>Source!G331</f>
        <v>Устройство подстилающих и выравнивающих слоев оснований из песка</v>
      </c>
      <c r="D885" s="47" t="str">
        <f>Source!F331</f>
        <v>27-04-001-01</v>
      </c>
      <c r="E885" s="32" t="str">
        <f>Source!H331</f>
        <v>100 м3</v>
      </c>
      <c r="F885" s="14">
        <f>Source!I331</f>
        <v>0.03</v>
      </c>
      <c r="G885" s="24">
        <f>Source!AB331</f>
        <v>2836.83</v>
      </c>
      <c r="H885" s="24">
        <f>Source!O331</f>
        <v>558.29</v>
      </c>
      <c r="T885">
        <f>Source!O331+Source!X331+Source!Y331</f>
        <v>709.23</v>
      </c>
      <c r="U885">
        <f>Source!P331</f>
        <v>2.4</v>
      </c>
      <c r="V885">
        <f>Source!S331</f>
        <v>28.53</v>
      </c>
      <c r="W885">
        <f>Source!Q331</f>
        <v>527.36</v>
      </c>
      <c r="X885">
        <f>Source!R331</f>
        <v>43.69</v>
      </c>
      <c r="Y885">
        <f>Source!U331</f>
        <v>0.54233999999999993</v>
      </c>
      <c r="Z885">
        <f>Source!V331</f>
        <v>0.52050000000000007</v>
      </c>
      <c r="AA885">
        <f>Source!X331</f>
        <v>92.44</v>
      </c>
      <c r="AB885">
        <f>Source!Y331</f>
        <v>58.5</v>
      </c>
    </row>
    <row r="886" spans="1:28" ht="14.25" x14ac:dyDescent="0.2">
      <c r="C886" s="25" t="str">
        <f>"Объем: "&amp;Source!I331&amp;"=3/"&amp;"100"</f>
        <v>Объем: 0,03=3/100</v>
      </c>
      <c r="F886" s="14"/>
      <c r="G886" s="14"/>
      <c r="H886" s="14"/>
    </row>
    <row r="887" spans="1:28" x14ac:dyDescent="0.2">
      <c r="C887" s="25" t="s">
        <v>1506</v>
      </c>
      <c r="D887" s="25">
        <f>Source!BA331</f>
        <v>6.56</v>
      </c>
    </row>
    <row r="888" spans="1:28" x14ac:dyDescent="0.2">
      <c r="C888" s="25" t="s">
        <v>1507</v>
      </c>
      <c r="D888" s="25">
        <f>Source!BB331</f>
        <v>6.56</v>
      </c>
    </row>
    <row r="889" spans="1:28" x14ac:dyDescent="0.2">
      <c r="C889" s="25" t="s">
        <v>1508</v>
      </c>
      <c r="D889" s="25">
        <f>Source!BC331</f>
        <v>6.56</v>
      </c>
    </row>
    <row r="890" spans="1:28" x14ac:dyDescent="0.2">
      <c r="C890" s="25" t="s">
        <v>1509</v>
      </c>
      <c r="D890" s="25">
        <f>Source!BS331</f>
        <v>6.56</v>
      </c>
    </row>
    <row r="891" spans="1:28" x14ac:dyDescent="0.2">
      <c r="C891" s="25" t="s">
        <v>1513</v>
      </c>
      <c r="D891" s="102" t="s">
        <v>38</v>
      </c>
      <c r="E891" s="102"/>
      <c r="F891" s="102"/>
      <c r="G891" s="102"/>
      <c r="H891" s="102"/>
    </row>
    <row r="892" spans="1:28" x14ac:dyDescent="0.2">
      <c r="C892" s="25" t="s">
        <v>1514</v>
      </c>
      <c r="D892" s="102" t="s">
        <v>38</v>
      </c>
      <c r="E892" s="102"/>
      <c r="F892" s="102"/>
      <c r="G892" s="102"/>
      <c r="H892" s="102"/>
    </row>
    <row r="893" spans="1:28" x14ac:dyDescent="0.2">
      <c r="C893" s="25" t="s">
        <v>1515</v>
      </c>
      <c r="D893" s="102" t="s">
        <v>39</v>
      </c>
      <c r="E893" s="102"/>
      <c r="F893" s="102"/>
      <c r="G893" s="102"/>
      <c r="H893" s="102"/>
    </row>
    <row r="894" spans="1:28" x14ac:dyDescent="0.2">
      <c r="C894" s="25" t="s">
        <v>1516</v>
      </c>
      <c r="D894" s="102" t="s">
        <v>39</v>
      </c>
      <c r="E894" s="102"/>
      <c r="F894" s="102"/>
      <c r="G894" s="102"/>
      <c r="H894" s="102"/>
    </row>
    <row r="895" spans="1:28" x14ac:dyDescent="0.2">
      <c r="C895" s="25" t="s">
        <v>1517</v>
      </c>
      <c r="D895" s="102" t="s">
        <v>38</v>
      </c>
      <c r="E895" s="102"/>
      <c r="F895" s="102"/>
      <c r="G895" s="102"/>
      <c r="H895" s="102"/>
    </row>
    <row r="896" spans="1:28" x14ac:dyDescent="0.2">
      <c r="C896" s="11" t="s">
        <v>1510</v>
      </c>
      <c r="D896" s="34"/>
      <c r="E896" s="34"/>
      <c r="F896" s="34">
        <f>Source!BZ331</f>
        <v>142</v>
      </c>
      <c r="G896" s="59">
        <f>(Source!AF331+Source!AE331)*Source!FX331/100</f>
        <v>468.98766000000001</v>
      </c>
      <c r="H896" s="59">
        <f>Source!X331</f>
        <v>92.44</v>
      </c>
    </row>
    <row r="897" spans="1:28" x14ac:dyDescent="0.2">
      <c r="C897" s="11" t="s">
        <v>1518</v>
      </c>
      <c r="D897" s="34"/>
      <c r="E897" s="34"/>
      <c r="F897" s="34"/>
      <c r="G897" s="34" t="str">
        <f>CONCATENATE(Source!DL331,Source!FT331, "=", Source!FX331, "%")</f>
        <v>*0,9=127,8%</v>
      </c>
      <c r="H897" s="34" t="str">
        <f>CONCATENATE(Source!AT331)</f>
        <v>128</v>
      </c>
    </row>
    <row r="898" spans="1:28" x14ac:dyDescent="0.2">
      <c r="C898" s="11" t="s">
        <v>1511</v>
      </c>
      <c r="D898" s="34"/>
      <c r="E898" s="34"/>
      <c r="F898" s="34">
        <f>Source!CA331</f>
        <v>95</v>
      </c>
      <c r="G898" s="59">
        <f>(Source!AF331+Source!AE331)*Source!FY331/100</f>
        <v>296.32827500000002</v>
      </c>
      <c r="H898" s="59">
        <f>Source!Y331</f>
        <v>58.5</v>
      </c>
    </row>
    <row r="899" spans="1:28" x14ac:dyDescent="0.2">
      <c r="C899" s="11" t="s">
        <v>1519</v>
      </c>
      <c r="D899" s="34"/>
      <c r="E899" s="34"/>
      <c r="F899" s="34"/>
      <c r="G899" s="34" t="str">
        <f>CONCATENATE(Source!DM331,Source!FU331, "=", Source!FY331, "%")</f>
        <v>*0,85=80,75%</v>
      </c>
      <c r="H899" s="34" t="str">
        <f>CONCATENATE(Source!AU331)</f>
        <v>81</v>
      </c>
    </row>
    <row r="900" spans="1:28" x14ac:dyDescent="0.2">
      <c r="C900" s="11" t="s">
        <v>1512</v>
      </c>
      <c r="D900" s="34"/>
      <c r="E900" s="34"/>
      <c r="F900" s="34"/>
      <c r="G900" s="59">
        <f>((Source!AF331+Source!AE331)*Source!FX331/100)+((Source!AF331+Source!AE331)*Source!FY331/100)+Source!AB331</f>
        <v>3602.145935</v>
      </c>
      <c r="H900" s="59">
        <f>Source!O331+Source!X331+Source!Y331</f>
        <v>709.23</v>
      </c>
    </row>
    <row r="901" spans="1:28" ht="28.5" x14ac:dyDescent="0.2">
      <c r="A901" s="47">
        <v>119</v>
      </c>
      <c r="B901" s="47" t="str">
        <f>Source!E333</f>
        <v>57,1</v>
      </c>
      <c r="C901" s="47" t="str">
        <f>Source!G333</f>
        <v>Песок природный для строительных работ средний</v>
      </c>
      <c r="D901" s="47" t="str">
        <f>Source!F333</f>
        <v>02.3.01.02-0015</v>
      </c>
      <c r="E901" s="32" t="str">
        <f>Source!H333</f>
        <v>м3</v>
      </c>
      <c r="F901" s="14">
        <f>Source!I333</f>
        <v>3</v>
      </c>
      <c r="G901" s="24">
        <f>Source!AB333</f>
        <v>55.26</v>
      </c>
      <c r="H901" s="24">
        <f>Source!O333</f>
        <v>1087.52</v>
      </c>
      <c r="T901">
        <f>Source!O333+Source!X333+Source!Y333</f>
        <v>1087.52</v>
      </c>
      <c r="U901">
        <f>Source!P333</f>
        <v>1087.52</v>
      </c>
      <c r="V901">
        <f>Source!S333</f>
        <v>0</v>
      </c>
      <c r="W901">
        <f>Source!Q333</f>
        <v>0</v>
      </c>
      <c r="X901">
        <f>Source!R333</f>
        <v>0</v>
      </c>
      <c r="Y901">
        <f>Source!U333</f>
        <v>0</v>
      </c>
      <c r="Z901">
        <f>Source!V333</f>
        <v>0</v>
      </c>
      <c r="AA901">
        <f>Source!X333</f>
        <v>0</v>
      </c>
      <c r="AB901">
        <f>Source!Y333</f>
        <v>0</v>
      </c>
    </row>
    <row r="902" spans="1:28" ht="14.25" x14ac:dyDescent="0.2">
      <c r="C902" s="25" t="s">
        <v>1508</v>
      </c>
      <c r="D902" s="25">
        <f>Source!BC333</f>
        <v>6.56</v>
      </c>
      <c r="F902" s="14"/>
      <c r="G902" s="14"/>
      <c r="H902" s="14"/>
    </row>
    <row r="903" spans="1:28" ht="57" x14ac:dyDescent="0.2">
      <c r="A903" s="47">
        <v>120</v>
      </c>
      <c r="B903" s="47" t="str">
        <f>Source!E335</f>
        <v>58</v>
      </c>
      <c r="C903" s="47" t="str">
        <f>Source!G335</f>
        <v>Прокладка трубопроводов водоснабжения из напорных полиэтиленовых труб наружным диаметром 160 мм (гильза) прим.</v>
      </c>
      <c r="D903" s="47" t="str">
        <f>Source!F335</f>
        <v>16-04-002-11</v>
      </c>
      <c r="E903" s="32" t="str">
        <f>Source!H335</f>
        <v>100 м</v>
      </c>
      <c r="F903" s="14">
        <f>Source!I335</f>
        <v>4.0000000000000001E-3</v>
      </c>
      <c r="G903" s="24">
        <f>Source!AB335</f>
        <v>3162.24</v>
      </c>
      <c r="H903" s="24">
        <f>Source!O335</f>
        <v>82.98</v>
      </c>
      <c r="T903">
        <f>Source!O335+Source!X335+Source!Y335</f>
        <v>164.43</v>
      </c>
      <c r="U903">
        <f>Source!P335</f>
        <v>2.31</v>
      </c>
      <c r="V903">
        <f>Source!S335</f>
        <v>37.950000000000003</v>
      </c>
      <c r="W903">
        <f>Source!Q335</f>
        <v>42.72</v>
      </c>
      <c r="X903">
        <f>Source!R335</f>
        <v>5.84</v>
      </c>
      <c r="Y903">
        <f>Source!U335</f>
        <v>0.60830399999999996</v>
      </c>
      <c r="Z903">
        <f>Source!V335</f>
        <v>6.6449999999999995E-2</v>
      </c>
      <c r="AA903">
        <f>Source!X335</f>
        <v>50.36</v>
      </c>
      <c r="AB903">
        <f>Source!Y335</f>
        <v>31.09</v>
      </c>
    </row>
    <row r="904" spans="1:28" ht="14.25" x14ac:dyDescent="0.2">
      <c r="C904" s="25" t="str">
        <f>"Объем: "&amp;Source!I335&amp;"=0,4/"&amp;"100"</f>
        <v>Объем: 0,004=0,4/100</v>
      </c>
      <c r="F904" s="14"/>
      <c r="G904" s="14"/>
      <c r="H904" s="14"/>
    </row>
    <row r="905" spans="1:28" x14ac:dyDescent="0.2">
      <c r="C905" s="25" t="s">
        <v>1506</v>
      </c>
      <c r="D905" s="25">
        <f>Source!BA335</f>
        <v>6.56</v>
      </c>
    </row>
    <row r="906" spans="1:28" x14ac:dyDescent="0.2">
      <c r="C906" s="25" t="s">
        <v>1507</v>
      </c>
      <c r="D906" s="25">
        <f>Source!BB335</f>
        <v>6.56</v>
      </c>
    </row>
    <row r="907" spans="1:28" x14ac:dyDescent="0.2">
      <c r="C907" s="25" t="s">
        <v>1508</v>
      </c>
      <c r="D907" s="25">
        <f>Source!BC335</f>
        <v>6.56</v>
      </c>
    </row>
    <row r="908" spans="1:28" x14ac:dyDescent="0.2">
      <c r="C908" s="25" t="s">
        <v>1509</v>
      </c>
      <c r="D908" s="25">
        <f>Source!BS335</f>
        <v>6.56</v>
      </c>
    </row>
    <row r="909" spans="1:28" x14ac:dyDescent="0.2">
      <c r="C909" s="25" t="s">
        <v>1513</v>
      </c>
      <c r="D909" s="102" t="s">
        <v>38</v>
      </c>
      <c r="E909" s="102"/>
      <c r="F909" s="102"/>
      <c r="G909" s="102"/>
      <c r="H909" s="102"/>
    </row>
    <row r="910" spans="1:28" x14ac:dyDescent="0.2">
      <c r="C910" s="25" t="s">
        <v>1514</v>
      </c>
      <c r="D910" s="102" t="s">
        <v>38</v>
      </c>
      <c r="E910" s="102"/>
      <c r="F910" s="102"/>
      <c r="G910" s="102"/>
      <c r="H910" s="102"/>
    </row>
    <row r="911" spans="1:28" x14ac:dyDescent="0.2">
      <c r="C911" s="25" t="s">
        <v>1515</v>
      </c>
      <c r="D911" s="102" t="s">
        <v>39</v>
      </c>
      <c r="E911" s="102"/>
      <c r="F911" s="102"/>
      <c r="G911" s="102"/>
      <c r="H911" s="102"/>
    </row>
    <row r="912" spans="1:28" x14ac:dyDescent="0.2">
      <c r="C912" s="25" t="s">
        <v>1516</v>
      </c>
      <c r="D912" s="102" t="s">
        <v>39</v>
      </c>
      <c r="E912" s="102"/>
      <c r="F912" s="102"/>
      <c r="G912" s="102"/>
      <c r="H912" s="102"/>
    </row>
    <row r="913" spans="1:28" x14ac:dyDescent="0.2">
      <c r="C913" s="25" t="s">
        <v>1517</v>
      </c>
      <c r="D913" s="102" t="s">
        <v>38</v>
      </c>
      <c r="E913" s="102"/>
      <c r="F913" s="102"/>
      <c r="G913" s="102"/>
      <c r="H913" s="102"/>
    </row>
    <row r="914" spans="1:28" x14ac:dyDescent="0.2">
      <c r="C914" s="11" t="s">
        <v>1510</v>
      </c>
      <c r="D914" s="34"/>
      <c r="E914" s="34"/>
      <c r="F914" s="34">
        <f>Source!BZ335</f>
        <v>128</v>
      </c>
      <c r="G914" s="59">
        <f>(Source!AF335+Source!AE335)*Source!FX335/100</f>
        <v>1922.3078400000002</v>
      </c>
      <c r="H914" s="59">
        <f>Source!X335</f>
        <v>50.36</v>
      </c>
    </row>
    <row r="915" spans="1:28" x14ac:dyDescent="0.2">
      <c r="C915" s="11" t="s">
        <v>1518</v>
      </c>
      <c r="D915" s="34"/>
      <c r="E915" s="34"/>
      <c r="F915" s="34"/>
      <c r="G915" s="34" t="str">
        <f>CONCATENATE(Source!DL335,Source!FT335, "=", Source!FX335, "%")</f>
        <v>*0,9=115,2%</v>
      </c>
      <c r="H915" s="34" t="str">
        <f>CONCATENATE(Source!AT335)</f>
        <v>115</v>
      </c>
    </row>
    <row r="916" spans="1:28" x14ac:dyDescent="0.2">
      <c r="C916" s="11" t="s">
        <v>1511</v>
      </c>
      <c r="D916" s="34"/>
      <c r="E916" s="34"/>
      <c r="F916" s="34">
        <f>Source!CA335</f>
        <v>83</v>
      </c>
      <c r="G916" s="59">
        <f>(Source!AF335+Source!AE335)*Source!FY335/100</f>
        <v>1177.2466850000001</v>
      </c>
      <c r="H916" s="59">
        <f>Source!Y335</f>
        <v>31.09</v>
      </c>
    </row>
    <row r="917" spans="1:28" x14ac:dyDescent="0.2">
      <c r="C917" s="11" t="s">
        <v>1519</v>
      </c>
      <c r="D917" s="34"/>
      <c r="E917" s="34"/>
      <c r="F917" s="34"/>
      <c r="G917" s="34" t="str">
        <f>CONCATENATE(Source!DM335,Source!FU335, "=", Source!FY335, "%")</f>
        <v>*0,85=70,55%</v>
      </c>
      <c r="H917" s="34" t="str">
        <f>CONCATENATE(Source!AU335)</f>
        <v>71</v>
      </c>
    </row>
    <row r="918" spans="1:28" x14ac:dyDescent="0.2">
      <c r="C918" s="11" t="s">
        <v>1512</v>
      </c>
      <c r="D918" s="34"/>
      <c r="E918" s="34"/>
      <c r="F918" s="34"/>
      <c r="G918" s="59">
        <f>((Source!AF335+Source!AE335)*Source!FX335/100)+((Source!AF335+Source!AE335)*Source!FY335/100)+Source!AB335</f>
        <v>6261.7945250000002</v>
      </c>
      <c r="H918" s="59">
        <f>Source!O335+Source!X335+Source!Y335</f>
        <v>164.43</v>
      </c>
    </row>
    <row r="919" spans="1:28" ht="42.75" x14ac:dyDescent="0.2">
      <c r="A919" s="47">
        <v>121</v>
      </c>
      <c r="B919" s="47" t="str">
        <f>Source!E337</f>
        <v>58,1</v>
      </c>
      <c r="C919" s="47" t="str">
        <f>Source!G337</f>
        <v>Трубы дренажные полиэтиленовые (ПНД) гофрированные с геотекстилем диаметром 160 мм</v>
      </c>
      <c r="D919" s="47" t="str">
        <f>Source!F337</f>
        <v>24.3.03.06-0012</v>
      </c>
      <c r="E919" s="32" t="str">
        <f>Source!H337</f>
        <v>м</v>
      </c>
      <c r="F919" s="14">
        <f>Source!I337</f>
        <v>0.4</v>
      </c>
      <c r="G919" s="24">
        <f>Source!AB337</f>
        <v>44.64</v>
      </c>
      <c r="H919" s="24">
        <f>Source!O337</f>
        <v>117.14</v>
      </c>
      <c r="T919">
        <f>Source!O337+Source!X337+Source!Y337</f>
        <v>117.14</v>
      </c>
      <c r="U919">
        <f>Source!P337</f>
        <v>117.14</v>
      </c>
      <c r="V919">
        <f>Source!S337</f>
        <v>0</v>
      </c>
      <c r="W919">
        <f>Source!Q337</f>
        <v>0</v>
      </c>
      <c r="X919">
        <f>Source!R337</f>
        <v>0</v>
      </c>
      <c r="Y919">
        <f>Source!U337</f>
        <v>0</v>
      </c>
      <c r="Z919">
        <f>Source!V337</f>
        <v>0</v>
      </c>
      <c r="AA919">
        <f>Source!X337</f>
        <v>0</v>
      </c>
      <c r="AB919">
        <f>Source!Y337</f>
        <v>0</v>
      </c>
    </row>
    <row r="920" spans="1:28" ht="14.25" x14ac:dyDescent="0.2">
      <c r="C920" s="25" t="s">
        <v>1508</v>
      </c>
      <c r="D920" s="25">
        <f>Source!BC337</f>
        <v>6.56</v>
      </c>
      <c r="F920" s="14"/>
      <c r="G920" s="14"/>
      <c r="H920" s="14"/>
    </row>
    <row r="921" spans="1:28" ht="42.75" x14ac:dyDescent="0.2">
      <c r="A921" s="47">
        <v>122</v>
      </c>
      <c r="B921" s="47" t="str">
        <f>Source!E339</f>
        <v>59</v>
      </c>
      <c r="C921" s="47" t="str">
        <f>Source!G339</f>
        <v>Заделка отверстий в местах прохода трубопроводов в стенах и перегородках оштукатуренных</v>
      </c>
      <c r="D921" s="47" t="str">
        <f>Source!F339</f>
        <v>69-4-1</v>
      </c>
      <c r="E921" s="32" t="str">
        <f>Source!H339</f>
        <v>100 ШТ</v>
      </c>
      <c r="F921" s="14">
        <f>Source!I339</f>
        <v>0.02</v>
      </c>
      <c r="G921" s="24">
        <f>Source!AB339</f>
        <v>962.77</v>
      </c>
      <c r="H921" s="24">
        <f>Source!O339</f>
        <v>126.31</v>
      </c>
      <c r="T921">
        <f>Source!O339+Source!X339+Source!Y339</f>
        <v>239.10000000000002</v>
      </c>
      <c r="U921">
        <f>Source!P339</f>
        <v>38.08</v>
      </c>
      <c r="V921">
        <f>Source!S339</f>
        <v>88.03</v>
      </c>
      <c r="W921">
        <f>Source!Q339</f>
        <v>0.2</v>
      </c>
      <c r="X921">
        <f>Source!R339</f>
        <v>0.09</v>
      </c>
      <c r="Y921">
        <f>Source!U339</f>
        <v>1.5731999999999999</v>
      </c>
      <c r="Z921">
        <f>Source!V339</f>
        <v>1E-3</v>
      </c>
      <c r="AA921">
        <f>Source!X339</f>
        <v>68.73</v>
      </c>
      <c r="AB921">
        <f>Source!Y339</f>
        <v>44.06</v>
      </c>
    </row>
    <row r="922" spans="1:28" ht="14.25" x14ac:dyDescent="0.2">
      <c r="C922" s="25" t="str">
        <f>"Объем: "&amp;Source!I339&amp;"=2/"&amp;"100"</f>
        <v>Объем: 0,02=2/100</v>
      </c>
      <c r="F922" s="14"/>
      <c r="G922" s="14"/>
      <c r="H922" s="14"/>
    </row>
    <row r="923" spans="1:28" x14ac:dyDescent="0.2">
      <c r="C923" s="25" t="s">
        <v>1506</v>
      </c>
      <c r="D923" s="25">
        <f>Source!BA339</f>
        <v>6.56</v>
      </c>
    </row>
    <row r="924" spans="1:28" x14ac:dyDescent="0.2">
      <c r="C924" s="25" t="s">
        <v>1507</v>
      </c>
      <c r="D924" s="25">
        <f>Source!BB339</f>
        <v>6.56</v>
      </c>
    </row>
    <row r="925" spans="1:28" x14ac:dyDescent="0.2">
      <c r="C925" s="25" t="s">
        <v>1508</v>
      </c>
      <c r="D925" s="25">
        <f>Source!BC339</f>
        <v>6.56</v>
      </c>
    </row>
    <row r="926" spans="1:28" x14ac:dyDescent="0.2">
      <c r="C926" s="25" t="s">
        <v>1509</v>
      </c>
      <c r="D926" s="25">
        <f>Source!BS339</f>
        <v>6.56</v>
      </c>
    </row>
    <row r="927" spans="1:28" x14ac:dyDescent="0.2">
      <c r="C927" s="11" t="s">
        <v>1510</v>
      </c>
      <c r="D927" s="34"/>
      <c r="E927" s="34"/>
      <c r="F927" s="34">
        <f>Source!BZ339</f>
        <v>78</v>
      </c>
      <c r="G927" s="59">
        <f>(Source!AF339+Source!AE339)*Source!FX339/100</f>
        <v>523.88699999999994</v>
      </c>
      <c r="H927" s="59">
        <f>Source!X339</f>
        <v>68.73</v>
      </c>
    </row>
    <row r="928" spans="1:28" x14ac:dyDescent="0.2">
      <c r="C928" s="11" t="s">
        <v>1511</v>
      </c>
      <c r="D928" s="34"/>
      <c r="E928" s="34"/>
      <c r="F928" s="34">
        <f>Source!CA339</f>
        <v>50</v>
      </c>
      <c r="G928" s="59">
        <f>(Source!AF339+Source!AE339)*Source!FY339/100</f>
        <v>335.82499999999999</v>
      </c>
      <c r="H928" s="59">
        <f>Source!Y339</f>
        <v>44.06</v>
      </c>
    </row>
    <row r="929" spans="1:28" x14ac:dyDescent="0.2">
      <c r="C929" s="11" t="s">
        <v>1512</v>
      </c>
      <c r="D929" s="34"/>
      <c r="E929" s="34"/>
      <c r="F929" s="34"/>
      <c r="G929" s="59">
        <f>((Source!AF339+Source!AE339)*Source!FX339/100)+((Source!AF339+Source!AE339)*Source!FY339/100)+Source!AB339</f>
        <v>1822.482</v>
      </c>
      <c r="H929" s="59">
        <f>Source!O339+Source!X339+Source!Y339</f>
        <v>239.10000000000002</v>
      </c>
    </row>
    <row r="930" spans="1:28" ht="28.5" x14ac:dyDescent="0.2">
      <c r="A930" s="47">
        <v>123</v>
      </c>
      <c r="B930" s="47" t="str">
        <f>Source!E341</f>
        <v>59,1</v>
      </c>
      <c r="C930" s="47" t="str">
        <f>Source!G341</f>
        <v>Бетон тяжелый, класс В7,5 (М100)</v>
      </c>
      <c r="D930" s="47" t="str">
        <f>Source!F341</f>
        <v>04.1.02.05-0003</v>
      </c>
      <c r="E930" s="32" t="str">
        <f>Source!H341</f>
        <v>м3</v>
      </c>
      <c r="F930" s="14">
        <f>Source!I341</f>
        <v>4.0000000000000001E-3</v>
      </c>
      <c r="G930" s="24">
        <f>Source!AB341</f>
        <v>560</v>
      </c>
      <c r="H930" s="24">
        <f>Source!O341</f>
        <v>14.69</v>
      </c>
      <c r="T930">
        <f>Source!O341+Source!X341+Source!Y341</f>
        <v>14.69</v>
      </c>
      <c r="U930">
        <f>Source!P341</f>
        <v>14.69</v>
      </c>
      <c r="V930">
        <f>Source!S341</f>
        <v>0</v>
      </c>
      <c r="W930">
        <f>Source!Q341</f>
        <v>0</v>
      </c>
      <c r="X930">
        <f>Source!R341</f>
        <v>0</v>
      </c>
      <c r="Y930">
        <f>Source!U341</f>
        <v>0</v>
      </c>
      <c r="Z930">
        <f>Source!V341</f>
        <v>0</v>
      </c>
      <c r="AA930">
        <f>Source!X341</f>
        <v>0</v>
      </c>
      <c r="AB930">
        <f>Source!Y341</f>
        <v>0</v>
      </c>
    </row>
    <row r="931" spans="1:28" ht="14.25" x14ac:dyDescent="0.2">
      <c r="C931" s="25" t="s">
        <v>1508</v>
      </c>
      <c r="D931" s="25">
        <f>Source!BC341</f>
        <v>6.56</v>
      </c>
      <c r="F931" s="14"/>
      <c r="G931" s="14"/>
      <c r="H931" s="14"/>
    </row>
    <row r="932" spans="1:28" ht="28.5" x14ac:dyDescent="0.2">
      <c r="A932" s="47">
        <v>124</v>
      </c>
      <c r="B932" s="47" t="str">
        <f>Source!E343</f>
        <v>60</v>
      </c>
      <c r="C932" s="47" t="str">
        <f>Source!G343</f>
        <v>Засыпка вручную траншей, пазух котлованов и ям, группа грунтов 2</v>
      </c>
      <c r="D932" s="47" t="str">
        <f>Source!F343</f>
        <v>01-02-061-02</v>
      </c>
      <c r="E932" s="32" t="str">
        <f>Source!H343</f>
        <v>100 м3</v>
      </c>
      <c r="F932" s="14">
        <f>Source!I343</f>
        <v>0.24</v>
      </c>
      <c r="G932" s="24">
        <f>Source!AB343</f>
        <v>838.35</v>
      </c>
      <c r="H932" s="24">
        <f>Source!O343</f>
        <v>1319.9</v>
      </c>
      <c r="T932">
        <f>Source!O343+Source!X343+Source!Y343</f>
        <v>2771.79</v>
      </c>
      <c r="U932">
        <f>Source!P343</f>
        <v>0</v>
      </c>
      <c r="V932">
        <f>Source!S343</f>
        <v>1319.9</v>
      </c>
      <c r="W932">
        <f>Source!Q343</f>
        <v>0</v>
      </c>
      <c r="X932">
        <f>Source!R343</f>
        <v>0</v>
      </c>
      <c r="Y932">
        <f>Source!U343</f>
        <v>26.827199999999998</v>
      </c>
      <c r="Z932">
        <f>Source!V343</f>
        <v>0</v>
      </c>
      <c r="AA932">
        <f>Source!X343</f>
        <v>950.33</v>
      </c>
      <c r="AB932">
        <f>Source!Y343</f>
        <v>501.56</v>
      </c>
    </row>
    <row r="933" spans="1:28" ht="14.25" x14ac:dyDescent="0.2">
      <c r="C933" s="25" t="str">
        <f>"Объем: "&amp;Source!I343&amp;"=24/"&amp;"100"</f>
        <v>Объем: 0,24=24/100</v>
      </c>
      <c r="F933" s="14"/>
      <c r="G933" s="14"/>
      <c r="H933" s="14"/>
    </row>
    <row r="934" spans="1:28" x14ac:dyDescent="0.2">
      <c r="C934" s="25" t="s">
        <v>1506</v>
      </c>
      <c r="D934" s="25">
        <f>Source!BA343</f>
        <v>6.56</v>
      </c>
    </row>
    <row r="935" spans="1:28" x14ac:dyDescent="0.2">
      <c r="C935" s="25" t="s">
        <v>1507</v>
      </c>
      <c r="D935" s="25">
        <f>Source!BB343</f>
        <v>6.56</v>
      </c>
    </row>
    <row r="936" spans="1:28" x14ac:dyDescent="0.2">
      <c r="C936" s="25" t="s">
        <v>1508</v>
      </c>
      <c r="D936" s="25">
        <f>Source!BC343</f>
        <v>6.56</v>
      </c>
    </row>
    <row r="937" spans="1:28" x14ac:dyDescent="0.2">
      <c r="C937" s="25" t="s">
        <v>1509</v>
      </c>
      <c r="D937" s="25">
        <f>Source!BS343</f>
        <v>6.56</v>
      </c>
    </row>
    <row r="938" spans="1:28" x14ac:dyDescent="0.2">
      <c r="C938" s="25" t="s">
        <v>1513</v>
      </c>
      <c r="D938" s="102" t="s">
        <v>38</v>
      </c>
      <c r="E938" s="102"/>
      <c r="F938" s="102"/>
      <c r="G938" s="102"/>
      <c r="H938" s="102"/>
    </row>
    <row r="939" spans="1:28" x14ac:dyDescent="0.2">
      <c r="C939" s="25" t="s">
        <v>1514</v>
      </c>
      <c r="D939" s="102" t="s">
        <v>38</v>
      </c>
      <c r="E939" s="102"/>
      <c r="F939" s="102"/>
      <c r="G939" s="102"/>
      <c r="H939" s="102"/>
    </row>
    <row r="940" spans="1:28" x14ac:dyDescent="0.2">
      <c r="C940" s="25" t="s">
        <v>1515</v>
      </c>
      <c r="D940" s="102" t="s">
        <v>39</v>
      </c>
      <c r="E940" s="102"/>
      <c r="F940" s="102"/>
      <c r="G940" s="102"/>
      <c r="H940" s="102"/>
    </row>
    <row r="941" spans="1:28" x14ac:dyDescent="0.2">
      <c r="C941" s="25" t="s">
        <v>1516</v>
      </c>
      <c r="D941" s="102" t="s">
        <v>39</v>
      </c>
      <c r="E941" s="102"/>
      <c r="F941" s="102"/>
      <c r="G941" s="102"/>
      <c r="H941" s="102"/>
    </row>
    <row r="942" spans="1:28" x14ac:dyDescent="0.2">
      <c r="C942" s="25" t="s">
        <v>1517</v>
      </c>
      <c r="D942" s="102" t="s">
        <v>38</v>
      </c>
      <c r="E942" s="102"/>
      <c r="F942" s="102"/>
      <c r="G942" s="102"/>
      <c r="H942" s="102"/>
    </row>
    <row r="943" spans="1:28" x14ac:dyDescent="0.2">
      <c r="C943" s="11" t="s">
        <v>1510</v>
      </c>
      <c r="D943" s="34"/>
      <c r="E943" s="34"/>
      <c r="F943" s="34">
        <f>Source!BZ343</f>
        <v>80</v>
      </c>
      <c r="G943" s="59">
        <f>(Source!AF343+Source!AE343)*Source!FX343/100</f>
        <v>603.61200000000008</v>
      </c>
      <c r="H943" s="59">
        <f>Source!X343</f>
        <v>950.33</v>
      </c>
    </row>
    <row r="944" spans="1:28" x14ac:dyDescent="0.2">
      <c r="C944" s="11" t="s">
        <v>1518</v>
      </c>
      <c r="D944" s="34"/>
      <c r="E944" s="34"/>
      <c r="F944" s="34"/>
      <c r="G944" s="34" t="str">
        <f>CONCATENATE(Source!DL343,Source!FT343, "=", Source!FX343, "%")</f>
        <v>*0,9=72%</v>
      </c>
      <c r="H944" s="34" t="str">
        <f>CONCATENATE(Source!AT343)</f>
        <v>72</v>
      </c>
    </row>
    <row r="945" spans="1:28" x14ac:dyDescent="0.2">
      <c r="C945" s="11" t="s">
        <v>1511</v>
      </c>
      <c r="D945" s="34"/>
      <c r="E945" s="34"/>
      <c r="F945" s="34">
        <f>Source!CA343</f>
        <v>45</v>
      </c>
      <c r="G945" s="59">
        <f>(Source!AF343+Source!AE343)*Source!FY343/100</f>
        <v>320.66887500000001</v>
      </c>
      <c r="H945" s="59">
        <f>Source!Y343</f>
        <v>501.56</v>
      </c>
    </row>
    <row r="946" spans="1:28" x14ac:dyDescent="0.2">
      <c r="C946" s="11" t="s">
        <v>1519</v>
      </c>
      <c r="D946" s="34"/>
      <c r="E946" s="34"/>
      <c r="F946" s="34"/>
      <c r="G946" s="34" t="str">
        <f>CONCATENATE(Source!DM343,Source!FU343, "=", Source!FY343, "%")</f>
        <v>*0,85=38,25%</v>
      </c>
      <c r="H946" s="34" t="str">
        <f>CONCATENATE(Source!AU343)</f>
        <v>38</v>
      </c>
    </row>
    <row r="947" spans="1:28" x14ac:dyDescent="0.2">
      <c r="C947" s="11" t="s">
        <v>1512</v>
      </c>
      <c r="D947" s="34"/>
      <c r="E947" s="34"/>
      <c r="F947" s="34"/>
      <c r="G947" s="59">
        <f>((Source!AF343+Source!AE343)*Source!FX343/100)+((Source!AF343+Source!AE343)*Source!FY343/100)+Source!AB343</f>
        <v>1762.6308750000003</v>
      </c>
      <c r="H947" s="59">
        <f>Source!O343+Source!X343+Source!Y343</f>
        <v>2771.79</v>
      </c>
    </row>
    <row r="948" spans="1:28" ht="28.5" x14ac:dyDescent="0.2">
      <c r="A948" s="47">
        <v>125</v>
      </c>
      <c r="B948" s="47" t="str">
        <f>Source!E345</f>
        <v>61</v>
      </c>
      <c r="C948" s="47" t="str">
        <f>Source!G345</f>
        <v>Уплотнение грунта пневматическими трамбовками, группа грунтов 1-2</v>
      </c>
      <c r="D948" s="47" t="str">
        <f>Source!F345</f>
        <v>01-02-005-01</v>
      </c>
      <c r="E948" s="32" t="str">
        <f>Source!H345</f>
        <v>100 м3</v>
      </c>
      <c r="F948" s="14">
        <f>Source!I345</f>
        <v>0.24</v>
      </c>
      <c r="G948" s="24">
        <f>Source!AB345</f>
        <v>473.29</v>
      </c>
      <c r="H948" s="24">
        <f>Source!O345</f>
        <v>745.15</v>
      </c>
      <c r="T948">
        <f>Source!O345+Source!X345+Source!Y345</f>
        <v>1072.4199999999998</v>
      </c>
      <c r="U948">
        <f>Source!P345</f>
        <v>0</v>
      </c>
      <c r="V948">
        <f>Source!S345</f>
        <v>193.51</v>
      </c>
      <c r="W948">
        <f>Source!Q345</f>
        <v>551.64</v>
      </c>
      <c r="X948">
        <f>Source!R345</f>
        <v>60.19</v>
      </c>
      <c r="Y948">
        <f>Source!U345</f>
        <v>3.4582799999999994</v>
      </c>
      <c r="Z948">
        <f>Source!V345</f>
        <v>0.91199999999999992</v>
      </c>
      <c r="AA948">
        <f>Source!X345</f>
        <v>218.18</v>
      </c>
      <c r="AB948">
        <f>Source!Y345</f>
        <v>109.09</v>
      </c>
    </row>
    <row r="949" spans="1:28" ht="14.25" x14ac:dyDescent="0.2">
      <c r="C949" s="25" t="str">
        <f>"Объем: "&amp;Source!I345&amp;"=24/"&amp;"100"</f>
        <v>Объем: 0,24=24/100</v>
      </c>
      <c r="F949" s="14"/>
      <c r="G949" s="14"/>
      <c r="H949" s="14"/>
    </row>
    <row r="950" spans="1:28" x14ac:dyDescent="0.2">
      <c r="C950" s="25" t="s">
        <v>1506</v>
      </c>
      <c r="D950" s="25">
        <f>Source!BA345</f>
        <v>6.56</v>
      </c>
    </row>
    <row r="951" spans="1:28" x14ac:dyDescent="0.2">
      <c r="C951" s="25" t="s">
        <v>1507</v>
      </c>
      <c r="D951" s="25">
        <f>Source!BB345</f>
        <v>6.56</v>
      </c>
    </row>
    <row r="952" spans="1:28" x14ac:dyDescent="0.2">
      <c r="C952" s="25" t="s">
        <v>1508</v>
      </c>
      <c r="D952" s="25">
        <f>Source!BC345</f>
        <v>6.56</v>
      </c>
    </row>
    <row r="953" spans="1:28" x14ac:dyDescent="0.2">
      <c r="C953" s="25" t="s">
        <v>1509</v>
      </c>
      <c r="D953" s="25">
        <f>Source!BS345</f>
        <v>6.56</v>
      </c>
    </row>
    <row r="954" spans="1:28" x14ac:dyDescent="0.2">
      <c r="C954" s="25" t="s">
        <v>1513</v>
      </c>
      <c r="D954" s="102" t="s">
        <v>38</v>
      </c>
      <c r="E954" s="102"/>
      <c r="F954" s="102"/>
      <c r="G954" s="102"/>
      <c r="H954" s="102"/>
    </row>
    <row r="955" spans="1:28" x14ac:dyDescent="0.2">
      <c r="C955" s="25" t="s">
        <v>1514</v>
      </c>
      <c r="D955" s="102" t="s">
        <v>38</v>
      </c>
      <c r="E955" s="102"/>
      <c r="F955" s="102"/>
      <c r="G955" s="102"/>
      <c r="H955" s="102"/>
    </row>
    <row r="956" spans="1:28" x14ac:dyDescent="0.2">
      <c r="C956" s="25" t="s">
        <v>1515</v>
      </c>
      <c r="D956" s="102" t="s">
        <v>39</v>
      </c>
      <c r="E956" s="102"/>
      <c r="F956" s="102"/>
      <c r="G956" s="102"/>
      <c r="H956" s="102"/>
    </row>
    <row r="957" spans="1:28" x14ac:dyDescent="0.2">
      <c r="C957" s="25" t="s">
        <v>1516</v>
      </c>
      <c r="D957" s="102" t="s">
        <v>39</v>
      </c>
      <c r="E957" s="102"/>
      <c r="F957" s="102"/>
      <c r="G957" s="102"/>
      <c r="H957" s="102"/>
    </row>
    <row r="958" spans="1:28" x14ac:dyDescent="0.2">
      <c r="C958" s="25" t="s">
        <v>1517</v>
      </c>
      <c r="D958" s="102" t="s">
        <v>38</v>
      </c>
      <c r="E958" s="102"/>
      <c r="F958" s="102"/>
      <c r="G958" s="102"/>
      <c r="H958" s="102"/>
    </row>
    <row r="959" spans="1:28" x14ac:dyDescent="0.2">
      <c r="C959" s="11" t="s">
        <v>1510</v>
      </c>
      <c r="D959" s="34"/>
      <c r="E959" s="34"/>
      <c r="F959" s="34">
        <f>Source!BZ345</f>
        <v>95</v>
      </c>
      <c r="G959" s="59">
        <f>(Source!AF345+Source!AE345)*Source!FX345/100</f>
        <v>137.7747</v>
      </c>
      <c r="H959" s="59">
        <f>Source!X345</f>
        <v>218.18</v>
      </c>
    </row>
    <row r="960" spans="1:28" x14ac:dyDescent="0.2">
      <c r="C960" s="11" t="s">
        <v>1518</v>
      </c>
      <c r="D960" s="34"/>
      <c r="E960" s="34"/>
      <c r="F960" s="34"/>
      <c r="G960" s="34" t="str">
        <f>CONCATENATE(Source!DL345,Source!FT345, "=", Source!FX345, "%")</f>
        <v>*0,9=85,5%</v>
      </c>
      <c r="H960" s="34" t="str">
        <f>CONCATENATE(Source!AT345)</f>
        <v>86</v>
      </c>
    </row>
    <row r="961" spans="1:28" x14ac:dyDescent="0.2">
      <c r="C961" s="11" t="s">
        <v>1511</v>
      </c>
      <c r="D961" s="34"/>
      <c r="E961" s="34"/>
      <c r="F961" s="34">
        <f>Source!CA345</f>
        <v>50</v>
      </c>
      <c r="G961" s="59">
        <f>(Source!AF345+Source!AE345)*Source!FY345/100</f>
        <v>68.484499999999997</v>
      </c>
      <c r="H961" s="59">
        <f>Source!Y345</f>
        <v>109.09</v>
      </c>
    </row>
    <row r="962" spans="1:28" x14ac:dyDescent="0.2">
      <c r="C962" s="11" t="s">
        <v>1519</v>
      </c>
      <c r="D962" s="34"/>
      <c r="E962" s="34"/>
      <c r="F962" s="34"/>
      <c r="G962" s="34" t="str">
        <f>CONCATENATE(Source!DM345,Source!FU345, "=", Source!FY345, "%")</f>
        <v>*0,85=42,5%</v>
      </c>
      <c r="H962" s="34" t="str">
        <f>CONCATENATE(Source!AU345)</f>
        <v>43</v>
      </c>
    </row>
    <row r="963" spans="1:28" x14ac:dyDescent="0.2">
      <c r="C963" s="11" t="s">
        <v>1512</v>
      </c>
      <c r="D963" s="34"/>
      <c r="E963" s="34"/>
      <c r="F963" s="34"/>
      <c r="G963" s="59">
        <f>((Source!AF345+Source!AE345)*Source!FX345/100)+((Source!AF345+Source!AE345)*Source!FY345/100)+Source!AB345</f>
        <v>679.54920000000004</v>
      </c>
      <c r="H963" s="59">
        <f>Source!O345+Source!X345+Source!Y345</f>
        <v>1072.4199999999998</v>
      </c>
    </row>
    <row r="964" spans="1:28" ht="42.75" x14ac:dyDescent="0.2">
      <c r="A964" s="47">
        <v>126</v>
      </c>
      <c r="B964" s="47" t="str">
        <f>Source!E347</f>
        <v>62</v>
      </c>
      <c r="C964" s="47" t="str">
        <f>Source!G347</f>
        <v>Прокладка внутренних трубопроводов канализации из полипропиленовых труб диаметром 110 мм</v>
      </c>
      <c r="D964" s="47" t="str">
        <f>Source!F347</f>
        <v>16-04-004-02</v>
      </c>
      <c r="E964" s="32" t="str">
        <f>Source!H347</f>
        <v>100 м</v>
      </c>
      <c r="F964" s="14">
        <f>Source!I347</f>
        <v>0.80500000000000005</v>
      </c>
      <c r="G964" s="24">
        <f>Source!AB347</f>
        <v>690.28</v>
      </c>
      <c r="H964" s="24">
        <f>Source!O347</f>
        <v>3645.24</v>
      </c>
      <c r="T964">
        <f>Source!O347+Source!X347+Source!Y347</f>
        <v>9641.06</v>
      </c>
      <c r="U964">
        <f>Source!P347</f>
        <v>218.47</v>
      </c>
      <c r="V964">
        <f>Source!S347</f>
        <v>3187.07</v>
      </c>
      <c r="W964">
        <f>Source!Q347</f>
        <v>239.7</v>
      </c>
      <c r="X964">
        <f>Source!R347</f>
        <v>36.49</v>
      </c>
      <c r="Y964">
        <f>Source!U347</f>
        <v>51.684622500000003</v>
      </c>
      <c r="Z964">
        <f>Source!V347</f>
        <v>0.46287500000000009</v>
      </c>
      <c r="AA964">
        <f>Source!X347</f>
        <v>3707.09</v>
      </c>
      <c r="AB964">
        <f>Source!Y347</f>
        <v>2288.73</v>
      </c>
    </row>
    <row r="965" spans="1:28" ht="14.25" x14ac:dyDescent="0.2">
      <c r="C965" s="25" t="str">
        <f>"Объем: "&amp;Source!I347&amp;"=80,5/"&amp;"100"</f>
        <v>Объем: 0,805=80,5/100</v>
      </c>
      <c r="F965" s="14"/>
      <c r="G965" s="14"/>
      <c r="H965" s="14"/>
    </row>
    <row r="966" spans="1:28" x14ac:dyDescent="0.2">
      <c r="C966" s="25" t="s">
        <v>1506</v>
      </c>
      <c r="D966" s="25">
        <f>Source!BA347</f>
        <v>6.56</v>
      </c>
    </row>
    <row r="967" spans="1:28" x14ac:dyDescent="0.2">
      <c r="C967" s="25" t="s">
        <v>1507</v>
      </c>
      <c r="D967" s="25">
        <f>Source!BB347</f>
        <v>6.56</v>
      </c>
    </row>
    <row r="968" spans="1:28" x14ac:dyDescent="0.2">
      <c r="C968" s="25" t="s">
        <v>1508</v>
      </c>
      <c r="D968" s="25">
        <f>Source!BC347</f>
        <v>6.56</v>
      </c>
    </row>
    <row r="969" spans="1:28" x14ac:dyDescent="0.2">
      <c r="C969" s="25" t="s">
        <v>1509</v>
      </c>
      <c r="D969" s="25">
        <f>Source!BS347</f>
        <v>6.56</v>
      </c>
    </row>
    <row r="970" spans="1:28" x14ac:dyDescent="0.2">
      <c r="C970" s="25" t="s">
        <v>1513</v>
      </c>
      <c r="D970" s="102" t="s">
        <v>38</v>
      </c>
      <c r="E970" s="102"/>
      <c r="F970" s="102"/>
      <c r="G970" s="102"/>
      <c r="H970" s="102"/>
    </row>
    <row r="971" spans="1:28" x14ac:dyDescent="0.2">
      <c r="C971" s="25" t="s">
        <v>1514</v>
      </c>
      <c r="D971" s="102" t="s">
        <v>38</v>
      </c>
      <c r="E971" s="102"/>
      <c r="F971" s="102"/>
      <c r="G971" s="102"/>
      <c r="H971" s="102"/>
    </row>
    <row r="972" spans="1:28" x14ac:dyDescent="0.2">
      <c r="C972" s="25" t="s">
        <v>1515</v>
      </c>
      <c r="D972" s="102" t="s">
        <v>39</v>
      </c>
      <c r="E972" s="102"/>
      <c r="F972" s="102"/>
      <c r="G972" s="102"/>
      <c r="H972" s="102"/>
    </row>
    <row r="973" spans="1:28" x14ac:dyDescent="0.2">
      <c r="C973" s="25" t="s">
        <v>1516</v>
      </c>
      <c r="D973" s="102" t="s">
        <v>39</v>
      </c>
      <c r="E973" s="102"/>
      <c r="F973" s="102"/>
      <c r="G973" s="102"/>
      <c r="H973" s="102"/>
    </row>
    <row r="974" spans="1:28" x14ac:dyDescent="0.2">
      <c r="C974" s="25" t="s">
        <v>1517</v>
      </c>
      <c r="D974" s="102" t="s">
        <v>38</v>
      </c>
      <c r="E974" s="102"/>
      <c r="F974" s="102"/>
      <c r="G974" s="102"/>
      <c r="H974" s="102"/>
    </row>
    <row r="975" spans="1:28" x14ac:dyDescent="0.2">
      <c r="C975" s="11" t="s">
        <v>1510</v>
      </c>
      <c r="D975" s="34"/>
      <c r="E975" s="34"/>
      <c r="F975" s="34">
        <f>Source!BZ347</f>
        <v>128</v>
      </c>
      <c r="G975" s="59">
        <f>(Source!AF347+Source!AE347)*Source!FX347/100</f>
        <v>703.21535999999992</v>
      </c>
      <c r="H975" s="59">
        <f>Source!X347</f>
        <v>3707.09</v>
      </c>
    </row>
    <row r="976" spans="1:28" x14ac:dyDescent="0.2">
      <c r="C976" s="11" t="s">
        <v>1518</v>
      </c>
      <c r="D976" s="34"/>
      <c r="E976" s="34"/>
      <c r="F976" s="34"/>
      <c r="G976" s="34" t="str">
        <f>CONCATENATE(Source!DL347,Source!FT347, "=", Source!FX347, "%")</f>
        <v>*0,9=115,2%</v>
      </c>
      <c r="H976" s="34" t="str">
        <f>CONCATENATE(Source!AT347)</f>
        <v>115</v>
      </c>
    </row>
    <row r="977" spans="1:28" x14ac:dyDescent="0.2">
      <c r="C977" s="11" t="s">
        <v>1511</v>
      </c>
      <c r="D977" s="34"/>
      <c r="E977" s="34"/>
      <c r="F977" s="34">
        <f>Source!CA347</f>
        <v>83</v>
      </c>
      <c r="G977" s="59">
        <f>(Source!AF347+Source!AE347)*Source!FY347/100</f>
        <v>430.658365</v>
      </c>
      <c r="H977" s="59">
        <f>Source!Y347</f>
        <v>2288.73</v>
      </c>
    </row>
    <row r="978" spans="1:28" x14ac:dyDescent="0.2">
      <c r="C978" s="11" t="s">
        <v>1519</v>
      </c>
      <c r="D978" s="34"/>
      <c r="E978" s="34"/>
      <c r="F978" s="34"/>
      <c r="G978" s="34" t="str">
        <f>CONCATENATE(Source!DM347,Source!FU347, "=", Source!FY347, "%")</f>
        <v>*0,85=70,55%</v>
      </c>
      <c r="H978" s="34" t="str">
        <f>CONCATENATE(Source!AU347)</f>
        <v>71</v>
      </c>
    </row>
    <row r="979" spans="1:28" x14ac:dyDescent="0.2">
      <c r="C979" s="11" t="s">
        <v>1512</v>
      </c>
      <c r="D979" s="34"/>
      <c r="E979" s="34"/>
      <c r="F979" s="34"/>
      <c r="G979" s="59">
        <f>((Source!AF347+Source!AE347)*Source!FX347/100)+((Source!AF347+Source!AE347)*Source!FY347/100)+Source!AB347</f>
        <v>1824.1537249999999</v>
      </c>
      <c r="H979" s="59">
        <f>Source!O347+Source!X347+Source!Y347</f>
        <v>9641.06</v>
      </c>
    </row>
    <row r="980" spans="1:28" ht="42.75" x14ac:dyDescent="0.2">
      <c r="A980" s="47">
        <v>127</v>
      </c>
      <c r="B980" s="47" t="str">
        <f>Source!E349</f>
        <v>62,1</v>
      </c>
      <c r="C980" s="47" t="str">
        <f>Source!G349</f>
        <v>Кольца резиновые уплотнительные для полиэтиленовых труб диаметром 110 мм</v>
      </c>
      <c r="D980" s="47" t="str">
        <f>Source!F349</f>
        <v>01.7.19.02-0062</v>
      </c>
      <c r="E980" s="32" t="str">
        <f>Source!H349</f>
        <v>100 шт.</v>
      </c>
      <c r="F980" s="14">
        <f>Source!I349</f>
        <v>9.6600000000000005E-2</v>
      </c>
      <c r="G980" s="24">
        <f>Source!AB349</f>
        <v>358</v>
      </c>
      <c r="H980" s="24">
        <f>Source!O349</f>
        <v>226.86</v>
      </c>
      <c r="T980">
        <f>Source!O349+Source!X349+Source!Y349</f>
        <v>226.86</v>
      </c>
      <c r="U980">
        <f>Source!P349</f>
        <v>226.86</v>
      </c>
      <c r="V980">
        <f>Source!S349</f>
        <v>0</v>
      </c>
      <c r="W980">
        <f>Source!Q349</f>
        <v>0</v>
      </c>
      <c r="X980">
        <f>Source!R349</f>
        <v>0</v>
      </c>
      <c r="Y980">
        <f>Source!U349</f>
        <v>0</v>
      </c>
      <c r="Z980">
        <f>Source!V349</f>
        <v>0</v>
      </c>
      <c r="AA980">
        <f>Source!X349</f>
        <v>0</v>
      </c>
      <c r="AB980">
        <f>Source!Y349</f>
        <v>0</v>
      </c>
    </row>
    <row r="981" spans="1:28" ht="14.25" x14ac:dyDescent="0.2">
      <c r="C981" s="25" t="s">
        <v>1508</v>
      </c>
      <c r="D981" s="25">
        <f>Source!BC349</f>
        <v>6.56</v>
      </c>
      <c r="F981" s="14"/>
      <c r="G981" s="14"/>
      <c r="H981" s="14"/>
    </row>
    <row r="982" spans="1:28" ht="28.5" x14ac:dyDescent="0.2">
      <c r="A982" s="47">
        <v>128</v>
      </c>
      <c r="B982" s="47" t="str">
        <f>Source!E351</f>
        <v>62,2</v>
      </c>
      <c r="C982" s="47" t="str">
        <f>Source!G351</f>
        <v>Угольник 90 град. полипропиленовый диаметром 110 мм</v>
      </c>
      <c r="D982" s="47" t="str">
        <f>Source!F351</f>
        <v>24.3.05.16-0138</v>
      </c>
      <c r="E982" s="32" t="str">
        <f>Source!H351</f>
        <v>10 шт.</v>
      </c>
      <c r="F982" s="14">
        <f>Source!I351</f>
        <v>0.6</v>
      </c>
      <c r="G982" s="24">
        <f>Source!AB351</f>
        <v>504.07</v>
      </c>
      <c r="H982" s="24">
        <f>Source!O351</f>
        <v>1984.02</v>
      </c>
      <c r="T982">
        <f>Source!O351+Source!X351+Source!Y351</f>
        <v>1984.02</v>
      </c>
      <c r="U982">
        <f>Source!P351</f>
        <v>1984.02</v>
      </c>
      <c r="V982">
        <f>Source!S351</f>
        <v>0</v>
      </c>
      <c r="W982">
        <f>Source!Q351</f>
        <v>0</v>
      </c>
      <c r="X982">
        <f>Source!R351</f>
        <v>0</v>
      </c>
      <c r="Y982">
        <f>Source!U351</f>
        <v>0</v>
      </c>
      <c r="Z982">
        <f>Source!V351</f>
        <v>0</v>
      </c>
      <c r="AA982">
        <f>Source!X351</f>
        <v>0</v>
      </c>
      <c r="AB982">
        <f>Source!Y351</f>
        <v>0</v>
      </c>
    </row>
    <row r="983" spans="1:28" ht="14.25" x14ac:dyDescent="0.2">
      <c r="C983" s="25" t="s">
        <v>1508</v>
      </c>
      <c r="D983" s="25">
        <f>Source!BC351</f>
        <v>6.56</v>
      </c>
      <c r="F983" s="14"/>
      <c r="G983" s="14"/>
      <c r="H983" s="14"/>
    </row>
    <row r="984" spans="1:28" ht="28.5" x14ac:dyDescent="0.2">
      <c r="A984" s="47">
        <v>129</v>
      </c>
      <c r="B984" s="47" t="str">
        <f>Source!E353</f>
        <v>62,3</v>
      </c>
      <c r="C984" s="47" t="str">
        <f>Source!G353</f>
        <v>Тройник "Фузиотерм" диаметром 110 мм прим.</v>
      </c>
      <c r="D984" s="47" t="str">
        <f>Source!F353</f>
        <v>24.3.05.15-0008</v>
      </c>
      <c r="E984" s="32" t="str">
        <f>Source!H353</f>
        <v>10 шт.</v>
      </c>
      <c r="F984" s="14">
        <f>Source!I353</f>
        <v>2.9</v>
      </c>
      <c r="G984" s="24">
        <f>Source!AB353</f>
        <v>2685.7</v>
      </c>
      <c r="H984" s="24">
        <f>Source!O353</f>
        <v>51092.76</v>
      </c>
      <c r="T984">
        <f>Source!O353+Source!X353+Source!Y353</f>
        <v>51092.76</v>
      </c>
      <c r="U984">
        <f>Source!P353</f>
        <v>51092.76</v>
      </c>
      <c r="V984">
        <f>Source!S353</f>
        <v>0</v>
      </c>
      <c r="W984">
        <f>Source!Q353</f>
        <v>0</v>
      </c>
      <c r="X984">
        <f>Source!R353</f>
        <v>0</v>
      </c>
      <c r="Y984">
        <f>Source!U353</f>
        <v>0</v>
      </c>
      <c r="Z984">
        <f>Source!V353</f>
        <v>0</v>
      </c>
      <c r="AA984">
        <f>Source!X353</f>
        <v>0</v>
      </c>
      <c r="AB984">
        <f>Source!Y353</f>
        <v>0</v>
      </c>
    </row>
    <row r="985" spans="1:28" ht="14.25" x14ac:dyDescent="0.2">
      <c r="C985" s="25" t="s">
        <v>1508</v>
      </c>
      <c r="D985" s="25">
        <f>Source!BC353</f>
        <v>6.56</v>
      </c>
      <c r="F985" s="14"/>
      <c r="G985" s="14"/>
      <c r="H985" s="14"/>
    </row>
    <row r="986" spans="1:28" ht="28.5" x14ac:dyDescent="0.2">
      <c r="A986" s="47">
        <v>130</v>
      </c>
      <c r="B986" s="47" t="str">
        <f>Source!E355</f>
        <v>62,4</v>
      </c>
      <c r="C986" s="47" t="str">
        <f>Source!G355</f>
        <v>Угольник 45° полипропиленовый диаметр 110 мм прим.</v>
      </c>
      <c r="D986" s="47" t="str">
        <f>Source!F355</f>
        <v>24.3.05.16-0121</v>
      </c>
      <c r="E986" s="32" t="str">
        <f>Source!H355</f>
        <v>шт.</v>
      </c>
      <c r="F986" s="14">
        <f>Source!I355</f>
        <v>14</v>
      </c>
      <c r="G986" s="24">
        <f>Source!AB355</f>
        <v>84.03</v>
      </c>
      <c r="H986" s="24">
        <f>Source!O355</f>
        <v>7717.32</v>
      </c>
      <c r="T986">
        <f>Source!O355+Source!X355+Source!Y355</f>
        <v>7717.32</v>
      </c>
      <c r="U986">
        <f>Source!P355</f>
        <v>7717.32</v>
      </c>
      <c r="V986">
        <f>Source!S355</f>
        <v>0</v>
      </c>
      <c r="W986">
        <f>Source!Q355</f>
        <v>0</v>
      </c>
      <c r="X986">
        <f>Source!R355</f>
        <v>0</v>
      </c>
      <c r="Y986">
        <f>Source!U355</f>
        <v>0</v>
      </c>
      <c r="Z986">
        <f>Source!V355</f>
        <v>0</v>
      </c>
      <c r="AA986">
        <f>Source!X355</f>
        <v>0</v>
      </c>
      <c r="AB986">
        <f>Source!Y355</f>
        <v>0</v>
      </c>
    </row>
    <row r="987" spans="1:28" ht="14.25" x14ac:dyDescent="0.2">
      <c r="C987" s="25" t="s">
        <v>1508</v>
      </c>
      <c r="D987" s="25">
        <f>Source!BC355</f>
        <v>6.56</v>
      </c>
      <c r="F987" s="14"/>
      <c r="G987" s="14"/>
      <c r="H987" s="14"/>
    </row>
    <row r="988" spans="1:28" ht="28.5" x14ac:dyDescent="0.2">
      <c r="A988" s="47">
        <v>131</v>
      </c>
      <c r="B988" s="47" t="str">
        <f>Source!E357</f>
        <v>62,5</v>
      </c>
      <c r="C988" s="47" t="str">
        <f>Source!G357</f>
        <v>Ревизия полипропиленовая с крышкой диаметром 100 мм</v>
      </c>
      <c r="D988" s="47" t="str">
        <f>Source!F357</f>
        <v>24.3.05.12-0001</v>
      </c>
      <c r="E988" s="32" t="str">
        <f>Source!H357</f>
        <v>шт.</v>
      </c>
      <c r="F988" s="14">
        <f>Source!I357</f>
        <v>3</v>
      </c>
      <c r="G988" s="24">
        <f>Source!AB357</f>
        <v>15.18</v>
      </c>
      <c r="H988" s="24">
        <f>Source!O357</f>
        <v>298.74</v>
      </c>
      <c r="T988">
        <f>Source!O357+Source!X357+Source!Y357</f>
        <v>298.74</v>
      </c>
      <c r="U988">
        <f>Source!P357</f>
        <v>298.74</v>
      </c>
      <c r="V988">
        <f>Source!S357</f>
        <v>0</v>
      </c>
      <c r="W988">
        <f>Source!Q357</f>
        <v>0</v>
      </c>
      <c r="X988">
        <f>Source!R357</f>
        <v>0</v>
      </c>
      <c r="Y988">
        <f>Source!U357</f>
        <v>0</v>
      </c>
      <c r="Z988">
        <f>Source!V357</f>
        <v>0</v>
      </c>
      <c r="AA988">
        <f>Source!X357</f>
        <v>0</v>
      </c>
      <c r="AB988">
        <f>Source!Y357</f>
        <v>0</v>
      </c>
    </row>
    <row r="989" spans="1:28" ht="14.25" x14ac:dyDescent="0.2">
      <c r="C989" s="25" t="s">
        <v>1508</v>
      </c>
      <c r="D989" s="25">
        <f>Source!BC357</f>
        <v>6.56</v>
      </c>
      <c r="F989" s="14"/>
      <c r="G989" s="14"/>
      <c r="H989" s="14"/>
    </row>
    <row r="990" spans="1:28" ht="28.5" x14ac:dyDescent="0.2">
      <c r="A990" s="47">
        <v>132</v>
      </c>
      <c r="B990" s="47" t="str">
        <f>Source!E359</f>
        <v>62,6</v>
      </c>
      <c r="C990" s="47" t="str">
        <f>Source!G359</f>
        <v>Заглушка канализационная полипропиленовая диаметром 110 мм</v>
      </c>
      <c r="D990" s="47" t="str">
        <f>Source!F359</f>
        <v>24.3.05.02-0101</v>
      </c>
      <c r="E990" s="32" t="str">
        <f>Source!H359</f>
        <v>10 шт.</v>
      </c>
      <c r="F990" s="14">
        <f>Source!I359</f>
        <v>0.3</v>
      </c>
      <c r="G990" s="24">
        <f>Source!AB359</f>
        <v>28.9</v>
      </c>
      <c r="H990" s="24">
        <f>Source!O359</f>
        <v>56.88</v>
      </c>
      <c r="T990">
        <f>Source!O359+Source!X359+Source!Y359</f>
        <v>56.88</v>
      </c>
      <c r="U990">
        <f>Source!P359</f>
        <v>56.88</v>
      </c>
      <c r="V990">
        <f>Source!S359</f>
        <v>0</v>
      </c>
      <c r="W990">
        <f>Source!Q359</f>
        <v>0</v>
      </c>
      <c r="X990">
        <f>Source!R359</f>
        <v>0</v>
      </c>
      <c r="Y990">
        <f>Source!U359</f>
        <v>0</v>
      </c>
      <c r="Z990">
        <f>Source!V359</f>
        <v>0</v>
      </c>
      <c r="AA990">
        <f>Source!X359</f>
        <v>0</v>
      </c>
      <c r="AB990">
        <f>Source!Y359</f>
        <v>0</v>
      </c>
    </row>
    <row r="991" spans="1:28" ht="14.25" x14ac:dyDescent="0.2">
      <c r="C991" s="25" t="s">
        <v>1508</v>
      </c>
      <c r="D991" s="25">
        <f>Source!BC359</f>
        <v>6.56</v>
      </c>
      <c r="F991" s="14"/>
      <c r="G991" s="14"/>
      <c r="H991" s="14"/>
    </row>
    <row r="992" spans="1:28" ht="28.5" x14ac:dyDescent="0.2">
      <c r="A992" s="47">
        <v>133</v>
      </c>
      <c r="B992" s="47" t="str">
        <f>Source!E361</f>
        <v>62,7</v>
      </c>
      <c r="C992" s="47" t="str">
        <f>Source!G361</f>
        <v>Хомуты для крепления трубопроводов, диаметром 110 мм</v>
      </c>
      <c r="D992" s="47" t="str">
        <f>Source!F361</f>
        <v>24.1.02.01-0121</v>
      </c>
      <c r="E992" s="32" t="str">
        <f>Source!H361</f>
        <v>10 шт.</v>
      </c>
      <c r="F992" s="14">
        <f>Source!I361</f>
        <v>5.7</v>
      </c>
      <c r="G992" s="24">
        <f>Source!AB361</f>
        <v>121.19</v>
      </c>
      <c r="H992" s="24">
        <f>Source!O361</f>
        <v>4531.54</v>
      </c>
      <c r="T992">
        <f>Source!O361+Source!X361+Source!Y361</f>
        <v>4531.54</v>
      </c>
      <c r="U992">
        <f>Source!P361</f>
        <v>4531.54</v>
      </c>
      <c r="V992">
        <f>Source!S361</f>
        <v>0</v>
      </c>
      <c r="W992">
        <f>Source!Q361</f>
        <v>0</v>
      </c>
      <c r="X992">
        <f>Source!R361</f>
        <v>0</v>
      </c>
      <c r="Y992">
        <f>Source!U361</f>
        <v>0</v>
      </c>
      <c r="Z992">
        <f>Source!V361</f>
        <v>0</v>
      </c>
      <c r="AA992">
        <f>Source!X361</f>
        <v>0</v>
      </c>
      <c r="AB992">
        <f>Source!Y361</f>
        <v>0</v>
      </c>
    </row>
    <row r="993" spans="1:28" ht="14.25" x14ac:dyDescent="0.2">
      <c r="C993" s="25" t="s">
        <v>1508</v>
      </c>
      <c r="D993" s="25">
        <f>Source!BC361</f>
        <v>6.56</v>
      </c>
      <c r="F993" s="14"/>
      <c r="G993" s="14"/>
      <c r="H993" s="14"/>
    </row>
    <row r="994" spans="1:28" ht="28.5" x14ac:dyDescent="0.2">
      <c r="A994" s="47">
        <v>134</v>
      </c>
      <c r="B994" s="47" t="str">
        <f>Source!E363</f>
        <v>62,8</v>
      </c>
      <c r="C994" s="47" t="str">
        <f>Source!G363</f>
        <v>Шпилька-саморез М10-120</v>
      </c>
      <c r="D994" s="47" t="str">
        <f>Source!F363</f>
        <v>01.7.15.12-0004</v>
      </c>
      <c r="E994" s="32" t="str">
        <f>Source!H363</f>
        <v>100 шт.</v>
      </c>
      <c r="F994" s="14">
        <f>Source!I363</f>
        <v>0.56999999999999995</v>
      </c>
      <c r="G994" s="24">
        <f>Source!AB363</f>
        <v>134</v>
      </c>
      <c r="H994" s="24">
        <f>Source!O363</f>
        <v>501.05</v>
      </c>
      <c r="T994">
        <f>Source!O363+Source!X363+Source!Y363</f>
        <v>501.05</v>
      </c>
      <c r="U994">
        <f>Source!P363</f>
        <v>501.05</v>
      </c>
      <c r="V994">
        <f>Source!S363</f>
        <v>0</v>
      </c>
      <c r="W994">
        <f>Source!Q363</f>
        <v>0</v>
      </c>
      <c r="X994">
        <f>Source!R363</f>
        <v>0</v>
      </c>
      <c r="Y994">
        <f>Source!U363</f>
        <v>0</v>
      </c>
      <c r="Z994">
        <f>Source!V363</f>
        <v>0</v>
      </c>
      <c r="AA994">
        <f>Source!X363</f>
        <v>0</v>
      </c>
      <c r="AB994">
        <f>Source!Y363</f>
        <v>0</v>
      </c>
    </row>
    <row r="995" spans="1:28" ht="14.25" x14ac:dyDescent="0.2">
      <c r="C995" s="25" t="s">
        <v>1508</v>
      </c>
      <c r="D995" s="25">
        <f>Source!BC363</f>
        <v>6.56</v>
      </c>
      <c r="F995" s="14"/>
      <c r="G995" s="14"/>
      <c r="H995" s="14"/>
    </row>
    <row r="996" spans="1:28" ht="28.5" x14ac:dyDescent="0.2">
      <c r="A996" s="47">
        <v>135</v>
      </c>
      <c r="B996" s="47" t="str">
        <f>Source!E365</f>
        <v>62,9</v>
      </c>
      <c r="C996" s="47" t="str">
        <f>Source!G365</f>
        <v>Трубы безнапорные канализационные из полипропилена, диаметром 110 мм</v>
      </c>
      <c r="D996" s="47" t="str">
        <f>Source!F365</f>
        <v>24.3.02.02-0004</v>
      </c>
      <c r="E996" s="32" t="str">
        <f>Source!H365</f>
        <v>м</v>
      </c>
      <c r="F996" s="14">
        <f>Source!I365</f>
        <v>80.338999999999999</v>
      </c>
      <c r="G996" s="24">
        <f>Source!AB365</f>
        <v>43.52</v>
      </c>
      <c r="H996" s="24">
        <f>Source!O365</f>
        <v>22936.080000000002</v>
      </c>
      <c r="T996">
        <f>Source!O365+Source!X365+Source!Y365</f>
        <v>22936.080000000002</v>
      </c>
      <c r="U996">
        <f>Source!P365</f>
        <v>22936.080000000002</v>
      </c>
      <c r="V996">
        <f>Source!S365</f>
        <v>0</v>
      </c>
      <c r="W996">
        <f>Source!Q365</f>
        <v>0</v>
      </c>
      <c r="X996">
        <f>Source!R365</f>
        <v>0</v>
      </c>
      <c r="Y996">
        <f>Source!U365</f>
        <v>0</v>
      </c>
      <c r="Z996">
        <f>Source!V365</f>
        <v>0</v>
      </c>
      <c r="AA996">
        <f>Source!X365</f>
        <v>0</v>
      </c>
      <c r="AB996">
        <f>Source!Y365</f>
        <v>0</v>
      </c>
    </row>
    <row r="997" spans="1:28" ht="14.25" x14ac:dyDescent="0.2">
      <c r="C997" s="25" t="s">
        <v>1508</v>
      </c>
      <c r="D997" s="25">
        <f>Source!BC365</f>
        <v>6.56</v>
      </c>
      <c r="F997" s="14"/>
      <c r="G997" s="14"/>
      <c r="H997" s="14"/>
    </row>
    <row r="998" spans="1:28" ht="42.75" x14ac:dyDescent="0.2">
      <c r="A998" s="47">
        <v>136</v>
      </c>
      <c r="B998" s="47" t="str">
        <f>Source!E367</f>
        <v>63</v>
      </c>
      <c r="C998" s="47" t="str">
        <f>Source!G367</f>
        <v>Прокладка трубопроводов канализации из полиэтиленовых труб высокой плотности диаметром 110 мм</v>
      </c>
      <c r="D998" s="47" t="str">
        <f>Source!F367</f>
        <v>16-04-001-02</v>
      </c>
      <c r="E998" s="32" t="str">
        <f>Source!H367</f>
        <v>100 м</v>
      </c>
      <c r="F998" s="14">
        <f>Source!I367</f>
        <v>0.1</v>
      </c>
      <c r="G998" s="24">
        <f>Source!AB367</f>
        <v>851.33</v>
      </c>
      <c r="H998" s="24">
        <f>Source!O367</f>
        <v>558.47</v>
      </c>
      <c r="T998">
        <f>Source!O367+Source!X367+Source!Y367</f>
        <v>1417.31</v>
      </c>
      <c r="U998">
        <f>Source!P367</f>
        <v>92.44</v>
      </c>
      <c r="V998">
        <f>Source!S367</f>
        <v>460.99</v>
      </c>
      <c r="W998">
        <f>Source!Q367</f>
        <v>5.04</v>
      </c>
      <c r="X998">
        <f>Source!R367</f>
        <v>0.75</v>
      </c>
      <c r="Y998">
        <f>Source!U367</f>
        <v>7.0839999999999996</v>
      </c>
      <c r="Z998">
        <f>Source!V367</f>
        <v>8.7500000000000008E-3</v>
      </c>
      <c r="AA998">
        <f>Source!X367</f>
        <v>531</v>
      </c>
      <c r="AB998">
        <f>Source!Y367</f>
        <v>327.84</v>
      </c>
    </row>
    <row r="999" spans="1:28" ht="14.25" x14ac:dyDescent="0.2">
      <c r="C999" s="25" t="str">
        <f>"Объем: "&amp;Source!I367&amp;"=10/"&amp;"100"</f>
        <v>Объем: 0,1=10/100</v>
      </c>
      <c r="F999" s="14"/>
      <c r="G999" s="14"/>
      <c r="H999" s="14"/>
    </row>
    <row r="1000" spans="1:28" x14ac:dyDescent="0.2">
      <c r="C1000" s="25" t="s">
        <v>1506</v>
      </c>
      <c r="D1000" s="25">
        <f>Source!BA367</f>
        <v>6.56</v>
      </c>
    </row>
    <row r="1001" spans="1:28" x14ac:dyDescent="0.2">
      <c r="C1001" s="25" t="s">
        <v>1507</v>
      </c>
      <c r="D1001" s="25">
        <f>Source!BB367</f>
        <v>6.56</v>
      </c>
    </row>
    <row r="1002" spans="1:28" x14ac:dyDescent="0.2">
      <c r="C1002" s="25" t="s">
        <v>1508</v>
      </c>
      <c r="D1002" s="25">
        <f>Source!BC367</f>
        <v>6.56</v>
      </c>
    </row>
    <row r="1003" spans="1:28" x14ac:dyDescent="0.2">
      <c r="C1003" s="25" t="s">
        <v>1509</v>
      </c>
      <c r="D1003" s="25">
        <f>Source!BS367</f>
        <v>6.56</v>
      </c>
    </row>
    <row r="1004" spans="1:28" x14ac:dyDescent="0.2">
      <c r="C1004" s="25" t="s">
        <v>1513</v>
      </c>
      <c r="D1004" s="102" t="s">
        <v>38</v>
      </c>
      <c r="E1004" s="102"/>
      <c r="F1004" s="102"/>
      <c r="G1004" s="102"/>
      <c r="H1004" s="102"/>
    </row>
    <row r="1005" spans="1:28" x14ac:dyDescent="0.2">
      <c r="C1005" s="25" t="s">
        <v>1514</v>
      </c>
      <c r="D1005" s="102" t="s">
        <v>38</v>
      </c>
      <c r="E1005" s="102"/>
      <c r="F1005" s="102"/>
      <c r="G1005" s="102"/>
      <c r="H1005" s="102"/>
    </row>
    <row r="1006" spans="1:28" x14ac:dyDescent="0.2">
      <c r="C1006" s="25" t="s">
        <v>1515</v>
      </c>
      <c r="D1006" s="102" t="s">
        <v>39</v>
      </c>
      <c r="E1006" s="102"/>
      <c r="F1006" s="102"/>
      <c r="G1006" s="102"/>
      <c r="H1006" s="102"/>
    </row>
    <row r="1007" spans="1:28" x14ac:dyDescent="0.2">
      <c r="C1007" s="25" t="s">
        <v>1516</v>
      </c>
      <c r="D1007" s="102" t="s">
        <v>39</v>
      </c>
      <c r="E1007" s="102"/>
      <c r="F1007" s="102"/>
      <c r="G1007" s="102"/>
      <c r="H1007" s="102"/>
    </row>
    <row r="1008" spans="1:28" x14ac:dyDescent="0.2">
      <c r="C1008" s="25" t="s">
        <v>1517</v>
      </c>
      <c r="D1008" s="102" t="s">
        <v>38</v>
      </c>
      <c r="E1008" s="102"/>
      <c r="F1008" s="102"/>
      <c r="G1008" s="102"/>
      <c r="H1008" s="102"/>
    </row>
    <row r="1009" spans="1:28" x14ac:dyDescent="0.2">
      <c r="C1009" s="11" t="s">
        <v>1510</v>
      </c>
      <c r="D1009" s="34"/>
      <c r="E1009" s="34"/>
      <c r="F1009" s="34">
        <f>Source!BZ367</f>
        <v>128</v>
      </c>
      <c r="G1009" s="59">
        <f>(Source!AF367+Source!AE367)*Source!FX367/100</f>
        <v>810.85824000000002</v>
      </c>
      <c r="H1009" s="59">
        <f>Source!X367</f>
        <v>531</v>
      </c>
    </row>
    <row r="1010" spans="1:28" x14ac:dyDescent="0.2">
      <c r="C1010" s="11" t="s">
        <v>1518</v>
      </c>
      <c r="D1010" s="34"/>
      <c r="E1010" s="34"/>
      <c r="F1010" s="34"/>
      <c r="G1010" s="34" t="str">
        <f>CONCATENATE(Source!DL367,Source!FT367, "=", Source!FX367, "%")</f>
        <v>*0,9=115,2%</v>
      </c>
      <c r="H1010" s="34" t="str">
        <f>CONCATENATE(Source!AT367)</f>
        <v>115</v>
      </c>
    </row>
    <row r="1011" spans="1:28" x14ac:dyDescent="0.2">
      <c r="C1011" s="11" t="s">
        <v>1511</v>
      </c>
      <c r="D1011" s="34"/>
      <c r="E1011" s="34"/>
      <c r="F1011" s="34">
        <f>Source!CA367</f>
        <v>83</v>
      </c>
      <c r="G1011" s="59">
        <f>(Source!AF367+Source!AE367)*Source!FY367/100</f>
        <v>496.580285</v>
      </c>
      <c r="H1011" s="59">
        <f>Source!Y367</f>
        <v>327.84</v>
      </c>
    </row>
    <row r="1012" spans="1:28" x14ac:dyDescent="0.2">
      <c r="C1012" s="11" t="s">
        <v>1519</v>
      </c>
      <c r="D1012" s="34"/>
      <c r="E1012" s="34"/>
      <c r="F1012" s="34"/>
      <c r="G1012" s="34" t="str">
        <f>CONCATENATE(Source!DM367,Source!FU367, "=", Source!FY367, "%")</f>
        <v>*0,85=70,55%</v>
      </c>
      <c r="H1012" s="34" t="str">
        <f>CONCATENATE(Source!AU367)</f>
        <v>71</v>
      </c>
    </row>
    <row r="1013" spans="1:28" x14ac:dyDescent="0.2">
      <c r="C1013" s="11" t="s">
        <v>1512</v>
      </c>
      <c r="D1013" s="34"/>
      <c r="E1013" s="34"/>
      <c r="F1013" s="34"/>
      <c r="G1013" s="59">
        <f>((Source!AF367+Source!AE367)*Source!FX367/100)+((Source!AF367+Source!AE367)*Source!FY367/100)+Source!AB367</f>
        <v>2158.768525</v>
      </c>
      <c r="H1013" s="59">
        <f>Source!O367+Source!X367+Source!Y367</f>
        <v>1417.31</v>
      </c>
    </row>
    <row r="1014" spans="1:28" ht="57" x14ac:dyDescent="0.2">
      <c r="A1014" s="47">
        <v>137</v>
      </c>
      <c r="B1014" s="47" t="str">
        <f>Source!E369</f>
        <v>63,1</v>
      </c>
      <c r="C1014" s="47" t="str">
        <f>Source!G369</f>
        <v>Трубопроводы канализации из полиэтиленовых труб высокой плотности с гильзами, диаметром 110 мм</v>
      </c>
      <c r="D1014" s="47" t="str">
        <f>Source!F369</f>
        <v>24.3.03.02-0002</v>
      </c>
      <c r="E1014" s="32" t="str">
        <f>Source!H369</f>
        <v>м</v>
      </c>
      <c r="F1014" s="14">
        <f>Source!I369</f>
        <v>9.98</v>
      </c>
      <c r="G1014" s="24">
        <f>Source!AB369</f>
        <v>70.400000000000006</v>
      </c>
      <c r="H1014" s="24">
        <f>Source!O369</f>
        <v>4609</v>
      </c>
      <c r="T1014">
        <f>Source!O369+Source!X369+Source!Y369</f>
        <v>4609</v>
      </c>
      <c r="U1014">
        <f>Source!P369</f>
        <v>4609</v>
      </c>
      <c r="V1014">
        <f>Source!S369</f>
        <v>0</v>
      </c>
      <c r="W1014">
        <f>Source!Q369</f>
        <v>0</v>
      </c>
      <c r="X1014">
        <f>Source!R369</f>
        <v>0</v>
      </c>
      <c r="Y1014">
        <f>Source!U369</f>
        <v>0</v>
      </c>
      <c r="Z1014">
        <f>Source!V369</f>
        <v>0</v>
      </c>
      <c r="AA1014">
        <f>Source!X369</f>
        <v>0</v>
      </c>
      <c r="AB1014">
        <f>Source!Y369</f>
        <v>0</v>
      </c>
    </row>
    <row r="1015" spans="1:28" ht="14.25" x14ac:dyDescent="0.2">
      <c r="C1015" s="25" t="s">
        <v>1508</v>
      </c>
      <c r="D1015" s="25">
        <f>Source!BC369</f>
        <v>6.56</v>
      </c>
      <c r="F1015" s="14"/>
      <c r="G1015" s="14"/>
      <c r="H1015" s="14"/>
    </row>
    <row r="1016" spans="1:28" ht="14.25" x14ac:dyDescent="0.2">
      <c r="A1016" s="47">
        <v>138</v>
      </c>
      <c r="B1016" s="47" t="str">
        <f>Source!E371</f>
        <v>64</v>
      </c>
      <c r="C1016" s="47" t="str">
        <f>Source!G371</f>
        <v>Смена трапов диаметром до 100 мм</v>
      </c>
      <c r="D1016" s="47" t="str">
        <f>Source!F371</f>
        <v>65-6-2</v>
      </c>
      <c r="E1016" s="32" t="str">
        <f>Source!H371</f>
        <v>100 ШТ</v>
      </c>
      <c r="F1016" s="14">
        <f>Source!I371</f>
        <v>0.09</v>
      </c>
      <c r="G1016" s="24">
        <f>Source!AB371</f>
        <v>2606.36</v>
      </c>
      <c r="H1016" s="24">
        <f>Source!O371</f>
        <v>1538.79</v>
      </c>
      <c r="T1016">
        <f>Source!O371+Source!X371+Source!Y371</f>
        <v>3594.79</v>
      </c>
      <c r="U1016">
        <f>Source!P371</f>
        <v>253.68</v>
      </c>
      <c r="V1016">
        <f>Source!S371</f>
        <v>1253.05</v>
      </c>
      <c r="W1016">
        <f>Source!Q371</f>
        <v>32.06</v>
      </c>
      <c r="X1016">
        <f>Source!R371</f>
        <v>8.3000000000000007</v>
      </c>
      <c r="Y1016">
        <f>Source!U371</f>
        <v>21.06</v>
      </c>
      <c r="Z1016">
        <f>Source!V371</f>
        <v>0.1008</v>
      </c>
      <c r="AA1016">
        <f>Source!X371</f>
        <v>1299.19</v>
      </c>
      <c r="AB1016">
        <f>Source!Y371</f>
        <v>756.81</v>
      </c>
    </row>
    <row r="1017" spans="1:28" ht="14.25" x14ac:dyDescent="0.2">
      <c r="C1017" s="25" t="str">
        <f>"Объем: "&amp;Source!I371&amp;"=9/"&amp;"100"</f>
        <v>Объем: 0,09=9/100</v>
      </c>
      <c r="F1017" s="14"/>
      <c r="G1017" s="14"/>
      <c r="H1017" s="14"/>
    </row>
    <row r="1018" spans="1:28" x14ac:dyDescent="0.2">
      <c r="C1018" s="25" t="s">
        <v>1506</v>
      </c>
      <c r="D1018" s="25">
        <f>Source!BA371</f>
        <v>6.56</v>
      </c>
    </row>
    <row r="1019" spans="1:28" x14ac:dyDescent="0.2">
      <c r="C1019" s="25" t="s">
        <v>1507</v>
      </c>
      <c r="D1019" s="25">
        <f>Source!BB371</f>
        <v>6.56</v>
      </c>
    </row>
    <row r="1020" spans="1:28" x14ac:dyDescent="0.2">
      <c r="C1020" s="25" t="s">
        <v>1508</v>
      </c>
      <c r="D1020" s="25">
        <f>Source!BC371</f>
        <v>6.56</v>
      </c>
    </row>
    <row r="1021" spans="1:28" x14ac:dyDescent="0.2">
      <c r="C1021" s="25" t="s">
        <v>1509</v>
      </c>
      <c r="D1021" s="25">
        <f>Source!BS371</f>
        <v>6.56</v>
      </c>
    </row>
    <row r="1022" spans="1:28" x14ac:dyDescent="0.2">
      <c r="C1022" s="11" t="s">
        <v>1510</v>
      </c>
      <c r="D1022" s="34"/>
      <c r="E1022" s="34"/>
      <c r="F1022" s="34">
        <f>Source!BZ371</f>
        <v>103</v>
      </c>
      <c r="G1022" s="59">
        <f>(Source!AF371+Source!AE371)*Source!FX371/100</f>
        <v>2200.5331999999999</v>
      </c>
      <c r="H1022" s="59">
        <f>Source!X371</f>
        <v>1299.19</v>
      </c>
    </row>
    <row r="1023" spans="1:28" x14ac:dyDescent="0.2">
      <c r="C1023" s="11" t="s">
        <v>1511</v>
      </c>
      <c r="D1023" s="34"/>
      <c r="E1023" s="34"/>
      <c r="F1023" s="34">
        <f>Source!CA371</f>
        <v>60</v>
      </c>
      <c r="G1023" s="59">
        <f>(Source!AF371+Source!AE371)*Source!FY371/100</f>
        <v>1281.864</v>
      </c>
      <c r="H1023" s="59">
        <f>Source!Y371</f>
        <v>756.81</v>
      </c>
    </row>
    <row r="1024" spans="1:28" x14ac:dyDescent="0.2">
      <c r="C1024" s="11" t="s">
        <v>1512</v>
      </c>
      <c r="D1024" s="34"/>
      <c r="E1024" s="34"/>
      <c r="F1024" s="34"/>
      <c r="G1024" s="59">
        <f>((Source!AF371+Source!AE371)*Source!FX371/100)+((Source!AF371+Source!AE371)*Source!FY371/100)+Source!AB371</f>
        <v>6088.7572</v>
      </c>
      <c r="H1024" s="59">
        <f>Source!O371+Source!X371+Source!Y371</f>
        <v>3594.79</v>
      </c>
    </row>
    <row r="1025" spans="1:28" ht="28.5" x14ac:dyDescent="0.2">
      <c r="A1025" s="47">
        <v>139</v>
      </c>
      <c r="B1025" s="47" t="str">
        <f>Source!E373</f>
        <v>64,1</v>
      </c>
      <c r="C1025" s="47" t="str">
        <f>Source!G373</f>
        <v>Трап полипропиленовый диаметром 100 мм</v>
      </c>
      <c r="D1025" s="47" t="str">
        <f>Source!F373</f>
        <v>24.3.05.19-0201</v>
      </c>
      <c r="E1025" s="32" t="str">
        <f>Source!H373</f>
        <v>шт.</v>
      </c>
      <c r="F1025" s="14">
        <f>Source!I373</f>
        <v>9</v>
      </c>
      <c r="G1025" s="24">
        <f>Source!AB373</f>
        <v>15.17</v>
      </c>
      <c r="H1025" s="24">
        <f>Source!O373</f>
        <v>895.64</v>
      </c>
      <c r="T1025">
        <f>Source!O373+Source!X373+Source!Y373</f>
        <v>895.64</v>
      </c>
      <c r="U1025">
        <f>Source!P373</f>
        <v>895.64</v>
      </c>
      <c r="V1025">
        <f>Source!S373</f>
        <v>0</v>
      </c>
      <c r="W1025">
        <f>Source!Q373</f>
        <v>0</v>
      </c>
      <c r="X1025">
        <f>Source!R373</f>
        <v>0</v>
      </c>
      <c r="Y1025">
        <f>Source!U373</f>
        <v>0</v>
      </c>
      <c r="Z1025">
        <f>Source!V373</f>
        <v>0</v>
      </c>
      <c r="AA1025">
        <f>Source!X373</f>
        <v>0</v>
      </c>
      <c r="AB1025">
        <f>Source!Y373</f>
        <v>0</v>
      </c>
    </row>
    <row r="1026" spans="1:28" ht="14.25" x14ac:dyDescent="0.2">
      <c r="C1026" s="25" t="s">
        <v>1508</v>
      </c>
      <c r="D1026" s="25">
        <f>Source!BC373</f>
        <v>6.56</v>
      </c>
      <c r="F1026" s="14"/>
      <c r="G1026" s="14"/>
      <c r="H1026" s="14"/>
    </row>
    <row r="1027" spans="1:28" ht="28.5" x14ac:dyDescent="0.2">
      <c r="A1027" s="47">
        <v>140</v>
      </c>
      <c r="B1027" s="47" t="str">
        <f>Source!E375</f>
        <v>65</v>
      </c>
      <c r="C1027" s="47" t="str">
        <f>Source!G375</f>
        <v>Установка трапов диаметром 100 мм</v>
      </c>
      <c r="D1027" s="47" t="str">
        <f>Source!F375</f>
        <v>17-01-001-23</v>
      </c>
      <c r="E1027" s="32" t="str">
        <f>Source!H375</f>
        <v>10 компл</v>
      </c>
      <c r="F1027" s="14">
        <f>Source!I375</f>
        <v>0.1</v>
      </c>
      <c r="G1027" s="24">
        <f>Source!AB375</f>
        <v>158.47</v>
      </c>
      <c r="H1027" s="24">
        <f>Source!O375</f>
        <v>103.96</v>
      </c>
      <c r="T1027">
        <f>Source!O375+Source!X375+Source!Y375</f>
        <v>227.76</v>
      </c>
      <c r="U1027">
        <f>Source!P375</f>
        <v>27.5</v>
      </c>
      <c r="V1027">
        <f>Source!S375</f>
        <v>63.65</v>
      </c>
      <c r="W1027">
        <f>Source!Q375</f>
        <v>12.81</v>
      </c>
      <c r="X1027">
        <f>Source!R375</f>
        <v>2.91</v>
      </c>
      <c r="Y1027">
        <f>Source!U375</f>
        <v>1.0085499999999998</v>
      </c>
      <c r="Z1027">
        <f>Source!V375</f>
        <v>3.6249999999999998E-2</v>
      </c>
      <c r="AA1027">
        <f>Source!X375</f>
        <v>76.540000000000006</v>
      </c>
      <c r="AB1027">
        <f>Source!Y375</f>
        <v>47.26</v>
      </c>
    </row>
    <row r="1028" spans="1:28" ht="14.25" x14ac:dyDescent="0.2">
      <c r="C1028" s="25" t="str">
        <f>"Объем: "&amp;Source!I375&amp;"=1/"&amp;"10"</f>
        <v>Объем: 0,1=1/10</v>
      </c>
      <c r="F1028" s="14"/>
      <c r="G1028" s="14"/>
      <c r="H1028" s="14"/>
    </row>
    <row r="1029" spans="1:28" x14ac:dyDescent="0.2">
      <c r="C1029" s="25" t="s">
        <v>1506</v>
      </c>
      <c r="D1029" s="25">
        <f>Source!BA375</f>
        <v>6.56</v>
      </c>
    </row>
    <row r="1030" spans="1:28" x14ac:dyDescent="0.2">
      <c r="C1030" s="25" t="s">
        <v>1507</v>
      </c>
      <c r="D1030" s="25">
        <f>Source!BB375</f>
        <v>6.56</v>
      </c>
    </row>
    <row r="1031" spans="1:28" x14ac:dyDescent="0.2">
      <c r="C1031" s="25" t="s">
        <v>1508</v>
      </c>
      <c r="D1031" s="25">
        <f>Source!BC375</f>
        <v>6.56</v>
      </c>
    </row>
    <row r="1032" spans="1:28" x14ac:dyDescent="0.2">
      <c r="C1032" s="25" t="s">
        <v>1509</v>
      </c>
      <c r="D1032" s="25">
        <f>Source!BS375</f>
        <v>6.56</v>
      </c>
    </row>
    <row r="1033" spans="1:28" x14ac:dyDescent="0.2">
      <c r="C1033" s="25" t="s">
        <v>1513</v>
      </c>
      <c r="D1033" s="102" t="s">
        <v>38</v>
      </c>
      <c r="E1033" s="102"/>
      <c r="F1033" s="102"/>
      <c r="G1033" s="102"/>
      <c r="H1033" s="102"/>
    </row>
    <row r="1034" spans="1:28" x14ac:dyDescent="0.2">
      <c r="C1034" s="25" t="s">
        <v>1514</v>
      </c>
      <c r="D1034" s="102" t="s">
        <v>38</v>
      </c>
      <c r="E1034" s="102"/>
      <c r="F1034" s="102"/>
      <c r="G1034" s="102"/>
      <c r="H1034" s="102"/>
    </row>
    <row r="1035" spans="1:28" x14ac:dyDescent="0.2">
      <c r="C1035" s="25" t="s">
        <v>1515</v>
      </c>
      <c r="D1035" s="102" t="s">
        <v>39</v>
      </c>
      <c r="E1035" s="102"/>
      <c r="F1035" s="102"/>
      <c r="G1035" s="102"/>
      <c r="H1035" s="102"/>
    </row>
    <row r="1036" spans="1:28" x14ac:dyDescent="0.2">
      <c r="C1036" s="25" t="s">
        <v>1516</v>
      </c>
      <c r="D1036" s="102" t="s">
        <v>39</v>
      </c>
      <c r="E1036" s="102"/>
      <c r="F1036" s="102"/>
      <c r="G1036" s="102"/>
      <c r="H1036" s="102"/>
    </row>
    <row r="1037" spans="1:28" x14ac:dyDescent="0.2">
      <c r="C1037" s="25" t="s">
        <v>1517</v>
      </c>
      <c r="D1037" s="102" t="s">
        <v>38</v>
      </c>
      <c r="E1037" s="102"/>
      <c r="F1037" s="102"/>
      <c r="G1037" s="102"/>
      <c r="H1037" s="102"/>
    </row>
    <row r="1038" spans="1:28" x14ac:dyDescent="0.2">
      <c r="C1038" s="11" t="s">
        <v>1510</v>
      </c>
      <c r="D1038" s="34"/>
      <c r="E1038" s="34"/>
      <c r="F1038" s="34">
        <f>Source!BZ375</f>
        <v>128</v>
      </c>
      <c r="G1038" s="59">
        <f>(Source!AF375+Source!AE375)*Source!FX375/100</f>
        <v>116.89344000000001</v>
      </c>
      <c r="H1038" s="59">
        <f>Source!X375</f>
        <v>76.540000000000006</v>
      </c>
    </row>
    <row r="1039" spans="1:28" x14ac:dyDescent="0.2">
      <c r="C1039" s="11" t="s">
        <v>1518</v>
      </c>
      <c r="D1039" s="34"/>
      <c r="E1039" s="34"/>
      <c r="F1039" s="34"/>
      <c r="G1039" s="34" t="str">
        <f>CONCATENATE(Source!DL375,Source!FT375, "=", Source!FX375, "%")</f>
        <v>*0,9=115,2%</v>
      </c>
      <c r="H1039" s="34" t="str">
        <f>CONCATENATE(Source!AT375)</f>
        <v>115</v>
      </c>
    </row>
    <row r="1040" spans="1:28" x14ac:dyDescent="0.2">
      <c r="C1040" s="11" t="s">
        <v>1511</v>
      </c>
      <c r="D1040" s="34"/>
      <c r="E1040" s="34"/>
      <c r="F1040" s="34">
        <f>Source!CA375</f>
        <v>83</v>
      </c>
      <c r="G1040" s="59">
        <f>(Source!AF375+Source!AE375)*Source!FY375/100</f>
        <v>71.587085000000002</v>
      </c>
      <c r="H1040" s="59">
        <f>Source!Y375</f>
        <v>47.26</v>
      </c>
    </row>
    <row r="1041" spans="1:28" x14ac:dyDescent="0.2">
      <c r="C1041" s="11" t="s">
        <v>1519</v>
      </c>
      <c r="D1041" s="34"/>
      <c r="E1041" s="34"/>
      <c r="F1041" s="34"/>
      <c r="G1041" s="34" t="str">
        <f>CONCATENATE(Source!DM375,Source!FU375, "=", Source!FY375, "%")</f>
        <v>*0,85=70,55%</v>
      </c>
      <c r="H1041" s="34" t="str">
        <f>CONCATENATE(Source!AU375)</f>
        <v>71</v>
      </c>
    </row>
    <row r="1042" spans="1:28" x14ac:dyDescent="0.2">
      <c r="C1042" s="11" t="s">
        <v>1512</v>
      </c>
      <c r="D1042" s="34"/>
      <c r="E1042" s="34"/>
      <c r="F1042" s="34"/>
      <c r="G1042" s="59">
        <f>((Source!AF375+Source!AE375)*Source!FX375/100)+((Source!AF375+Source!AE375)*Source!FY375/100)+Source!AB375</f>
        <v>346.95052499999997</v>
      </c>
      <c r="H1042" s="59">
        <f>Source!O375+Source!X375+Source!Y375</f>
        <v>227.76</v>
      </c>
    </row>
    <row r="1043" spans="1:28" ht="28.5" x14ac:dyDescent="0.2">
      <c r="A1043" s="47">
        <v>141</v>
      </c>
      <c r="B1043" s="47" t="str">
        <f>Source!E377</f>
        <v>65,1</v>
      </c>
      <c r="C1043" s="47" t="str">
        <f>Source!G377</f>
        <v>Трап полипропиленовый диаметром 100 мм</v>
      </c>
      <c r="D1043" s="47" t="str">
        <f>Source!F377</f>
        <v>24.3.05.19-0201</v>
      </c>
      <c r="E1043" s="32" t="str">
        <f>Source!H377</f>
        <v>шт.</v>
      </c>
      <c r="F1043" s="14">
        <f>Source!I377</f>
        <v>0.1</v>
      </c>
      <c r="G1043" s="24">
        <f>Source!AB377</f>
        <v>15.17</v>
      </c>
      <c r="H1043" s="24">
        <f>Source!O377</f>
        <v>9.9499999999999993</v>
      </c>
      <c r="T1043">
        <f>Source!O377+Source!X377+Source!Y377</f>
        <v>9.9499999999999993</v>
      </c>
      <c r="U1043">
        <f>Source!P377</f>
        <v>9.9499999999999993</v>
      </c>
      <c r="V1043">
        <f>Source!S377</f>
        <v>0</v>
      </c>
      <c r="W1043">
        <f>Source!Q377</f>
        <v>0</v>
      </c>
      <c r="X1043">
        <f>Source!R377</f>
        <v>0</v>
      </c>
      <c r="Y1043">
        <f>Source!U377</f>
        <v>0</v>
      </c>
      <c r="Z1043">
        <f>Source!V377</f>
        <v>0</v>
      </c>
      <c r="AA1043">
        <f>Source!X377</f>
        <v>0</v>
      </c>
      <c r="AB1043">
        <f>Source!Y377</f>
        <v>0</v>
      </c>
    </row>
    <row r="1044" spans="1:28" ht="14.25" x14ac:dyDescent="0.2">
      <c r="C1044" s="25" t="s">
        <v>1508</v>
      </c>
      <c r="D1044" s="25">
        <f>Source!BC377</f>
        <v>6.56</v>
      </c>
      <c r="F1044" s="14"/>
      <c r="G1044" s="14"/>
      <c r="H1044" s="14"/>
    </row>
    <row r="1045" spans="1:28" ht="42.75" x14ac:dyDescent="0.2">
      <c r="A1045" s="47">
        <v>142</v>
      </c>
      <c r="B1045" s="47" t="str">
        <f>Source!E379</f>
        <v>66</v>
      </c>
      <c r="C1045" s="47" t="str">
        <f>Source!G379</f>
        <v>Прокладка внутренних трубопроводов канализации из полипропиленовых труб диаметром 50 мм</v>
      </c>
      <c r="D1045" s="47" t="str">
        <f>Source!F379</f>
        <v>16-04-004-01</v>
      </c>
      <c r="E1045" s="32" t="str">
        <f>Source!H379</f>
        <v>100 м</v>
      </c>
      <c r="F1045" s="14">
        <f>Source!I379</f>
        <v>0.29699999999999999</v>
      </c>
      <c r="G1045" s="24">
        <f>Source!AB379</f>
        <v>675.87</v>
      </c>
      <c r="H1045" s="24">
        <f>Source!O379</f>
        <v>1316.81</v>
      </c>
      <c r="T1045">
        <f>Source!O379+Source!X379+Source!Y379</f>
        <v>3669.5299999999997</v>
      </c>
      <c r="U1045">
        <f>Source!P379</f>
        <v>35.619999999999997</v>
      </c>
      <c r="V1045">
        <f>Source!S379</f>
        <v>1262</v>
      </c>
      <c r="W1045">
        <f>Source!Q379</f>
        <v>19.190000000000001</v>
      </c>
      <c r="X1045">
        <f>Source!R379</f>
        <v>2.9</v>
      </c>
      <c r="Y1045">
        <f>Source!U379</f>
        <v>20.465675999999998</v>
      </c>
      <c r="Z1045">
        <f>Source!V379</f>
        <v>3.7124999999999998E-2</v>
      </c>
      <c r="AA1045">
        <f>Source!X379</f>
        <v>1454.64</v>
      </c>
      <c r="AB1045">
        <f>Source!Y379</f>
        <v>898.08</v>
      </c>
    </row>
    <row r="1046" spans="1:28" ht="14.25" x14ac:dyDescent="0.2">
      <c r="C1046" s="25" t="str">
        <f>"Объем: "&amp;Source!I379&amp;"=29,7/"&amp;"100"</f>
        <v>Объем: 0,297=29,7/100</v>
      </c>
      <c r="F1046" s="14"/>
      <c r="G1046" s="14"/>
      <c r="H1046" s="14"/>
    </row>
    <row r="1047" spans="1:28" x14ac:dyDescent="0.2">
      <c r="C1047" s="25" t="s">
        <v>1506</v>
      </c>
      <c r="D1047" s="25">
        <f>Source!BA379</f>
        <v>6.56</v>
      </c>
    </row>
    <row r="1048" spans="1:28" x14ac:dyDescent="0.2">
      <c r="C1048" s="25" t="s">
        <v>1507</v>
      </c>
      <c r="D1048" s="25">
        <f>Source!BB379</f>
        <v>6.56</v>
      </c>
    </row>
    <row r="1049" spans="1:28" x14ac:dyDescent="0.2">
      <c r="C1049" s="25" t="s">
        <v>1508</v>
      </c>
      <c r="D1049" s="25">
        <f>Source!BC379</f>
        <v>6.56</v>
      </c>
    </row>
    <row r="1050" spans="1:28" x14ac:dyDescent="0.2">
      <c r="C1050" s="25" t="s">
        <v>1509</v>
      </c>
      <c r="D1050" s="25">
        <f>Source!BS379</f>
        <v>6.56</v>
      </c>
    </row>
    <row r="1051" spans="1:28" x14ac:dyDescent="0.2">
      <c r="C1051" s="25" t="s">
        <v>1513</v>
      </c>
      <c r="D1051" s="102" t="s">
        <v>38</v>
      </c>
      <c r="E1051" s="102"/>
      <c r="F1051" s="102"/>
      <c r="G1051" s="102"/>
      <c r="H1051" s="102"/>
    </row>
    <row r="1052" spans="1:28" x14ac:dyDescent="0.2">
      <c r="C1052" s="25" t="s">
        <v>1514</v>
      </c>
      <c r="D1052" s="102" t="s">
        <v>38</v>
      </c>
      <c r="E1052" s="102"/>
      <c r="F1052" s="102"/>
      <c r="G1052" s="102"/>
      <c r="H1052" s="102"/>
    </row>
    <row r="1053" spans="1:28" x14ac:dyDescent="0.2">
      <c r="C1053" s="25" t="s">
        <v>1515</v>
      </c>
      <c r="D1053" s="102" t="s">
        <v>39</v>
      </c>
      <c r="E1053" s="102"/>
      <c r="F1053" s="102"/>
      <c r="G1053" s="102"/>
      <c r="H1053" s="102"/>
    </row>
    <row r="1054" spans="1:28" x14ac:dyDescent="0.2">
      <c r="C1054" s="25" t="s">
        <v>1516</v>
      </c>
      <c r="D1054" s="102" t="s">
        <v>39</v>
      </c>
      <c r="E1054" s="102"/>
      <c r="F1054" s="102"/>
      <c r="G1054" s="102"/>
      <c r="H1054" s="102"/>
    </row>
    <row r="1055" spans="1:28" x14ac:dyDescent="0.2">
      <c r="C1055" s="25" t="s">
        <v>1517</v>
      </c>
      <c r="D1055" s="102" t="s">
        <v>38</v>
      </c>
      <c r="E1055" s="102"/>
      <c r="F1055" s="102"/>
      <c r="G1055" s="102"/>
      <c r="H1055" s="102"/>
    </row>
    <row r="1056" spans="1:28" x14ac:dyDescent="0.2">
      <c r="C1056" s="11" t="s">
        <v>1510</v>
      </c>
      <c r="D1056" s="34"/>
      <c r="E1056" s="34"/>
      <c r="F1056" s="34">
        <f>Source!BZ379</f>
        <v>128</v>
      </c>
      <c r="G1056" s="59">
        <f>(Source!AF379+Source!AE379)*Source!FX379/100</f>
        <v>747.91296</v>
      </c>
      <c r="H1056" s="59">
        <f>Source!X379</f>
        <v>1454.64</v>
      </c>
    </row>
    <row r="1057" spans="1:28" x14ac:dyDescent="0.2">
      <c r="C1057" s="11" t="s">
        <v>1518</v>
      </c>
      <c r="D1057" s="34"/>
      <c r="E1057" s="34"/>
      <c r="F1057" s="34"/>
      <c r="G1057" s="34" t="str">
        <f>CONCATENATE(Source!DL379,Source!FT379, "=", Source!FX379, "%")</f>
        <v>*0,9=115,2%</v>
      </c>
      <c r="H1057" s="34" t="str">
        <f>CONCATENATE(Source!AT379)</f>
        <v>115</v>
      </c>
    </row>
    <row r="1058" spans="1:28" x14ac:dyDescent="0.2">
      <c r="C1058" s="11" t="s">
        <v>1511</v>
      </c>
      <c r="D1058" s="34"/>
      <c r="E1058" s="34"/>
      <c r="F1058" s="34">
        <f>Source!CA379</f>
        <v>83</v>
      </c>
      <c r="G1058" s="59">
        <f>(Source!AF379+Source!AE379)*Source!FY379/100</f>
        <v>458.03176500000001</v>
      </c>
      <c r="H1058" s="59">
        <f>Source!Y379</f>
        <v>898.08</v>
      </c>
    </row>
    <row r="1059" spans="1:28" x14ac:dyDescent="0.2">
      <c r="C1059" s="11" t="s">
        <v>1519</v>
      </c>
      <c r="D1059" s="34"/>
      <c r="E1059" s="34"/>
      <c r="F1059" s="34"/>
      <c r="G1059" s="34" t="str">
        <f>CONCATENATE(Source!DM379,Source!FU379, "=", Source!FY379, "%")</f>
        <v>*0,85=70,55%</v>
      </c>
      <c r="H1059" s="34" t="str">
        <f>CONCATENATE(Source!AU379)</f>
        <v>71</v>
      </c>
    </row>
    <row r="1060" spans="1:28" x14ac:dyDescent="0.2">
      <c r="C1060" s="11" t="s">
        <v>1512</v>
      </c>
      <c r="D1060" s="34"/>
      <c r="E1060" s="34"/>
      <c r="F1060" s="34"/>
      <c r="G1060" s="59">
        <f>((Source!AF379+Source!AE379)*Source!FX379/100)+((Source!AF379+Source!AE379)*Source!FY379/100)+Source!AB379</f>
        <v>1881.8147250000002</v>
      </c>
      <c r="H1060" s="59">
        <f>Source!O379+Source!X379+Source!Y379</f>
        <v>3669.5299999999997</v>
      </c>
    </row>
    <row r="1061" spans="1:28" ht="42.75" x14ac:dyDescent="0.2">
      <c r="A1061" s="47">
        <v>143</v>
      </c>
      <c r="B1061" s="47" t="str">
        <f>Source!E381</f>
        <v>66,1</v>
      </c>
      <c r="C1061" s="47" t="str">
        <f>Source!G381</f>
        <v>Кольца резиновые уплотнительные для полипропиленовых труб диаметром 50 мм</v>
      </c>
      <c r="D1061" s="47" t="str">
        <f>Source!F381</f>
        <v>01.7.19.02-0051</v>
      </c>
      <c r="E1061" s="32" t="str">
        <f>Source!H381</f>
        <v>100 шт.</v>
      </c>
      <c r="F1061" s="14">
        <f>Source!I381</f>
        <v>3.5639999999999998E-2</v>
      </c>
      <c r="G1061" s="24">
        <f>Source!AB381</f>
        <v>74</v>
      </c>
      <c r="H1061" s="24">
        <f>Source!O381</f>
        <v>17.3</v>
      </c>
      <c r="T1061">
        <f>Source!O381+Source!X381+Source!Y381</f>
        <v>17.3</v>
      </c>
      <c r="U1061">
        <f>Source!P381</f>
        <v>17.3</v>
      </c>
      <c r="V1061">
        <f>Source!S381</f>
        <v>0</v>
      </c>
      <c r="W1061">
        <f>Source!Q381</f>
        <v>0</v>
      </c>
      <c r="X1061">
        <f>Source!R381</f>
        <v>0</v>
      </c>
      <c r="Y1061">
        <f>Source!U381</f>
        <v>0</v>
      </c>
      <c r="Z1061">
        <f>Source!V381</f>
        <v>0</v>
      </c>
      <c r="AA1061">
        <f>Source!X381</f>
        <v>0</v>
      </c>
      <c r="AB1061">
        <f>Source!Y381</f>
        <v>0</v>
      </c>
    </row>
    <row r="1062" spans="1:28" ht="14.25" x14ac:dyDescent="0.2">
      <c r="C1062" s="25" t="s">
        <v>1508</v>
      </c>
      <c r="D1062" s="25">
        <f>Source!BC381</f>
        <v>6.56</v>
      </c>
      <c r="F1062" s="14"/>
      <c r="G1062" s="14"/>
      <c r="H1062" s="14"/>
    </row>
    <row r="1063" spans="1:28" ht="28.5" x14ac:dyDescent="0.2">
      <c r="A1063" s="47">
        <v>144</v>
      </c>
      <c r="B1063" s="47" t="str">
        <f>Source!E383</f>
        <v>66,2</v>
      </c>
      <c r="C1063" s="47" t="str">
        <f>Source!G383</f>
        <v>Трубы безнапорные канализационные из полипропилена, диаметром 50 мм</v>
      </c>
      <c r="D1063" s="47" t="str">
        <f>Source!F383</f>
        <v>24.3.02.02-0003</v>
      </c>
      <c r="E1063" s="32" t="str">
        <f>Source!H383</f>
        <v>м</v>
      </c>
      <c r="F1063" s="14">
        <f>Source!I383</f>
        <v>29.640599999999999</v>
      </c>
      <c r="G1063" s="24">
        <f>Source!AB383</f>
        <v>10.38</v>
      </c>
      <c r="H1063" s="24">
        <f>Source!O383</f>
        <v>2018.31</v>
      </c>
      <c r="T1063">
        <f>Source!O383+Source!X383+Source!Y383</f>
        <v>2018.31</v>
      </c>
      <c r="U1063">
        <f>Source!P383</f>
        <v>2018.31</v>
      </c>
      <c r="V1063">
        <f>Source!S383</f>
        <v>0</v>
      </c>
      <c r="W1063">
        <f>Source!Q383</f>
        <v>0</v>
      </c>
      <c r="X1063">
        <f>Source!R383</f>
        <v>0</v>
      </c>
      <c r="Y1063">
        <f>Source!U383</f>
        <v>0</v>
      </c>
      <c r="Z1063">
        <f>Source!V383</f>
        <v>0</v>
      </c>
      <c r="AA1063">
        <f>Source!X383</f>
        <v>0</v>
      </c>
      <c r="AB1063">
        <f>Source!Y383</f>
        <v>0</v>
      </c>
    </row>
    <row r="1064" spans="1:28" ht="14.25" x14ac:dyDescent="0.2">
      <c r="C1064" s="25" t="s">
        <v>1508</v>
      </c>
      <c r="D1064" s="25">
        <f>Source!BC383</f>
        <v>6.56</v>
      </c>
      <c r="F1064" s="14"/>
      <c r="G1064" s="14"/>
      <c r="H1064" s="14"/>
    </row>
    <row r="1065" spans="1:28" ht="28.5" x14ac:dyDescent="0.2">
      <c r="A1065" s="47">
        <v>145</v>
      </c>
      <c r="B1065" s="47" t="str">
        <f>Source!E385</f>
        <v>66,3</v>
      </c>
      <c r="C1065" s="47" t="str">
        <f>Source!G385</f>
        <v>Угольник 45 град. полипропиленовый диаметром 50 мм</v>
      </c>
      <c r="D1065" s="47" t="str">
        <f>Source!F385</f>
        <v>24.3.05.16-0115</v>
      </c>
      <c r="E1065" s="32" t="str">
        <f>Source!H385</f>
        <v>10 шт.</v>
      </c>
      <c r="F1065" s="14">
        <f>Source!I385</f>
        <v>1.5</v>
      </c>
      <c r="G1065" s="24">
        <f>Source!AB385</f>
        <v>108.8</v>
      </c>
      <c r="H1065" s="24">
        <f>Source!O385</f>
        <v>1070.5899999999999</v>
      </c>
      <c r="T1065">
        <f>Source!O385+Source!X385+Source!Y385</f>
        <v>1070.5899999999999</v>
      </c>
      <c r="U1065">
        <f>Source!P385</f>
        <v>1070.5899999999999</v>
      </c>
      <c r="V1065">
        <f>Source!S385</f>
        <v>0</v>
      </c>
      <c r="W1065">
        <f>Source!Q385</f>
        <v>0</v>
      </c>
      <c r="X1065">
        <f>Source!R385</f>
        <v>0</v>
      </c>
      <c r="Y1065">
        <f>Source!U385</f>
        <v>0</v>
      </c>
      <c r="Z1065">
        <f>Source!V385</f>
        <v>0</v>
      </c>
      <c r="AA1065">
        <f>Source!X385</f>
        <v>0</v>
      </c>
      <c r="AB1065">
        <f>Source!Y385</f>
        <v>0</v>
      </c>
    </row>
    <row r="1066" spans="1:28" ht="14.25" x14ac:dyDescent="0.2">
      <c r="C1066" s="25" t="s">
        <v>1508</v>
      </c>
      <c r="D1066" s="25">
        <f>Source!BC385</f>
        <v>6.56</v>
      </c>
      <c r="F1066" s="14"/>
      <c r="G1066" s="14"/>
      <c r="H1066" s="14"/>
    </row>
    <row r="1067" spans="1:28" ht="28.5" x14ac:dyDescent="0.2">
      <c r="A1067" s="47">
        <v>146</v>
      </c>
      <c r="B1067" s="47" t="str">
        <f>Source!E387</f>
        <v>66,4</v>
      </c>
      <c r="C1067" s="47" t="str">
        <f>Source!G387</f>
        <v>Угольник 90 град. полипропиленовый диаметром 50 мм</v>
      </c>
      <c r="D1067" s="47" t="str">
        <f>Source!F387</f>
        <v>24.3.05.16-0134</v>
      </c>
      <c r="E1067" s="32" t="str">
        <f>Source!H387</f>
        <v>10 шт.</v>
      </c>
      <c r="F1067" s="14">
        <f>Source!I387</f>
        <v>0.2</v>
      </c>
      <c r="G1067" s="24">
        <f>Source!AB387</f>
        <v>56.49</v>
      </c>
      <c r="H1067" s="24">
        <f>Source!O387</f>
        <v>74.11</v>
      </c>
      <c r="T1067">
        <f>Source!O387+Source!X387+Source!Y387</f>
        <v>74.11</v>
      </c>
      <c r="U1067">
        <f>Source!P387</f>
        <v>74.11</v>
      </c>
      <c r="V1067">
        <f>Source!S387</f>
        <v>0</v>
      </c>
      <c r="W1067">
        <f>Source!Q387</f>
        <v>0</v>
      </c>
      <c r="X1067">
        <f>Source!R387</f>
        <v>0</v>
      </c>
      <c r="Y1067">
        <f>Source!U387</f>
        <v>0</v>
      </c>
      <c r="Z1067">
        <f>Source!V387</f>
        <v>0</v>
      </c>
      <c r="AA1067">
        <f>Source!X387</f>
        <v>0</v>
      </c>
      <c r="AB1067">
        <f>Source!Y387</f>
        <v>0</v>
      </c>
    </row>
    <row r="1068" spans="1:28" ht="14.25" x14ac:dyDescent="0.2">
      <c r="C1068" s="25" t="s">
        <v>1508</v>
      </c>
      <c r="D1068" s="25">
        <f>Source!BC387</f>
        <v>6.56</v>
      </c>
      <c r="F1068" s="14"/>
      <c r="G1068" s="14"/>
      <c r="H1068" s="14"/>
    </row>
    <row r="1069" spans="1:28" ht="42.75" x14ac:dyDescent="0.2">
      <c r="A1069" s="47">
        <v>147</v>
      </c>
      <c r="B1069" s="47" t="str">
        <f>Source!E389</f>
        <v>66,5</v>
      </c>
      <c r="C1069" s="47" t="str">
        <f>Source!G389</f>
        <v>Заглушка канализационная полипропиленовая диаметром 50 мм прим.</v>
      </c>
      <c r="D1069" s="47" t="str">
        <f>Source!F389</f>
        <v>24.3.05.02-0101</v>
      </c>
      <c r="E1069" s="32" t="str">
        <f>Source!H389</f>
        <v>10 шт.</v>
      </c>
      <c r="F1069" s="14">
        <f>Source!I389</f>
        <v>0.1</v>
      </c>
      <c r="G1069" s="24">
        <f>Source!AB389</f>
        <v>28.9</v>
      </c>
      <c r="H1069" s="24">
        <f>Source!O389</f>
        <v>18.96</v>
      </c>
      <c r="T1069">
        <f>Source!O389+Source!X389+Source!Y389</f>
        <v>18.96</v>
      </c>
      <c r="U1069">
        <f>Source!P389</f>
        <v>18.96</v>
      </c>
      <c r="V1069">
        <f>Source!S389</f>
        <v>0</v>
      </c>
      <c r="W1069">
        <f>Source!Q389</f>
        <v>0</v>
      </c>
      <c r="X1069">
        <f>Source!R389</f>
        <v>0</v>
      </c>
      <c r="Y1069">
        <f>Source!U389</f>
        <v>0</v>
      </c>
      <c r="Z1069">
        <f>Source!V389</f>
        <v>0</v>
      </c>
      <c r="AA1069">
        <f>Source!X389</f>
        <v>0</v>
      </c>
      <c r="AB1069">
        <f>Source!Y389</f>
        <v>0</v>
      </c>
    </row>
    <row r="1070" spans="1:28" ht="14.25" x14ac:dyDescent="0.2">
      <c r="C1070" s="25" t="s">
        <v>1508</v>
      </c>
      <c r="D1070" s="25">
        <f>Source!BC389</f>
        <v>6.56</v>
      </c>
      <c r="F1070" s="14"/>
      <c r="G1070" s="14"/>
      <c r="H1070" s="14"/>
    </row>
    <row r="1071" spans="1:28" ht="28.5" x14ac:dyDescent="0.2">
      <c r="A1071" s="47">
        <v>148</v>
      </c>
      <c r="B1071" s="47" t="str">
        <f>Source!E391</f>
        <v>66,6</v>
      </c>
      <c r="C1071" s="47" t="str">
        <f>Source!G391</f>
        <v>Хомуты для крепления трубопроводов Фузиотерм, диаметром 50 мм</v>
      </c>
      <c r="D1071" s="47" t="str">
        <f>Source!F391</f>
        <v>24.1.02.01-0118</v>
      </c>
      <c r="E1071" s="32" t="str">
        <f>Source!H391</f>
        <v>10 шт.</v>
      </c>
      <c r="F1071" s="14">
        <f>Source!I391</f>
        <v>2.4</v>
      </c>
      <c r="G1071" s="24">
        <f>Source!AB391</f>
        <v>54.62</v>
      </c>
      <c r="H1071" s="24">
        <f>Source!O391</f>
        <v>859.94</v>
      </c>
      <c r="T1071">
        <f>Source!O391+Source!X391+Source!Y391</f>
        <v>859.94</v>
      </c>
      <c r="U1071">
        <f>Source!P391</f>
        <v>859.94</v>
      </c>
      <c r="V1071">
        <f>Source!S391</f>
        <v>0</v>
      </c>
      <c r="W1071">
        <f>Source!Q391</f>
        <v>0</v>
      </c>
      <c r="X1071">
        <f>Source!R391</f>
        <v>0</v>
      </c>
      <c r="Y1071">
        <f>Source!U391</f>
        <v>0</v>
      </c>
      <c r="Z1071">
        <f>Source!V391</f>
        <v>0</v>
      </c>
      <c r="AA1071">
        <f>Source!X391</f>
        <v>0</v>
      </c>
      <c r="AB1071">
        <f>Source!Y391</f>
        <v>0</v>
      </c>
    </row>
    <row r="1072" spans="1:28" ht="14.25" x14ac:dyDescent="0.2">
      <c r="C1072" s="25" t="s">
        <v>1508</v>
      </c>
      <c r="D1072" s="25">
        <f>Source!BC391</f>
        <v>6.56</v>
      </c>
      <c r="F1072" s="14"/>
      <c r="G1072" s="14"/>
      <c r="H1072" s="14"/>
    </row>
    <row r="1073" spans="1:28" ht="28.5" x14ac:dyDescent="0.2">
      <c r="A1073" s="47">
        <v>149</v>
      </c>
      <c r="B1073" s="47" t="str">
        <f>Source!E393</f>
        <v>66,7</v>
      </c>
      <c r="C1073" s="47" t="str">
        <f>Source!G393</f>
        <v>Шпилька-саморез М10-120</v>
      </c>
      <c r="D1073" s="47" t="str">
        <f>Source!F393</f>
        <v>01.7.15.12-0004</v>
      </c>
      <c r="E1073" s="32" t="str">
        <f>Source!H393</f>
        <v>100 шт.</v>
      </c>
      <c r="F1073" s="14">
        <f>Source!I393</f>
        <v>0.24</v>
      </c>
      <c r="G1073" s="24">
        <f>Source!AB393</f>
        <v>134</v>
      </c>
      <c r="H1073" s="24">
        <f>Source!O393</f>
        <v>210.97</v>
      </c>
      <c r="T1073">
        <f>Source!O393+Source!X393+Source!Y393</f>
        <v>210.97</v>
      </c>
      <c r="U1073">
        <f>Source!P393</f>
        <v>210.97</v>
      </c>
      <c r="V1073">
        <f>Source!S393</f>
        <v>0</v>
      </c>
      <c r="W1073">
        <f>Source!Q393</f>
        <v>0</v>
      </c>
      <c r="X1073">
        <f>Source!R393</f>
        <v>0</v>
      </c>
      <c r="Y1073">
        <f>Source!U393</f>
        <v>0</v>
      </c>
      <c r="Z1073">
        <f>Source!V393</f>
        <v>0</v>
      </c>
      <c r="AA1073">
        <f>Source!X393</f>
        <v>0</v>
      </c>
      <c r="AB1073">
        <f>Source!Y393</f>
        <v>0</v>
      </c>
    </row>
    <row r="1074" spans="1:28" ht="14.25" x14ac:dyDescent="0.2">
      <c r="C1074" s="25" t="s">
        <v>1508</v>
      </c>
      <c r="D1074" s="25">
        <f>Source!BC393</f>
        <v>6.56</v>
      </c>
      <c r="F1074" s="14"/>
      <c r="G1074" s="14"/>
      <c r="H1074" s="14"/>
    </row>
    <row r="1075" spans="1:28" ht="28.5" x14ac:dyDescent="0.2">
      <c r="A1075" s="47">
        <v>150</v>
      </c>
      <c r="B1075" s="47" t="str">
        <f>Source!E395</f>
        <v>66,8</v>
      </c>
      <c r="C1075" s="47" t="str">
        <f>Source!G395</f>
        <v>Тройник полипропиленовый переходной диаметром 50х40х50 мм</v>
      </c>
      <c r="D1075" s="47" t="str">
        <f>Source!F395</f>
        <v>24.3.05.15-0159</v>
      </c>
      <c r="E1075" s="32" t="str">
        <f>Source!H395</f>
        <v>10 шт.</v>
      </c>
      <c r="F1075" s="14">
        <f>Source!I395</f>
        <v>0.1</v>
      </c>
      <c r="G1075" s="24">
        <f>Source!AB395</f>
        <v>117.6</v>
      </c>
      <c r="H1075" s="24">
        <f>Source!O395</f>
        <v>77.150000000000006</v>
      </c>
      <c r="T1075">
        <f>Source!O395+Source!X395+Source!Y395</f>
        <v>77.150000000000006</v>
      </c>
      <c r="U1075">
        <f>Source!P395</f>
        <v>77.150000000000006</v>
      </c>
      <c r="V1075">
        <f>Source!S395</f>
        <v>0</v>
      </c>
      <c r="W1075">
        <f>Source!Q395</f>
        <v>0</v>
      </c>
      <c r="X1075">
        <f>Source!R395</f>
        <v>0</v>
      </c>
      <c r="Y1075">
        <f>Source!U395</f>
        <v>0</v>
      </c>
      <c r="Z1075">
        <f>Source!V395</f>
        <v>0</v>
      </c>
      <c r="AA1075">
        <f>Source!X395</f>
        <v>0</v>
      </c>
      <c r="AB1075">
        <f>Source!Y395</f>
        <v>0</v>
      </c>
    </row>
    <row r="1076" spans="1:28" ht="14.25" x14ac:dyDescent="0.2">
      <c r="C1076" s="25" t="s">
        <v>1508</v>
      </c>
      <c r="D1076" s="25">
        <f>Source!BC395</f>
        <v>6.56</v>
      </c>
      <c r="F1076" s="14"/>
      <c r="G1076" s="14"/>
      <c r="H1076" s="14"/>
    </row>
    <row r="1078" spans="1:28" ht="15" x14ac:dyDescent="0.25">
      <c r="A1078" s="60"/>
      <c r="B1078" s="60"/>
      <c r="C1078" s="75" t="str">
        <f>CONCATENATE("Итого по разделу: ",IF(Source!G397&lt;&gt;"Новый раздел", Source!G397, ""))</f>
        <v>Итого по разделу: Система канализации</v>
      </c>
      <c r="D1078" s="75"/>
      <c r="E1078" s="75"/>
      <c r="F1078" s="75"/>
      <c r="G1078" s="60"/>
      <c r="H1078" s="61">
        <f>IF(SUM(T855:T1077)=0, "-", SUM(T855:T1077))</f>
        <v>127828.64</v>
      </c>
    </row>
    <row r="1079" spans="1:28" ht="15" x14ac:dyDescent="0.25">
      <c r="A1079" s="60"/>
      <c r="B1079" s="60"/>
      <c r="C1079" s="60"/>
      <c r="D1079" s="60"/>
      <c r="E1079" s="60"/>
      <c r="F1079" s="60"/>
      <c r="G1079" s="60"/>
      <c r="H1079" s="60"/>
    </row>
    <row r="1082" spans="1:28" ht="16.5" x14ac:dyDescent="0.25">
      <c r="A1082" s="80" t="str">
        <f>CONCATENATE("Раздел: ",IF(Source!G426&lt;&gt;"Новый раздел", Source!G426, ""))</f>
        <v>Раздел: Система водоснабжения</v>
      </c>
      <c r="B1082" s="80"/>
      <c r="C1082" s="80"/>
      <c r="D1082" s="80"/>
      <c r="E1082" s="80"/>
      <c r="F1082" s="80"/>
      <c r="G1082" s="80"/>
      <c r="H1082" s="80"/>
    </row>
    <row r="1083" spans="1:28" ht="42.75" x14ac:dyDescent="0.2">
      <c r="A1083" s="47">
        <v>151</v>
      </c>
      <c r="B1083" s="47" t="str">
        <f>Source!E431</f>
        <v>67</v>
      </c>
      <c r="C1083" s="47" t="str">
        <f>Source!G431</f>
        <v>Устройство в кирпичных стенах борозд с использованием штробореза площадью сечения до 20 см2</v>
      </c>
      <c r="D1083" s="47" t="str">
        <f>Source!F431</f>
        <v>46-03-015-01</v>
      </c>
      <c r="E1083" s="32" t="str">
        <f>Source!H431</f>
        <v>100 м</v>
      </c>
      <c r="F1083" s="14">
        <f>Source!I431</f>
        <v>0.15</v>
      </c>
      <c r="G1083" s="24">
        <f>Source!AB431</f>
        <v>59.97</v>
      </c>
      <c r="H1083" s="24">
        <f>Source!O431</f>
        <v>59.01</v>
      </c>
      <c r="T1083">
        <f>Source!O431+Source!X431+Source!Y431</f>
        <v>152.84</v>
      </c>
      <c r="U1083">
        <f>Source!P431</f>
        <v>0</v>
      </c>
      <c r="V1083">
        <f>Source!S431</f>
        <v>59.01</v>
      </c>
      <c r="W1083">
        <f>Source!Q431</f>
        <v>0</v>
      </c>
      <c r="X1083">
        <f>Source!R431</f>
        <v>0</v>
      </c>
      <c r="Y1083">
        <f>Source!U431</f>
        <v>1.0545</v>
      </c>
      <c r="Z1083">
        <f>Source!V431</f>
        <v>0</v>
      </c>
      <c r="AA1083">
        <f>Source!X431</f>
        <v>58.42</v>
      </c>
      <c r="AB1083">
        <f>Source!Y431</f>
        <v>35.409999999999997</v>
      </c>
    </row>
    <row r="1084" spans="1:28" ht="14.25" x14ac:dyDescent="0.2">
      <c r="C1084" s="25" t="str">
        <f>"Объем: "&amp;Source!I431&amp;"=15/"&amp;"100"</f>
        <v>Объем: 0,15=15/100</v>
      </c>
      <c r="F1084" s="14"/>
      <c r="G1084" s="14"/>
      <c r="H1084" s="14"/>
    </row>
    <row r="1085" spans="1:28" x14ac:dyDescent="0.2">
      <c r="C1085" s="25" t="s">
        <v>1506</v>
      </c>
      <c r="D1085" s="25">
        <f>Source!BA431</f>
        <v>6.56</v>
      </c>
    </row>
    <row r="1086" spans="1:28" x14ac:dyDescent="0.2">
      <c r="C1086" s="25" t="s">
        <v>1507</v>
      </c>
      <c r="D1086" s="25">
        <f>Source!BB431</f>
        <v>6.56</v>
      </c>
    </row>
    <row r="1087" spans="1:28" x14ac:dyDescent="0.2">
      <c r="C1087" s="25" t="s">
        <v>1508</v>
      </c>
      <c r="D1087" s="25">
        <f>Source!BC431</f>
        <v>6.56</v>
      </c>
    </row>
    <row r="1088" spans="1:28" x14ac:dyDescent="0.2">
      <c r="C1088" s="25" t="s">
        <v>1509</v>
      </c>
      <c r="D1088" s="25">
        <f>Source!BS431</f>
        <v>6.56</v>
      </c>
    </row>
    <row r="1089" spans="1:28" x14ac:dyDescent="0.2">
      <c r="C1089" s="11" t="s">
        <v>1510</v>
      </c>
      <c r="D1089" s="34"/>
      <c r="E1089" s="34"/>
      <c r="F1089" s="34">
        <f>Source!BZ431</f>
        <v>110</v>
      </c>
      <c r="G1089" s="59">
        <f>(Source!AF431+Source!AE431)*Source!FX431/100</f>
        <v>59.3703</v>
      </c>
      <c r="H1089" s="59">
        <f>Source!X431</f>
        <v>58.42</v>
      </c>
    </row>
    <row r="1090" spans="1:28" x14ac:dyDescent="0.2">
      <c r="C1090" s="11" t="s">
        <v>1518</v>
      </c>
      <c r="D1090" s="34"/>
      <c r="E1090" s="34"/>
      <c r="F1090" s="34"/>
      <c r="G1090" s="34" t="str">
        <f>CONCATENATE(Source!DL431,Source!FT431, "=", Source!FX431, "%")</f>
        <v>*0,9=99%</v>
      </c>
      <c r="H1090" s="34" t="str">
        <f>CONCATENATE(Source!AT431)</f>
        <v>99</v>
      </c>
    </row>
    <row r="1091" spans="1:28" x14ac:dyDescent="0.2">
      <c r="C1091" s="11" t="s">
        <v>1511</v>
      </c>
      <c r="D1091" s="34"/>
      <c r="E1091" s="34"/>
      <c r="F1091" s="34">
        <f>Source!CA431</f>
        <v>70</v>
      </c>
      <c r="G1091" s="59">
        <f>(Source!AF431+Source!AE431)*Source!FY431/100</f>
        <v>35.68215</v>
      </c>
      <c r="H1091" s="59">
        <f>Source!Y431</f>
        <v>35.409999999999997</v>
      </c>
    </row>
    <row r="1092" spans="1:28" x14ac:dyDescent="0.2">
      <c r="C1092" s="11" t="s">
        <v>1519</v>
      </c>
      <c r="D1092" s="34"/>
      <c r="E1092" s="34"/>
      <c r="F1092" s="34"/>
      <c r="G1092" s="34" t="str">
        <f>CONCATENATE(Source!DM431,Source!FU431, "=", Source!FY431, "%")</f>
        <v>*0,85=59,5%</v>
      </c>
      <c r="H1092" s="34" t="str">
        <f>CONCATENATE(Source!AU431)</f>
        <v>60</v>
      </c>
    </row>
    <row r="1093" spans="1:28" x14ac:dyDescent="0.2">
      <c r="C1093" s="11" t="s">
        <v>1512</v>
      </c>
      <c r="D1093" s="34"/>
      <c r="E1093" s="34"/>
      <c r="F1093" s="34"/>
      <c r="G1093" s="59">
        <f>((Source!AF431+Source!AE431)*Source!FX431/100)+((Source!AF431+Source!AE431)*Source!FY431/100)+Source!AB431</f>
        <v>155.02244999999999</v>
      </c>
      <c r="H1093" s="59">
        <f>Source!O431+Source!X431+Source!Y431</f>
        <v>152.84</v>
      </c>
    </row>
    <row r="1094" spans="1:28" ht="42.75" x14ac:dyDescent="0.2">
      <c r="A1094" s="47">
        <v>152</v>
      </c>
      <c r="B1094" s="47" t="str">
        <f>Source!E433</f>
        <v>68</v>
      </c>
      <c r="C1094" s="47" t="str">
        <f>Source!G433</f>
        <v>Прокладка внутренних трубопроводов водоснабжения и отопления из полипропиленовых труб 20 мм</v>
      </c>
      <c r="D1094" s="47" t="str">
        <f>Source!F433</f>
        <v>16-04-005-01</v>
      </c>
      <c r="E1094" s="32" t="str">
        <f>Source!H433</f>
        <v>100 м</v>
      </c>
      <c r="F1094" s="14">
        <f>Source!I433</f>
        <v>0.45500000000000002</v>
      </c>
      <c r="G1094" s="24">
        <f>Source!AB433</f>
        <v>1683.57</v>
      </c>
      <c r="H1094" s="24">
        <f>Source!O433</f>
        <v>5025.1099999999997</v>
      </c>
      <c r="T1094">
        <f>Source!O433+Source!X433+Source!Y433</f>
        <v>10912.16</v>
      </c>
      <c r="U1094">
        <f>Source!P433</f>
        <v>113.3</v>
      </c>
      <c r="V1094">
        <f>Source!S433</f>
        <v>3164.75</v>
      </c>
      <c r="W1094">
        <f>Source!Q433</f>
        <v>1747.06</v>
      </c>
      <c r="X1094">
        <f>Source!R433</f>
        <v>0.33</v>
      </c>
      <c r="Y1094">
        <f>Source!U433</f>
        <v>50.729087499999999</v>
      </c>
      <c r="Z1094">
        <f>Source!V433</f>
        <v>5.6875000000000007E-3</v>
      </c>
      <c r="AA1094">
        <f>Source!X433</f>
        <v>3639.84</v>
      </c>
      <c r="AB1094">
        <f>Source!Y433</f>
        <v>2247.21</v>
      </c>
    </row>
    <row r="1095" spans="1:28" ht="14.25" x14ac:dyDescent="0.2">
      <c r="C1095" s="25" t="str">
        <f>"Объем: "&amp;Source!I433&amp;"=45,5/"&amp;"100"</f>
        <v>Объем: 0,455=45,5/100</v>
      </c>
      <c r="F1095" s="14"/>
      <c r="G1095" s="14"/>
      <c r="H1095" s="14"/>
    </row>
    <row r="1096" spans="1:28" x14ac:dyDescent="0.2">
      <c r="C1096" s="25" t="s">
        <v>1506</v>
      </c>
      <c r="D1096" s="25">
        <f>Source!BA433</f>
        <v>6.56</v>
      </c>
    </row>
    <row r="1097" spans="1:28" x14ac:dyDescent="0.2">
      <c r="C1097" s="25" t="s">
        <v>1507</v>
      </c>
      <c r="D1097" s="25">
        <f>Source!BB433</f>
        <v>6.56</v>
      </c>
    </row>
    <row r="1098" spans="1:28" x14ac:dyDescent="0.2">
      <c r="C1098" s="25" t="s">
        <v>1508</v>
      </c>
      <c r="D1098" s="25">
        <f>Source!BC433</f>
        <v>6.56</v>
      </c>
    </row>
    <row r="1099" spans="1:28" x14ac:dyDescent="0.2">
      <c r="C1099" s="25" t="s">
        <v>1509</v>
      </c>
      <c r="D1099" s="25">
        <f>Source!BS433</f>
        <v>6.56</v>
      </c>
    </row>
    <row r="1100" spans="1:28" x14ac:dyDescent="0.2">
      <c r="C1100" s="25" t="s">
        <v>1513</v>
      </c>
      <c r="D1100" s="102" t="s">
        <v>38</v>
      </c>
      <c r="E1100" s="102"/>
      <c r="F1100" s="102"/>
      <c r="G1100" s="102"/>
      <c r="H1100" s="102"/>
    </row>
    <row r="1101" spans="1:28" x14ac:dyDescent="0.2">
      <c r="C1101" s="25" t="s">
        <v>1514</v>
      </c>
      <c r="D1101" s="102" t="s">
        <v>38</v>
      </c>
      <c r="E1101" s="102"/>
      <c r="F1101" s="102"/>
      <c r="G1101" s="102"/>
      <c r="H1101" s="102"/>
    </row>
    <row r="1102" spans="1:28" x14ac:dyDescent="0.2">
      <c r="C1102" s="25" t="s">
        <v>1515</v>
      </c>
      <c r="D1102" s="102" t="s">
        <v>39</v>
      </c>
      <c r="E1102" s="102"/>
      <c r="F1102" s="102"/>
      <c r="G1102" s="102"/>
      <c r="H1102" s="102"/>
    </row>
    <row r="1103" spans="1:28" x14ac:dyDescent="0.2">
      <c r="C1103" s="25" t="s">
        <v>1516</v>
      </c>
      <c r="D1103" s="102" t="s">
        <v>39</v>
      </c>
      <c r="E1103" s="102"/>
      <c r="F1103" s="102"/>
      <c r="G1103" s="102"/>
      <c r="H1103" s="102"/>
    </row>
    <row r="1104" spans="1:28" x14ac:dyDescent="0.2">
      <c r="C1104" s="25" t="s">
        <v>1517</v>
      </c>
      <c r="D1104" s="102" t="s">
        <v>38</v>
      </c>
      <c r="E1104" s="102"/>
      <c r="F1104" s="102"/>
      <c r="G1104" s="102"/>
      <c r="H1104" s="102"/>
    </row>
    <row r="1105" spans="1:28" x14ac:dyDescent="0.2">
      <c r="C1105" s="11" t="s">
        <v>1510</v>
      </c>
      <c r="D1105" s="34"/>
      <c r="E1105" s="34"/>
      <c r="F1105" s="34">
        <f>Source!BZ433</f>
        <v>128</v>
      </c>
      <c r="G1105" s="59">
        <f>(Source!AF433+Source!AE433)*Source!FX433/100</f>
        <v>1221.5808</v>
      </c>
      <c r="H1105" s="59">
        <f>Source!X433</f>
        <v>3639.84</v>
      </c>
    </row>
    <row r="1106" spans="1:28" x14ac:dyDescent="0.2">
      <c r="C1106" s="11" t="s">
        <v>1518</v>
      </c>
      <c r="D1106" s="34"/>
      <c r="E1106" s="34"/>
      <c r="F1106" s="34"/>
      <c r="G1106" s="34" t="str">
        <f>CONCATENATE(Source!DL433,Source!FT433, "=", Source!FX433, "%")</f>
        <v>*0,9=115,2%</v>
      </c>
      <c r="H1106" s="34" t="str">
        <f>CONCATENATE(Source!AT433)</f>
        <v>115</v>
      </c>
    </row>
    <row r="1107" spans="1:28" x14ac:dyDescent="0.2">
      <c r="C1107" s="11" t="s">
        <v>1511</v>
      </c>
      <c r="D1107" s="34"/>
      <c r="E1107" s="34"/>
      <c r="F1107" s="34">
        <f>Source!CA433</f>
        <v>83</v>
      </c>
      <c r="G1107" s="59">
        <f>(Source!AF433+Source!AE433)*Source!FY433/100</f>
        <v>748.11219999999992</v>
      </c>
      <c r="H1107" s="59">
        <f>Source!Y433</f>
        <v>2247.21</v>
      </c>
    </row>
    <row r="1108" spans="1:28" x14ac:dyDescent="0.2">
      <c r="C1108" s="11" t="s">
        <v>1519</v>
      </c>
      <c r="D1108" s="34"/>
      <c r="E1108" s="34"/>
      <c r="F1108" s="34"/>
      <c r="G1108" s="34" t="str">
        <f>CONCATENATE(Source!DM433,Source!FU433, "=", Source!FY433, "%")</f>
        <v>*0,85=70,55%</v>
      </c>
      <c r="H1108" s="34" t="str">
        <f>CONCATENATE(Source!AU433)</f>
        <v>71</v>
      </c>
    </row>
    <row r="1109" spans="1:28" x14ac:dyDescent="0.2">
      <c r="C1109" s="11" t="s">
        <v>1512</v>
      </c>
      <c r="D1109" s="34"/>
      <c r="E1109" s="34"/>
      <c r="F1109" s="34"/>
      <c r="G1109" s="59">
        <f>((Source!AF433+Source!AE433)*Source!FX433/100)+((Source!AF433+Source!AE433)*Source!FY433/100)+Source!AB433</f>
        <v>3653.2629999999999</v>
      </c>
      <c r="H1109" s="59">
        <f>Source!O433+Source!X433+Source!Y433</f>
        <v>10912.16</v>
      </c>
    </row>
    <row r="1110" spans="1:28" ht="28.5" x14ac:dyDescent="0.2">
      <c r="A1110" s="47">
        <v>153</v>
      </c>
      <c r="B1110" s="47" t="str">
        <f>Source!E435</f>
        <v>68,1</v>
      </c>
      <c r="C1110" s="47" t="str">
        <f>Source!G435</f>
        <v>Кран шаровый муфтовый Valtec для воды диаметром 20 мм, тип в/н</v>
      </c>
      <c r="D1110" s="47" t="str">
        <f>Source!F435</f>
        <v>18.1.09.06-0069</v>
      </c>
      <c r="E1110" s="32" t="str">
        <f>Source!H435</f>
        <v>шт.</v>
      </c>
      <c r="F1110" s="14">
        <f>Source!I435</f>
        <v>36</v>
      </c>
      <c r="G1110" s="24">
        <f>Source!AB435</f>
        <v>46.02</v>
      </c>
      <c r="H1110" s="24">
        <f>Source!O435</f>
        <v>10868.08</v>
      </c>
      <c r="T1110">
        <f>Source!O435+Source!X435+Source!Y435</f>
        <v>10868.08</v>
      </c>
      <c r="U1110">
        <f>Source!P435</f>
        <v>10868.08</v>
      </c>
      <c r="V1110">
        <f>Source!S435</f>
        <v>0</v>
      </c>
      <c r="W1110">
        <f>Source!Q435</f>
        <v>0</v>
      </c>
      <c r="X1110">
        <f>Source!R435</f>
        <v>0</v>
      </c>
      <c r="Y1110">
        <f>Source!U435</f>
        <v>0</v>
      </c>
      <c r="Z1110">
        <f>Source!V435</f>
        <v>0</v>
      </c>
      <c r="AA1110">
        <f>Source!X435</f>
        <v>0</v>
      </c>
      <c r="AB1110">
        <f>Source!Y435</f>
        <v>0</v>
      </c>
    </row>
    <row r="1111" spans="1:28" ht="14.25" x14ac:dyDescent="0.2">
      <c r="C1111" s="25" t="s">
        <v>1508</v>
      </c>
      <c r="D1111" s="25">
        <f>Source!BC435</f>
        <v>6.56</v>
      </c>
      <c r="F1111" s="14"/>
      <c r="G1111" s="14"/>
      <c r="H1111" s="14"/>
    </row>
    <row r="1112" spans="1:28" ht="28.5" x14ac:dyDescent="0.2">
      <c r="A1112" s="47">
        <v>154</v>
      </c>
      <c r="B1112" s="47" t="str">
        <f>Source!E437</f>
        <v>68,2</v>
      </c>
      <c r="C1112" s="47" t="str">
        <f>Source!G437</f>
        <v>Кран шаровый муфтовый Valtec для воды диаметром 20 мм, тип н/н</v>
      </c>
      <c r="D1112" s="47" t="str">
        <f>Source!F437</f>
        <v>18.1.09.06-0070</v>
      </c>
      <c r="E1112" s="32" t="str">
        <f>Source!H437</f>
        <v>шт.</v>
      </c>
      <c r="F1112" s="14">
        <f>Source!I437</f>
        <v>35</v>
      </c>
      <c r="G1112" s="24">
        <f>Source!AB437</f>
        <v>52.25</v>
      </c>
      <c r="H1112" s="24">
        <f>Source!O437</f>
        <v>11996.6</v>
      </c>
      <c r="T1112">
        <f>Source!O437+Source!X437+Source!Y437</f>
        <v>11996.6</v>
      </c>
      <c r="U1112">
        <f>Source!P437</f>
        <v>11996.6</v>
      </c>
      <c r="V1112">
        <f>Source!S437</f>
        <v>0</v>
      </c>
      <c r="W1112">
        <f>Source!Q437</f>
        <v>0</v>
      </c>
      <c r="X1112">
        <f>Source!R437</f>
        <v>0</v>
      </c>
      <c r="Y1112">
        <f>Source!U437</f>
        <v>0</v>
      </c>
      <c r="Z1112">
        <f>Source!V437</f>
        <v>0</v>
      </c>
      <c r="AA1112">
        <f>Source!X437</f>
        <v>0</v>
      </c>
      <c r="AB1112">
        <f>Source!Y437</f>
        <v>0</v>
      </c>
    </row>
    <row r="1113" spans="1:28" ht="14.25" x14ac:dyDescent="0.2">
      <c r="C1113" s="25" t="s">
        <v>1508</v>
      </c>
      <c r="D1113" s="25">
        <f>Source!BC437</f>
        <v>6.56</v>
      </c>
      <c r="F1113" s="14"/>
      <c r="G1113" s="14"/>
      <c r="H1113" s="14"/>
    </row>
    <row r="1114" spans="1:28" ht="28.5" x14ac:dyDescent="0.2">
      <c r="A1114" s="47">
        <v>155</v>
      </c>
      <c r="B1114" s="47" t="str">
        <f>Source!E439</f>
        <v>68,3</v>
      </c>
      <c r="C1114" s="47" t="str">
        <f>Source!G439</f>
        <v>Хомуты для крепления труб</v>
      </c>
      <c r="D1114" s="47" t="str">
        <f>Source!F439</f>
        <v>24.1.02.01-0113</v>
      </c>
      <c r="E1114" s="32" t="str">
        <f>Source!H439</f>
        <v>шт.</v>
      </c>
      <c r="F1114" s="14">
        <f>Source!I439</f>
        <v>65.064999999999998</v>
      </c>
      <c r="G1114" s="24">
        <f>Source!AB439</f>
        <v>8.09</v>
      </c>
      <c r="H1114" s="24">
        <f>Source!O439</f>
        <v>3453.03</v>
      </c>
      <c r="T1114">
        <f>Source!O439+Source!X439+Source!Y439</f>
        <v>3453.03</v>
      </c>
      <c r="U1114">
        <f>Source!P439</f>
        <v>3453.03</v>
      </c>
      <c r="V1114">
        <f>Source!S439</f>
        <v>0</v>
      </c>
      <c r="W1114">
        <f>Source!Q439</f>
        <v>0</v>
      </c>
      <c r="X1114">
        <f>Source!R439</f>
        <v>0</v>
      </c>
      <c r="Y1114">
        <f>Source!U439</f>
        <v>0</v>
      </c>
      <c r="Z1114">
        <f>Source!V439</f>
        <v>0</v>
      </c>
      <c r="AA1114">
        <f>Source!X439</f>
        <v>0</v>
      </c>
      <c r="AB1114">
        <f>Source!Y439</f>
        <v>0</v>
      </c>
    </row>
    <row r="1115" spans="1:28" ht="14.25" x14ac:dyDescent="0.2">
      <c r="C1115" s="25" t="s">
        <v>1508</v>
      </c>
      <c r="D1115" s="25">
        <f>Source!BC439</f>
        <v>6.56</v>
      </c>
      <c r="F1115" s="14"/>
      <c r="G1115" s="14"/>
      <c r="H1115" s="14"/>
    </row>
    <row r="1116" spans="1:28" ht="28.5" x14ac:dyDescent="0.2">
      <c r="A1116" s="47">
        <v>156</v>
      </c>
      <c r="B1116" s="47" t="str">
        <f>Source!E441</f>
        <v>68,4</v>
      </c>
      <c r="C1116" s="47" t="str">
        <f>Source!G441</f>
        <v>Тройник полипропиленовый соединительный диаметром 20 мм</v>
      </c>
      <c r="D1116" s="47" t="str">
        <f>Source!F441</f>
        <v>24.3.05.15-0191</v>
      </c>
      <c r="E1116" s="32" t="str">
        <f>Source!H441</f>
        <v>10 шт.</v>
      </c>
      <c r="F1116" s="14">
        <f>Source!I441</f>
        <v>3</v>
      </c>
      <c r="G1116" s="24">
        <f>Source!AB441</f>
        <v>6.19</v>
      </c>
      <c r="H1116" s="24">
        <f>Source!O441</f>
        <v>121.82</v>
      </c>
      <c r="T1116">
        <f>Source!O441+Source!X441+Source!Y441</f>
        <v>121.82</v>
      </c>
      <c r="U1116">
        <f>Source!P441</f>
        <v>121.82</v>
      </c>
      <c r="V1116">
        <f>Source!S441</f>
        <v>0</v>
      </c>
      <c r="W1116">
        <f>Source!Q441</f>
        <v>0</v>
      </c>
      <c r="X1116">
        <f>Source!R441</f>
        <v>0</v>
      </c>
      <c r="Y1116">
        <f>Source!U441</f>
        <v>0</v>
      </c>
      <c r="Z1116">
        <f>Source!V441</f>
        <v>0</v>
      </c>
      <c r="AA1116">
        <f>Source!X441</f>
        <v>0</v>
      </c>
      <c r="AB1116">
        <f>Source!Y441</f>
        <v>0</v>
      </c>
    </row>
    <row r="1117" spans="1:28" ht="14.25" x14ac:dyDescent="0.2">
      <c r="C1117" s="25" t="s">
        <v>1508</v>
      </c>
      <c r="D1117" s="25">
        <f>Source!BC441</f>
        <v>6.56</v>
      </c>
      <c r="F1117" s="14"/>
      <c r="G1117" s="14"/>
      <c r="H1117" s="14"/>
    </row>
    <row r="1118" spans="1:28" ht="85.5" x14ac:dyDescent="0.2">
      <c r="A1118" s="47">
        <v>157</v>
      </c>
      <c r="B1118" s="47" t="str">
        <f>Source!E443</f>
        <v>68,5</v>
      </c>
      <c r="C1118" s="47" t="str">
        <f>Source!G443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118" s="47" t="str">
        <f>Source!F443</f>
        <v>24.3.02.01-0012</v>
      </c>
      <c r="E1118" s="32" t="str">
        <f>Source!H443</f>
        <v>м</v>
      </c>
      <c r="F1118" s="14">
        <f>Source!I443</f>
        <v>45.5</v>
      </c>
      <c r="G1118" s="24">
        <f>Source!AB443</f>
        <v>9.7899999999999991</v>
      </c>
      <c r="H1118" s="24">
        <f>Source!O443</f>
        <v>2922.12</v>
      </c>
      <c r="T1118">
        <f>Source!O443+Source!X443+Source!Y443</f>
        <v>2922.12</v>
      </c>
      <c r="U1118">
        <f>Source!P443</f>
        <v>2922.12</v>
      </c>
      <c r="V1118">
        <f>Source!S443</f>
        <v>0</v>
      </c>
      <c r="W1118">
        <f>Source!Q443</f>
        <v>0</v>
      </c>
      <c r="X1118">
        <f>Source!R443</f>
        <v>0</v>
      </c>
      <c r="Y1118">
        <f>Source!U443</f>
        <v>0</v>
      </c>
      <c r="Z1118">
        <f>Source!V443</f>
        <v>0</v>
      </c>
      <c r="AA1118">
        <f>Source!X443</f>
        <v>0</v>
      </c>
      <c r="AB1118">
        <f>Source!Y443</f>
        <v>0</v>
      </c>
    </row>
    <row r="1119" spans="1:28" ht="14.25" x14ac:dyDescent="0.2">
      <c r="C1119" s="25" t="s">
        <v>1508</v>
      </c>
      <c r="D1119" s="25">
        <f>Source!BC443</f>
        <v>6.56</v>
      </c>
      <c r="F1119" s="14"/>
      <c r="G1119" s="14"/>
      <c r="H1119" s="14"/>
    </row>
    <row r="1120" spans="1:28" ht="28.5" x14ac:dyDescent="0.2">
      <c r="A1120" s="47">
        <v>158</v>
      </c>
      <c r="B1120" s="47" t="str">
        <f>Source!E445</f>
        <v>68,6</v>
      </c>
      <c r="C1120" s="47" t="str">
        <f>Source!G445</f>
        <v>Угольник 90 град. полипропиленовый диаметром 20 мм</v>
      </c>
      <c r="D1120" s="47" t="str">
        <f>Source!F445</f>
        <v>24.3.05.16-0131</v>
      </c>
      <c r="E1120" s="32" t="str">
        <f>Source!H445</f>
        <v>10 шт.</v>
      </c>
      <c r="F1120" s="14">
        <f>Source!I445</f>
        <v>3.6</v>
      </c>
      <c r="G1120" s="24">
        <f>Source!AB445</f>
        <v>7.11</v>
      </c>
      <c r="H1120" s="24">
        <f>Source!O445</f>
        <v>167.91</v>
      </c>
      <c r="T1120">
        <f>Source!O445+Source!X445+Source!Y445</f>
        <v>167.91</v>
      </c>
      <c r="U1120">
        <f>Source!P445</f>
        <v>167.91</v>
      </c>
      <c r="V1120">
        <f>Source!S445</f>
        <v>0</v>
      </c>
      <c r="W1120">
        <f>Source!Q445</f>
        <v>0</v>
      </c>
      <c r="X1120">
        <f>Source!R445</f>
        <v>0</v>
      </c>
      <c r="Y1120">
        <f>Source!U445</f>
        <v>0</v>
      </c>
      <c r="Z1120">
        <f>Source!V445</f>
        <v>0</v>
      </c>
      <c r="AA1120">
        <f>Source!X445</f>
        <v>0</v>
      </c>
      <c r="AB1120">
        <f>Source!Y445</f>
        <v>0</v>
      </c>
    </row>
    <row r="1121" spans="1:28" ht="14.25" x14ac:dyDescent="0.2">
      <c r="C1121" s="25" t="s">
        <v>1508</v>
      </c>
      <c r="D1121" s="25">
        <f>Source!BC445</f>
        <v>6.56</v>
      </c>
      <c r="F1121" s="14"/>
      <c r="G1121" s="14"/>
      <c r="H1121" s="14"/>
    </row>
    <row r="1122" spans="1:28" ht="57" x14ac:dyDescent="0.2">
      <c r="A1122" s="47">
        <v>159</v>
      </c>
      <c r="B1122" s="47" t="str">
        <f>Source!E447</f>
        <v>68,7</v>
      </c>
      <c r="C1122" s="47" t="str">
        <f>Source!G447</f>
        <v>Планка монтажная ИГЛ БИР ПЕКС (Eagle BP) для скрытого монтажа двух водорозеток с межосевым расстоянием 70 и 150 мм</v>
      </c>
      <c r="D1122" s="47" t="str">
        <f>Source!F447</f>
        <v>18.5.08.10-0005</v>
      </c>
      <c r="E1122" s="32" t="str">
        <f>Source!H447</f>
        <v>шт.</v>
      </c>
      <c r="F1122" s="14">
        <f>Source!I447</f>
        <v>14.999999999999998</v>
      </c>
      <c r="G1122" s="24">
        <f>Source!AB447</f>
        <v>23.43</v>
      </c>
      <c r="H1122" s="24">
        <f>Source!O447</f>
        <v>2305.5100000000002</v>
      </c>
      <c r="T1122">
        <f>Source!O447+Source!X447+Source!Y447</f>
        <v>2305.5100000000002</v>
      </c>
      <c r="U1122">
        <f>Source!P447</f>
        <v>2305.5100000000002</v>
      </c>
      <c r="V1122">
        <f>Source!S447</f>
        <v>0</v>
      </c>
      <c r="W1122">
        <f>Source!Q447</f>
        <v>0</v>
      </c>
      <c r="X1122">
        <f>Source!R447</f>
        <v>0</v>
      </c>
      <c r="Y1122">
        <f>Source!U447</f>
        <v>0</v>
      </c>
      <c r="Z1122">
        <f>Source!V447</f>
        <v>0</v>
      </c>
      <c r="AA1122">
        <f>Source!X447</f>
        <v>0</v>
      </c>
      <c r="AB1122">
        <f>Source!Y447</f>
        <v>0</v>
      </c>
    </row>
    <row r="1123" spans="1:28" ht="14.25" x14ac:dyDescent="0.2">
      <c r="C1123" s="25" t="s">
        <v>1508</v>
      </c>
      <c r="D1123" s="25">
        <f>Source!BC447</f>
        <v>6.56</v>
      </c>
      <c r="F1123" s="14"/>
      <c r="G1123" s="14"/>
      <c r="H1123" s="14"/>
    </row>
    <row r="1124" spans="1:28" ht="42.75" x14ac:dyDescent="0.2">
      <c r="A1124" s="47">
        <v>160</v>
      </c>
      <c r="B1124" s="47" t="str">
        <f>Source!E449</f>
        <v>68,8</v>
      </c>
      <c r="C1124" s="47" t="str">
        <f>Source!G449</f>
        <v>Водорозетка напрессовочная ИГЛ БИР ПЕКС "Стандарт" (Eagle BP), размером 1/2"х20 (2,8) мм</v>
      </c>
      <c r="D1124" s="47" t="str">
        <f>Source!F449</f>
        <v>23.8.01.01-0022</v>
      </c>
      <c r="E1124" s="32" t="str">
        <f>Source!H449</f>
        <v>10 шт.</v>
      </c>
      <c r="F1124" s="14">
        <f>Source!I449</f>
        <v>0.1</v>
      </c>
      <c r="G1124" s="24">
        <f>Source!AB449</f>
        <v>306.01</v>
      </c>
      <c r="H1124" s="24">
        <f>Source!O449</f>
        <v>200.74</v>
      </c>
      <c r="T1124">
        <f>Source!O449+Source!X449+Source!Y449</f>
        <v>200.74</v>
      </c>
      <c r="U1124">
        <f>Source!P449</f>
        <v>200.74</v>
      </c>
      <c r="V1124">
        <f>Source!S449</f>
        <v>0</v>
      </c>
      <c r="W1124">
        <f>Source!Q449</f>
        <v>0</v>
      </c>
      <c r="X1124">
        <f>Source!R449</f>
        <v>0</v>
      </c>
      <c r="Y1124">
        <f>Source!U449</f>
        <v>0</v>
      </c>
      <c r="Z1124">
        <f>Source!V449</f>
        <v>0</v>
      </c>
      <c r="AA1124">
        <f>Source!X449</f>
        <v>0</v>
      </c>
      <c r="AB1124">
        <f>Source!Y449</f>
        <v>0</v>
      </c>
    </row>
    <row r="1125" spans="1:28" ht="14.25" x14ac:dyDescent="0.2">
      <c r="C1125" s="25" t="s">
        <v>1508</v>
      </c>
      <c r="D1125" s="25">
        <f>Source!BC449</f>
        <v>6.56</v>
      </c>
      <c r="F1125" s="14"/>
      <c r="G1125" s="14"/>
      <c r="H1125" s="14"/>
    </row>
    <row r="1126" spans="1:28" ht="42.75" x14ac:dyDescent="0.2">
      <c r="A1126" s="47">
        <v>161</v>
      </c>
      <c r="B1126" s="47" t="str">
        <f>Source!E451</f>
        <v>68,9</v>
      </c>
      <c r="C1126" s="47" t="str">
        <f>Source!G451</f>
        <v>Муфта полипропиленовая комбинированная, с внутренней резьбой, разъемная диаметром 20х3/4"</v>
      </c>
      <c r="D1126" s="47" t="str">
        <f>Source!F451</f>
        <v>24.3.05.07-0063</v>
      </c>
      <c r="E1126" s="32" t="str">
        <f>Source!H451</f>
        <v>10 шт.</v>
      </c>
      <c r="F1126" s="14">
        <f>Source!I451</f>
        <v>10.6</v>
      </c>
      <c r="G1126" s="24">
        <f>Source!AB451</f>
        <v>198.4</v>
      </c>
      <c r="H1126" s="24">
        <f>Source!O451</f>
        <v>13795.94</v>
      </c>
      <c r="T1126">
        <f>Source!O451+Source!X451+Source!Y451</f>
        <v>13795.94</v>
      </c>
      <c r="U1126">
        <f>Source!P451</f>
        <v>13795.94</v>
      </c>
      <c r="V1126">
        <f>Source!S451</f>
        <v>0</v>
      </c>
      <c r="W1126">
        <f>Source!Q451</f>
        <v>0</v>
      </c>
      <c r="X1126">
        <f>Source!R451</f>
        <v>0</v>
      </c>
      <c r="Y1126">
        <f>Source!U451</f>
        <v>0</v>
      </c>
      <c r="Z1126">
        <f>Source!V451</f>
        <v>0</v>
      </c>
      <c r="AA1126">
        <f>Source!X451</f>
        <v>0</v>
      </c>
      <c r="AB1126">
        <f>Source!Y451</f>
        <v>0</v>
      </c>
    </row>
    <row r="1127" spans="1:28" ht="14.25" x14ac:dyDescent="0.2">
      <c r="C1127" s="25" t="s">
        <v>1508</v>
      </c>
      <c r="D1127" s="25">
        <f>Source!BC451</f>
        <v>6.56</v>
      </c>
      <c r="F1127" s="14"/>
      <c r="G1127" s="14"/>
      <c r="H1127" s="14"/>
    </row>
    <row r="1128" spans="1:28" ht="28.5" x14ac:dyDescent="0.2">
      <c r="A1128" s="47">
        <v>162</v>
      </c>
      <c r="B1128" s="47" t="str">
        <f>Source!E453</f>
        <v>69</v>
      </c>
      <c r="C1128" s="47" t="str">
        <f>Source!G453</f>
        <v>Установка моек на одно отделение ранее демонтированных</v>
      </c>
      <c r="D1128" s="47" t="str">
        <f>Source!F453</f>
        <v>17-01-005-01</v>
      </c>
      <c r="E1128" s="32" t="str">
        <f>Source!H453</f>
        <v>10 компл</v>
      </c>
      <c r="F1128" s="14">
        <f>Source!I453</f>
        <v>0.8</v>
      </c>
      <c r="G1128" s="24">
        <f>Source!AB453</f>
        <v>261.36</v>
      </c>
      <c r="H1128" s="24">
        <f>Source!O453</f>
        <v>1371.62</v>
      </c>
      <c r="T1128">
        <f>Source!O453+Source!X453+Source!Y453</f>
        <v>3283.2799999999997</v>
      </c>
      <c r="U1128">
        <f>Source!P453</f>
        <v>279.04000000000002</v>
      </c>
      <c r="V1128">
        <f>Source!S453</f>
        <v>1005.57</v>
      </c>
      <c r="W1128">
        <f>Source!Q453</f>
        <v>87.01</v>
      </c>
      <c r="X1128">
        <f>Source!R453</f>
        <v>22.2</v>
      </c>
      <c r="Y1128">
        <f>Source!U453</f>
        <v>15.9344</v>
      </c>
      <c r="Z1128">
        <f>Source!V453</f>
        <v>0.27</v>
      </c>
      <c r="AA1128">
        <f>Source!X453</f>
        <v>1181.94</v>
      </c>
      <c r="AB1128">
        <f>Source!Y453</f>
        <v>729.72</v>
      </c>
    </row>
    <row r="1129" spans="1:28" ht="14.25" x14ac:dyDescent="0.2">
      <c r="C1129" s="25" t="str">
        <f>"Объем: "&amp;Source!I453&amp;"=8/"&amp;"10"</f>
        <v>Объем: 0,8=8/10</v>
      </c>
      <c r="F1129" s="14"/>
      <c r="G1129" s="14"/>
      <c r="H1129" s="14"/>
    </row>
    <row r="1130" spans="1:28" x14ac:dyDescent="0.2">
      <c r="C1130" s="25" t="s">
        <v>1506</v>
      </c>
      <c r="D1130" s="25">
        <f>Source!BA453</f>
        <v>6.56</v>
      </c>
    </row>
    <row r="1131" spans="1:28" x14ac:dyDescent="0.2">
      <c r="C1131" s="25" t="s">
        <v>1507</v>
      </c>
      <c r="D1131" s="25">
        <f>Source!BB453</f>
        <v>6.56</v>
      </c>
    </row>
    <row r="1132" spans="1:28" x14ac:dyDescent="0.2">
      <c r="C1132" s="25" t="s">
        <v>1508</v>
      </c>
      <c r="D1132" s="25">
        <f>Source!BC453</f>
        <v>6.56</v>
      </c>
    </row>
    <row r="1133" spans="1:28" x14ac:dyDescent="0.2">
      <c r="C1133" s="25" t="s">
        <v>1509</v>
      </c>
      <c r="D1133" s="25">
        <f>Source!BS453</f>
        <v>6.56</v>
      </c>
    </row>
    <row r="1134" spans="1:28" x14ac:dyDescent="0.2">
      <c r="C1134" s="25" t="s">
        <v>1513</v>
      </c>
      <c r="D1134" s="102" t="s">
        <v>38</v>
      </c>
      <c r="E1134" s="102"/>
      <c r="F1134" s="102"/>
      <c r="G1134" s="102"/>
      <c r="H1134" s="102"/>
    </row>
    <row r="1135" spans="1:28" x14ac:dyDescent="0.2">
      <c r="C1135" s="25" t="s">
        <v>1514</v>
      </c>
      <c r="D1135" s="102" t="s">
        <v>38</v>
      </c>
      <c r="E1135" s="102"/>
      <c r="F1135" s="102"/>
      <c r="G1135" s="102"/>
      <c r="H1135" s="102"/>
    </row>
    <row r="1136" spans="1:28" x14ac:dyDescent="0.2">
      <c r="C1136" s="25" t="s">
        <v>1515</v>
      </c>
      <c r="D1136" s="102" t="s">
        <v>39</v>
      </c>
      <c r="E1136" s="102"/>
      <c r="F1136" s="102"/>
      <c r="G1136" s="102"/>
      <c r="H1136" s="102"/>
    </row>
    <row r="1137" spans="1:28" x14ac:dyDescent="0.2">
      <c r="C1137" s="25" t="s">
        <v>1516</v>
      </c>
      <c r="D1137" s="102" t="s">
        <v>39</v>
      </c>
      <c r="E1137" s="102"/>
      <c r="F1137" s="102"/>
      <c r="G1137" s="102"/>
      <c r="H1137" s="102"/>
    </row>
    <row r="1138" spans="1:28" x14ac:dyDescent="0.2">
      <c r="C1138" s="25" t="s">
        <v>1517</v>
      </c>
      <c r="D1138" s="102" t="s">
        <v>38</v>
      </c>
      <c r="E1138" s="102"/>
      <c r="F1138" s="102"/>
      <c r="G1138" s="102"/>
      <c r="H1138" s="102"/>
    </row>
    <row r="1139" spans="1:28" x14ac:dyDescent="0.2">
      <c r="C1139" s="11" t="s">
        <v>1510</v>
      </c>
      <c r="D1139" s="34"/>
      <c r="E1139" s="34"/>
      <c r="F1139" s="34">
        <f>Source!BZ453</f>
        <v>128</v>
      </c>
      <c r="G1139" s="59">
        <f>(Source!AF453+Source!AE453)*Source!FX453/100</f>
        <v>225.60767999999999</v>
      </c>
      <c r="H1139" s="59">
        <f>Source!X453</f>
        <v>1181.94</v>
      </c>
    </row>
    <row r="1140" spans="1:28" x14ac:dyDescent="0.2">
      <c r="C1140" s="11" t="s">
        <v>1518</v>
      </c>
      <c r="D1140" s="34"/>
      <c r="E1140" s="34"/>
      <c r="F1140" s="34"/>
      <c r="G1140" s="34" t="str">
        <f>CONCATENATE(Source!DL453,Source!FT453, "=", Source!FX453, "%")</f>
        <v>*0,9=115,2%</v>
      </c>
      <c r="H1140" s="34" t="str">
        <f>CONCATENATE(Source!AT453)</f>
        <v>115</v>
      </c>
    </row>
    <row r="1141" spans="1:28" x14ac:dyDescent="0.2">
      <c r="C1141" s="11" t="s">
        <v>1511</v>
      </c>
      <c r="D1141" s="34"/>
      <c r="E1141" s="34"/>
      <c r="F1141" s="34">
        <f>Source!CA453</f>
        <v>83</v>
      </c>
      <c r="G1141" s="59">
        <f>(Source!AF453+Source!AE453)*Source!FY453/100</f>
        <v>138.16512</v>
      </c>
      <c r="H1141" s="59">
        <f>Source!Y453</f>
        <v>729.72</v>
      </c>
    </row>
    <row r="1142" spans="1:28" x14ac:dyDescent="0.2">
      <c r="C1142" s="11" t="s">
        <v>1519</v>
      </c>
      <c r="D1142" s="34"/>
      <c r="E1142" s="34"/>
      <c r="F1142" s="34"/>
      <c r="G1142" s="34" t="str">
        <f>CONCATENATE(Source!DM453,Source!FU453, "=", Source!FY453, "%")</f>
        <v>*0,85=70,55%</v>
      </c>
      <c r="H1142" s="34" t="str">
        <f>CONCATENATE(Source!AU453)</f>
        <v>71</v>
      </c>
    </row>
    <row r="1143" spans="1:28" x14ac:dyDescent="0.2">
      <c r="C1143" s="11" t="s">
        <v>1512</v>
      </c>
      <c r="D1143" s="34"/>
      <c r="E1143" s="34"/>
      <c r="F1143" s="34"/>
      <c r="G1143" s="59">
        <f>((Source!AF453+Source!AE453)*Source!FX453/100)+((Source!AF453+Source!AE453)*Source!FY453/100)+Source!AB453</f>
        <v>625.13279999999997</v>
      </c>
      <c r="H1143" s="59">
        <f>Source!O453+Source!X453+Source!Y453</f>
        <v>3283.2799999999997</v>
      </c>
    </row>
    <row r="1144" spans="1:28" ht="28.5" x14ac:dyDescent="0.2">
      <c r="A1144" s="47">
        <v>163</v>
      </c>
      <c r="B1144" s="47" t="str">
        <f>Source!E455</f>
        <v>69,1</v>
      </c>
      <c r="C1144" s="47" t="str">
        <f>Source!G455</f>
        <v>Дюбели пластмассовые с шурупами 10х50 мм</v>
      </c>
      <c r="D1144" s="47" t="str">
        <f>Source!F455</f>
        <v>01.7.15.07-0010</v>
      </c>
      <c r="E1144" s="32" t="str">
        <f>Source!H455</f>
        <v>100 шт.</v>
      </c>
      <c r="F1144" s="14">
        <f>Source!I455</f>
        <v>0.32</v>
      </c>
      <c r="G1144" s="24">
        <f>Source!AB455</f>
        <v>39</v>
      </c>
      <c r="H1144" s="24">
        <f>Source!O455</f>
        <v>81.87</v>
      </c>
      <c r="T1144">
        <f>Source!O455+Source!X455+Source!Y455</f>
        <v>81.87</v>
      </c>
      <c r="U1144">
        <f>Source!P455</f>
        <v>81.87</v>
      </c>
      <c r="V1144">
        <f>Source!S455</f>
        <v>0</v>
      </c>
      <c r="W1144">
        <f>Source!Q455</f>
        <v>0</v>
      </c>
      <c r="X1144">
        <f>Source!R455</f>
        <v>0</v>
      </c>
      <c r="Y1144">
        <f>Source!U455</f>
        <v>0</v>
      </c>
      <c r="Z1144">
        <f>Source!V455</f>
        <v>0</v>
      </c>
      <c r="AA1144">
        <f>Source!X455</f>
        <v>0</v>
      </c>
      <c r="AB1144">
        <f>Source!Y455</f>
        <v>0</v>
      </c>
    </row>
    <row r="1145" spans="1:28" ht="14.25" x14ac:dyDescent="0.2">
      <c r="C1145" s="25" t="s">
        <v>1508</v>
      </c>
      <c r="D1145" s="25">
        <f>Source!BC455</f>
        <v>6.56</v>
      </c>
      <c r="F1145" s="14"/>
      <c r="G1145" s="14"/>
      <c r="H1145" s="14"/>
    </row>
    <row r="1146" spans="1:28" ht="28.5" x14ac:dyDescent="0.2">
      <c r="A1146" s="47">
        <v>164</v>
      </c>
      <c r="B1146" s="47" t="str">
        <f>Source!E457</f>
        <v>69,2</v>
      </c>
      <c r="C1146" s="47" t="str">
        <f>Source!G457</f>
        <v>Раствор готовый кладочный цементный марки 50</v>
      </c>
      <c r="D1146" s="47" t="str">
        <f>Source!F457</f>
        <v>04.3.01.09-0012</v>
      </c>
      <c r="E1146" s="32" t="str">
        <f>Source!H457</f>
        <v>м3</v>
      </c>
      <c r="F1146" s="14">
        <f>Source!I457</f>
        <v>8.0000000000000002E-3</v>
      </c>
      <c r="G1146" s="24">
        <f>Source!AB457</f>
        <v>485.9</v>
      </c>
      <c r="H1146" s="24">
        <f>Source!O457</f>
        <v>25.5</v>
      </c>
      <c r="T1146">
        <f>Source!O457+Source!X457+Source!Y457</f>
        <v>25.5</v>
      </c>
      <c r="U1146">
        <f>Source!P457</f>
        <v>25.5</v>
      </c>
      <c r="V1146">
        <f>Source!S457</f>
        <v>0</v>
      </c>
      <c r="W1146">
        <f>Source!Q457</f>
        <v>0</v>
      </c>
      <c r="X1146">
        <f>Source!R457</f>
        <v>0</v>
      </c>
      <c r="Y1146">
        <f>Source!U457</f>
        <v>0</v>
      </c>
      <c r="Z1146">
        <f>Source!V457</f>
        <v>0</v>
      </c>
      <c r="AA1146">
        <f>Source!X457</f>
        <v>0</v>
      </c>
      <c r="AB1146">
        <f>Source!Y457</f>
        <v>0</v>
      </c>
    </row>
    <row r="1147" spans="1:28" ht="14.25" x14ac:dyDescent="0.2">
      <c r="C1147" s="25" t="s">
        <v>1508</v>
      </c>
      <c r="D1147" s="25">
        <f>Source!BC457</f>
        <v>6.56</v>
      </c>
      <c r="F1147" s="14"/>
      <c r="G1147" s="14"/>
      <c r="H1147" s="14"/>
    </row>
    <row r="1148" spans="1:28" ht="28.5" x14ac:dyDescent="0.2">
      <c r="A1148" s="47">
        <v>165</v>
      </c>
      <c r="B1148" s="47" t="str">
        <f>Source!E459</f>
        <v>69,3</v>
      </c>
      <c r="C1148" s="47" t="str">
        <f>Source!G459</f>
        <v>Замазка суриковая</v>
      </c>
      <c r="D1148" s="47" t="str">
        <f>Source!F459</f>
        <v>14.5.02.02-0105</v>
      </c>
      <c r="E1148" s="32" t="str">
        <f>Source!H459</f>
        <v>кг</v>
      </c>
      <c r="F1148" s="14">
        <f>Source!I459</f>
        <v>1.6</v>
      </c>
      <c r="G1148" s="24">
        <f>Source!AB459</f>
        <v>19.61</v>
      </c>
      <c r="H1148" s="24">
        <f>Source!O459</f>
        <v>205.83</v>
      </c>
      <c r="T1148">
        <f>Source!O459+Source!X459+Source!Y459</f>
        <v>205.83</v>
      </c>
      <c r="U1148">
        <f>Source!P459</f>
        <v>205.83</v>
      </c>
      <c r="V1148">
        <f>Source!S459</f>
        <v>0</v>
      </c>
      <c r="W1148">
        <f>Source!Q459</f>
        <v>0</v>
      </c>
      <c r="X1148">
        <f>Source!R459</f>
        <v>0</v>
      </c>
      <c r="Y1148">
        <f>Source!U459</f>
        <v>0</v>
      </c>
      <c r="Z1148">
        <f>Source!V459</f>
        <v>0</v>
      </c>
      <c r="AA1148">
        <f>Source!X459</f>
        <v>0</v>
      </c>
      <c r="AB1148">
        <f>Source!Y459</f>
        <v>0</v>
      </c>
    </row>
    <row r="1149" spans="1:28" ht="14.25" x14ac:dyDescent="0.2">
      <c r="C1149" s="25" t="s">
        <v>1508</v>
      </c>
      <c r="D1149" s="25">
        <f>Source!BC459</f>
        <v>6.56</v>
      </c>
      <c r="F1149" s="14"/>
      <c r="G1149" s="14"/>
      <c r="H1149" s="14"/>
    </row>
    <row r="1150" spans="1:28" ht="28.5" x14ac:dyDescent="0.2">
      <c r="A1150" s="47">
        <v>166</v>
      </c>
      <c r="B1150" s="47" t="str">
        <f>Source!E461</f>
        <v>70</v>
      </c>
      <c r="C1150" s="47" t="str">
        <f>Source!G461</f>
        <v>Установка умывальников одиночных с подводкой холодной и горячей воды</v>
      </c>
      <c r="D1150" s="47" t="str">
        <f>Source!F461</f>
        <v>17-01-001-14</v>
      </c>
      <c r="E1150" s="32" t="str">
        <f>Source!H461</f>
        <v>10 компл</v>
      </c>
      <c r="F1150" s="14">
        <f>Source!I461</f>
        <v>0.7</v>
      </c>
      <c r="G1150" s="24">
        <f>Source!AB461</f>
        <v>304.85000000000002</v>
      </c>
      <c r="H1150" s="24">
        <f>Source!O461</f>
        <v>1399.87</v>
      </c>
      <c r="T1150">
        <f>Source!O461+Source!X461+Source!Y461</f>
        <v>3491.59</v>
      </c>
      <c r="U1150">
        <f>Source!P461</f>
        <v>193.74</v>
      </c>
      <c r="V1150">
        <f>Source!S461</f>
        <v>1099.83</v>
      </c>
      <c r="W1150">
        <f>Source!Q461</f>
        <v>106.3</v>
      </c>
      <c r="X1150">
        <f>Source!R461</f>
        <v>24.75</v>
      </c>
      <c r="Y1150">
        <f>Source!U461</f>
        <v>17.428249999999998</v>
      </c>
      <c r="Z1150">
        <f>Source!V461</f>
        <v>0.30624999999999997</v>
      </c>
      <c r="AA1150">
        <f>Source!X461</f>
        <v>1293.27</v>
      </c>
      <c r="AB1150">
        <f>Source!Y461</f>
        <v>798.45</v>
      </c>
    </row>
    <row r="1151" spans="1:28" ht="14.25" x14ac:dyDescent="0.2">
      <c r="C1151" s="25" t="str">
        <f>"Объем: "&amp;Source!I461&amp;"=7/"&amp;"10"</f>
        <v>Объем: 0,7=7/10</v>
      </c>
      <c r="F1151" s="14"/>
      <c r="G1151" s="14"/>
      <c r="H1151" s="14"/>
    </row>
    <row r="1152" spans="1:28" x14ac:dyDescent="0.2">
      <c r="C1152" s="25" t="s">
        <v>1506</v>
      </c>
      <c r="D1152" s="25">
        <f>Source!BA461</f>
        <v>6.56</v>
      </c>
    </row>
    <row r="1153" spans="1:28" x14ac:dyDescent="0.2">
      <c r="C1153" s="25" t="s">
        <v>1507</v>
      </c>
      <c r="D1153" s="25">
        <f>Source!BB461</f>
        <v>6.56</v>
      </c>
    </row>
    <row r="1154" spans="1:28" x14ac:dyDescent="0.2">
      <c r="C1154" s="25" t="s">
        <v>1508</v>
      </c>
      <c r="D1154" s="25">
        <f>Source!BC461</f>
        <v>6.56</v>
      </c>
    </row>
    <row r="1155" spans="1:28" x14ac:dyDescent="0.2">
      <c r="C1155" s="25" t="s">
        <v>1509</v>
      </c>
      <c r="D1155" s="25">
        <f>Source!BS461</f>
        <v>6.56</v>
      </c>
    </row>
    <row r="1156" spans="1:28" x14ac:dyDescent="0.2">
      <c r="C1156" s="25" t="s">
        <v>1513</v>
      </c>
      <c r="D1156" s="102" t="s">
        <v>38</v>
      </c>
      <c r="E1156" s="102"/>
      <c r="F1156" s="102"/>
      <c r="G1156" s="102"/>
      <c r="H1156" s="102"/>
    </row>
    <row r="1157" spans="1:28" x14ac:dyDescent="0.2">
      <c r="C1157" s="25" t="s">
        <v>1514</v>
      </c>
      <c r="D1157" s="102" t="s">
        <v>38</v>
      </c>
      <c r="E1157" s="102"/>
      <c r="F1157" s="102"/>
      <c r="G1157" s="102"/>
      <c r="H1157" s="102"/>
    </row>
    <row r="1158" spans="1:28" x14ac:dyDescent="0.2">
      <c r="C1158" s="25" t="s">
        <v>1515</v>
      </c>
      <c r="D1158" s="102" t="s">
        <v>39</v>
      </c>
      <c r="E1158" s="102"/>
      <c r="F1158" s="102"/>
      <c r="G1158" s="102"/>
      <c r="H1158" s="102"/>
    </row>
    <row r="1159" spans="1:28" x14ac:dyDescent="0.2">
      <c r="C1159" s="25" t="s">
        <v>1516</v>
      </c>
      <c r="D1159" s="102" t="s">
        <v>39</v>
      </c>
      <c r="E1159" s="102"/>
      <c r="F1159" s="102"/>
      <c r="G1159" s="102"/>
      <c r="H1159" s="102"/>
    </row>
    <row r="1160" spans="1:28" x14ac:dyDescent="0.2">
      <c r="C1160" s="25" t="s">
        <v>1517</v>
      </c>
      <c r="D1160" s="102" t="s">
        <v>38</v>
      </c>
      <c r="E1160" s="102"/>
      <c r="F1160" s="102"/>
      <c r="G1160" s="102"/>
      <c r="H1160" s="102"/>
    </row>
    <row r="1161" spans="1:28" x14ac:dyDescent="0.2">
      <c r="C1161" s="11" t="s">
        <v>1510</v>
      </c>
      <c r="D1161" s="34"/>
      <c r="E1161" s="34"/>
      <c r="F1161" s="34">
        <f>Source!BZ461</f>
        <v>128</v>
      </c>
      <c r="G1161" s="59">
        <f>(Source!AF461+Source!AE461)*Source!FX461/100</f>
        <v>282.12479999999999</v>
      </c>
      <c r="H1161" s="59">
        <f>Source!X461</f>
        <v>1293.27</v>
      </c>
    </row>
    <row r="1162" spans="1:28" x14ac:dyDescent="0.2">
      <c r="C1162" s="11" t="s">
        <v>1518</v>
      </c>
      <c r="D1162" s="34"/>
      <c r="E1162" s="34"/>
      <c r="F1162" s="34"/>
      <c r="G1162" s="34" t="str">
        <f>CONCATENATE(Source!DL461,Source!FT461, "=", Source!FX461, "%")</f>
        <v>*0,9=115,2%</v>
      </c>
      <c r="H1162" s="34" t="str">
        <f>CONCATENATE(Source!AT461)</f>
        <v>115</v>
      </c>
    </row>
    <row r="1163" spans="1:28" x14ac:dyDescent="0.2">
      <c r="C1163" s="11" t="s">
        <v>1511</v>
      </c>
      <c r="D1163" s="34"/>
      <c r="E1163" s="34"/>
      <c r="F1163" s="34">
        <f>Source!CA461</f>
        <v>83</v>
      </c>
      <c r="G1163" s="59">
        <f>(Source!AF461+Source!AE461)*Source!FY461/100</f>
        <v>172.77694999999997</v>
      </c>
      <c r="H1163" s="59">
        <f>Source!Y461</f>
        <v>798.45</v>
      </c>
    </row>
    <row r="1164" spans="1:28" x14ac:dyDescent="0.2">
      <c r="C1164" s="11" t="s">
        <v>1519</v>
      </c>
      <c r="D1164" s="34"/>
      <c r="E1164" s="34"/>
      <c r="F1164" s="34"/>
      <c r="G1164" s="34" t="str">
        <f>CONCATENATE(Source!DM461,Source!FU461, "=", Source!FY461, "%")</f>
        <v>*0,85=70,55%</v>
      </c>
      <c r="H1164" s="34" t="str">
        <f>CONCATENATE(Source!AU461)</f>
        <v>71</v>
      </c>
    </row>
    <row r="1165" spans="1:28" x14ac:dyDescent="0.2">
      <c r="C1165" s="11" t="s">
        <v>1512</v>
      </c>
      <c r="D1165" s="34"/>
      <c r="E1165" s="34"/>
      <c r="F1165" s="34"/>
      <c r="G1165" s="59">
        <f>((Source!AF461+Source!AE461)*Source!FX461/100)+((Source!AF461+Source!AE461)*Source!FY461/100)+Source!AB461</f>
        <v>759.75175000000002</v>
      </c>
      <c r="H1165" s="59">
        <f>Source!O461+Source!X461+Source!Y461</f>
        <v>3491.59</v>
      </c>
    </row>
    <row r="1166" spans="1:28" ht="28.5" x14ac:dyDescent="0.2">
      <c r="A1166" s="47">
        <v>167</v>
      </c>
      <c r="B1166" s="47" t="str">
        <f>Source!E463</f>
        <v>70,1</v>
      </c>
      <c r="C1166" s="47" t="str">
        <f>Source!G463</f>
        <v>Дюбели пластмассовые с шурупами 10х60 мм</v>
      </c>
      <c r="D1166" s="47" t="str">
        <f>Source!F463</f>
        <v>01.7.15.07-0011</v>
      </c>
      <c r="E1166" s="32" t="str">
        <f>Source!H463</f>
        <v>100 шт.</v>
      </c>
      <c r="F1166" s="14">
        <f>Source!I463</f>
        <v>0.28000000000000003</v>
      </c>
      <c r="G1166" s="24">
        <f>Source!AB463</f>
        <v>45.9</v>
      </c>
      <c r="H1166" s="24">
        <f>Source!O463</f>
        <v>84.31</v>
      </c>
      <c r="T1166">
        <f>Source!O463+Source!X463+Source!Y463</f>
        <v>84.31</v>
      </c>
      <c r="U1166">
        <f>Source!P463</f>
        <v>84.31</v>
      </c>
      <c r="V1166">
        <f>Source!S463</f>
        <v>0</v>
      </c>
      <c r="W1166">
        <f>Source!Q463</f>
        <v>0</v>
      </c>
      <c r="X1166">
        <f>Source!R463</f>
        <v>0</v>
      </c>
      <c r="Y1166">
        <f>Source!U463</f>
        <v>0</v>
      </c>
      <c r="Z1166">
        <f>Source!V463</f>
        <v>0</v>
      </c>
      <c r="AA1166">
        <f>Source!X463</f>
        <v>0</v>
      </c>
      <c r="AB1166">
        <f>Source!Y463</f>
        <v>0</v>
      </c>
    </row>
    <row r="1167" spans="1:28" ht="14.25" x14ac:dyDescent="0.2">
      <c r="C1167" s="25" t="s">
        <v>1508</v>
      </c>
      <c r="D1167" s="25">
        <f>Source!BC463</f>
        <v>6.56</v>
      </c>
      <c r="F1167" s="14"/>
      <c r="G1167" s="14"/>
      <c r="H1167" s="14"/>
    </row>
    <row r="1168" spans="1:28" ht="28.5" x14ac:dyDescent="0.2">
      <c r="A1168" s="47">
        <v>168</v>
      </c>
      <c r="B1168" s="47" t="str">
        <f>Source!E465</f>
        <v>70,2</v>
      </c>
      <c r="C1168" s="47" t="str">
        <f>Source!G465</f>
        <v>Замазка суриковая</v>
      </c>
      <c r="D1168" s="47" t="str">
        <f>Source!F465</f>
        <v>14.5.02.02-0105</v>
      </c>
      <c r="E1168" s="32" t="str">
        <f>Source!H465</f>
        <v>кг</v>
      </c>
      <c r="F1168" s="14">
        <f>Source!I465</f>
        <v>1.4</v>
      </c>
      <c r="G1168" s="24">
        <f>Source!AB465</f>
        <v>19.61</v>
      </c>
      <c r="H1168" s="24">
        <f>Source!O465</f>
        <v>180.1</v>
      </c>
      <c r="T1168">
        <f>Source!O465+Source!X465+Source!Y465</f>
        <v>180.1</v>
      </c>
      <c r="U1168">
        <f>Source!P465</f>
        <v>180.1</v>
      </c>
      <c r="V1168">
        <f>Source!S465</f>
        <v>0</v>
      </c>
      <c r="W1168">
        <f>Source!Q465</f>
        <v>0</v>
      </c>
      <c r="X1168">
        <f>Source!R465</f>
        <v>0</v>
      </c>
      <c r="Y1168">
        <f>Source!U465</f>
        <v>0</v>
      </c>
      <c r="Z1168">
        <f>Source!V465</f>
        <v>0</v>
      </c>
      <c r="AA1168">
        <f>Source!X465</f>
        <v>0</v>
      </c>
      <c r="AB1168">
        <f>Source!Y465</f>
        <v>0</v>
      </c>
    </row>
    <row r="1169" spans="1:28" ht="14.25" x14ac:dyDescent="0.2">
      <c r="C1169" s="25" t="s">
        <v>1508</v>
      </c>
      <c r="D1169" s="25">
        <f>Source!BC465</f>
        <v>6.56</v>
      </c>
      <c r="F1169" s="14"/>
      <c r="G1169" s="14"/>
      <c r="H1169" s="14"/>
    </row>
    <row r="1170" spans="1:28" ht="57" x14ac:dyDescent="0.2">
      <c r="A1170" s="47">
        <v>169</v>
      </c>
      <c r="B1170" s="47" t="str">
        <f>Source!E467</f>
        <v>70,3</v>
      </c>
      <c r="C1170" s="47" t="str">
        <f>Source!G467</f>
        <v>Пьедесталы для умывальников полуфарфоровые и фарфоровые размером 640х215х200, 670-630х240-180, 200-175 мм</v>
      </c>
      <c r="D1170" s="47" t="str">
        <f>Source!F467</f>
        <v>18.2.06.12-0021</v>
      </c>
      <c r="E1170" s="32" t="str">
        <f>Source!H467</f>
        <v>шт.</v>
      </c>
      <c r="F1170" s="14">
        <f>Source!I467</f>
        <v>7</v>
      </c>
      <c r="G1170" s="24">
        <f>Source!AB467</f>
        <v>130.53</v>
      </c>
      <c r="H1170" s="24">
        <f>Source!O467</f>
        <v>5993.94</v>
      </c>
      <c r="T1170">
        <f>Source!O467+Source!X467+Source!Y467</f>
        <v>5993.94</v>
      </c>
      <c r="U1170">
        <f>Source!P467</f>
        <v>5993.94</v>
      </c>
      <c r="V1170">
        <f>Source!S467</f>
        <v>0</v>
      </c>
      <c r="W1170">
        <f>Source!Q467</f>
        <v>0</v>
      </c>
      <c r="X1170">
        <f>Source!R467</f>
        <v>0</v>
      </c>
      <c r="Y1170">
        <f>Source!U467</f>
        <v>0</v>
      </c>
      <c r="Z1170">
        <f>Source!V467</f>
        <v>0</v>
      </c>
      <c r="AA1170">
        <f>Source!X467</f>
        <v>0</v>
      </c>
      <c r="AB1170">
        <f>Source!Y467</f>
        <v>0</v>
      </c>
    </row>
    <row r="1171" spans="1:28" ht="14.25" x14ac:dyDescent="0.2">
      <c r="C1171" s="25" t="s">
        <v>1508</v>
      </c>
      <c r="D1171" s="25">
        <f>Source!BC467</f>
        <v>6.56</v>
      </c>
      <c r="F1171" s="14"/>
      <c r="G1171" s="14"/>
      <c r="H1171" s="14"/>
    </row>
    <row r="1172" spans="1:28" ht="99.75" x14ac:dyDescent="0.2">
      <c r="A1172" s="47">
        <v>170</v>
      </c>
      <c r="B1172" s="47" t="str">
        <f>Source!E469</f>
        <v>70,4</v>
      </c>
      <c r="C1172" s="47" t="str">
        <f>Source!G469</f>
        <v>Умывальники полуфарфоровые и фарфоровые с краном настольным, кронштейнами, сифоном бутылочным латунным и выпуском, трапециевидные со встроенными установочными поверхностями без спинки размером 650х500-450х150 мм</v>
      </c>
      <c r="D1172" s="47" t="str">
        <f>Source!F469</f>
        <v>18.2.01.05-0037</v>
      </c>
      <c r="E1172" s="32" t="str">
        <f>Source!H469</f>
        <v>компл.</v>
      </c>
      <c r="F1172" s="14">
        <f>Source!I469</f>
        <v>7</v>
      </c>
      <c r="G1172" s="24">
        <f>Source!AB469</f>
        <v>291.95</v>
      </c>
      <c r="H1172" s="24">
        <f>Source!O469</f>
        <v>13406.34</v>
      </c>
      <c r="T1172">
        <f>Source!O469+Source!X469+Source!Y469</f>
        <v>13406.34</v>
      </c>
      <c r="U1172">
        <f>Source!P469</f>
        <v>13406.34</v>
      </c>
      <c r="V1172">
        <f>Source!S469</f>
        <v>0</v>
      </c>
      <c r="W1172">
        <f>Source!Q469</f>
        <v>0</v>
      </c>
      <c r="X1172">
        <f>Source!R469</f>
        <v>0</v>
      </c>
      <c r="Y1172">
        <f>Source!U469</f>
        <v>0</v>
      </c>
      <c r="Z1172">
        <f>Source!V469</f>
        <v>0</v>
      </c>
      <c r="AA1172">
        <f>Source!X469</f>
        <v>0</v>
      </c>
      <c r="AB1172">
        <f>Source!Y469</f>
        <v>0</v>
      </c>
    </row>
    <row r="1173" spans="1:28" ht="14.25" x14ac:dyDescent="0.2">
      <c r="C1173" s="25" t="s">
        <v>1508</v>
      </c>
      <c r="D1173" s="25">
        <f>Source!BC469</f>
        <v>6.56</v>
      </c>
      <c r="F1173" s="14"/>
      <c r="G1173" s="14"/>
      <c r="H1173" s="14"/>
    </row>
    <row r="1174" spans="1:28" ht="28.5" x14ac:dyDescent="0.2">
      <c r="A1174" s="47">
        <v>171</v>
      </c>
      <c r="B1174" s="47" t="str">
        <f>Source!E471</f>
        <v>71</v>
      </c>
      <c r="C1174" s="47" t="str">
        <f>Source!G471</f>
        <v>Установка смесителей</v>
      </c>
      <c r="D1174" s="47" t="str">
        <f>Source!F471</f>
        <v>17-01-002-03</v>
      </c>
      <c r="E1174" s="32" t="str">
        <f>Source!H471</f>
        <v>10 ШТ</v>
      </c>
      <c r="F1174" s="14">
        <f>Source!I471</f>
        <v>1.6</v>
      </c>
      <c r="G1174" s="24">
        <f>Source!AB471</f>
        <v>88.42</v>
      </c>
      <c r="H1174" s="24">
        <f>Source!O471</f>
        <v>928.06</v>
      </c>
      <c r="T1174">
        <f>Source!O471+Source!X471+Source!Y471</f>
        <v>2439.89</v>
      </c>
      <c r="U1174">
        <f>Source!P471</f>
        <v>115.25</v>
      </c>
      <c r="V1174">
        <f>Source!S471</f>
        <v>812.81</v>
      </c>
      <c r="W1174">
        <f>Source!Q471</f>
        <v>0</v>
      </c>
      <c r="X1174">
        <f>Source!R471</f>
        <v>0</v>
      </c>
      <c r="Y1174">
        <f>Source!U471</f>
        <v>12.879999999999999</v>
      </c>
      <c r="Z1174">
        <f>Source!V471</f>
        <v>0</v>
      </c>
      <c r="AA1174">
        <f>Source!X471</f>
        <v>934.73</v>
      </c>
      <c r="AB1174">
        <f>Source!Y471</f>
        <v>577.1</v>
      </c>
    </row>
    <row r="1175" spans="1:28" ht="14.25" x14ac:dyDescent="0.2">
      <c r="C1175" s="25" t="str">
        <f>"Объем: "&amp;Source!I471&amp;"=16/"&amp;"10"</f>
        <v>Объем: 1,6=16/10</v>
      </c>
      <c r="F1175" s="14"/>
      <c r="G1175" s="14"/>
      <c r="H1175" s="14"/>
    </row>
    <row r="1176" spans="1:28" x14ac:dyDescent="0.2">
      <c r="C1176" s="25" t="s">
        <v>1506</v>
      </c>
      <c r="D1176" s="25">
        <f>Source!BA471</f>
        <v>6.56</v>
      </c>
    </row>
    <row r="1177" spans="1:28" x14ac:dyDescent="0.2">
      <c r="C1177" s="25" t="s">
        <v>1507</v>
      </c>
      <c r="D1177" s="25">
        <f>Source!BB471</f>
        <v>6.56</v>
      </c>
    </row>
    <row r="1178" spans="1:28" x14ac:dyDescent="0.2">
      <c r="C1178" s="25" t="s">
        <v>1508</v>
      </c>
      <c r="D1178" s="25">
        <f>Source!BC471</f>
        <v>6.56</v>
      </c>
    </row>
    <row r="1179" spans="1:28" x14ac:dyDescent="0.2">
      <c r="C1179" s="25" t="s">
        <v>1509</v>
      </c>
      <c r="D1179" s="25">
        <f>Source!BS471</f>
        <v>6.56</v>
      </c>
    </row>
    <row r="1180" spans="1:28" x14ac:dyDescent="0.2">
      <c r="C1180" s="25" t="s">
        <v>1513</v>
      </c>
      <c r="D1180" s="102" t="s">
        <v>38</v>
      </c>
      <c r="E1180" s="102"/>
      <c r="F1180" s="102"/>
      <c r="G1180" s="102"/>
      <c r="H1180" s="102"/>
    </row>
    <row r="1181" spans="1:28" x14ac:dyDescent="0.2">
      <c r="C1181" s="25" t="s">
        <v>1514</v>
      </c>
      <c r="D1181" s="102" t="s">
        <v>38</v>
      </c>
      <c r="E1181" s="102"/>
      <c r="F1181" s="102"/>
      <c r="G1181" s="102"/>
      <c r="H1181" s="102"/>
    </row>
    <row r="1182" spans="1:28" x14ac:dyDescent="0.2">
      <c r="C1182" s="25" t="s">
        <v>1515</v>
      </c>
      <c r="D1182" s="102" t="s">
        <v>39</v>
      </c>
      <c r="E1182" s="102"/>
      <c r="F1182" s="102"/>
      <c r="G1182" s="102"/>
      <c r="H1182" s="102"/>
    </row>
    <row r="1183" spans="1:28" x14ac:dyDescent="0.2">
      <c r="C1183" s="25" t="s">
        <v>1516</v>
      </c>
      <c r="D1183" s="102" t="s">
        <v>39</v>
      </c>
      <c r="E1183" s="102"/>
      <c r="F1183" s="102"/>
      <c r="G1183" s="102"/>
      <c r="H1183" s="102"/>
    </row>
    <row r="1184" spans="1:28" x14ac:dyDescent="0.2">
      <c r="C1184" s="25" t="s">
        <v>1517</v>
      </c>
      <c r="D1184" s="102" t="s">
        <v>38</v>
      </c>
      <c r="E1184" s="102"/>
      <c r="F1184" s="102"/>
      <c r="G1184" s="102"/>
      <c r="H1184" s="102"/>
    </row>
    <row r="1185" spans="1:28" x14ac:dyDescent="0.2">
      <c r="C1185" s="11" t="s">
        <v>1510</v>
      </c>
      <c r="D1185" s="34"/>
      <c r="E1185" s="34"/>
      <c r="F1185" s="34">
        <f>Source!BZ471</f>
        <v>128</v>
      </c>
      <c r="G1185" s="59">
        <f>(Source!AF471+Source!AE471)*Source!FX471/100</f>
        <v>89.210880000000003</v>
      </c>
      <c r="H1185" s="59">
        <f>Source!X471</f>
        <v>934.73</v>
      </c>
    </row>
    <row r="1186" spans="1:28" x14ac:dyDescent="0.2">
      <c r="C1186" s="11" t="s">
        <v>1518</v>
      </c>
      <c r="D1186" s="34"/>
      <c r="E1186" s="34"/>
      <c r="F1186" s="34"/>
      <c r="G1186" s="34" t="str">
        <f>CONCATENATE(Source!DL471,Source!FT471, "=", Source!FX471, "%")</f>
        <v>*0,9=115,2%</v>
      </c>
      <c r="H1186" s="34" t="str">
        <f>CONCATENATE(Source!AT471)</f>
        <v>115</v>
      </c>
    </row>
    <row r="1187" spans="1:28" x14ac:dyDescent="0.2">
      <c r="C1187" s="11" t="s">
        <v>1511</v>
      </c>
      <c r="D1187" s="34"/>
      <c r="E1187" s="34"/>
      <c r="F1187" s="34">
        <f>Source!CA471</f>
        <v>83</v>
      </c>
      <c r="G1187" s="59">
        <f>(Source!AF471+Source!AE471)*Source!FY471/100</f>
        <v>54.633919999999996</v>
      </c>
      <c r="H1187" s="59">
        <f>Source!Y471</f>
        <v>577.1</v>
      </c>
    </row>
    <row r="1188" spans="1:28" x14ac:dyDescent="0.2">
      <c r="C1188" s="11" t="s">
        <v>1519</v>
      </c>
      <c r="D1188" s="34"/>
      <c r="E1188" s="34"/>
      <c r="F1188" s="34"/>
      <c r="G1188" s="34" t="str">
        <f>CONCATENATE(Source!DM471,Source!FU471, "=", Source!FY471, "%")</f>
        <v>*0,85=70,55%</v>
      </c>
      <c r="H1188" s="34" t="str">
        <f>CONCATENATE(Source!AU471)</f>
        <v>71</v>
      </c>
    </row>
    <row r="1189" spans="1:28" x14ac:dyDescent="0.2">
      <c r="C1189" s="11" t="s">
        <v>1512</v>
      </c>
      <c r="D1189" s="34"/>
      <c r="E1189" s="34"/>
      <c r="F1189" s="34"/>
      <c r="G1189" s="59">
        <f>((Source!AF471+Source!AE471)*Source!FX471/100)+((Source!AF471+Source!AE471)*Source!FY471/100)+Source!AB471</f>
        <v>232.26479999999998</v>
      </c>
      <c r="H1189" s="59">
        <f>Source!O471+Source!X471+Source!Y471</f>
        <v>2439.89</v>
      </c>
    </row>
    <row r="1190" spans="1:28" ht="57" x14ac:dyDescent="0.2">
      <c r="A1190" s="47">
        <v>172</v>
      </c>
      <c r="B1190" s="47" t="str">
        <f>Source!E473</f>
        <v>71,1</v>
      </c>
      <c r="C1190" s="47" t="str">
        <f>Source!G473</f>
        <v>Смесители общие для ванн и умывальников с душевой сеткой на гибком шланге, с кнопочным переключателем СМ-ВУ-ШЛР</v>
      </c>
      <c r="D1190" s="47" t="str">
        <f>Source!F473</f>
        <v>18.1.10.10-0061</v>
      </c>
      <c r="E1190" s="32" t="str">
        <f>Source!H473</f>
        <v>компл.</v>
      </c>
      <c r="F1190" s="14">
        <f>Source!I473</f>
        <v>1</v>
      </c>
      <c r="G1190" s="24">
        <f>Source!AB473</f>
        <v>178.65</v>
      </c>
      <c r="H1190" s="24">
        <f>Source!O473</f>
        <v>1171.94</v>
      </c>
      <c r="T1190">
        <f>Source!O473+Source!X473+Source!Y473</f>
        <v>1171.94</v>
      </c>
      <c r="U1190">
        <f>Source!P473</f>
        <v>1171.94</v>
      </c>
      <c r="V1190">
        <f>Source!S473</f>
        <v>0</v>
      </c>
      <c r="W1190">
        <f>Source!Q473</f>
        <v>0</v>
      </c>
      <c r="X1190">
        <f>Source!R473</f>
        <v>0</v>
      </c>
      <c r="Y1190">
        <f>Source!U473</f>
        <v>0</v>
      </c>
      <c r="Z1190">
        <f>Source!V473</f>
        <v>0</v>
      </c>
      <c r="AA1190">
        <f>Source!X473</f>
        <v>0</v>
      </c>
      <c r="AB1190">
        <f>Source!Y473</f>
        <v>0</v>
      </c>
    </row>
    <row r="1191" spans="1:28" ht="14.25" x14ac:dyDescent="0.2">
      <c r="C1191" s="25" t="s">
        <v>1508</v>
      </c>
      <c r="D1191" s="25">
        <f>Source!BC473</f>
        <v>6.56</v>
      </c>
      <c r="F1191" s="14"/>
      <c r="G1191" s="14"/>
      <c r="H1191" s="14"/>
    </row>
    <row r="1192" spans="1:28" ht="42.75" x14ac:dyDescent="0.2">
      <c r="A1192" s="47">
        <v>173</v>
      </c>
      <c r="B1192" s="47" t="str">
        <f>Source!E475</f>
        <v>71,2</v>
      </c>
      <c r="C1192" s="47" t="str">
        <f>Source!G475</f>
        <v>Смесители для умывальников СМ-УМ-НВА настенные, с верхним изливом, с аэратором</v>
      </c>
      <c r="D1192" s="47" t="str">
        <f>Source!F475</f>
        <v>18.1.10.10-0041</v>
      </c>
      <c r="E1192" s="32" t="str">
        <f>Source!H475</f>
        <v>компл.</v>
      </c>
      <c r="F1192" s="14">
        <f>Source!I475</f>
        <v>15</v>
      </c>
      <c r="G1192" s="24">
        <f>Source!AB475</f>
        <v>79.92</v>
      </c>
      <c r="H1192" s="24">
        <f>Source!O475</f>
        <v>7864.13</v>
      </c>
      <c r="T1192">
        <f>Source!O475+Source!X475+Source!Y475</f>
        <v>7864.13</v>
      </c>
      <c r="U1192">
        <f>Source!P475</f>
        <v>7864.13</v>
      </c>
      <c r="V1192">
        <f>Source!S475</f>
        <v>0</v>
      </c>
      <c r="W1192">
        <f>Source!Q475</f>
        <v>0</v>
      </c>
      <c r="X1192">
        <f>Source!R475</f>
        <v>0</v>
      </c>
      <c r="Y1192">
        <f>Source!U475</f>
        <v>0</v>
      </c>
      <c r="Z1192">
        <f>Source!V475</f>
        <v>0</v>
      </c>
      <c r="AA1192">
        <f>Source!X475</f>
        <v>0</v>
      </c>
      <c r="AB1192">
        <f>Source!Y475</f>
        <v>0</v>
      </c>
    </row>
    <row r="1193" spans="1:28" ht="14.25" x14ac:dyDescent="0.2">
      <c r="C1193" s="25" t="s">
        <v>1508</v>
      </c>
      <c r="D1193" s="25">
        <f>Source!BC475</f>
        <v>6.56</v>
      </c>
      <c r="F1193" s="14"/>
      <c r="G1193" s="14"/>
      <c r="H1193" s="14"/>
    </row>
    <row r="1194" spans="1:28" ht="28.5" x14ac:dyDescent="0.2">
      <c r="A1194" s="47">
        <v>174</v>
      </c>
      <c r="B1194" s="47" t="str">
        <f>Source!E477</f>
        <v>72</v>
      </c>
      <c r="C1194" s="47" t="str">
        <f>Source!G477</f>
        <v>Установка унитазов с бачком непосредственно присоединенным</v>
      </c>
      <c r="D1194" s="47" t="str">
        <f>Source!F477</f>
        <v>17-01-003-01</v>
      </c>
      <c r="E1194" s="32" t="str">
        <f>Source!H477</f>
        <v>10 компл</v>
      </c>
      <c r="F1194" s="14">
        <f>Source!I477</f>
        <v>0.1</v>
      </c>
      <c r="G1194" s="24">
        <f>Source!AB477</f>
        <v>505.69</v>
      </c>
      <c r="H1194" s="24">
        <f>Source!O477</f>
        <v>331.74</v>
      </c>
      <c r="T1194">
        <f>Source!O477+Source!X477+Source!Y477</f>
        <v>674.03</v>
      </c>
      <c r="U1194">
        <f>Source!P477</f>
        <v>125.74</v>
      </c>
      <c r="V1194">
        <f>Source!S477</f>
        <v>176.78</v>
      </c>
      <c r="W1194">
        <f>Source!Q477</f>
        <v>29.22</v>
      </c>
      <c r="X1194">
        <f>Source!R477</f>
        <v>7.25</v>
      </c>
      <c r="Y1194">
        <f>Source!U477</f>
        <v>2.8336000000000001</v>
      </c>
      <c r="Z1194">
        <f>Source!V477</f>
        <v>8.8749999999999996E-2</v>
      </c>
      <c r="AA1194">
        <f>Source!X477</f>
        <v>211.63</v>
      </c>
      <c r="AB1194">
        <f>Source!Y477</f>
        <v>130.66</v>
      </c>
    </row>
    <row r="1195" spans="1:28" ht="14.25" x14ac:dyDescent="0.2">
      <c r="C1195" s="25" t="str">
        <f>"Объем: "&amp;Source!I477&amp;"=1/"&amp;"10"</f>
        <v>Объем: 0,1=1/10</v>
      </c>
      <c r="F1195" s="14"/>
      <c r="G1195" s="14"/>
      <c r="H1195" s="14"/>
    </row>
    <row r="1196" spans="1:28" x14ac:dyDescent="0.2">
      <c r="C1196" s="25" t="s">
        <v>1506</v>
      </c>
      <c r="D1196" s="25">
        <f>Source!BA477</f>
        <v>6.56</v>
      </c>
    </row>
    <row r="1197" spans="1:28" x14ac:dyDescent="0.2">
      <c r="C1197" s="25" t="s">
        <v>1507</v>
      </c>
      <c r="D1197" s="25">
        <f>Source!BB477</f>
        <v>6.56</v>
      </c>
    </row>
    <row r="1198" spans="1:28" x14ac:dyDescent="0.2">
      <c r="C1198" s="25" t="s">
        <v>1508</v>
      </c>
      <c r="D1198" s="25">
        <f>Source!BC477</f>
        <v>6.56</v>
      </c>
    </row>
    <row r="1199" spans="1:28" x14ac:dyDescent="0.2">
      <c r="C1199" s="25" t="s">
        <v>1509</v>
      </c>
      <c r="D1199" s="25">
        <f>Source!BS477</f>
        <v>6.56</v>
      </c>
    </row>
    <row r="1200" spans="1:28" x14ac:dyDescent="0.2">
      <c r="C1200" s="25" t="s">
        <v>1513</v>
      </c>
      <c r="D1200" s="102" t="s">
        <v>38</v>
      </c>
      <c r="E1200" s="102"/>
      <c r="F1200" s="102"/>
      <c r="G1200" s="102"/>
      <c r="H1200" s="102"/>
    </row>
    <row r="1201" spans="1:28" x14ac:dyDescent="0.2">
      <c r="C1201" s="25" t="s">
        <v>1514</v>
      </c>
      <c r="D1201" s="102" t="s">
        <v>38</v>
      </c>
      <c r="E1201" s="102"/>
      <c r="F1201" s="102"/>
      <c r="G1201" s="102"/>
      <c r="H1201" s="102"/>
    </row>
    <row r="1202" spans="1:28" x14ac:dyDescent="0.2">
      <c r="C1202" s="25" t="s">
        <v>1515</v>
      </c>
      <c r="D1202" s="102" t="s">
        <v>39</v>
      </c>
      <c r="E1202" s="102"/>
      <c r="F1202" s="102"/>
      <c r="G1202" s="102"/>
      <c r="H1202" s="102"/>
    </row>
    <row r="1203" spans="1:28" x14ac:dyDescent="0.2">
      <c r="C1203" s="25" t="s">
        <v>1516</v>
      </c>
      <c r="D1203" s="102" t="s">
        <v>39</v>
      </c>
      <c r="E1203" s="102"/>
      <c r="F1203" s="102"/>
      <c r="G1203" s="102"/>
      <c r="H1203" s="102"/>
    </row>
    <row r="1204" spans="1:28" x14ac:dyDescent="0.2">
      <c r="C1204" s="25" t="s">
        <v>1517</v>
      </c>
      <c r="D1204" s="102" t="s">
        <v>38</v>
      </c>
      <c r="E1204" s="102"/>
      <c r="F1204" s="102"/>
      <c r="G1204" s="102"/>
      <c r="H1204" s="102"/>
    </row>
    <row r="1205" spans="1:28" x14ac:dyDescent="0.2">
      <c r="C1205" s="11" t="s">
        <v>1510</v>
      </c>
      <c r="D1205" s="34"/>
      <c r="E1205" s="34"/>
      <c r="F1205" s="34">
        <f>Source!BZ477</f>
        <v>128</v>
      </c>
      <c r="G1205" s="59">
        <f>(Source!AF477+Source!AE477)*Source!FX477/100</f>
        <v>323.17056000000002</v>
      </c>
      <c r="H1205" s="59">
        <f>Source!X477</f>
        <v>211.63</v>
      </c>
    </row>
    <row r="1206" spans="1:28" x14ac:dyDescent="0.2">
      <c r="C1206" s="11" t="s">
        <v>1518</v>
      </c>
      <c r="D1206" s="34"/>
      <c r="E1206" s="34"/>
      <c r="F1206" s="34"/>
      <c r="G1206" s="34" t="str">
        <f>CONCATENATE(Source!DL477,Source!FT477, "=", Source!FX477, "%")</f>
        <v>*0,9=115,2%</v>
      </c>
      <c r="H1206" s="34" t="str">
        <f>CONCATENATE(Source!AT477)</f>
        <v>115</v>
      </c>
    </row>
    <row r="1207" spans="1:28" x14ac:dyDescent="0.2">
      <c r="C1207" s="11" t="s">
        <v>1511</v>
      </c>
      <c r="D1207" s="34"/>
      <c r="E1207" s="34"/>
      <c r="F1207" s="34">
        <f>Source!CA477</f>
        <v>83</v>
      </c>
      <c r="G1207" s="59">
        <f>(Source!AF477+Source!AE477)*Source!FY477/100</f>
        <v>197.913915</v>
      </c>
      <c r="H1207" s="59">
        <f>Source!Y477</f>
        <v>130.66</v>
      </c>
    </row>
    <row r="1208" spans="1:28" x14ac:dyDescent="0.2">
      <c r="C1208" s="11" t="s">
        <v>1519</v>
      </c>
      <c r="D1208" s="34"/>
      <c r="E1208" s="34"/>
      <c r="F1208" s="34"/>
      <c r="G1208" s="34" t="str">
        <f>CONCATENATE(Source!DM477,Source!FU477, "=", Source!FY477, "%")</f>
        <v>*0,85=70,55%</v>
      </c>
      <c r="H1208" s="34" t="str">
        <f>CONCATENATE(Source!AU477)</f>
        <v>71</v>
      </c>
    </row>
    <row r="1209" spans="1:28" x14ac:dyDescent="0.2">
      <c r="C1209" s="11" t="s">
        <v>1512</v>
      </c>
      <c r="D1209" s="34"/>
      <c r="E1209" s="34"/>
      <c r="F1209" s="34"/>
      <c r="G1209" s="59">
        <f>((Source!AF477+Source!AE477)*Source!FX477/100)+((Source!AF477+Source!AE477)*Source!FY477/100)+Source!AB477</f>
        <v>1026.7744749999999</v>
      </c>
      <c r="H1209" s="59">
        <f>Source!O477+Source!X477+Source!Y477</f>
        <v>674.03</v>
      </c>
    </row>
    <row r="1210" spans="1:28" ht="28.5" x14ac:dyDescent="0.2">
      <c r="A1210" s="47">
        <v>175</v>
      </c>
      <c r="B1210" s="47" t="str">
        <f>Source!E479</f>
        <v>72,1</v>
      </c>
      <c r="C1210" s="47" t="str">
        <f>Source!G479</f>
        <v>Дюбели пластмассовые с шурупами 10х60 мм</v>
      </c>
      <c r="D1210" s="47" t="str">
        <f>Source!F479</f>
        <v>01.7.15.07-0011</v>
      </c>
      <c r="E1210" s="32" t="str">
        <f>Source!H479</f>
        <v>100 шт.</v>
      </c>
      <c r="F1210" s="14">
        <f>Source!I479</f>
        <v>0.04</v>
      </c>
      <c r="G1210" s="24">
        <f>Source!AB479</f>
        <v>45.9</v>
      </c>
      <c r="H1210" s="24">
        <f>Source!O479</f>
        <v>12.04</v>
      </c>
      <c r="T1210">
        <f>Source!O479+Source!X479+Source!Y479</f>
        <v>12.04</v>
      </c>
      <c r="U1210">
        <f>Source!P479</f>
        <v>12.04</v>
      </c>
      <c r="V1210">
        <f>Source!S479</f>
        <v>0</v>
      </c>
      <c r="W1210">
        <f>Source!Q479</f>
        <v>0</v>
      </c>
      <c r="X1210">
        <f>Source!R479</f>
        <v>0</v>
      </c>
      <c r="Y1210">
        <f>Source!U479</f>
        <v>0</v>
      </c>
      <c r="Z1210">
        <f>Source!V479</f>
        <v>0</v>
      </c>
      <c r="AA1210">
        <f>Source!X479</f>
        <v>0</v>
      </c>
      <c r="AB1210">
        <f>Source!Y479</f>
        <v>0</v>
      </c>
    </row>
    <row r="1211" spans="1:28" ht="14.25" x14ac:dyDescent="0.2">
      <c r="C1211" s="25" t="s">
        <v>1508</v>
      </c>
      <c r="D1211" s="25">
        <f>Source!BC479</f>
        <v>6.56</v>
      </c>
      <c r="F1211" s="14"/>
      <c r="G1211" s="14"/>
      <c r="H1211" s="14"/>
    </row>
    <row r="1212" spans="1:28" ht="28.5" x14ac:dyDescent="0.2">
      <c r="A1212" s="47">
        <v>176</v>
      </c>
      <c r="B1212" s="47" t="str">
        <f>Source!E481</f>
        <v>72,2</v>
      </c>
      <c r="C1212" s="47" t="str">
        <f>Source!G481</f>
        <v>Замазка суриковая</v>
      </c>
      <c r="D1212" s="47" t="str">
        <f>Source!F481</f>
        <v>14.5.02.02-0105</v>
      </c>
      <c r="E1212" s="32" t="str">
        <f>Source!H481</f>
        <v>кг</v>
      </c>
      <c r="F1212" s="14">
        <f>Source!I481</f>
        <v>0.4</v>
      </c>
      <c r="G1212" s="24">
        <f>Source!AB481</f>
        <v>19.61</v>
      </c>
      <c r="H1212" s="24">
        <f>Source!O481</f>
        <v>51.46</v>
      </c>
      <c r="T1212">
        <f>Source!O481+Source!X481+Source!Y481</f>
        <v>51.46</v>
      </c>
      <c r="U1212">
        <f>Source!P481</f>
        <v>51.46</v>
      </c>
      <c r="V1212">
        <f>Source!S481</f>
        <v>0</v>
      </c>
      <c r="W1212">
        <f>Source!Q481</f>
        <v>0</v>
      </c>
      <c r="X1212">
        <f>Source!R481</f>
        <v>0</v>
      </c>
      <c r="Y1212">
        <f>Source!U481</f>
        <v>0</v>
      </c>
      <c r="Z1212">
        <f>Source!V481</f>
        <v>0</v>
      </c>
      <c r="AA1212">
        <f>Source!X481</f>
        <v>0</v>
      </c>
      <c r="AB1212">
        <f>Source!Y481</f>
        <v>0</v>
      </c>
    </row>
    <row r="1213" spans="1:28" ht="14.25" x14ac:dyDescent="0.2">
      <c r="C1213" s="25" t="s">
        <v>1508</v>
      </c>
      <c r="D1213" s="25">
        <f>Source!BC481</f>
        <v>6.56</v>
      </c>
      <c r="F1213" s="14"/>
      <c r="G1213" s="14"/>
      <c r="H1213" s="14"/>
    </row>
    <row r="1214" spans="1:28" ht="57" x14ac:dyDescent="0.2">
      <c r="A1214" s="47">
        <v>177</v>
      </c>
      <c r="B1214" s="47" t="str">
        <f>Source!E483</f>
        <v>72,3</v>
      </c>
      <c r="C1214" s="47" t="str">
        <f>Source!G483</f>
        <v>Унитазы полуфарфоровые и фарфоровые УНВЦ воронкообразные с сиденьем и креплением, с цельноотлитой полочкой</v>
      </c>
      <c r="D1214" s="47" t="str">
        <f>Source!F483</f>
        <v>18.2.01.06-0031</v>
      </c>
      <c r="E1214" s="32" t="str">
        <f>Source!H483</f>
        <v>компл.</v>
      </c>
      <c r="F1214" s="14">
        <f>Source!I483</f>
        <v>1</v>
      </c>
      <c r="G1214" s="24">
        <f>Source!AB483</f>
        <v>405.49</v>
      </c>
      <c r="H1214" s="24">
        <f>Source!O483</f>
        <v>2660.01</v>
      </c>
      <c r="T1214">
        <f>Source!O483+Source!X483+Source!Y483</f>
        <v>2660.01</v>
      </c>
      <c r="U1214">
        <f>Source!P483</f>
        <v>2660.01</v>
      </c>
      <c r="V1214">
        <f>Source!S483</f>
        <v>0</v>
      </c>
      <c r="W1214">
        <f>Source!Q483</f>
        <v>0</v>
      </c>
      <c r="X1214">
        <f>Source!R483</f>
        <v>0</v>
      </c>
      <c r="Y1214">
        <f>Source!U483</f>
        <v>0</v>
      </c>
      <c r="Z1214">
        <f>Source!V483</f>
        <v>0</v>
      </c>
      <c r="AA1214">
        <f>Source!X483</f>
        <v>0</v>
      </c>
      <c r="AB1214">
        <f>Source!Y483</f>
        <v>0</v>
      </c>
    </row>
    <row r="1215" spans="1:28" ht="14.25" x14ac:dyDescent="0.2">
      <c r="C1215" s="25" t="s">
        <v>1508</v>
      </c>
      <c r="D1215" s="25">
        <f>Source!BC483</f>
        <v>6.56</v>
      </c>
      <c r="F1215" s="14"/>
      <c r="G1215" s="14"/>
      <c r="H1215" s="14"/>
    </row>
    <row r="1216" spans="1:28" ht="57" x14ac:dyDescent="0.2">
      <c r="A1216" s="47">
        <v>178</v>
      </c>
      <c r="B1216" s="47" t="str">
        <f>Source!E485</f>
        <v>72,4</v>
      </c>
      <c r="C1216" s="47" t="str">
        <f>Source!G485</f>
        <v>Бачки смывные полуфарфоровые и фарфоровые с арматурой непосредственно устанавливаемые на унитазы</v>
      </c>
      <c r="D1216" s="47" t="str">
        <f>Source!F485</f>
        <v>18.2.06.01-0002</v>
      </c>
      <c r="E1216" s="32" t="str">
        <f>Source!H485</f>
        <v>компл.</v>
      </c>
      <c r="F1216" s="14">
        <f>Source!I485</f>
        <v>1</v>
      </c>
      <c r="G1216" s="24">
        <f>Source!AB485</f>
        <v>198.3</v>
      </c>
      <c r="H1216" s="24">
        <f>Source!O485</f>
        <v>1300.8499999999999</v>
      </c>
      <c r="T1216">
        <f>Source!O485+Source!X485+Source!Y485</f>
        <v>1300.8499999999999</v>
      </c>
      <c r="U1216">
        <f>Source!P485</f>
        <v>1300.8499999999999</v>
      </c>
      <c r="V1216">
        <f>Source!S485</f>
        <v>0</v>
      </c>
      <c r="W1216">
        <f>Source!Q485</f>
        <v>0</v>
      </c>
      <c r="X1216">
        <f>Source!R485</f>
        <v>0</v>
      </c>
      <c r="Y1216">
        <f>Source!U485</f>
        <v>0</v>
      </c>
      <c r="Z1216">
        <f>Source!V485</f>
        <v>0</v>
      </c>
      <c r="AA1216">
        <f>Source!X485</f>
        <v>0</v>
      </c>
      <c r="AB1216">
        <f>Source!Y485</f>
        <v>0</v>
      </c>
    </row>
    <row r="1217" spans="1:28" ht="14.25" x14ac:dyDescent="0.2">
      <c r="C1217" s="25" t="s">
        <v>1508</v>
      </c>
      <c r="D1217" s="25">
        <f>Source!BC485</f>
        <v>6.56</v>
      </c>
      <c r="F1217" s="14"/>
      <c r="G1217" s="14"/>
      <c r="H1217" s="14"/>
    </row>
    <row r="1218" spans="1:28" ht="28.5" x14ac:dyDescent="0.2">
      <c r="A1218" s="47">
        <v>179</v>
      </c>
      <c r="B1218" s="47" t="str">
        <f>Source!E487</f>
        <v>72,5</v>
      </c>
      <c r="C1218" s="47" t="str">
        <f>Source!G487</f>
        <v>Манжета резиновая канализационная для унитаза диаметром 110 мм</v>
      </c>
      <c r="D1218" s="47" t="str">
        <f>Source!F487</f>
        <v>01.7.19.03-0001</v>
      </c>
      <c r="E1218" s="32" t="str">
        <f>Source!H487</f>
        <v>шт.</v>
      </c>
      <c r="F1218" s="14">
        <f>Source!I487</f>
        <v>1</v>
      </c>
      <c r="G1218" s="24">
        <f>Source!AB487</f>
        <v>6.81</v>
      </c>
      <c r="H1218" s="24">
        <f>Source!O487</f>
        <v>44.67</v>
      </c>
      <c r="T1218">
        <f>Source!O487+Source!X487+Source!Y487</f>
        <v>44.67</v>
      </c>
      <c r="U1218">
        <f>Source!P487</f>
        <v>44.67</v>
      </c>
      <c r="V1218">
        <f>Source!S487</f>
        <v>0</v>
      </c>
      <c r="W1218">
        <f>Source!Q487</f>
        <v>0</v>
      </c>
      <c r="X1218">
        <f>Source!R487</f>
        <v>0</v>
      </c>
      <c r="Y1218">
        <f>Source!U487</f>
        <v>0</v>
      </c>
      <c r="Z1218">
        <f>Source!V487</f>
        <v>0</v>
      </c>
      <c r="AA1218">
        <f>Source!X487</f>
        <v>0</v>
      </c>
      <c r="AB1218">
        <f>Source!Y487</f>
        <v>0</v>
      </c>
    </row>
    <row r="1219" spans="1:28" ht="14.25" x14ac:dyDescent="0.2">
      <c r="C1219" s="25" t="s">
        <v>1508</v>
      </c>
      <c r="D1219" s="25">
        <f>Source!BC487</f>
        <v>6.56</v>
      </c>
      <c r="F1219" s="14"/>
      <c r="G1219" s="14"/>
      <c r="H1219" s="14"/>
    </row>
    <row r="1220" spans="1:28" ht="28.5" x14ac:dyDescent="0.2">
      <c r="A1220" s="47">
        <v>180</v>
      </c>
      <c r="B1220" s="47" t="str">
        <f>Source!E489</f>
        <v>72,6</v>
      </c>
      <c r="C1220" s="47" t="str">
        <f>Source!G489</f>
        <v>Манжеты резиновые к унитазу</v>
      </c>
      <c r="D1220" s="47" t="str">
        <f>Source!F489</f>
        <v>01.7.19.03-0031</v>
      </c>
      <c r="E1220" s="32" t="str">
        <f>Source!H489</f>
        <v>шт.</v>
      </c>
      <c r="F1220" s="14">
        <f>Source!I489</f>
        <v>1</v>
      </c>
      <c r="G1220" s="24">
        <f>Source!AB489</f>
        <v>3.5</v>
      </c>
      <c r="H1220" s="24">
        <f>Source!O489</f>
        <v>22.96</v>
      </c>
      <c r="T1220">
        <f>Source!O489+Source!X489+Source!Y489</f>
        <v>22.96</v>
      </c>
      <c r="U1220">
        <f>Source!P489</f>
        <v>22.96</v>
      </c>
      <c r="V1220">
        <f>Source!S489</f>
        <v>0</v>
      </c>
      <c r="W1220">
        <f>Source!Q489</f>
        <v>0</v>
      </c>
      <c r="X1220">
        <f>Source!R489</f>
        <v>0</v>
      </c>
      <c r="Y1220">
        <f>Source!U489</f>
        <v>0</v>
      </c>
      <c r="Z1220">
        <f>Source!V489</f>
        <v>0</v>
      </c>
      <c r="AA1220">
        <f>Source!X489</f>
        <v>0</v>
      </c>
      <c r="AB1220">
        <f>Source!Y489</f>
        <v>0</v>
      </c>
    </row>
    <row r="1221" spans="1:28" ht="14.25" x14ac:dyDescent="0.2">
      <c r="C1221" s="25" t="s">
        <v>1508</v>
      </c>
      <c r="D1221" s="25">
        <f>Source!BC489</f>
        <v>6.56</v>
      </c>
      <c r="F1221" s="14"/>
      <c r="G1221" s="14"/>
      <c r="H1221" s="14"/>
    </row>
    <row r="1222" spans="1:28" ht="28.5" x14ac:dyDescent="0.2">
      <c r="A1222" s="47">
        <v>181</v>
      </c>
      <c r="B1222" s="47" t="str">
        <f>Source!E491</f>
        <v>73</v>
      </c>
      <c r="C1222" s="47" t="str">
        <f>Source!G491</f>
        <v>Установка поддонов душевых чугунных и стальных мелких</v>
      </c>
      <c r="D1222" s="47" t="str">
        <f>Source!F491</f>
        <v>17-01-001-18</v>
      </c>
      <c r="E1222" s="32" t="str">
        <f>Source!H491</f>
        <v>10 компл</v>
      </c>
      <c r="F1222" s="14">
        <f>Source!I491</f>
        <v>0.1</v>
      </c>
      <c r="G1222" s="24">
        <f>Source!AB491</f>
        <v>262.31</v>
      </c>
      <c r="H1222" s="24">
        <f>Source!O491</f>
        <v>172.08</v>
      </c>
      <c r="T1222">
        <f>Source!O491+Source!X491+Source!Y491</f>
        <v>334.79</v>
      </c>
      <c r="U1222">
        <f>Source!P491</f>
        <v>53.74</v>
      </c>
      <c r="V1222">
        <f>Source!S491</f>
        <v>79.03</v>
      </c>
      <c r="W1222">
        <f>Source!Q491</f>
        <v>39.31</v>
      </c>
      <c r="X1222">
        <f>Source!R491</f>
        <v>8.4499999999999993</v>
      </c>
      <c r="Y1222">
        <f>Source!U491</f>
        <v>1.2523500000000001</v>
      </c>
      <c r="Z1222">
        <f>Source!V491</f>
        <v>0.10625000000000001</v>
      </c>
      <c r="AA1222">
        <f>Source!X491</f>
        <v>100.6</v>
      </c>
      <c r="AB1222">
        <f>Source!Y491</f>
        <v>62.11</v>
      </c>
    </row>
    <row r="1223" spans="1:28" ht="14.25" x14ac:dyDescent="0.2">
      <c r="C1223" s="25" t="str">
        <f>"Объем: "&amp;Source!I491&amp;"=1/"&amp;"10"</f>
        <v>Объем: 0,1=1/10</v>
      </c>
      <c r="F1223" s="14"/>
      <c r="G1223" s="14"/>
      <c r="H1223" s="14"/>
    </row>
    <row r="1224" spans="1:28" x14ac:dyDescent="0.2">
      <c r="C1224" s="25" t="s">
        <v>1506</v>
      </c>
      <c r="D1224" s="25">
        <f>Source!BA491</f>
        <v>6.56</v>
      </c>
    </row>
    <row r="1225" spans="1:28" x14ac:dyDescent="0.2">
      <c r="C1225" s="25" t="s">
        <v>1507</v>
      </c>
      <c r="D1225" s="25">
        <f>Source!BB491</f>
        <v>6.56</v>
      </c>
    </row>
    <row r="1226" spans="1:28" x14ac:dyDescent="0.2">
      <c r="C1226" s="25" t="s">
        <v>1508</v>
      </c>
      <c r="D1226" s="25">
        <f>Source!BC491</f>
        <v>6.56</v>
      </c>
    </row>
    <row r="1227" spans="1:28" x14ac:dyDescent="0.2">
      <c r="C1227" s="25" t="s">
        <v>1509</v>
      </c>
      <c r="D1227" s="25">
        <f>Source!BS491</f>
        <v>6.56</v>
      </c>
    </row>
    <row r="1228" spans="1:28" x14ac:dyDescent="0.2">
      <c r="C1228" s="25" t="s">
        <v>1513</v>
      </c>
      <c r="D1228" s="102" t="s">
        <v>38</v>
      </c>
      <c r="E1228" s="102"/>
      <c r="F1228" s="102"/>
      <c r="G1228" s="102"/>
      <c r="H1228" s="102"/>
    </row>
    <row r="1229" spans="1:28" x14ac:dyDescent="0.2">
      <c r="C1229" s="25" t="s">
        <v>1514</v>
      </c>
      <c r="D1229" s="102" t="s">
        <v>38</v>
      </c>
      <c r="E1229" s="102"/>
      <c r="F1229" s="102"/>
      <c r="G1229" s="102"/>
      <c r="H1229" s="102"/>
    </row>
    <row r="1230" spans="1:28" x14ac:dyDescent="0.2">
      <c r="C1230" s="25" t="s">
        <v>1515</v>
      </c>
      <c r="D1230" s="102" t="s">
        <v>39</v>
      </c>
      <c r="E1230" s="102"/>
      <c r="F1230" s="102"/>
      <c r="G1230" s="102"/>
      <c r="H1230" s="102"/>
    </row>
    <row r="1231" spans="1:28" x14ac:dyDescent="0.2">
      <c r="C1231" s="25" t="s">
        <v>1516</v>
      </c>
      <c r="D1231" s="102" t="s">
        <v>39</v>
      </c>
      <c r="E1231" s="102"/>
      <c r="F1231" s="102"/>
      <c r="G1231" s="102"/>
      <c r="H1231" s="102"/>
    </row>
    <row r="1232" spans="1:28" x14ac:dyDescent="0.2">
      <c r="C1232" s="25" t="s">
        <v>1517</v>
      </c>
      <c r="D1232" s="102" t="s">
        <v>38</v>
      </c>
      <c r="E1232" s="102"/>
      <c r="F1232" s="102"/>
      <c r="G1232" s="102"/>
      <c r="H1232" s="102"/>
    </row>
    <row r="1233" spans="1:28" x14ac:dyDescent="0.2">
      <c r="C1233" s="11" t="s">
        <v>1510</v>
      </c>
      <c r="D1233" s="34"/>
      <c r="E1233" s="34"/>
      <c r="F1233" s="34">
        <f>Source!BZ491</f>
        <v>128</v>
      </c>
      <c r="G1233" s="59">
        <f>(Source!AF491+Source!AE491)*Source!FX491/100</f>
        <v>153.61920000000001</v>
      </c>
      <c r="H1233" s="59">
        <f>Source!X491</f>
        <v>100.6</v>
      </c>
    </row>
    <row r="1234" spans="1:28" x14ac:dyDescent="0.2">
      <c r="C1234" s="11" t="s">
        <v>1518</v>
      </c>
      <c r="D1234" s="34"/>
      <c r="E1234" s="34"/>
      <c r="F1234" s="34"/>
      <c r="G1234" s="34" t="str">
        <f>CONCATENATE(Source!DL491,Source!FT491, "=", Source!FX491, "%")</f>
        <v>*0,9=115,2%</v>
      </c>
      <c r="H1234" s="34" t="str">
        <f>CONCATENATE(Source!AT491)</f>
        <v>115</v>
      </c>
    </row>
    <row r="1235" spans="1:28" x14ac:dyDescent="0.2">
      <c r="C1235" s="11" t="s">
        <v>1511</v>
      </c>
      <c r="D1235" s="34"/>
      <c r="E1235" s="34"/>
      <c r="F1235" s="34">
        <f>Source!CA491</f>
        <v>83</v>
      </c>
      <c r="G1235" s="59">
        <f>(Source!AF491+Source!AE491)*Source!FY491/100</f>
        <v>94.078424999999982</v>
      </c>
      <c r="H1235" s="59">
        <f>Source!Y491</f>
        <v>62.11</v>
      </c>
    </row>
    <row r="1236" spans="1:28" x14ac:dyDescent="0.2">
      <c r="C1236" s="11" t="s">
        <v>1519</v>
      </c>
      <c r="D1236" s="34"/>
      <c r="E1236" s="34"/>
      <c r="F1236" s="34"/>
      <c r="G1236" s="34" t="str">
        <f>CONCATENATE(Source!DM491,Source!FU491, "=", Source!FY491, "%")</f>
        <v>*0,85=70,55%</v>
      </c>
      <c r="H1236" s="34" t="str">
        <f>CONCATENATE(Source!AU491)</f>
        <v>71</v>
      </c>
    </row>
    <row r="1237" spans="1:28" x14ac:dyDescent="0.2">
      <c r="C1237" s="11" t="s">
        <v>1512</v>
      </c>
      <c r="D1237" s="34"/>
      <c r="E1237" s="34"/>
      <c r="F1237" s="34"/>
      <c r="G1237" s="59">
        <f>((Source!AF491+Source!AE491)*Source!FX491/100)+((Source!AF491+Source!AE491)*Source!FY491/100)+Source!AB491</f>
        <v>510.00762499999996</v>
      </c>
      <c r="H1237" s="59">
        <f>Source!O491+Source!X491+Source!Y491</f>
        <v>334.79</v>
      </c>
    </row>
    <row r="1238" spans="1:28" ht="28.5" x14ac:dyDescent="0.2">
      <c r="A1238" s="47">
        <v>182</v>
      </c>
      <c r="B1238" s="47" t="str">
        <f>Source!E493</f>
        <v>73,1</v>
      </c>
      <c r="C1238" s="47" t="str">
        <f>Source!G493</f>
        <v>Поддоны душевые</v>
      </c>
      <c r="D1238" s="47" t="str">
        <f>Source!F493</f>
        <v>18.2.02.07-0001</v>
      </c>
      <c r="E1238" s="32" t="str">
        <f>Source!H493</f>
        <v>компл.</v>
      </c>
      <c r="F1238" s="14">
        <f>Source!I493</f>
        <v>1</v>
      </c>
      <c r="G1238" s="24">
        <f>Source!AB493</f>
        <v>341.5</v>
      </c>
      <c r="H1238" s="24">
        <f>Source!O493</f>
        <v>2240.2399999999998</v>
      </c>
      <c r="T1238">
        <f>Source!O493+Source!X493+Source!Y493</f>
        <v>2240.2399999999998</v>
      </c>
      <c r="U1238">
        <f>Source!P493</f>
        <v>2240.2399999999998</v>
      </c>
      <c r="V1238">
        <f>Source!S493</f>
        <v>0</v>
      </c>
      <c r="W1238">
        <f>Source!Q493</f>
        <v>0</v>
      </c>
      <c r="X1238">
        <f>Source!R493</f>
        <v>0</v>
      </c>
      <c r="Y1238">
        <f>Source!U493</f>
        <v>0</v>
      </c>
      <c r="Z1238">
        <f>Source!V493</f>
        <v>0</v>
      </c>
      <c r="AA1238">
        <f>Source!X493</f>
        <v>0</v>
      </c>
      <c r="AB1238">
        <f>Source!Y493</f>
        <v>0</v>
      </c>
    </row>
    <row r="1239" spans="1:28" ht="14.25" x14ac:dyDescent="0.2">
      <c r="C1239" s="25" t="s">
        <v>1508</v>
      </c>
      <c r="D1239" s="25">
        <f>Source!BC493</f>
        <v>6.56</v>
      </c>
      <c r="F1239" s="14"/>
      <c r="G1239" s="14"/>
      <c r="H1239" s="14"/>
    </row>
    <row r="1240" spans="1:28" ht="28.5" x14ac:dyDescent="0.2">
      <c r="A1240" s="47">
        <v>183</v>
      </c>
      <c r="B1240" s="47" t="str">
        <f>Source!E495</f>
        <v>74</v>
      </c>
      <c r="C1240" s="47" t="str">
        <f>Source!G495</f>
        <v>Электрополотенце</v>
      </c>
      <c r="D1240" s="47" t="str">
        <f>Source!F495</f>
        <v>м08-03-602-01</v>
      </c>
      <c r="E1240" s="32" t="str">
        <f>Source!H495</f>
        <v>ШТ</v>
      </c>
      <c r="F1240" s="14">
        <f>Source!I495</f>
        <v>1</v>
      </c>
      <c r="G1240" s="24">
        <f>Source!AB495</f>
        <v>13.81</v>
      </c>
      <c r="H1240" s="24">
        <f>Source!O495</f>
        <v>90.6</v>
      </c>
      <c r="T1240">
        <f>Source!O495+Source!X495+Source!Y495</f>
        <v>193.25</v>
      </c>
      <c r="U1240">
        <f>Source!P495</f>
        <v>16.47</v>
      </c>
      <c r="V1240">
        <f>Source!S495</f>
        <v>62.45</v>
      </c>
      <c r="W1240">
        <f>Source!Q495</f>
        <v>11.68</v>
      </c>
      <c r="X1240">
        <f>Source!R495</f>
        <v>1.71</v>
      </c>
      <c r="Y1240">
        <f>Source!U495</f>
        <v>0.96</v>
      </c>
      <c r="Z1240">
        <f>Source!V495</f>
        <v>0.02</v>
      </c>
      <c r="AA1240">
        <f>Source!X495</f>
        <v>60.95</v>
      </c>
      <c r="AB1240">
        <f>Source!Y495</f>
        <v>41.7</v>
      </c>
    </row>
    <row r="1241" spans="1:28" ht="14.25" x14ac:dyDescent="0.2">
      <c r="C1241" s="25" t="s">
        <v>1506</v>
      </c>
      <c r="D1241" s="25">
        <f>Source!BA495</f>
        <v>6.56</v>
      </c>
      <c r="F1241" s="14"/>
      <c r="G1241" s="14"/>
      <c r="H1241" s="14"/>
    </row>
    <row r="1242" spans="1:28" x14ac:dyDescent="0.2">
      <c r="C1242" s="25" t="s">
        <v>1507</v>
      </c>
      <c r="D1242" s="25">
        <f>Source!BB495</f>
        <v>6.56</v>
      </c>
    </row>
    <row r="1243" spans="1:28" x14ac:dyDescent="0.2">
      <c r="C1243" s="25" t="s">
        <v>1508</v>
      </c>
      <c r="D1243" s="25">
        <f>Source!BC495</f>
        <v>6.56</v>
      </c>
    </row>
    <row r="1244" spans="1:28" x14ac:dyDescent="0.2">
      <c r="C1244" s="25" t="s">
        <v>1509</v>
      </c>
      <c r="D1244" s="25">
        <f>Source!BS495</f>
        <v>6.56</v>
      </c>
    </row>
    <row r="1245" spans="1:28" x14ac:dyDescent="0.2">
      <c r="C1245" s="11" t="s">
        <v>1510</v>
      </c>
      <c r="D1245" s="34"/>
      <c r="E1245" s="34"/>
      <c r="F1245" s="34">
        <f>Source!BZ495</f>
        <v>95</v>
      </c>
      <c r="G1245" s="59">
        <f>(Source!AF495+Source!AE495)*Source!FX495/100</f>
        <v>9.2909999999999986</v>
      </c>
      <c r="H1245" s="59">
        <f>Source!X495</f>
        <v>60.95</v>
      </c>
    </row>
    <row r="1246" spans="1:28" x14ac:dyDescent="0.2">
      <c r="C1246" s="11" t="s">
        <v>1511</v>
      </c>
      <c r="D1246" s="34"/>
      <c r="E1246" s="34"/>
      <c r="F1246" s="34">
        <f>Source!CA495</f>
        <v>65</v>
      </c>
      <c r="G1246" s="59">
        <f>(Source!AF495+Source!AE495)*Source!FY495/100</f>
        <v>6.3569999999999993</v>
      </c>
      <c r="H1246" s="59">
        <f>Source!Y495</f>
        <v>41.7</v>
      </c>
    </row>
    <row r="1247" spans="1:28" x14ac:dyDescent="0.2">
      <c r="C1247" s="11" t="s">
        <v>1512</v>
      </c>
      <c r="D1247" s="34"/>
      <c r="E1247" s="34"/>
      <c r="F1247" s="34"/>
      <c r="G1247" s="59">
        <f>((Source!AF495+Source!AE495)*Source!FX495/100)+((Source!AF495+Source!AE495)*Source!FY495/100)+Source!AB495</f>
        <v>29.457999999999998</v>
      </c>
      <c r="H1247" s="59">
        <f>Source!O495+Source!X495+Source!Y495</f>
        <v>193.25</v>
      </c>
    </row>
    <row r="1248" spans="1:28" ht="57" x14ac:dyDescent="0.2">
      <c r="A1248" s="47">
        <v>184</v>
      </c>
      <c r="B1248" s="47" t="str">
        <f>Source!E497</f>
        <v>74,1</v>
      </c>
      <c r="C1248" s="47" t="str">
        <f>Source!G497</f>
        <v>Сушилка для рук в пластиковом ударопрочном корпусе с инфракрасным датчиком, мощностью 2,0 кВт</v>
      </c>
      <c r="D1248" s="47" t="str">
        <f>Source!F497</f>
        <v>62.5.01.03-0008</v>
      </c>
      <c r="E1248" s="32" t="str">
        <f>Source!H497</f>
        <v>шт.</v>
      </c>
      <c r="F1248" s="14">
        <f>Source!I497</f>
        <v>1</v>
      </c>
      <c r="G1248" s="24">
        <f>Source!AB497</f>
        <v>317.27</v>
      </c>
      <c r="H1248" s="24">
        <f>Source!O497</f>
        <v>2081.29</v>
      </c>
      <c r="T1248">
        <f>Source!O497+Source!X497+Source!Y497</f>
        <v>2081.29</v>
      </c>
      <c r="U1248">
        <f>Source!P497</f>
        <v>2081.29</v>
      </c>
      <c r="V1248">
        <f>Source!S497</f>
        <v>0</v>
      </c>
      <c r="W1248">
        <f>Source!Q497</f>
        <v>0</v>
      </c>
      <c r="X1248">
        <f>Source!R497</f>
        <v>0</v>
      </c>
      <c r="Y1248">
        <f>Source!U497</f>
        <v>0</v>
      </c>
      <c r="Z1248">
        <f>Source!V497</f>
        <v>0</v>
      </c>
      <c r="AA1248">
        <f>Source!X497</f>
        <v>0</v>
      </c>
      <c r="AB1248">
        <f>Source!Y497</f>
        <v>0</v>
      </c>
    </row>
    <row r="1249" spans="1:28" ht="14.25" x14ac:dyDescent="0.2">
      <c r="C1249" s="25" t="s">
        <v>1508</v>
      </c>
      <c r="D1249" s="25">
        <f>Source!BC497</f>
        <v>6.56</v>
      </c>
      <c r="F1249" s="14"/>
      <c r="G1249" s="14"/>
      <c r="H1249" s="14"/>
    </row>
    <row r="1251" spans="1:28" ht="15" x14ac:dyDescent="0.25">
      <c r="A1251" s="60"/>
      <c r="B1251" s="60"/>
      <c r="C1251" s="75" t="str">
        <f>CONCATENATE("Итого по разделу: ",IF(Source!G499&lt;&gt;"Новый раздел", Source!G499, ""))</f>
        <v>Итого по разделу: Система водоснабжения</v>
      </c>
      <c r="D1251" s="75"/>
      <c r="E1251" s="75"/>
      <c r="F1251" s="75"/>
      <c r="G1251" s="60"/>
      <c r="H1251" s="61">
        <f>IF(SUM(T1082:T1250)=0, "-", SUM(T1082:T1250))</f>
        <v>104741.06</v>
      </c>
    </row>
    <row r="1252" spans="1:28" ht="15" x14ac:dyDescent="0.25">
      <c r="A1252" s="60"/>
      <c r="B1252" s="60"/>
      <c r="C1252" s="60"/>
      <c r="D1252" s="60"/>
      <c r="E1252" s="60"/>
      <c r="F1252" s="60"/>
      <c r="G1252" s="60"/>
      <c r="H1252" s="60"/>
    </row>
    <row r="1255" spans="1:28" ht="16.5" x14ac:dyDescent="0.25">
      <c r="A1255" s="80" t="str">
        <f>CONCATENATE("Раздел: ",IF(Source!G528&lt;&gt;"Новый раздел", Source!G528, ""))</f>
        <v>Раздел: Система отопления</v>
      </c>
      <c r="B1255" s="80"/>
      <c r="C1255" s="80"/>
      <c r="D1255" s="80"/>
      <c r="E1255" s="80"/>
      <c r="F1255" s="80"/>
      <c r="G1255" s="80"/>
      <c r="H1255" s="80"/>
    </row>
    <row r="1256" spans="1:28" ht="42.75" x14ac:dyDescent="0.2">
      <c r="A1256" s="47">
        <v>185</v>
      </c>
      <c r="B1256" s="47" t="str">
        <f>Source!E533</f>
        <v>75</v>
      </c>
      <c r="C1256" s="47" t="str">
        <f>Source!G533</f>
        <v>Прокладка внутренних трубопроводов водоснабжения и отопления из полипропиленовых труб 20 мм</v>
      </c>
      <c r="D1256" s="47" t="str">
        <f>Source!F533</f>
        <v>16-04-005-01</v>
      </c>
      <c r="E1256" s="32" t="str">
        <f>Source!H533</f>
        <v>100 м</v>
      </c>
      <c r="F1256" s="14">
        <f>Source!I533</f>
        <v>0.46899999999999997</v>
      </c>
      <c r="G1256" s="24">
        <f>Source!AB533</f>
        <v>1683.57</v>
      </c>
      <c r="H1256" s="24">
        <f>Source!O533</f>
        <v>5179.74</v>
      </c>
      <c r="T1256">
        <f>Source!O533+Source!X533+Source!Y533</f>
        <v>11247.93</v>
      </c>
      <c r="U1256">
        <f>Source!P533</f>
        <v>116.79</v>
      </c>
      <c r="V1256">
        <f>Source!S533</f>
        <v>3262.13</v>
      </c>
      <c r="W1256">
        <f>Source!Q533</f>
        <v>1800.82</v>
      </c>
      <c r="X1256">
        <f>Source!R533</f>
        <v>0.34</v>
      </c>
      <c r="Y1256">
        <f>Source!U533</f>
        <v>52.289982499999994</v>
      </c>
      <c r="Z1256">
        <f>Source!V533</f>
        <v>5.8624999999999997E-3</v>
      </c>
      <c r="AA1256">
        <f>Source!X533</f>
        <v>3751.84</v>
      </c>
      <c r="AB1256">
        <f>Source!Y533</f>
        <v>2316.35</v>
      </c>
    </row>
    <row r="1257" spans="1:28" ht="14.25" x14ac:dyDescent="0.2">
      <c r="C1257" s="25" t="str">
        <f>"Объем: "&amp;Source!I533&amp;"=46,9/"&amp;"100"</f>
        <v>Объем: 0,469=46,9/100</v>
      </c>
      <c r="F1257" s="14"/>
      <c r="G1257" s="14"/>
      <c r="H1257" s="14"/>
    </row>
    <row r="1258" spans="1:28" x14ac:dyDescent="0.2">
      <c r="C1258" s="25" t="s">
        <v>1506</v>
      </c>
      <c r="D1258" s="25">
        <f>Source!BA533</f>
        <v>6.56</v>
      </c>
    </row>
    <row r="1259" spans="1:28" x14ac:dyDescent="0.2">
      <c r="C1259" s="25" t="s">
        <v>1507</v>
      </c>
      <c r="D1259" s="25">
        <f>Source!BB533</f>
        <v>6.56</v>
      </c>
    </row>
    <row r="1260" spans="1:28" x14ac:dyDescent="0.2">
      <c r="C1260" s="25" t="s">
        <v>1508</v>
      </c>
      <c r="D1260" s="25">
        <f>Source!BC533</f>
        <v>6.56</v>
      </c>
    </row>
    <row r="1261" spans="1:28" x14ac:dyDescent="0.2">
      <c r="C1261" s="25" t="s">
        <v>1509</v>
      </c>
      <c r="D1261" s="25">
        <f>Source!BS533</f>
        <v>6.56</v>
      </c>
    </row>
    <row r="1262" spans="1:28" x14ac:dyDescent="0.2">
      <c r="C1262" s="25" t="s">
        <v>1513</v>
      </c>
      <c r="D1262" s="102" t="s">
        <v>38</v>
      </c>
      <c r="E1262" s="102"/>
      <c r="F1262" s="102"/>
      <c r="G1262" s="102"/>
      <c r="H1262" s="102"/>
    </row>
    <row r="1263" spans="1:28" x14ac:dyDescent="0.2">
      <c r="C1263" s="25" t="s">
        <v>1514</v>
      </c>
      <c r="D1263" s="102" t="s">
        <v>38</v>
      </c>
      <c r="E1263" s="102"/>
      <c r="F1263" s="102"/>
      <c r="G1263" s="102"/>
      <c r="H1263" s="102"/>
    </row>
    <row r="1264" spans="1:28" x14ac:dyDescent="0.2">
      <c r="C1264" s="25" t="s">
        <v>1515</v>
      </c>
      <c r="D1264" s="102" t="s">
        <v>39</v>
      </c>
      <c r="E1264" s="102"/>
      <c r="F1264" s="102"/>
      <c r="G1264" s="102"/>
      <c r="H1264" s="102"/>
    </row>
    <row r="1265" spans="1:28" x14ac:dyDescent="0.2">
      <c r="C1265" s="25" t="s">
        <v>1516</v>
      </c>
      <c r="D1265" s="102" t="s">
        <v>39</v>
      </c>
      <c r="E1265" s="102"/>
      <c r="F1265" s="102"/>
      <c r="G1265" s="102"/>
      <c r="H1265" s="102"/>
    </row>
    <row r="1266" spans="1:28" x14ac:dyDescent="0.2">
      <c r="C1266" s="25" t="s">
        <v>1517</v>
      </c>
      <c r="D1266" s="102" t="s">
        <v>38</v>
      </c>
      <c r="E1266" s="102"/>
      <c r="F1266" s="102"/>
      <c r="G1266" s="102"/>
      <c r="H1266" s="102"/>
    </row>
    <row r="1267" spans="1:28" x14ac:dyDescent="0.2">
      <c r="C1267" s="11" t="s">
        <v>1510</v>
      </c>
      <c r="D1267" s="34"/>
      <c r="E1267" s="34"/>
      <c r="F1267" s="34">
        <f>Source!BZ533</f>
        <v>128</v>
      </c>
      <c r="G1267" s="59">
        <f>(Source!AF533+Source!AE533)*Source!FX533/100</f>
        <v>1221.5808</v>
      </c>
      <c r="H1267" s="59">
        <f>Source!X533</f>
        <v>3751.84</v>
      </c>
    </row>
    <row r="1268" spans="1:28" x14ac:dyDescent="0.2">
      <c r="C1268" s="11" t="s">
        <v>1518</v>
      </c>
      <c r="D1268" s="34"/>
      <c r="E1268" s="34"/>
      <c r="F1268" s="34"/>
      <c r="G1268" s="34" t="str">
        <f>CONCATENATE(Source!DL533,Source!FT533, "=", Source!FX533, "%")</f>
        <v>*0,9=115,2%</v>
      </c>
      <c r="H1268" s="34" t="str">
        <f>CONCATENATE(Source!AT533)</f>
        <v>115</v>
      </c>
    </row>
    <row r="1269" spans="1:28" x14ac:dyDescent="0.2">
      <c r="C1269" s="11" t="s">
        <v>1511</v>
      </c>
      <c r="D1269" s="34"/>
      <c r="E1269" s="34"/>
      <c r="F1269" s="34">
        <f>Source!CA533</f>
        <v>83</v>
      </c>
      <c r="G1269" s="59">
        <f>(Source!AF533+Source!AE533)*Source!FY533/100</f>
        <v>748.11219999999992</v>
      </c>
      <c r="H1269" s="59">
        <f>Source!Y533</f>
        <v>2316.35</v>
      </c>
    </row>
    <row r="1270" spans="1:28" x14ac:dyDescent="0.2">
      <c r="C1270" s="11" t="s">
        <v>1519</v>
      </c>
      <c r="D1270" s="34"/>
      <c r="E1270" s="34"/>
      <c r="F1270" s="34"/>
      <c r="G1270" s="34" t="str">
        <f>CONCATENATE(Source!DM533,Source!FU533, "=", Source!FY533, "%")</f>
        <v>*0,85=70,55%</v>
      </c>
      <c r="H1270" s="34" t="str">
        <f>CONCATENATE(Source!AU533)</f>
        <v>71</v>
      </c>
    </row>
    <row r="1271" spans="1:28" x14ac:dyDescent="0.2">
      <c r="C1271" s="11" t="s">
        <v>1512</v>
      </c>
      <c r="D1271" s="34"/>
      <c r="E1271" s="34"/>
      <c r="F1271" s="34"/>
      <c r="G1271" s="59">
        <f>((Source!AF533+Source!AE533)*Source!FX533/100)+((Source!AF533+Source!AE533)*Source!FY533/100)+Source!AB533</f>
        <v>3653.2629999999999</v>
      </c>
      <c r="H1271" s="59">
        <f>Source!O533+Source!X533+Source!Y533</f>
        <v>11247.93</v>
      </c>
    </row>
    <row r="1272" spans="1:28" ht="28.5" x14ac:dyDescent="0.2">
      <c r="A1272" s="47">
        <v>186</v>
      </c>
      <c r="B1272" s="47" t="str">
        <f>Source!E535</f>
        <v>75,1</v>
      </c>
      <c r="C1272" s="47" t="str">
        <f>Source!G535</f>
        <v>Хомуты для крепления труб</v>
      </c>
      <c r="D1272" s="47" t="str">
        <f>Source!F535</f>
        <v>24.1.02.01-0113</v>
      </c>
      <c r="E1272" s="32" t="str">
        <f>Source!H535</f>
        <v>шт.</v>
      </c>
      <c r="F1272" s="14">
        <f>Source!I535</f>
        <v>67.066999999999993</v>
      </c>
      <c r="G1272" s="24">
        <f>Source!AB535</f>
        <v>8.09</v>
      </c>
      <c r="H1272" s="24">
        <f>Source!O535</f>
        <v>3559.27</v>
      </c>
      <c r="T1272">
        <f>Source!O535+Source!X535+Source!Y535</f>
        <v>3559.27</v>
      </c>
      <c r="U1272">
        <f>Source!P535</f>
        <v>3559.27</v>
      </c>
      <c r="V1272">
        <f>Source!S535</f>
        <v>0</v>
      </c>
      <c r="W1272">
        <f>Source!Q535</f>
        <v>0</v>
      </c>
      <c r="X1272">
        <f>Source!R535</f>
        <v>0</v>
      </c>
      <c r="Y1272">
        <f>Source!U535</f>
        <v>0</v>
      </c>
      <c r="Z1272">
        <f>Source!V535</f>
        <v>0</v>
      </c>
      <c r="AA1272">
        <f>Source!X535</f>
        <v>0</v>
      </c>
      <c r="AB1272">
        <f>Source!Y535</f>
        <v>0</v>
      </c>
    </row>
    <row r="1273" spans="1:28" ht="14.25" x14ac:dyDescent="0.2">
      <c r="C1273" s="25" t="s">
        <v>1508</v>
      </c>
      <c r="D1273" s="25">
        <f>Source!BC535</f>
        <v>6.56</v>
      </c>
      <c r="F1273" s="14"/>
      <c r="G1273" s="14"/>
      <c r="H1273" s="14"/>
    </row>
    <row r="1274" spans="1:28" ht="28.5" x14ac:dyDescent="0.2">
      <c r="A1274" s="47">
        <v>187</v>
      </c>
      <c r="B1274" s="47" t="str">
        <f>Source!E537</f>
        <v>75,2</v>
      </c>
      <c r="C1274" s="47" t="str">
        <f>Source!G537</f>
        <v>Угольник 90 град. полипропиленовый диаметром 20 мм</v>
      </c>
      <c r="D1274" s="47" t="str">
        <f>Source!F537</f>
        <v>24.3.05.16-0131</v>
      </c>
      <c r="E1274" s="32" t="str">
        <f>Source!H537</f>
        <v>10 шт.</v>
      </c>
      <c r="F1274" s="14">
        <f>Source!I537</f>
        <v>1.6</v>
      </c>
      <c r="G1274" s="24">
        <f>Source!AB537</f>
        <v>7.11</v>
      </c>
      <c r="H1274" s="24">
        <f>Source!O537</f>
        <v>74.63</v>
      </c>
      <c r="T1274">
        <f>Source!O537+Source!X537+Source!Y537</f>
        <v>74.63</v>
      </c>
      <c r="U1274">
        <f>Source!P537</f>
        <v>74.63</v>
      </c>
      <c r="V1274">
        <f>Source!S537</f>
        <v>0</v>
      </c>
      <c r="W1274">
        <f>Source!Q537</f>
        <v>0</v>
      </c>
      <c r="X1274">
        <f>Source!R537</f>
        <v>0</v>
      </c>
      <c r="Y1274">
        <f>Source!U537</f>
        <v>0</v>
      </c>
      <c r="Z1274">
        <f>Source!V537</f>
        <v>0</v>
      </c>
      <c r="AA1274">
        <f>Source!X537</f>
        <v>0</v>
      </c>
      <c r="AB1274">
        <f>Source!Y537</f>
        <v>0</v>
      </c>
    </row>
    <row r="1275" spans="1:28" ht="14.25" x14ac:dyDescent="0.2">
      <c r="C1275" s="25" t="s">
        <v>1508</v>
      </c>
      <c r="D1275" s="25">
        <f>Source!BC537</f>
        <v>6.56</v>
      </c>
      <c r="F1275" s="14"/>
      <c r="G1275" s="14"/>
      <c r="H1275" s="14"/>
    </row>
    <row r="1276" spans="1:28" ht="28.5" x14ac:dyDescent="0.2">
      <c r="A1276" s="47">
        <v>188</v>
      </c>
      <c r="B1276" s="47" t="str">
        <f>Source!E539</f>
        <v>75,3</v>
      </c>
      <c r="C1276" s="47" t="str">
        <f>Source!G539</f>
        <v>Кран шаровый муфтовый Valtec для воды диаметром 20 мм, тип в/н</v>
      </c>
      <c r="D1276" s="47" t="str">
        <f>Source!F539</f>
        <v>18.1.09.06-0069</v>
      </c>
      <c r="E1276" s="32" t="str">
        <f>Source!H539</f>
        <v>шт.</v>
      </c>
      <c r="F1276" s="14">
        <f>Source!I539</f>
        <v>46</v>
      </c>
      <c r="G1276" s="24">
        <f>Source!AB539</f>
        <v>46.02</v>
      </c>
      <c r="H1276" s="24">
        <f>Source!O539</f>
        <v>13887</v>
      </c>
      <c r="T1276">
        <f>Source!O539+Source!X539+Source!Y539</f>
        <v>13887</v>
      </c>
      <c r="U1276">
        <f>Source!P539</f>
        <v>13887</v>
      </c>
      <c r="V1276">
        <f>Source!S539</f>
        <v>0</v>
      </c>
      <c r="W1276">
        <f>Source!Q539</f>
        <v>0</v>
      </c>
      <c r="X1276">
        <f>Source!R539</f>
        <v>0</v>
      </c>
      <c r="Y1276">
        <f>Source!U539</f>
        <v>0</v>
      </c>
      <c r="Z1276">
        <f>Source!V539</f>
        <v>0</v>
      </c>
      <c r="AA1276">
        <f>Source!X539</f>
        <v>0</v>
      </c>
      <c r="AB1276">
        <f>Source!Y539</f>
        <v>0</v>
      </c>
    </row>
    <row r="1277" spans="1:28" ht="14.25" x14ac:dyDescent="0.2">
      <c r="C1277" s="25" t="s">
        <v>1508</v>
      </c>
      <c r="D1277" s="25">
        <f>Source!BC539</f>
        <v>6.56</v>
      </c>
      <c r="F1277" s="14"/>
      <c r="G1277" s="14"/>
      <c r="H1277" s="14"/>
    </row>
    <row r="1278" spans="1:28" ht="28.5" x14ac:dyDescent="0.2">
      <c r="A1278" s="47">
        <v>189</v>
      </c>
      <c r="B1278" s="47" t="str">
        <f>Source!E541</f>
        <v>75,4</v>
      </c>
      <c r="C1278" s="47" t="str">
        <f>Source!G541</f>
        <v>Труба из полипропилена PN 25/20</v>
      </c>
      <c r="D1278" s="47" t="str">
        <f>Source!F541</f>
        <v>24.3.02.05-0033</v>
      </c>
      <c r="E1278" s="32" t="str">
        <f>Source!H541</f>
        <v>м</v>
      </c>
      <c r="F1278" s="14">
        <f>Source!I541</f>
        <v>47.134500000000003</v>
      </c>
      <c r="G1278" s="24">
        <f>Source!AB541</f>
        <v>11.58</v>
      </c>
      <c r="H1278" s="24">
        <f>Source!O541</f>
        <v>3580.56</v>
      </c>
      <c r="T1278">
        <f>Source!O541+Source!X541+Source!Y541</f>
        <v>3580.56</v>
      </c>
      <c r="U1278">
        <f>Source!P541</f>
        <v>3580.56</v>
      </c>
      <c r="V1278">
        <f>Source!S541</f>
        <v>0</v>
      </c>
      <c r="W1278">
        <f>Source!Q541</f>
        <v>0</v>
      </c>
      <c r="X1278">
        <f>Source!R541</f>
        <v>0</v>
      </c>
      <c r="Y1278">
        <f>Source!U541</f>
        <v>0</v>
      </c>
      <c r="Z1278">
        <f>Source!V541</f>
        <v>0</v>
      </c>
      <c r="AA1278">
        <f>Source!X541</f>
        <v>0</v>
      </c>
      <c r="AB1278">
        <f>Source!Y541</f>
        <v>0</v>
      </c>
    </row>
    <row r="1279" spans="1:28" ht="14.25" x14ac:dyDescent="0.2">
      <c r="C1279" s="25" t="s">
        <v>1508</v>
      </c>
      <c r="D1279" s="25">
        <f>Source!BC541</f>
        <v>6.56</v>
      </c>
      <c r="F1279" s="14"/>
      <c r="G1279" s="14"/>
      <c r="H1279" s="14"/>
    </row>
    <row r="1280" spans="1:28" ht="28.5" x14ac:dyDescent="0.2">
      <c r="A1280" s="47">
        <v>190</v>
      </c>
      <c r="B1280" s="47" t="str">
        <f>Source!E543</f>
        <v>76</v>
      </c>
      <c r="C1280" s="47" t="str">
        <f>Source!G543</f>
        <v>Установка радиаторов стальных</v>
      </c>
      <c r="D1280" s="47" t="str">
        <f>Source!F543</f>
        <v>18-03-001-02</v>
      </c>
      <c r="E1280" s="32" t="str">
        <f>Source!H543</f>
        <v>100 квт</v>
      </c>
      <c r="F1280" s="14">
        <f>Source!I543</f>
        <v>1.9959999999999999E-2</v>
      </c>
      <c r="G1280" s="24">
        <f>Source!AB543</f>
        <v>2078.6799999999998</v>
      </c>
      <c r="H1280" s="24">
        <f>Source!O543</f>
        <v>272.17</v>
      </c>
      <c r="T1280">
        <f>Source!O543+Source!X543+Source!Y543</f>
        <v>448.76</v>
      </c>
      <c r="U1280">
        <f>Source!P543</f>
        <v>152.05000000000001</v>
      </c>
      <c r="V1280">
        <f>Source!S543</f>
        <v>88.6</v>
      </c>
      <c r="W1280">
        <f>Source!Q543</f>
        <v>31.52</v>
      </c>
      <c r="X1280">
        <f>Source!R543</f>
        <v>6.34</v>
      </c>
      <c r="Y1280">
        <f>Source!U543</f>
        <v>1.5057823999999995</v>
      </c>
      <c r="Z1280">
        <f>Source!V543</f>
        <v>7.8093499999999982E-2</v>
      </c>
      <c r="AA1280">
        <f>Source!X543</f>
        <v>109.18</v>
      </c>
      <c r="AB1280">
        <f>Source!Y543</f>
        <v>67.41</v>
      </c>
    </row>
    <row r="1281" spans="1:28" ht="14.25" x14ac:dyDescent="0.2">
      <c r="C1281" s="25" t="str">
        <f>"Объем: "&amp;Source!I543&amp;"=1,996/"&amp;"100"</f>
        <v>Объем: 0,01996=1,996/100</v>
      </c>
      <c r="F1281" s="14"/>
      <c r="G1281" s="14"/>
      <c r="H1281" s="14"/>
    </row>
    <row r="1282" spans="1:28" x14ac:dyDescent="0.2">
      <c r="C1282" s="25" t="s">
        <v>1506</v>
      </c>
      <c r="D1282" s="25">
        <f>Source!BA543</f>
        <v>6.56</v>
      </c>
    </row>
    <row r="1283" spans="1:28" x14ac:dyDescent="0.2">
      <c r="C1283" s="25" t="s">
        <v>1507</v>
      </c>
      <c r="D1283" s="25">
        <f>Source!BB543</f>
        <v>6.56</v>
      </c>
    </row>
    <row r="1284" spans="1:28" x14ac:dyDescent="0.2">
      <c r="C1284" s="25" t="s">
        <v>1508</v>
      </c>
      <c r="D1284" s="25">
        <f>Source!BC543</f>
        <v>6.56</v>
      </c>
    </row>
    <row r="1285" spans="1:28" x14ac:dyDescent="0.2">
      <c r="C1285" s="25" t="s">
        <v>1509</v>
      </c>
      <c r="D1285" s="25">
        <f>Source!BS543</f>
        <v>6.56</v>
      </c>
    </row>
    <row r="1286" spans="1:28" x14ac:dyDescent="0.2">
      <c r="C1286" s="25" t="s">
        <v>1513</v>
      </c>
      <c r="D1286" s="102" t="s">
        <v>38</v>
      </c>
      <c r="E1286" s="102"/>
      <c r="F1286" s="102"/>
      <c r="G1286" s="102"/>
      <c r="H1286" s="102"/>
    </row>
    <row r="1287" spans="1:28" x14ac:dyDescent="0.2">
      <c r="C1287" s="25" t="s">
        <v>1514</v>
      </c>
      <c r="D1287" s="102" t="s">
        <v>38</v>
      </c>
      <c r="E1287" s="102"/>
      <c r="F1287" s="102"/>
      <c r="G1287" s="102"/>
      <c r="H1287" s="102"/>
    </row>
    <row r="1288" spans="1:28" x14ac:dyDescent="0.2">
      <c r="C1288" s="25" t="s">
        <v>1515</v>
      </c>
      <c r="D1288" s="102" t="s">
        <v>39</v>
      </c>
      <c r="E1288" s="102"/>
      <c r="F1288" s="102"/>
      <c r="G1288" s="102"/>
      <c r="H1288" s="102"/>
    </row>
    <row r="1289" spans="1:28" x14ac:dyDescent="0.2">
      <c r="C1289" s="25" t="s">
        <v>1516</v>
      </c>
      <c r="D1289" s="102" t="s">
        <v>39</v>
      </c>
      <c r="E1289" s="102"/>
      <c r="F1289" s="102"/>
      <c r="G1289" s="102"/>
      <c r="H1289" s="102"/>
    </row>
    <row r="1290" spans="1:28" x14ac:dyDescent="0.2">
      <c r="C1290" s="25" t="s">
        <v>1517</v>
      </c>
      <c r="D1290" s="102" t="s">
        <v>38</v>
      </c>
      <c r="E1290" s="102"/>
      <c r="F1290" s="102"/>
      <c r="G1290" s="102"/>
      <c r="H1290" s="102"/>
    </row>
    <row r="1291" spans="1:28" x14ac:dyDescent="0.2">
      <c r="C1291" s="11" t="s">
        <v>1510</v>
      </c>
      <c r="D1291" s="34"/>
      <c r="E1291" s="34"/>
      <c r="F1291" s="34">
        <f>Source!BZ543</f>
        <v>128</v>
      </c>
      <c r="G1291" s="59">
        <f>(Source!AF543+Source!AE543)*Source!FX543/100</f>
        <v>835.34976000000006</v>
      </c>
      <c r="H1291" s="59">
        <f>Source!X543</f>
        <v>109.18</v>
      </c>
    </row>
    <row r="1292" spans="1:28" x14ac:dyDescent="0.2">
      <c r="C1292" s="11" t="s">
        <v>1518</v>
      </c>
      <c r="D1292" s="34"/>
      <c r="E1292" s="34"/>
      <c r="F1292" s="34"/>
      <c r="G1292" s="34" t="str">
        <f>CONCATENATE(Source!DL543,Source!FT543, "=", Source!FX543, "%")</f>
        <v>*0,9=115,2%</v>
      </c>
      <c r="H1292" s="34" t="str">
        <f>CONCATENATE(Source!AT543)</f>
        <v>115</v>
      </c>
    </row>
    <row r="1293" spans="1:28" x14ac:dyDescent="0.2">
      <c r="C1293" s="11" t="s">
        <v>1511</v>
      </c>
      <c r="D1293" s="34"/>
      <c r="E1293" s="34"/>
      <c r="F1293" s="34">
        <f>Source!CA543</f>
        <v>83</v>
      </c>
      <c r="G1293" s="59">
        <f>(Source!AF543+Source!AE543)*Source!FY543/100</f>
        <v>511.57921500000003</v>
      </c>
      <c r="H1293" s="59">
        <f>Source!Y543</f>
        <v>67.41</v>
      </c>
    </row>
    <row r="1294" spans="1:28" x14ac:dyDescent="0.2">
      <c r="C1294" s="11" t="s">
        <v>1519</v>
      </c>
      <c r="D1294" s="34"/>
      <c r="E1294" s="34"/>
      <c r="F1294" s="34"/>
      <c r="G1294" s="34" t="str">
        <f>CONCATENATE(Source!DM543,Source!FU543, "=", Source!FY543, "%")</f>
        <v>*0,85=70,55%</v>
      </c>
      <c r="H1294" s="34" t="str">
        <f>CONCATENATE(Source!AU543)</f>
        <v>71</v>
      </c>
    </row>
    <row r="1295" spans="1:28" x14ac:dyDescent="0.2">
      <c r="C1295" s="11" t="s">
        <v>1512</v>
      </c>
      <c r="D1295" s="34"/>
      <c r="E1295" s="34"/>
      <c r="F1295" s="34"/>
      <c r="G1295" s="59">
        <f>((Source!AF543+Source!AE543)*Source!FX543/100)+((Source!AF543+Source!AE543)*Source!FY543/100)+Source!AB543</f>
        <v>3425.6089750000001</v>
      </c>
      <c r="H1295" s="59">
        <f>Source!O543+Source!X543+Source!Y543</f>
        <v>448.76</v>
      </c>
    </row>
    <row r="1296" spans="1:28" ht="28.5" x14ac:dyDescent="0.2">
      <c r="A1296" s="47">
        <v>191</v>
      </c>
      <c r="B1296" s="47" t="str">
        <f>Source!E545</f>
        <v>76,1</v>
      </c>
      <c r="C1296" s="47" t="str">
        <f>Source!G545</f>
        <v>Дюбели распорные полиэтиленовые 8х40 мм</v>
      </c>
      <c r="D1296" s="47" t="str">
        <f>Source!F545</f>
        <v>01.7.15.07-0024</v>
      </c>
      <c r="E1296" s="32" t="str">
        <f>Source!H545</f>
        <v>1000 шт.</v>
      </c>
      <c r="F1296" s="14">
        <f>Source!I545</f>
        <v>1.776E-3</v>
      </c>
      <c r="G1296" s="24">
        <f>Source!AB545</f>
        <v>200</v>
      </c>
      <c r="H1296" s="24">
        <f>Source!O545</f>
        <v>2.33</v>
      </c>
      <c r="T1296">
        <f>Source!O545+Source!X545+Source!Y545</f>
        <v>2.33</v>
      </c>
      <c r="U1296">
        <f>Source!P545</f>
        <v>2.33</v>
      </c>
      <c r="V1296">
        <f>Source!S545</f>
        <v>0</v>
      </c>
      <c r="W1296">
        <f>Source!Q545</f>
        <v>0</v>
      </c>
      <c r="X1296">
        <f>Source!R545</f>
        <v>0</v>
      </c>
      <c r="Y1296">
        <f>Source!U545</f>
        <v>0</v>
      </c>
      <c r="Z1296">
        <f>Source!V545</f>
        <v>0</v>
      </c>
      <c r="AA1296">
        <f>Source!X545</f>
        <v>0</v>
      </c>
      <c r="AB1296">
        <f>Source!Y545</f>
        <v>0</v>
      </c>
    </row>
    <row r="1297" spans="1:28" ht="14.25" x14ac:dyDescent="0.2">
      <c r="C1297" s="25" t="s">
        <v>1508</v>
      </c>
      <c r="D1297" s="25">
        <f>Source!BC545</f>
        <v>6.56</v>
      </c>
      <c r="F1297" s="14"/>
      <c r="G1297" s="14"/>
      <c r="H1297" s="14"/>
    </row>
    <row r="1298" spans="1:28" ht="42.75" x14ac:dyDescent="0.2">
      <c r="A1298" s="47">
        <v>192</v>
      </c>
      <c r="B1298" s="47" t="str">
        <f>Source!E547</f>
        <v>76,2</v>
      </c>
      <c r="C1298" s="47" t="str">
        <f>Source!G547</f>
        <v>Радиаторы биметаллические, марка «Rifar-A 500», количество секций 11, мощность 1815 Вт</v>
      </c>
      <c r="D1298" s="47" t="str">
        <f>Source!F547</f>
        <v>18.5.10.05-0009</v>
      </c>
      <c r="E1298" s="32" t="str">
        <f>Source!H547</f>
        <v>шт.</v>
      </c>
      <c r="F1298" s="14">
        <f>Source!I547</f>
        <v>10</v>
      </c>
      <c r="G1298" s="24">
        <f>Source!AB547</f>
        <v>1503.69</v>
      </c>
      <c r="H1298" s="24">
        <f>Source!O547</f>
        <v>98642.06</v>
      </c>
      <c r="T1298">
        <f>Source!O547+Source!X547+Source!Y547</f>
        <v>98642.06</v>
      </c>
      <c r="U1298">
        <f>Source!P547</f>
        <v>98642.06</v>
      </c>
      <c r="V1298">
        <f>Source!S547</f>
        <v>0</v>
      </c>
      <c r="W1298">
        <f>Source!Q547</f>
        <v>0</v>
      </c>
      <c r="X1298">
        <f>Source!R547</f>
        <v>0</v>
      </c>
      <c r="Y1298">
        <f>Source!U547</f>
        <v>0</v>
      </c>
      <c r="Z1298">
        <f>Source!V547</f>
        <v>0</v>
      </c>
      <c r="AA1298">
        <f>Source!X547</f>
        <v>0</v>
      </c>
      <c r="AB1298">
        <f>Source!Y547</f>
        <v>0</v>
      </c>
    </row>
    <row r="1299" spans="1:28" ht="14.25" x14ac:dyDescent="0.2">
      <c r="C1299" s="25" t="s">
        <v>1508</v>
      </c>
      <c r="D1299" s="25">
        <f>Source!BC547</f>
        <v>6.56</v>
      </c>
      <c r="F1299" s="14"/>
      <c r="G1299" s="14"/>
      <c r="H1299" s="14"/>
    </row>
    <row r="1301" spans="1:28" ht="15" x14ac:dyDescent="0.25">
      <c r="A1301" s="60"/>
      <c r="B1301" s="60"/>
      <c r="C1301" s="75" t="str">
        <f>CONCATENATE("Итого по разделу: ",IF(Source!G549&lt;&gt;"Новый раздел", Source!G549, ""))</f>
        <v>Итого по разделу: Система отопления</v>
      </c>
      <c r="D1301" s="75"/>
      <c r="E1301" s="75"/>
      <c r="F1301" s="75"/>
      <c r="G1301" s="60"/>
      <c r="H1301" s="61">
        <f>IF(SUM(T1255:T1300)=0, "-", SUM(T1255:T1300))</f>
        <v>131442.54</v>
      </c>
    </row>
    <row r="1302" spans="1:28" ht="15" x14ac:dyDescent="0.25">
      <c r="A1302" s="60"/>
      <c r="B1302" s="60"/>
      <c r="C1302" s="60"/>
      <c r="D1302" s="60"/>
      <c r="E1302" s="60"/>
      <c r="F1302" s="60"/>
      <c r="G1302" s="60"/>
      <c r="H1302" s="60"/>
    </row>
    <row r="1305" spans="1:28" ht="16.5" x14ac:dyDescent="0.25">
      <c r="A1305" s="80" t="str">
        <f>CONCATENATE("Раздел: ",IF(Source!G578&lt;&gt;"Новый раздел", Source!G578, ""))</f>
        <v>Раздел: Система электроснабжения</v>
      </c>
      <c r="B1305" s="80"/>
      <c r="C1305" s="80"/>
      <c r="D1305" s="80"/>
      <c r="E1305" s="80"/>
      <c r="F1305" s="80"/>
      <c r="G1305" s="80"/>
      <c r="H1305" s="80"/>
    </row>
    <row r="1306" spans="1:28" ht="42.75" x14ac:dyDescent="0.2">
      <c r="A1306" s="47">
        <v>193</v>
      </c>
      <c r="B1306" s="47" t="str">
        <f>Source!E583</f>
        <v>77</v>
      </c>
      <c r="C1306" s="47" t="str">
        <f>Source!G583</f>
        <v>Устройство в кирпичных стенах борозд с использованием штробореза площадью сечения до 20 см2</v>
      </c>
      <c r="D1306" s="47" t="str">
        <f>Source!F583</f>
        <v>46-03-015-01</v>
      </c>
      <c r="E1306" s="32" t="str">
        <f>Source!H583</f>
        <v>100 м</v>
      </c>
      <c r="F1306" s="14">
        <f>Source!I583</f>
        <v>0.22</v>
      </c>
      <c r="G1306" s="24">
        <f>Source!AB583</f>
        <v>59.97</v>
      </c>
      <c r="H1306" s="24">
        <f>Source!O583</f>
        <v>86.55</v>
      </c>
      <c r="T1306">
        <f>Source!O583+Source!X583+Source!Y583</f>
        <v>224.16000000000003</v>
      </c>
      <c r="U1306">
        <f>Source!P583</f>
        <v>0</v>
      </c>
      <c r="V1306">
        <f>Source!S583</f>
        <v>86.55</v>
      </c>
      <c r="W1306">
        <f>Source!Q583</f>
        <v>0</v>
      </c>
      <c r="X1306">
        <f>Source!R583</f>
        <v>0</v>
      </c>
      <c r="Y1306">
        <f>Source!U583</f>
        <v>1.5466</v>
      </c>
      <c r="Z1306">
        <f>Source!V583</f>
        <v>0</v>
      </c>
      <c r="AA1306">
        <f>Source!X583</f>
        <v>85.68</v>
      </c>
      <c r="AB1306">
        <f>Source!Y583</f>
        <v>51.93</v>
      </c>
    </row>
    <row r="1307" spans="1:28" ht="14.25" x14ac:dyDescent="0.2">
      <c r="C1307" s="25" t="str">
        <f>"Объем: "&amp;Source!I583&amp;"=22/"&amp;"100"</f>
        <v>Объем: 0,22=22/100</v>
      </c>
      <c r="F1307" s="14"/>
      <c r="G1307" s="14"/>
      <c r="H1307" s="14"/>
    </row>
    <row r="1308" spans="1:28" x14ac:dyDescent="0.2">
      <c r="C1308" s="25" t="s">
        <v>1506</v>
      </c>
      <c r="D1308" s="25">
        <f>Source!BA583</f>
        <v>6.56</v>
      </c>
    </row>
    <row r="1309" spans="1:28" x14ac:dyDescent="0.2">
      <c r="C1309" s="25" t="s">
        <v>1507</v>
      </c>
      <c r="D1309" s="25">
        <f>Source!BB583</f>
        <v>6.56</v>
      </c>
    </row>
    <row r="1310" spans="1:28" x14ac:dyDescent="0.2">
      <c r="C1310" s="25" t="s">
        <v>1508</v>
      </c>
      <c r="D1310" s="25">
        <f>Source!BC583</f>
        <v>6.56</v>
      </c>
    </row>
    <row r="1311" spans="1:28" x14ac:dyDescent="0.2">
      <c r="C1311" s="25" t="s">
        <v>1509</v>
      </c>
      <c r="D1311" s="25">
        <f>Source!BS583</f>
        <v>6.56</v>
      </c>
    </row>
    <row r="1312" spans="1:28" x14ac:dyDescent="0.2">
      <c r="C1312" s="11" t="s">
        <v>1510</v>
      </c>
      <c r="D1312" s="34"/>
      <c r="E1312" s="34"/>
      <c r="F1312" s="34">
        <f>Source!BZ583</f>
        <v>110</v>
      </c>
      <c r="G1312" s="59">
        <f>(Source!AF583+Source!AE583)*Source!FX583/100</f>
        <v>59.3703</v>
      </c>
      <c r="H1312" s="59">
        <f>Source!X583</f>
        <v>85.68</v>
      </c>
    </row>
    <row r="1313" spans="1:28" x14ac:dyDescent="0.2">
      <c r="C1313" s="11" t="s">
        <v>1518</v>
      </c>
      <c r="D1313" s="34"/>
      <c r="E1313" s="34"/>
      <c r="F1313" s="34"/>
      <c r="G1313" s="34" t="str">
        <f>CONCATENATE(Source!DL583,Source!FT583, "=", Source!FX583, "%")</f>
        <v>*0,9=99%</v>
      </c>
      <c r="H1313" s="34" t="str">
        <f>CONCATENATE(Source!AT583)</f>
        <v>99</v>
      </c>
    </row>
    <row r="1314" spans="1:28" x14ac:dyDescent="0.2">
      <c r="C1314" s="11" t="s">
        <v>1511</v>
      </c>
      <c r="D1314" s="34"/>
      <c r="E1314" s="34"/>
      <c r="F1314" s="34">
        <f>Source!CA583</f>
        <v>70</v>
      </c>
      <c r="G1314" s="59">
        <f>(Source!AF583+Source!AE583)*Source!FY583/100</f>
        <v>35.68215</v>
      </c>
      <c r="H1314" s="59">
        <f>Source!Y583</f>
        <v>51.93</v>
      </c>
    </row>
    <row r="1315" spans="1:28" x14ac:dyDescent="0.2">
      <c r="C1315" s="11" t="s">
        <v>1519</v>
      </c>
      <c r="D1315" s="34"/>
      <c r="E1315" s="34"/>
      <c r="F1315" s="34"/>
      <c r="G1315" s="34" t="str">
        <f>CONCATENATE(Source!DM583,Source!FU583, "=", Source!FY583, "%")</f>
        <v>*0,85=59,5%</v>
      </c>
      <c r="H1315" s="34" t="str">
        <f>CONCATENATE(Source!AU583)</f>
        <v>60</v>
      </c>
    </row>
    <row r="1316" spans="1:28" x14ac:dyDescent="0.2">
      <c r="C1316" s="11" t="s">
        <v>1512</v>
      </c>
      <c r="D1316" s="34"/>
      <c r="E1316" s="34"/>
      <c r="F1316" s="34"/>
      <c r="G1316" s="59">
        <f>((Source!AF583+Source!AE583)*Source!FX583/100)+((Source!AF583+Source!AE583)*Source!FY583/100)+Source!AB583</f>
        <v>155.02244999999999</v>
      </c>
      <c r="H1316" s="59">
        <f>Source!O583+Source!X583+Source!Y583</f>
        <v>224.16000000000003</v>
      </c>
    </row>
    <row r="1317" spans="1:28" ht="57" x14ac:dyDescent="0.2">
      <c r="A1317" s="47">
        <v>194</v>
      </c>
      <c r="B1317" s="47" t="str">
        <f>Source!E585</f>
        <v>78</v>
      </c>
      <c r="C1317" s="47" t="str">
        <f>Source!G585</f>
        <v>Провод групповой в защитной оболочке или кабель трех-пятижильный под штукатурку по стенам или в бороздах</v>
      </c>
      <c r="D1317" s="47" t="str">
        <f>Source!F585</f>
        <v>м08-02-403-03</v>
      </c>
      <c r="E1317" s="32" t="str">
        <f>Source!H585</f>
        <v>100 м</v>
      </c>
      <c r="F1317" s="14">
        <f>Source!I585</f>
        <v>3.32</v>
      </c>
      <c r="G1317" s="24">
        <f>Source!AB585</f>
        <v>199.73</v>
      </c>
      <c r="H1317" s="24">
        <f>Source!O585</f>
        <v>4349.96</v>
      </c>
      <c r="T1317">
        <f>Source!O585+Source!X585+Source!Y585</f>
        <v>9772.11</v>
      </c>
      <c r="U1317">
        <f>Source!P585</f>
        <v>894.69</v>
      </c>
      <c r="V1317">
        <f>Source!S585</f>
        <v>3377.95</v>
      </c>
      <c r="W1317">
        <f>Source!Q585</f>
        <v>77.319999999999993</v>
      </c>
      <c r="X1317">
        <f>Source!R585</f>
        <v>10.89</v>
      </c>
      <c r="Y1317">
        <f>Source!U585</f>
        <v>54.779999999999994</v>
      </c>
      <c r="Z1317">
        <f>Source!V585</f>
        <v>0.1328</v>
      </c>
      <c r="AA1317">
        <f>Source!X585</f>
        <v>3219.4</v>
      </c>
      <c r="AB1317">
        <f>Source!Y585</f>
        <v>2202.75</v>
      </c>
    </row>
    <row r="1318" spans="1:28" ht="14.25" x14ac:dyDescent="0.2">
      <c r="C1318" s="25" t="str">
        <f>"Объем: "&amp;Source!I585&amp;"=332/"&amp;"100"</f>
        <v>Объем: 3,32=332/100</v>
      </c>
      <c r="F1318" s="14"/>
      <c r="G1318" s="14"/>
      <c r="H1318" s="14"/>
    </row>
    <row r="1319" spans="1:28" x14ac:dyDescent="0.2">
      <c r="C1319" s="25" t="s">
        <v>1506</v>
      </c>
      <c r="D1319" s="25">
        <f>Source!BA585</f>
        <v>6.56</v>
      </c>
    </row>
    <row r="1320" spans="1:28" x14ac:dyDescent="0.2">
      <c r="C1320" s="25" t="s">
        <v>1507</v>
      </c>
      <c r="D1320" s="25">
        <f>Source!BB585</f>
        <v>6.56</v>
      </c>
    </row>
    <row r="1321" spans="1:28" x14ac:dyDescent="0.2">
      <c r="C1321" s="25" t="s">
        <v>1508</v>
      </c>
      <c r="D1321" s="25">
        <f>Source!BC585</f>
        <v>6.56</v>
      </c>
    </row>
    <row r="1322" spans="1:28" x14ac:dyDescent="0.2">
      <c r="C1322" s="25" t="s">
        <v>1509</v>
      </c>
      <c r="D1322" s="25">
        <f>Source!BS585</f>
        <v>6.56</v>
      </c>
    </row>
    <row r="1323" spans="1:28" x14ac:dyDescent="0.2">
      <c r="C1323" s="11" t="s">
        <v>1510</v>
      </c>
      <c r="D1323" s="34"/>
      <c r="E1323" s="34"/>
      <c r="F1323" s="34">
        <f>Source!BZ585</f>
        <v>95</v>
      </c>
      <c r="G1323" s="59">
        <f>(Source!AF585+Source!AE585)*Source!FX585/100</f>
        <v>147.82</v>
      </c>
      <c r="H1323" s="59">
        <f>Source!X585</f>
        <v>3219.4</v>
      </c>
    </row>
    <row r="1324" spans="1:28" x14ac:dyDescent="0.2">
      <c r="C1324" s="11" t="s">
        <v>1511</v>
      </c>
      <c r="D1324" s="34"/>
      <c r="E1324" s="34"/>
      <c r="F1324" s="34">
        <f>Source!CA585</f>
        <v>65</v>
      </c>
      <c r="G1324" s="59">
        <f>(Source!AF585+Source!AE585)*Source!FY585/100</f>
        <v>101.14</v>
      </c>
      <c r="H1324" s="59">
        <f>Source!Y585</f>
        <v>2202.75</v>
      </c>
    </row>
    <row r="1325" spans="1:28" x14ac:dyDescent="0.2">
      <c r="C1325" s="11" t="s">
        <v>1512</v>
      </c>
      <c r="D1325" s="34"/>
      <c r="E1325" s="34"/>
      <c r="F1325" s="34"/>
      <c r="G1325" s="59">
        <f>((Source!AF585+Source!AE585)*Source!FX585/100)+((Source!AF585+Source!AE585)*Source!FY585/100)+Source!AB585</f>
        <v>448.68999999999994</v>
      </c>
      <c r="H1325" s="59">
        <f>Source!O585+Source!X585+Source!Y585</f>
        <v>9772.11</v>
      </c>
    </row>
    <row r="1326" spans="1:28" ht="85.5" x14ac:dyDescent="0.2">
      <c r="A1326" s="47">
        <v>195</v>
      </c>
      <c r="B1326" s="47" t="str">
        <f>Source!E587</f>
        <v>78,1</v>
      </c>
      <c r="C1326" s="47" t="str">
        <f>Source!G587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326" s="47" t="str">
        <f>Source!F587</f>
        <v>21.1.06.09-0152</v>
      </c>
      <c r="E1326" s="32" t="str">
        <f>Source!H587</f>
        <v>1000 м</v>
      </c>
      <c r="F1326" s="14">
        <f>Source!I587</f>
        <v>0.18099999999999999</v>
      </c>
      <c r="G1326" s="24">
        <f>Source!AB587</f>
        <v>6920.41</v>
      </c>
      <c r="H1326" s="24">
        <f>Source!O587</f>
        <v>8217.02</v>
      </c>
      <c r="T1326">
        <f>Source!O587+Source!X587+Source!Y587</f>
        <v>8217.02</v>
      </c>
      <c r="U1326">
        <f>Source!P587</f>
        <v>8217.02</v>
      </c>
      <c r="V1326">
        <f>Source!S587</f>
        <v>0</v>
      </c>
      <c r="W1326">
        <f>Source!Q587</f>
        <v>0</v>
      </c>
      <c r="X1326">
        <f>Source!R587</f>
        <v>0</v>
      </c>
      <c r="Y1326">
        <f>Source!U587</f>
        <v>0</v>
      </c>
      <c r="Z1326">
        <f>Source!V587</f>
        <v>0</v>
      </c>
      <c r="AA1326">
        <f>Source!X587</f>
        <v>0</v>
      </c>
      <c r="AB1326">
        <f>Source!Y587</f>
        <v>0</v>
      </c>
    </row>
    <row r="1327" spans="1:28" ht="14.25" x14ac:dyDescent="0.2">
      <c r="C1327" s="25" t="s">
        <v>1508</v>
      </c>
      <c r="D1327" s="25">
        <f>Source!BC587</f>
        <v>6.56</v>
      </c>
      <c r="F1327" s="14"/>
      <c r="G1327" s="14"/>
      <c r="H1327" s="14"/>
    </row>
    <row r="1328" spans="1:28" ht="85.5" x14ac:dyDescent="0.2">
      <c r="A1328" s="47">
        <v>196</v>
      </c>
      <c r="B1328" s="47" t="str">
        <f>Source!E589</f>
        <v>78,2</v>
      </c>
      <c r="C1328" s="47" t="str">
        <f>Source!G589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v>
      </c>
      <c r="D1328" s="47" t="str">
        <f>Source!F589</f>
        <v>21.1.06.09-0153</v>
      </c>
      <c r="E1328" s="32" t="str">
        <f>Source!H589</f>
        <v>1000 м</v>
      </c>
      <c r="F1328" s="14">
        <f>Source!I589</f>
        <v>5.5E-2</v>
      </c>
      <c r="G1328" s="24">
        <f>Source!AB589</f>
        <v>10296.33</v>
      </c>
      <c r="H1328" s="24">
        <f>Source!O589</f>
        <v>3714.92</v>
      </c>
      <c r="T1328">
        <f>Source!O589+Source!X589+Source!Y589</f>
        <v>3714.92</v>
      </c>
      <c r="U1328">
        <f>Source!P589</f>
        <v>3714.92</v>
      </c>
      <c r="V1328">
        <f>Source!S589</f>
        <v>0</v>
      </c>
      <c r="W1328">
        <f>Source!Q589</f>
        <v>0</v>
      </c>
      <c r="X1328">
        <f>Source!R589</f>
        <v>0</v>
      </c>
      <c r="Y1328">
        <f>Source!U589</f>
        <v>0</v>
      </c>
      <c r="Z1328">
        <f>Source!V589</f>
        <v>0</v>
      </c>
      <c r="AA1328">
        <f>Source!X589</f>
        <v>0</v>
      </c>
      <c r="AB1328">
        <f>Source!Y589</f>
        <v>0</v>
      </c>
    </row>
    <row r="1329" spans="1:28" ht="14.25" x14ac:dyDescent="0.2">
      <c r="C1329" s="25" t="s">
        <v>1508</v>
      </c>
      <c r="D1329" s="25">
        <f>Source!BC589</f>
        <v>6.56</v>
      </c>
      <c r="F1329" s="14"/>
      <c r="G1329" s="14"/>
      <c r="H1329" s="14"/>
    </row>
    <row r="1330" spans="1:28" ht="85.5" x14ac:dyDescent="0.2">
      <c r="A1330" s="47">
        <v>197</v>
      </c>
      <c r="B1330" s="47" t="str">
        <f>Source!E591</f>
        <v>78,3</v>
      </c>
      <c r="C1330" s="47" t="str">
        <f>Source!G591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2,5 мм2</v>
      </c>
      <c r="D1330" s="47" t="str">
        <f>Source!F591</f>
        <v>21.1.06.09-0176</v>
      </c>
      <c r="E1330" s="32" t="str">
        <f>Source!H591</f>
        <v>1000 м</v>
      </c>
      <c r="F1330" s="14">
        <f>Source!I591</f>
        <v>9.6000000000000002E-2</v>
      </c>
      <c r="G1330" s="24">
        <f>Source!AB591</f>
        <v>11836.8</v>
      </c>
      <c r="H1330" s="24">
        <f>Source!O591</f>
        <v>7454.34</v>
      </c>
      <c r="T1330">
        <f>Source!O591+Source!X591+Source!Y591</f>
        <v>7454.34</v>
      </c>
      <c r="U1330">
        <f>Source!P591</f>
        <v>7454.34</v>
      </c>
      <c r="V1330">
        <f>Source!S591</f>
        <v>0</v>
      </c>
      <c r="W1330">
        <f>Source!Q591</f>
        <v>0</v>
      </c>
      <c r="X1330">
        <f>Source!R591</f>
        <v>0</v>
      </c>
      <c r="Y1330">
        <f>Source!U591</f>
        <v>0</v>
      </c>
      <c r="Z1330">
        <f>Source!V591</f>
        <v>0</v>
      </c>
      <c r="AA1330">
        <f>Source!X591</f>
        <v>0</v>
      </c>
      <c r="AB1330">
        <f>Source!Y591</f>
        <v>0</v>
      </c>
    </row>
    <row r="1331" spans="1:28" ht="14.25" x14ac:dyDescent="0.2">
      <c r="C1331" s="25" t="s">
        <v>1508</v>
      </c>
      <c r="D1331" s="25">
        <f>Source!BC591</f>
        <v>6.56</v>
      </c>
      <c r="F1331" s="14"/>
      <c r="G1331" s="14"/>
      <c r="H1331" s="14"/>
    </row>
    <row r="1332" spans="1:28" ht="28.5" x14ac:dyDescent="0.2">
      <c r="A1332" s="47">
        <v>198</v>
      </c>
      <c r="B1332" s="47" t="str">
        <f>Source!E593</f>
        <v>79</v>
      </c>
      <c r="C1332" s="47" t="str">
        <f>Source!G593</f>
        <v>Розетка штепсельная полугерметическая и герметическая</v>
      </c>
      <c r="D1332" s="47" t="str">
        <f>Source!F593</f>
        <v>м08-03-591-10</v>
      </c>
      <c r="E1332" s="32" t="str">
        <f>Source!H593</f>
        <v>100 ШТ</v>
      </c>
      <c r="F1332" s="14">
        <f>Source!I593</f>
        <v>0.25</v>
      </c>
      <c r="G1332" s="24">
        <f>Source!AB593</f>
        <v>770.35</v>
      </c>
      <c r="H1332" s="24">
        <f>Source!O593</f>
        <v>1263.3800000000001</v>
      </c>
      <c r="T1332">
        <f>Source!O593+Source!X593+Source!Y593</f>
        <v>2853.38</v>
      </c>
      <c r="U1332">
        <f>Source!P593</f>
        <v>210.15</v>
      </c>
      <c r="V1332">
        <f>Source!S593</f>
        <v>990.45</v>
      </c>
      <c r="W1332">
        <f>Source!Q593</f>
        <v>62.78</v>
      </c>
      <c r="X1332">
        <f>Source!R593</f>
        <v>3.3</v>
      </c>
      <c r="Y1332">
        <f>Source!U593</f>
        <v>15.22</v>
      </c>
      <c r="Z1332">
        <f>Source!V593</f>
        <v>0.04</v>
      </c>
      <c r="AA1332">
        <f>Source!X593</f>
        <v>944.06</v>
      </c>
      <c r="AB1332">
        <f>Source!Y593</f>
        <v>645.94000000000005</v>
      </c>
    </row>
    <row r="1333" spans="1:28" ht="14.25" x14ac:dyDescent="0.2">
      <c r="C1333" s="25" t="str">
        <f>"Объем: "&amp;Source!I593&amp;"=(19+"&amp;"6)/"&amp;"100"</f>
        <v>Объем: 0,25=(19+6)/100</v>
      </c>
      <c r="F1333" s="14"/>
      <c r="G1333" s="14"/>
      <c r="H1333" s="14"/>
    </row>
    <row r="1334" spans="1:28" x14ac:dyDescent="0.2">
      <c r="C1334" s="25" t="s">
        <v>1506</v>
      </c>
      <c r="D1334" s="25">
        <f>Source!BA593</f>
        <v>6.56</v>
      </c>
    </row>
    <row r="1335" spans="1:28" x14ac:dyDescent="0.2">
      <c r="C1335" s="25" t="s">
        <v>1507</v>
      </c>
      <c r="D1335" s="25">
        <f>Source!BB593</f>
        <v>6.56</v>
      </c>
    </row>
    <row r="1336" spans="1:28" x14ac:dyDescent="0.2">
      <c r="C1336" s="25" t="s">
        <v>1508</v>
      </c>
      <c r="D1336" s="25">
        <f>Source!BC593</f>
        <v>6.56</v>
      </c>
    </row>
    <row r="1337" spans="1:28" x14ac:dyDescent="0.2">
      <c r="C1337" s="25" t="s">
        <v>1509</v>
      </c>
      <c r="D1337" s="25">
        <f>Source!BS593</f>
        <v>6.56</v>
      </c>
    </row>
    <row r="1338" spans="1:28" x14ac:dyDescent="0.2">
      <c r="C1338" s="11" t="s">
        <v>1510</v>
      </c>
      <c r="D1338" s="34"/>
      <c r="E1338" s="34"/>
      <c r="F1338" s="34">
        <f>Source!BZ593</f>
        <v>95</v>
      </c>
      <c r="G1338" s="59">
        <f>(Source!AF593+Source!AE593)*Source!FX593/100</f>
        <v>575.64299999999992</v>
      </c>
      <c r="H1338" s="59">
        <f>Source!X593</f>
        <v>944.06</v>
      </c>
    </row>
    <row r="1339" spans="1:28" x14ac:dyDescent="0.2">
      <c r="C1339" s="11" t="s">
        <v>1511</v>
      </c>
      <c r="D1339" s="34"/>
      <c r="E1339" s="34"/>
      <c r="F1339" s="34">
        <f>Source!CA593</f>
        <v>65</v>
      </c>
      <c r="G1339" s="59">
        <f>(Source!AF593+Source!AE593)*Source!FY593/100</f>
        <v>393.86099999999999</v>
      </c>
      <c r="H1339" s="59">
        <f>Source!Y593</f>
        <v>645.94000000000005</v>
      </c>
    </row>
    <row r="1340" spans="1:28" x14ac:dyDescent="0.2">
      <c r="C1340" s="11" t="s">
        <v>1512</v>
      </c>
      <c r="D1340" s="34"/>
      <c r="E1340" s="34"/>
      <c r="F1340" s="34"/>
      <c r="G1340" s="59">
        <f>((Source!AF593+Source!AE593)*Source!FX593/100)+((Source!AF593+Source!AE593)*Source!FY593/100)+Source!AB593</f>
        <v>1739.8539999999998</v>
      </c>
      <c r="H1340" s="59">
        <f>Source!O593+Source!X593+Source!Y593</f>
        <v>2853.38</v>
      </c>
    </row>
    <row r="1341" spans="1:28" ht="42.75" x14ac:dyDescent="0.2">
      <c r="A1341" s="47">
        <v>199</v>
      </c>
      <c r="B1341" s="47" t="str">
        <f>Source!E595</f>
        <v>79,1</v>
      </c>
      <c r="C1341" s="47" t="str">
        <f>Source!G595</f>
        <v>Розетка штепсельная для открытой проводки с заземляющими контактами и защитными шторками прим.</v>
      </c>
      <c r="D1341" s="47" t="str">
        <f>Source!F595</f>
        <v>20.4.03.05-0009</v>
      </c>
      <c r="E1341" s="32" t="str">
        <f>Source!H595</f>
        <v>100 шт.</v>
      </c>
      <c r="F1341" s="14">
        <f>Source!I595</f>
        <v>0.19</v>
      </c>
      <c r="G1341" s="24">
        <f>Source!AB595</f>
        <v>479.26</v>
      </c>
      <c r="H1341" s="24">
        <f>Source!O595</f>
        <v>597.35</v>
      </c>
      <c r="T1341">
        <f>Source!O595+Source!X595+Source!Y595</f>
        <v>597.35</v>
      </c>
      <c r="U1341">
        <f>Source!P595</f>
        <v>597.35</v>
      </c>
      <c r="V1341">
        <f>Source!S595</f>
        <v>0</v>
      </c>
      <c r="W1341">
        <f>Source!Q595</f>
        <v>0</v>
      </c>
      <c r="X1341">
        <f>Source!R595</f>
        <v>0</v>
      </c>
      <c r="Y1341">
        <f>Source!U595</f>
        <v>0</v>
      </c>
      <c r="Z1341">
        <f>Source!V595</f>
        <v>0</v>
      </c>
      <c r="AA1341">
        <f>Source!X595</f>
        <v>0</v>
      </c>
      <c r="AB1341">
        <f>Source!Y595</f>
        <v>0</v>
      </c>
    </row>
    <row r="1342" spans="1:28" ht="14.25" x14ac:dyDescent="0.2">
      <c r="C1342" s="25" t="s">
        <v>1508</v>
      </c>
      <c r="D1342" s="25">
        <f>Source!BC595</f>
        <v>6.56</v>
      </c>
      <c r="F1342" s="14"/>
      <c r="G1342" s="14"/>
      <c r="H1342" s="14"/>
    </row>
    <row r="1343" spans="1:28" ht="28.5" x14ac:dyDescent="0.2">
      <c r="A1343" s="47">
        <v>200</v>
      </c>
      <c r="B1343" s="47" t="str">
        <f>Source!E597</f>
        <v>79,2</v>
      </c>
      <c r="C1343" s="47" t="str">
        <f>Source!G597</f>
        <v>Розетка 135 стационарная 3P+PE+N 63А, 380В, IP54</v>
      </c>
      <c r="D1343" s="47" t="str">
        <f>Source!F597</f>
        <v>20.4.03.07-0011</v>
      </c>
      <c r="E1343" s="32" t="str">
        <f>Source!H597</f>
        <v>100 шт.</v>
      </c>
      <c r="F1343" s="14">
        <f>Source!I597</f>
        <v>0.06</v>
      </c>
      <c r="G1343" s="24">
        <f>Source!AB597</f>
        <v>21704</v>
      </c>
      <c r="H1343" s="24">
        <f>Source!O597</f>
        <v>8542.69</v>
      </c>
      <c r="T1343">
        <f>Source!O597+Source!X597+Source!Y597</f>
        <v>8542.69</v>
      </c>
      <c r="U1343">
        <f>Source!P597</f>
        <v>8542.69</v>
      </c>
      <c r="V1343">
        <f>Source!S597</f>
        <v>0</v>
      </c>
      <c r="W1343">
        <f>Source!Q597</f>
        <v>0</v>
      </c>
      <c r="X1343">
        <f>Source!R597</f>
        <v>0</v>
      </c>
      <c r="Y1343">
        <f>Source!U597</f>
        <v>0</v>
      </c>
      <c r="Z1343">
        <f>Source!V597</f>
        <v>0</v>
      </c>
      <c r="AA1343">
        <f>Source!X597</f>
        <v>0</v>
      </c>
      <c r="AB1343">
        <f>Source!Y597</f>
        <v>0</v>
      </c>
    </row>
    <row r="1344" spans="1:28" ht="14.25" x14ac:dyDescent="0.2">
      <c r="C1344" s="25" t="s">
        <v>1508</v>
      </c>
      <c r="D1344" s="25">
        <f>Source!BC597</f>
        <v>6.56</v>
      </c>
      <c r="F1344" s="14"/>
      <c r="G1344" s="14"/>
      <c r="H1344" s="14"/>
    </row>
    <row r="1345" spans="1:28" ht="28.5" x14ac:dyDescent="0.2">
      <c r="A1345" s="47">
        <v>201</v>
      </c>
      <c r="B1345" s="47" t="str">
        <f>Source!E599</f>
        <v>80</v>
      </c>
      <c r="C1345" s="47" t="str">
        <f>Source!G599</f>
        <v>Розетка штепсельная неутопленного типа при открытой проводке</v>
      </c>
      <c r="D1345" s="47" t="str">
        <f>Source!F599</f>
        <v>м08-03-591-08</v>
      </c>
      <c r="E1345" s="32" t="str">
        <f>Source!H599</f>
        <v>100 ШТ</v>
      </c>
      <c r="F1345" s="14">
        <f>Source!I599</f>
        <v>0.11</v>
      </c>
      <c r="G1345" s="24">
        <f>Source!AB599</f>
        <v>453.93</v>
      </c>
      <c r="H1345" s="24">
        <f>Source!O599</f>
        <v>327.55</v>
      </c>
      <c r="T1345">
        <f>Source!O599+Source!X599+Source!Y599</f>
        <v>724.11</v>
      </c>
      <c r="U1345">
        <f>Source!P599</f>
        <v>76.790000000000006</v>
      </c>
      <c r="V1345">
        <f>Source!S599</f>
        <v>247.39</v>
      </c>
      <c r="W1345">
        <f>Source!Q599</f>
        <v>3.37</v>
      </c>
      <c r="X1345">
        <f>Source!R599</f>
        <v>0.46</v>
      </c>
      <c r="Y1345">
        <f>Source!U599</f>
        <v>3.8016000000000001</v>
      </c>
      <c r="Z1345">
        <f>Source!V599</f>
        <v>5.5000000000000005E-3</v>
      </c>
      <c r="AA1345">
        <f>Source!X599</f>
        <v>235.46</v>
      </c>
      <c r="AB1345">
        <f>Source!Y599</f>
        <v>161.1</v>
      </c>
    </row>
    <row r="1346" spans="1:28" ht="14.25" x14ac:dyDescent="0.2">
      <c r="C1346" s="25" t="str">
        <f>"Объем: "&amp;Source!I599&amp;"=11/"&amp;"100"</f>
        <v>Объем: 0,11=11/100</v>
      </c>
      <c r="F1346" s="14"/>
      <c r="G1346" s="14"/>
      <c r="H1346" s="14"/>
    </row>
    <row r="1347" spans="1:28" x14ac:dyDescent="0.2">
      <c r="C1347" s="25" t="s">
        <v>1506</v>
      </c>
      <c r="D1347" s="25">
        <f>Source!BA599</f>
        <v>6.56</v>
      </c>
    </row>
    <row r="1348" spans="1:28" x14ac:dyDescent="0.2">
      <c r="C1348" s="25" t="s">
        <v>1507</v>
      </c>
      <c r="D1348" s="25">
        <f>Source!BB599</f>
        <v>6.56</v>
      </c>
    </row>
    <row r="1349" spans="1:28" x14ac:dyDescent="0.2">
      <c r="C1349" s="25" t="s">
        <v>1508</v>
      </c>
      <c r="D1349" s="25">
        <f>Source!BC599</f>
        <v>6.56</v>
      </c>
    </row>
    <row r="1350" spans="1:28" x14ac:dyDescent="0.2">
      <c r="C1350" s="25" t="s">
        <v>1509</v>
      </c>
      <c r="D1350" s="25">
        <f>Source!BS599</f>
        <v>6.56</v>
      </c>
    </row>
    <row r="1351" spans="1:28" x14ac:dyDescent="0.2">
      <c r="C1351" s="11" t="s">
        <v>1510</v>
      </c>
      <c r="D1351" s="34"/>
      <c r="E1351" s="34"/>
      <c r="F1351" s="34">
        <f>Source!BZ599</f>
        <v>95</v>
      </c>
      <c r="G1351" s="59">
        <f>(Source!AF599+Source!AE599)*Source!FX599/100</f>
        <v>326.30599999999993</v>
      </c>
      <c r="H1351" s="59">
        <f>Source!X599</f>
        <v>235.46</v>
      </c>
    </row>
    <row r="1352" spans="1:28" x14ac:dyDescent="0.2">
      <c r="C1352" s="11" t="s">
        <v>1511</v>
      </c>
      <c r="D1352" s="34"/>
      <c r="E1352" s="34"/>
      <c r="F1352" s="34">
        <f>Source!CA599</f>
        <v>65</v>
      </c>
      <c r="G1352" s="59">
        <f>(Source!AF599+Source!AE599)*Source!FY599/100</f>
        <v>223.26199999999997</v>
      </c>
      <c r="H1352" s="59">
        <f>Source!Y599</f>
        <v>161.1</v>
      </c>
    </row>
    <row r="1353" spans="1:28" x14ac:dyDescent="0.2">
      <c r="C1353" s="11" t="s">
        <v>1512</v>
      </c>
      <c r="D1353" s="34"/>
      <c r="E1353" s="34"/>
      <c r="F1353" s="34"/>
      <c r="G1353" s="59">
        <f>((Source!AF599+Source!AE599)*Source!FX599/100)+((Source!AF599+Source!AE599)*Source!FY599/100)+Source!AB599</f>
        <v>1003.4979999999998</v>
      </c>
      <c r="H1353" s="59">
        <f>Source!O599+Source!X599+Source!Y599</f>
        <v>724.11</v>
      </c>
    </row>
    <row r="1354" spans="1:28" ht="28.5" x14ac:dyDescent="0.2">
      <c r="A1354" s="47">
        <v>202</v>
      </c>
      <c r="B1354" s="47" t="str">
        <f>Source!E601</f>
        <v>80,1</v>
      </c>
      <c r="C1354" s="47" t="str">
        <f>Source!G601</f>
        <v>Розетка штепсельная Mosaic с заземляющим контактом</v>
      </c>
      <c r="D1354" s="47" t="str">
        <f>Source!F601</f>
        <v>20.4.03.07-0016</v>
      </c>
      <c r="E1354" s="32" t="str">
        <f>Source!H601</f>
        <v>100 шт.</v>
      </c>
      <c r="F1354" s="14">
        <f>Source!I601</f>
        <v>0.11</v>
      </c>
      <c r="G1354" s="24">
        <f>Source!AB601</f>
        <v>3217.41</v>
      </c>
      <c r="H1354" s="24">
        <f>Source!O601</f>
        <v>2321.6799999999998</v>
      </c>
      <c r="T1354">
        <f>Source!O601+Source!X601+Source!Y601</f>
        <v>2321.6799999999998</v>
      </c>
      <c r="U1354">
        <f>Source!P601</f>
        <v>2321.6799999999998</v>
      </c>
      <c r="V1354">
        <f>Source!S601</f>
        <v>0</v>
      </c>
      <c r="W1354">
        <f>Source!Q601</f>
        <v>0</v>
      </c>
      <c r="X1354">
        <f>Source!R601</f>
        <v>0</v>
      </c>
      <c r="Y1354">
        <f>Source!U601</f>
        <v>0</v>
      </c>
      <c r="Z1354">
        <f>Source!V601</f>
        <v>0</v>
      </c>
      <c r="AA1354">
        <f>Source!X601</f>
        <v>0</v>
      </c>
      <c r="AB1354">
        <f>Source!Y601</f>
        <v>0</v>
      </c>
    </row>
    <row r="1355" spans="1:28" ht="14.25" x14ac:dyDescent="0.2">
      <c r="C1355" s="25" t="s">
        <v>1508</v>
      </c>
      <c r="D1355" s="25">
        <f>Source!BC601</f>
        <v>6.56</v>
      </c>
      <c r="F1355" s="14"/>
      <c r="G1355" s="14"/>
      <c r="H1355" s="14"/>
    </row>
    <row r="1356" spans="1:28" ht="28.5" x14ac:dyDescent="0.2">
      <c r="A1356" s="47">
        <v>203</v>
      </c>
      <c r="B1356" s="47" t="str">
        <f>Source!E603</f>
        <v>81</v>
      </c>
      <c r="C1356" s="47" t="str">
        <f>Source!G603</f>
        <v>Провод в коробах, сечением до 35 мм2</v>
      </c>
      <c r="D1356" s="47" t="str">
        <f>Source!F603</f>
        <v>м08-02-399-02</v>
      </c>
      <c r="E1356" s="32" t="str">
        <f>Source!H603</f>
        <v>100 м</v>
      </c>
      <c r="F1356" s="14">
        <f>Source!I603</f>
        <v>4.9000000000000004</v>
      </c>
      <c r="G1356" s="24">
        <f>Source!AB603</f>
        <v>50.72</v>
      </c>
      <c r="H1356" s="24">
        <f>Source!O603</f>
        <v>1630.35</v>
      </c>
      <c r="T1356">
        <f>Source!O603+Source!X603+Source!Y603</f>
        <v>3461.27</v>
      </c>
      <c r="U1356">
        <f>Source!P603</f>
        <v>437.16</v>
      </c>
      <c r="V1356">
        <f>Source!S603</f>
        <v>1135.97</v>
      </c>
      <c r="W1356">
        <f>Source!Q603</f>
        <v>57.22</v>
      </c>
      <c r="X1356">
        <f>Source!R603</f>
        <v>8.36</v>
      </c>
      <c r="Y1356">
        <f>Source!U603</f>
        <v>18.423999999999999</v>
      </c>
      <c r="Z1356">
        <f>Source!V603</f>
        <v>9.8000000000000004E-2</v>
      </c>
      <c r="AA1356">
        <f>Source!X603</f>
        <v>1087.1099999999999</v>
      </c>
      <c r="AB1356">
        <f>Source!Y603</f>
        <v>743.81</v>
      </c>
    </row>
    <row r="1357" spans="1:28" ht="14.25" x14ac:dyDescent="0.2">
      <c r="C1357" s="25" t="str">
        <f>"Объем: "&amp;Source!I603&amp;"=490/"&amp;"100"</f>
        <v>Объем: 4,9=490/100</v>
      </c>
      <c r="F1357" s="14"/>
      <c r="G1357" s="14"/>
      <c r="H1357" s="14"/>
    </row>
    <row r="1358" spans="1:28" x14ac:dyDescent="0.2">
      <c r="C1358" s="25" t="s">
        <v>1506</v>
      </c>
      <c r="D1358" s="25">
        <f>Source!BA603</f>
        <v>6.56</v>
      </c>
    </row>
    <row r="1359" spans="1:28" x14ac:dyDescent="0.2">
      <c r="C1359" s="25" t="s">
        <v>1507</v>
      </c>
      <c r="D1359" s="25">
        <f>Source!BB603</f>
        <v>6.56</v>
      </c>
    </row>
    <row r="1360" spans="1:28" x14ac:dyDescent="0.2">
      <c r="C1360" s="25" t="s">
        <v>1508</v>
      </c>
      <c r="D1360" s="25">
        <f>Source!BC603</f>
        <v>6.56</v>
      </c>
    </row>
    <row r="1361" spans="1:28" x14ac:dyDescent="0.2">
      <c r="C1361" s="25" t="s">
        <v>1509</v>
      </c>
      <c r="D1361" s="25">
        <f>Source!BS603</f>
        <v>6.56</v>
      </c>
    </row>
    <row r="1362" spans="1:28" x14ac:dyDescent="0.2">
      <c r="C1362" s="11" t="s">
        <v>1510</v>
      </c>
      <c r="D1362" s="34"/>
      <c r="E1362" s="34"/>
      <c r="F1362" s="34">
        <f>Source!BZ603</f>
        <v>95</v>
      </c>
      <c r="G1362" s="59">
        <f>(Source!AF603+Source!AE603)*Source!FX603/100</f>
        <v>33.82</v>
      </c>
      <c r="H1362" s="59">
        <f>Source!X603</f>
        <v>1087.1099999999999</v>
      </c>
    </row>
    <row r="1363" spans="1:28" x14ac:dyDescent="0.2">
      <c r="C1363" s="11" t="s">
        <v>1511</v>
      </c>
      <c r="D1363" s="34"/>
      <c r="E1363" s="34"/>
      <c r="F1363" s="34">
        <f>Source!CA603</f>
        <v>65</v>
      </c>
      <c r="G1363" s="59">
        <f>(Source!AF603+Source!AE603)*Source!FY603/100</f>
        <v>23.14</v>
      </c>
      <c r="H1363" s="59">
        <f>Source!Y603</f>
        <v>743.81</v>
      </c>
    </row>
    <row r="1364" spans="1:28" x14ac:dyDescent="0.2">
      <c r="C1364" s="11" t="s">
        <v>1512</v>
      </c>
      <c r="D1364" s="34"/>
      <c r="E1364" s="34"/>
      <c r="F1364" s="34"/>
      <c r="G1364" s="59">
        <f>((Source!AF603+Source!AE603)*Source!FX603/100)+((Source!AF603+Source!AE603)*Source!FY603/100)+Source!AB603</f>
        <v>107.68</v>
      </c>
      <c r="H1364" s="59">
        <f>Source!O603+Source!X603+Source!Y603</f>
        <v>3461.27</v>
      </c>
    </row>
    <row r="1365" spans="1:28" ht="85.5" x14ac:dyDescent="0.2">
      <c r="A1365" s="47">
        <v>204</v>
      </c>
      <c r="B1365" s="47" t="str">
        <f>Source!E605</f>
        <v>81,1</v>
      </c>
      <c r="C1365" s="47" t="str">
        <f>Source!G605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365" s="47" t="str">
        <f>Source!F605</f>
        <v>21.1.06.09-0152</v>
      </c>
      <c r="E1365" s="32" t="str">
        <f>Source!H605</f>
        <v>1000 м</v>
      </c>
      <c r="F1365" s="14">
        <f>Source!I605</f>
        <v>0.49</v>
      </c>
      <c r="G1365" s="24">
        <f>Source!AB605</f>
        <v>6920.41</v>
      </c>
      <c r="H1365" s="24">
        <f>Source!O605</f>
        <v>22244.97</v>
      </c>
      <c r="T1365">
        <f>Source!O605+Source!X605+Source!Y605</f>
        <v>22244.97</v>
      </c>
      <c r="U1365">
        <f>Source!P605</f>
        <v>22244.97</v>
      </c>
      <c r="V1365">
        <f>Source!S605</f>
        <v>0</v>
      </c>
      <c r="W1365">
        <f>Source!Q605</f>
        <v>0</v>
      </c>
      <c r="X1365">
        <f>Source!R605</f>
        <v>0</v>
      </c>
      <c r="Y1365">
        <f>Source!U605</f>
        <v>0</v>
      </c>
      <c r="Z1365">
        <f>Source!V605</f>
        <v>0</v>
      </c>
      <c r="AA1365">
        <f>Source!X605</f>
        <v>0</v>
      </c>
      <c r="AB1365">
        <f>Source!Y605</f>
        <v>0</v>
      </c>
    </row>
    <row r="1366" spans="1:28" ht="14.25" x14ac:dyDescent="0.2">
      <c r="C1366" s="25" t="s">
        <v>1508</v>
      </c>
      <c r="D1366" s="25">
        <f>Source!BC605</f>
        <v>6.56</v>
      </c>
      <c r="F1366" s="14"/>
      <c r="G1366" s="14"/>
      <c r="H1366" s="14"/>
    </row>
    <row r="1367" spans="1:28" ht="28.5" x14ac:dyDescent="0.2">
      <c r="A1367" s="47">
        <v>205</v>
      </c>
      <c r="B1367" s="47" t="str">
        <f>Source!E607</f>
        <v>82</v>
      </c>
      <c r="C1367" s="47" t="str">
        <f>Source!G607</f>
        <v>Короба пластмассовые шириной до 40 мм</v>
      </c>
      <c r="D1367" s="47" t="str">
        <f>Source!F607</f>
        <v>м08-02-390-01</v>
      </c>
      <c r="E1367" s="32" t="str">
        <f>Source!H607</f>
        <v>100 м</v>
      </c>
      <c r="F1367" s="14">
        <f>Source!I607</f>
        <v>4.9000000000000004</v>
      </c>
      <c r="G1367" s="24">
        <f>Source!AB607</f>
        <v>206.76</v>
      </c>
      <c r="H1367" s="24">
        <f>Source!O607</f>
        <v>6646.09</v>
      </c>
      <c r="T1367">
        <f>Source!O607+Source!X607+Source!Y607</f>
        <v>14620.890000000001</v>
      </c>
      <c r="U1367">
        <f>Source!P607</f>
        <v>1656.38</v>
      </c>
      <c r="V1367">
        <f>Source!S607</f>
        <v>4979.75</v>
      </c>
      <c r="W1367">
        <f>Source!Q607</f>
        <v>9.9600000000000009</v>
      </c>
      <c r="X1367">
        <f>Source!R607</f>
        <v>4.5</v>
      </c>
      <c r="Y1367">
        <f>Source!U607</f>
        <v>79.820999999999998</v>
      </c>
      <c r="Z1367">
        <f>Source!V607</f>
        <v>4.9000000000000002E-2</v>
      </c>
      <c r="AA1367">
        <f>Source!X607</f>
        <v>4735.04</v>
      </c>
      <c r="AB1367">
        <f>Source!Y607</f>
        <v>3239.76</v>
      </c>
    </row>
    <row r="1368" spans="1:28" ht="14.25" x14ac:dyDescent="0.2">
      <c r="C1368" s="25" t="str">
        <f>"Объем: "&amp;Source!I607&amp;"=490/"&amp;"100"</f>
        <v>Объем: 4,9=490/100</v>
      </c>
      <c r="F1368" s="14"/>
      <c r="G1368" s="14"/>
      <c r="H1368" s="14"/>
    </row>
    <row r="1369" spans="1:28" x14ac:dyDescent="0.2">
      <c r="C1369" s="25" t="s">
        <v>1506</v>
      </c>
      <c r="D1369" s="25">
        <f>Source!BA607</f>
        <v>6.56</v>
      </c>
    </row>
    <row r="1370" spans="1:28" x14ac:dyDescent="0.2">
      <c r="C1370" s="25" t="s">
        <v>1507</v>
      </c>
      <c r="D1370" s="25">
        <f>Source!BB607</f>
        <v>6.56</v>
      </c>
    </row>
    <row r="1371" spans="1:28" x14ac:dyDescent="0.2">
      <c r="C1371" s="25" t="s">
        <v>1508</v>
      </c>
      <c r="D1371" s="25">
        <f>Source!BC607</f>
        <v>6.56</v>
      </c>
    </row>
    <row r="1372" spans="1:28" x14ac:dyDescent="0.2">
      <c r="C1372" s="25" t="s">
        <v>1509</v>
      </c>
      <c r="D1372" s="25">
        <f>Source!BS607</f>
        <v>6.56</v>
      </c>
    </row>
    <row r="1373" spans="1:28" x14ac:dyDescent="0.2">
      <c r="C1373" s="11" t="s">
        <v>1510</v>
      </c>
      <c r="D1373" s="34"/>
      <c r="E1373" s="34"/>
      <c r="F1373" s="34">
        <f>Source!BZ607</f>
        <v>95</v>
      </c>
      <c r="G1373" s="59">
        <f>(Source!AF607+Source!AE607)*Source!FX607/100</f>
        <v>147.30699999999996</v>
      </c>
      <c r="H1373" s="59">
        <f>Source!X607</f>
        <v>4735.04</v>
      </c>
    </row>
    <row r="1374" spans="1:28" x14ac:dyDescent="0.2">
      <c r="C1374" s="11" t="s">
        <v>1511</v>
      </c>
      <c r="D1374" s="34"/>
      <c r="E1374" s="34"/>
      <c r="F1374" s="34">
        <f>Source!CA607</f>
        <v>65</v>
      </c>
      <c r="G1374" s="59">
        <f>(Source!AF607+Source!AE607)*Source!FY607/100</f>
        <v>100.78899999999997</v>
      </c>
      <c r="H1374" s="59">
        <f>Source!Y607</f>
        <v>3239.76</v>
      </c>
    </row>
    <row r="1375" spans="1:28" x14ac:dyDescent="0.2">
      <c r="C1375" s="11" t="s">
        <v>1512</v>
      </c>
      <c r="D1375" s="34"/>
      <c r="E1375" s="34"/>
      <c r="F1375" s="34"/>
      <c r="G1375" s="59">
        <f>((Source!AF607+Source!AE607)*Source!FX607/100)+((Source!AF607+Source!AE607)*Source!FY607/100)+Source!AB607</f>
        <v>454.85599999999994</v>
      </c>
      <c r="H1375" s="59">
        <f>Source!O607+Source!X607+Source!Y607</f>
        <v>14620.890000000001</v>
      </c>
    </row>
    <row r="1376" spans="1:28" ht="28.5" x14ac:dyDescent="0.2">
      <c r="A1376" s="47">
        <v>206</v>
      </c>
      <c r="B1376" s="47" t="str">
        <f>Source!E609</f>
        <v>82,1</v>
      </c>
      <c r="C1376" s="47" t="str">
        <f>Source!G609</f>
        <v>Кабель-канал (короб) Efapel 12x10 мм</v>
      </c>
      <c r="D1376" s="47" t="str">
        <f>Source!F609</f>
        <v>20.2.05.04-0021</v>
      </c>
      <c r="E1376" s="32" t="str">
        <f>Source!H609</f>
        <v>100 м</v>
      </c>
      <c r="F1376" s="14">
        <f>Source!I609</f>
        <v>489.99999999999994</v>
      </c>
      <c r="G1376" s="24">
        <f>Source!AB609</f>
        <v>83</v>
      </c>
      <c r="H1376" s="24">
        <f>Source!O609</f>
        <v>266795.2</v>
      </c>
      <c r="T1376">
        <f>Source!O609+Source!X609+Source!Y609</f>
        <v>266795.2</v>
      </c>
      <c r="U1376">
        <f>Source!P609</f>
        <v>266795.2</v>
      </c>
      <c r="V1376">
        <f>Source!S609</f>
        <v>0</v>
      </c>
      <c r="W1376">
        <f>Source!Q609</f>
        <v>0</v>
      </c>
      <c r="X1376">
        <f>Source!R609</f>
        <v>0</v>
      </c>
      <c r="Y1376">
        <f>Source!U609</f>
        <v>0</v>
      </c>
      <c r="Z1376">
        <f>Source!V609</f>
        <v>0</v>
      </c>
      <c r="AA1376">
        <f>Source!X609</f>
        <v>0</v>
      </c>
      <c r="AB1376">
        <f>Source!Y609</f>
        <v>0</v>
      </c>
    </row>
    <row r="1377" spans="1:28" ht="14.25" x14ac:dyDescent="0.2">
      <c r="C1377" s="25" t="s">
        <v>1508</v>
      </c>
      <c r="D1377" s="25">
        <f>Source!BC609</f>
        <v>6.56</v>
      </c>
      <c r="F1377" s="14"/>
      <c r="G1377" s="14"/>
      <c r="H1377" s="14"/>
    </row>
    <row r="1378" spans="1:28" ht="28.5" x14ac:dyDescent="0.2">
      <c r="A1378" s="47">
        <v>207</v>
      </c>
      <c r="B1378" s="47" t="str">
        <f>Source!E611</f>
        <v>83</v>
      </c>
      <c r="C1378" s="47" t="str">
        <f>Source!G611</f>
        <v>Светильник местного освещения</v>
      </c>
      <c r="D1378" s="47" t="str">
        <f>Source!F611</f>
        <v>м08-03-593-09</v>
      </c>
      <c r="E1378" s="32" t="str">
        <f>Source!H611</f>
        <v>100 ШТ</v>
      </c>
      <c r="F1378" s="14">
        <f>Source!I611</f>
        <v>0.09</v>
      </c>
      <c r="G1378" s="24">
        <f>Source!AB611</f>
        <v>1106.5899999999999</v>
      </c>
      <c r="H1378" s="24">
        <f>Source!O611</f>
        <v>653.33000000000004</v>
      </c>
      <c r="T1378">
        <f>Source!O611+Source!X611+Source!Y611</f>
        <v>1295.17</v>
      </c>
      <c r="U1378">
        <f>Source!P611</f>
        <v>243.17</v>
      </c>
      <c r="V1378">
        <f>Source!S611</f>
        <v>399.67</v>
      </c>
      <c r="W1378">
        <f>Source!Q611</f>
        <v>10.49</v>
      </c>
      <c r="X1378">
        <f>Source!R611</f>
        <v>1.48</v>
      </c>
      <c r="Y1378">
        <f>Source!U611</f>
        <v>6.1415999999999995</v>
      </c>
      <c r="Z1378">
        <f>Source!V611</f>
        <v>1.7999999999999999E-2</v>
      </c>
      <c r="AA1378">
        <f>Source!X611</f>
        <v>381.09</v>
      </c>
      <c r="AB1378">
        <f>Source!Y611</f>
        <v>260.75</v>
      </c>
    </row>
    <row r="1379" spans="1:28" ht="14.25" x14ac:dyDescent="0.2">
      <c r="C1379" s="25" t="str">
        <f>"Объем: "&amp;Source!I611&amp;"=9/"&amp;"100"</f>
        <v>Объем: 0,09=9/100</v>
      </c>
      <c r="F1379" s="14"/>
      <c r="G1379" s="14"/>
      <c r="H1379" s="14"/>
    </row>
    <row r="1380" spans="1:28" x14ac:dyDescent="0.2">
      <c r="C1380" s="25" t="s">
        <v>1506</v>
      </c>
      <c r="D1380" s="25">
        <f>Source!BA611</f>
        <v>6.56</v>
      </c>
    </row>
    <row r="1381" spans="1:28" x14ac:dyDescent="0.2">
      <c r="C1381" s="25" t="s">
        <v>1507</v>
      </c>
      <c r="D1381" s="25">
        <f>Source!BB611</f>
        <v>6.56</v>
      </c>
    </row>
    <row r="1382" spans="1:28" x14ac:dyDescent="0.2">
      <c r="C1382" s="25" t="s">
        <v>1508</v>
      </c>
      <c r="D1382" s="25">
        <f>Source!BC611</f>
        <v>6.56</v>
      </c>
    </row>
    <row r="1383" spans="1:28" x14ac:dyDescent="0.2">
      <c r="C1383" s="25" t="s">
        <v>1509</v>
      </c>
      <c r="D1383" s="25">
        <f>Source!BS611</f>
        <v>6.56</v>
      </c>
    </row>
    <row r="1384" spans="1:28" x14ac:dyDescent="0.2">
      <c r="C1384" s="11" t="s">
        <v>1510</v>
      </c>
      <c r="D1384" s="34"/>
      <c r="E1384" s="34"/>
      <c r="F1384" s="34">
        <f>Source!BZ611</f>
        <v>95</v>
      </c>
      <c r="G1384" s="59">
        <f>(Source!AF611+Source!AE611)*Source!FX611/100</f>
        <v>645.47750000000008</v>
      </c>
      <c r="H1384" s="59">
        <f>Source!X611</f>
        <v>381.09</v>
      </c>
    </row>
    <row r="1385" spans="1:28" x14ac:dyDescent="0.2">
      <c r="C1385" s="11" t="s">
        <v>1511</v>
      </c>
      <c r="D1385" s="34"/>
      <c r="E1385" s="34"/>
      <c r="F1385" s="34">
        <f>Source!CA611</f>
        <v>65</v>
      </c>
      <c r="G1385" s="59">
        <f>(Source!AF611+Source!AE611)*Source!FY611/100</f>
        <v>441.64249999999998</v>
      </c>
      <c r="H1385" s="59">
        <f>Source!Y611</f>
        <v>260.75</v>
      </c>
    </row>
    <row r="1386" spans="1:28" x14ac:dyDescent="0.2">
      <c r="C1386" s="11" t="s">
        <v>1512</v>
      </c>
      <c r="D1386" s="34"/>
      <c r="E1386" s="34"/>
      <c r="F1386" s="34"/>
      <c r="G1386" s="59">
        <f>((Source!AF611+Source!AE611)*Source!FX611/100)+((Source!AF611+Source!AE611)*Source!FY611/100)+Source!AB611</f>
        <v>2193.71</v>
      </c>
      <c r="H1386" s="59">
        <f>Source!O611+Source!X611+Source!Y611</f>
        <v>1295.17</v>
      </c>
    </row>
    <row r="1387" spans="1:28" ht="42.75" x14ac:dyDescent="0.2">
      <c r="A1387" s="47">
        <v>208</v>
      </c>
      <c r="B1387" s="47" t="str">
        <f>Source!E613</f>
        <v>83,1</v>
      </c>
      <c r="C1387" s="47" t="str">
        <f>Source!G613</f>
        <v>Светильник светодиодный белый/круг PROLight, STAYER, PROFESSIONAL, IP65 4000K 100Вт 57362-100-S</v>
      </c>
      <c r="D1387" s="47" t="str">
        <f>Source!F613</f>
        <v>20.3.03.03-0027</v>
      </c>
      <c r="E1387" s="32" t="str">
        <f>Source!H613</f>
        <v>шт.</v>
      </c>
      <c r="F1387" s="14">
        <f>Source!I613</f>
        <v>9</v>
      </c>
      <c r="G1387" s="24">
        <f>Source!AB613</f>
        <v>47.82</v>
      </c>
      <c r="H1387" s="24">
        <f>Source!O613</f>
        <v>2823.29</v>
      </c>
      <c r="T1387">
        <f>Source!O613+Source!X613+Source!Y613</f>
        <v>2823.29</v>
      </c>
      <c r="U1387">
        <f>Source!P613</f>
        <v>2823.29</v>
      </c>
      <c r="V1387">
        <f>Source!S613</f>
        <v>0</v>
      </c>
      <c r="W1387">
        <f>Source!Q613</f>
        <v>0</v>
      </c>
      <c r="X1387">
        <f>Source!R613</f>
        <v>0</v>
      </c>
      <c r="Y1387">
        <f>Source!U613</f>
        <v>0</v>
      </c>
      <c r="Z1387">
        <f>Source!V613</f>
        <v>0</v>
      </c>
      <c r="AA1387">
        <f>Source!X613</f>
        <v>0</v>
      </c>
      <c r="AB1387">
        <f>Source!Y613</f>
        <v>0</v>
      </c>
    </row>
    <row r="1388" spans="1:28" ht="14.25" x14ac:dyDescent="0.2">
      <c r="C1388" s="25" t="s">
        <v>1508</v>
      </c>
      <c r="D1388" s="25">
        <f>Source!BC613</f>
        <v>6.56</v>
      </c>
      <c r="F1388" s="14"/>
      <c r="G1388" s="14"/>
      <c r="H1388" s="14"/>
    </row>
    <row r="1389" spans="1:28" ht="57" x14ac:dyDescent="0.2">
      <c r="A1389" s="47">
        <v>209</v>
      </c>
      <c r="B1389" s="47" t="str">
        <f>Source!E615</f>
        <v>84</v>
      </c>
      <c r="C1389" s="47" t="str">
        <f>Source!G615</f>
        <v>Светильник отдельно устанавливаемый на штырях с количеством ламп в светильнике до 4 прим.</v>
      </c>
      <c r="D1389" s="47" t="str">
        <f>Source!F615</f>
        <v>м08-03-594-03</v>
      </c>
      <c r="E1389" s="32" t="str">
        <f>Source!H615</f>
        <v>100 ШТ</v>
      </c>
      <c r="F1389" s="14">
        <f>Source!I615</f>
        <v>0.25</v>
      </c>
      <c r="G1389" s="24">
        <f>Source!AB615</f>
        <v>1523.57</v>
      </c>
      <c r="H1389" s="24">
        <f>Source!O615</f>
        <v>2498.66</v>
      </c>
      <c r="T1389">
        <f>Source!O615+Source!X615+Source!Y615</f>
        <v>6037.6900000000005</v>
      </c>
      <c r="U1389">
        <f>Source!P615</f>
        <v>211.69</v>
      </c>
      <c r="V1389">
        <f>Source!S615</f>
        <v>2199.54</v>
      </c>
      <c r="W1389">
        <f>Source!Q615</f>
        <v>87.43</v>
      </c>
      <c r="X1389">
        <f>Source!R615</f>
        <v>12.35</v>
      </c>
      <c r="Y1389">
        <f>Source!U615</f>
        <v>33.799999999999997</v>
      </c>
      <c r="Z1389">
        <f>Source!V615</f>
        <v>0.15</v>
      </c>
      <c r="AA1389">
        <f>Source!X615</f>
        <v>2101.3000000000002</v>
      </c>
      <c r="AB1389">
        <f>Source!Y615</f>
        <v>1437.73</v>
      </c>
    </row>
    <row r="1390" spans="1:28" ht="14.25" x14ac:dyDescent="0.2">
      <c r="C1390" s="25" t="str">
        <f>"Объем: "&amp;Source!I615&amp;"=25/"&amp;"100"</f>
        <v>Объем: 0,25=25/100</v>
      </c>
      <c r="F1390" s="14"/>
      <c r="G1390" s="14"/>
      <c r="H1390" s="14"/>
    </row>
    <row r="1391" spans="1:28" x14ac:dyDescent="0.2">
      <c r="C1391" s="25" t="s">
        <v>1506</v>
      </c>
      <c r="D1391" s="25">
        <f>Source!BA615</f>
        <v>6.56</v>
      </c>
    </row>
    <row r="1392" spans="1:28" x14ac:dyDescent="0.2">
      <c r="C1392" s="25" t="s">
        <v>1507</v>
      </c>
      <c r="D1392" s="25">
        <f>Source!BB615</f>
        <v>6.56</v>
      </c>
    </row>
    <row r="1393" spans="1:28" x14ac:dyDescent="0.2">
      <c r="C1393" s="25" t="s">
        <v>1508</v>
      </c>
      <c r="D1393" s="25">
        <f>Source!BC615</f>
        <v>6.56</v>
      </c>
    </row>
    <row r="1394" spans="1:28" x14ac:dyDescent="0.2">
      <c r="C1394" s="25" t="s">
        <v>1509</v>
      </c>
      <c r="D1394" s="25">
        <f>Source!BS615</f>
        <v>6.56</v>
      </c>
    </row>
    <row r="1395" spans="1:28" x14ac:dyDescent="0.2">
      <c r="C1395" s="11" t="s">
        <v>1510</v>
      </c>
      <c r="D1395" s="34"/>
      <c r="E1395" s="34"/>
      <c r="F1395" s="34">
        <f>Source!BZ615</f>
        <v>95</v>
      </c>
      <c r="G1395" s="59">
        <f>(Source!AF615+Source!AE615)*Source!FX615/100</f>
        <v>1281.2745</v>
      </c>
      <c r="H1395" s="59">
        <f>Source!X615</f>
        <v>2101.3000000000002</v>
      </c>
    </row>
    <row r="1396" spans="1:28" x14ac:dyDescent="0.2">
      <c r="C1396" s="11" t="s">
        <v>1511</v>
      </c>
      <c r="D1396" s="34"/>
      <c r="E1396" s="34"/>
      <c r="F1396" s="34">
        <f>Source!CA615</f>
        <v>65</v>
      </c>
      <c r="G1396" s="59">
        <f>(Source!AF615+Source!AE615)*Source!FY615/100</f>
        <v>876.66150000000005</v>
      </c>
      <c r="H1396" s="59">
        <f>Source!Y615</f>
        <v>1437.73</v>
      </c>
    </row>
    <row r="1397" spans="1:28" x14ac:dyDescent="0.2">
      <c r="C1397" s="11" t="s">
        <v>1512</v>
      </c>
      <c r="D1397" s="34"/>
      <c r="E1397" s="34"/>
      <c r="F1397" s="34"/>
      <c r="G1397" s="59">
        <f>((Source!AF615+Source!AE615)*Source!FX615/100)+((Source!AF615+Source!AE615)*Source!FY615/100)+Source!AB615</f>
        <v>3681.5060000000003</v>
      </c>
      <c r="H1397" s="59">
        <f>Source!O615+Source!X615+Source!Y615</f>
        <v>6037.6900000000005</v>
      </c>
    </row>
    <row r="1398" spans="1:28" ht="28.5" x14ac:dyDescent="0.2">
      <c r="A1398" s="47">
        <v>210</v>
      </c>
      <c r="B1398" s="47" t="str">
        <f>Source!E617</f>
        <v>84,1</v>
      </c>
      <c r="C1398" s="47" t="str">
        <f>Source!G617</f>
        <v>Светильники светодиодный 4х18Вт</v>
      </c>
      <c r="D1398" s="47" t="str">
        <f>Source!F617</f>
        <v>20.3.03.04-0353</v>
      </c>
      <c r="E1398" s="32" t="str">
        <f>Source!H617</f>
        <v>шт.</v>
      </c>
      <c r="F1398" s="14">
        <f>Source!I617</f>
        <v>25</v>
      </c>
      <c r="G1398" s="24">
        <f>Source!AB617</f>
        <v>335.68</v>
      </c>
      <c r="H1398" s="24">
        <f>Source!O617</f>
        <v>55051.519999999997</v>
      </c>
      <c r="T1398">
        <f>Source!O617+Source!X617+Source!Y617</f>
        <v>55051.519999999997</v>
      </c>
      <c r="U1398">
        <f>Source!P617</f>
        <v>55051.519999999997</v>
      </c>
      <c r="V1398">
        <f>Source!S617</f>
        <v>0</v>
      </c>
      <c r="W1398">
        <f>Source!Q617</f>
        <v>0</v>
      </c>
      <c r="X1398">
        <f>Source!R617</f>
        <v>0</v>
      </c>
      <c r="Y1398">
        <f>Source!U617</f>
        <v>0</v>
      </c>
      <c r="Z1398">
        <f>Source!V617</f>
        <v>0</v>
      </c>
      <c r="AA1398">
        <f>Source!X617</f>
        <v>0</v>
      </c>
      <c r="AB1398">
        <f>Source!Y617</f>
        <v>0</v>
      </c>
    </row>
    <row r="1399" spans="1:28" ht="14.25" x14ac:dyDescent="0.2">
      <c r="C1399" s="25" t="s">
        <v>1508</v>
      </c>
      <c r="D1399" s="25">
        <f>Source!BC617</f>
        <v>6.56</v>
      </c>
      <c r="F1399" s="14"/>
      <c r="G1399" s="14"/>
      <c r="H1399" s="14"/>
    </row>
    <row r="1400" spans="1:28" ht="42.75" x14ac:dyDescent="0.2">
      <c r="A1400" s="47">
        <v>211</v>
      </c>
      <c r="B1400" s="47" t="str">
        <f>Source!E619</f>
        <v>85</v>
      </c>
      <c r="C1400" s="47" t="str">
        <f>Source!G619</f>
        <v>Светильник отдельно устанавливаемый на штырях с количеством ламп в светильнике 2</v>
      </c>
      <c r="D1400" s="47" t="str">
        <f>Source!F619</f>
        <v>м08-03-594-02</v>
      </c>
      <c r="E1400" s="32" t="str">
        <f>Source!H619</f>
        <v>100 ШТ</v>
      </c>
      <c r="F1400" s="14">
        <f>Source!I619</f>
        <v>0.22</v>
      </c>
      <c r="G1400" s="24">
        <f>Source!AB619</f>
        <v>1076.79</v>
      </c>
      <c r="H1400" s="24">
        <f>Source!O619</f>
        <v>1554.02</v>
      </c>
      <c r="T1400">
        <f>Source!O619+Source!X619+Source!Y619</f>
        <v>3691.33</v>
      </c>
      <c r="U1400">
        <f>Source!P619</f>
        <v>174.15</v>
      </c>
      <c r="V1400">
        <f>Source!S619</f>
        <v>1328.58</v>
      </c>
      <c r="W1400">
        <f>Source!Q619</f>
        <v>51.29</v>
      </c>
      <c r="X1400">
        <f>Source!R619</f>
        <v>7.24</v>
      </c>
      <c r="Y1400">
        <f>Source!U619</f>
        <v>20.416</v>
      </c>
      <c r="Z1400">
        <f>Source!V619</f>
        <v>8.8000000000000009E-2</v>
      </c>
      <c r="AA1400">
        <f>Source!X619</f>
        <v>1269.03</v>
      </c>
      <c r="AB1400">
        <f>Source!Y619</f>
        <v>868.28</v>
      </c>
    </row>
    <row r="1401" spans="1:28" ht="14.25" x14ac:dyDescent="0.2">
      <c r="C1401" s="25" t="str">
        <f>"Объем: "&amp;Source!I619&amp;"=22/"&amp;"100"</f>
        <v>Объем: 0,22=22/100</v>
      </c>
      <c r="F1401" s="14"/>
      <c r="G1401" s="14"/>
      <c r="H1401" s="14"/>
    </row>
    <row r="1402" spans="1:28" x14ac:dyDescent="0.2">
      <c r="C1402" s="25" t="s">
        <v>1506</v>
      </c>
      <c r="D1402" s="25">
        <f>Source!BA619</f>
        <v>6.56</v>
      </c>
    </row>
    <row r="1403" spans="1:28" x14ac:dyDescent="0.2">
      <c r="C1403" s="25" t="s">
        <v>1507</v>
      </c>
      <c r="D1403" s="25">
        <f>Source!BB619</f>
        <v>6.56</v>
      </c>
    </row>
    <row r="1404" spans="1:28" x14ac:dyDescent="0.2">
      <c r="C1404" s="25" t="s">
        <v>1508</v>
      </c>
      <c r="D1404" s="25">
        <f>Source!BC619</f>
        <v>6.56</v>
      </c>
    </row>
    <row r="1405" spans="1:28" x14ac:dyDescent="0.2">
      <c r="C1405" s="25" t="s">
        <v>1509</v>
      </c>
      <c r="D1405" s="25">
        <f>Source!BS619</f>
        <v>6.56</v>
      </c>
    </row>
    <row r="1406" spans="1:28" x14ac:dyDescent="0.2">
      <c r="C1406" s="11" t="s">
        <v>1510</v>
      </c>
      <c r="D1406" s="34"/>
      <c r="E1406" s="34"/>
      <c r="F1406" s="34">
        <f>Source!BZ619</f>
        <v>95</v>
      </c>
      <c r="G1406" s="59">
        <f>(Source!AF619+Source!AE619)*Source!FX619/100</f>
        <v>879.32</v>
      </c>
      <c r="H1406" s="59">
        <f>Source!X619</f>
        <v>1269.03</v>
      </c>
    </row>
    <row r="1407" spans="1:28" x14ac:dyDescent="0.2">
      <c r="C1407" s="11" t="s">
        <v>1511</v>
      </c>
      <c r="D1407" s="34"/>
      <c r="E1407" s="34"/>
      <c r="F1407" s="34">
        <f>Source!CA619</f>
        <v>65</v>
      </c>
      <c r="G1407" s="59">
        <f>(Source!AF619+Source!AE619)*Source!FY619/100</f>
        <v>601.64</v>
      </c>
      <c r="H1407" s="59">
        <f>Source!Y619</f>
        <v>868.28</v>
      </c>
    </row>
    <row r="1408" spans="1:28" x14ac:dyDescent="0.2">
      <c r="C1408" s="11" t="s">
        <v>1512</v>
      </c>
      <c r="D1408" s="34"/>
      <c r="E1408" s="34"/>
      <c r="F1408" s="34"/>
      <c r="G1408" s="59">
        <f>((Source!AF619+Source!AE619)*Source!FX619/100)+((Source!AF619+Source!AE619)*Source!FY619/100)+Source!AB619</f>
        <v>2557.75</v>
      </c>
      <c r="H1408" s="59">
        <f>Source!O619+Source!X619+Source!Y619</f>
        <v>3691.33</v>
      </c>
    </row>
    <row r="1409" spans="1:28" ht="42.75" x14ac:dyDescent="0.2">
      <c r="A1409" s="47">
        <v>212</v>
      </c>
      <c r="B1409" s="47" t="str">
        <f>Source!E621</f>
        <v>85,1</v>
      </c>
      <c r="C1409" s="47" t="str">
        <f>Source!G621</f>
        <v>Светильник светодиодный влагозащитный WOLTA LWPW 36 WO1 18Bт 6500 К IP 65 570 мм</v>
      </c>
      <c r="D1409" s="47" t="str">
        <f>Source!F621</f>
        <v>20.3.03.04-0044</v>
      </c>
      <c r="E1409" s="32" t="str">
        <f>Source!H621</f>
        <v>шт.</v>
      </c>
      <c r="F1409" s="14">
        <f>Source!I621</f>
        <v>22</v>
      </c>
      <c r="G1409" s="24">
        <f>Source!AB621</f>
        <v>340.37</v>
      </c>
      <c r="H1409" s="24">
        <f>Source!O621</f>
        <v>49122.2</v>
      </c>
      <c r="T1409">
        <f>Source!O621+Source!X621+Source!Y621</f>
        <v>49122.2</v>
      </c>
      <c r="U1409">
        <f>Source!P621</f>
        <v>49122.2</v>
      </c>
      <c r="V1409">
        <f>Source!S621</f>
        <v>0</v>
      </c>
      <c r="W1409">
        <f>Source!Q621</f>
        <v>0</v>
      </c>
      <c r="X1409">
        <f>Source!R621</f>
        <v>0</v>
      </c>
      <c r="Y1409">
        <f>Source!U621</f>
        <v>0</v>
      </c>
      <c r="Z1409">
        <f>Source!V621</f>
        <v>0</v>
      </c>
      <c r="AA1409">
        <f>Source!X621</f>
        <v>0</v>
      </c>
      <c r="AB1409">
        <f>Source!Y621</f>
        <v>0</v>
      </c>
    </row>
    <row r="1410" spans="1:28" ht="14.25" x14ac:dyDescent="0.2">
      <c r="C1410" s="25" t="s">
        <v>1508</v>
      </c>
      <c r="D1410" s="25">
        <f>Source!BC621</f>
        <v>6.56</v>
      </c>
      <c r="F1410" s="14"/>
      <c r="G1410" s="14"/>
      <c r="H1410" s="14"/>
    </row>
    <row r="1411" spans="1:28" ht="57" x14ac:dyDescent="0.2">
      <c r="A1411" s="47">
        <v>213</v>
      </c>
      <c r="B1411" s="47" t="str">
        <f>Source!E623</f>
        <v>86</v>
      </c>
      <c r="C1411" s="47" t="str">
        <f>Source!G623</f>
        <v>Щитки осветительные, устанавливаемые на стене распорными дюбелями, масса щитка до 6 кг</v>
      </c>
      <c r="D1411" s="47" t="str">
        <f>Source!F623</f>
        <v>м08-03-599-09</v>
      </c>
      <c r="E1411" s="32" t="str">
        <f>Source!H623</f>
        <v>ШТ</v>
      </c>
      <c r="F1411" s="14">
        <f>Source!I623</f>
        <v>3</v>
      </c>
      <c r="G1411" s="24">
        <f>Source!AB623</f>
        <v>70.22</v>
      </c>
      <c r="H1411" s="24">
        <f>Source!O623</f>
        <v>1381.93</v>
      </c>
      <c r="T1411">
        <f>Source!O623+Source!X623+Source!Y623</f>
        <v>2189.91</v>
      </c>
      <c r="U1411">
        <f>Source!P623</f>
        <v>847.03</v>
      </c>
      <c r="V1411">
        <f>Source!S623</f>
        <v>499.87</v>
      </c>
      <c r="W1411">
        <f>Source!Q623</f>
        <v>35.03</v>
      </c>
      <c r="X1411">
        <f>Source!R623</f>
        <v>5.12</v>
      </c>
      <c r="Y1411">
        <f>Source!U623</f>
        <v>7.68</v>
      </c>
      <c r="Z1411">
        <f>Source!V623</f>
        <v>0.06</v>
      </c>
      <c r="AA1411">
        <f>Source!X623</f>
        <v>479.74</v>
      </c>
      <c r="AB1411">
        <f>Source!Y623</f>
        <v>328.24</v>
      </c>
    </row>
    <row r="1412" spans="1:28" ht="14.25" x14ac:dyDescent="0.2">
      <c r="C1412" s="25" t="s">
        <v>1506</v>
      </c>
      <c r="D1412" s="25">
        <f>Source!BA623</f>
        <v>6.56</v>
      </c>
      <c r="F1412" s="14"/>
      <c r="G1412" s="14"/>
      <c r="H1412" s="14"/>
    </row>
    <row r="1413" spans="1:28" x14ac:dyDescent="0.2">
      <c r="C1413" s="25" t="s">
        <v>1507</v>
      </c>
      <c r="D1413" s="25">
        <f>Source!BB623</f>
        <v>6.56</v>
      </c>
    </row>
    <row r="1414" spans="1:28" x14ac:dyDescent="0.2">
      <c r="C1414" s="25" t="s">
        <v>1508</v>
      </c>
      <c r="D1414" s="25">
        <f>Source!BC623</f>
        <v>6.56</v>
      </c>
    </row>
    <row r="1415" spans="1:28" x14ac:dyDescent="0.2">
      <c r="C1415" s="25" t="s">
        <v>1509</v>
      </c>
      <c r="D1415" s="25">
        <f>Source!BS623</f>
        <v>6.56</v>
      </c>
    </row>
    <row r="1416" spans="1:28" x14ac:dyDescent="0.2">
      <c r="C1416" s="11" t="s">
        <v>1510</v>
      </c>
      <c r="D1416" s="34"/>
      <c r="E1416" s="34"/>
      <c r="F1416" s="34">
        <f>Source!BZ623</f>
        <v>95</v>
      </c>
      <c r="G1416" s="59">
        <f>(Source!AF623+Source!AE623)*Source!FX623/100</f>
        <v>24.376999999999999</v>
      </c>
      <c r="H1416" s="59">
        <f>Source!X623</f>
        <v>479.74</v>
      </c>
    </row>
    <row r="1417" spans="1:28" x14ac:dyDescent="0.2">
      <c r="C1417" s="11" t="s">
        <v>1511</v>
      </c>
      <c r="D1417" s="34"/>
      <c r="E1417" s="34"/>
      <c r="F1417" s="34">
        <f>Source!CA623</f>
        <v>65</v>
      </c>
      <c r="G1417" s="59">
        <f>(Source!AF623+Source!AE623)*Source!FY623/100</f>
        <v>16.679000000000002</v>
      </c>
      <c r="H1417" s="59">
        <f>Source!Y623</f>
        <v>328.24</v>
      </c>
    </row>
    <row r="1418" spans="1:28" x14ac:dyDescent="0.2">
      <c r="C1418" s="11" t="s">
        <v>1512</v>
      </c>
      <c r="D1418" s="34"/>
      <c r="E1418" s="34"/>
      <c r="F1418" s="34"/>
      <c r="G1418" s="59">
        <f>((Source!AF623+Source!AE623)*Source!FX623/100)+((Source!AF623+Source!AE623)*Source!FY623/100)+Source!AB623</f>
        <v>111.276</v>
      </c>
      <c r="H1418" s="59">
        <f>Source!O623+Source!X623+Source!Y623</f>
        <v>2189.91</v>
      </c>
    </row>
    <row r="1419" spans="1:28" ht="42.75" x14ac:dyDescent="0.2">
      <c r="A1419" s="47">
        <v>214</v>
      </c>
      <c r="B1419" s="47" t="str">
        <f>Source!E625</f>
        <v>86,1</v>
      </c>
      <c r="C1419" s="47" t="str">
        <f>Source!G625</f>
        <v>Щиты распределительные навесные ЩРН-72, 2 двери, размер корпуса 480х565х125 мм</v>
      </c>
      <c r="D1419" s="47" t="str">
        <f>Source!F625</f>
        <v>20.4.04.02-0029</v>
      </c>
      <c r="E1419" s="32" t="str">
        <f>Source!H625</f>
        <v>шт.</v>
      </c>
      <c r="F1419" s="14">
        <f>Source!I625</f>
        <v>2</v>
      </c>
      <c r="G1419" s="24">
        <f>Source!AB625</f>
        <v>724.62</v>
      </c>
      <c r="H1419" s="24">
        <f>Source!O625</f>
        <v>9507.01</v>
      </c>
      <c r="T1419">
        <f>Source!O625+Source!X625+Source!Y625</f>
        <v>9507.01</v>
      </c>
      <c r="U1419">
        <f>Source!P625</f>
        <v>9507.01</v>
      </c>
      <c r="V1419">
        <f>Source!S625</f>
        <v>0</v>
      </c>
      <c r="W1419">
        <f>Source!Q625</f>
        <v>0</v>
      </c>
      <c r="X1419">
        <f>Source!R625</f>
        <v>0</v>
      </c>
      <c r="Y1419">
        <f>Source!U625</f>
        <v>0</v>
      </c>
      <c r="Z1419">
        <f>Source!V625</f>
        <v>0</v>
      </c>
      <c r="AA1419">
        <f>Source!X625</f>
        <v>0</v>
      </c>
      <c r="AB1419">
        <f>Source!Y625</f>
        <v>0</v>
      </c>
    </row>
    <row r="1420" spans="1:28" ht="14.25" x14ac:dyDescent="0.2">
      <c r="C1420" s="25" t="s">
        <v>1508</v>
      </c>
      <c r="D1420" s="25">
        <f>Source!BC625</f>
        <v>6.56</v>
      </c>
      <c r="F1420" s="14"/>
      <c r="G1420" s="14"/>
      <c r="H1420" s="14"/>
    </row>
    <row r="1421" spans="1:28" ht="42.75" x14ac:dyDescent="0.2">
      <c r="A1421" s="47">
        <v>215</v>
      </c>
      <c r="B1421" s="47" t="str">
        <f>Source!E627</f>
        <v>86,2</v>
      </c>
      <c r="C1421" s="47" t="str">
        <f>Source!G627</f>
        <v>Щиты распределительные навесные ЩРН-24, размер корпуса 350х300х125 мм</v>
      </c>
      <c r="D1421" s="47" t="str">
        <f>Source!F627</f>
        <v>20.4.04.02-0025</v>
      </c>
      <c r="E1421" s="32" t="str">
        <f>Source!H627</f>
        <v>шт.</v>
      </c>
      <c r="F1421" s="14">
        <f>Source!I627</f>
        <v>1</v>
      </c>
      <c r="G1421" s="24">
        <f>Source!AB627</f>
        <v>229.76</v>
      </c>
      <c r="H1421" s="24">
        <f>Source!O627</f>
        <v>1507.23</v>
      </c>
      <c r="T1421">
        <f>Source!O627+Source!X627+Source!Y627</f>
        <v>1507.23</v>
      </c>
      <c r="U1421">
        <f>Source!P627</f>
        <v>1507.23</v>
      </c>
      <c r="V1421">
        <f>Source!S627</f>
        <v>0</v>
      </c>
      <c r="W1421">
        <f>Source!Q627</f>
        <v>0</v>
      </c>
      <c r="X1421">
        <f>Source!R627</f>
        <v>0</v>
      </c>
      <c r="Y1421">
        <f>Source!U627</f>
        <v>0</v>
      </c>
      <c r="Z1421">
        <f>Source!V627</f>
        <v>0</v>
      </c>
      <c r="AA1421">
        <f>Source!X627</f>
        <v>0</v>
      </c>
      <c r="AB1421">
        <f>Source!Y627</f>
        <v>0</v>
      </c>
    </row>
    <row r="1422" spans="1:28" ht="14.25" x14ac:dyDescent="0.2">
      <c r="C1422" s="25" t="s">
        <v>1508</v>
      </c>
      <c r="D1422" s="25">
        <f>Source!BC627</f>
        <v>6.56</v>
      </c>
      <c r="F1422" s="14"/>
      <c r="G1422" s="14"/>
      <c r="H1422" s="14"/>
    </row>
    <row r="1423" spans="1:28" ht="42.75" x14ac:dyDescent="0.2">
      <c r="A1423" s="47">
        <v>216</v>
      </c>
      <c r="B1423" s="47" t="str">
        <f>Source!E629</f>
        <v>87</v>
      </c>
      <c r="C1423" s="47" t="str">
        <f>Source!G629</f>
        <v>Автомат одно-, двух-, трехполюсный, устанавливаемый на конструкции на полу, на ток до 25 А</v>
      </c>
      <c r="D1423" s="47" t="str">
        <f>Source!F629</f>
        <v>м08-03-526-06</v>
      </c>
      <c r="E1423" s="32" t="str">
        <f>Source!H629</f>
        <v>ШТ</v>
      </c>
      <c r="F1423" s="14">
        <f>Source!I629</f>
        <v>40</v>
      </c>
      <c r="G1423" s="24">
        <f>Source!AB629</f>
        <v>71.97</v>
      </c>
      <c r="H1423" s="24">
        <f>Source!O629</f>
        <v>18884.919999999998</v>
      </c>
      <c r="T1423">
        <f>Source!O629+Source!X629+Source!Y629</f>
        <v>25354.65</v>
      </c>
      <c r="U1423">
        <f>Source!P629</f>
        <v>14544.83</v>
      </c>
      <c r="V1423">
        <f>Source!S629</f>
        <v>4043.58</v>
      </c>
      <c r="W1423">
        <f>Source!Q629</f>
        <v>296.51</v>
      </c>
      <c r="X1423">
        <f>Source!R629</f>
        <v>0</v>
      </c>
      <c r="Y1423">
        <f>Source!U629</f>
        <v>64.800000000000011</v>
      </c>
      <c r="Z1423">
        <f>Source!V629</f>
        <v>0</v>
      </c>
      <c r="AA1423">
        <f>Source!X629</f>
        <v>3841.4</v>
      </c>
      <c r="AB1423">
        <f>Source!Y629</f>
        <v>2628.33</v>
      </c>
    </row>
    <row r="1424" spans="1:28" ht="14.25" x14ac:dyDescent="0.2">
      <c r="C1424" s="25" t="str">
        <f>"Объем: "&amp;Source!I629&amp;"=15+"&amp;"25"</f>
        <v>Объем: 40=15+25</v>
      </c>
      <c r="F1424" s="14"/>
      <c r="G1424" s="14"/>
      <c r="H1424" s="14"/>
    </row>
    <row r="1425" spans="1:28" x14ac:dyDescent="0.2">
      <c r="C1425" s="25" t="s">
        <v>1506</v>
      </c>
      <c r="D1425" s="25">
        <f>Source!BA629</f>
        <v>6.56</v>
      </c>
    </row>
    <row r="1426" spans="1:28" x14ac:dyDescent="0.2">
      <c r="C1426" s="25" t="s">
        <v>1507</v>
      </c>
      <c r="D1426" s="25">
        <f>Source!BB629</f>
        <v>6.56</v>
      </c>
    </row>
    <row r="1427" spans="1:28" x14ac:dyDescent="0.2">
      <c r="C1427" s="25" t="s">
        <v>1508</v>
      </c>
      <c r="D1427" s="25">
        <f>Source!BC629</f>
        <v>6.56</v>
      </c>
    </row>
    <row r="1428" spans="1:28" x14ac:dyDescent="0.2">
      <c r="C1428" s="25" t="s">
        <v>1509</v>
      </c>
      <c r="D1428" s="25">
        <f>Source!BS629</f>
        <v>6.56</v>
      </c>
    </row>
    <row r="1429" spans="1:28" x14ac:dyDescent="0.2">
      <c r="C1429" s="11" t="s">
        <v>1510</v>
      </c>
      <c r="D1429" s="34"/>
      <c r="E1429" s="34"/>
      <c r="F1429" s="34">
        <f>Source!BZ629</f>
        <v>95</v>
      </c>
      <c r="G1429" s="59">
        <f>(Source!AF629+Source!AE629)*Source!FX629/100</f>
        <v>14.6395</v>
      </c>
      <c r="H1429" s="59">
        <f>Source!X629</f>
        <v>3841.4</v>
      </c>
    </row>
    <row r="1430" spans="1:28" x14ac:dyDescent="0.2">
      <c r="C1430" s="11" t="s">
        <v>1511</v>
      </c>
      <c r="D1430" s="34"/>
      <c r="E1430" s="34"/>
      <c r="F1430" s="34">
        <f>Source!CA629</f>
        <v>65</v>
      </c>
      <c r="G1430" s="59">
        <f>(Source!AF629+Source!AE629)*Source!FY629/100</f>
        <v>10.016500000000001</v>
      </c>
      <c r="H1430" s="59">
        <f>Source!Y629</f>
        <v>2628.33</v>
      </c>
    </row>
    <row r="1431" spans="1:28" x14ac:dyDescent="0.2">
      <c r="C1431" s="11" t="s">
        <v>1512</v>
      </c>
      <c r="D1431" s="34"/>
      <c r="E1431" s="34"/>
      <c r="F1431" s="34"/>
      <c r="G1431" s="59">
        <f>((Source!AF629+Source!AE629)*Source!FX629/100)+((Source!AF629+Source!AE629)*Source!FY629/100)+Source!AB629</f>
        <v>96.626000000000005</v>
      </c>
      <c r="H1431" s="59">
        <f>Source!O629+Source!X629+Source!Y629</f>
        <v>25354.65</v>
      </c>
    </row>
    <row r="1432" spans="1:28" ht="28.5" x14ac:dyDescent="0.2">
      <c r="A1432" s="47">
        <v>217</v>
      </c>
      <c r="B1432" s="47" t="str">
        <f>Source!E631</f>
        <v>87,1</v>
      </c>
      <c r="C1432" s="47" t="str">
        <f>Source!G631</f>
        <v>Выключатели автоматические АВВ 3Р 16А</v>
      </c>
      <c r="D1432" s="47" t="str">
        <f>Source!F631</f>
        <v>62.1.01.09-0066</v>
      </c>
      <c r="E1432" s="32" t="str">
        <f>Source!H631</f>
        <v>шт.</v>
      </c>
      <c r="F1432" s="14">
        <f>Source!I631</f>
        <v>15</v>
      </c>
      <c r="G1432" s="24">
        <f>Source!AB631</f>
        <v>231.3</v>
      </c>
      <c r="H1432" s="24">
        <f>Source!O631</f>
        <v>22759.919999999998</v>
      </c>
      <c r="T1432">
        <f>Source!O631+Source!X631+Source!Y631</f>
        <v>22759.919999999998</v>
      </c>
      <c r="U1432">
        <f>Source!P631</f>
        <v>22759.919999999998</v>
      </c>
      <c r="V1432">
        <f>Source!S631</f>
        <v>0</v>
      </c>
      <c r="W1432">
        <f>Source!Q631</f>
        <v>0</v>
      </c>
      <c r="X1432">
        <f>Source!R631</f>
        <v>0</v>
      </c>
      <c r="Y1432">
        <f>Source!U631</f>
        <v>0</v>
      </c>
      <c r="Z1432">
        <f>Source!V631</f>
        <v>0</v>
      </c>
      <c r="AA1432">
        <f>Source!X631</f>
        <v>0</v>
      </c>
      <c r="AB1432">
        <f>Source!Y631</f>
        <v>0</v>
      </c>
    </row>
    <row r="1433" spans="1:28" ht="14.25" x14ac:dyDescent="0.2">
      <c r="C1433" s="25" t="s">
        <v>1508</v>
      </c>
      <c r="D1433" s="25">
        <f>Source!BC631</f>
        <v>6.56</v>
      </c>
      <c r="F1433" s="14"/>
      <c r="G1433" s="14"/>
      <c r="H1433" s="14"/>
    </row>
    <row r="1434" spans="1:28" ht="28.5" x14ac:dyDescent="0.2">
      <c r="A1434" s="47">
        <v>218</v>
      </c>
      <c r="B1434" s="47" t="str">
        <f>Source!E633</f>
        <v>87,2</v>
      </c>
      <c r="C1434" s="47" t="str">
        <f>Source!G633</f>
        <v>Выключатели автоматические АВВ 3Р 25А</v>
      </c>
      <c r="D1434" s="47" t="str">
        <f>Source!F633</f>
        <v>62.1.01.09-0067</v>
      </c>
      <c r="E1434" s="32" t="str">
        <f>Source!H633</f>
        <v>шт.</v>
      </c>
      <c r="F1434" s="14">
        <f>Source!I633</f>
        <v>25</v>
      </c>
      <c r="G1434" s="24">
        <f>Source!AB633</f>
        <v>302.16000000000003</v>
      </c>
      <c r="H1434" s="24">
        <f>Source!O633</f>
        <v>49554.239999999998</v>
      </c>
      <c r="T1434">
        <f>Source!O633+Source!X633+Source!Y633</f>
        <v>49554.239999999998</v>
      </c>
      <c r="U1434">
        <f>Source!P633</f>
        <v>49554.239999999998</v>
      </c>
      <c r="V1434">
        <f>Source!S633</f>
        <v>0</v>
      </c>
      <c r="W1434">
        <f>Source!Q633</f>
        <v>0</v>
      </c>
      <c r="X1434">
        <f>Source!R633</f>
        <v>0</v>
      </c>
      <c r="Y1434">
        <f>Source!U633</f>
        <v>0</v>
      </c>
      <c r="Z1434">
        <f>Source!V633</f>
        <v>0</v>
      </c>
      <c r="AA1434">
        <f>Source!X633</f>
        <v>0</v>
      </c>
      <c r="AB1434">
        <f>Source!Y633</f>
        <v>0</v>
      </c>
    </row>
    <row r="1435" spans="1:28" ht="14.25" x14ac:dyDescent="0.2">
      <c r="C1435" s="25" t="s">
        <v>1508</v>
      </c>
      <c r="D1435" s="25">
        <f>Source!BC633</f>
        <v>6.56</v>
      </c>
      <c r="F1435" s="14"/>
      <c r="G1435" s="14"/>
      <c r="H1435" s="14"/>
    </row>
    <row r="1436" spans="1:28" ht="28.5" x14ac:dyDescent="0.2">
      <c r="A1436" s="47">
        <v>219</v>
      </c>
      <c r="B1436" s="47" t="str">
        <f>Source!E635</f>
        <v>88</v>
      </c>
      <c r="C1436" s="47" t="str">
        <f>Source!G635</f>
        <v>Прибор или аппарат прим. установка автоматов 35А</v>
      </c>
      <c r="D1436" s="47" t="str">
        <f>Source!F635</f>
        <v>м08-03-575-01</v>
      </c>
      <c r="E1436" s="32" t="str">
        <f>Source!H635</f>
        <v>ШТ</v>
      </c>
      <c r="F1436" s="14">
        <f>Source!I635</f>
        <v>10</v>
      </c>
      <c r="G1436" s="24">
        <f>Source!AB635</f>
        <v>11.51</v>
      </c>
      <c r="H1436" s="24">
        <f>Source!O635</f>
        <v>755.06</v>
      </c>
      <c r="T1436">
        <f>Source!O635+Source!X635+Source!Y635</f>
        <v>1921.17</v>
      </c>
      <c r="U1436">
        <f>Source!P635</f>
        <v>26.24</v>
      </c>
      <c r="V1436">
        <f>Source!S635</f>
        <v>728.82</v>
      </c>
      <c r="W1436">
        <f>Source!Q635</f>
        <v>0</v>
      </c>
      <c r="X1436">
        <f>Source!R635</f>
        <v>0</v>
      </c>
      <c r="Y1436">
        <f>Source!U635</f>
        <v>11.200000000000001</v>
      </c>
      <c r="Z1436">
        <f>Source!V635</f>
        <v>0</v>
      </c>
      <c r="AA1436">
        <f>Source!X635</f>
        <v>692.38</v>
      </c>
      <c r="AB1436">
        <f>Source!Y635</f>
        <v>473.73</v>
      </c>
    </row>
    <row r="1437" spans="1:28" ht="14.25" x14ac:dyDescent="0.2">
      <c r="C1437" s="25" t="s">
        <v>1506</v>
      </c>
      <c r="D1437" s="25">
        <f>Source!BA635</f>
        <v>6.56</v>
      </c>
      <c r="F1437" s="14"/>
      <c r="G1437" s="14"/>
      <c r="H1437" s="14"/>
    </row>
    <row r="1438" spans="1:28" x14ac:dyDescent="0.2">
      <c r="C1438" s="25" t="s">
        <v>1507</v>
      </c>
      <c r="D1438" s="25">
        <f>Source!BB635</f>
        <v>6.56</v>
      </c>
    </row>
    <row r="1439" spans="1:28" x14ac:dyDescent="0.2">
      <c r="C1439" s="25" t="s">
        <v>1508</v>
      </c>
      <c r="D1439" s="25">
        <f>Source!BC635</f>
        <v>6.56</v>
      </c>
    </row>
    <row r="1440" spans="1:28" x14ac:dyDescent="0.2">
      <c r="C1440" s="25" t="s">
        <v>1509</v>
      </c>
      <c r="D1440" s="25">
        <f>Source!BS635</f>
        <v>6.56</v>
      </c>
    </row>
    <row r="1441" spans="1:28" x14ac:dyDescent="0.2">
      <c r="C1441" s="11" t="s">
        <v>1510</v>
      </c>
      <c r="D1441" s="34"/>
      <c r="E1441" s="34"/>
      <c r="F1441" s="34">
        <f>Source!BZ635</f>
        <v>95</v>
      </c>
      <c r="G1441" s="59">
        <f>(Source!AF635+Source!AE635)*Source!FX635/100</f>
        <v>10.554500000000001</v>
      </c>
      <c r="H1441" s="59">
        <f>Source!X635</f>
        <v>692.38</v>
      </c>
    </row>
    <row r="1442" spans="1:28" x14ac:dyDescent="0.2">
      <c r="C1442" s="11" t="s">
        <v>1511</v>
      </c>
      <c r="D1442" s="34"/>
      <c r="E1442" s="34"/>
      <c r="F1442" s="34">
        <f>Source!CA635</f>
        <v>65</v>
      </c>
      <c r="G1442" s="59">
        <f>(Source!AF635+Source!AE635)*Source!FY635/100</f>
        <v>7.2214999999999998</v>
      </c>
      <c r="H1442" s="59">
        <f>Source!Y635</f>
        <v>473.73</v>
      </c>
    </row>
    <row r="1443" spans="1:28" x14ac:dyDescent="0.2">
      <c r="C1443" s="11" t="s">
        <v>1512</v>
      </c>
      <c r="D1443" s="34"/>
      <c r="E1443" s="34"/>
      <c r="F1443" s="34"/>
      <c r="G1443" s="59">
        <f>((Source!AF635+Source!AE635)*Source!FX635/100)+((Source!AF635+Source!AE635)*Source!FY635/100)+Source!AB635</f>
        <v>29.286000000000001</v>
      </c>
      <c r="H1443" s="59">
        <f>Source!O635+Source!X635+Source!Y635</f>
        <v>1921.17</v>
      </c>
    </row>
    <row r="1444" spans="1:28" ht="28.5" x14ac:dyDescent="0.2">
      <c r="A1444" s="47">
        <v>220</v>
      </c>
      <c r="B1444" s="47" t="str">
        <f>Source!E637</f>
        <v>88,1</v>
      </c>
      <c r="C1444" s="47" t="str">
        <f>Source!G637</f>
        <v>Выключатели автоматические АВВ 3Р 32А</v>
      </c>
      <c r="D1444" s="47" t="str">
        <f>Source!F637</f>
        <v>62.1.01.09-0068</v>
      </c>
      <c r="E1444" s="32" t="str">
        <f>Source!H637</f>
        <v>шт.</v>
      </c>
      <c r="F1444" s="14">
        <f>Source!I637</f>
        <v>10</v>
      </c>
      <c r="G1444" s="24">
        <f>Source!AB637</f>
        <v>347.49</v>
      </c>
      <c r="H1444" s="24">
        <f>Source!O637</f>
        <v>22795.34</v>
      </c>
      <c r="T1444">
        <f>Source!O637+Source!X637+Source!Y637</f>
        <v>22795.34</v>
      </c>
      <c r="U1444">
        <f>Source!P637</f>
        <v>22795.34</v>
      </c>
      <c r="V1444">
        <f>Source!S637</f>
        <v>0</v>
      </c>
      <c r="W1444">
        <f>Source!Q637</f>
        <v>0</v>
      </c>
      <c r="X1444">
        <f>Source!R637</f>
        <v>0</v>
      </c>
      <c r="Y1444">
        <f>Source!U637</f>
        <v>0</v>
      </c>
      <c r="Z1444">
        <f>Source!V637</f>
        <v>0</v>
      </c>
      <c r="AA1444">
        <f>Source!X637</f>
        <v>0</v>
      </c>
      <c r="AB1444">
        <f>Source!Y637</f>
        <v>0</v>
      </c>
    </row>
    <row r="1445" spans="1:28" ht="14.25" x14ac:dyDescent="0.2">
      <c r="C1445" s="25" t="s">
        <v>1508</v>
      </c>
      <c r="D1445" s="25">
        <f>Source!BC637</f>
        <v>6.56</v>
      </c>
      <c r="F1445" s="14"/>
      <c r="G1445" s="14"/>
      <c r="H1445" s="14"/>
    </row>
    <row r="1447" spans="1:28" ht="15" x14ac:dyDescent="0.25">
      <c r="A1447" s="60"/>
      <c r="B1447" s="60"/>
      <c r="C1447" s="75" t="str">
        <f>CONCATENATE("Итого по разделу: ",IF(Source!G639&lt;&gt;"Новый раздел", Source!G639, ""))</f>
        <v>Итого по разделу: Система электроснабжения</v>
      </c>
      <c r="D1447" s="75"/>
      <c r="E1447" s="75"/>
      <c r="F1447" s="75"/>
      <c r="G1447" s="60"/>
      <c r="H1447" s="61">
        <f>IF(SUM(T1305:T1446)=0, "-", SUM(T1305:T1446))</f>
        <v>605154.76</v>
      </c>
    </row>
    <row r="1448" spans="1:28" ht="15" x14ac:dyDescent="0.25">
      <c r="A1448" s="60"/>
      <c r="B1448" s="60"/>
      <c r="C1448" s="60"/>
      <c r="D1448" s="60"/>
      <c r="E1448" s="60"/>
      <c r="F1448" s="60"/>
      <c r="G1448" s="60"/>
      <c r="H1448" s="60"/>
    </row>
    <row r="1451" spans="1:28" ht="15" x14ac:dyDescent="0.25">
      <c r="A1451" s="60"/>
      <c r="B1451" s="60"/>
      <c r="C1451" s="75" t="str">
        <f>CONCATENATE("Итого по локальной смете: ",IF(Source!G668&lt;&gt;"Новая локальная смета", Source!G668, ""))</f>
        <v xml:space="preserve">Итого по локальной смете: </v>
      </c>
      <c r="D1451" s="75"/>
      <c r="E1451" s="75"/>
      <c r="F1451" s="75"/>
      <c r="G1451" s="60"/>
      <c r="H1451" s="61">
        <f>IF(SUM(T37:T1450)=0, "-", SUM(T37:T1450))</f>
        <v>3038323.48</v>
      </c>
    </row>
    <row r="1452" spans="1:28" ht="15" x14ac:dyDescent="0.25">
      <c r="A1452" s="60"/>
      <c r="B1452" s="60"/>
      <c r="C1452" s="60"/>
      <c r="D1452" s="60"/>
      <c r="E1452" s="60"/>
      <c r="F1452" s="60"/>
      <c r="G1452" s="60"/>
      <c r="H1452" s="60"/>
    </row>
    <row r="1454" spans="1:28" ht="14.25" x14ac:dyDescent="0.2">
      <c r="C1454" s="105" t="str">
        <f>Source!H696</f>
        <v>Всего с НР и СП</v>
      </c>
      <c r="D1454" s="105"/>
      <c r="E1454" s="105"/>
      <c r="F1454" s="105"/>
      <c r="G1454" s="68">
        <f>IF(Source!P696=0, "", Source!P696)</f>
        <v>3038323.48</v>
      </c>
      <c r="H1454" s="68"/>
    </row>
    <row r="1455" spans="1:28" ht="14.25" x14ac:dyDescent="0.2">
      <c r="C1455" s="105" t="str">
        <f>Source!H697</f>
        <v>НДС 18%</v>
      </c>
      <c r="D1455" s="105"/>
      <c r="E1455" s="105"/>
      <c r="F1455" s="105"/>
      <c r="G1455" s="68">
        <f>IF(Source!P697=0, "", Source!P697)</f>
        <v>546898.23</v>
      </c>
      <c r="H1455" s="68"/>
    </row>
    <row r="1456" spans="1:28" ht="14.25" x14ac:dyDescent="0.2">
      <c r="C1456" s="105" t="str">
        <f>Source!H698</f>
        <v>Всего по смете</v>
      </c>
      <c r="D1456" s="105"/>
      <c r="E1456" s="105"/>
      <c r="F1456" s="105"/>
      <c r="G1456" s="68">
        <f>IF(Source!P698=0, "", Source!P698)</f>
        <v>3585221.71</v>
      </c>
      <c r="H1456" s="68"/>
    </row>
    <row r="1458" spans="1:33" ht="90" x14ac:dyDescent="0.25">
      <c r="A1458" s="60"/>
      <c r="B1458" s="60"/>
      <c r="C1458" s="75" t="str">
        <f>CONCATENATE("Итого по смете: ",IF(Source!G700&lt;&gt;"Новый объект", Source!G700, ""))</f>
        <v xml:space="preserve">Итого по смете: 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  <c r="D1458" s="75"/>
      <c r="E1458" s="75"/>
      <c r="F1458" s="75"/>
      <c r="G1458" s="60"/>
      <c r="H1458" s="61">
        <f>IF(SUM(T1:T1457)=0, "-", SUM(T1:T1457))</f>
        <v>3038323.48</v>
      </c>
      <c r="AG1458" s="52" t="str">
        <f>CONCATENATE("Итого по смете: ",IF(Source!G700&lt;&gt;"Новый объект", Source!G700, ""))</f>
        <v xml:space="preserve">Итого по смете: 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</row>
    <row r="1459" spans="1:33" ht="15" x14ac:dyDescent="0.25">
      <c r="A1459" s="60"/>
      <c r="B1459" s="60"/>
      <c r="C1459" s="60"/>
      <c r="D1459" s="60"/>
      <c r="E1459" s="60"/>
      <c r="F1459" s="60"/>
      <c r="G1459" s="60"/>
      <c r="H1459" s="60"/>
    </row>
    <row r="1460" spans="1:33" ht="14.25" x14ac:dyDescent="0.2">
      <c r="C1460" s="105" t="str">
        <f>Source!H728</f>
        <v>Всего с НР и СП</v>
      </c>
      <c r="D1460" s="105"/>
      <c r="E1460" s="105"/>
      <c r="F1460" s="105"/>
      <c r="G1460" s="68">
        <f>IF(Source!P728=0, "", Source!P728)</f>
        <v>3038323.48</v>
      </c>
      <c r="H1460" s="68"/>
    </row>
    <row r="1461" spans="1:33" ht="14.25" x14ac:dyDescent="0.2">
      <c r="C1461" s="105" t="str">
        <f>Source!H729</f>
        <v>НДС 18%</v>
      </c>
      <c r="D1461" s="105"/>
      <c r="E1461" s="105"/>
      <c r="F1461" s="105"/>
      <c r="G1461" s="68">
        <f>IF(Source!P729=0, "", Source!P729)</f>
        <v>546898.23</v>
      </c>
      <c r="H1461" s="68"/>
    </row>
    <row r="1462" spans="1:33" ht="14.25" x14ac:dyDescent="0.2">
      <c r="C1462" s="105" t="str">
        <f>Source!H730</f>
        <v>Всего по смете</v>
      </c>
      <c r="D1462" s="105"/>
      <c r="E1462" s="105"/>
      <c r="F1462" s="105"/>
      <c r="G1462" s="68">
        <f>IF(Source!P730=0, "", Source!P730)</f>
        <v>3585221.71</v>
      </c>
      <c r="H1462" s="68"/>
    </row>
    <row r="1465" spans="1:33" ht="15" thickBot="1" x14ac:dyDescent="0.25">
      <c r="A1465" s="107" t="s">
        <v>1529</v>
      </c>
      <c r="B1465" s="107"/>
      <c r="C1465" s="62" t="str">
        <f>IF(Source!AC12&lt;&gt;"", Source!AC12," ")</f>
        <v xml:space="preserve"> </v>
      </c>
      <c r="D1465" s="14"/>
      <c r="E1465" s="63"/>
      <c r="F1465" s="14"/>
      <c r="G1465" s="108" t="str">
        <f>IF(Source!AB12&lt;&gt;"", Source!AB12," ")</f>
        <v xml:space="preserve"> </v>
      </c>
      <c r="H1465" s="108"/>
      <c r="I1465" s="14"/>
      <c r="J1465" s="14"/>
      <c r="K1465" s="14"/>
      <c r="L1465" s="14"/>
    </row>
    <row r="1466" spans="1:33" ht="14.25" x14ac:dyDescent="0.2">
      <c r="A1466" s="14"/>
      <c r="B1466" s="14"/>
      <c r="C1466" s="64" t="s">
        <v>1530</v>
      </c>
      <c r="D1466" s="14"/>
      <c r="E1466" s="64" t="s">
        <v>1531</v>
      </c>
      <c r="F1466" s="14"/>
      <c r="G1466" s="106" t="s">
        <v>1532</v>
      </c>
      <c r="H1466" s="106"/>
      <c r="I1466" s="14"/>
      <c r="J1466" s="14"/>
      <c r="K1466" s="14"/>
      <c r="L1466" s="14"/>
    </row>
    <row r="1467" spans="1:33" ht="14.25" x14ac:dyDescent="0.2">
      <c r="A1467" s="14"/>
      <c r="B1467" s="14"/>
      <c r="C1467" s="14"/>
      <c r="D1467" s="14"/>
      <c r="E1467" s="14"/>
      <c r="F1467" s="14"/>
      <c r="G1467" s="14"/>
      <c r="H1467" s="14"/>
      <c r="I1467" s="14"/>
      <c r="J1467" s="14"/>
      <c r="K1467" s="14"/>
      <c r="L1467" s="14"/>
    </row>
    <row r="1468" spans="1:33" ht="14.25" x14ac:dyDescent="0.2">
      <c r="A1468" s="14"/>
      <c r="B1468" s="14"/>
      <c r="C1468" s="15" t="s">
        <v>1533</v>
      </c>
      <c r="D1468" s="14"/>
      <c r="E1468" s="14"/>
      <c r="F1468" s="14"/>
      <c r="G1468" s="14"/>
      <c r="H1468" s="14"/>
      <c r="I1468" s="14"/>
      <c r="J1468" s="14"/>
      <c r="K1468" s="14"/>
      <c r="L1468" s="14"/>
    </row>
    <row r="1469" spans="1:33" ht="14.25" x14ac:dyDescent="0.2">
      <c r="A1469" s="14"/>
      <c r="B1469" s="14"/>
      <c r="C1469" s="14"/>
      <c r="D1469" s="14"/>
      <c r="E1469" s="14"/>
      <c r="F1469" s="14"/>
      <c r="G1469" s="14"/>
      <c r="H1469" s="14"/>
      <c r="I1469" s="14"/>
      <c r="J1469" s="14"/>
      <c r="K1469" s="14"/>
      <c r="L1469" s="14"/>
    </row>
    <row r="1470" spans="1:33" ht="15" thickBot="1" x14ac:dyDescent="0.25">
      <c r="A1470" s="107" t="s">
        <v>1534</v>
      </c>
      <c r="B1470" s="107"/>
      <c r="C1470" s="62" t="str">
        <f>IF(Source!AG12&lt;&gt;"", Source!AG12," ")</f>
        <v xml:space="preserve"> </v>
      </c>
      <c r="D1470" s="14"/>
      <c r="E1470" s="63"/>
      <c r="F1470" s="14"/>
      <c r="G1470" s="108" t="str">
        <f>IF(Source!AF12&lt;&gt;"", Source!AF12," ")</f>
        <v xml:space="preserve"> </v>
      </c>
      <c r="H1470" s="108"/>
      <c r="I1470" s="14"/>
      <c r="J1470" s="14"/>
      <c r="K1470" s="14"/>
      <c r="L1470" s="14"/>
    </row>
    <row r="1471" spans="1:33" ht="14.25" x14ac:dyDescent="0.2">
      <c r="A1471" s="14"/>
      <c r="B1471" s="14"/>
      <c r="C1471" s="64" t="s">
        <v>1530</v>
      </c>
      <c r="D1471" s="14"/>
      <c r="E1471" s="64" t="s">
        <v>1531</v>
      </c>
      <c r="F1471" s="14"/>
      <c r="G1471" s="106" t="s">
        <v>1532</v>
      </c>
      <c r="H1471" s="106"/>
      <c r="I1471" s="14"/>
      <c r="J1471" s="14"/>
      <c r="K1471" s="14"/>
      <c r="L1471" s="14"/>
    </row>
    <row r="1472" spans="1:33" ht="14.25" x14ac:dyDescent="0.2">
      <c r="A1472" s="14"/>
      <c r="B1472" s="14"/>
      <c r="C1472" s="14"/>
      <c r="D1472" s="14"/>
      <c r="E1472" s="14"/>
      <c r="F1472" s="14"/>
      <c r="G1472" s="14"/>
      <c r="H1472" s="14"/>
      <c r="I1472" s="14"/>
      <c r="J1472" s="14"/>
      <c r="K1472" s="14"/>
      <c r="L1472" s="14"/>
    </row>
    <row r="1473" spans="1:12" ht="14.25" x14ac:dyDescent="0.2">
      <c r="A1473" s="14"/>
      <c r="B1473" s="14"/>
      <c r="C1473" s="15" t="s">
        <v>1533</v>
      </c>
      <c r="D1473" s="14"/>
      <c r="E1473" s="14"/>
      <c r="F1473" s="14"/>
      <c r="G1473" s="14"/>
      <c r="H1473" s="14"/>
      <c r="I1473" s="14"/>
      <c r="J1473" s="14"/>
      <c r="K1473" s="14"/>
      <c r="L1473" s="14"/>
    </row>
  </sheetData>
  <mergeCells count="311">
    <mergeCell ref="G1471:H1471"/>
    <mergeCell ref="C1462:F1462"/>
    <mergeCell ref="G1462:H1462"/>
    <mergeCell ref="A1465:B1465"/>
    <mergeCell ref="G1465:H1465"/>
    <mergeCell ref="G1466:H1466"/>
    <mergeCell ref="A1470:B1470"/>
    <mergeCell ref="G1470:H1470"/>
    <mergeCell ref="C1456:F1456"/>
    <mergeCell ref="G1456:H1456"/>
    <mergeCell ref="C1458:F1458"/>
    <mergeCell ref="C1460:F1460"/>
    <mergeCell ref="G1460:H1460"/>
    <mergeCell ref="C1461:F1461"/>
    <mergeCell ref="G1461:H1461"/>
    <mergeCell ref="A1305:H1305"/>
    <mergeCell ref="C1447:F1447"/>
    <mergeCell ref="C1451:F1451"/>
    <mergeCell ref="C1454:F1454"/>
    <mergeCell ref="G1454:H1454"/>
    <mergeCell ref="C1455:F1455"/>
    <mergeCell ref="G1455:H1455"/>
    <mergeCell ref="D1286:H1286"/>
    <mergeCell ref="D1287:H1287"/>
    <mergeCell ref="D1288:H1288"/>
    <mergeCell ref="D1289:H1289"/>
    <mergeCell ref="D1290:H1290"/>
    <mergeCell ref="C1301:F1301"/>
    <mergeCell ref="A1255:H1255"/>
    <mergeCell ref="D1262:H1262"/>
    <mergeCell ref="D1263:H1263"/>
    <mergeCell ref="D1264:H1264"/>
    <mergeCell ref="D1265:H1265"/>
    <mergeCell ref="D1266:H1266"/>
    <mergeCell ref="D1228:H1228"/>
    <mergeCell ref="D1229:H1229"/>
    <mergeCell ref="D1230:H1230"/>
    <mergeCell ref="D1231:H1231"/>
    <mergeCell ref="D1232:H1232"/>
    <mergeCell ref="C1251:F1251"/>
    <mergeCell ref="D1184:H1184"/>
    <mergeCell ref="D1200:H1200"/>
    <mergeCell ref="D1201:H1201"/>
    <mergeCell ref="D1202:H1202"/>
    <mergeCell ref="D1203:H1203"/>
    <mergeCell ref="D1204:H1204"/>
    <mergeCell ref="D1159:H1159"/>
    <mergeCell ref="D1160:H1160"/>
    <mergeCell ref="D1180:H1180"/>
    <mergeCell ref="D1181:H1181"/>
    <mergeCell ref="D1182:H1182"/>
    <mergeCell ref="D1183:H1183"/>
    <mergeCell ref="D1136:H1136"/>
    <mergeCell ref="D1137:H1137"/>
    <mergeCell ref="D1138:H1138"/>
    <mergeCell ref="D1156:H1156"/>
    <mergeCell ref="D1157:H1157"/>
    <mergeCell ref="D1158:H1158"/>
    <mergeCell ref="D1101:H1101"/>
    <mergeCell ref="D1102:H1102"/>
    <mergeCell ref="D1103:H1103"/>
    <mergeCell ref="D1104:H1104"/>
    <mergeCell ref="D1134:H1134"/>
    <mergeCell ref="D1135:H1135"/>
    <mergeCell ref="D1053:H1053"/>
    <mergeCell ref="D1054:H1054"/>
    <mergeCell ref="D1055:H1055"/>
    <mergeCell ref="C1078:F1078"/>
    <mergeCell ref="A1082:H1082"/>
    <mergeCell ref="D1100:H1100"/>
    <mergeCell ref="D1034:H1034"/>
    <mergeCell ref="D1035:H1035"/>
    <mergeCell ref="D1036:H1036"/>
    <mergeCell ref="D1037:H1037"/>
    <mergeCell ref="D1051:H1051"/>
    <mergeCell ref="D1052:H1052"/>
    <mergeCell ref="D1004:H1004"/>
    <mergeCell ref="D1005:H1005"/>
    <mergeCell ref="D1006:H1006"/>
    <mergeCell ref="D1007:H1007"/>
    <mergeCell ref="D1008:H1008"/>
    <mergeCell ref="D1033:H1033"/>
    <mergeCell ref="D958:H958"/>
    <mergeCell ref="D970:H970"/>
    <mergeCell ref="D971:H971"/>
    <mergeCell ref="D972:H972"/>
    <mergeCell ref="D973:H973"/>
    <mergeCell ref="D974:H974"/>
    <mergeCell ref="D941:H941"/>
    <mergeCell ref="D942:H942"/>
    <mergeCell ref="D954:H954"/>
    <mergeCell ref="D955:H955"/>
    <mergeCell ref="D956:H956"/>
    <mergeCell ref="D957:H957"/>
    <mergeCell ref="D911:H911"/>
    <mergeCell ref="D912:H912"/>
    <mergeCell ref="D913:H913"/>
    <mergeCell ref="D938:H938"/>
    <mergeCell ref="D939:H939"/>
    <mergeCell ref="D940:H940"/>
    <mergeCell ref="D892:H892"/>
    <mergeCell ref="D893:H893"/>
    <mergeCell ref="D894:H894"/>
    <mergeCell ref="D895:H895"/>
    <mergeCell ref="D909:H909"/>
    <mergeCell ref="D910:H910"/>
    <mergeCell ref="D875:H875"/>
    <mergeCell ref="D876:H876"/>
    <mergeCell ref="D877:H877"/>
    <mergeCell ref="D878:H878"/>
    <mergeCell ref="D879:H879"/>
    <mergeCell ref="D891:H891"/>
    <mergeCell ref="D837:H837"/>
    <mergeCell ref="D838:H838"/>
    <mergeCell ref="D839:H839"/>
    <mergeCell ref="D840:H840"/>
    <mergeCell ref="C851:F851"/>
    <mergeCell ref="A855:H855"/>
    <mergeCell ref="D818:H818"/>
    <mergeCell ref="D819:H819"/>
    <mergeCell ref="D820:H820"/>
    <mergeCell ref="D821:H821"/>
    <mergeCell ref="D822:H822"/>
    <mergeCell ref="D836:H836"/>
    <mergeCell ref="D784:H784"/>
    <mergeCell ref="D800:H800"/>
    <mergeCell ref="D801:H801"/>
    <mergeCell ref="D802:H802"/>
    <mergeCell ref="D803:H803"/>
    <mergeCell ref="D804:H804"/>
    <mergeCell ref="D763:H763"/>
    <mergeCell ref="D764:H764"/>
    <mergeCell ref="D780:H780"/>
    <mergeCell ref="D781:H781"/>
    <mergeCell ref="D782:H782"/>
    <mergeCell ref="D783:H783"/>
    <mergeCell ref="D744:H744"/>
    <mergeCell ref="D745:H745"/>
    <mergeCell ref="D746:H746"/>
    <mergeCell ref="D760:H760"/>
    <mergeCell ref="D761:H761"/>
    <mergeCell ref="D762:H762"/>
    <mergeCell ref="D725:H725"/>
    <mergeCell ref="D726:H726"/>
    <mergeCell ref="D727:H727"/>
    <mergeCell ref="D728:H728"/>
    <mergeCell ref="D742:H742"/>
    <mergeCell ref="D743:H743"/>
    <mergeCell ref="D704:H704"/>
    <mergeCell ref="D705:H705"/>
    <mergeCell ref="D706:H706"/>
    <mergeCell ref="D707:H707"/>
    <mergeCell ref="D708:H708"/>
    <mergeCell ref="D724:H724"/>
    <mergeCell ref="D661:H661"/>
    <mergeCell ref="D685:H685"/>
    <mergeCell ref="D686:H686"/>
    <mergeCell ref="D687:H687"/>
    <mergeCell ref="D688:H688"/>
    <mergeCell ref="D689:H689"/>
    <mergeCell ref="D642:H642"/>
    <mergeCell ref="D643:H643"/>
    <mergeCell ref="D657:H657"/>
    <mergeCell ref="D658:H658"/>
    <mergeCell ref="D659:H659"/>
    <mergeCell ref="D660:H660"/>
    <mergeCell ref="D623:H623"/>
    <mergeCell ref="D624:H624"/>
    <mergeCell ref="D625:H625"/>
    <mergeCell ref="D639:H639"/>
    <mergeCell ref="D640:H640"/>
    <mergeCell ref="D641:H641"/>
    <mergeCell ref="D602:H602"/>
    <mergeCell ref="D603:H603"/>
    <mergeCell ref="D604:H604"/>
    <mergeCell ref="D605:H605"/>
    <mergeCell ref="D621:H621"/>
    <mergeCell ref="D622:H622"/>
    <mergeCell ref="D573:H573"/>
    <mergeCell ref="D574:H574"/>
    <mergeCell ref="D575:H575"/>
    <mergeCell ref="D576:H576"/>
    <mergeCell ref="D577:H577"/>
    <mergeCell ref="D601:H601"/>
    <mergeCell ref="D539:H539"/>
    <mergeCell ref="D555:H555"/>
    <mergeCell ref="D556:H556"/>
    <mergeCell ref="D557:H557"/>
    <mergeCell ref="D558:H558"/>
    <mergeCell ref="D559:H559"/>
    <mergeCell ref="D518:H518"/>
    <mergeCell ref="D519:H519"/>
    <mergeCell ref="D535:H535"/>
    <mergeCell ref="D536:H536"/>
    <mergeCell ref="D537:H537"/>
    <mergeCell ref="D538:H538"/>
    <mergeCell ref="D493:H493"/>
    <mergeCell ref="D494:H494"/>
    <mergeCell ref="D495:H495"/>
    <mergeCell ref="D515:H515"/>
    <mergeCell ref="D516:H516"/>
    <mergeCell ref="D517:H517"/>
    <mergeCell ref="D466:H466"/>
    <mergeCell ref="D467:H467"/>
    <mergeCell ref="D468:H468"/>
    <mergeCell ref="D469:H469"/>
    <mergeCell ref="D491:H491"/>
    <mergeCell ref="D492:H492"/>
    <mergeCell ref="D447:H447"/>
    <mergeCell ref="D448:H448"/>
    <mergeCell ref="D449:H449"/>
    <mergeCell ref="D450:H450"/>
    <mergeCell ref="D451:H451"/>
    <mergeCell ref="D465:H465"/>
    <mergeCell ref="D426:H426"/>
    <mergeCell ref="D427:H427"/>
    <mergeCell ref="D428:H428"/>
    <mergeCell ref="D429:H429"/>
    <mergeCell ref="D430:H430"/>
    <mergeCell ref="D446:H446"/>
    <mergeCell ref="D407:H407"/>
    <mergeCell ref="D408:H408"/>
    <mergeCell ref="D409:H409"/>
    <mergeCell ref="D410:H410"/>
    <mergeCell ref="D411:H411"/>
    <mergeCell ref="D412:H412"/>
    <mergeCell ref="D373:H373"/>
    <mergeCell ref="D387:H387"/>
    <mergeCell ref="D388:H388"/>
    <mergeCell ref="D389:H389"/>
    <mergeCell ref="D390:H390"/>
    <mergeCell ref="D391:H391"/>
    <mergeCell ref="D354:H354"/>
    <mergeCell ref="D355:H355"/>
    <mergeCell ref="D369:H369"/>
    <mergeCell ref="D370:H370"/>
    <mergeCell ref="D371:H371"/>
    <mergeCell ref="D372:H372"/>
    <mergeCell ref="D335:H335"/>
    <mergeCell ref="D336:H336"/>
    <mergeCell ref="D350:H350"/>
    <mergeCell ref="D351:H351"/>
    <mergeCell ref="D352:H352"/>
    <mergeCell ref="D353:H353"/>
    <mergeCell ref="D299:H299"/>
    <mergeCell ref="C321:F321"/>
    <mergeCell ref="A325:H325"/>
    <mergeCell ref="D332:H332"/>
    <mergeCell ref="D333:H333"/>
    <mergeCell ref="D334:H334"/>
    <mergeCell ref="D202:H202"/>
    <mergeCell ref="D294:H294"/>
    <mergeCell ref="D295:H295"/>
    <mergeCell ref="D296:H296"/>
    <mergeCell ref="D297:H297"/>
    <mergeCell ref="D298:H298"/>
    <mergeCell ref="D130:H130"/>
    <mergeCell ref="D197:H197"/>
    <mergeCell ref="D198:H198"/>
    <mergeCell ref="D199:H199"/>
    <mergeCell ref="D200:H200"/>
    <mergeCell ref="D201:H201"/>
    <mergeCell ref="D70:H70"/>
    <mergeCell ref="D125:H125"/>
    <mergeCell ref="D126:H126"/>
    <mergeCell ref="D127:H127"/>
    <mergeCell ref="D128:H128"/>
    <mergeCell ref="D129:H129"/>
    <mergeCell ref="A37:H37"/>
    <mergeCell ref="A39:H39"/>
    <mergeCell ref="D66:H66"/>
    <mergeCell ref="D67:H67"/>
    <mergeCell ref="D68:H68"/>
    <mergeCell ref="D69:H69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7"/>
  <sheetViews>
    <sheetView topLeftCell="A13" workbookViewId="0">
      <selection activeCell="M28" sqref="M2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ht="409.5" x14ac:dyDescent="0.2">
      <c r="A12" s="1">
        <v>1</v>
      </c>
      <c r="B12" s="1">
        <v>761</v>
      </c>
      <c r="C12" s="1">
        <v>0</v>
      </c>
      <c r="D12" s="1">
        <f>ROW(A700)</f>
        <v>700</v>
      </c>
      <c r="E12" s="1">
        <v>0</v>
      </c>
      <c r="F12" s="1" t="s">
        <v>4</v>
      </c>
      <c r="G12" s="65" t="s">
        <v>1537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B700</f>
        <v>761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  <c r="H18" s="3"/>
      <c r="I18" s="3"/>
      <c r="J18" s="3"/>
      <c r="K18" s="3"/>
      <c r="L18" s="3"/>
      <c r="M18" s="3"/>
      <c r="N18" s="3"/>
      <c r="O18" s="3">
        <f t="shared" ref="O18:AT18" si="1">O700</f>
        <v>384703.65</v>
      </c>
      <c r="P18" s="3">
        <f t="shared" si="1"/>
        <v>339445.54</v>
      </c>
      <c r="Q18" s="3">
        <f t="shared" si="1"/>
        <v>3482.01</v>
      </c>
      <c r="R18" s="3">
        <f t="shared" si="1"/>
        <v>683.54</v>
      </c>
      <c r="S18" s="3">
        <f t="shared" si="1"/>
        <v>41776.1</v>
      </c>
      <c r="T18" s="3">
        <f t="shared" si="1"/>
        <v>0</v>
      </c>
      <c r="U18" s="3">
        <f t="shared" si="1"/>
        <v>4747.7948848500009</v>
      </c>
      <c r="V18" s="3">
        <f t="shared" si="1"/>
        <v>58.009473249999992</v>
      </c>
      <c r="W18" s="3">
        <f t="shared" si="1"/>
        <v>0</v>
      </c>
      <c r="X18" s="3">
        <f t="shared" si="1"/>
        <v>40865.11</v>
      </c>
      <c r="Y18" s="3">
        <f t="shared" si="1"/>
        <v>24225.85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463159.01</v>
      </c>
      <c r="AS18" s="3">
        <f t="shared" si="1"/>
        <v>370505.54</v>
      </c>
      <c r="AT18" s="3">
        <f t="shared" si="1"/>
        <v>92653.47</v>
      </c>
      <c r="AU18" s="3">
        <f t="shared" ref="AU18:BZ18" si="2">AU700</f>
        <v>0</v>
      </c>
      <c r="AV18" s="3">
        <f t="shared" si="2"/>
        <v>339445.54</v>
      </c>
      <c r="AW18" s="3">
        <f t="shared" si="2"/>
        <v>339445.54</v>
      </c>
      <c r="AX18" s="3">
        <f t="shared" si="2"/>
        <v>0</v>
      </c>
      <c r="AY18" s="3">
        <f t="shared" si="2"/>
        <v>339445.54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CA700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DG700</f>
        <v>2523655.9500000002</v>
      </c>
      <c r="DH18" s="4">
        <f t="shared" si="4"/>
        <v>2226762.37</v>
      </c>
      <c r="DI18" s="4">
        <f t="shared" si="4"/>
        <v>22842.15</v>
      </c>
      <c r="DJ18" s="4">
        <f t="shared" si="4"/>
        <v>4484.29</v>
      </c>
      <c r="DK18" s="4">
        <f t="shared" si="4"/>
        <v>274051.43</v>
      </c>
      <c r="DL18" s="4">
        <f t="shared" si="4"/>
        <v>0</v>
      </c>
      <c r="DM18" s="4">
        <f t="shared" si="4"/>
        <v>4747.7948848500009</v>
      </c>
      <c r="DN18" s="4">
        <f t="shared" si="4"/>
        <v>58.009473249999992</v>
      </c>
      <c r="DO18" s="4">
        <f t="shared" si="4"/>
        <v>0</v>
      </c>
      <c r="DP18" s="4">
        <f t="shared" si="4"/>
        <v>268075.75</v>
      </c>
      <c r="DQ18" s="4">
        <f t="shared" si="4"/>
        <v>158921.32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3038323.48</v>
      </c>
      <c r="EK18" s="4">
        <f t="shared" si="4"/>
        <v>2430517.0099999998</v>
      </c>
      <c r="EL18" s="4">
        <f t="shared" si="4"/>
        <v>607806.47</v>
      </c>
      <c r="EM18" s="4">
        <f t="shared" ref="EM18:FR18" si="5">EM700</f>
        <v>0</v>
      </c>
      <c r="EN18" s="4">
        <f t="shared" si="5"/>
        <v>2226762.37</v>
      </c>
      <c r="EO18" s="4">
        <f t="shared" si="5"/>
        <v>2226762.37</v>
      </c>
      <c r="EP18" s="4">
        <f t="shared" si="5"/>
        <v>0</v>
      </c>
      <c r="EQ18" s="4">
        <f t="shared" si="5"/>
        <v>2226762.37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FS700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ROW(A668)</f>
        <v>668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B668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O668</f>
        <v>384703.65</v>
      </c>
      <c r="P22" s="3">
        <f t="shared" si="8"/>
        <v>339445.54</v>
      </c>
      <c r="Q22" s="3">
        <f t="shared" si="8"/>
        <v>3482.01</v>
      </c>
      <c r="R22" s="3">
        <f t="shared" si="8"/>
        <v>683.54</v>
      </c>
      <c r="S22" s="3">
        <f t="shared" si="8"/>
        <v>41776.1</v>
      </c>
      <c r="T22" s="3">
        <f t="shared" si="8"/>
        <v>0</v>
      </c>
      <c r="U22" s="3">
        <f t="shared" si="8"/>
        <v>4747.7948848500009</v>
      </c>
      <c r="V22" s="3">
        <f t="shared" si="8"/>
        <v>58.009473249999992</v>
      </c>
      <c r="W22" s="3">
        <f t="shared" si="8"/>
        <v>0</v>
      </c>
      <c r="X22" s="3">
        <f t="shared" si="8"/>
        <v>40865.11</v>
      </c>
      <c r="Y22" s="3">
        <f t="shared" si="8"/>
        <v>24225.85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463159.01</v>
      </c>
      <c r="AS22" s="3">
        <f t="shared" si="8"/>
        <v>370505.54</v>
      </c>
      <c r="AT22" s="3">
        <f t="shared" si="8"/>
        <v>92653.47</v>
      </c>
      <c r="AU22" s="3">
        <f t="shared" ref="AU22:BZ22" si="9">AU668</f>
        <v>0</v>
      </c>
      <c r="AV22" s="3">
        <f t="shared" si="9"/>
        <v>339445.54</v>
      </c>
      <c r="AW22" s="3">
        <f t="shared" si="9"/>
        <v>339445.54</v>
      </c>
      <c r="AX22" s="3">
        <f t="shared" si="9"/>
        <v>0</v>
      </c>
      <c r="AY22" s="3">
        <f t="shared" si="9"/>
        <v>339445.54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CA668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DG668</f>
        <v>2523655.9500000002</v>
      </c>
      <c r="DH22" s="4">
        <f t="shared" si="11"/>
        <v>2226762.37</v>
      </c>
      <c r="DI22" s="4">
        <f t="shared" si="11"/>
        <v>22842.15</v>
      </c>
      <c r="DJ22" s="4">
        <f t="shared" si="11"/>
        <v>4484.29</v>
      </c>
      <c r="DK22" s="4">
        <f t="shared" si="11"/>
        <v>274051.43</v>
      </c>
      <c r="DL22" s="4">
        <f t="shared" si="11"/>
        <v>0</v>
      </c>
      <c r="DM22" s="4">
        <f t="shared" si="11"/>
        <v>4747.7948848500009</v>
      </c>
      <c r="DN22" s="4">
        <f t="shared" si="11"/>
        <v>58.009473249999992</v>
      </c>
      <c r="DO22" s="4">
        <f t="shared" si="11"/>
        <v>0</v>
      </c>
      <c r="DP22" s="4">
        <f t="shared" si="11"/>
        <v>268075.75</v>
      </c>
      <c r="DQ22" s="4">
        <f t="shared" si="11"/>
        <v>158921.32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3038323.48</v>
      </c>
      <c r="EK22" s="4">
        <f t="shared" si="11"/>
        <v>2430517.0099999998</v>
      </c>
      <c r="EL22" s="4">
        <f t="shared" si="11"/>
        <v>607806.47</v>
      </c>
      <c r="EM22" s="4">
        <f t="shared" ref="EM22:FR22" si="12">EM668</f>
        <v>0</v>
      </c>
      <c r="EN22" s="4">
        <f t="shared" si="12"/>
        <v>2226762.37</v>
      </c>
      <c r="EO22" s="4">
        <f t="shared" si="12"/>
        <v>2226762.37</v>
      </c>
      <c r="EP22" s="4">
        <f t="shared" si="12"/>
        <v>0</v>
      </c>
      <c r="EQ22" s="4">
        <f t="shared" si="12"/>
        <v>2226762.37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FS668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ROW(A103)</f>
        <v>103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B103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O103</f>
        <v>11805.54</v>
      </c>
      <c r="P26" s="3">
        <f t="shared" si="15"/>
        <v>2.1800000000000002</v>
      </c>
      <c r="Q26" s="3">
        <f t="shared" si="15"/>
        <v>564.30999999999995</v>
      </c>
      <c r="R26" s="3">
        <f t="shared" si="15"/>
        <v>151.30000000000001</v>
      </c>
      <c r="S26" s="3">
        <f t="shared" si="15"/>
        <v>11239.05</v>
      </c>
      <c r="T26" s="3">
        <f t="shared" si="15"/>
        <v>0</v>
      </c>
      <c r="U26" s="3">
        <f t="shared" si="15"/>
        <v>1349.0566070000004</v>
      </c>
      <c r="V26" s="3">
        <f t="shared" si="15"/>
        <v>11.302061000000002</v>
      </c>
      <c r="W26" s="3">
        <f t="shared" si="15"/>
        <v>0</v>
      </c>
      <c r="X26" s="3">
        <f t="shared" si="15"/>
        <v>9195.5</v>
      </c>
      <c r="Y26" s="3">
        <f t="shared" si="15"/>
        <v>6656.36</v>
      </c>
      <c r="Z26" s="3">
        <f t="shared" si="15"/>
        <v>0</v>
      </c>
      <c r="AA26" s="3">
        <f t="shared" si="15"/>
        <v>0</v>
      </c>
      <c r="AB26" s="3">
        <f t="shared" si="15"/>
        <v>11805.54</v>
      </c>
      <c r="AC26" s="3">
        <f t="shared" si="15"/>
        <v>2.1800000000000002</v>
      </c>
      <c r="AD26" s="3">
        <f t="shared" si="15"/>
        <v>564.30999999999995</v>
      </c>
      <c r="AE26" s="3">
        <f t="shared" si="15"/>
        <v>151.30000000000001</v>
      </c>
      <c r="AF26" s="3">
        <f t="shared" si="15"/>
        <v>11239.05</v>
      </c>
      <c r="AG26" s="3">
        <f t="shared" si="15"/>
        <v>0</v>
      </c>
      <c r="AH26" s="3">
        <f t="shared" si="15"/>
        <v>1349.0566070000004</v>
      </c>
      <c r="AI26" s="3">
        <f t="shared" si="15"/>
        <v>11.302061000000002</v>
      </c>
      <c r="AJ26" s="3">
        <f t="shared" si="15"/>
        <v>0</v>
      </c>
      <c r="AK26" s="3">
        <f t="shared" si="15"/>
        <v>9195.5</v>
      </c>
      <c r="AL26" s="3">
        <f t="shared" si="15"/>
        <v>6656.36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41021.800000000003</v>
      </c>
      <c r="AS26" s="3">
        <f t="shared" si="15"/>
        <v>40930.129999999997</v>
      </c>
      <c r="AT26" s="3">
        <f t="shared" si="15"/>
        <v>91.67</v>
      </c>
      <c r="AU26" s="3">
        <f t="shared" ref="AU26:BZ26" si="16">AU103</f>
        <v>0</v>
      </c>
      <c r="AV26" s="3">
        <f t="shared" si="16"/>
        <v>2.1800000000000002</v>
      </c>
      <c r="AW26" s="3">
        <f t="shared" si="16"/>
        <v>2.1800000000000002</v>
      </c>
      <c r="AX26" s="3">
        <f t="shared" si="16"/>
        <v>0</v>
      </c>
      <c r="AY26" s="3">
        <f t="shared" si="16"/>
        <v>2.1800000000000002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CA103</f>
        <v>41021.800000000003</v>
      </c>
      <c r="CB26" s="3">
        <f t="shared" si="17"/>
        <v>40930.129999999997</v>
      </c>
      <c r="CC26" s="3">
        <f t="shared" si="17"/>
        <v>91.67</v>
      </c>
      <c r="CD26" s="3">
        <f t="shared" si="17"/>
        <v>0</v>
      </c>
      <c r="CE26" s="3">
        <f t="shared" si="17"/>
        <v>2.1800000000000002</v>
      </c>
      <c r="CF26" s="3">
        <f t="shared" si="17"/>
        <v>2.1800000000000002</v>
      </c>
      <c r="CG26" s="3">
        <f t="shared" si="17"/>
        <v>0</v>
      </c>
      <c r="CH26" s="3">
        <f t="shared" si="17"/>
        <v>2.1800000000000002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DG103</f>
        <v>77444.399999999994</v>
      </c>
      <c r="DH26" s="4">
        <f t="shared" si="18"/>
        <v>14.33</v>
      </c>
      <c r="DI26" s="4">
        <f t="shared" si="18"/>
        <v>3701.86</v>
      </c>
      <c r="DJ26" s="4">
        <f t="shared" si="18"/>
        <v>992.59</v>
      </c>
      <c r="DK26" s="4">
        <f t="shared" si="18"/>
        <v>73728.210000000006</v>
      </c>
      <c r="DL26" s="4">
        <f t="shared" si="18"/>
        <v>0</v>
      </c>
      <c r="DM26" s="4">
        <f t="shared" si="18"/>
        <v>1349.0566070000004</v>
      </c>
      <c r="DN26" s="4">
        <f t="shared" si="18"/>
        <v>11.302061000000002</v>
      </c>
      <c r="DO26" s="4">
        <f t="shared" si="18"/>
        <v>0</v>
      </c>
      <c r="DP26" s="4">
        <f t="shared" si="18"/>
        <v>60322.69</v>
      </c>
      <c r="DQ26" s="4">
        <f t="shared" si="18"/>
        <v>43665.62</v>
      </c>
      <c r="DR26" s="4">
        <f t="shared" si="18"/>
        <v>0</v>
      </c>
      <c r="DS26" s="4">
        <f t="shared" si="18"/>
        <v>0</v>
      </c>
      <c r="DT26" s="4">
        <f t="shared" si="18"/>
        <v>77444.399999999994</v>
      </c>
      <c r="DU26" s="4">
        <f t="shared" si="18"/>
        <v>14.33</v>
      </c>
      <c r="DV26" s="4">
        <f t="shared" si="18"/>
        <v>3701.86</v>
      </c>
      <c r="DW26" s="4">
        <f t="shared" si="18"/>
        <v>992.59</v>
      </c>
      <c r="DX26" s="4">
        <f t="shared" si="18"/>
        <v>73728.210000000006</v>
      </c>
      <c r="DY26" s="4">
        <f t="shared" si="18"/>
        <v>0</v>
      </c>
      <c r="DZ26" s="4">
        <f t="shared" si="18"/>
        <v>1349.0566070000004</v>
      </c>
      <c r="EA26" s="4">
        <f t="shared" si="18"/>
        <v>11.302061000000002</v>
      </c>
      <c r="EB26" s="4">
        <f t="shared" si="18"/>
        <v>0</v>
      </c>
      <c r="EC26" s="4">
        <f t="shared" si="18"/>
        <v>60322.69</v>
      </c>
      <c r="ED26" s="4">
        <f t="shared" si="18"/>
        <v>43665.62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269103.17</v>
      </c>
      <c r="EK26" s="4">
        <f t="shared" si="18"/>
        <v>268501.84000000003</v>
      </c>
      <c r="EL26" s="4">
        <f t="shared" si="18"/>
        <v>601.33000000000004</v>
      </c>
      <c r="EM26" s="4">
        <f t="shared" ref="EM26:FR26" si="19">EM103</f>
        <v>0</v>
      </c>
      <c r="EN26" s="4">
        <f t="shared" si="19"/>
        <v>14.33</v>
      </c>
      <c r="EO26" s="4">
        <f t="shared" si="19"/>
        <v>14.33</v>
      </c>
      <c r="EP26" s="4">
        <f t="shared" si="19"/>
        <v>0</v>
      </c>
      <c r="EQ26" s="4">
        <f t="shared" si="19"/>
        <v>14.33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FS103</f>
        <v>269103.17</v>
      </c>
      <c r="FT26" s="4">
        <f t="shared" si="20"/>
        <v>268501.84000000003</v>
      </c>
      <c r="FU26" s="4">
        <f t="shared" si="20"/>
        <v>601.33000000000004</v>
      </c>
      <c r="FV26" s="4">
        <f t="shared" si="20"/>
        <v>0</v>
      </c>
      <c r="FW26" s="4">
        <f t="shared" si="20"/>
        <v>14.33</v>
      </c>
      <c r="FX26" s="4">
        <f t="shared" si="20"/>
        <v>14.33</v>
      </c>
      <c r="FY26" s="4">
        <f t="shared" si="20"/>
        <v>0</v>
      </c>
      <c r="FZ26" s="4">
        <f t="shared" si="20"/>
        <v>14.33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ROW(SmtRes!A4)</f>
        <v>4</v>
      </c>
      <c r="D28" s="2">
        <f>ROW(EtalonRes!A4)</f>
        <v>4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ROUND(0.5/100,9)</f>
        <v>5.0000000000000001E-3</v>
      </c>
      <c r="J28" s="2">
        <v>0</v>
      </c>
      <c r="K28" s="2"/>
      <c r="L28" s="2"/>
      <c r="M28" s="2"/>
      <c r="N28" s="2"/>
      <c r="O28" s="2">
        <f t="shared" ref="O28:O59" si="21">ROUND(CP28,2)</f>
        <v>7.21</v>
      </c>
      <c r="P28" s="2">
        <f t="shared" ref="P28:P59" si="22">ROUND(CQ28*I28,2)</f>
        <v>0</v>
      </c>
      <c r="Q28" s="2">
        <f t="shared" ref="Q28:Q59" si="23">ROUND(CR28*I28,2)</f>
        <v>1.19</v>
      </c>
      <c r="R28" s="2">
        <f t="shared" ref="R28:R59" si="24">ROUND(CS28*I28,2)</f>
        <v>0</v>
      </c>
      <c r="S28" s="2">
        <f t="shared" ref="S28:S59" si="25">ROUND(CT28*I28,2)</f>
        <v>6.02</v>
      </c>
      <c r="T28" s="2">
        <f t="shared" ref="T28:T59" si="26">ROUND(CU28*I28,2)</f>
        <v>0</v>
      </c>
      <c r="U28" s="2">
        <f t="shared" ref="U28:U59" si="27">CV28*I28</f>
        <v>0.70599999999999996</v>
      </c>
      <c r="V28" s="2">
        <f t="shared" ref="V28:V59" si="28">CW28*I28</f>
        <v>0</v>
      </c>
      <c r="W28" s="2">
        <f t="shared" ref="W28:W59" si="29">ROUND(CX28*I28,2)</f>
        <v>0</v>
      </c>
      <c r="X28" s="2">
        <f t="shared" ref="X28:X59" si="30">ROUND(CY28,2)</f>
        <v>5.36</v>
      </c>
      <c r="Y28" s="2">
        <f t="shared" ref="Y28:Y59" si="31">ROUND(CZ28,2)</f>
        <v>3.91</v>
      </c>
      <c r="Z28" s="2"/>
      <c r="AA28" s="2">
        <v>16697018</v>
      </c>
      <c r="AB28" s="2">
        <f t="shared" ref="AB28:AB59" si="32">ROUND((AC28+AD28+AF28),2)</f>
        <v>1443.4</v>
      </c>
      <c r="AC28" s="2">
        <f t="shared" ref="AC28:AC49" si="33">ROUND((ES28),2)</f>
        <v>0</v>
      </c>
      <c r="AD28" s="2">
        <f t="shared" ref="AD28:AD33" si="34">ROUND((((ET28)-(EU28))+AE28),2)</f>
        <v>238.96</v>
      </c>
      <c r="AE28" s="2">
        <f t="shared" ref="AE28:AF33" si="35">ROUND((EU28),2)</f>
        <v>0</v>
      </c>
      <c r="AF28" s="2">
        <f t="shared" si="35"/>
        <v>1204.44</v>
      </c>
      <c r="AG28" s="2">
        <f t="shared" ref="AG28:AG59" si="36">ROUND((AP28),2)</f>
        <v>0</v>
      </c>
      <c r="AH28" s="2">
        <f t="shared" ref="AH28:AI33" si="37">(EW28)</f>
        <v>141.19999999999999</v>
      </c>
      <c r="AI28" s="2">
        <f t="shared" si="37"/>
        <v>0</v>
      </c>
      <c r="AJ28" s="2">
        <f t="shared" ref="AJ28:AJ59" si="38">ROUND((AS28),2)</f>
        <v>0</v>
      </c>
      <c r="AK28" s="2">
        <v>1443.4</v>
      </c>
      <c r="AL28" s="2">
        <v>0</v>
      </c>
      <c r="AM28" s="2">
        <v>238.96</v>
      </c>
      <c r="AN28" s="2">
        <v>0</v>
      </c>
      <c r="AO28" s="2">
        <v>1204.44</v>
      </c>
      <c r="AP28" s="2">
        <v>0</v>
      </c>
      <c r="AQ28" s="2">
        <v>141.19999999999999</v>
      </c>
      <c r="AR28" s="2">
        <v>0</v>
      </c>
      <c r="AS28" s="2">
        <v>0</v>
      </c>
      <c r="AT28" s="2">
        <v>89</v>
      </c>
      <c r="AU28" s="2">
        <v>65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55001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89</v>
      </c>
      <c r="CA28" s="2">
        <v>65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39">(P28+Q28+S28)</f>
        <v>7.2099999999999991</v>
      </c>
      <c r="CQ28" s="2">
        <f t="shared" ref="CQ28:CQ59" si="40">AC28*BC28</f>
        <v>0</v>
      </c>
      <c r="CR28" s="2">
        <f t="shared" ref="CR28:CR59" si="41">AD28*BB28</f>
        <v>238.96</v>
      </c>
      <c r="CS28" s="2">
        <f t="shared" ref="CS28:CS59" si="42">AE28*BS28</f>
        <v>0</v>
      </c>
      <c r="CT28" s="2">
        <f t="shared" ref="CT28:CT59" si="43">AF28*BA28</f>
        <v>1204.44</v>
      </c>
      <c r="CU28" s="2">
        <f t="shared" ref="CU28:CU59" si="44">AG28</f>
        <v>0</v>
      </c>
      <c r="CV28" s="2">
        <f t="shared" ref="CV28:CV59" si="45">AH28</f>
        <v>141.19999999999999</v>
      </c>
      <c r="CW28" s="2">
        <f t="shared" ref="CW28:CW59" si="46">AI28</f>
        <v>0</v>
      </c>
      <c r="CX28" s="2">
        <f t="shared" ref="CX28:CX59" si="47">AJ28</f>
        <v>0</v>
      </c>
      <c r="CY28" s="2">
        <f t="shared" ref="CY28:CY59" si="48">(((S28+R28)*AT28)/100)</f>
        <v>5.3578000000000001</v>
      </c>
      <c r="CZ28" s="2">
        <f t="shared" ref="CZ28:CZ59" si="49">(((S28+R28)*AU28)/100)</f>
        <v>3.9129999999999994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16510564</v>
      </c>
      <c r="EF28" s="2">
        <v>6</v>
      </c>
      <c r="EG28" s="2" t="s">
        <v>20</v>
      </c>
      <c r="EH28" s="2">
        <v>0</v>
      </c>
      <c r="EI28" s="2" t="s">
        <v>6</v>
      </c>
      <c r="EJ28" s="2">
        <v>1</v>
      </c>
      <c r="EK28" s="2">
        <v>55001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131072</v>
      </c>
      <c r="ER28" s="2">
        <v>1443.4</v>
      </c>
      <c r="ES28" s="2">
        <v>0</v>
      </c>
      <c r="ET28" s="2">
        <v>238.96</v>
      </c>
      <c r="EU28" s="2">
        <v>0</v>
      </c>
      <c r="EV28" s="2">
        <v>1204.44</v>
      </c>
      <c r="EW28" s="2">
        <v>141.19999999999999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50">ROUND(IF(AND(BH28=3,BI28=3),P28,0),2)</f>
        <v>0</v>
      </c>
      <c r="FS28" s="2">
        <v>0</v>
      </c>
      <c r="FT28" s="2"/>
      <c r="FU28" s="2"/>
      <c r="FV28" s="2"/>
      <c r="FW28" s="2"/>
      <c r="FX28" s="2">
        <v>89</v>
      </c>
      <c r="FY28" s="2">
        <v>65</v>
      </c>
      <c r="FZ28" s="2"/>
      <c r="GA28" s="2" t="s">
        <v>6</v>
      </c>
      <c r="GB28" s="2"/>
      <c r="GC28" s="2"/>
      <c r="GD28" s="2">
        <v>0</v>
      </c>
      <c r="GE28" s="2"/>
      <c r="GF28" s="2">
        <v>-1515074980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51">ROUND(IF(AND(BH28=3,BI28=3,FS28&lt;&gt;0),P28,0),2)</f>
        <v>0</v>
      </c>
      <c r="GM28" s="2">
        <f t="shared" ref="GM28:GM59" si="52">ROUND(O28+X28+Y28+GK28,2)+GX28</f>
        <v>16.48</v>
      </c>
      <c r="GN28" s="2">
        <f t="shared" ref="GN28:GN59" si="53">IF(OR(BI28=0,BI28=1),ROUND(O28+X28+Y28+GK28,2),0)</f>
        <v>16.48</v>
      </c>
      <c r="GO28" s="2">
        <f t="shared" ref="GO28:GO59" si="54">IF(BI28=2,ROUND(O28+X28+Y28+GK28,2),0)</f>
        <v>0</v>
      </c>
      <c r="GP28" s="2">
        <f t="shared" ref="GP28:GP59" si="55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6">ROUND(GT28,2)</f>
        <v>0</v>
      </c>
      <c r="GW28" s="2">
        <v>1</v>
      </c>
      <c r="GX28" s="2">
        <f t="shared" ref="GX28:GX59" si="57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ROW(SmtRes!A8)</f>
        <v>8</v>
      </c>
      <c r="D29">
        <f>ROW(EtalonRes!A8)</f>
        <v>8</v>
      </c>
      <c r="E29" t="s">
        <v>15</v>
      </c>
      <c r="F29" t="s">
        <v>16</v>
      </c>
      <c r="G29" t="s">
        <v>17</v>
      </c>
      <c r="H29" t="s">
        <v>18</v>
      </c>
      <c r="I29">
        <f>ROUND(0.5/100,9)</f>
        <v>5.0000000000000001E-3</v>
      </c>
      <c r="J29">
        <v>0</v>
      </c>
      <c r="O29">
        <f t="shared" si="21"/>
        <v>47.35</v>
      </c>
      <c r="P29">
        <f t="shared" si="22"/>
        <v>0</v>
      </c>
      <c r="Q29">
        <f t="shared" si="23"/>
        <v>7.84</v>
      </c>
      <c r="R29">
        <f t="shared" si="24"/>
        <v>0</v>
      </c>
      <c r="S29">
        <f t="shared" si="25"/>
        <v>39.51</v>
      </c>
      <c r="T29">
        <f t="shared" si="26"/>
        <v>0</v>
      </c>
      <c r="U29">
        <f t="shared" si="27"/>
        <v>0.70599999999999996</v>
      </c>
      <c r="V29">
        <f t="shared" si="28"/>
        <v>0</v>
      </c>
      <c r="W29">
        <f t="shared" si="29"/>
        <v>0</v>
      </c>
      <c r="X29">
        <f t="shared" si="30"/>
        <v>35.159999999999997</v>
      </c>
      <c r="Y29">
        <f t="shared" si="31"/>
        <v>25.68</v>
      </c>
      <c r="AA29">
        <v>16697019</v>
      </c>
      <c r="AB29">
        <f t="shared" si="32"/>
        <v>1443.4</v>
      </c>
      <c r="AC29">
        <f t="shared" si="33"/>
        <v>0</v>
      </c>
      <c r="AD29">
        <f t="shared" si="34"/>
        <v>238.96</v>
      </c>
      <c r="AE29">
        <f t="shared" si="35"/>
        <v>0</v>
      </c>
      <c r="AF29">
        <f t="shared" si="35"/>
        <v>1204.44</v>
      </c>
      <c r="AG29">
        <f t="shared" si="36"/>
        <v>0</v>
      </c>
      <c r="AH29">
        <f t="shared" si="37"/>
        <v>141.19999999999999</v>
      </c>
      <c r="AI29">
        <f t="shared" si="37"/>
        <v>0</v>
      </c>
      <c r="AJ29">
        <f t="shared" si="38"/>
        <v>0</v>
      </c>
      <c r="AK29">
        <v>1443.4</v>
      </c>
      <c r="AL29">
        <v>0</v>
      </c>
      <c r="AM29">
        <v>238.96</v>
      </c>
      <c r="AN29">
        <v>0</v>
      </c>
      <c r="AO29">
        <v>1204.44</v>
      </c>
      <c r="AP29">
        <v>0</v>
      </c>
      <c r="AQ29">
        <v>141.19999999999999</v>
      </c>
      <c r="AR29">
        <v>0</v>
      </c>
      <c r="AS29">
        <v>0</v>
      </c>
      <c r="AT29">
        <v>89</v>
      </c>
      <c r="AU29">
        <v>65</v>
      </c>
      <c r="AV29">
        <v>1</v>
      </c>
      <c r="AW29">
        <v>1</v>
      </c>
      <c r="AZ29">
        <v>6.56</v>
      </c>
      <c r="BA29">
        <v>6.56</v>
      </c>
      <c r="BB29">
        <v>6.56</v>
      </c>
      <c r="BC29">
        <v>6.56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55001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6.56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89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9"/>
        <v>47.349999999999994</v>
      </c>
      <c r="CQ29">
        <f t="shared" si="40"/>
        <v>0</v>
      </c>
      <c r="CR29">
        <f t="shared" si="41"/>
        <v>1567.5775999999998</v>
      </c>
      <c r="CS29">
        <f t="shared" si="42"/>
        <v>0</v>
      </c>
      <c r="CT29">
        <f t="shared" si="43"/>
        <v>7901.1264000000001</v>
      </c>
      <c r="CU29">
        <f t="shared" si="44"/>
        <v>0</v>
      </c>
      <c r="CV29">
        <f t="shared" si="45"/>
        <v>141.19999999999999</v>
      </c>
      <c r="CW29">
        <f t="shared" si="46"/>
        <v>0</v>
      </c>
      <c r="CX29">
        <f t="shared" si="47"/>
        <v>0</v>
      </c>
      <c r="CY29">
        <f t="shared" si="48"/>
        <v>35.163899999999998</v>
      </c>
      <c r="CZ29">
        <f t="shared" si="49"/>
        <v>25.6815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16510564</v>
      </c>
      <c r="EF29">
        <v>6</v>
      </c>
      <c r="EG29" t="s">
        <v>20</v>
      </c>
      <c r="EH29">
        <v>0</v>
      </c>
      <c r="EI29" t="s">
        <v>6</v>
      </c>
      <c r="EJ29">
        <v>1</v>
      </c>
      <c r="EK29">
        <v>55001</v>
      </c>
      <c r="EL29" t="s">
        <v>21</v>
      </c>
      <c r="EM29" t="s">
        <v>22</v>
      </c>
      <c r="EO29" t="s">
        <v>6</v>
      </c>
      <c r="EQ29">
        <v>131072</v>
      </c>
      <c r="ER29">
        <v>1443.4</v>
      </c>
      <c r="ES29">
        <v>0</v>
      </c>
      <c r="ET29">
        <v>238.96</v>
      </c>
      <c r="EU29">
        <v>0</v>
      </c>
      <c r="EV29">
        <v>1204.44</v>
      </c>
      <c r="EW29">
        <v>141.19999999999999</v>
      </c>
      <c r="EX29">
        <v>0</v>
      </c>
      <c r="EY29">
        <v>0</v>
      </c>
      <c r="FQ29">
        <v>0</v>
      </c>
      <c r="FR29">
        <f t="shared" si="50"/>
        <v>0</v>
      </c>
      <c r="FS29">
        <v>0</v>
      </c>
      <c r="FX29">
        <v>89</v>
      </c>
      <c r="FY29">
        <v>65</v>
      </c>
      <c r="GA29" t="s">
        <v>6</v>
      </c>
      <c r="GD29">
        <v>0</v>
      </c>
      <c r="GF29">
        <v>-1515074980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1"/>
        <v>0</v>
      </c>
      <c r="GM29">
        <f t="shared" si="52"/>
        <v>108.19</v>
      </c>
      <c r="GN29">
        <f t="shared" si="53"/>
        <v>108.19</v>
      </c>
      <c r="GO29">
        <f t="shared" si="54"/>
        <v>0</v>
      </c>
      <c r="GP29">
        <f t="shared" si="55"/>
        <v>0</v>
      </c>
      <c r="GR29">
        <v>0</v>
      </c>
      <c r="GS29">
        <v>3</v>
      </c>
      <c r="GT29">
        <v>0</v>
      </c>
      <c r="GU29" t="s">
        <v>6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4</v>
      </c>
      <c r="D30" s="2"/>
      <c r="E30" s="2" t="s">
        <v>23</v>
      </c>
      <c r="F30" s="2" t="s">
        <v>24</v>
      </c>
      <c r="G30" s="2" t="s">
        <v>25</v>
      </c>
      <c r="H30" s="2" t="s">
        <v>26</v>
      </c>
      <c r="I30" s="2">
        <f>I28*J30</f>
        <v>9.6999999999999989E-2</v>
      </c>
      <c r="J30" s="2">
        <v>19.399999999999999</v>
      </c>
      <c r="K30" s="2"/>
      <c r="L30" s="2"/>
      <c r="M30" s="2"/>
      <c r="N30" s="2"/>
      <c r="O30" s="2">
        <f t="shared" si="21"/>
        <v>0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16697018</v>
      </c>
      <c r="AB30" s="2">
        <f t="shared" si="32"/>
        <v>0</v>
      </c>
      <c r="AC30" s="2">
        <f t="shared" si="33"/>
        <v>0</v>
      </c>
      <c r="AD30" s="2">
        <f t="shared" si="34"/>
        <v>0</v>
      </c>
      <c r="AE30" s="2">
        <f t="shared" si="35"/>
        <v>0</v>
      </c>
      <c r="AF30" s="2">
        <f t="shared" si="35"/>
        <v>0</v>
      </c>
      <c r="AG30" s="2">
        <f t="shared" si="36"/>
        <v>0</v>
      </c>
      <c r="AH30" s="2">
        <f t="shared" si="37"/>
        <v>0</v>
      </c>
      <c r="AI30" s="2">
        <f t="shared" si="37"/>
        <v>0</v>
      </c>
      <c r="AJ30" s="2">
        <f t="shared" si="38"/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89</v>
      </c>
      <c r="AU30" s="2">
        <v>65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3</v>
      </c>
      <c r="BI30" s="2">
        <v>1</v>
      </c>
      <c r="BJ30" s="2" t="s">
        <v>6</v>
      </c>
      <c r="BK30" s="2"/>
      <c r="BL30" s="2"/>
      <c r="BM30" s="2">
        <v>55001</v>
      </c>
      <c r="BN30" s="2">
        <v>0</v>
      </c>
      <c r="BO30" s="2" t="s">
        <v>6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89</v>
      </c>
      <c r="CA30" s="2">
        <v>65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9"/>
        <v>0</v>
      </c>
      <c r="CQ30" s="2">
        <f t="shared" si="40"/>
        <v>0</v>
      </c>
      <c r="CR30" s="2">
        <f t="shared" si="41"/>
        <v>0</v>
      </c>
      <c r="CS30" s="2">
        <f t="shared" si="42"/>
        <v>0</v>
      </c>
      <c r="CT30" s="2">
        <f t="shared" si="43"/>
        <v>0</v>
      </c>
      <c r="CU30" s="2">
        <f t="shared" si="44"/>
        <v>0</v>
      </c>
      <c r="CV30" s="2">
        <f t="shared" si="45"/>
        <v>0</v>
      </c>
      <c r="CW30" s="2">
        <f t="shared" si="46"/>
        <v>0</v>
      </c>
      <c r="CX30" s="2">
        <f t="shared" si="47"/>
        <v>0</v>
      </c>
      <c r="CY30" s="2">
        <f t="shared" si="48"/>
        <v>0</v>
      </c>
      <c r="CZ30" s="2">
        <f t="shared" si="49"/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1009</v>
      </c>
      <c r="DV30" s="2" t="s">
        <v>26</v>
      </c>
      <c r="DW30" s="2" t="s">
        <v>26</v>
      </c>
      <c r="DX30" s="2">
        <v>1000</v>
      </c>
      <c r="DY30" s="2"/>
      <c r="DZ30" s="2"/>
      <c r="EA30" s="2"/>
      <c r="EB30" s="2"/>
      <c r="EC30" s="2"/>
      <c r="ED30" s="2"/>
      <c r="EE30" s="2">
        <v>16510564</v>
      </c>
      <c r="EF30" s="2">
        <v>6</v>
      </c>
      <c r="EG30" s="2" t="s">
        <v>20</v>
      </c>
      <c r="EH30" s="2">
        <v>0</v>
      </c>
      <c r="EI30" s="2" t="s">
        <v>6</v>
      </c>
      <c r="EJ30" s="2">
        <v>1</v>
      </c>
      <c r="EK30" s="2">
        <v>55001</v>
      </c>
      <c r="EL30" s="2" t="s">
        <v>21</v>
      </c>
      <c r="EM30" s="2" t="s">
        <v>22</v>
      </c>
      <c r="EN30" s="2"/>
      <c r="EO30" s="2" t="s">
        <v>6</v>
      </c>
      <c r="EP30" s="2"/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0"/>
        <v>0</v>
      </c>
      <c r="FS30" s="2">
        <v>0</v>
      </c>
      <c r="FT30" s="2"/>
      <c r="FU30" s="2"/>
      <c r="FV30" s="2"/>
      <c r="FW30" s="2"/>
      <c r="FX30" s="2">
        <v>89</v>
      </c>
      <c r="FY30" s="2">
        <v>65</v>
      </c>
      <c r="FZ30" s="2"/>
      <c r="GA30" s="2" t="s">
        <v>6</v>
      </c>
      <c r="GB30" s="2"/>
      <c r="GC30" s="2"/>
      <c r="GD30" s="2">
        <v>0</v>
      </c>
      <c r="GE30" s="2"/>
      <c r="GF30" s="2">
        <v>-66286256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1"/>
        <v>0</v>
      </c>
      <c r="GM30" s="2">
        <f t="shared" si="52"/>
        <v>0</v>
      </c>
      <c r="GN30" s="2">
        <f t="shared" si="53"/>
        <v>0</v>
      </c>
      <c r="GO30" s="2">
        <f t="shared" si="54"/>
        <v>0</v>
      </c>
      <c r="GP30" s="2">
        <f t="shared" si="5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6"/>
        <v>0</v>
      </c>
      <c r="GW30" s="2">
        <v>1</v>
      </c>
      <c r="GX30" s="2">
        <f t="shared" si="57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8</v>
      </c>
      <c r="E31" t="s">
        <v>23</v>
      </c>
      <c r="F31" t="s">
        <v>24</v>
      </c>
      <c r="G31" t="s">
        <v>25</v>
      </c>
      <c r="H31" t="s">
        <v>26</v>
      </c>
      <c r="I31">
        <f>I29*J31</f>
        <v>9.6999999999999989E-2</v>
      </c>
      <c r="J31">
        <v>19.399999999999999</v>
      </c>
      <c r="O31">
        <f t="shared" si="21"/>
        <v>0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16697019</v>
      </c>
      <c r="AB31">
        <f t="shared" si="32"/>
        <v>0</v>
      </c>
      <c r="AC31">
        <f t="shared" si="33"/>
        <v>0</v>
      </c>
      <c r="AD31">
        <f t="shared" si="34"/>
        <v>0</v>
      </c>
      <c r="AE31">
        <f t="shared" si="35"/>
        <v>0</v>
      </c>
      <c r="AF31">
        <f t="shared" si="35"/>
        <v>0</v>
      </c>
      <c r="AG31">
        <f t="shared" si="36"/>
        <v>0</v>
      </c>
      <c r="AH31">
        <f t="shared" si="37"/>
        <v>0</v>
      </c>
      <c r="AI31">
        <f t="shared" si="37"/>
        <v>0</v>
      </c>
      <c r="AJ31">
        <f t="shared" si="38"/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89</v>
      </c>
      <c r="AU31">
        <v>65</v>
      </c>
      <c r="AV31">
        <v>1</v>
      </c>
      <c r="AW31">
        <v>1</v>
      </c>
      <c r="AZ31">
        <v>6.56</v>
      </c>
      <c r="BA31">
        <v>1</v>
      </c>
      <c r="BB31">
        <v>1</v>
      </c>
      <c r="BC31">
        <v>6.56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6</v>
      </c>
      <c r="BM31">
        <v>55001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89</v>
      </c>
      <c r="CA31">
        <v>65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9"/>
        <v>0</v>
      </c>
      <c r="CQ31">
        <f t="shared" si="40"/>
        <v>0</v>
      </c>
      <c r="CR31">
        <f t="shared" si="41"/>
        <v>0</v>
      </c>
      <c r="CS31">
        <f t="shared" si="42"/>
        <v>0</v>
      </c>
      <c r="CT31">
        <f t="shared" si="43"/>
        <v>0</v>
      </c>
      <c r="CU31">
        <f t="shared" si="44"/>
        <v>0</v>
      </c>
      <c r="CV31">
        <f t="shared" si="45"/>
        <v>0</v>
      </c>
      <c r="CW31">
        <f t="shared" si="46"/>
        <v>0</v>
      </c>
      <c r="CX31">
        <f t="shared" si="47"/>
        <v>0</v>
      </c>
      <c r="CY31">
        <f t="shared" si="48"/>
        <v>0</v>
      </c>
      <c r="CZ31">
        <f t="shared" si="49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26</v>
      </c>
      <c r="DW31" t="s">
        <v>26</v>
      </c>
      <c r="DX31">
        <v>1000</v>
      </c>
      <c r="EE31">
        <v>16510564</v>
      </c>
      <c r="EF31">
        <v>6</v>
      </c>
      <c r="EG31" t="s">
        <v>20</v>
      </c>
      <c r="EH31">
        <v>0</v>
      </c>
      <c r="EI31" t="s">
        <v>6</v>
      </c>
      <c r="EJ31">
        <v>1</v>
      </c>
      <c r="EK31">
        <v>55001</v>
      </c>
      <c r="EL31" t="s">
        <v>21</v>
      </c>
      <c r="EM31" t="s">
        <v>22</v>
      </c>
      <c r="EO31" t="s">
        <v>6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50"/>
        <v>0</v>
      </c>
      <c r="FS31">
        <v>0</v>
      </c>
      <c r="FX31">
        <v>89</v>
      </c>
      <c r="FY31">
        <v>65</v>
      </c>
      <c r="GA31" t="s">
        <v>6</v>
      </c>
      <c r="GD31">
        <v>0</v>
      </c>
      <c r="GF31">
        <v>-66286256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1"/>
        <v>0</v>
      </c>
      <c r="GM31">
        <f t="shared" si="52"/>
        <v>0</v>
      </c>
      <c r="GN31">
        <f t="shared" si="53"/>
        <v>0</v>
      </c>
      <c r="GO31">
        <f t="shared" si="54"/>
        <v>0</v>
      </c>
      <c r="GP31">
        <f t="shared" si="55"/>
        <v>0</v>
      </c>
      <c r="GR31">
        <v>0</v>
      </c>
      <c r="GS31">
        <v>3</v>
      </c>
      <c r="GT31">
        <v>0</v>
      </c>
      <c r="GU31" t="s">
        <v>6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ROW(EtalonRes!A13)</f>
        <v>13</v>
      </c>
      <c r="E32" s="2" t="s">
        <v>27</v>
      </c>
      <c r="F32" s="2" t="s">
        <v>28</v>
      </c>
      <c r="G32" s="2" t="s">
        <v>29</v>
      </c>
      <c r="H32" s="2" t="s">
        <v>18</v>
      </c>
      <c r="I32" s="2">
        <f>ROUND(282.89/100,9)</f>
        <v>2.8289</v>
      </c>
      <c r="J32" s="2">
        <v>0</v>
      </c>
      <c r="K32" s="2"/>
      <c r="L32" s="2"/>
      <c r="M32" s="2"/>
      <c r="N32" s="2"/>
      <c r="O32" s="2">
        <f t="shared" si="21"/>
        <v>1850.1</v>
      </c>
      <c r="P32" s="2">
        <f t="shared" si="22"/>
        <v>0</v>
      </c>
      <c r="Q32" s="2">
        <f t="shared" si="23"/>
        <v>195.93</v>
      </c>
      <c r="R32" s="2">
        <f t="shared" si="24"/>
        <v>13.38</v>
      </c>
      <c r="S32" s="2">
        <f t="shared" si="25"/>
        <v>1654.17</v>
      </c>
      <c r="T32" s="2">
        <f t="shared" si="26"/>
        <v>0</v>
      </c>
      <c r="U32" s="2">
        <f t="shared" si="27"/>
        <v>210.18726999999998</v>
      </c>
      <c r="V32" s="2">
        <f t="shared" si="28"/>
        <v>0.99011499999999997</v>
      </c>
      <c r="W32" s="2">
        <f t="shared" si="29"/>
        <v>0</v>
      </c>
      <c r="X32" s="2">
        <f t="shared" si="30"/>
        <v>1284.01</v>
      </c>
      <c r="Y32" s="2">
        <f t="shared" si="31"/>
        <v>833.78</v>
      </c>
      <c r="Z32" s="2"/>
      <c r="AA32" s="2">
        <v>16697018</v>
      </c>
      <c r="AB32" s="2">
        <f t="shared" si="32"/>
        <v>654</v>
      </c>
      <c r="AC32" s="2">
        <f t="shared" si="33"/>
        <v>0</v>
      </c>
      <c r="AD32" s="2">
        <f t="shared" si="34"/>
        <v>69.260000000000005</v>
      </c>
      <c r="AE32" s="2">
        <f t="shared" si="35"/>
        <v>4.7300000000000004</v>
      </c>
      <c r="AF32" s="2">
        <f t="shared" si="35"/>
        <v>584.74</v>
      </c>
      <c r="AG32" s="2">
        <f t="shared" si="36"/>
        <v>0</v>
      </c>
      <c r="AH32" s="2">
        <f t="shared" si="37"/>
        <v>74.3</v>
      </c>
      <c r="AI32" s="2">
        <f t="shared" si="37"/>
        <v>0.35</v>
      </c>
      <c r="AJ32" s="2">
        <f t="shared" si="38"/>
        <v>0</v>
      </c>
      <c r="AK32" s="2">
        <v>654</v>
      </c>
      <c r="AL32" s="2">
        <v>0</v>
      </c>
      <c r="AM32" s="2">
        <v>69.260000000000005</v>
      </c>
      <c r="AN32" s="2">
        <v>4.7300000000000004</v>
      </c>
      <c r="AO32" s="2">
        <v>584.74</v>
      </c>
      <c r="AP32" s="2">
        <v>0</v>
      </c>
      <c r="AQ32" s="2">
        <v>74.3</v>
      </c>
      <c r="AR32" s="2">
        <v>0.35</v>
      </c>
      <c r="AS32" s="2">
        <v>0</v>
      </c>
      <c r="AT32" s="2">
        <v>77</v>
      </c>
      <c r="AU32" s="2">
        <v>50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30</v>
      </c>
      <c r="BK32" s="2"/>
      <c r="BL32" s="2"/>
      <c r="BM32" s="2">
        <v>63001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77</v>
      </c>
      <c r="CA32" s="2">
        <v>50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9"/>
        <v>1850.1000000000001</v>
      </c>
      <c r="CQ32" s="2">
        <f t="shared" si="40"/>
        <v>0</v>
      </c>
      <c r="CR32" s="2">
        <f t="shared" si="41"/>
        <v>69.260000000000005</v>
      </c>
      <c r="CS32" s="2">
        <f t="shared" si="42"/>
        <v>4.7300000000000004</v>
      </c>
      <c r="CT32" s="2">
        <f t="shared" si="43"/>
        <v>584.74</v>
      </c>
      <c r="CU32" s="2">
        <f t="shared" si="44"/>
        <v>0</v>
      </c>
      <c r="CV32" s="2">
        <f t="shared" si="45"/>
        <v>74.3</v>
      </c>
      <c r="CW32" s="2">
        <f t="shared" si="46"/>
        <v>0.35</v>
      </c>
      <c r="CX32" s="2">
        <f t="shared" si="47"/>
        <v>0</v>
      </c>
      <c r="CY32" s="2">
        <f t="shared" si="48"/>
        <v>1284.0135000000002</v>
      </c>
      <c r="CZ32" s="2">
        <f t="shared" si="49"/>
        <v>833.77500000000009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18</v>
      </c>
      <c r="DW32" s="2" t="s">
        <v>18</v>
      </c>
      <c r="DX32" s="2">
        <v>100</v>
      </c>
      <c r="DY32" s="2"/>
      <c r="DZ32" s="2"/>
      <c r="EA32" s="2"/>
      <c r="EB32" s="2"/>
      <c r="EC32" s="2"/>
      <c r="ED32" s="2"/>
      <c r="EE32" s="2">
        <v>16510572</v>
      </c>
      <c r="EF32" s="2">
        <v>6</v>
      </c>
      <c r="EG32" s="2" t="s">
        <v>20</v>
      </c>
      <c r="EH32" s="2">
        <v>0</v>
      </c>
      <c r="EI32" s="2" t="s">
        <v>6</v>
      </c>
      <c r="EJ32" s="2">
        <v>1</v>
      </c>
      <c r="EK32" s="2">
        <v>63001</v>
      </c>
      <c r="EL32" s="2" t="s">
        <v>31</v>
      </c>
      <c r="EM32" s="2" t="s">
        <v>32</v>
      </c>
      <c r="EN32" s="2"/>
      <c r="EO32" s="2" t="s">
        <v>6</v>
      </c>
      <c r="EP32" s="2"/>
      <c r="EQ32" s="2">
        <v>131072</v>
      </c>
      <c r="ER32" s="2">
        <v>654</v>
      </c>
      <c r="ES32" s="2">
        <v>0</v>
      </c>
      <c r="ET32" s="2">
        <v>69.260000000000005</v>
      </c>
      <c r="EU32" s="2">
        <v>4.7300000000000004</v>
      </c>
      <c r="EV32" s="2">
        <v>584.74</v>
      </c>
      <c r="EW32" s="2">
        <v>74.3</v>
      </c>
      <c r="EX32" s="2">
        <v>0.35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0"/>
        <v>0</v>
      </c>
      <c r="FS32" s="2">
        <v>0</v>
      </c>
      <c r="FT32" s="2"/>
      <c r="FU32" s="2"/>
      <c r="FV32" s="2"/>
      <c r="FW32" s="2"/>
      <c r="FX32" s="2">
        <v>77</v>
      </c>
      <c r="FY32" s="2">
        <v>50</v>
      </c>
      <c r="FZ32" s="2"/>
      <c r="GA32" s="2" t="s">
        <v>6</v>
      </c>
      <c r="GB32" s="2"/>
      <c r="GC32" s="2"/>
      <c r="GD32" s="2">
        <v>0</v>
      </c>
      <c r="GE32" s="2"/>
      <c r="GF32" s="2">
        <v>1410032296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1"/>
        <v>0</v>
      </c>
      <c r="GM32" s="2">
        <f t="shared" si="52"/>
        <v>3967.89</v>
      </c>
      <c r="GN32" s="2">
        <f t="shared" si="53"/>
        <v>3967.89</v>
      </c>
      <c r="GO32" s="2">
        <f t="shared" si="54"/>
        <v>0</v>
      </c>
      <c r="GP32" s="2">
        <f t="shared" si="55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6"/>
        <v>0</v>
      </c>
      <c r="GW32" s="2">
        <v>1</v>
      </c>
      <c r="GX32" s="2">
        <f t="shared" si="57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ROW(SmtRes!A18)</f>
        <v>18</v>
      </c>
      <c r="D33">
        <f>ROW(EtalonRes!A18)</f>
        <v>18</v>
      </c>
      <c r="E33" t="s">
        <v>27</v>
      </c>
      <c r="F33" t="s">
        <v>28</v>
      </c>
      <c r="G33" t="s">
        <v>29</v>
      </c>
      <c r="H33" t="s">
        <v>18</v>
      </c>
      <c r="I33">
        <f>ROUND(282.89/100,9)</f>
        <v>2.8289</v>
      </c>
      <c r="J33">
        <v>0</v>
      </c>
      <c r="O33">
        <f t="shared" si="21"/>
        <v>12136.66</v>
      </c>
      <c r="P33">
        <f t="shared" si="22"/>
        <v>0</v>
      </c>
      <c r="Q33">
        <f t="shared" si="23"/>
        <v>1285.3</v>
      </c>
      <c r="R33">
        <f t="shared" si="24"/>
        <v>87.78</v>
      </c>
      <c r="S33">
        <f t="shared" si="25"/>
        <v>10851.36</v>
      </c>
      <c r="T33">
        <f t="shared" si="26"/>
        <v>0</v>
      </c>
      <c r="U33">
        <f t="shared" si="27"/>
        <v>210.18726999999998</v>
      </c>
      <c r="V33">
        <f t="shared" si="28"/>
        <v>0.99011499999999997</v>
      </c>
      <c r="W33">
        <f t="shared" si="29"/>
        <v>0</v>
      </c>
      <c r="X33">
        <f t="shared" si="30"/>
        <v>8423.14</v>
      </c>
      <c r="Y33">
        <f t="shared" si="31"/>
        <v>5469.57</v>
      </c>
      <c r="AA33">
        <v>16697019</v>
      </c>
      <c r="AB33">
        <f t="shared" si="32"/>
        <v>654</v>
      </c>
      <c r="AC33">
        <f t="shared" si="33"/>
        <v>0</v>
      </c>
      <c r="AD33">
        <f t="shared" si="34"/>
        <v>69.260000000000005</v>
      </c>
      <c r="AE33">
        <f t="shared" si="35"/>
        <v>4.7300000000000004</v>
      </c>
      <c r="AF33">
        <f t="shared" si="35"/>
        <v>584.74</v>
      </c>
      <c r="AG33">
        <f t="shared" si="36"/>
        <v>0</v>
      </c>
      <c r="AH33">
        <f t="shared" si="37"/>
        <v>74.3</v>
      </c>
      <c r="AI33">
        <f t="shared" si="37"/>
        <v>0.35</v>
      </c>
      <c r="AJ33">
        <f t="shared" si="38"/>
        <v>0</v>
      </c>
      <c r="AK33">
        <v>654</v>
      </c>
      <c r="AL33">
        <v>0</v>
      </c>
      <c r="AM33">
        <v>69.260000000000005</v>
      </c>
      <c r="AN33">
        <v>4.7300000000000004</v>
      </c>
      <c r="AO33">
        <v>584.74</v>
      </c>
      <c r="AP33">
        <v>0</v>
      </c>
      <c r="AQ33">
        <v>74.3</v>
      </c>
      <c r="AR33">
        <v>0.35</v>
      </c>
      <c r="AS33">
        <v>0</v>
      </c>
      <c r="AT33">
        <v>77</v>
      </c>
      <c r="AU33">
        <v>50</v>
      </c>
      <c r="AV33">
        <v>1</v>
      </c>
      <c r="AW33">
        <v>1</v>
      </c>
      <c r="AZ33">
        <v>6.56</v>
      </c>
      <c r="BA33">
        <v>6.56</v>
      </c>
      <c r="BB33">
        <v>6.56</v>
      </c>
      <c r="BC33">
        <v>6.56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30</v>
      </c>
      <c r="BM33">
        <v>63001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6.56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77</v>
      </c>
      <c r="CA33">
        <v>50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9"/>
        <v>12136.66</v>
      </c>
      <c r="CQ33">
        <f t="shared" si="40"/>
        <v>0</v>
      </c>
      <c r="CR33">
        <f t="shared" si="41"/>
        <v>454.34559999999999</v>
      </c>
      <c r="CS33">
        <f t="shared" si="42"/>
        <v>31.0288</v>
      </c>
      <c r="CT33">
        <f t="shared" si="43"/>
        <v>3835.8943999999997</v>
      </c>
      <c r="CU33">
        <f t="shared" si="44"/>
        <v>0</v>
      </c>
      <c r="CV33">
        <f t="shared" si="45"/>
        <v>74.3</v>
      </c>
      <c r="CW33">
        <f t="shared" si="46"/>
        <v>0.35</v>
      </c>
      <c r="CX33">
        <f t="shared" si="47"/>
        <v>0</v>
      </c>
      <c r="CY33">
        <f t="shared" si="48"/>
        <v>8423.1378000000022</v>
      </c>
      <c r="CZ33">
        <f t="shared" si="49"/>
        <v>5469.5700000000015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18</v>
      </c>
      <c r="DW33" t="s">
        <v>18</v>
      </c>
      <c r="DX33">
        <v>100</v>
      </c>
      <c r="EE33">
        <v>16510572</v>
      </c>
      <c r="EF33">
        <v>6</v>
      </c>
      <c r="EG33" t="s">
        <v>20</v>
      </c>
      <c r="EH33">
        <v>0</v>
      </c>
      <c r="EI33" t="s">
        <v>6</v>
      </c>
      <c r="EJ33">
        <v>1</v>
      </c>
      <c r="EK33">
        <v>63001</v>
      </c>
      <c r="EL33" t="s">
        <v>31</v>
      </c>
      <c r="EM33" t="s">
        <v>32</v>
      </c>
      <c r="EO33" t="s">
        <v>6</v>
      </c>
      <c r="EQ33">
        <v>131072</v>
      </c>
      <c r="ER33">
        <v>654</v>
      </c>
      <c r="ES33">
        <v>0</v>
      </c>
      <c r="ET33">
        <v>69.260000000000005</v>
      </c>
      <c r="EU33">
        <v>4.7300000000000004</v>
      </c>
      <c r="EV33">
        <v>584.74</v>
      </c>
      <c r="EW33">
        <v>74.3</v>
      </c>
      <c r="EX33">
        <v>0.35</v>
      </c>
      <c r="EY33">
        <v>0</v>
      </c>
      <c r="FQ33">
        <v>0</v>
      </c>
      <c r="FR33">
        <f t="shared" si="50"/>
        <v>0</v>
      </c>
      <c r="FS33">
        <v>0</v>
      </c>
      <c r="FX33">
        <v>77</v>
      </c>
      <c r="FY33">
        <v>50</v>
      </c>
      <c r="GA33" t="s">
        <v>6</v>
      </c>
      <c r="GD33">
        <v>0</v>
      </c>
      <c r="GF33">
        <v>1410032296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1"/>
        <v>0</v>
      </c>
      <c r="GM33">
        <f t="shared" si="52"/>
        <v>26029.37</v>
      </c>
      <c r="GN33">
        <f t="shared" si="53"/>
        <v>26029.37</v>
      </c>
      <c r="GO33">
        <f t="shared" si="54"/>
        <v>0</v>
      </c>
      <c r="GP33">
        <f t="shared" si="55"/>
        <v>0</v>
      </c>
      <c r="GR33">
        <v>0</v>
      </c>
      <c r="GS33">
        <v>3</v>
      </c>
      <c r="GT33">
        <v>0</v>
      </c>
      <c r="GU33" t="s">
        <v>6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ROW(SmtRes!A19)</f>
        <v>19</v>
      </c>
      <c r="D34" s="2">
        <f>ROW(EtalonRes!A19)</f>
        <v>19</v>
      </c>
      <c r="E34" s="2" t="s">
        <v>33</v>
      </c>
      <c r="F34" s="2" t="s">
        <v>34</v>
      </c>
      <c r="G34" s="2" t="s">
        <v>35</v>
      </c>
      <c r="H34" s="2" t="s">
        <v>36</v>
      </c>
      <c r="I34" s="2">
        <f>ROUND(240.94+245.14,9)</f>
        <v>486.08</v>
      </c>
      <c r="J34" s="2">
        <v>0</v>
      </c>
      <c r="K34" s="2"/>
      <c r="L34" s="2"/>
      <c r="M34" s="2"/>
      <c r="N34" s="2"/>
      <c r="O34" s="2">
        <f t="shared" si="21"/>
        <v>4292.09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4292.09</v>
      </c>
      <c r="T34" s="2">
        <f t="shared" si="26"/>
        <v>0</v>
      </c>
      <c r="U34" s="2">
        <f t="shared" si="27"/>
        <v>503.09279999999995</v>
      </c>
      <c r="V34" s="2">
        <f t="shared" si="28"/>
        <v>0</v>
      </c>
      <c r="W34" s="2">
        <f t="shared" si="29"/>
        <v>0</v>
      </c>
      <c r="X34" s="2">
        <f t="shared" si="30"/>
        <v>3476.59</v>
      </c>
      <c r="Y34" s="2">
        <f t="shared" si="31"/>
        <v>2575.25</v>
      </c>
      <c r="Z34" s="2"/>
      <c r="AA34" s="2">
        <v>16697018</v>
      </c>
      <c r="AB34" s="2">
        <f t="shared" si="32"/>
        <v>8.83</v>
      </c>
      <c r="AC34" s="2">
        <f t="shared" si="33"/>
        <v>0</v>
      </c>
      <c r="AD34" s="2">
        <f>ROUND(((((ET34*1.25))-((EU34*1.25)))+AE34),2)</f>
        <v>0</v>
      </c>
      <c r="AE34" s="2">
        <f>ROUND(((EU34*1.25)),2)</f>
        <v>0</v>
      </c>
      <c r="AF34" s="2">
        <f>ROUND(((EV34*1.15)),2)</f>
        <v>8.83</v>
      </c>
      <c r="AG34" s="2">
        <f t="shared" si="36"/>
        <v>0</v>
      </c>
      <c r="AH34" s="2">
        <f>((EW34*1.15))</f>
        <v>1.0349999999999999</v>
      </c>
      <c r="AI34" s="2">
        <f>((EX34*1.25))</f>
        <v>0</v>
      </c>
      <c r="AJ34" s="2">
        <f t="shared" si="38"/>
        <v>0</v>
      </c>
      <c r="AK34" s="2">
        <v>7.68</v>
      </c>
      <c r="AL34" s="2">
        <v>0</v>
      </c>
      <c r="AM34" s="2">
        <v>0</v>
      </c>
      <c r="AN34" s="2">
        <v>0</v>
      </c>
      <c r="AO34" s="2">
        <v>7.68</v>
      </c>
      <c r="AP34" s="2">
        <v>0</v>
      </c>
      <c r="AQ34" s="2">
        <v>0.9</v>
      </c>
      <c r="AR34" s="2">
        <v>0</v>
      </c>
      <c r="AS34" s="2">
        <v>0</v>
      </c>
      <c r="AT34" s="2">
        <v>81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37</v>
      </c>
      <c r="BK34" s="2"/>
      <c r="BL34" s="2"/>
      <c r="BM34" s="2">
        <v>13001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90</v>
      </c>
      <c r="CA34" s="2">
        <v>70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1430</v>
      </c>
      <c r="CO34" s="2">
        <v>0</v>
      </c>
      <c r="CP34" s="2">
        <f t="shared" si="39"/>
        <v>4292.09</v>
      </c>
      <c r="CQ34" s="2">
        <f t="shared" si="40"/>
        <v>0</v>
      </c>
      <c r="CR34" s="2">
        <f t="shared" si="41"/>
        <v>0</v>
      </c>
      <c r="CS34" s="2">
        <f t="shared" si="42"/>
        <v>0</v>
      </c>
      <c r="CT34" s="2">
        <f t="shared" si="43"/>
        <v>8.83</v>
      </c>
      <c r="CU34" s="2">
        <f t="shared" si="44"/>
        <v>0</v>
      </c>
      <c r="CV34" s="2">
        <f t="shared" si="45"/>
        <v>1.0349999999999999</v>
      </c>
      <c r="CW34" s="2">
        <f t="shared" si="46"/>
        <v>0</v>
      </c>
      <c r="CX34" s="2">
        <f t="shared" si="47"/>
        <v>0</v>
      </c>
      <c r="CY34" s="2">
        <f t="shared" si="48"/>
        <v>3476.5929000000006</v>
      </c>
      <c r="CZ34" s="2">
        <f t="shared" si="49"/>
        <v>2575.2540000000004</v>
      </c>
      <c r="DA34" s="2"/>
      <c r="DB34" s="2"/>
      <c r="DC34" s="2" t="s">
        <v>6</v>
      </c>
      <c r="DD34" s="2" t="s">
        <v>6</v>
      </c>
      <c r="DE34" s="2" t="s">
        <v>38</v>
      </c>
      <c r="DF34" s="2" t="s">
        <v>38</v>
      </c>
      <c r="DG34" s="2" t="s">
        <v>39</v>
      </c>
      <c r="DH34" s="2" t="s">
        <v>6</v>
      </c>
      <c r="DI34" s="2" t="s">
        <v>39</v>
      </c>
      <c r="DJ34" s="2" t="s">
        <v>38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36</v>
      </c>
      <c r="DW34" s="2" t="s">
        <v>36</v>
      </c>
      <c r="DX34" s="2">
        <v>1</v>
      </c>
      <c r="DY34" s="2"/>
      <c r="DZ34" s="2"/>
      <c r="EA34" s="2"/>
      <c r="EB34" s="2"/>
      <c r="EC34" s="2"/>
      <c r="ED34" s="2"/>
      <c r="EE34" s="2">
        <v>16510490</v>
      </c>
      <c r="EF34" s="2">
        <v>2</v>
      </c>
      <c r="EG34" s="2" t="s">
        <v>40</v>
      </c>
      <c r="EH34" s="2">
        <v>0</v>
      </c>
      <c r="EI34" s="2" t="s">
        <v>6</v>
      </c>
      <c r="EJ34" s="2">
        <v>1</v>
      </c>
      <c r="EK34" s="2">
        <v>13001</v>
      </c>
      <c r="EL34" s="2" t="s">
        <v>41</v>
      </c>
      <c r="EM34" s="2" t="s">
        <v>42</v>
      </c>
      <c r="EN34" s="2"/>
      <c r="EO34" s="2" t="s">
        <v>43</v>
      </c>
      <c r="EP34" s="2"/>
      <c r="EQ34" s="2">
        <v>131072</v>
      </c>
      <c r="ER34" s="2">
        <v>7.68</v>
      </c>
      <c r="ES34" s="2">
        <v>0</v>
      </c>
      <c r="ET34" s="2">
        <v>0</v>
      </c>
      <c r="EU34" s="2">
        <v>0</v>
      </c>
      <c r="EV34" s="2">
        <v>7.68</v>
      </c>
      <c r="EW34" s="2">
        <v>0.9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0"/>
        <v>0</v>
      </c>
      <c r="FS34" s="2">
        <v>0</v>
      </c>
      <c r="FT34" s="2" t="s">
        <v>44</v>
      </c>
      <c r="FU34" s="2" t="s">
        <v>45</v>
      </c>
      <c r="FV34" s="2"/>
      <c r="FW34" s="2"/>
      <c r="FX34" s="2">
        <v>81</v>
      </c>
      <c r="FY34" s="2">
        <v>59.5</v>
      </c>
      <c r="FZ34" s="2"/>
      <c r="GA34" s="2" t="s">
        <v>6</v>
      </c>
      <c r="GB34" s="2"/>
      <c r="GC34" s="2"/>
      <c r="GD34" s="2">
        <v>0</v>
      </c>
      <c r="GE34" s="2"/>
      <c r="GF34" s="2">
        <v>1256725681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1"/>
        <v>0</v>
      </c>
      <c r="GM34" s="2">
        <f t="shared" si="52"/>
        <v>10343.93</v>
      </c>
      <c r="GN34" s="2">
        <f t="shared" si="53"/>
        <v>10343.93</v>
      </c>
      <c r="GO34" s="2">
        <f t="shared" si="54"/>
        <v>0</v>
      </c>
      <c r="GP34" s="2">
        <f t="shared" si="5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6"/>
        <v>0</v>
      </c>
      <c r="GW34" s="2">
        <v>1</v>
      </c>
      <c r="GX34" s="2">
        <f t="shared" si="57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ROW(SmtRes!A20)</f>
        <v>20</v>
      </c>
      <c r="D35">
        <f>ROW(EtalonRes!A20)</f>
        <v>20</v>
      </c>
      <c r="E35" t="s">
        <v>33</v>
      </c>
      <c r="F35" t="s">
        <v>34</v>
      </c>
      <c r="G35" t="s">
        <v>35</v>
      </c>
      <c r="H35" t="s">
        <v>36</v>
      </c>
      <c r="I35">
        <f>ROUND(240.94+245.14,9)</f>
        <v>486.08</v>
      </c>
      <c r="J35">
        <v>0</v>
      </c>
      <c r="O35">
        <f t="shared" si="21"/>
        <v>28156.09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28156.09</v>
      </c>
      <c r="T35">
        <f t="shared" si="26"/>
        <v>0</v>
      </c>
      <c r="U35">
        <f t="shared" si="27"/>
        <v>503.09279999999995</v>
      </c>
      <c r="V35">
        <f t="shared" si="28"/>
        <v>0</v>
      </c>
      <c r="W35">
        <f t="shared" si="29"/>
        <v>0</v>
      </c>
      <c r="X35">
        <f t="shared" si="30"/>
        <v>22806.43</v>
      </c>
      <c r="Y35">
        <f t="shared" si="31"/>
        <v>16893.650000000001</v>
      </c>
      <c r="AA35">
        <v>16697019</v>
      </c>
      <c r="AB35">
        <f t="shared" si="32"/>
        <v>8.83</v>
      </c>
      <c r="AC35">
        <f t="shared" si="33"/>
        <v>0</v>
      </c>
      <c r="AD35">
        <f>ROUND(((((ET35*1.25))-((EU35*1.25)))+AE35),2)</f>
        <v>0</v>
      </c>
      <c r="AE35">
        <f>ROUND(((EU35*1.25)),2)</f>
        <v>0</v>
      </c>
      <c r="AF35">
        <f>ROUND(((EV35*1.15)),2)</f>
        <v>8.83</v>
      </c>
      <c r="AG35">
        <f t="shared" si="36"/>
        <v>0</v>
      </c>
      <c r="AH35">
        <f>((EW35*1.15))</f>
        <v>1.0349999999999999</v>
      </c>
      <c r="AI35">
        <f>((EX35*1.25))</f>
        <v>0</v>
      </c>
      <c r="AJ35">
        <f t="shared" si="38"/>
        <v>0</v>
      </c>
      <c r="AK35">
        <v>7.68</v>
      </c>
      <c r="AL35">
        <v>0</v>
      </c>
      <c r="AM35">
        <v>0</v>
      </c>
      <c r="AN35">
        <v>0</v>
      </c>
      <c r="AO35">
        <v>7.68</v>
      </c>
      <c r="AP35">
        <v>0</v>
      </c>
      <c r="AQ35">
        <v>0.9</v>
      </c>
      <c r="AR35">
        <v>0</v>
      </c>
      <c r="AS35">
        <v>0</v>
      </c>
      <c r="AT35">
        <v>81</v>
      </c>
      <c r="AU35">
        <v>60</v>
      </c>
      <c r="AV35">
        <v>1</v>
      </c>
      <c r="AW35">
        <v>1</v>
      </c>
      <c r="AZ35">
        <v>6.56</v>
      </c>
      <c r="BA35">
        <v>6.56</v>
      </c>
      <c r="BB35">
        <v>6.56</v>
      </c>
      <c r="BC35">
        <v>6.56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37</v>
      </c>
      <c r="BM35">
        <v>13001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6.56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90</v>
      </c>
      <c r="CA35">
        <v>70</v>
      </c>
      <c r="CF35">
        <v>0</v>
      </c>
      <c r="CG35">
        <v>0</v>
      </c>
      <c r="CM35">
        <v>0</v>
      </c>
      <c r="CN35" t="s">
        <v>1430</v>
      </c>
      <c r="CO35">
        <v>0</v>
      </c>
      <c r="CP35">
        <f t="shared" si="39"/>
        <v>28156.09</v>
      </c>
      <c r="CQ35">
        <f t="shared" si="40"/>
        <v>0</v>
      </c>
      <c r="CR35">
        <f t="shared" si="41"/>
        <v>0</v>
      </c>
      <c r="CS35">
        <f t="shared" si="42"/>
        <v>0</v>
      </c>
      <c r="CT35">
        <f t="shared" si="43"/>
        <v>57.924799999999998</v>
      </c>
      <c r="CU35">
        <f t="shared" si="44"/>
        <v>0</v>
      </c>
      <c r="CV35">
        <f t="shared" si="45"/>
        <v>1.0349999999999999</v>
      </c>
      <c r="CW35">
        <f t="shared" si="46"/>
        <v>0</v>
      </c>
      <c r="CX35">
        <f t="shared" si="47"/>
        <v>0</v>
      </c>
      <c r="CY35">
        <f t="shared" si="48"/>
        <v>22806.4329</v>
      </c>
      <c r="CZ35">
        <f t="shared" si="49"/>
        <v>16893.653999999999</v>
      </c>
      <c r="DC35" t="s">
        <v>6</v>
      </c>
      <c r="DD35" t="s">
        <v>6</v>
      </c>
      <c r="DE35" t="s">
        <v>38</v>
      </c>
      <c r="DF35" t="s">
        <v>38</v>
      </c>
      <c r="DG35" t="s">
        <v>39</v>
      </c>
      <c r="DH35" t="s">
        <v>6</v>
      </c>
      <c r="DI35" t="s">
        <v>39</v>
      </c>
      <c r="DJ35" t="s">
        <v>38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36</v>
      </c>
      <c r="DW35" t="s">
        <v>36</v>
      </c>
      <c r="DX35">
        <v>1</v>
      </c>
      <c r="EE35">
        <v>16510490</v>
      </c>
      <c r="EF35">
        <v>2</v>
      </c>
      <c r="EG35" t="s">
        <v>40</v>
      </c>
      <c r="EH35">
        <v>0</v>
      </c>
      <c r="EI35" t="s">
        <v>6</v>
      </c>
      <c r="EJ35">
        <v>1</v>
      </c>
      <c r="EK35">
        <v>13001</v>
      </c>
      <c r="EL35" t="s">
        <v>41</v>
      </c>
      <c r="EM35" t="s">
        <v>42</v>
      </c>
      <c r="EO35" t="s">
        <v>43</v>
      </c>
      <c r="EQ35">
        <v>131072</v>
      </c>
      <c r="ER35">
        <v>7.68</v>
      </c>
      <c r="ES35">
        <v>0</v>
      </c>
      <c r="ET35">
        <v>0</v>
      </c>
      <c r="EU35">
        <v>0</v>
      </c>
      <c r="EV35">
        <v>7.68</v>
      </c>
      <c r="EW35">
        <v>0.9</v>
      </c>
      <c r="EX35">
        <v>0</v>
      </c>
      <c r="EY35">
        <v>0</v>
      </c>
      <c r="FQ35">
        <v>0</v>
      </c>
      <c r="FR35">
        <f t="shared" si="50"/>
        <v>0</v>
      </c>
      <c r="FS35">
        <v>0</v>
      </c>
      <c r="FT35" t="s">
        <v>44</v>
      </c>
      <c r="FU35" t="s">
        <v>45</v>
      </c>
      <c r="FX35">
        <v>81</v>
      </c>
      <c r="FY35">
        <v>59.5</v>
      </c>
      <c r="GA35" t="s">
        <v>6</v>
      </c>
      <c r="GD35">
        <v>0</v>
      </c>
      <c r="GF35">
        <v>1256725681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1"/>
        <v>0</v>
      </c>
      <c r="GM35">
        <f t="shared" si="52"/>
        <v>67856.17</v>
      </c>
      <c r="GN35">
        <f t="shared" si="53"/>
        <v>67856.17</v>
      </c>
      <c r="GO35">
        <f t="shared" si="54"/>
        <v>0</v>
      </c>
      <c r="GP35">
        <f t="shared" si="55"/>
        <v>0</v>
      </c>
      <c r="GR35">
        <v>0</v>
      </c>
      <c r="GS35">
        <v>3</v>
      </c>
      <c r="GT35">
        <v>0</v>
      </c>
      <c r="GU35" t="s">
        <v>6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ROW(SmtRes!A22)</f>
        <v>22</v>
      </c>
      <c r="D36" s="2">
        <f>ROW(EtalonRes!A22)</f>
        <v>22</v>
      </c>
      <c r="E36" s="2" t="s">
        <v>46</v>
      </c>
      <c r="F36" s="2" t="s">
        <v>47</v>
      </c>
      <c r="G36" s="2" t="s">
        <v>48</v>
      </c>
      <c r="H36" s="2" t="s">
        <v>49</v>
      </c>
      <c r="I36" s="2">
        <f>ROUND(169.38/100,9)</f>
        <v>1.6938</v>
      </c>
      <c r="J36" s="2">
        <v>0</v>
      </c>
      <c r="K36" s="2"/>
      <c r="L36" s="2"/>
      <c r="M36" s="2"/>
      <c r="N36" s="2"/>
      <c r="O36" s="2">
        <f t="shared" si="21"/>
        <v>188.66</v>
      </c>
      <c r="P36" s="2">
        <f t="shared" si="22"/>
        <v>0</v>
      </c>
      <c r="Q36" s="2">
        <f t="shared" si="23"/>
        <v>0</v>
      </c>
      <c r="R36" s="2">
        <f t="shared" si="24"/>
        <v>0</v>
      </c>
      <c r="S36" s="2">
        <f t="shared" si="25"/>
        <v>188.66</v>
      </c>
      <c r="T36" s="2">
        <f t="shared" si="26"/>
        <v>0</v>
      </c>
      <c r="U36" s="2">
        <f t="shared" si="27"/>
        <v>24.187463999999999</v>
      </c>
      <c r="V36" s="2">
        <f t="shared" si="28"/>
        <v>0</v>
      </c>
      <c r="W36" s="2">
        <f t="shared" si="29"/>
        <v>0</v>
      </c>
      <c r="X36" s="2">
        <f t="shared" si="30"/>
        <v>150.93</v>
      </c>
      <c r="Y36" s="2">
        <f t="shared" si="31"/>
        <v>128.29</v>
      </c>
      <c r="Z36" s="2"/>
      <c r="AA36" s="2">
        <v>16697018</v>
      </c>
      <c r="AB36" s="2">
        <f t="shared" si="32"/>
        <v>111.38</v>
      </c>
      <c r="AC36" s="2">
        <f t="shared" si="33"/>
        <v>0</v>
      </c>
      <c r="AD36" s="2">
        <f t="shared" ref="AD36:AD49" si="58">ROUND((((ET36)-(EU36))+AE36),2)</f>
        <v>0</v>
      </c>
      <c r="AE36" s="2">
        <f t="shared" ref="AE36:AE49" si="59">ROUND((EU36),2)</f>
        <v>0</v>
      </c>
      <c r="AF36" s="2">
        <f t="shared" ref="AF36:AF49" si="60">ROUND((EV36),2)</f>
        <v>111.38</v>
      </c>
      <c r="AG36" s="2">
        <f t="shared" si="36"/>
        <v>0</v>
      </c>
      <c r="AH36" s="2">
        <f t="shared" ref="AH36:AH49" si="61">(EW36)</f>
        <v>14.28</v>
      </c>
      <c r="AI36" s="2">
        <f t="shared" ref="AI36:AI49" si="62">(EX36)</f>
        <v>0</v>
      </c>
      <c r="AJ36" s="2">
        <f t="shared" si="38"/>
        <v>0</v>
      </c>
      <c r="AK36" s="2">
        <v>111.38</v>
      </c>
      <c r="AL36" s="2">
        <v>0</v>
      </c>
      <c r="AM36" s="2">
        <v>0</v>
      </c>
      <c r="AN36" s="2">
        <v>0</v>
      </c>
      <c r="AO36" s="2">
        <v>111.38</v>
      </c>
      <c r="AP36" s="2">
        <v>0</v>
      </c>
      <c r="AQ36" s="2">
        <v>14.28</v>
      </c>
      <c r="AR36" s="2">
        <v>0</v>
      </c>
      <c r="AS36" s="2">
        <v>0</v>
      </c>
      <c r="AT36" s="2">
        <v>80</v>
      </c>
      <c r="AU36" s="2">
        <v>68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50</v>
      </c>
      <c r="BK36" s="2"/>
      <c r="BL36" s="2"/>
      <c r="BM36" s="2">
        <v>57001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68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9"/>
        <v>188.66</v>
      </c>
      <c r="CQ36" s="2">
        <f t="shared" si="40"/>
        <v>0</v>
      </c>
      <c r="CR36" s="2">
        <f t="shared" si="41"/>
        <v>0</v>
      </c>
      <c r="CS36" s="2">
        <f t="shared" si="42"/>
        <v>0</v>
      </c>
      <c r="CT36" s="2">
        <f t="shared" si="43"/>
        <v>111.38</v>
      </c>
      <c r="CU36" s="2">
        <f t="shared" si="44"/>
        <v>0</v>
      </c>
      <c r="CV36" s="2">
        <f t="shared" si="45"/>
        <v>14.28</v>
      </c>
      <c r="CW36" s="2">
        <f t="shared" si="46"/>
        <v>0</v>
      </c>
      <c r="CX36" s="2">
        <f t="shared" si="47"/>
        <v>0</v>
      </c>
      <c r="CY36" s="2">
        <f t="shared" si="48"/>
        <v>150.928</v>
      </c>
      <c r="CZ36" s="2">
        <f t="shared" si="49"/>
        <v>128.28879999999998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49</v>
      </c>
      <c r="DW36" s="2" t="s">
        <v>49</v>
      </c>
      <c r="DX36" s="2">
        <v>100</v>
      </c>
      <c r="DY36" s="2"/>
      <c r="DZ36" s="2"/>
      <c r="EA36" s="2"/>
      <c r="EB36" s="2"/>
      <c r="EC36" s="2"/>
      <c r="ED36" s="2"/>
      <c r="EE36" s="2">
        <v>16510566</v>
      </c>
      <c r="EF36" s="2">
        <v>6</v>
      </c>
      <c r="EG36" s="2" t="s">
        <v>20</v>
      </c>
      <c r="EH36" s="2">
        <v>0</v>
      </c>
      <c r="EI36" s="2" t="s">
        <v>6</v>
      </c>
      <c r="EJ36" s="2">
        <v>1</v>
      </c>
      <c r="EK36" s="2">
        <v>57001</v>
      </c>
      <c r="EL36" s="2" t="s">
        <v>51</v>
      </c>
      <c r="EM36" s="2" t="s">
        <v>52</v>
      </c>
      <c r="EN36" s="2"/>
      <c r="EO36" s="2" t="s">
        <v>6</v>
      </c>
      <c r="EP36" s="2"/>
      <c r="EQ36" s="2">
        <v>131072</v>
      </c>
      <c r="ER36" s="2">
        <v>111.38</v>
      </c>
      <c r="ES36" s="2">
        <v>0</v>
      </c>
      <c r="ET36" s="2">
        <v>0</v>
      </c>
      <c r="EU36" s="2">
        <v>0</v>
      </c>
      <c r="EV36" s="2">
        <v>111.38</v>
      </c>
      <c r="EW36" s="2">
        <v>14.28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0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68</v>
      </c>
      <c r="FZ36" s="2"/>
      <c r="GA36" s="2" t="s">
        <v>6</v>
      </c>
      <c r="GB36" s="2"/>
      <c r="GC36" s="2"/>
      <c r="GD36" s="2">
        <v>0</v>
      </c>
      <c r="GE36" s="2"/>
      <c r="GF36" s="2">
        <v>1153252125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1"/>
        <v>0</v>
      </c>
      <c r="GM36" s="2">
        <f t="shared" si="52"/>
        <v>467.88</v>
      </c>
      <c r="GN36" s="2">
        <f t="shared" si="53"/>
        <v>467.88</v>
      </c>
      <c r="GO36" s="2">
        <f t="shared" si="54"/>
        <v>0</v>
      </c>
      <c r="GP36" s="2">
        <f t="shared" si="5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6"/>
        <v>0</v>
      </c>
      <c r="GW36" s="2">
        <v>1</v>
      </c>
      <c r="GX36" s="2">
        <f t="shared" si="57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ROW(SmtRes!A24)</f>
        <v>24</v>
      </c>
      <c r="D37">
        <f>ROW(EtalonRes!A24)</f>
        <v>24</v>
      </c>
      <c r="E37" t="s">
        <v>46</v>
      </c>
      <c r="F37" t="s">
        <v>47</v>
      </c>
      <c r="G37" t="s">
        <v>48</v>
      </c>
      <c r="H37" t="s">
        <v>49</v>
      </c>
      <c r="I37">
        <f>ROUND(169.38/100,9)</f>
        <v>1.6938</v>
      </c>
      <c r="J37">
        <v>0</v>
      </c>
      <c r="O37">
        <f t="shared" si="21"/>
        <v>1237.58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1237.58</v>
      </c>
      <c r="T37">
        <f t="shared" si="26"/>
        <v>0</v>
      </c>
      <c r="U37">
        <f t="shared" si="27"/>
        <v>24.187463999999999</v>
      </c>
      <c r="V37">
        <f t="shared" si="28"/>
        <v>0</v>
      </c>
      <c r="W37">
        <f t="shared" si="29"/>
        <v>0</v>
      </c>
      <c r="X37">
        <f t="shared" si="30"/>
        <v>990.06</v>
      </c>
      <c r="Y37">
        <f t="shared" si="31"/>
        <v>841.55</v>
      </c>
      <c r="AA37">
        <v>16697019</v>
      </c>
      <c r="AB37">
        <f t="shared" si="32"/>
        <v>111.38</v>
      </c>
      <c r="AC37">
        <f t="shared" si="33"/>
        <v>0</v>
      </c>
      <c r="AD37">
        <f t="shared" si="58"/>
        <v>0</v>
      </c>
      <c r="AE37">
        <f t="shared" si="59"/>
        <v>0</v>
      </c>
      <c r="AF37">
        <f t="shared" si="60"/>
        <v>111.38</v>
      </c>
      <c r="AG37">
        <f t="shared" si="36"/>
        <v>0</v>
      </c>
      <c r="AH37">
        <f t="shared" si="61"/>
        <v>14.28</v>
      </c>
      <c r="AI37">
        <f t="shared" si="62"/>
        <v>0</v>
      </c>
      <c r="AJ37">
        <f t="shared" si="38"/>
        <v>0</v>
      </c>
      <c r="AK37">
        <v>111.38</v>
      </c>
      <c r="AL37">
        <v>0</v>
      </c>
      <c r="AM37">
        <v>0</v>
      </c>
      <c r="AN37">
        <v>0</v>
      </c>
      <c r="AO37">
        <v>111.38</v>
      </c>
      <c r="AP37">
        <v>0</v>
      </c>
      <c r="AQ37">
        <v>14.28</v>
      </c>
      <c r="AR37">
        <v>0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6.56</v>
      </c>
      <c r="BA37">
        <v>6.56</v>
      </c>
      <c r="BB37">
        <v>6.56</v>
      </c>
      <c r="BC37">
        <v>6.56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50</v>
      </c>
      <c r="BM37">
        <v>57001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6.56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9"/>
        <v>1237.58</v>
      </c>
      <c r="CQ37">
        <f t="shared" si="40"/>
        <v>0</v>
      </c>
      <c r="CR37">
        <f t="shared" si="41"/>
        <v>0</v>
      </c>
      <c r="CS37">
        <f t="shared" si="42"/>
        <v>0</v>
      </c>
      <c r="CT37">
        <f t="shared" si="43"/>
        <v>730.65279999999996</v>
      </c>
      <c r="CU37">
        <f t="shared" si="44"/>
        <v>0</v>
      </c>
      <c r="CV37">
        <f t="shared" si="45"/>
        <v>14.28</v>
      </c>
      <c r="CW37">
        <f t="shared" si="46"/>
        <v>0</v>
      </c>
      <c r="CX37">
        <f t="shared" si="47"/>
        <v>0</v>
      </c>
      <c r="CY37">
        <f t="shared" si="48"/>
        <v>990.06399999999996</v>
      </c>
      <c r="CZ37">
        <f t="shared" si="49"/>
        <v>841.55439999999999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49</v>
      </c>
      <c r="DW37" t="s">
        <v>49</v>
      </c>
      <c r="DX37">
        <v>100</v>
      </c>
      <c r="EE37">
        <v>16510566</v>
      </c>
      <c r="EF37">
        <v>6</v>
      </c>
      <c r="EG37" t="s">
        <v>20</v>
      </c>
      <c r="EH37">
        <v>0</v>
      </c>
      <c r="EI37" t="s">
        <v>6</v>
      </c>
      <c r="EJ37">
        <v>1</v>
      </c>
      <c r="EK37">
        <v>57001</v>
      </c>
      <c r="EL37" t="s">
        <v>51</v>
      </c>
      <c r="EM37" t="s">
        <v>52</v>
      </c>
      <c r="EO37" t="s">
        <v>6</v>
      </c>
      <c r="EQ37">
        <v>131072</v>
      </c>
      <c r="ER37">
        <v>111.38</v>
      </c>
      <c r="ES37">
        <v>0</v>
      </c>
      <c r="ET37">
        <v>0</v>
      </c>
      <c r="EU37">
        <v>0</v>
      </c>
      <c r="EV37">
        <v>111.38</v>
      </c>
      <c r="EW37">
        <v>14.28</v>
      </c>
      <c r="EX37">
        <v>0</v>
      </c>
      <c r="EY37">
        <v>0</v>
      </c>
      <c r="FQ37">
        <v>0</v>
      </c>
      <c r="FR37">
        <f t="shared" si="50"/>
        <v>0</v>
      </c>
      <c r="FS37">
        <v>0</v>
      </c>
      <c r="FX37">
        <v>80</v>
      </c>
      <c r="FY37">
        <v>68</v>
      </c>
      <c r="GA37" t="s">
        <v>6</v>
      </c>
      <c r="GD37">
        <v>0</v>
      </c>
      <c r="GF37">
        <v>1153252125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1"/>
        <v>0</v>
      </c>
      <c r="GM37">
        <f t="shared" si="52"/>
        <v>3069.19</v>
      </c>
      <c r="GN37">
        <f t="shared" si="53"/>
        <v>3069.19</v>
      </c>
      <c r="GO37">
        <f t="shared" si="54"/>
        <v>0</v>
      </c>
      <c r="GP37">
        <f t="shared" si="55"/>
        <v>0</v>
      </c>
      <c r="GR37">
        <v>0</v>
      </c>
      <c r="GS37">
        <v>3</v>
      </c>
      <c r="GT37">
        <v>0</v>
      </c>
      <c r="GU37" t="s">
        <v>6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22</v>
      </c>
      <c r="D38" s="2"/>
      <c r="E38" s="2" t="s">
        <v>53</v>
      </c>
      <c r="F38" s="2" t="s">
        <v>24</v>
      </c>
      <c r="G38" s="2" t="s">
        <v>54</v>
      </c>
      <c r="H38" s="2" t="s">
        <v>26</v>
      </c>
      <c r="I38" s="2">
        <f>I36*J38</f>
        <v>1.0501560000000001</v>
      </c>
      <c r="J38" s="2">
        <v>0.62000000000000011</v>
      </c>
      <c r="K38" s="2"/>
      <c r="L38" s="2"/>
      <c r="M38" s="2"/>
      <c r="N38" s="2"/>
      <c r="O38" s="2">
        <f t="shared" si="21"/>
        <v>0</v>
      </c>
      <c r="P38" s="2">
        <f t="shared" si="22"/>
        <v>0</v>
      </c>
      <c r="Q38" s="2">
        <f t="shared" si="23"/>
        <v>0</v>
      </c>
      <c r="R38" s="2">
        <f t="shared" si="24"/>
        <v>0</v>
      </c>
      <c r="S38" s="2">
        <f t="shared" si="25"/>
        <v>0</v>
      </c>
      <c r="T38" s="2">
        <f t="shared" si="26"/>
        <v>0</v>
      </c>
      <c r="U38" s="2">
        <f t="shared" si="27"/>
        <v>0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16697018</v>
      </c>
      <c r="AB38" s="2">
        <f t="shared" si="32"/>
        <v>0</v>
      </c>
      <c r="AC38" s="2">
        <f t="shared" si="33"/>
        <v>0</v>
      </c>
      <c r="AD38" s="2">
        <f t="shared" si="58"/>
        <v>0</v>
      </c>
      <c r="AE38" s="2">
        <f t="shared" si="59"/>
        <v>0</v>
      </c>
      <c r="AF38" s="2">
        <f t="shared" si="60"/>
        <v>0</v>
      </c>
      <c r="AG38" s="2">
        <f t="shared" si="36"/>
        <v>0</v>
      </c>
      <c r="AH38" s="2">
        <f t="shared" si="61"/>
        <v>0</v>
      </c>
      <c r="AI38" s="2">
        <f t="shared" si="62"/>
        <v>0</v>
      </c>
      <c r="AJ38" s="2">
        <f t="shared" si="38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80</v>
      </c>
      <c r="AU38" s="2">
        <v>68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57001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80</v>
      </c>
      <c r="CA38" s="2">
        <v>68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9"/>
        <v>0</v>
      </c>
      <c r="CQ38" s="2">
        <f t="shared" si="40"/>
        <v>0</v>
      </c>
      <c r="CR38" s="2">
        <f t="shared" si="41"/>
        <v>0</v>
      </c>
      <c r="CS38" s="2">
        <f t="shared" si="42"/>
        <v>0</v>
      </c>
      <c r="CT38" s="2">
        <f t="shared" si="43"/>
        <v>0</v>
      </c>
      <c r="CU38" s="2">
        <f t="shared" si="44"/>
        <v>0</v>
      </c>
      <c r="CV38" s="2">
        <f t="shared" si="45"/>
        <v>0</v>
      </c>
      <c r="CW38" s="2">
        <f t="shared" si="46"/>
        <v>0</v>
      </c>
      <c r="CX38" s="2">
        <f t="shared" si="47"/>
        <v>0</v>
      </c>
      <c r="CY38" s="2">
        <f t="shared" si="48"/>
        <v>0</v>
      </c>
      <c r="CZ38" s="2">
        <f t="shared" si="49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26</v>
      </c>
      <c r="DW38" s="2" t="s">
        <v>26</v>
      </c>
      <c r="DX38" s="2">
        <v>1000</v>
      </c>
      <c r="DY38" s="2"/>
      <c r="DZ38" s="2"/>
      <c r="EA38" s="2"/>
      <c r="EB38" s="2"/>
      <c r="EC38" s="2"/>
      <c r="ED38" s="2"/>
      <c r="EE38" s="2">
        <v>16510566</v>
      </c>
      <c r="EF38" s="2">
        <v>6</v>
      </c>
      <c r="EG38" s="2" t="s">
        <v>20</v>
      </c>
      <c r="EH38" s="2">
        <v>0</v>
      </c>
      <c r="EI38" s="2" t="s">
        <v>6</v>
      </c>
      <c r="EJ38" s="2">
        <v>1</v>
      </c>
      <c r="EK38" s="2">
        <v>57001</v>
      </c>
      <c r="EL38" s="2" t="s">
        <v>51</v>
      </c>
      <c r="EM38" s="2" t="s">
        <v>52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0"/>
        <v>0</v>
      </c>
      <c r="FS38" s="2">
        <v>0</v>
      </c>
      <c r="FT38" s="2"/>
      <c r="FU38" s="2"/>
      <c r="FV38" s="2"/>
      <c r="FW38" s="2"/>
      <c r="FX38" s="2">
        <v>80</v>
      </c>
      <c r="FY38" s="2">
        <v>68</v>
      </c>
      <c r="FZ38" s="2"/>
      <c r="GA38" s="2" t="s">
        <v>6</v>
      </c>
      <c r="GB38" s="2"/>
      <c r="GC38" s="2"/>
      <c r="GD38" s="2">
        <v>0</v>
      </c>
      <c r="GE38" s="2"/>
      <c r="GF38" s="2">
        <v>-179832266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1"/>
        <v>0</v>
      </c>
      <c r="GM38" s="2">
        <f t="shared" si="52"/>
        <v>0</v>
      </c>
      <c r="GN38" s="2">
        <f t="shared" si="53"/>
        <v>0</v>
      </c>
      <c r="GO38" s="2">
        <f t="shared" si="54"/>
        <v>0</v>
      </c>
      <c r="GP38" s="2">
        <f t="shared" si="55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6"/>
        <v>0</v>
      </c>
      <c r="GW38" s="2">
        <v>1</v>
      </c>
      <c r="GX38" s="2">
        <f t="shared" si="57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24</v>
      </c>
      <c r="E39" t="s">
        <v>53</v>
      </c>
      <c r="F39" t="s">
        <v>24</v>
      </c>
      <c r="G39" t="s">
        <v>54</v>
      </c>
      <c r="H39" t="s">
        <v>26</v>
      </c>
      <c r="I39">
        <f>I37*J39</f>
        <v>1.0501560000000001</v>
      </c>
      <c r="J39">
        <v>0.62000000000000011</v>
      </c>
      <c r="O39">
        <f t="shared" si="21"/>
        <v>0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16697019</v>
      </c>
      <c r="AB39">
        <f t="shared" si="32"/>
        <v>0</v>
      </c>
      <c r="AC39">
        <f t="shared" si="33"/>
        <v>0</v>
      </c>
      <c r="AD39">
        <f t="shared" si="58"/>
        <v>0</v>
      </c>
      <c r="AE39">
        <f t="shared" si="59"/>
        <v>0</v>
      </c>
      <c r="AF39">
        <f t="shared" si="60"/>
        <v>0</v>
      </c>
      <c r="AG39">
        <f t="shared" si="36"/>
        <v>0</v>
      </c>
      <c r="AH39">
        <f t="shared" si="61"/>
        <v>0</v>
      </c>
      <c r="AI39">
        <f t="shared" si="62"/>
        <v>0</v>
      </c>
      <c r="AJ39">
        <f t="shared" si="38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68</v>
      </c>
      <c r="AV39">
        <v>1</v>
      </c>
      <c r="AW39">
        <v>1</v>
      </c>
      <c r="AZ39">
        <v>6.56</v>
      </c>
      <c r="BA39">
        <v>1</v>
      </c>
      <c r="BB39">
        <v>1</v>
      </c>
      <c r="BC39">
        <v>6.56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57001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68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9"/>
        <v>0</v>
      </c>
      <c r="CQ39">
        <f t="shared" si="40"/>
        <v>0</v>
      </c>
      <c r="CR39">
        <f t="shared" si="41"/>
        <v>0</v>
      </c>
      <c r="CS39">
        <f t="shared" si="42"/>
        <v>0</v>
      </c>
      <c r="CT39">
        <f t="shared" si="43"/>
        <v>0</v>
      </c>
      <c r="CU39">
        <f t="shared" si="44"/>
        <v>0</v>
      </c>
      <c r="CV39">
        <f t="shared" si="45"/>
        <v>0</v>
      </c>
      <c r="CW39">
        <f t="shared" si="46"/>
        <v>0</v>
      </c>
      <c r="CX39">
        <f t="shared" si="47"/>
        <v>0</v>
      </c>
      <c r="CY39">
        <f t="shared" si="48"/>
        <v>0</v>
      </c>
      <c r="CZ39">
        <f t="shared" si="4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26</v>
      </c>
      <c r="DW39" t="s">
        <v>26</v>
      </c>
      <c r="DX39">
        <v>1000</v>
      </c>
      <c r="EE39">
        <v>16510566</v>
      </c>
      <c r="EF39">
        <v>6</v>
      </c>
      <c r="EG39" t="s">
        <v>20</v>
      </c>
      <c r="EH39">
        <v>0</v>
      </c>
      <c r="EI39" t="s">
        <v>6</v>
      </c>
      <c r="EJ39">
        <v>1</v>
      </c>
      <c r="EK39">
        <v>57001</v>
      </c>
      <c r="EL39" t="s">
        <v>51</v>
      </c>
      <c r="EM39" t="s">
        <v>52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50"/>
        <v>0</v>
      </c>
      <c r="FS39">
        <v>0</v>
      </c>
      <c r="FX39">
        <v>80</v>
      </c>
      <c r="FY39">
        <v>68</v>
      </c>
      <c r="GA39" t="s">
        <v>6</v>
      </c>
      <c r="GD39">
        <v>0</v>
      </c>
      <c r="GF39">
        <v>-179832266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1"/>
        <v>0</v>
      </c>
      <c r="GM39">
        <f t="shared" si="52"/>
        <v>0</v>
      </c>
      <c r="GN39">
        <f t="shared" si="53"/>
        <v>0</v>
      </c>
      <c r="GO39">
        <f t="shared" si="54"/>
        <v>0</v>
      </c>
      <c r="GP39">
        <f t="shared" si="55"/>
        <v>0</v>
      </c>
      <c r="GR39">
        <v>0</v>
      </c>
      <c r="GS39">
        <v>3</v>
      </c>
      <c r="GT39">
        <v>0</v>
      </c>
      <c r="GU39" t="s">
        <v>6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ROW(SmtRes!A28)</f>
        <v>28</v>
      </c>
      <c r="D40" s="2">
        <f>ROW(EtalonRes!A28)</f>
        <v>28</v>
      </c>
      <c r="E40" s="2" t="s">
        <v>55</v>
      </c>
      <c r="F40" s="2" t="s">
        <v>56</v>
      </c>
      <c r="G40" s="2" t="s">
        <v>57</v>
      </c>
      <c r="H40" s="2" t="s">
        <v>18</v>
      </c>
      <c r="I40" s="2">
        <f>ROUND(245.14/100,9)</f>
        <v>2.4514</v>
      </c>
      <c r="J40" s="2">
        <v>0</v>
      </c>
      <c r="K40" s="2"/>
      <c r="L40" s="2"/>
      <c r="M40" s="2"/>
      <c r="N40" s="2"/>
      <c r="O40" s="2">
        <f t="shared" si="21"/>
        <v>1571.35</v>
      </c>
      <c r="P40" s="2">
        <f t="shared" si="22"/>
        <v>0</v>
      </c>
      <c r="Q40" s="2">
        <f t="shared" si="23"/>
        <v>110.34</v>
      </c>
      <c r="R40" s="2">
        <f t="shared" si="24"/>
        <v>47.66</v>
      </c>
      <c r="S40" s="2">
        <f t="shared" si="25"/>
        <v>1461.01</v>
      </c>
      <c r="T40" s="2">
        <f t="shared" si="26"/>
        <v>0</v>
      </c>
      <c r="U40" s="2">
        <f t="shared" si="27"/>
        <v>171.27931800000002</v>
      </c>
      <c r="V40" s="2">
        <f t="shared" si="28"/>
        <v>3.5300159999999998</v>
      </c>
      <c r="W40" s="2">
        <f t="shared" si="29"/>
        <v>0</v>
      </c>
      <c r="X40" s="2">
        <f t="shared" si="30"/>
        <v>1206.94</v>
      </c>
      <c r="Y40" s="2">
        <f t="shared" si="31"/>
        <v>1025.9000000000001</v>
      </c>
      <c r="Z40" s="2"/>
      <c r="AA40" s="2">
        <v>16697018</v>
      </c>
      <c r="AB40" s="2">
        <f t="shared" si="32"/>
        <v>641</v>
      </c>
      <c r="AC40" s="2">
        <f t="shared" si="33"/>
        <v>0</v>
      </c>
      <c r="AD40" s="2">
        <f t="shared" si="58"/>
        <v>45.01</v>
      </c>
      <c r="AE40" s="2">
        <f t="shared" si="59"/>
        <v>19.440000000000001</v>
      </c>
      <c r="AF40" s="2">
        <f t="shared" si="60"/>
        <v>595.99</v>
      </c>
      <c r="AG40" s="2">
        <f t="shared" si="36"/>
        <v>0</v>
      </c>
      <c r="AH40" s="2">
        <f t="shared" si="61"/>
        <v>69.87</v>
      </c>
      <c r="AI40" s="2">
        <f t="shared" si="62"/>
        <v>1.44</v>
      </c>
      <c r="AJ40" s="2">
        <f t="shared" si="38"/>
        <v>0</v>
      </c>
      <c r="AK40" s="2">
        <v>641</v>
      </c>
      <c r="AL40" s="2">
        <v>0</v>
      </c>
      <c r="AM40" s="2">
        <v>45.01</v>
      </c>
      <c r="AN40" s="2">
        <v>19.440000000000001</v>
      </c>
      <c r="AO40" s="2">
        <v>595.99</v>
      </c>
      <c r="AP40" s="2">
        <v>0</v>
      </c>
      <c r="AQ40" s="2">
        <v>69.87</v>
      </c>
      <c r="AR40" s="2">
        <v>1.44</v>
      </c>
      <c r="AS40" s="2">
        <v>0</v>
      </c>
      <c r="AT40" s="2">
        <v>80</v>
      </c>
      <c r="AU40" s="2">
        <v>68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58</v>
      </c>
      <c r="BK40" s="2"/>
      <c r="BL40" s="2"/>
      <c r="BM40" s="2">
        <v>57001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80</v>
      </c>
      <c r="CA40" s="2">
        <v>68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9"/>
        <v>1571.35</v>
      </c>
      <c r="CQ40" s="2">
        <f t="shared" si="40"/>
        <v>0</v>
      </c>
      <c r="CR40" s="2">
        <f t="shared" si="41"/>
        <v>45.01</v>
      </c>
      <c r="CS40" s="2">
        <f t="shared" si="42"/>
        <v>19.440000000000001</v>
      </c>
      <c r="CT40" s="2">
        <f t="shared" si="43"/>
        <v>595.99</v>
      </c>
      <c r="CU40" s="2">
        <f t="shared" si="44"/>
        <v>0</v>
      </c>
      <c r="CV40" s="2">
        <f t="shared" si="45"/>
        <v>69.87</v>
      </c>
      <c r="CW40" s="2">
        <f t="shared" si="46"/>
        <v>1.44</v>
      </c>
      <c r="CX40" s="2">
        <f t="shared" si="47"/>
        <v>0</v>
      </c>
      <c r="CY40" s="2">
        <f t="shared" si="48"/>
        <v>1206.9360000000001</v>
      </c>
      <c r="CZ40" s="2">
        <f t="shared" si="49"/>
        <v>1025.8956000000001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18</v>
      </c>
      <c r="DW40" s="2" t="s">
        <v>18</v>
      </c>
      <c r="DX40" s="2">
        <v>100</v>
      </c>
      <c r="DY40" s="2"/>
      <c r="DZ40" s="2"/>
      <c r="EA40" s="2"/>
      <c r="EB40" s="2"/>
      <c r="EC40" s="2"/>
      <c r="ED40" s="2"/>
      <c r="EE40" s="2">
        <v>16510566</v>
      </c>
      <c r="EF40" s="2">
        <v>6</v>
      </c>
      <c r="EG40" s="2" t="s">
        <v>20</v>
      </c>
      <c r="EH40" s="2">
        <v>0</v>
      </c>
      <c r="EI40" s="2" t="s">
        <v>6</v>
      </c>
      <c r="EJ40" s="2">
        <v>1</v>
      </c>
      <c r="EK40" s="2">
        <v>57001</v>
      </c>
      <c r="EL40" s="2" t="s">
        <v>51</v>
      </c>
      <c r="EM40" s="2" t="s">
        <v>52</v>
      </c>
      <c r="EN40" s="2"/>
      <c r="EO40" s="2" t="s">
        <v>6</v>
      </c>
      <c r="EP40" s="2"/>
      <c r="EQ40" s="2">
        <v>131072</v>
      </c>
      <c r="ER40" s="2">
        <v>641</v>
      </c>
      <c r="ES40" s="2">
        <v>0</v>
      </c>
      <c r="ET40" s="2">
        <v>45.01</v>
      </c>
      <c r="EU40" s="2">
        <v>19.440000000000001</v>
      </c>
      <c r="EV40" s="2">
        <v>595.99</v>
      </c>
      <c r="EW40" s="2">
        <v>69.87</v>
      </c>
      <c r="EX40" s="2">
        <v>1.44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0"/>
        <v>0</v>
      </c>
      <c r="FS40" s="2">
        <v>0</v>
      </c>
      <c r="FT40" s="2"/>
      <c r="FU40" s="2"/>
      <c r="FV40" s="2"/>
      <c r="FW40" s="2"/>
      <c r="FX40" s="2">
        <v>80</v>
      </c>
      <c r="FY40" s="2">
        <v>68</v>
      </c>
      <c r="FZ40" s="2"/>
      <c r="GA40" s="2" t="s">
        <v>6</v>
      </c>
      <c r="GB40" s="2"/>
      <c r="GC40" s="2"/>
      <c r="GD40" s="2">
        <v>0</v>
      </c>
      <c r="GE40" s="2"/>
      <c r="GF40" s="2">
        <v>-1405612292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1"/>
        <v>0</v>
      </c>
      <c r="GM40" s="2">
        <f t="shared" si="52"/>
        <v>3804.19</v>
      </c>
      <c r="GN40" s="2">
        <f t="shared" si="53"/>
        <v>3804.19</v>
      </c>
      <c r="GO40" s="2">
        <f t="shared" si="54"/>
        <v>0</v>
      </c>
      <c r="GP40" s="2">
        <f t="shared" si="5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6"/>
        <v>0</v>
      </c>
      <c r="GW40" s="2">
        <v>1</v>
      </c>
      <c r="GX40" s="2">
        <f t="shared" si="57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ROW(SmtRes!A32)</f>
        <v>32</v>
      </c>
      <c r="D41">
        <f>ROW(EtalonRes!A32)</f>
        <v>32</v>
      </c>
      <c r="E41" t="s">
        <v>55</v>
      </c>
      <c r="F41" t="s">
        <v>56</v>
      </c>
      <c r="G41" t="s">
        <v>57</v>
      </c>
      <c r="H41" t="s">
        <v>18</v>
      </c>
      <c r="I41">
        <f>ROUND(245.14/100,9)</f>
        <v>2.4514</v>
      </c>
      <c r="J41">
        <v>0</v>
      </c>
      <c r="O41">
        <f t="shared" si="21"/>
        <v>10308.030000000001</v>
      </c>
      <c r="P41">
        <f t="shared" si="22"/>
        <v>0</v>
      </c>
      <c r="Q41">
        <f t="shared" si="23"/>
        <v>723.81</v>
      </c>
      <c r="R41">
        <f t="shared" si="24"/>
        <v>312.62</v>
      </c>
      <c r="S41">
        <f t="shared" si="25"/>
        <v>9584.2199999999993</v>
      </c>
      <c r="T41">
        <f t="shared" si="26"/>
        <v>0</v>
      </c>
      <c r="U41">
        <f t="shared" si="27"/>
        <v>171.27931800000002</v>
      </c>
      <c r="V41">
        <f t="shared" si="28"/>
        <v>3.5300159999999998</v>
      </c>
      <c r="W41">
        <f t="shared" si="29"/>
        <v>0</v>
      </c>
      <c r="X41">
        <f t="shared" si="30"/>
        <v>7917.47</v>
      </c>
      <c r="Y41">
        <f t="shared" si="31"/>
        <v>6729.85</v>
      </c>
      <c r="AA41">
        <v>16697019</v>
      </c>
      <c r="AB41">
        <f t="shared" si="32"/>
        <v>641</v>
      </c>
      <c r="AC41">
        <f t="shared" si="33"/>
        <v>0</v>
      </c>
      <c r="AD41">
        <f t="shared" si="58"/>
        <v>45.01</v>
      </c>
      <c r="AE41">
        <f t="shared" si="59"/>
        <v>19.440000000000001</v>
      </c>
      <c r="AF41">
        <f t="shared" si="60"/>
        <v>595.99</v>
      </c>
      <c r="AG41">
        <f t="shared" si="36"/>
        <v>0</v>
      </c>
      <c r="AH41">
        <f t="shared" si="61"/>
        <v>69.87</v>
      </c>
      <c r="AI41">
        <f t="shared" si="62"/>
        <v>1.44</v>
      </c>
      <c r="AJ41">
        <f t="shared" si="38"/>
        <v>0</v>
      </c>
      <c r="AK41">
        <v>641</v>
      </c>
      <c r="AL41">
        <v>0</v>
      </c>
      <c r="AM41">
        <v>45.01</v>
      </c>
      <c r="AN41">
        <v>19.440000000000001</v>
      </c>
      <c r="AO41">
        <v>595.99</v>
      </c>
      <c r="AP41">
        <v>0</v>
      </c>
      <c r="AQ41">
        <v>69.87</v>
      </c>
      <c r="AR41">
        <v>1.44</v>
      </c>
      <c r="AS41">
        <v>0</v>
      </c>
      <c r="AT41">
        <v>80</v>
      </c>
      <c r="AU41">
        <v>68</v>
      </c>
      <c r="AV41">
        <v>1</v>
      </c>
      <c r="AW41">
        <v>1</v>
      </c>
      <c r="AZ41">
        <v>6.56</v>
      </c>
      <c r="BA41">
        <v>6.56</v>
      </c>
      <c r="BB41">
        <v>6.56</v>
      </c>
      <c r="BC41">
        <v>6.56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58</v>
      </c>
      <c r="BM41">
        <v>57001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6.56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68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9"/>
        <v>10308.029999999999</v>
      </c>
      <c r="CQ41">
        <f t="shared" si="40"/>
        <v>0</v>
      </c>
      <c r="CR41">
        <f t="shared" si="41"/>
        <v>295.26559999999995</v>
      </c>
      <c r="CS41">
        <f t="shared" si="42"/>
        <v>127.5264</v>
      </c>
      <c r="CT41">
        <f t="shared" si="43"/>
        <v>3909.6943999999999</v>
      </c>
      <c r="CU41">
        <f t="shared" si="44"/>
        <v>0</v>
      </c>
      <c r="CV41">
        <f t="shared" si="45"/>
        <v>69.87</v>
      </c>
      <c r="CW41">
        <f t="shared" si="46"/>
        <v>1.44</v>
      </c>
      <c r="CX41">
        <f t="shared" si="47"/>
        <v>0</v>
      </c>
      <c r="CY41">
        <f t="shared" si="48"/>
        <v>7917.4719999999998</v>
      </c>
      <c r="CZ41">
        <f t="shared" si="49"/>
        <v>6729.8512000000001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18</v>
      </c>
      <c r="DW41" t="s">
        <v>18</v>
      </c>
      <c r="DX41">
        <v>100</v>
      </c>
      <c r="EE41">
        <v>16510566</v>
      </c>
      <c r="EF41">
        <v>6</v>
      </c>
      <c r="EG41" t="s">
        <v>20</v>
      </c>
      <c r="EH41">
        <v>0</v>
      </c>
      <c r="EI41" t="s">
        <v>6</v>
      </c>
      <c r="EJ41">
        <v>1</v>
      </c>
      <c r="EK41">
        <v>57001</v>
      </c>
      <c r="EL41" t="s">
        <v>51</v>
      </c>
      <c r="EM41" t="s">
        <v>52</v>
      </c>
      <c r="EO41" t="s">
        <v>6</v>
      </c>
      <c r="EQ41">
        <v>131072</v>
      </c>
      <c r="ER41">
        <v>641</v>
      </c>
      <c r="ES41">
        <v>0</v>
      </c>
      <c r="ET41">
        <v>45.01</v>
      </c>
      <c r="EU41">
        <v>19.440000000000001</v>
      </c>
      <c r="EV41">
        <v>595.99</v>
      </c>
      <c r="EW41">
        <v>69.87</v>
      </c>
      <c r="EX41">
        <v>1.44</v>
      </c>
      <c r="EY41">
        <v>0</v>
      </c>
      <c r="FQ41">
        <v>0</v>
      </c>
      <c r="FR41">
        <f t="shared" si="50"/>
        <v>0</v>
      </c>
      <c r="FS41">
        <v>0</v>
      </c>
      <c r="FX41">
        <v>80</v>
      </c>
      <c r="FY41">
        <v>68</v>
      </c>
      <c r="GA41" t="s">
        <v>6</v>
      </c>
      <c r="GD41">
        <v>0</v>
      </c>
      <c r="GF41">
        <v>-1405612292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1"/>
        <v>0</v>
      </c>
      <c r="GM41">
        <f t="shared" si="52"/>
        <v>24955.35</v>
      </c>
      <c r="GN41">
        <f t="shared" si="53"/>
        <v>24955.35</v>
      </c>
      <c r="GO41">
        <f t="shared" si="54"/>
        <v>0</v>
      </c>
      <c r="GP41">
        <f t="shared" si="55"/>
        <v>0</v>
      </c>
      <c r="GR41">
        <v>0</v>
      </c>
      <c r="GS41">
        <v>3</v>
      </c>
      <c r="GT41">
        <v>0</v>
      </c>
      <c r="GU41" t="s">
        <v>6</v>
      </c>
      <c r="GV41">
        <f t="shared" si="56"/>
        <v>0</v>
      </c>
      <c r="GW41">
        <v>1</v>
      </c>
      <c r="GX41">
        <f t="shared" si="57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28</v>
      </c>
      <c r="D42" s="2"/>
      <c r="E42" s="2" t="s">
        <v>59</v>
      </c>
      <c r="F42" s="2" t="s">
        <v>24</v>
      </c>
      <c r="G42" s="2" t="s">
        <v>54</v>
      </c>
      <c r="H42" s="2" t="s">
        <v>26</v>
      </c>
      <c r="I42" s="2">
        <f>I40*J42</f>
        <v>12.74728</v>
      </c>
      <c r="J42" s="2">
        <v>5.2</v>
      </c>
      <c r="K42" s="2"/>
      <c r="L42" s="2"/>
      <c r="M42" s="2"/>
      <c r="N42" s="2"/>
      <c r="O42" s="2">
        <f t="shared" si="21"/>
        <v>0</v>
      </c>
      <c r="P42" s="2">
        <f t="shared" si="22"/>
        <v>0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16697018</v>
      </c>
      <c r="AB42" s="2">
        <f t="shared" si="32"/>
        <v>0</v>
      </c>
      <c r="AC42" s="2">
        <f t="shared" si="33"/>
        <v>0</v>
      </c>
      <c r="AD42" s="2">
        <f t="shared" si="58"/>
        <v>0</v>
      </c>
      <c r="AE42" s="2">
        <f t="shared" si="59"/>
        <v>0</v>
      </c>
      <c r="AF42" s="2">
        <f t="shared" si="60"/>
        <v>0</v>
      </c>
      <c r="AG42" s="2">
        <f t="shared" si="36"/>
        <v>0</v>
      </c>
      <c r="AH42" s="2">
        <f t="shared" si="61"/>
        <v>0</v>
      </c>
      <c r="AI42" s="2">
        <f t="shared" si="62"/>
        <v>0</v>
      </c>
      <c r="AJ42" s="2">
        <f t="shared" si="38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80</v>
      </c>
      <c r="AU42" s="2">
        <v>68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</v>
      </c>
      <c r="BK42" s="2"/>
      <c r="BL42" s="2"/>
      <c r="BM42" s="2">
        <v>57001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80</v>
      </c>
      <c r="CA42" s="2">
        <v>68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9"/>
        <v>0</v>
      </c>
      <c r="CQ42" s="2">
        <f t="shared" si="40"/>
        <v>0</v>
      </c>
      <c r="CR42" s="2">
        <f t="shared" si="41"/>
        <v>0</v>
      </c>
      <c r="CS42" s="2">
        <f t="shared" si="42"/>
        <v>0</v>
      </c>
      <c r="CT42" s="2">
        <f t="shared" si="43"/>
        <v>0</v>
      </c>
      <c r="CU42" s="2">
        <f t="shared" si="44"/>
        <v>0</v>
      </c>
      <c r="CV42" s="2">
        <f t="shared" si="45"/>
        <v>0</v>
      </c>
      <c r="CW42" s="2">
        <f t="shared" si="46"/>
        <v>0</v>
      </c>
      <c r="CX42" s="2">
        <f t="shared" si="47"/>
        <v>0</v>
      </c>
      <c r="CY42" s="2">
        <f t="shared" si="48"/>
        <v>0</v>
      </c>
      <c r="CZ42" s="2">
        <f t="shared" si="49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26</v>
      </c>
      <c r="DW42" s="2" t="s">
        <v>26</v>
      </c>
      <c r="DX42" s="2">
        <v>1000</v>
      </c>
      <c r="DY42" s="2"/>
      <c r="DZ42" s="2"/>
      <c r="EA42" s="2"/>
      <c r="EB42" s="2"/>
      <c r="EC42" s="2"/>
      <c r="ED42" s="2"/>
      <c r="EE42" s="2">
        <v>16510566</v>
      </c>
      <c r="EF42" s="2">
        <v>6</v>
      </c>
      <c r="EG42" s="2" t="s">
        <v>20</v>
      </c>
      <c r="EH42" s="2">
        <v>0</v>
      </c>
      <c r="EI42" s="2" t="s">
        <v>6</v>
      </c>
      <c r="EJ42" s="2">
        <v>1</v>
      </c>
      <c r="EK42" s="2">
        <v>57001</v>
      </c>
      <c r="EL42" s="2" t="s">
        <v>51</v>
      </c>
      <c r="EM42" s="2" t="s">
        <v>52</v>
      </c>
      <c r="EN42" s="2"/>
      <c r="EO42" s="2" t="s">
        <v>6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0"/>
        <v>0</v>
      </c>
      <c r="FS42" s="2">
        <v>0</v>
      </c>
      <c r="FT42" s="2"/>
      <c r="FU42" s="2"/>
      <c r="FV42" s="2"/>
      <c r="FW42" s="2"/>
      <c r="FX42" s="2">
        <v>80</v>
      </c>
      <c r="FY42" s="2">
        <v>68</v>
      </c>
      <c r="FZ42" s="2"/>
      <c r="GA42" s="2" t="s">
        <v>6</v>
      </c>
      <c r="GB42" s="2"/>
      <c r="GC42" s="2"/>
      <c r="GD42" s="2">
        <v>0</v>
      </c>
      <c r="GE42" s="2"/>
      <c r="GF42" s="2">
        <v>-179832266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1"/>
        <v>0</v>
      </c>
      <c r="GM42" s="2">
        <f t="shared" si="52"/>
        <v>0</v>
      </c>
      <c r="GN42" s="2">
        <f t="shared" si="53"/>
        <v>0</v>
      </c>
      <c r="GO42" s="2">
        <f t="shared" si="54"/>
        <v>0</v>
      </c>
      <c r="GP42" s="2">
        <f t="shared" si="5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6"/>
        <v>0</v>
      </c>
      <c r="GW42" s="2">
        <v>1</v>
      </c>
      <c r="GX42" s="2">
        <f t="shared" si="57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32</v>
      </c>
      <c r="E43" t="s">
        <v>59</v>
      </c>
      <c r="F43" t="s">
        <v>24</v>
      </c>
      <c r="G43" t="s">
        <v>54</v>
      </c>
      <c r="H43" t="s">
        <v>26</v>
      </c>
      <c r="I43">
        <f>I41*J43</f>
        <v>12.74728</v>
      </c>
      <c r="J43">
        <v>5.2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16697019</v>
      </c>
      <c r="AB43">
        <f t="shared" si="32"/>
        <v>0</v>
      </c>
      <c r="AC43">
        <f t="shared" si="33"/>
        <v>0</v>
      </c>
      <c r="AD43">
        <f t="shared" si="58"/>
        <v>0</v>
      </c>
      <c r="AE43">
        <f t="shared" si="59"/>
        <v>0</v>
      </c>
      <c r="AF43">
        <f t="shared" si="60"/>
        <v>0</v>
      </c>
      <c r="AG43">
        <f t="shared" si="36"/>
        <v>0</v>
      </c>
      <c r="AH43">
        <f t="shared" si="61"/>
        <v>0</v>
      </c>
      <c r="AI43">
        <f t="shared" si="62"/>
        <v>0</v>
      </c>
      <c r="AJ43">
        <f t="shared" si="38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6.56</v>
      </c>
      <c r="BA43">
        <v>1</v>
      </c>
      <c r="BB43">
        <v>1</v>
      </c>
      <c r="BC43">
        <v>6.56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</v>
      </c>
      <c r="BM43">
        <v>57001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9"/>
        <v>0</v>
      </c>
      <c r="CQ43">
        <f t="shared" si="40"/>
        <v>0</v>
      </c>
      <c r="CR43">
        <f t="shared" si="41"/>
        <v>0</v>
      </c>
      <c r="CS43">
        <f t="shared" si="42"/>
        <v>0</v>
      </c>
      <c r="CT43">
        <f t="shared" si="43"/>
        <v>0</v>
      </c>
      <c r="CU43">
        <f t="shared" si="44"/>
        <v>0</v>
      </c>
      <c r="CV43">
        <f t="shared" si="45"/>
        <v>0</v>
      </c>
      <c r="CW43">
        <f t="shared" si="46"/>
        <v>0</v>
      </c>
      <c r="CX43">
        <f t="shared" si="47"/>
        <v>0</v>
      </c>
      <c r="CY43">
        <f t="shared" si="48"/>
        <v>0</v>
      </c>
      <c r="CZ43">
        <f t="shared" si="49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26</v>
      </c>
      <c r="DW43" t="s">
        <v>26</v>
      </c>
      <c r="DX43">
        <v>1000</v>
      </c>
      <c r="EE43">
        <v>16510566</v>
      </c>
      <c r="EF43">
        <v>6</v>
      </c>
      <c r="EG43" t="s">
        <v>20</v>
      </c>
      <c r="EH43">
        <v>0</v>
      </c>
      <c r="EI43" t="s">
        <v>6</v>
      </c>
      <c r="EJ43">
        <v>1</v>
      </c>
      <c r="EK43">
        <v>57001</v>
      </c>
      <c r="EL43" t="s">
        <v>51</v>
      </c>
      <c r="EM43" t="s">
        <v>52</v>
      </c>
      <c r="EO43" t="s">
        <v>6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0"/>
        <v>0</v>
      </c>
      <c r="FS43">
        <v>0</v>
      </c>
      <c r="FX43">
        <v>80</v>
      </c>
      <c r="FY43">
        <v>68</v>
      </c>
      <c r="GA43" t="s">
        <v>6</v>
      </c>
      <c r="GD43">
        <v>0</v>
      </c>
      <c r="GF43">
        <v>-179832266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1"/>
        <v>0</v>
      </c>
      <c r="GM43">
        <f t="shared" si="52"/>
        <v>0</v>
      </c>
      <c r="GN43">
        <f t="shared" si="53"/>
        <v>0</v>
      </c>
      <c r="GO43">
        <f t="shared" si="54"/>
        <v>0</v>
      </c>
      <c r="GP43">
        <f t="shared" si="55"/>
        <v>0</v>
      </c>
      <c r="GR43">
        <v>0</v>
      </c>
      <c r="GS43">
        <v>3</v>
      </c>
      <c r="GT43">
        <v>0</v>
      </c>
      <c r="GU43" t="s">
        <v>6</v>
      </c>
      <c r="GV43">
        <f t="shared" si="56"/>
        <v>0</v>
      </c>
      <c r="GW43">
        <v>1</v>
      </c>
      <c r="GX43">
        <f t="shared" si="57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ROW(SmtRes!A35)</f>
        <v>35</v>
      </c>
      <c r="D44" s="2">
        <f>ROW(EtalonRes!A35)</f>
        <v>35</v>
      </c>
      <c r="E44" s="2" t="s">
        <v>60</v>
      </c>
      <c r="F44" s="2" t="s">
        <v>61</v>
      </c>
      <c r="G44" s="2" t="s">
        <v>62</v>
      </c>
      <c r="H44" s="2" t="s">
        <v>18</v>
      </c>
      <c r="I44" s="2">
        <f>ROUND(39.94/100,9)</f>
        <v>0.39939999999999998</v>
      </c>
      <c r="J44" s="2">
        <v>0</v>
      </c>
      <c r="K44" s="2"/>
      <c r="L44" s="2"/>
      <c r="M44" s="2"/>
      <c r="N44" s="2"/>
      <c r="O44" s="2">
        <f t="shared" si="21"/>
        <v>654.84</v>
      </c>
      <c r="P44" s="2">
        <f t="shared" si="22"/>
        <v>0</v>
      </c>
      <c r="Q44" s="2">
        <f t="shared" si="23"/>
        <v>96.63</v>
      </c>
      <c r="R44" s="2">
        <f t="shared" si="24"/>
        <v>41.73</v>
      </c>
      <c r="S44" s="2">
        <f t="shared" si="25"/>
        <v>558.21</v>
      </c>
      <c r="T44" s="2">
        <f t="shared" si="26"/>
        <v>0</v>
      </c>
      <c r="U44" s="2">
        <f t="shared" si="27"/>
        <v>69.000343999999998</v>
      </c>
      <c r="V44" s="2">
        <f t="shared" si="28"/>
        <v>3.0913559999999998</v>
      </c>
      <c r="W44" s="2">
        <f t="shared" si="29"/>
        <v>0</v>
      </c>
      <c r="X44" s="2">
        <f t="shared" si="30"/>
        <v>593.94000000000005</v>
      </c>
      <c r="Y44" s="2">
        <f t="shared" si="31"/>
        <v>359.96</v>
      </c>
      <c r="Z44" s="2"/>
      <c r="AA44" s="2">
        <v>16697018</v>
      </c>
      <c r="AB44" s="2">
        <f t="shared" si="32"/>
        <v>1639.58</v>
      </c>
      <c r="AC44" s="2">
        <f t="shared" si="33"/>
        <v>0</v>
      </c>
      <c r="AD44" s="2">
        <f t="shared" si="58"/>
        <v>241.95</v>
      </c>
      <c r="AE44" s="2">
        <f t="shared" si="59"/>
        <v>104.49</v>
      </c>
      <c r="AF44" s="2">
        <f t="shared" si="60"/>
        <v>1397.63</v>
      </c>
      <c r="AG44" s="2">
        <f t="shared" si="36"/>
        <v>0</v>
      </c>
      <c r="AH44" s="2">
        <f t="shared" si="61"/>
        <v>172.76</v>
      </c>
      <c r="AI44" s="2">
        <f t="shared" si="62"/>
        <v>7.74</v>
      </c>
      <c r="AJ44" s="2">
        <f t="shared" si="38"/>
        <v>0</v>
      </c>
      <c r="AK44" s="2">
        <v>1639.58</v>
      </c>
      <c r="AL44" s="2">
        <v>0</v>
      </c>
      <c r="AM44" s="2">
        <v>241.95</v>
      </c>
      <c r="AN44" s="2">
        <v>104.49</v>
      </c>
      <c r="AO44" s="2">
        <v>1397.63</v>
      </c>
      <c r="AP44" s="2">
        <v>0</v>
      </c>
      <c r="AQ44" s="2">
        <v>172.76</v>
      </c>
      <c r="AR44" s="2">
        <v>7.74</v>
      </c>
      <c r="AS44" s="2">
        <v>0</v>
      </c>
      <c r="AT44" s="2">
        <v>99</v>
      </c>
      <c r="AU44" s="2">
        <v>60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63</v>
      </c>
      <c r="BK44" s="2"/>
      <c r="BL44" s="2"/>
      <c r="BM44" s="2">
        <v>46001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110</v>
      </c>
      <c r="CA44" s="2">
        <v>70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9"/>
        <v>654.84</v>
      </c>
      <c r="CQ44" s="2">
        <f t="shared" si="40"/>
        <v>0</v>
      </c>
      <c r="CR44" s="2">
        <f t="shared" si="41"/>
        <v>241.95</v>
      </c>
      <c r="CS44" s="2">
        <f t="shared" si="42"/>
        <v>104.49</v>
      </c>
      <c r="CT44" s="2">
        <f t="shared" si="43"/>
        <v>1397.63</v>
      </c>
      <c r="CU44" s="2">
        <f t="shared" si="44"/>
        <v>0</v>
      </c>
      <c r="CV44" s="2">
        <f t="shared" si="45"/>
        <v>172.76</v>
      </c>
      <c r="CW44" s="2">
        <f t="shared" si="46"/>
        <v>7.74</v>
      </c>
      <c r="CX44" s="2">
        <f t="shared" si="47"/>
        <v>0</v>
      </c>
      <c r="CY44" s="2">
        <f t="shared" si="48"/>
        <v>593.94060000000002</v>
      </c>
      <c r="CZ44" s="2">
        <f t="shared" si="49"/>
        <v>359.964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18</v>
      </c>
      <c r="DW44" s="2" t="s">
        <v>18</v>
      </c>
      <c r="DX44" s="2">
        <v>100</v>
      </c>
      <c r="DY44" s="2"/>
      <c r="DZ44" s="2"/>
      <c r="EA44" s="2"/>
      <c r="EB44" s="2"/>
      <c r="EC44" s="2"/>
      <c r="ED44" s="2"/>
      <c r="EE44" s="2">
        <v>16510555</v>
      </c>
      <c r="EF44" s="2">
        <v>2</v>
      </c>
      <c r="EG44" s="2" t="s">
        <v>40</v>
      </c>
      <c r="EH44" s="2">
        <v>0</v>
      </c>
      <c r="EI44" s="2" t="s">
        <v>6</v>
      </c>
      <c r="EJ44" s="2">
        <v>1</v>
      </c>
      <c r="EK44" s="2">
        <v>46001</v>
      </c>
      <c r="EL44" s="2" t="s">
        <v>64</v>
      </c>
      <c r="EM44" s="2" t="s">
        <v>65</v>
      </c>
      <c r="EN44" s="2"/>
      <c r="EO44" s="2" t="s">
        <v>6</v>
      </c>
      <c r="EP44" s="2"/>
      <c r="EQ44" s="2">
        <v>131072</v>
      </c>
      <c r="ER44" s="2">
        <v>1639.58</v>
      </c>
      <c r="ES44" s="2">
        <v>0</v>
      </c>
      <c r="ET44" s="2">
        <v>241.95</v>
      </c>
      <c r="EU44" s="2">
        <v>104.49</v>
      </c>
      <c r="EV44" s="2">
        <v>1397.63</v>
      </c>
      <c r="EW44" s="2">
        <v>172.76</v>
      </c>
      <c r="EX44" s="2">
        <v>7.74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0"/>
        <v>0</v>
      </c>
      <c r="FS44" s="2">
        <v>0</v>
      </c>
      <c r="FT44" s="2" t="s">
        <v>44</v>
      </c>
      <c r="FU44" s="2" t="s">
        <v>45</v>
      </c>
      <c r="FV44" s="2"/>
      <c r="FW44" s="2"/>
      <c r="FX44" s="2">
        <v>99</v>
      </c>
      <c r="FY44" s="2">
        <v>59.5</v>
      </c>
      <c r="FZ44" s="2"/>
      <c r="GA44" s="2" t="s">
        <v>6</v>
      </c>
      <c r="GB44" s="2"/>
      <c r="GC44" s="2"/>
      <c r="GD44" s="2">
        <v>0</v>
      </c>
      <c r="GE44" s="2"/>
      <c r="GF44" s="2">
        <v>1660145298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1"/>
        <v>0</v>
      </c>
      <c r="GM44" s="2">
        <f t="shared" si="52"/>
        <v>1608.74</v>
      </c>
      <c r="GN44" s="2">
        <f t="shared" si="53"/>
        <v>1608.74</v>
      </c>
      <c r="GO44" s="2">
        <f t="shared" si="54"/>
        <v>0</v>
      </c>
      <c r="GP44" s="2">
        <f t="shared" si="5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6"/>
        <v>0</v>
      </c>
      <c r="GW44" s="2">
        <v>1</v>
      </c>
      <c r="GX44" s="2">
        <f t="shared" si="57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ROW(SmtRes!A38)</f>
        <v>38</v>
      </c>
      <c r="D45">
        <f>ROW(EtalonRes!A38)</f>
        <v>38</v>
      </c>
      <c r="E45" t="s">
        <v>60</v>
      </c>
      <c r="F45" t="s">
        <v>61</v>
      </c>
      <c r="G45" t="s">
        <v>62</v>
      </c>
      <c r="H45" t="s">
        <v>18</v>
      </c>
      <c r="I45">
        <f>ROUND(39.94/100,9)</f>
        <v>0.39939999999999998</v>
      </c>
      <c r="J45">
        <v>0</v>
      </c>
      <c r="O45">
        <f t="shared" si="21"/>
        <v>4295.8</v>
      </c>
      <c r="P45">
        <f t="shared" si="22"/>
        <v>0</v>
      </c>
      <c r="Q45">
        <f t="shared" si="23"/>
        <v>633.91999999999996</v>
      </c>
      <c r="R45">
        <f t="shared" si="24"/>
        <v>273.77</v>
      </c>
      <c r="S45">
        <f t="shared" si="25"/>
        <v>3661.88</v>
      </c>
      <c r="T45">
        <f t="shared" si="26"/>
        <v>0</v>
      </c>
      <c r="U45">
        <f t="shared" si="27"/>
        <v>69.000343999999998</v>
      </c>
      <c r="V45">
        <f t="shared" si="28"/>
        <v>3.0913559999999998</v>
      </c>
      <c r="W45">
        <f t="shared" si="29"/>
        <v>0</v>
      </c>
      <c r="X45">
        <f t="shared" si="30"/>
        <v>3896.29</v>
      </c>
      <c r="Y45">
        <f t="shared" si="31"/>
        <v>2361.39</v>
      </c>
      <c r="AA45">
        <v>16697019</v>
      </c>
      <c r="AB45">
        <f t="shared" si="32"/>
        <v>1639.58</v>
      </c>
      <c r="AC45">
        <f t="shared" si="33"/>
        <v>0</v>
      </c>
      <c r="AD45">
        <f t="shared" si="58"/>
        <v>241.95</v>
      </c>
      <c r="AE45">
        <f t="shared" si="59"/>
        <v>104.49</v>
      </c>
      <c r="AF45">
        <f t="shared" si="60"/>
        <v>1397.63</v>
      </c>
      <c r="AG45">
        <f t="shared" si="36"/>
        <v>0</v>
      </c>
      <c r="AH45">
        <f t="shared" si="61"/>
        <v>172.76</v>
      </c>
      <c r="AI45">
        <f t="shared" si="62"/>
        <v>7.74</v>
      </c>
      <c r="AJ45">
        <f t="shared" si="38"/>
        <v>0</v>
      </c>
      <c r="AK45">
        <v>1639.58</v>
      </c>
      <c r="AL45">
        <v>0</v>
      </c>
      <c r="AM45">
        <v>241.95</v>
      </c>
      <c r="AN45">
        <v>104.49</v>
      </c>
      <c r="AO45">
        <v>1397.63</v>
      </c>
      <c r="AP45">
        <v>0</v>
      </c>
      <c r="AQ45">
        <v>172.76</v>
      </c>
      <c r="AR45">
        <v>7.74</v>
      </c>
      <c r="AS45">
        <v>0</v>
      </c>
      <c r="AT45">
        <v>99</v>
      </c>
      <c r="AU45">
        <v>60</v>
      </c>
      <c r="AV45">
        <v>1</v>
      </c>
      <c r="AW45">
        <v>1</v>
      </c>
      <c r="AZ45">
        <v>6.56</v>
      </c>
      <c r="BA45">
        <v>6.56</v>
      </c>
      <c r="BB45">
        <v>6.56</v>
      </c>
      <c r="BC45">
        <v>6.56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63</v>
      </c>
      <c r="BM45">
        <v>46001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6.56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110</v>
      </c>
      <c r="CA45">
        <v>70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9"/>
        <v>4295.8</v>
      </c>
      <c r="CQ45">
        <f t="shared" si="40"/>
        <v>0</v>
      </c>
      <c r="CR45">
        <f t="shared" si="41"/>
        <v>1587.1919999999998</v>
      </c>
      <c r="CS45">
        <f t="shared" si="42"/>
        <v>685.45439999999996</v>
      </c>
      <c r="CT45">
        <f t="shared" si="43"/>
        <v>9168.4528000000009</v>
      </c>
      <c r="CU45">
        <f t="shared" si="44"/>
        <v>0</v>
      </c>
      <c r="CV45">
        <f t="shared" si="45"/>
        <v>172.76</v>
      </c>
      <c r="CW45">
        <f t="shared" si="46"/>
        <v>7.74</v>
      </c>
      <c r="CX45">
        <f t="shared" si="47"/>
        <v>0</v>
      </c>
      <c r="CY45">
        <f t="shared" si="48"/>
        <v>3896.2935000000002</v>
      </c>
      <c r="CZ45">
        <f t="shared" si="49"/>
        <v>2361.39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18</v>
      </c>
      <c r="DW45" t="s">
        <v>18</v>
      </c>
      <c r="DX45">
        <v>100</v>
      </c>
      <c r="EE45">
        <v>16510555</v>
      </c>
      <c r="EF45">
        <v>2</v>
      </c>
      <c r="EG45" t="s">
        <v>40</v>
      </c>
      <c r="EH45">
        <v>0</v>
      </c>
      <c r="EI45" t="s">
        <v>6</v>
      </c>
      <c r="EJ45">
        <v>1</v>
      </c>
      <c r="EK45">
        <v>46001</v>
      </c>
      <c r="EL45" t="s">
        <v>64</v>
      </c>
      <c r="EM45" t="s">
        <v>65</v>
      </c>
      <c r="EO45" t="s">
        <v>6</v>
      </c>
      <c r="EQ45">
        <v>131072</v>
      </c>
      <c r="ER45">
        <v>1639.58</v>
      </c>
      <c r="ES45">
        <v>0</v>
      </c>
      <c r="ET45">
        <v>241.95</v>
      </c>
      <c r="EU45">
        <v>104.49</v>
      </c>
      <c r="EV45">
        <v>1397.63</v>
      </c>
      <c r="EW45">
        <v>172.76</v>
      </c>
      <c r="EX45">
        <v>7.74</v>
      </c>
      <c r="EY45">
        <v>0</v>
      </c>
      <c r="FQ45">
        <v>0</v>
      </c>
      <c r="FR45">
        <f t="shared" si="50"/>
        <v>0</v>
      </c>
      <c r="FS45">
        <v>0</v>
      </c>
      <c r="FT45" t="s">
        <v>44</v>
      </c>
      <c r="FU45" t="s">
        <v>45</v>
      </c>
      <c r="FX45">
        <v>99</v>
      </c>
      <c r="FY45">
        <v>59.5</v>
      </c>
      <c r="GA45" t="s">
        <v>6</v>
      </c>
      <c r="GD45">
        <v>0</v>
      </c>
      <c r="GF45">
        <v>1660145298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1"/>
        <v>0</v>
      </c>
      <c r="GM45">
        <f t="shared" si="52"/>
        <v>10553.48</v>
      </c>
      <c r="GN45">
        <f t="shared" si="53"/>
        <v>10553.48</v>
      </c>
      <c r="GO45">
        <f t="shared" si="54"/>
        <v>0</v>
      </c>
      <c r="GP45">
        <f t="shared" si="55"/>
        <v>0</v>
      </c>
      <c r="GR45">
        <v>0</v>
      </c>
      <c r="GS45">
        <v>3</v>
      </c>
      <c r="GT45">
        <v>0</v>
      </c>
      <c r="GU45" t="s">
        <v>6</v>
      </c>
      <c r="GV45">
        <f t="shared" si="56"/>
        <v>0</v>
      </c>
      <c r="GW45">
        <v>1</v>
      </c>
      <c r="GX45">
        <f t="shared" si="57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ROW(SmtRes!A42)</f>
        <v>42</v>
      </c>
      <c r="D46" s="2">
        <f>ROW(EtalonRes!A42)</f>
        <v>42</v>
      </c>
      <c r="E46" s="2" t="s">
        <v>66</v>
      </c>
      <c r="F46" s="2" t="s">
        <v>67</v>
      </c>
      <c r="G46" s="2" t="s">
        <v>68</v>
      </c>
      <c r="H46" s="2" t="s">
        <v>18</v>
      </c>
      <c r="I46" s="2">
        <f>ROUND(7.68/100,9)</f>
        <v>7.6799999999999993E-2</v>
      </c>
      <c r="J46" s="2">
        <v>0</v>
      </c>
      <c r="K46" s="2"/>
      <c r="L46" s="2"/>
      <c r="M46" s="2"/>
      <c r="N46" s="2"/>
      <c r="O46" s="2">
        <f t="shared" si="21"/>
        <v>166.87</v>
      </c>
      <c r="P46" s="2">
        <f t="shared" si="22"/>
        <v>0</v>
      </c>
      <c r="Q46" s="2">
        <f t="shared" si="23"/>
        <v>4.3099999999999996</v>
      </c>
      <c r="R46" s="2">
        <f t="shared" si="24"/>
        <v>0</v>
      </c>
      <c r="S46" s="2">
        <f t="shared" si="25"/>
        <v>162.56</v>
      </c>
      <c r="T46" s="2">
        <f t="shared" si="26"/>
        <v>0</v>
      </c>
      <c r="U46" s="2">
        <f t="shared" si="27"/>
        <v>21.166080000000001</v>
      </c>
      <c r="V46" s="2">
        <f t="shared" si="28"/>
        <v>0</v>
      </c>
      <c r="W46" s="2">
        <f t="shared" si="29"/>
        <v>0</v>
      </c>
      <c r="X46" s="2">
        <f t="shared" si="30"/>
        <v>133.30000000000001</v>
      </c>
      <c r="Y46" s="2">
        <f t="shared" si="31"/>
        <v>100.79</v>
      </c>
      <c r="Z46" s="2"/>
      <c r="AA46" s="2">
        <v>16697018</v>
      </c>
      <c r="AB46" s="2">
        <f t="shared" si="32"/>
        <v>2172.79</v>
      </c>
      <c r="AC46" s="2">
        <f t="shared" si="33"/>
        <v>0</v>
      </c>
      <c r="AD46" s="2">
        <f t="shared" si="58"/>
        <v>56.18</v>
      </c>
      <c r="AE46" s="2">
        <f t="shared" si="59"/>
        <v>0</v>
      </c>
      <c r="AF46" s="2">
        <f t="shared" si="60"/>
        <v>2116.61</v>
      </c>
      <c r="AG46" s="2">
        <f t="shared" si="36"/>
        <v>0</v>
      </c>
      <c r="AH46" s="2">
        <f t="shared" si="61"/>
        <v>275.60000000000002</v>
      </c>
      <c r="AI46" s="2">
        <f t="shared" si="62"/>
        <v>0</v>
      </c>
      <c r="AJ46" s="2">
        <f t="shared" si="38"/>
        <v>0</v>
      </c>
      <c r="AK46" s="2">
        <v>2172.79</v>
      </c>
      <c r="AL46" s="2">
        <v>0</v>
      </c>
      <c r="AM46" s="2">
        <v>56.18</v>
      </c>
      <c r="AN46" s="2">
        <v>0</v>
      </c>
      <c r="AO46" s="2">
        <v>2116.61</v>
      </c>
      <c r="AP46" s="2">
        <v>0</v>
      </c>
      <c r="AQ46" s="2">
        <v>275.60000000000002</v>
      </c>
      <c r="AR46" s="2">
        <v>0</v>
      </c>
      <c r="AS46" s="2">
        <v>0</v>
      </c>
      <c r="AT46" s="2">
        <v>82</v>
      </c>
      <c r="AU46" s="2">
        <v>62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69</v>
      </c>
      <c r="BK46" s="2"/>
      <c r="BL46" s="2"/>
      <c r="BM46" s="2">
        <v>56001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82</v>
      </c>
      <c r="CA46" s="2">
        <v>62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9"/>
        <v>166.87</v>
      </c>
      <c r="CQ46" s="2">
        <f t="shared" si="40"/>
        <v>0</v>
      </c>
      <c r="CR46" s="2">
        <f t="shared" si="41"/>
        <v>56.18</v>
      </c>
      <c r="CS46" s="2">
        <f t="shared" si="42"/>
        <v>0</v>
      </c>
      <c r="CT46" s="2">
        <f t="shared" si="43"/>
        <v>2116.61</v>
      </c>
      <c r="CU46" s="2">
        <f t="shared" si="44"/>
        <v>0</v>
      </c>
      <c r="CV46" s="2">
        <f t="shared" si="45"/>
        <v>275.60000000000002</v>
      </c>
      <c r="CW46" s="2">
        <f t="shared" si="46"/>
        <v>0</v>
      </c>
      <c r="CX46" s="2">
        <f t="shared" si="47"/>
        <v>0</v>
      </c>
      <c r="CY46" s="2">
        <f t="shared" si="48"/>
        <v>133.29920000000001</v>
      </c>
      <c r="CZ46" s="2">
        <f t="shared" si="49"/>
        <v>100.7872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18</v>
      </c>
      <c r="DW46" s="2" t="s">
        <v>18</v>
      </c>
      <c r="DX46" s="2">
        <v>100</v>
      </c>
      <c r="DY46" s="2"/>
      <c r="DZ46" s="2"/>
      <c r="EA46" s="2"/>
      <c r="EB46" s="2"/>
      <c r="EC46" s="2"/>
      <c r="ED46" s="2"/>
      <c r="EE46" s="2">
        <v>16510565</v>
      </c>
      <c r="EF46" s="2">
        <v>6</v>
      </c>
      <c r="EG46" s="2" t="s">
        <v>20</v>
      </c>
      <c r="EH46" s="2">
        <v>0</v>
      </c>
      <c r="EI46" s="2" t="s">
        <v>6</v>
      </c>
      <c r="EJ46" s="2">
        <v>1</v>
      </c>
      <c r="EK46" s="2">
        <v>56001</v>
      </c>
      <c r="EL46" s="2" t="s">
        <v>70</v>
      </c>
      <c r="EM46" s="2" t="s">
        <v>71</v>
      </c>
      <c r="EN46" s="2"/>
      <c r="EO46" s="2" t="s">
        <v>6</v>
      </c>
      <c r="EP46" s="2"/>
      <c r="EQ46" s="2">
        <v>131072</v>
      </c>
      <c r="ER46" s="2">
        <v>2172.79</v>
      </c>
      <c r="ES46" s="2">
        <v>0</v>
      </c>
      <c r="ET46" s="2">
        <v>56.18</v>
      </c>
      <c r="EU46" s="2">
        <v>0</v>
      </c>
      <c r="EV46" s="2">
        <v>2116.61</v>
      </c>
      <c r="EW46" s="2">
        <v>275.60000000000002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0"/>
        <v>0</v>
      </c>
      <c r="FS46" s="2">
        <v>0</v>
      </c>
      <c r="FT46" s="2"/>
      <c r="FU46" s="2"/>
      <c r="FV46" s="2"/>
      <c r="FW46" s="2"/>
      <c r="FX46" s="2">
        <v>82</v>
      </c>
      <c r="FY46" s="2">
        <v>62</v>
      </c>
      <c r="FZ46" s="2"/>
      <c r="GA46" s="2" t="s">
        <v>6</v>
      </c>
      <c r="GB46" s="2"/>
      <c r="GC46" s="2"/>
      <c r="GD46" s="2">
        <v>0</v>
      </c>
      <c r="GE46" s="2"/>
      <c r="GF46" s="2">
        <v>825266154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1"/>
        <v>0</v>
      </c>
      <c r="GM46" s="2">
        <f t="shared" si="52"/>
        <v>400.96</v>
      </c>
      <c r="GN46" s="2">
        <f t="shared" si="53"/>
        <v>400.96</v>
      </c>
      <c r="GO46" s="2">
        <f t="shared" si="54"/>
        <v>0</v>
      </c>
      <c r="GP46" s="2">
        <f t="shared" si="5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6"/>
        <v>0</v>
      </c>
      <c r="GW46" s="2">
        <v>1</v>
      </c>
      <c r="GX46" s="2">
        <f t="shared" si="57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ROW(SmtRes!A46)</f>
        <v>46</v>
      </c>
      <c r="D47">
        <f>ROW(EtalonRes!A46)</f>
        <v>46</v>
      </c>
      <c r="E47" t="s">
        <v>66</v>
      </c>
      <c r="F47" t="s">
        <v>67</v>
      </c>
      <c r="G47" t="s">
        <v>68</v>
      </c>
      <c r="H47" t="s">
        <v>18</v>
      </c>
      <c r="I47">
        <f>ROUND(7.68/100,9)</f>
        <v>7.6799999999999993E-2</v>
      </c>
      <c r="J47">
        <v>0</v>
      </c>
      <c r="O47">
        <f t="shared" si="21"/>
        <v>1094.67</v>
      </c>
      <c r="P47">
        <f t="shared" si="22"/>
        <v>0</v>
      </c>
      <c r="Q47">
        <f t="shared" si="23"/>
        <v>28.3</v>
      </c>
      <c r="R47">
        <f t="shared" si="24"/>
        <v>0</v>
      </c>
      <c r="S47">
        <f t="shared" si="25"/>
        <v>1066.3699999999999</v>
      </c>
      <c r="T47">
        <f t="shared" si="26"/>
        <v>0</v>
      </c>
      <c r="U47">
        <f t="shared" si="27"/>
        <v>21.166080000000001</v>
      </c>
      <c r="V47">
        <f t="shared" si="28"/>
        <v>0</v>
      </c>
      <c r="W47">
        <f t="shared" si="29"/>
        <v>0</v>
      </c>
      <c r="X47">
        <f t="shared" si="30"/>
        <v>874.42</v>
      </c>
      <c r="Y47">
        <f t="shared" si="31"/>
        <v>661.15</v>
      </c>
      <c r="AA47">
        <v>16697019</v>
      </c>
      <c r="AB47">
        <f t="shared" si="32"/>
        <v>2172.79</v>
      </c>
      <c r="AC47">
        <f t="shared" si="33"/>
        <v>0</v>
      </c>
      <c r="AD47">
        <f t="shared" si="58"/>
        <v>56.18</v>
      </c>
      <c r="AE47">
        <f t="shared" si="59"/>
        <v>0</v>
      </c>
      <c r="AF47">
        <f t="shared" si="60"/>
        <v>2116.61</v>
      </c>
      <c r="AG47">
        <f t="shared" si="36"/>
        <v>0</v>
      </c>
      <c r="AH47">
        <f t="shared" si="61"/>
        <v>275.60000000000002</v>
      </c>
      <c r="AI47">
        <f t="shared" si="62"/>
        <v>0</v>
      </c>
      <c r="AJ47">
        <f t="shared" si="38"/>
        <v>0</v>
      </c>
      <c r="AK47">
        <v>2172.79</v>
      </c>
      <c r="AL47">
        <v>0</v>
      </c>
      <c r="AM47">
        <v>56.18</v>
      </c>
      <c r="AN47">
        <v>0</v>
      </c>
      <c r="AO47">
        <v>2116.61</v>
      </c>
      <c r="AP47">
        <v>0</v>
      </c>
      <c r="AQ47">
        <v>275.60000000000002</v>
      </c>
      <c r="AR47">
        <v>0</v>
      </c>
      <c r="AS47">
        <v>0</v>
      </c>
      <c r="AT47">
        <v>82</v>
      </c>
      <c r="AU47">
        <v>62</v>
      </c>
      <c r="AV47">
        <v>1</v>
      </c>
      <c r="AW47">
        <v>1</v>
      </c>
      <c r="AZ47">
        <v>6.56</v>
      </c>
      <c r="BA47">
        <v>6.56</v>
      </c>
      <c r="BB47">
        <v>6.56</v>
      </c>
      <c r="BC47">
        <v>6.56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69</v>
      </c>
      <c r="BM47">
        <v>56001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6.56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82</v>
      </c>
      <c r="CA47">
        <v>62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9"/>
        <v>1094.6699999999998</v>
      </c>
      <c r="CQ47">
        <f t="shared" si="40"/>
        <v>0</v>
      </c>
      <c r="CR47">
        <f t="shared" si="41"/>
        <v>368.54079999999999</v>
      </c>
      <c r="CS47">
        <f t="shared" si="42"/>
        <v>0</v>
      </c>
      <c r="CT47">
        <f t="shared" si="43"/>
        <v>13884.961600000001</v>
      </c>
      <c r="CU47">
        <f t="shared" si="44"/>
        <v>0</v>
      </c>
      <c r="CV47">
        <f t="shared" si="45"/>
        <v>275.60000000000002</v>
      </c>
      <c r="CW47">
        <f t="shared" si="46"/>
        <v>0</v>
      </c>
      <c r="CX47">
        <f t="shared" si="47"/>
        <v>0</v>
      </c>
      <c r="CY47">
        <f t="shared" si="48"/>
        <v>874.42340000000002</v>
      </c>
      <c r="CZ47">
        <f t="shared" si="49"/>
        <v>661.1493999999999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18</v>
      </c>
      <c r="DW47" t="s">
        <v>18</v>
      </c>
      <c r="DX47">
        <v>100</v>
      </c>
      <c r="EE47">
        <v>16510565</v>
      </c>
      <c r="EF47">
        <v>6</v>
      </c>
      <c r="EG47" t="s">
        <v>20</v>
      </c>
      <c r="EH47">
        <v>0</v>
      </c>
      <c r="EI47" t="s">
        <v>6</v>
      </c>
      <c r="EJ47">
        <v>1</v>
      </c>
      <c r="EK47">
        <v>56001</v>
      </c>
      <c r="EL47" t="s">
        <v>70</v>
      </c>
      <c r="EM47" t="s">
        <v>71</v>
      </c>
      <c r="EO47" t="s">
        <v>6</v>
      </c>
      <c r="EQ47">
        <v>131072</v>
      </c>
      <c r="ER47">
        <v>2172.79</v>
      </c>
      <c r="ES47">
        <v>0</v>
      </c>
      <c r="ET47">
        <v>56.18</v>
      </c>
      <c r="EU47">
        <v>0</v>
      </c>
      <c r="EV47">
        <v>2116.61</v>
      </c>
      <c r="EW47">
        <v>275.60000000000002</v>
      </c>
      <c r="EX47">
        <v>0</v>
      </c>
      <c r="EY47">
        <v>0</v>
      </c>
      <c r="FQ47">
        <v>0</v>
      </c>
      <c r="FR47">
        <f t="shared" si="50"/>
        <v>0</v>
      </c>
      <c r="FS47">
        <v>0</v>
      </c>
      <c r="FX47">
        <v>82</v>
      </c>
      <c r="FY47">
        <v>62</v>
      </c>
      <c r="GA47" t="s">
        <v>6</v>
      </c>
      <c r="GD47">
        <v>0</v>
      </c>
      <c r="GF47">
        <v>825266154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1"/>
        <v>0</v>
      </c>
      <c r="GM47">
        <f t="shared" si="52"/>
        <v>2630.24</v>
      </c>
      <c r="GN47">
        <f t="shared" si="53"/>
        <v>2630.24</v>
      </c>
      <c r="GO47">
        <f t="shared" si="54"/>
        <v>0</v>
      </c>
      <c r="GP47">
        <f t="shared" si="55"/>
        <v>0</v>
      </c>
      <c r="GR47">
        <v>0</v>
      </c>
      <c r="GS47">
        <v>3</v>
      </c>
      <c r="GT47">
        <v>0</v>
      </c>
      <c r="GU47" t="s">
        <v>6</v>
      </c>
      <c r="GV47">
        <f t="shared" si="56"/>
        <v>0</v>
      </c>
      <c r="GW47">
        <v>1</v>
      </c>
      <c r="GX47">
        <f t="shared" si="57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42</v>
      </c>
      <c r="D48" s="2"/>
      <c r="E48" s="2" t="s">
        <v>72</v>
      </c>
      <c r="F48" s="2" t="s">
        <v>24</v>
      </c>
      <c r="G48" s="2" t="s">
        <v>54</v>
      </c>
      <c r="H48" s="2" t="s">
        <v>26</v>
      </c>
      <c r="I48" s="2">
        <f>I46*J48</f>
        <v>1.02912</v>
      </c>
      <c r="J48" s="2">
        <v>13.400000000000002</v>
      </c>
      <c r="K48" s="2"/>
      <c r="L48" s="2"/>
      <c r="M48" s="2"/>
      <c r="N48" s="2"/>
      <c r="O48" s="2">
        <f t="shared" si="21"/>
        <v>0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16697018</v>
      </c>
      <c r="AB48" s="2">
        <f t="shared" si="32"/>
        <v>0</v>
      </c>
      <c r="AC48" s="2">
        <f t="shared" si="33"/>
        <v>0</v>
      </c>
      <c r="AD48" s="2">
        <f t="shared" si="58"/>
        <v>0</v>
      </c>
      <c r="AE48" s="2">
        <f t="shared" si="59"/>
        <v>0</v>
      </c>
      <c r="AF48" s="2">
        <f t="shared" si="60"/>
        <v>0</v>
      </c>
      <c r="AG48" s="2">
        <f t="shared" si="36"/>
        <v>0</v>
      </c>
      <c r="AH48" s="2">
        <f t="shared" si="61"/>
        <v>0</v>
      </c>
      <c r="AI48" s="2">
        <f t="shared" si="62"/>
        <v>0</v>
      </c>
      <c r="AJ48" s="2">
        <f t="shared" si="38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82</v>
      </c>
      <c r="AU48" s="2">
        <v>62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56001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82</v>
      </c>
      <c r="CA48" s="2">
        <v>62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9"/>
        <v>0</v>
      </c>
      <c r="CQ48" s="2">
        <f t="shared" si="40"/>
        <v>0</v>
      </c>
      <c r="CR48" s="2">
        <f t="shared" si="41"/>
        <v>0</v>
      </c>
      <c r="CS48" s="2">
        <f t="shared" si="42"/>
        <v>0</v>
      </c>
      <c r="CT48" s="2">
        <f t="shared" si="43"/>
        <v>0</v>
      </c>
      <c r="CU48" s="2">
        <f t="shared" si="44"/>
        <v>0</v>
      </c>
      <c r="CV48" s="2">
        <f t="shared" si="45"/>
        <v>0</v>
      </c>
      <c r="CW48" s="2">
        <f t="shared" si="46"/>
        <v>0</v>
      </c>
      <c r="CX48" s="2">
        <f t="shared" si="47"/>
        <v>0</v>
      </c>
      <c r="CY48" s="2">
        <f t="shared" si="48"/>
        <v>0</v>
      </c>
      <c r="CZ48" s="2">
        <f t="shared" si="49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26</v>
      </c>
      <c r="DW48" s="2" t="s">
        <v>26</v>
      </c>
      <c r="DX48" s="2">
        <v>1000</v>
      </c>
      <c r="DY48" s="2"/>
      <c r="DZ48" s="2"/>
      <c r="EA48" s="2"/>
      <c r="EB48" s="2"/>
      <c r="EC48" s="2"/>
      <c r="ED48" s="2"/>
      <c r="EE48" s="2">
        <v>16510565</v>
      </c>
      <c r="EF48" s="2">
        <v>6</v>
      </c>
      <c r="EG48" s="2" t="s">
        <v>20</v>
      </c>
      <c r="EH48" s="2">
        <v>0</v>
      </c>
      <c r="EI48" s="2" t="s">
        <v>6</v>
      </c>
      <c r="EJ48" s="2">
        <v>1</v>
      </c>
      <c r="EK48" s="2">
        <v>56001</v>
      </c>
      <c r="EL48" s="2" t="s">
        <v>70</v>
      </c>
      <c r="EM48" s="2" t="s">
        <v>71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0"/>
        <v>0</v>
      </c>
      <c r="FS48" s="2">
        <v>0</v>
      </c>
      <c r="FT48" s="2"/>
      <c r="FU48" s="2"/>
      <c r="FV48" s="2"/>
      <c r="FW48" s="2"/>
      <c r="FX48" s="2">
        <v>82</v>
      </c>
      <c r="FY48" s="2">
        <v>62</v>
      </c>
      <c r="FZ48" s="2"/>
      <c r="GA48" s="2" t="s">
        <v>6</v>
      </c>
      <c r="GB48" s="2"/>
      <c r="GC48" s="2"/>
      <c r="GD48" s="2">
        <v>0</v>
      </c>
      <c r="GE48" s="2"/>
      <c r="GF48" s="2">
        <v>-179832266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1"/>
        <v>0</v>
      </c>
      <c r="GM48" s="2">
        <f t="shared" si="52"/>
        <v>0</v>
      </c>
      <c r="GN48" s="2">
        <f t="shared" si="53"/>
        <v>0</v>
      </c>
      <c r="GO48" s="2">
        <f t="shared" si="54"/>
        <v>0</v>
      </c>
      <c r="GP48" s="2">
        <f t="shared" si="5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6"/>
        <v>0</v>
      </c>
      <c r="GW48" s="2">
        <v>1</v>
      </c>
      <c r="GX48" s="2">
        <f t="shared" si="57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46</v>
      </c>
      <c r="E49" t="s">
        <v>72</v>
      </c>
      <c r="F49" t="s">
        <v>24</v>
      </c>
      <c r="G49" t="s">
        <v>54</v>
      </c>
      <c r="H49" t="s">
        <v>26</v>
      </c>
      <c r="I49">
        <f>I47*J49</f>
        <v>1.02912</v>
      </c>
      <c r="J49">
        <v>13.400000000000002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16697019</v>
      </c>
      <c r="AB49">
        <f t="shared" si="32"/>
        <v>0</v>
      </c>
      <c r="AC49">
        <f t="shared" si="33"/>
        <v>0</v>
      </c>
      <c r="AD49">
        <f t="shared" si="58"/>
        <v>0</v>
      </c>
      <c r="AE49">
        <f t="shared" si="59"/>
        <v>0</v>
      </c>
      <c r="AF49">
        <f t="shared" si="60"/>
        <v>0</v>
      </c>
      <c r="AG49">
        <f t="shared" si="36"/>
        <v>0</v>
      </c>
      <c r="AH49">
        <f t="shared" si="61"/>
        <v>0</v>
      </c>
      <c r="AI49">
        <f t="shared" si="62"/>
        <v>0</v>
      </c>
      <c r="AJ49">
        <f t="shared" si="38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82</v>
      </c>
      <c r="AU49">
        <v>62</v>
      </c>
      <c r="AV49">
        <v>1</v>
      </c>
      <c r="AW49">
        <v>1</v>
      </c>
      <c r="AZ49">
        <v>6.56</v>
      </c>
      <c r="BA49">
        <v>1</v>
      </c>
      <c r="BB49">
        <v>1</v>
      </c>
      <c r="BC49">
        <v>6.56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56001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82</v>
      </c>
      <c r="CA49">
        <v>62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9"/>
        <v>0</v>
      </c>
      <c r="CQ49">
        <f t="shared" si="40"/>
        <v>0</v>
      </c>
      <c r="CR49">
        <f t="shared" si="41"/>
        <v>0</v>
      </c>
      <c r="CS49">
        <f t="shared" si="42"/>
        <v>0</v>
      </c>
      <c r="CT49">
        <f t="shared" si="43"/>
        <v>0</v>
      </c>
      <c r="CU49">
        <f t="shared" si="44"/>
        <v>0</v>
      </c>
      <c r="CV49">
        <f t="shared" si="45"/>
        <v>0</v>
      </c>
      <c r="CW49">
        <f t="shared" si="46"/>
        <v>0</v>
      </c>
      <c r="CX49">
        <f t="shared" si="47"/>
        <v>0</v>
      </c>
      <c r="CY49">
        <f t="shared" si="48"/>
        <v>0</v>
      </c>
      <c r="CZ49">
        <f t="shared" si="49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26</v>
      </c>
      <c r="DW49" t="s">
        <v>26</v>
      </c>
      <c r="DX49">
        <v>1000</v>
      </c>
      <c r="EE49">
        <v>16510565</v>
      </c>
      <c r="EF49">
        <v>6</v>
      </c>
      <c r="EG49" t="s">
        <v>20</v>
      </c>
      <c r="EH49">
        <v>0</v>
      </c>
      <c r="EI49" t="s">
        <v>6</v>
      </c>
      <c r="EJ49">
        <v>1</v>
      </c>
      <c r="EK49">
        <v>56001</v>
      </c>
      <c r="EL49" t="s">
        <v>70</v>
      </c>
      <c r="EM49" t="s">
        <v>71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0"/>
        <v>0</v>
      </c>
      <c r="FS49">
        <v>0</v>
      </c>
      <c r="FX49">
        <v>82</v>
      </c>
      <c r="FY49">
        <v>62</v>
      </c>
      <c r="GA49" t="s">
        <v>6</v>
      </c>
      <c r="GD49">
        <v>0</v>
      </c>
      <c r="GF49">
        <v>-179832266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1"/>
        <v>0</v>
      </c>
      <c r="GM49">
        <f t="shared" si="52"/>
        <v>0</v>
      </c>
      <c r="GN49">
        <f t="shared" si="53"/>
        <v>0</v>
      </c>
      <c r="GO49">
        <f t="shared" si="54"/>
        <v>0</v>
      </c>
      <c r="GP49">
        <f t="shared" si="55"/>
        <v>0</v>
      </c>
      <c r="GR49">
        <v>0</v>
      </c>
      <c r="GS49">
        <v>3</v>
      </c>
      <c r="GT49">
        <v>0</v>
      </c>
      <c r="GU49" t="s">
        <v>6</v>
      </c>
      <c r="GV49">
        <f t="shared" si="56"/>
        <v>0</v>
      </c>
      <c r="GW49">
        <v>1</v>
      </c>
      <c r="GX49">
        <f t="shared" si="57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ROW(SmtRes!A53)</f>
        <v>53</v>
      </c>
      <c r="D50" s="2">
        <f>ROW(EtalonRes!A55)</f>
        <v>55</v>
      </c>
      <c r="E50" s="2" t="s">
        <v>73</v>
      </c>
      <c r="F50" s="2" t="s">
        <v>74</v>
      </c>
      <c r="G50" s="2" t="s">
        <v>75</v>
      </c>
      <c r="H50" s="2" t="s">
        <v>36</v>
      </c>
      <c r="I50" s="2">
        <v>5.4</v>
      </c>
      <c r="J50" s="2">
        <v>0</v>
      </c>
      <c r="K50" s="2"/>
      <c r="L50" s="2"/>
      <c r="M50" s="2"/>
      <c r="N50" s="2"/>
      <c r="O50" s="2">
        <f t="shared" si="21"/>
        <v>144.51</v>
      </c>
      <c r="P50" s="2">
        <f t="shared" si="22"/>
        <v>0</v>
      </c>
      <c r="Q50" s="2">
        <f t="shared" si="23"/>
        <v>54.49</v>
      </c>
      <c r="R50" s="2">
        <f t="shared" si="24"/>
        <v>7.45</v>
      </c>
      <c r="S50" s="2">
        <f t="shared" si="25"/>
        <v>90.02</v>
      </c>
      <c r="T50" s="2">
        <f t="shared" si="26"/>
        <v>0</v>
      </c>
      <c r="U50" s="2">
        <f t="shared" si="27"/>
        <v>9.072000000000001</v>
      </c>
      <c r="V50" s="2">
        <f t="shared" si="28"/>
        <v>0.64260000000000006</v>
      </c>
      <c r="W50" s="2">
        <f t="shared" si="29"/>
        <v>0</v>
      </c>
      <c r="X50" s="2">
        <f t="shared" si="30"/>
        <v>78.95</v>
      </c>
      <c r="Y50" s="2">
        <f t="shared" si="31"/>
        <v>70.180000000000007</v>
      </c>
      <c r="Z50" s="2"/>
      <c r="AA50" s="2">
        <v>16697018</v>
      </c>
      <c r="AB50" s="2">
        <f t="shared" si="32"/>
        <v>26.76</v>
      </c>
      <c r="AC50" s="2">
        <f>ROUND(((ES50*0)),2)</f>
        <v>0</v>
      </c>
      <c r="AD50" s="2">
        <f>ROUND(((((ET50*0.7))-((EU50*0.7)))+AE50),2)</f>
        <v>10.09</v>
      </c>
      <c r="AE50" s="2">
        <f>ROUND(((EU50*0.7)),2)</f>
        <v>1.38</v>
      </c>
      <c r="AF50" s="2">
        <f>ROUND(((EV50*0.7)),2)</f>
        <v>16.670000000000002</v>
      </c>
      <c r="AG50" s="2">
        <f t="shared" si="36"/>
        <v>0</v>
      </c>
      <c r="AH50" s="2">
        <f>((EW50*0.7))</f>
        <v>1.68</v>
      </c>
      <c r="AI50" s="2">
        <f>((EX50*0.7))</f>
        <v>0.11899999999999999</v>
      </c>
      <c r="AJ50" s="2">
        <f t="shared" si="38"/>
        <v>0</v>
      </c>
      <c r="AK50" s="2">
        <v>63.94</v>
      </c>
      <c r="AL50" s="2">
        <v>25.72</v>
      </c>
      <c r="AM50" s="2">
        <v>14.41</v>
      </c>
      <c r="AN50" s="2">
        <v>1.97</v>
      </c>
      <c r="AO50" s="2">
        <v>23.81</v>
      </c>
      <c r="AP50" s="2">
        <v>0</v>
      </c>
      <c r="AQ50" s="2">
        <v>2.4</v>
      </c>
      <c r="AR50" s="2">
        <v>0.17</v>
      </c>
      <c r="AS50" s="2">
        <v>0</v>
      </c>
      <c r="AT50" s="2">
        <v>81</v>
      </c>
      <c r="AU50" s="2">
        <v>72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76</v>
      </c>
      <c r="BK50" s="2"/>
      <c r="BL50" s="2"/>
      <c r="BM50" s="2">
        <v>9001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90</v>
      </c>
      <c r="CA50" s="2">
        <v>85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77</v>
      </c>
      <c r="CO50" s="2">
        <v>0</v>
      </c>
      <c r="CP50" s="2">
        <f t="shared" si="39"/>
        <v>144.51</v>
      </c>
      <c r="CQ50" s="2">
        <f t="shared" si="40"/>
        <v>0</v>
      </c>
      <c r="CR50" s="2">
        <f t="shared" si="41"/>
        <v>10.09</v>
      </c>
      <c r="CS50" s="2">
        <f t="shared" si="42"/>
        <v>1.38</v>
      </c>
      <c r="CT50" s="2">
        <f t="shared" si="43"/>
        <v>16.670000000000002</v>
      </c>
      <c r="CU50" s="2">
        <f t="shared" si="44"/>
        <v>0</v>
      </c>
      <c r="CV50" s="2">
        <f t="shared" si="45"/>
        <v>1.68</v>
      </c>
      <c r="CW50" s="2">
        <f t="shared" si="46"/>
        <v>0.11899999999999999</v>
      </c>
      <c r="CX50" s="2">
        <f t="shared" si="47"/>
        <v>0</v>
      </c>
      <c r="CY50" s="2">
        <f t="shared" si="48"/>
        <v>78.950699999999998</v>
      </c>
      <c r="CZ50" s="2">
        <f t="shared" si="49"/>
        <v>70.178399999999996</v>
      </c>
      <c r="DA50" s="2"/>
      <c r="DB50" s="2"/>
      <c r="DC50" s="2" t="s">
        <v>6</v>
      </c>
      <c r="DD50" s="2" t="s">
        <v>78</v>
      </c>
      <c r="DE50" s="2" t="s">
        <v>79</v>
      </c>
      <c r="DF50" s="2" t="s">
        <v>79</v>
      </c>
      <c r="DG50" s="2" t="s">
        <v>79</v>
      </c>
      <c r="DH50" s="2" t="s">
        <v>6</v>
      </c>
      <c r="DI50" s="2" t="s">
        <v>79</v>
      </c>
      <c r="DJ50" s="2" t="s">
        <v>79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36</v>
      </c>
      <c r="DW50" s="2" t="s">
        <v>36</v>
      </c>
      <c r="DX50" s="2">
        <v>1</v>
      </c>
      <c r="DY50" s="2"/>
      <c r="DZ50" s="2"/>
      <c r="EA50" s="2"/>
      <c r="EB50" s="2"/>
      <c r="EC50" s="2"/>
      <c r="ED50" s="2"/>
      <c r="EE50" s="2">
        <v>16510486</v>
      </c>
      <c r="EF50" s="2">
        <v>2</v>
      </c>
      <c r="EG50" s="2" t="s">
        <v>40</v>
      </c>
      <c r="EH50" s="2">
        <v>0</v>
      </c>
      <c r="EI50" s="2" t="s">
        <v>6</v>
      </c>
      <c r="EJ50" s="2">
        <v>1</v>
      </c>
      <c r="EK50" s="2">
        <v>9001</v>
      </c>
      <c r="EL50" s="2" t="s">
        <v>80</v>
      </c>
      <c r="EM50" s="2" t="s">
        <v>81</v>
      </c>
      <c r="EN50" s="2"/>
      <c r="EO50" s="2" t="s">
        <v>82</v>
      </c>
      <c r="EP50" s="2"/>
      <c r="EQ50" s="2">
        <v>131072</v>
      </c>
      <c r="ER50" s="2">
        <v>63.94</v>
      </c>
      <c r="ES50" s="2">
        <v>25.72</v>
      </c>
      <c r="ET50" s="2">
        <v>14.41</v>
      </c>
      <c r="EU50" s="2">
        <v>1.97</v>
      </c>
      <c r="EV50" s="2">
        <v>23.81</v>
      </c>
      <c r="EW50" s="2">
        <v>2.4</v>
      </c>
      <c r="EX50" s="2">
        <v>0.17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0"/>
        <v>0</v>
      </c>
      <c r="FS50" s="2">
        <v>0</v>
      </c>
      <c r="FT50" s="2" t="s">
        <v>44</v>
      </c>
      <c r="FU50" s="2" t="s">
        <v>45</v>
      </c>
      <c r="FV50" s="2"/>
      <c r="FW50" s="2"/>
      <c r="FX50" s="2">
        <v>81</v>
      </c>
      <c r="FY50" s="2">
        <v>72.25</v>
      </c>
      <c r="FZ50" s="2"/>
      <c r="GA50" s="2" t="s">
        <v>6</v>
      </c>
      <c r="GB50" s="2"/>
      <c r="GC50" s="2"/>
      <c r="GD50" s="2">
        <v>0</v>
      </c>
      <c r="GE50" s="2"/>
      <c r="GF50" s="2">
        <v>-879872770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1"/>
        <v>0</v>
      </c>
      <c r="GM50" s="2">
        <f t="shared" si="52"/>
        <v>293.64</v>
      </c>
      <c r="GN50" s="2">
        <f t="shared" si="53"/>
        <v>293.64</v>
      </c>
      <c r="GO50" s="2">
        <f t="shared" si="54"/>
        <v>0</v>
      </c>
      <c r="GP50" s="2">
        <f t="shared" si="5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6"/>
        <v>0</v>
      </c>
      <c r="GW50" s="2">
        <v>1</v>
      </c>
      <c r="GX50" s="2">
        <f t="shared" si="57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ROW(SmtRes!A60)</f>
        <v>60</v>
      </c>
      <c r="D51">
        <f>ROW(EtalonRes!A64)</f>
        <v>64</v>
      </c>
      <c r="E51" t="s">
        <v>73</v>
      </c>
      <c r="F51" t="s">
        <v>74</v>
      </c>
      <c r="G51" t="s">
        <v>75</v>
      </c>
      <c r="H51" t="s">
        <v>36</v>
      </c>
      <c r="I51">
        <v>5.4</v>
      </c>
      <c r="J51">
        <v>0</v>
      </c>
      <c r="O51">
        <f t="shared" si="21"/>
        <v>947.95</v>
      </c>
      <c r="P51">
        <f t="shared" si="22"/>
        <v>0</v>
      </c>
      <c r="Q51">
        <f t="shared" si="23"/>
        <v>357.43</v>
      </c>
      <c r="R51">
        <f t="shared" si="24"/>
        <v>48.89</v>
      </c>
      <c r="S51">
        <f t="shared" si="25"/>
        <v>590.52</v>
      </c>
      <c r="T51">
        <f t="shared" si="26"/>
        <v>0</v>
      </c>
      <c r="U51">
        <f t="shared" si="27"/>
        <v>9.072000000000001</v>
      </c>
      <c r="V51">
        <f t="shared" si="28"/>
        <v>0.64260000000000006</v>
      </c>
      <c r="W51">
        <f t="shared" si="29"/>
        <v>0</v>
      </c>
      <c r="X51">
        <f t="shared" si="30"/>
        <v>517.91999999999996</v>
      </c>
      <c r="Y51">
        <f t="shared" si="31"/>
        <v>460.38</v>
      </c>
      <c r="AA51">
        <v>16697019</v>
      </c>
      <c r="AB51">
        <f t="shared" si="32"/>
        <v>26.76</v>
      </c>
      <c r="AC51">
        <f>ROUND(((ES51*0)),2)</f>
        <v>0</v>
      </c>
      <c r="AD51">
        <f>ROUND(((((ET51*0.7))-((EU51*0.7)))+AE51),2)</f>
        <v>10.09</v>
      </c>
      <c r="AE51">
        <f>ROUND(((EU51*0.7)),2)</f>
        <v>1.38</v>
      </c>
      <c r="AF51">
        <f>ROUND(((EV51*0.7)),2)</f>
        <v>16.670000000000002</v>
      </c>
      <c r="AG51">
        <f t="shared" si="36"/>
        <v>0</v>
      </c>
      <c r="AH51">
        <f>((EW51*0.7))</f>
        <v>1.68</v>
      </c>
      <c r="AI51">
        <f>((EX51*0.7))</f>
        <v>0.11899999999999999</v>
      </c>
      <c r="AJ51">
        <f t="shared" si="38"/>
        <v>0</v>
      </c>
      <c r="AK51">
        <v>63.94</v>
      </c>
      <c r="AL51">
        <v>25.72</v>
      </c>
      <c r="AM51">
        <v>14.41</v>
      </c>
      <c r="AN51">
        <v>1.97</v>
      </c>
      <c r="AO51">
        <v>23.81</v>
      </c>
      <c r="AP51">
        <v>0</v>
      </c>
      <c r="AQ51">
        <v>2.4</v>
      </c>
      <c r="AR51">
        <v>0.17</v>
      </c>
      <c r="AS51">
        <v>0</v>
      </c>
      <c r="AT51">
        <v>81</v>
      </c>
      <c r="AU51">
        <v>72</v>
      </c>
      <c r="AV51">
        <v>1</v>
      </c>
      <c r="AW51">
        <v>1</v>
      </c>
      <c r="AZ51">
        <v>6.56</v>
      </c>
      <c r="BA51">
        <v>6.56</v>
      </c>
      <c r="BB51">
        <v>6.56</v>
      </c>
      <c r="BC51">
        <v>6.56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76</v>
      </c>
      <c r="BM51">
        <v>9001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6.56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90</v>
      </c>
      <c r="CA51">
        <v>85</v>
      </c>
      <c r="CF51">
        <v>0</v>
      </c>
      <c r="CG51">
        <v>0</v>
      </c>
      <c r="CM51">
        <v>0</v>
      </c>
      <c r="CN51" t="s">
        <v>77</v>
      </c>
      <c r="CO51">
        <v>0</v>
      </c>
      <c r="CP51">
        <f t="shared" si="39"/>
        <v>947.95</v>
      </c>
      <c r="CQ51">
        <f t="shared" si="40"/>
        <v>0</v>
      </c>
      <c r="CR51">
        <f t="shared" si="41"/>
        <v>66.190399999999997</v>
      </c>
      <c r="CS51">
        <f t="shared" si="42"/>
        <v>9.0527999999999995</v>
      </c>
      <c r="CT51">
        <f t="shared" si="43"/>
        <v>109.35520000000001</v>
      </c>
      <c r="CU51">
        <f t="shared" si="44"/>
        <v>0</v>
      </c>
      <c r="CV51">
        <f t="shared" si="45"/>
        <v>1.68</v>
      </c>
      <c r="CW51">
        <f t="shared" si="46"/>
        <v>0.11899999999999999</v>
      </c>
      <c r="CX51">
        <f t="shared" si="47"/>
        <v>0</v>
      </c>
      <c r="CY51">
        <f t="shared" si="48"/>
        <v>517.9221</v>
      </c>
      <c r="CZ51">
        <f t="shared" si="49"/>
        <v>460.37519999999995</v>
      </c>
      <c r="DC51" t="s">
        <v>6</v>
      </c>
      <c r="DD51" t="s">
        <v>78</v>
      </c>
      <c r="DE51" t="s">
        <v>79</v>
      </c>
      <c r="DF51" t="s">
        <v>79</v>
      </c>
      <c r="DG51" t="s">
        <v>79</v>
      </c>
      <c r="DH51" t="s">
        <v>6</v>
      </c>
      <c r="DI51" t="s">
        <v>79</v>
      </c>
      <c r="DJ51" t="s">
        <v>79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36</v>
      </c>
      <c r="DW51" t="s">
        <v>36</v>
      </c>
      <c r="DX51">
        <v>1</v>
      </c>
      <c r="EE51">
        <v>16510486</v>
      </c>
      <c r="EF51">
        <v>2</v>
      </c>
      <c r="EG51" t="s">
        <v>40</v>
      </c>
      <c r="EH51">
        <v>0</v>
      </c>
      <c r="EI51" t="s">
        <v>6</v>
      </c>
      <c r="EJ51">
        <v>1</v>
      </c>
      <c r="EK51">
        <v>9001</v>
      </c>
      <c r="EL51" t="s">
        <v>80</v>
      </c>
      <c r="EM51" t="s">
        <v>81</v>
      </c>
      <c r="EO51" t="s">
        <v>82</v>
      </c>
      <c r="EQ51">
        <v>131072</v>
      </c>
      <c r="ER51">
        <v>63.94</v>
      </c>
      <c r="ES51">
        <v>25.72</v>
      </c>
      <c r="ET51">
        <v>14.41</v>
      </c>
      <c r="EU51">
        <v>1.97</v>
      </c>
      <c r="EV51">
        <v>23.81</v>
      </c>
      <c r="EW51">
        <v>2.4</v>
      </c>
      <c r="EX51">
        <v>0.17</v>
      </c>
      <c r="EY51">
        <v>0</v>
      </c>
      <c r="FQ51">
        <v>0</v>
      </c>
      <c r="FR51">
        <f t="shared" si="50"/>
        <v>0</v>
      </c>
      <c r="FS51">
        <v>0</v>
      </c>
      <c r="FT51" t="s">
        <v>44</v>
      </c>
      <c r="FU51" t="s">
        <v>45</v>
      </c>
      <c r="FX51">
        <v>81</v>
      </c>
      <c r="FY51">
        <v>72.25</v>
      </c>
      <c r="GA51" t="s">
        <v>6</v>
      </c>
      <c r="GD51">
        <v>0</v>
      </c>
      <c r="GF51">
        <v>-879872770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1"/>
        <v>0</v>
      </c>
      <c r="GM51">
        <f t="shared" si="52"/>
        <v>1926.25</v>
      </c>
      <c r="GN51">
        <f t="shared" si="53"/>
        <v>1926.25</v>
      </c>
      <c r="GO51">
        <f t="shared" si="54"/>
        <v>0</v>
      </c>
      <c r="GP51">
        <f t="shared" si="55"/>
        <v>0</v>
      </c>
      <c r="GR51">
        <v>0</v>
      </c>
      <c r="GS51">
        <v>3</v>
      </c>
      <c r="GT51">
        <v>0</v>
      </c>
      <c r="GU51" t="s">
        <v>6</v>
      </c>
      <c r="GV51">
        <f t="shared" si="56"/>
        <v>0</v>
      </c>
      <c r="GW51">
        <v>1</v>
      </c>
      <c r="GX51">
        <f t="shared" si="57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ROW(SmtRes!A63)</f>
        <v>63</v>
      </c>
      <c r="D52" s="2">
        <f>ROW(EtalonRes!A67)</f>
        <v>67</v>
      </c>
      <c r="E52" s="2" t="s">
        <v>83</v>
      </c>
      <c r="F52" s="2" t="s">
        <v>84</v>
      </c>
      <c r="G52" s="2" t="s">
        <v>85</v>
      </c>
      <c r="H52" s="2" t="s">
        <v>18</v>
      </c>
      <c r="I52" s="2">
        <f>ROUND((5.4+9+3.2+1.4+1.2+4.41+4)/100,9)</f>
        <v>0.28610000000000002</v>
      </c>
      <c r="J52" s="2">
        <v>0</v>
      </c>
      <c r="K52" s="2"/>
      <c r="L52" s="2"/>
      <c r="M52" s="2"/>
      <c r="N52" s="2"/>
      <c r="O52" s="2">
        <f t="shared" si="21"/>
        <v>309.72000000000003</v>
      </c>
      <c r="P52" s="2">
        <f t="shared" si="22"/>
        <v>0</v>
      </c>
      <c r="Q52" s="2">
        <f t="shared" si="23"/>
        <v>69.22</v>
      </c>
      <c r="R52" s="2">
        <f t="shared" si="24"/>
        <v>29.89</v>
      </c>
      <c r="S52" s="2">
        <f t="shared" si="25"/>
        <v>240.5</v>
      </c>
      <c r="T52" s="2">
        <f t="shared" si="26"/>
        <v>0</v>
      </c>
      <c r="U52" s="2">
        <f t="shared" si="27"/>
        <v>29.728651000000003</v>
      </c>
      <c r="V52" s="2">
        <f t="shared" si="28"/>
        <v>2.2144140000000001</v>
      </c>
      <c r="W52" s="2">
        <f t="shared" si="29"/>
        <v>0</v>
      </c>
      <c r="X52" s="2">
        <f t="shared" si="30"/>
        <v>267.69</v>
      </c>
      <c r="Y52" s="2">
        <f t="shared" si="31"/>
        <v>162.22999999999999</v>
      </c>
      <c r="Z52" s="2"/>
      <c r="AA52" s="2">
        <v>16697018</v>
      </c>
      <c r="AB52" s="2">
        <f t="shared" si="32"/>
        <v>1082.58</v>
      </c>
      <c r="AC52" s="2">
        <f t="shared" ref="AC52:AC63" si="63">ROUND((ES52),2)</f>
        <v>0</v>
      </c>
      <c r="AD52" s="2">
        <f t="shared" ref="AD52:AD63" si="64">ROUND((((ET52)-(EU52))+AE52),2)</f>
        <v>241.95</v>
      </c>
      <c r="AE52" s="2">
        <f t="shared" ref="AE52:AE63" si="65">ROUND((EU52),2)</f>
        <v>104.49</v>
      </c>
      <c r="AF52" s="2">
        <f t="shared" ref="AF52:AF63" si="66">ROUND((EV52),2)</f>
        <v>840.63</v>
      </c>
      <c r="AG52" s="2">
        <f t="shared" si="36"/>
        <v>0</v>
      </c>
      <c r="AH52" s="2">
        <f t="shared" ref="AH52:AH63" si="67">(EW52)</f>
        <v>103.91</v>
      </c>
      <c r="AI52" s="2">
        <f t="shared" ref="AI52:AI63" si="68">(EX52)</f>
        <v>7.74</v>
      </c>
      <c r="AJ52" s="2">
        <f t="shared" si="38"/>
        <v>0</v>
      </c>
      <c r="AK52" s="2">
        <v>1082.58</v>
      </c>
      <c r="AL52" s="2">
        <v>0</v>
      </c>
      <c r="AM52" s="2">
        <v>241.95</v>
      </c>
      <c r="AN52" s="2">
        <v>104.49</v>
      </c>
      <c r="AO52" s="2">
        <v>840.63</v>
      </c>
      <c r="AP52" s="2">
        <v>0</v>
      </c>
      <c r="AQ52" s="2">
        <v>103.91</v>
      </c>
      <c r="AR52" s="2">
        <v>7.74</v>
      </c>
      <c r="AS52" s="2">
        <v>0</v>
      </c>
      <c r="AT52" s="2">
        <v>99</v>
      </c>
      <c r="AU52" s="2">
        <v>60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86</v>
      </c>
      <c r="BK52" s="2"/>
      <c r="BL52" s="2"/>
      <c r="BM52" s="2">
        <v>46001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110</v>
      </c>
      <c r="CA52" s="2">
        <v>70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9"/>
        <v>309.72000000000003</v>
      </c>
      <c r="CQ52" s="2">
        <f t="shared" si="40"/>
        <v>0</v>
      </c>
      <c r="CR52" s="2">
        <f t="shared" si="41"/>
        <v>241.95</v>
      </c>
      <c r="CS52" s="2">
        <f t="shared" si="42"/>
        <v>104.49</v>
      </c>
      <c r="CT52" s="2">
        <f t="shared" si="43"/>
        <v>840.63</v>
      </c>
      <c r="CU52" s="2">
        <f t="shared" si="44"/>
        <v>0</v>
      </c>
      <c r="CV52" s="2">
        <f t="shared" si="45"/>
        <v>103.91</v>
      </c>
      <c r="CW52" s="2">
        <f t="shared" si="46"/>
        <v>7.74</v>
      </c>
      <c r="CX52" s="2">
        <f t="shared" si="47"/>
        <v>0</v>
      </c>
      <c r="CY52" s="2">
        <f t="shared" si="48"/>
        <v>267.68609999999995</v>
      </c>
      <c r="CZ52" s="2">
        <f t="shared" si="49"/>
        <v>162.23400000000001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18</v>
      </c>
      <c r="DW52" s="2" t="s">
        <v>18</v>
      </c>
      <c r="DX52" s="2">
        <v>100</v>
      </c>
      <c r="DY52" s="2"/>
      <c r="DZ52" s="2"/>
      <c r="EA52" s="2"/>
      <c r="EB52" s="2"/>
      <c r="EC52" s="2"/>
      <c r="ED52" s="2"/>
      <c r="EE52" s="2">
        <v>16510555</v>
      </c>
      <c r="EF52" s="2">
        <v>2</v>
      </c>
      <c r="EG52" s="2" t="s">
        <v>40</v>
      </c>
      <c r="EH52" s="2">
        <v>0</v>
      </c>
      <c r="EI52" s="2" t="s">
        <v>6</v>
      </c>
      <c r="EJ52" s="2">
        <v>1</v>
      </c>
      <c r="EK52" s="2">
        <v>46001</v>
      </c>
      <c r="EL52" s="2" t="s">
        <v>64</v>
      </c>
      <c r="EM52" s="2" t="s">
        <v>65</v>
      </c>
      <c r="EN52" s="2"/>
      <c r="EO52" s="2" t="s">
        <v>6</v>
      </c>
      <c r="EP52" s="2"/>
      <c r="EQ52" s="2">
        <v>131072</v>
      </c>
      <c r="ER52" s="2">
        <v>1082.58</v>
      </c>
      <c r="ES52" s="2">
        <v>0</v>
      </c>
      <c r="ET52" s="2">
        <v>241.95</v>
      </c>
      <c r="EU52" s="2">
        <v>104.49</v>
      </c>
      <c r="EV52" s="2">
        <v>840.63</v>
      </c>
      <c r="EW52" s="2">
        <v>103.91</v>
      </c>
      <c r="EX52" s="2">
        <v>7.74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0"/>
        <v>0</v>
      </c>
      <c r="FS52" s="2">
        <v>0</v>
      </c>
      <c r="FT52" s="2" t="s">
        <v>44</v>
      </c>
      <c r="FU52" s="2" t="s">
        <v>45</v>
      </c>
      <c r="FV52" s="2"/>
      <c r="FW52" s="2"/>
      <c r="FX52" s="2">
        <v>99</v>
      </c>
      <c r="FY52" s="2">
        <v>59.5</v>
      </c>
      <c r="FZ52" s="2"/>
      <c r="GA52" s="2" t="s">
        <v>6</v>
      </c>
      <c r="GB52" s="2"/>
      <c r="GC52" s="2"/>
      <c r="GD52" s="2">
        <v>0</v>
      </c>
      <c r="GE52" s="2"/>
      <c r="GF52" s="2">
        <v>309229644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1"/>
        <v>0</v>
      </c>
      <c r="GM52" s="2">
        <f t="shared" si="52"/>
        <v>739.64</v>
      </c>
      <c r="GN52" s="2">
        <f t="shared" si="53"/>
        <v>739.64</v>
      </c>
      <c r="GO52" s="2">
        <f t="shared" si="54"/>
        <v>0</v>
      </c>
      <c r="GP52" s="2">
        <f t="shared" si="55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6"/>
        <v>0</v>
      </c>
      <c r="GW52" s="2">
        <v>1</v>
      </c>
      <c r="GX52" s="2">
        <f t="shared" si="57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ROW(SmtRes!A66)</f>
        <v>66</v>
      </c>
      <c r="D53">
        <f>ROW(EtalonRes!A70)</f>
        <v>70</v>
      </c>
      <c r="E53" t="s">
        <v>83</v>
      </c>
      <c r="F53" t="s">
        <v>84</v>
      </c>
      <c r="G53" t="s">
        <v>85</v>
      </c>
      <c r="H53" t="s">
        <v>18</v>
      </c>
      <c r="I53">
        <f>ROUND((5.4+9+3.2+1.4+1.2+4.41+4)/100,9)</f>
        <v>0.28610000000000002</v>
      </c>
      <c r="J53">
        <v>0</v>
      </c>
      <c r="O53">
        <f t="shared" si="21"/>
        <v>2031.81</v>
      </c>
      <c r="P53">
        <f t="shared" si="22"/>
        <v>0</v>
      </c>
      <c r="Q53">
        <f t="shared" si="23"/>
        <v>454.1</v>
      </c>
      <c r="R53">
        <f t="shared" si="24"/>
        <v>196.11</v>
      </c>
      <c r="S53">
        <f t="shared" si="25"/>
        <v>1577.71</v>
      </c>
      <c r="T53">
        <f t="shared" si="26"/>
        <v>0</v>
      </c>
      <c r="U53">
        <f t="shared" si="27"/>
        <v>29.728651000000003</v>
      </c>
      <c r="V53">
        <f t="shared" si="28"/>
        <v>2.2144140000000001</v>
      </c>
      <c r="W53">
        <f t="shared" si="29"/>
        <v>0</v>
      </c>
      <c r="X53">
        <f t="shared" si="30"/>
        <v>1756.08</v>
      </c>
      <c r="Y53">
        <f t="shared" si="31"/>
        <v>1064.29</v>
      </c>
      <c r="AA53">
        <v>16697019</v>
      </c>
      <c r="AB53">
        <f t="shared" si="32"/>
        <v>1082.58</v>
      </c>
      <c r="AC53">
        <f t="shared" si="63"/>
        <v>0</v>
      </c>
      <c r="AD53">
        <f t="shared" si="64"/>
        <v>241.95</v>
      </c>
      <c r="AE53">
        <f t="shared" si="65"/>
        <v>104.49</v>
      </c>
      <c r="AF53">
        <f t="shared" si="66"/>
        <v>840.63</v>
      </c>
      <c r="AG53">
        <f t="shared" si="36"/>
        <v>0</v>
      </c>
      <c r="AH53">
        <f t="shared" si="67"/>
        <v>103.91</v>
      </c>
      <c r="AI53">
        <f t="shared" si="68"/>
        <v>7.74</v>
      </c>
      <c r="AJ53">
        <f t="shared" si="38"/>
        <v>0</v>
      </c>
      <c r="AK53">
        <v>1082.58</v>
      </c>
      <c r="AL53">
        <v>0</v>
      </c>
      <c r="AM53">
        <v>241.95</v>
      </c>
      <c r="AN53">
        <v>104.49</v>
      </c>
      <c r="AO53">
        <v>840.63</v>
      </c>
      <c r="AP53">
        <v>0</v>
      </c>
      <c r="AQ53">
        <v>103.91</v>
      </c>
      <c r="AR53">
        <v>7.74</v>
      </c>
      <c r="AS53">
        <v>0</v>
      </c>
      <c r="AT53">
        <v>99</v>
      </c>
      <c r="AU53">
        <v>60</v>
      </c>
      <c r="AV53">
        <v>1</v>
      </c>
      <c r="AW53">
        <v>1</v>
      </c>
      <c r="AZ53">
        <v>6.56</v>
      </c>
      <c r="BA53">
        <v>6.56</v>
      </c>
      <c r="BB53">
        <v>6.56</v>
      </c>
      <c r="BC53">
        <v>6.56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86</v>
      </c>
      <c r="BM53">
        <v>46001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6.56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110</v>
      </c>
      <c r="CA53">
        <v>70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9"/>
        <v>2031.81</v>
      </c>
      <c r="CQ53">
        <f t="shared" si="40"/>
        <v>0</v>
      </c>
      <c r="CR53">
        <f t="shared" si="41"/>
        <v>1587.1919999999998</v>
      </c>
      <c r="CS53">
        <f t="shared" si="42"/>
        <v>685.45439999999996</v>
      </c>
      <c r="CT53">
        <f t="shared" si="43"/>
        <v>5514.5328</v>
      </c>
      <c r="CU53">
        <f t="shared" si="44"/>
        <v>0</v>
      </c>
      <c r="CV53">
        <f t="shared" si="45"/>
        <v>103.91</v>
      </c>
      <c r="CW53">
        <f t="shared" si="46"/>
        <v>7.74</v>
      </c>
      <c r="CX53">
        <f t="shared" si="47"/>
        <v>0</v>
      </c>
      <c r="CY53">
        <f t="shared" si="48"/>
        <v>1756.0818000000002</v>
      </c>
      <c r="CZ53">
        <f t="shared" si="49"/>
        <v>1064.2920000000001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18</v>
      </c>
      <c r="DW53" t="s">
        <v>18</v>
      </c>
      <c r="DX53">
        <v>100</v>
      </c>
      <c r="EE53">
        <v>16510555</v>
      </c>
      <c r="EF53">
        <v>2</v>
      </c>
      <c r="EG53" t="s">
        <v>40</v>
      </c>
      <c r="EH53">
        <v>0</v>
      </c>
      <c r="EI53" t="s">
        <v>6</v>
      </c>
      <c r="EJ53">
        <v>1</v>
      </c>
      <c r="EK53">
        <v>46001</v>
      </c>
      <c r="EL53" t="s">
        <v>64</v>
      </c>
      <c r="EM53" t="s">
        <v>65</v>
      </c>
      <c r="EO53" t="s">
        <v>6</v>
      </c>
      <c r="EQ53">
        <v>131072</v>
      </c>
      <c r="ER53">
        <v>1082.58</v>
      </c>
      <c r="ES53">
        <v>0</v>
      </c>
      <c r="ET53">
        <v>241.95</v>
      </c>
      <c r="EU53">
        <v>104.49</v>
      </c>
      <c r="EV53">
        <v>840.63</v>
      </c>
      <c r="EW53">
        <v>103.91</v>
      </c>
      <c r="EX53">
        <v>7.74</v>
      </c>
      <c r="EY53">
        <v>0</v>
      </c>
      <c r="FQ53">
        <v>0</v>
      </c>
      <c r="FR53">
        <f t="shared" si="50"/>
        <v>0</v>
      </c>
      <c r="FS53">
        <v>0</v>
      </c>
      <c r="FT53" t="s">
        <v>44</v>
      </c>
      <c r="FU53" t="s">
        <v>45</v>
      </c>
      <c r="FX53">
        <v>99</v>
      </c>
      <c r="FY53">
        <v>59.5</v>
      </c>
      <c r="GA53" t="s">
        <v>6</v>
      </c>
      <c r="GD53">
        <v>0</v>
      </c>
      <c r="GF53">
        <v>309229644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1"/>
        <v>0</v>
      </c>
      <c r="GM53">
        <f t="shared" si="52"/>
        <v>4852.18</v>
      </c>
      <c r="GN53">
        <f t="shared" si="53"/>
        <v>4852.18</v>
      </c>
      <c r="GO53">
        <f t="shared" si="54"/>
        <v>0</v>
      </c>
      <c r="GP53">
        <f t="shared" si="55"/>
        <v>0</v>
      </c>
      <c r="GR53">
        <v>0</v>
      </c>
      <c r="GS53">
        <v>3</v>
      </c>
      <c r="GT53">
        <v>0</v>
      </c>
      <c r="GU53" t="s">
        <v>6</v>
      </c>
      <c r="GV53">
        <f t="shared" si="56"/>
        <v>0</v>
      </c>
      <c r="GW53">
        <v>1</v>
      </c>
      <c r="GX53">
        <f t="shared" si="57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ROW(SmtRes!A69)</f>
        <v>69</v>
      </c>
      <c r="D54" s="2">
        <f>ROW(EtalonRes!A73)</f>
        <v>73</v>
      </c>
      <c r="E54" s="2" t="s">
        <v>87</v>
      </c>
      <c r="F54" s="2" t="s">
        <v>88</v>
      </c>
      <c r="G54" s="2" t="s">
        <v>89</v>
      </c>
      <c r="H54" s="2" t="s">
        <v>90</v>
      </c>
      <c r="I54" s="2">
        <f>ROUND(29/100,9)</f>
        <v>0.28999999999999998</v>
      </c>
      <c r="J54" s="2">
        <v>0</v>
      </c>
      <c r="K54" s="2"/>
      <c r="L54" s="2"/>
      <c r="M54" s="2"/>
      <c r="N54" s="2"/>
      <c r="O54" s="2">
        <f t="shared" si="21"/>
        <v>42.34</v>
      </c>
      <c r="P54" s="2">
        <f t="shared" si="22"/>
        <v>0</v>
      </c>
      <c r="Q54" s="2">
        <f t="shared" si="23"/>
        <v>0.73</v>
      </c>
      <c r="R54" s="2">
        <f t="shared" si="24"/>
        <v>0.31</v>
      </c>
      <c r="S54" s="2">
        <f t="shared" si="25"/>
        <v>41.61</v>
      </c>
      <c r="T54" s="2">
        <f t="shared" si="26"/>
        <v>0</v>
      </c>
      <c r="U54" s="2">
        <f t="shared" si="27"/>
        <v>5.1880999999999995</v>
      </c>
      <c r="V54" s="2">
        <f t="shared" si="28"/>
        <v>2.3199999999999998E-2</v>
      </c>
      <c r="W54" s="2">
        <f t="shared" si="29"/>
        <v>0</v>
      </c>
      <c r="X54" s="2">
        <f t="shared" si="30"/>
        <v>35.630000000000003</v>
      </c>
      <c r="Y54" s="2">
        <f t="shared" si="31"/>
        <v>27.25</v>
      </c>
      <c r="Z54" s="2"/>
      <c r="AA54" s="2">
        <v>16697018</v>
      </c>
      <c r="AB54" s="2">
        <f t="shared" si="32"/>
        <v>145.97999999999999</v>
      </c>
      <c r="AC54" s="2">
        <f t="shared" si="63"/>
        <v>0</v>
      </c>
      <c r="AD54" s="2">
        <f t="shared" si="64"/>
        <v>2.5</v>
      </c>
      <c r="AE54" s="2">
        <f t="shared" si="65"/>
        <v>1.08</v>
      </c>
      <c r="AF54" s="2">
        <f t="shared" si="66"/>
        <v>143.47999999999999</v>
      </c>
      <c r="AG54" s="2">
        <f t="shared" si="36"/>
        <v>0</v>
      </c>
      <c r="AH54" s="2">
        <f t="shared" si="67"/>
        <v>17.89</v>
      </c>
      <c r="AI54" s="2">
        <f t="shared" si="68"/>
        <v>0.08</v>
      </c>
      <c r="AJ54" s="2">
        <f t="shared" si="38"/>
        <v>0</v>
      </c>
      <c r="AK54" s="2">
        <v>145.97999999999999</v>
      </c>
      <c r="AL54" s="2">
        <v>0</v>
      </c>
      <c r="AM54" s="2">
        <v>2.5</v>
      </c>
      <c r="AN54" s="2">
        <v>1.08</v>
      </c>
      <c r="AO54" s="2">
        <v>143.47999999999999</v>
      </c>
      <c r="AP54" s="2">
        <v>0</v>
      </c>
      <c r="AQ54" s="2">
        <v>17.89</v>
      </c>
      <c r="AR54" s="2">
        <v>0.08</v>
      </c>
      <c r="AS54" s="2">
        <v>0</v>
      </c>
      <c r="AT54" s="2">
        <v>85</v>
      </c>
      <c r="AU54" s="2">
        <v>65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91</v>
      </c>
      <c r="BK54" s="2"/>
      <c r="BL54" s="2"/>
      <c r="BM54" s="2">
        <v>67001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85</v>
      </c>
      <c r="CA54" s="2">
        <v>65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9"/>
        <v>42.339999999999996</v>
      </c>
      <c r="CQ54" s="2">
        <f t="shared" si="40"/>
        <v>0</v>
      </c>
      <c r="CR54" s="2">
        <f t="shared" si="41"/>
        <v>2.5</v>
      </c>
      <c r="CS54" s="2">
        <f t="shared" si="42"/>
        <v>1.08</v>
      </c>
      <c r="CT54" s="2">
        <f t="shared" si="43"/>
        <v>143.47999999999999</v>
      </c>
      <c r="CU54" s="2">
        <f t="shared" si="44"/>
        <v>0</v>
      </c>
      <c r="CV54" s="2">
        <f t="shared" si="45"/>
        <v>17.89</v>
      </c>
      <c r="CW54" s="2">
        <f t="shared" si="46"/>
        <v>0.08</v>
      </c>
      <c r="CX54" s="2">
        <f t="shared" si="47"/>
        <v>0</v>
      </c>
      <c r="CY54" s="2">
        <f t="shared" si="48"/>
        <v>35.632000000000005</v>
      </c>
      <c r="CZ54" s="2">
        <f t="shared" si="49"/>
        <v>27.248000000000001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1013</v>
      </c>
      <c r="DV54" s="2" t="s">
        <v>90</v>
      </c>
      <c r="DW54" s="2" t="s">
        <v>90</v>
      </c>
      <c r="DX54" s="2">
        <v>1</v>
      </c>
      <c r="DY54" s="2"/>
      <c r="DZ54" s="2"/>
      <c r="EA54" s="2"/>
      <c r="EB54" s="2"/>
      <c r="EC54" s="2"/>
      <c r="ED54" s="2"/>
      <c r="EE54" s="2">
        <v>16510612</v>
      </c>
      <c r="EF54" s="2">
        <v>6</v>
      </c>
      <c r="EG54" s="2" t="s">
        <v>20</v>
      </c>
      <c r="EH54" s="2">
        <v>0</v>
      </c>
      <c r="EI54" s="2" t="s">
        <v>6</v>
      </c>
      <c r="EJ54" s="2">
        <v>1</v>
      </c>
      <c r="EK54" s="2">
        <v>67001</v>
      </c>
      <c r="EL54" s="2" t="s">
        <v>92</v>
      </c>
      <c r="EM54" s="2" t="s">
        <v>93</v>
      </c>
      <c r="EN54" s="2"/>
      <c r="EO54" s="2" t="s">
        <v>6</v>
      </c>
      <c r="EP54" s="2"/>
      <c r="EQ54" s="2">
        <v>131072</v>
      </c>
      <c r="ER54" s="2">
        <v>145.97999999999999</v>
      </c>
      <c r="ES54" s="2">
        <v>0</v>
      </c>
      <c r="ET54" s="2">
        <v>2.5</v>
      </c>
      <c r="EU54" s="2">
        <v>1.08</v>
      </c>
      <c r="EV54" s="2">
        <v>143.47999999999999</v>
      </c>
      <c r="EW54" s="2">
        <v>17.89</v>
      </c>
      <c r="EX54" s="2">
        <v>0.08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0"/>
        <v>0</v>
      </c>
      <c r="FS54" s="2">
        <v>0</v>
      </c>
      <c r="FT54" s="2"/>
      <c r="FU54" s="2"/>
      <c r="FV54" s="2"/>
      <c r="FW54" s="2"/>
      <c r="FX54" s="2">
        <v>85</v>
      </c>
      <c r="FY54" s="2">
        <v>65</v>
      </c>
      <c r="FZ54" s="2"/>
      <c r="GA54" s="2" t="s">
        <v>6</v>
      </c>
      <c r="GB54" s="2"/>
      <c r="GC54" s="2"/>
      <c r="GD54" s="2">
        <v>0</v>
      </c>
      <c r="GE54" s="2"/>
      <c r="GF54" s="2">
        <v>1077668203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1"/>
        <v>0</v>
      </c>
      <c r="GM54" s="2">
        <f t="shared" si="52"/>
        <v>105.22</v>
      </c>
      <c r="GN54" s="2">
        <f t="shared" si="53"/>
        <v>105.22</v>
      </c>
      <c r="GO54" s="2">
        <f t="shared" si="54"/>
        <v>0</v>
      </c>
      <c r="GP54" s="2">
        <f t="shared" si="55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6"/>
        <v>0</v>
      </c>
      <c r="GW54" s="2">
        <v>1</v>
      </c>
      <c r="GX54" s="2">
        <f t="shared" si="57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ROW(SmtRes!A72)</f>
        <v>72</v>
      </c>
      <c r="D55">
        <f>ROW(EtalonRes!A76)</f>
        <v>76</v>
      </c>
      <c r="E55" t="s">
        <v>87</v>
      </c>
      <c r="F55" t="s">
        <v>88</v>
      </c>
      <c r="G55" t="s">
        <v>89</v>
      </c>
      <c r="H55" t="s">
        <v>90</v>
      </c>
      <c r="I55">
        <f>ROUND(29/100,9)</f>
        <v>0.28999999999999998</v>
      </c>
      <c r="J55">
        <v>0</v>
      </c>
      <c r="O55">
        <f t="shared" si="21"/>
        <v>277.72000000000003</v>
      </c>
      <c r="P55">
        <f t="shared" si="22"/>
        <v>0</v>
      </c>
      <c r="Q55">
        <f t="shared" si="23"/>
        <v>4.76</v>
      </c>
      <c r="R55">
        <f t="shared" si="24"/>
        <v>2.0499999999999998</v>
      </c>
      <c r="S55">
        <f t="shared" si="25"/>
        <v>272.95999999999998</v>
      </c>
      <c r="T55">
        <f t="shared" si="26"/>
        <v>0</v>
      </c>
      <c r="U55">
        <f t="shared" si="27"/>
        <v>5.1880999999999995</v>
      </c>
      <c r="V55">
        <f t="shared" si="28"/>
        <v>2.3199999999999998E-2</v>
      </c>
      <c r="W55">
        <f t="shared" si="29"/>
        <v>0</v>
      </c>
      <c r="X55">
        <f t="shared" si="30"/>
        <v>233.76</v>
      </c>
      <c r="Y55">
        <f t="shared" si="31"/>
        <v>178.76</v>
      </c>
      <c r="AA55">
        <v>16697019</v>
      </c>
      <c r="AB55">
        <f t="shared" si="32"/>
        <v>145.97999999999999</v>
      </c>
      <c r="AC55">
        <f t="shared" si="63"/>
        <v>0</v>
      </c>
      <c r="AD55">
        <f t="shared" si="64"/>
        <v>2.5</v>
      </c>
      <c r="AE55">
        <f t="shared" si="65"/>
        <v>1.08</v>
      </c>
      <c r="AF55">
        <f t="shared" si="66"/>
        <v>143.47999999999999</v>
      </c>
      <c r="AG55">
        <f t="shared" si="36"/>
        <v>0</v>
      </c>
      <c r="AH55">
        <f t="shared" si="67"/>
        <v>17.89</v>
      </c>
      <c r="AI55">
        <f t="shared" si="68"/>
        <v>0.08</v>
      </c>
      <c r="AJ55">
        <f t="shared" si="38"/>
        <v>0</v>
      </c>
      <c r="AK55">
        <v>145.97999999999999</v>
      </c>
      <c r="AL55">
        <v>0</v>
      </c>
      <c r="AM55">
        <v>2.5</v>
      </c>
      <c r="AN55">
        <v>1.08</v>
      </c>
      <c r="AO55">
        <v>143.47999999999999</v>
      </c>
      <c r="AP55">
        <v>0</v>
      </c>
      <c r="AQ55">
        <v>17.89</v>
      </c>
      <c r="AR55">
        <v>0.08</v>
      </c>
      <c r="AS55">
        <v>0</v>
      </c>
      <c r="AT55">
        <v>85</v>
      </c>
      <c r="AU55">
        <v>65</v>
      </c>
      <c r="AV55">
        <v>1</v>
      </c>
      <c r="AW55">
        <v>1</v>
      </c>
      <c r="AZ55">
        <v>6.56</v>
      </c>
      <c r="BA55">
        <v>6.56</v>
      </c>
      <c r="BB55">
        <v>6.56</v>
      </c>
      <c r="BC55">
        <v>6.56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91</v>
      </c>
      <c r="BM55">
        <v>67001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6.56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85</v>
      </c>
      <c r="CA55">
        <v>65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9"/>
        <v>277.71999999999997</v>
      </c>
      <c r="CQ55">
        <f t="shared" si="40"/>
        <v>0</v>
      </c>
      <c r="CR55">
        <f t="shared" si="41"/>
        <v>16.399999999999999</v>
      </c>
      <c r="CS55">
        <f t="shared" si="42"/>
        <v>7.0848000000000004</v>
      </c>
      <c r="CT55">
        <f t="shared" si="43"/>
        <v>941.22879999999986</v>
      </c>
      <c r="CU55">
        <f t="shared" si="44"/>
        <v>0</v>
      </c>
      <c r="CV55">
        <f t="shared" si="45"/>
        <v>17.89</v>
      </c>
      <c r="CW55">
        <f t="shared" si="46"/>
        <v>0.08</v>
      </c>
      <c r="CX55">
        <f t="shared" si="47"/>
        <v>0</v>
      </c>
      <c r="CY55">
        <f t="shared" si="48"/>
        <v>233.7585</v>
      </c>
      <c r="CZ55">
        <f t="shared" si="49"/>
        <v>178.75649999999999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90</v>
      </c>
      <c r="DW55" t="s">
        <v>90</v>
      </c>
      <c r="DX55">
        <v>1</v>
      </c>
      <c r="EE55">
        <v>16510612</v>
      </c>
      <c r="EF55">
        <v>6</v>
      </c>
      <c r="EG55" t="s">
        <v>20</v>
      </c>
      <c r="EH55">
        <v>0</v>
      </c>
      <c r="EI55" t="s">
        <v>6</v>
      </c>
      <c r="EJ55">
        <v>1</v>
      </c>
      <c r="EK55">
        <v>67001</v>
      </c>
      <c r="EL55" t="s">
        <v>92</v>
      </c>
      <c r="EM55" t="s">
        <v>93</v>
      </c>
      <c r="EO55" t="s">
        <v>6</v>
      </c>
      <c r="EQ55">
        <v>131072</v>
      </c>
      <c r="ER55">
        <v>145.97999999999999</v>
      </c>
      <c r="ES55">
        <v>0</v>
      </c>
      <c r="ET55">
        <v>2.5</v>
      </c>
      <c r="EU55">
        <v>1.08</v>
      </c>
      <c r="EV55">
        <v>143.47999999999999</v>
      </c>
      <c r="EW55">
        <v>17.89</v>
      </c>
      <c r="EX55">
        <v>0.08</v>
      </c>
      <c r="EY55">
        <v>0</v>
      </c>
      <c r="FQ55">
        <v>0</v>
      </c>
      <c r="FR55">
        <f t="shared" si="50"/>
        <v>0</v>
      </c>
      <c r="FS55">
        <v>0</v>
      </c>
      <c r="FX55">
        <v>85</v>
      </c>
      <c r="FY55">
        <v>65</v>
      </c>
      <c r="GA55" t="s">
        <v>6</v>
      </c>
      <c r="GD55">
        <v>0</v>
      </c>
      <c r="GF55">
        <v>1077668203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1"/>
        <v>0</v>
      </c>
      <c r="GM55">
        <f t="shared" si="52"/>
        <v>690.24</v>
      </c>
      <c r="GN55">
        <f t="shared" si="53"/>
        <v>690.24</v>
      </c>
      <c r="GO55">
        <f t="shared" si="54"/>
        <v>0</v>
      </c>
      <c r="GP55">
        <f t="shared" si="55"/>
        <v>0</v>
      </c>
      <c r="GR55">
        <v>0</v>
      </c>
      <c r="GS55">
        <v>3</v>
      </c>
      <c r="GT55">
        <v>0</v>
      </c>
      <c r="GU55" t="s">
        <v>6</v>
      </c>
      <c r="GV55">
        <f t="shared" si="56"/>
        <v>0</v>
      </c>
      <c r="GW55">
        <v>1</v>
      </c>
      <c r="GX55">
        <f t="shared" si="57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ROW(SmtRes!A75)</f>
        <v>75</v>
      </c>
      <c r="D56" s="2">
        <f>ROW(EtalonRes!A79)</f>
        <v>79</v>
      </c>
      <c r="E56" s="2" t="s">
        <v>94</v>
      </c>
      <c r="F56" s="2" t="s">
        <v>95</v>
      </c>
      <c r="G56" s="2" t="s">
        <v>96</v>
      </c>
      <c r="H56" s="2" t="s">
        <v>90</v>
      </c>
      <c r="I56" s="2">
        <f>ROUND(7/100,9)</f>
        <v>7.0000000000000007E-2</v>
      </c>
      <c r="J56" s="2">
        <v>0</v>
      </c>
      <c r="K56" s="2"/>
      <c r="L56" s="2"/>
      <c r="M56" s="2"/>
      <c r="N56" s="2"/>
      <c r="O56" s="2">
        <f t="shared" si="21"/>
        <v>5.97</v>
      </c>
      <c r="P56" s="2">
        <f t="shared" si="22"/>
        <v>0</v>
      </c>
      <c r="Q56" s="2">
        <f t="shared" si="23"/>
        <v>7.0000000000000007E-2</v>
      </c>
      <c r="R56" s="2">
        <f t="shared" si="24"/>
        <v>0.03</v>
      </c>
      <c r="S56" s="2">
        <f t="shared" si="25"/>
        <v>5.9</v>
      </c>
      <c r="T56" s="2">
        <f t="shared" si="26"/>
        <v>0</v>
      </c>
      <c r="U56" s="2">
        <f t="shared" si="27"/>
        <v>0.75670000000000015</v>
      </c>
      <c r="V56" s="2">
        <f t="shared" si="28"/>
        <v>2.1000000000000003E-3</v>
      </c>
      <c r="W56" s="2">
        <f t="shared" si="29"/>
        <v>0</v>
      </c>
      <c r="X56" s="2">
        <f t="shared" si="30"/>
        <v>5.04</v>
      </c>
      <c r="Y56" s="2">
        <f t="shared" si="31"/>
        <v>3.85</v>
      </c>
      <c r="Z56" s="2"/>
      <c r="AA56" s="2">
        <v>16697018</v>
      </c>
      <c r="AB56" s="2">
        <f t="shared" si="32"/>
        <v>85.26</v>
      </c>
      <c r="AC56" s="2">
        <f t="shared" si="63"/>
        <v>0</v>
      </c>
      <c r="AD56" s="2">
        <f t="shared" si="64"/>
        <v>0.94</v>
      </c>
      <c r="AE56" s="2">
        <f t="shared" si="65"/>
        <v>0.41</v>
      </c>
      <c r="AF56" s="2">
        <f t="shared" si="66"/>
        <v>84.32</v>
      </c>
      <c r="AG56" s="2">
        <f t="shared" si="36"/>
        <v>0</v>
      </c>
      <c r="AH56" s="2">
        <f t="shared" si="67"/>
        <v>10.81</v>
      </c>
      <c r="AI56" s="2">
        <f t="shared" si="68"/>
        <v>0.03</v>
      </c>
      <c r="AJ56" s="2">
        <f t="shared" si="38"/>
        <v>0</v>
      </c>
      <c r="AK56" s="2">
        <v>85.26</v>
      </c>
      <c r="AL56" s="2">
        <v>0</v>
      </c>
      <c r="AM56" s="2">
        <v>0.94</v>
      </c>
      <c r="AN56" s="2">
        <v>0.41</v>
      </c>
      <c r="AO56" s="2">
        <v>84.32</v>
      </c>
      <c r="AP56" s="2">
        <v>0</v>
      </c>
      <c r="AQ56" s="2">
        <v>10.81</v>
      </c>
      <c r="AR56" s="2">
        <v>0.03</v>
      </c>
      <c r="AS56" s="2">
        <v>0</v>
      </c>
      <c r="AT56" s="2">
        <v>85</v>
      </c>
      <c r="AU56" s="2">
        <v>65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97</v>
      </c>
      <c r="BK56" s="2"/>
      <c r="BL56" s="2"/>
      <c r="BM56" s="2">
        <v>67001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85</v>
      </c>
      <c r="CA56" s="2">
        <v>65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9"/>
        <v>5.9700000000000006</v>
      </c>
      <c r="CQ56" s="2">
        <f t="shared" si="40"/>
        <v>0</v>
      </c>
      <c r="CR56" s="2">
        <f t="shared" si="41"/>
        <v>0.94</v>
      </c>
      <c r="CS56" s="2">
        <f t="shared" si="42"/>
        <v>0.41</v>
      </c>
      <c r="CT56" s="2">
        <f t="shared" si="43"/>
        <v>84.32</v>
      </c>
      <c r="CU56" s="2">
        <f t="shared" si="44"/>
        <v>0</v>
      </c>
      <c r="CV56" s="2">
        <f t="shared" si="45"/>
        <v>10.81</v>
      </c>
      <c r="CW56" s="2">
        <f t="shared" si="46"/>
        <v>0.03</v>
      </c>
      <c r="CX56" s="2">
        <f t="shared" si="47"/>
        <v>0</v>
      </c>
      <c r="CY56" s="2">
        <f t="shared" si="48"/>
        <v>5.0405000000000006</v>
      </c>
      <c r="CZ56" s="2">
        <f t="shared" si="49"/>
        <v>3.8545000000000003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1013</v>
      </c>
      <c r="DV56" s="2" t="s">
        <v>90</v>
      </c>
      <c r="DW56" s="2" t="s">
        <v>90</v>
      </c>
      <c r="DX56" s="2">
        <v>1</v>
      </c>
      <c r="DY56" s="2"/>
      <c r="DZ56" s="2"/>
      <c r="EA56" s="2"/>
      <c r="EB56" s="2"/>
      <c r="EC56" s="2"/>
      <c r="ED56" s="2"/>
      <c r="EE56" s="2">
        <v>16510612</v>
      </c>
      <c r="EF56" s="2">
        <v>6</v>
      </c>
      <c r="EG56" s="2" t="s">
        <v>20</v>
      </c>
      <c r="EH56" s="2">
        <v>0</v>
      </c>
      <c r="EI56" s="2" t="s">
        <v>6</v>
      </c>
      <c r="EJ56" s="2">
        <v>1</v>
      </c>
      <c r="EK56" s="2">
        <v>67001</v>
      </c>
      <c r="EL56" s="2" t="s">
        <v>92</v>
      </c>
      <c r="EM56" s="2" t="s">
        <v>93</v>
      </c>
      <c r="EN56" s="2"/>
      <c r="EO56" s="2" t="s">
        <v>6</v>
      </c>
      <c r="EP56" s="2"/>
      <c r="EQ56" s="2">
        <v>131072</v>
      </c>
      <c r="ER56" s="2">
        <v>85.26</v>
      </c>
      <c r="ES56" s="2">
        <v>0</v>
      </c>
      <c r="ET56" s="2">
        <v>0.94</v>
      </c>
      <c r="EU56" s="2">
        <v>0.41</v>
      </c>
      <c r="EV56" s="2">
        <v>84.32</v>
      </c>
      <c r="EW56" s="2">
        <v>10.81</v>
      </c>
      <c r="EX56" s="2">
        <v>0.03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0"/>
        <v>0</v>
      </c>
      <c r="FS56" s="2">
        <v>0</v>
      </c>
      <c r="FT56" s="2"/>
      <c r="FU56" s="2"/>
      <c r="FV56" s="2"/>
      <c r="FW56" s="2"/>
      <c r="FX56" s="2">
        <v>85</v>
      </c>
      <c r="FY56" s="2">
        <v>65</v>
      </c>
      <c r="FZ56" s="2"/>
      <c r="GA56" s="2" t="s">
        <v>6</v>
      </c>
      <c r="GB56" s="2"/>
      <c r="GC56" s="2"/>
      <c r="GD56" s="2">
        <v>0</v>
      </c>
      <c r="GE56" s="2"/>
      <c r="GF56" s="2">
        <v>956926288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1"/>
        <v>0</v>
      </c>
      <c r="GM56" s="2">
        <f t="shared" si="52"/>
        <v>14.86</v>
      </c>
      <c r="GN56" s="2">
        <f t="shared" si="53"/>
        <v>14.86</v>
      </c>
      <c r="GO56" s="2">
        <f t="shared" si="54"/>
        <v>0</v>
      </c>
      <c r="GP56" s="2">
        <f t="shared" si="55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6"/>
        <v>0</v>
      </c>
      <c r="GW56" s="2">
        <v>1</v>
      </c>
      <c r="GX56" s="2">
        <f t="shared" si="57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ROW(SmtRes!A78)</f>
        <v>78</v>
      </c>
      <c r="D57">
        <f>ROW(EtalonRes!A82)</f>
        <v>82</v>
      </c>
      <c r="E57" t="s">
        <v>94</v>
      </c>
      <c r="F57" t="s">
        <v>95</v>
      </c>
      <c r="G57" t="s">
        <v>96</v>
      </c>
      <c r="H57" t="s">
        <v>90</v>
      </c>
      <c r="I57">
        <f>ROUND(7/100,9)</f>
        <v>7.0000000000000007E-2</v>
      </c>
      <c r="J57">
        <v>0</v>
      </c>
      <c r="O57">
        <f t="shared" si="21"/>
        <v>39.15</v>
      </c>
      <c r="P57">
        <f t="shared" si="22"/>
        <v>0</v>
      </c>
      <c r="Q57">
        <f t="shared" si="23"/>
        <v>0.43</v>
      </c>
      <c r="R57">
        <f t="shared" si="24"/>
        <v>0.19</v>
      </c>
      <c r="S57">
        <f t="shared" si="25"/>
        <v>38.72</v>
      </c>
      <c r="T57">
        <f t="shared" si="26"/>
        <v>0</v>
      </c>
      <c r="U57">
        <f t="shared" si="27"/>
        <v>0.75670000000000015</v>
      </c>
      <c r="V57">
        <f t="shared" si="28"/>
        <v>2.1000000000000003E-3</v>
      </c>
      <c r="W57">
        <f t="shared" si="29"/>
        <v>0</v>
      </c>
      <c r="X57">
        <f t="shared" si="30"/>
        <v>33.07</v>
      </c>
      <c r="Y57">
        <f t="shared" si="31"/>
        <v>25.29</v>
      </c>
      <c r="AA57">
        <v>16697019</v>
      </c>
      <c r="AB57">
        <f t="shared" si="32"/>
        <v>85.26</v>
      </c>
      <c r="AC57">
        <f t="shared" si="63"/>
        <v>0</v>
      </c>
      <c r="AD57">
        <f t="shared" si="64"/>
        <v>0.94</v>
      </c>
      <c r="AE57">
        <f t="shared" si="65"/>
        <v>0.41</v>
      </c>
      <c r="AF57">
        <f t="shared" si="66"/>
        <v>84.32</v>
      </c>
      <c r="AG57">
        <f t="shared" si="36"/>
        <v>0</v>
      </c>
      <c r="AH57">
        <f t="shared" si="67"/>
        <v>10.81</v>
      </c>
      <c r="AI57">
        <f t="shared" si="68"/>
        <v>0.03</v>
      </c>
      <c r="AJ57">
        <f t="shared" si="38"/>
        <v>0</v>
      </c>
      <c r="AK57">
        <v>85.26</v>
      </c>
      <c r="AL57">
        <v>0</v>
      </c>
      <c r="AM57">
        <v>0.94</v>
      </c>
      <c r="AN57">
        <v>0.41</v>
      </c>
      <c r="AO57">
        <v>84.32</v>
      </c>
      <c r="AP57">
        <v>0</v>
      </c>
      <c r="AQ57">
        <v>10.81</v>
      </c>
      <c r="AR57">
        <v>0.03</v>
      </c>
      <c r="AS57">
        <v>0</v>
      </c>
      <c r="AT57">
        <v>85</v>
      </c>
      <c r="AU57">
        <v>65</v>
      </c>
      <c r="AV57">
        <v>1</v>
      </c>
      <c r="AW57">
        <v>1</v>
      </c>
      <c r="AZ57">
        <v>6.56</v>
      </c>
      <c r="BA57">
        <v>6.56</v>
      </c>
      <c r="BB57">
        <v>6.56</v>
      </c>
      <c r="BC57">
        <v>6.56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97</v>
      </c>
      <c r="BM57">
        <v>67001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6.56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85</v>
      </c>
      <c r="CA57">
        <v>65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9"/>
        <v>39.15</v>
      </c>
      <c r="CQ57">
        <f t="shared" si="40"/>
        <v>0</v>
      </c>
      <c r="CR57">
        <f t="shared" si="41"/>
        <v>6.1663999999999994</v>
      </c>
      <c r="CS57">
        <f t="shared" si="42"/>
        <v>2.6895999999999995</v>
      </c>
      <c r="CT57">
        <f t="shared" si="43"/>
        <v>553.13919999999996</v>
      </c>
      <c r="CU57">
        <f t="shared" si="44"/>
        <v>0</v>
      </c>
      <c r="CV57">
        <f t="shared" si="45"/>
        <v>10.81</v>
      </c>
      <c r="CW57">
        <f t="shared" si="46"/>
        <v>0.03</v>
      </c>
      <c r="CX57">
        <f t="shared" si="47"/>
        <v>0</v>
      </c>
      <c r="CY57">
        <f t="shared" si="48"/>
        <v>33.073499999999996</v>
      </c>
      <c r="CZ57">
        <f t="shared" si="49"/>
        <v>25.291499999999996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90</v>
      </c>
      <c r="DW57" t="s">
        <v>90</v>
      </c>
      <c r="DX57">
        <v>1</v>
      </c>
      <c r="EE57">
        <v>16510612</v>
      </c>
      <c r="EF57">
        <v>6</v>
      </c>
      <c r="EG57" t="s">
        <v>20</v>
      </c>
      <c r="EH57">
        <v>0</v>
      </c>
      <c r="EI57" t="s">
        <v>6</v>
      </c>
      <c r="EJ57">
        <v>1</v>
      </c>
      <c r="EK57">
        <v>67001</v>
      </c>
      <c r="EL57" t="s">
        <v>92</v>
      </c>
      <c r="EM57" t="s">
        <v>93</v>
      </c>
      <c r="EO57" t="s">
        <v>6</v>
      </c>
      <c r="EQ57">
        <v>131072</v>
      </c>
      <c r="ER57">
        <v>85.26</v>
      </c>
      <c r="ES57">
        <v>0</v>
      </c>
      <c r="ET57">
        <v>0.94</v>
      </c>
      <c r="EU57">
        <v>0.41</v>
      </c>
      <c r="EV57">
        <v>84.32</v>
      </c>
      <c r="EW57">
        <v>10.81</v>
      </c>
      <c r="EX57">
        <v>0.03</v>
      </c>
      <c r="EY57">
        <v>0</v>
      </c>
      <c r="FQ57">
        <v>0</v>
      </c>
      <c r="FR57">
        <f t="shared" si="50"/>
        <v>0</v>
      </c>
      <c r="FS57">
        <v>0</v>
      </c>
      <c r="FX57">
        <v>85</v>
      </c>
      <c r="FY57">
        <v>65</v>
      </c>
      <c r="GA57" t="s">
        <v>6</v>
      </c>
      <c r="GD57">
        <v>0</v>
      </c>
      <c r="GF57">
        <v>956926288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1"/>
        <v>0</v>
      </c>
      <c r="GM57">
        <f t="shared" si="52"/>
        <v>97.51</v>
      </c>
      <c r="GN57">
        <f t="shared" si="53"/>
        <v>97.51</v>
      </c>
      <c r="GO57">
        <f t="shared" si="54"/>
        <v>0</v>
      </c>
      <c r="GP57">
        <f t="shared" si="55"/>
        <v>0</v>
      </c>
      <c r="GR57">
        <v>0</v>
      </c>
      <c r="GS57">
        <v>3</v>
      </c>
      <c r="GT57">
        <v>0</v>
      </c>
      <c r="GU57" t="s">
        <v>6</v>
      </c>
      <c r="GV57">
        <f t="shared" si="56"/>
        <v>0</v>
      </c>
      <c r="GW57">
        <v>1</v>
      </c>
      <c r="GX57">
        <f t="shared" si="57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ROW(SmtRes!A81)</f>
        <v>81</v>
      </c>
      <c r="D58" s="2">
        <f>ROW(EtalonRes!A85)</f>
        <v>85</v>
      </c>
      <c r="E58" s="2" t="s">
        <v>98</v>
      </c>
      <c r="F58" s="2" t="s">
        <v>99</v>
      </c>
      <c r="G58" s="2" t="s">
        <v>100</v>
      </c>
      <c r="H58" s="2" t="s">
        <v>49</v>
      </c>
      <c r="I58" s="2">
        <f>ROUND(713.2/100,9)</f>
        <v>7.1319999999999997</v>
      </c>
      <c r="J58" s="2">
        <v>0</v>
      </c>
      <c r="K58" s="2"/>
      <c r="L58" s="2"/>
      <c r="M58" s="2"/>
      <c r="N58" s="2"/>
      <c r="O58" s="2">
        <f t="shared" si="21"/>
        <v>538.47</v>
      </c>
      <c r="P58" s="2">
        <f t="shared" si="22"/>
        <v>0</v>
      </c>
      <c r="Q58" s="2">
        <f t="shared" si="23"/>
        <v>2.21</v>
      </c>
      <c r="R58" s="2">
        <f t="shared" si="24"/>
        <v>1</v>
      </c>
      <c r="S58" s="2">
        <f t="shared" si="25"/>
        <v>536.26</v>
      </c>
      <c r="T58" s="2">
        <f t="shared" si="26"/>
        <v>0</v>
      </c>
      <c r="U58" s="2">
        <f t="shared" si="27"/>
        <v>68.752480000000006</v>
      </c>
      <c r="V58" s="2">
        <f t="shared" si="28"/>
        <v>7.1319999999999995E-2</v>
      </c>
      <c r="W58" s="2">
        <f t="shared" si="29"/>
        <v>0</v>
      </c>
      <c r="X58" s="2">
        <f t="shared" si="30"/>
        <v>456.67</v>
      </c>
      <c r="Y58" s="2">
        <f t="shared" si="31"/>
        <v>349.22</v>
      </c>
      <c r="Z58" s="2"/>
      <c r="AA58" s="2">
        <v>16697018</v>
      </c>
      <c r="AB58" s="2">
        <f t="shared" si="32"/>
        <v>75.5</v>
      </c>
      <c r="AC58" s="2">
        <f t="shared" si="63"/>
        <v>0</v>
      </c>
      <c r="AD58" s="2">
        <f t="shared" si="64"/>
        <v>0.31</v>
      </c>
      <c r="AE58" s="2">
        <f t="shared" si="65"/>
        <v>0.14000000000000001</v>
      </c>
      <c r="AF58" s="2">
        <f t="shared" si="66"/>
        <v>75.19</v>
      </c>
      <c r="AG58" s="2">
        <f t="shared" si="36"/>
        <v>0</v>
      </c>
      <c r="AH58" s="2">
        <f t="shared" si="67"/>
        <v>9.64</v>
      </c>
      <c r="AI58" s="2">
        <f t="shared" si="68"/>
        <v>0.01</v>
      </c>
      <c r="AJ58" s="2">
        <f t="shared" si="38"/>
        <v>0</v>
      </c>
      <c r="AK58" s="2">
        <v>75.5</v>
      </c>
      <c r="AL58" s="2">
        <v>0</v>
      </c>
      <c r="AM58" s="2">
        <v>0.31</v>
      </c>
      <c r="AN58" s="2">
        <v>0.14000000000000001</v>
      </c>
      <c r="AO58" s="2">
        <v>75.19</v>
      </c>
      <c r="AP58" s="2">
        <v>0</v>
      </c>
      <c r="AQ58" s="2">
        <v>9.64</v>
      </c>
      <c r="AR58" s="2">
        <v>0.01</v>
      </c>
      <c r="AS58" s="2">
        <v>0</v>
      </c>
      <c r="AT58" s="2">
        <v>85</v>
      </c>
      <c r="AU58" s="2">
        <v>65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101</v>
      </c>
      <c r="BK58" s="2"/>
      <c r="BL58" s="2"/>
      <c r="BM58" s="2">
        <v>67001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85</v>
      </c>
      <c r="CA58" s="2">
        <v>65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9"/>
        <v>538.47</v>
      </c>
      <c r="CQ58" s="2">
        <f t="shared" si="40"/>
        <v>0</v>
      </c>
      <c r="CR58" s="2">
        <f t="shared" si="41"/>
        <v>0.31</v>
      </c>
      <c r="CS58" s="2">
        <f t="shared" si="42"/>
        <v>0.14000000000000001</v>
      </c>
      <c r="CT58" s="2">
        <f t="shared" si="43"/>
        <v>75.19</v>
      </c>
      <c r="CU58" s="2">
        <f t="shared" si="44"/>
        <v>0</v>
      </c>
      <c r="CV58" s="2">
        <f t="shared" si="45"/>
        <v>9.64</v>
      </c>
      <c r="CW58" s="2">
        <f t="shared" si="46"/>
        <v>0.01</v>
      </c>
      <c r="CX58" s="2">
        <f t="shared" si="47"/>
        <v>0</v>
      </c>
      <c r="CY58" s="2">
        <f t="shared" si="48"/>
        <v>456.67099999999999</v>
      </c>
      <c r="CZ58" s="2">
        <f t="shared" si="49"/>
        <v>349.21899999999999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1003</v>
      </c>
      <c r="DV58" s="2" t="s">
        <v>49</v>
      </c>
      <c r="DW58" s="2" t="s">
        <v>49</v>
      </c>
      <c r="DX58" s="2">
        <v>100</v>
      </c>
      <c r="DY58" s="2"/>
      <c r="DZ58" s="2"/>
      <c r="EA58" s="2"/>
      <c r="EB58" s="2"/>
      <c r="EC58" s="2"/>
      <c r="ED58" s="2"/>
      <c r="EE58" s="2">
        <v>16510612</v>
      </c>
      <c r="EF58" s="2">
        <v>6</v>
      </c>
      <c r="EG58" s="2" t="s">
        <v>20</v>
      </c>
      <c r="EH58" s="2">
        <v>0</v>
      </c>
      <c r="EI58" s="2" t="s">
        <v>6</v>
      </c>
      <c r="EJ58" s="2">
        <v>1</v>
      </c>
      <c r="EK58" s="2">
        <v>67001</v>
      </c>
      <c r="EL58" s="2" t="s">
        <v>92</v>
      </c>
      <c r="EM58" s="2" t="s">
        <v>93</v>
      </c>
      <c r="EN58" s="2"/>
      <c r="EO58" s="2" t="s">
        <v>6</v>
      </c>
      <c r="EP58" s="2"/>
      <c r="EQ58" s="2">
        <v>131072</v>
      </c>
      <c r="ER58" s="2">
        <v>75.5</v>
      </c>
      <c r="ES58" s="2">
        <v>0</v>
      </c>
      <c r="ET58" s="2">
        <v>0.31</v>
      </c>
      <c r="EU58" s="2">
        <v>0.14000000000000001</v>
      </c>
      <c r="EV58" s="2">
        <v>75.19</v>
      </c>
      <c r="EW58" s="2">
        <v>9.64</v>
      </c>
      <c r="EX58" s="2">
        <v>0.01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0"/>
        <v>0</v>
      </c>
      <c r="FS58" s="2">
        <v>0</v>
      </c>
      <c r="FT58" s="2"/>
      <c r="FU58" s="2"/>
      <c r="FV58" s="2"/>
      <c r="FW58" s="2"/>
      <c r="FX58" s="2">
        <v>85</v>
      </c>
      <c r="FY58" s="2">
        <v>65</v>
      </c>
      <c r="FZ58" s="2"/>
      <c r="GA58" s="2" t="s">
        <v>6</v>
      </c>
      <c r="GB58" s="2"/>
      <c r="GC58" s="2"/>
      <c r="GD58" s="2">
        <v>0</v>
      </c>
      <c r="GE58" s="2"/>
      <c r="GF58" s="2">
        <v>994189354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1"/>
        <v>0</v>
      </c>
      <c r="GM58" s="2">
        <f t="shared" si="52"/>
        <v>1344.36</v>
      </c>
      <c r="GN58" s="2">
        <f t="shared" si="53"/>
        <v>1344.36</v>
      </c>
      <c r="GO58" s="2">
        <f t="shared" si="54"/>
        <v>0</v>
      </c>
      <c r="GP58" s="2">
        <f t="shared" si="55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6"/>
        <v>0</v>
      </c>
      <c r="GW58" s="2">
        <v>1</v>
      </c>
      <c r="GX58" s="2">
        <f t="shared" si="57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ROW(SmtRes!A84)</f>
        <v>84</v>
      </c>
      <c r="D59">
        <f>ROW(EtalonRes!A88)</f>
        <v>88</v>
      </c>
      <c r="E59" t="s">
        <v>98</v>
      </c>
      <c r="F59" t="s">
        <v>99</v>
      </c>
      <c r="G59" t="s">
        <v>100</v>
      </c>
      <c r="H59" t="s">
        <v>49</v>
      </c>
      <c r="I59">
        <f>ROUND(713.2/100,9)</f>
        <v>7.1319999999999997</v>
      </c>
      <c r="J59">
        <v>0</v>
      </c>
      <c r="O59">
        <f t="shared" si="21"/>
        <v>3532.33</v>
      </c>
      <c r="P59">
        <f t="shared" si="22"/>
        <v>0</v>
      </c>
      <c r="Q59">
        <f t="shared" si="23"/>
        <v>14.5</v>
      </c>
      <c r="R59">
        <f t="shared" si="24"/>
        <v>6.55</v>
      </c>
      <c r="S59">
        <f t="shared" si="25"/>
        <v>3517.83</v>
      </c>
      <c r="T59">
        <f t="shared" si="26"/>
        <v>0</v>
      </c>
      <c r="U59">
        <f t="shared" si="27"/>
        <v>68.752480000000006</v>
      </c>
      <c r="V59">
        <f t="shared" si="28"/>
        <v>7.1319999999999995E-2</v>
      </c>
      <c r="W59">
        <f t="shared" si="29"/>
        <v>0</v>
      </c>
      <c r="X59">
        <f t="shared" si="30"/>
        <v>2995.72</v>
      </c>
      <c r="Y59">
        <f t="shared" si="31"/>
        <v>2290.85</v>
      </c>
      <c r="AA59">
        <v>16697019</v>
      </c>
      <c r="AB59">
        <f t="shared" si="32"/>
        <v>75.5</v>
      </c>
      <c r="AC59">
        <f t="shared" si="63"/>
        <v>0</v>
      </c>
      <c r="AD59">
        <f t="shared" si="64"/>
        <v>0.31</v>
      </c>
      <c r="AE59">
        <f t="shared" si="65"/>
        <v>0.14000000000000001</v>
      </c>
      <c r="AF59">
        <f t="shared" si="66"/>
        <v>75.19</v>
      </c>
      <c r="AG59">
        <f t="shared" si="36"/>
        <v>0</v>
      </c>
      <c r="AH59">
        <f t="shared" si="67"/>
        <v>9.64</v>
      </c>
      <c r="AI59">
        <f t="shared" si="68"/>
        <v>0.01</v>
      </c>
      <c r="AJ59">
        <f t="shared" si="38"/>
        <v>0</v>
      </c>
      <c r="AK59">
        <v>75.5</v>
      </c>
      <c r="AL59">
        <v>0</v>
      </c>
      <c r="AM59">
        <v>0.31</v>
      </c>
      <c r="AN59">
        <v>0.14000000000000001</v>
      </c>
      <c r="AO59">
        <v>75.19</v>
      </c>
      <c r="AP59">
        <v>0</v>
      </c>
      <c r="AQ59">
        <v>9.64</v>
      </c>
      <c r="AR59">
        <v>0.01</v>
      </c>
      <c r="AS59">
        <v>0</v>
      </c>
      <c r="AT59">
        <v>85</v>
      </c>
      <c r="AU59">
        <v>65</v>
      </c>
      <c r="AV59">
        <v>1</v>
      </c>
      <c r="AW59">
        <v>1</v>
      </c>
      <c r="AZ59">
        <v>6.56</v>
      </c>
      <c r="BA59">
        <v>6.56</v>
      </c>
      <c r="BB59">
        <v>6.56</v>
      </c>
      <c r="BC59">
        <v>6.56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101</v>
      </c>
      <c r="BM59">
        <v>67001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6.56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85</v>
      </c>
      <c r="CA59">
        <v>65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9"/>
        <v>3532.33</v>
      </c>
      <c r="CQ59">
        <f t="shared" si="40"/>
        <v>0</v>
      </c>
      <c r="CR59">
        <f t="shared" si="41"/>
        <v>2.0335999999999999</v>
      </c>
      <c r="CS59">
        <f t="shared" si="42"/>
        <v>0.91839999999999999</v>
      </c>
      <c r="CT59">
        <f t="shared" si="43"/>
        <v>493.24639999999994</v>
      </c>
      <c r="CU59">
        <f t="shared" si="44"/>
        <v>0</v>
      </c>
      <c r="CV59">
        <f t="shared" si="45"/>
        <v>9.64</v>
      </c>
      <c r="CW59">
        <f t="shared" si="46"/>
        <v>0.01</v>
      </c>
      <c r="CX59">
        <f t="shared" si="47"/>
        <v>0</v>
      </c>
      <c r="CY59">
        <f t="shared" si="48"/>
        <v>2995.723</v>
      </c>
      <c r="CZ59">
        <f t="shared" si="49"/>
        <v>2290.8470000000002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1003</v>
      </c>
      <c r="DV59" t="s">
        <v>49</v>
      </c>
      <c r="DW59" t="s">
        <v>49</v>
      </c>
      <c r="DX59">
        <v>100</v>
      </c>
      <c r="EE59">
        <v>16510612</v>
      </c>
      <c r="EF59">
        <v>6</v>
      </c>
      <c r="EG59" t="s">
        <v>20</v>
      </c>
      <c r="EH59">
        <v>0</v>
      </c>
      <c r="EI59" t="s">
        <v>6</v>
      </c>
      <c r="EJ59">
        <v>1</v>
      </c>
      <c r="EK59">
        <v>67001</v>
      </c>
      <c r="EL59" t="s">
        <v>92</v>
      </c>
      <c r="EM59" t="s">
        <v>93</v>
      </c>
      <c r="EO59" t="s">
        <v>6</v>
      </c>
      <c r="EQ59">
        <v>131072</v>
      </c>
      <c r="ER59">
        <v>75.5</v>
      </c>
      <c r="ES59">
        <v>0</v>
      </c>
      <c r="ET59">
        <v>0.31</v>
      </c>
      <c r="EU59">
        <v>0.14000000000000001</v>
      </c>
      <c r="EV59">
        <v>75.19</v>
      </c>
      <c r="EW59">
        <v>9.64</v>
      </c>
      <c r="EX59">
        <v>0.01</v>
      </c>
      <c r="EY59">
        <v>0</v>
      </c>
      <c r="FQ59">
        <v>0</v>
      </c>
      <c r="FR59">
        <f t="shared" si="50"/>
        <v>0</v>
      </c>
      <c r="FS59">
        <v>0</v>
      </c>
      <c r="FX59">
        <v>85</v>
      </c>
      <c r="FY59">
        <v>65</v>
      </c>
      <c r="GA59" t="s">
        <v>6</v>
      </c>
      <c r="GD59">
        <v>0</v>
      </c>
      <c r="GF59">
        <v>994189354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51"/>
        <v>0</v>
      </c>
      <c r="GM59">
        <f t="shared" si="52"/>
        <v>8818.9</v>
      </c>
      <c r="GN59">
        <f t="shared" si="53"/>
        <v>8818.9</v>
      </c>
      <c r="GO59">
        <f t="shared" si="54"/>
        <v>0</v>
      </c>
      <c r="GP59">
        <f t="shared" si="55"/>
        <v>0</v>
      </c>
      <c r="GR59">
        <v>0</v>
      </c>
      <c r="GS59">
        <v>3</v>
      </c>
      <c r="GT59">
        <v>0</v>
      </c>
      <c r="GU59" t="s">
        <v>6</v>
      </c>
      <c r="GV59">
        <f t="shared" si="56"/>
        <v>0</v>
      </c>
      <c r="GW59">
        <v>1</v>
      </c>
      <c r="GX59">
        <f t="shared" si="57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ROW(SmtRes!A85)</f>
        <v>85</v>
      </c>
      <c r="D60" s="2">
        <f>ROW(EtalonRes!A89)</f>
        <v>89</v>
      </c>
      <c r="E60" s="2" t="s">
        <v>102</v>
      </c>
      <c r="F60" s="2" t="s">
        <v>103</v>
      </c>
      <c r="G60" s="2" t="s">
        <v>104</v>
      </c>
      <c r="H60" s="2" t="s">
        <v>90</v>
      </c>
      <c r="I60" s="2">
        <f>ROUND((36+20)/100,9)</f>
        <v>0.56000000000000005</v>
      </c>
      <c r="J60" s="2">
        <v>0</v>
      </c>
      <c r="K60" s="2"/>
      <c r="L60" s="2"/>
      <c r="M60" s="2"/>
      <c r="N60" s="2"/>
      <c r="O60" s="2">
        <f t="shared" ref="O60:O91" si="69">ROUND(CP60,2)</f>
        <v>25.51</v>
      </c>
      <c r="P60" s="2">
        <f t="shared" ref="P60:P91" si="70">ROUND(CQ60*I60,2)</f>
        <v>0</v>
      </c>
      <c r="Q60" s="2">
        <f t="shared" ref="Q60:Q91" si="71">ROUND(CR60*I60,2)</f>
        <v>0</v>
      </c>
      <c r="R60" s="2">
        <f t="shared" ref="R60:R91" si="72">ROUND(CS60*I60,2)</f>
        <v>0</v>
      </c>
      <c r="S60" s="2">
        <f t="shared" ref="S60:S91" si="73">ROUND(CT60*I60,2)</f>
        <v>25.51</v>
      </c>
      <c r="T60" s="2">
        <f t="shared" ref="T60:T91" si="74">ROUND(CU60*I60,2)</f>
        <v>0</v>
      </c>
      <c r="U60" s="2">
        <f t="shared" ref="U60:U91" si="75">CV60*I60</f>
        <v>3.2704000000000004</v>
      </c>
      <c r="V60" s="2">
        <f t="shared" ref="V60:V91" si="76">CW60*I60</f>
        <v>0</v>
      </c>
      <c r="W60" s="2">
        <f t="shared" ref="W60:W91" si="77">ROUND(CX60*I60,2)</f>
        <v>0</v>
      </c>
      <c r="X60" s="2">
        <f t="shared" ref="X60:X91" si="78">ROUND(CY60,2)</f>
        <v>21.68</v>
      </c>
      <c r="Y60" s="2">
        <f t="shared" ref="Y60:Y91" si="79">ROUND(CZ60,2)</f>
        <v>16.579999999999998</v>
      </c>
      <c r="Z60" s="2"/>
      <c r="AA60" s="2">
        <v>16697018</v>
      </c>
      <c r="AB60" s="2">
        <f t="shared" ref="AB60:AB91" si="80">ROUND((AC60+AD60+AF60),2)</f>
        <v>45.55</v>
      </c>
      <c r="AC60" s="2">
        <f t="shared" si="63"/>
        <v>0</v>
      </c>
      <c r="AD60" s="2">
        <f t="shared" si="64"/>
        <v>0</v>
      </c>
      <c r="AE60" s="2">
        <f t="shared" si="65"/>
        <v>0</v>
      </c>
      <c r="AF60" s="2">
        <f t="shared" si="66"/>
        <v>45.55</v>
      </c>
      <c r="AG60" s="2">
        <f t="shared" ref="AG60:AG91" si="81">ROUND((AP60),2)</f>
        <v>0</v>
      </c>
      <c r="AH60" s="2">
        <f t="shared" si="67"/>
        <v>5.84</v>
      </c>
      <c r="AI60" s="2">
        <f t="shared" si="68"/>
        <v>0</v>
      </c>
      <c r="AJ60" s="2">
        <f t="shared" ref="AJ60:AJ91" si="82">ROUND((AS60),2)</f>
        <v>0</v>
      </c>
      <c r="AK60" s="2">
        <v>45.55</v>
      </c>
      <c r="AL60" s="2">
        <v>0</v>
      </c>
      <c r="AM60" s="2">
        <v>0</v>
      </c>
      <c r="AN60" s="2">
        <v>0</v>
      </c>
      <c r="AO60" s="2">
        <v>45.55</v>
      </c>
      <c r="AP60" s="2">
        <v>0</v>
      </c>
      <c r="AQ60" s="2">
        <v>5.84</v>
      </c>
      <c r="AR60" s="2">
        <v>0</v>
      </c>
      <c r="AS60" s="2">
        <v>0</v>
      </c>
      <c r="AT60" s="2">
        <v>85</v>
      </c>
      <c r="AU60" s="2">
        <v>65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105</v>
      </c>
      <c r="BK60" s="2"/>
      <c r="BL60" s="2"/>
      <c r="BM60" s="2">
        <v>67001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85</v>
      </c>
      <c r="CA60" s="2">
        <v>65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ref="CP60:CP91" si="83">(P60+Q60+S60)</f>
        <v>25.51</v>
      </c>
      <c r="CQ60" s="2">
        <f t="shared" ref="CQ60:CQ91" si="84">AC60*BC60</f>
        <v>0</v>
      </c>
      <c r="CR60" s="2">
        <f t="shared" ref="CR60:CR91" si="85">AD60*BB60</f>
        <v>0</v>
      </c>
      <c r="CS60" s="2">
        <f t="shared" ref="CS60:CS91" si="86">AE60*BS60</f>
        <v>0</v>
      </c>
      <c r="CT60" s="2">
        <f t="shared" ref="CT60:CT91" si="87">AF60*BA60</f>
        <v>45.55</v>
      </c>
      <c r="CU60" s="2">
        <f t="shared" ref="CU60:CU91" si="88">AG60</f>
        <v>0</v>
      </c>
      <c r="CV60" s="2">
        <f t="shared" ref="CV60:CV91" si="89">AH60</f>
        <v>5.84</v>
      </c>
      <c r="CW60" s="2">
        <f t="shared" ref="CW60:CW91" si="90">AI60</f>
        <v>0</v>
      </c>
      <c r="CX60" s="2">
        <f t="shared" ref="CX60:CX91" si="91">AJ60</f>
        <v>0</v>
      </c>
      <c r="CY60" s="2">
        <f t="shared" ref="CY60:CY91" si="92">(((S60+R60)*AT60)/100)</f>
        <v>21.683499999999999</v>
      </c>
      <c r="CZ60" s="2">
        <f t="shared" ref="CZ60:CZ91" si="93">(((S60+R60)*AU60)/100)</f>
        <v>16.581500000000002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90</v>
      </c>
      <c r="DW60" s="2" t="s">
        <v>90</v>
      </c>
      <c r="DX60" s="2">
        <v>1</v>
      </c>
      <c r="DY60" s="2"/>
      <c r="DZ60" s="2"/>
      <c r="EA60" s="2"/>
      <c r="EB60" s="2"/>
      <c r="EC60" s="2"/>
      <c r="ED60" s="2"/>
      <c r="EE60" s="2">
        <v>16510612</v>
      </c>
      <c r="EF60" s="2">
        <v>6</v>
      </c>
      <c r="EG60" s="2" t="s">
        <v>20</v>
      </c>
      <c r="EH60" s="2">
        <v>0</v>
      </c>
      <c r="EI60" s="2" t="s">
        <v>6</v>
      </c>
      <c r="EJ60" s="2">
        <v>1</v>
      </c>
      <c r="EK60" s="2">
        <v>67001</v>
      </c>
      <c r="EL60" s="2" t="s">
        <v>92</v>
      </c>
      <c r="EM60" s="2" t="s">
        <v>93</v>
      </c>
      <c r="EN60" s="2"/>
      <c r="EO60" s="2" t="s">
        <v>6</v>
      </c>
      <c r="EP60" s="2"/>
      <c r="EQ60" s="2">
        <v>131072</v>
      </c>
      <c r="ER60" s="2">
        <v>45.55</v>
      </c>
      <c r="ES60" s="2">
        <v>0</v>
      </c>
      <c r="ET60" s="2">
        <v>0</v>
      </c>
      <c r="EU60" s="2">
        <v>0</v>
      </c>
      <c r="EV60" s="2">
        <v>45.55</v>
      </c>
      <c r="EW60" s="2">
        <v>5.84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4">ROUND(IF(AND(BH60=3,BI60=3),P60,0),2)</f>
        <v>0</v>
      </c>
      <c r="FS60" s="2">
        <v>0</v>
      </c>
      <c r="FT60" s="2"/>
      <c r="FU60" s="2"/>
      <c r="FV60" s="2"/>
      <c r="FW60" s="2"/>
      <c r="FX60" s="2">
        <v>85</v>
      </c>
      <c r="FY60" s="2">
        <v>65</v>
      </c>
      <c r="FZ60" s="2"/>
      <c r="GA60" s="2" t="s">
        <v>6</v>
      </c>
      <c r="GB60" s="2"/>
      <c r="GC60" s="2"/>
      <c r="GD60" s="2">
        <v>0</v>
      </c>
      <c r="GE60" s="2"/>
      <c r="GF60" s="2">
        <v>-729058478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5">ROUND(IF(AND(BH60=3,BI60=3,FS60&lt;&gt;0),P60,0),2)</f>
        <v>0</v>
      </c>
      <c r="GM60" s="2">
        <f t="shared" ref="GM60:GM91" si="96">ROUND(O60+X60+Y60+GK60,2)+GX60</f>
        <v>63.77</v>
      </c>
      <c r="GN60" s="2">
        <f t="shared" ref="GN60:GN91" si="97">IF(OR(BI60=0,BI60=1),ROUND(O60+X60+Y60+GK60,2),0)</f>
        <v>63.77</v>
      </c>
      <c r="GO60" s="2">
        <f t="shared" ref="GO60:GO91" si="98">IF(BI60=2,ROUND(O60+X60+Y60+GK60,2),0)</f>
        <v>0</v>
      </c>
      <c r="GP60" s="2">
        <f t="shared" ref="GP60:GP91" si="99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100">ROUND(GT60,2)</f>
        <v>0</v>
      </c>
      <c r="GW60" s="2">
        <v>1</v>
      </c>
      <c r="GX60" s="2">
        <f t="shared" ref="GX60:GX91" si="101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ROW(SmtRes!A86)</f>
        <v>86</v>
      </c>
      <c r="D61">
        <f>ROW(EtalonRes!A90)</f>
        <v>90</v>
      </c>
      <c r="E61" t="s">
        <v>102</v>
      </c>
      <c r="F61" t="s">
        <v>103</v>
      </c>
      <c r="G61" t="s">
        <v>104</v>
      </c>
      <c r="H61" t="s">
        <v>90</v>
      </c>
      <c r="I61">
        <f>ROUND((36+20)/100,9)</f>
        <v>0.56000000000000005</v>
      </c>
      <c r="J61">
        <v>0</v>
      </c>
      <c r="O61">
        <f t="shared" si="69"/>
        <v>167.33</v>
      </c>
      <c r="P61">
        <f t="shared" si="70"/>
        <v>0</v>
      </c>
      <c r="Q61">
        <f t="shared" si="71"/>
        <v>0</v>
      </c>
      <c r="R61">
        <f t="shared" si="72"/>
        <v>0</v>
      </c>
      <c r="S61">
        <f t="shared" si="73"/>
        <v>167.33</v>
      </c>
      <c r="T61">
        <f t="shared" si="74"/>
        <v>0</v>
      </c>
      <c r="U61">
        <f t="shared" si="75"/>
        <v>3.2704000000000004</v>
      </c>
      <c r="V61">
        <f t="shared" si="76"/>
        <v>0</v>
      </c>
      <c r="W61">
        <f t="shared" si="77"/>
        <v>0</v>
      </c>
      <c r="X61">
        <f t="shared" si="78"/>
        <v>142.22999999999999</v>
      </c>
      <c r="Y61">
        <f t="shared" si="79"/>
        <v>108.76</v>
      </c>
      <c r="AA61">
        <v>16697019</v>
      </c>
      <c r="AB61">
        <f t="shared" si="80"/>
        <v>45.55</v>
      </c>
      <c r="AC61">
        <f t="shared" si="63"/>
        <v>0</v>
      </c>
      <c r="AD61">
        <f t="shared" si="64"/>
        <v>0</v>
      </c>
      <c r="AE61">
        <f t="shared" si="65"/>
        <v>0</v>
      </c>
      <c r="AF61">
        <f t="shared" si="66"/>
        <v>45.55</v>
      </c>
      <c r="AG61">
        <f t="shared" si="81"/>
        <v>0</v>
      </c>
      <c r="AH61">
        <f t="shared" si="67"/>
        <v>5.84</v>
      </c>
      <c r="AI61">
        <f t="shared" si="68"/>
        <v>0</v>
      </c>
      <c r="AJ61">
        <f t="shared" si="82"/>
        <v>0</v>
      </c>
      <c r="AK61">
        <v>45.55</v>
      </c>
      <c r="AL61">
        <v>0</v>
      </c>
      <c r="AM61">
        <v>0</v>
      </c>
      <c r="AN61">
        <v>0</v>
      </c>
      <c r="AO61">
        <v>45.55</v>
      </c>
      <c r="AP61">
        <v>0</v>
      </c>
      <c r="AQ61">
        <v>5.84</v>
      </c>
      <c r="AR61">
        <v>0</v>
      </c>
      <c r="AS61">
        <v>0</v>
      </c>
      <c r="AT61">
        <v>85</v>
      </c>
      <c r="AU61">
        <v>65</v>
      </c>
      <c r="AV61">
        <v>1</v>
      </c>
      <c r="AW61">
        <v>1</v>
      </c>
      <c r="AZ61">
        <v>6.56</v>
      </c>
      <c r="BA61">
        <v>6.56</v>
      </c>
      <c r="BB61">
        <v>6.56</v>
      </c>
      <c r="BC61">
        <v>6.56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105</v>
      </c>
      <c r="BM61">
        <v>67001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6.56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85</v>
      </c>
      <c r="CA61">
        <v>65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3"/>
        <v>167.33</v>
      </c>
      <c r="CQ61">
        <f t="shared" si="84"/>
        <v>0</v>
      </c>
      <c r="CR61">
        <f t="shared" si="85"/>
        <v>0</v>
      </c>
      <c r="CS61">
        <f t="shared" si="86"/>
        <v>0</v>
      </c>
      <c r="CT61">
        <f t="shared" si="87"/>
        <v>298.80799999999994</v>
      </c>
      <c r="CU61">
        <f t="shared" si="88"/>
        <v>0</v>
      </c>
      <c r="CV61">
        <f t="shared" si="89"/>
        <v>5.84</v>
      </c>
      <c r="CW61">
        <f t="shared" si="90"/>
        <v>0</v>
      </c>
      <c r="CX61">
        <f t="shared" si="91"/>
        <v>0</v>
      </c>
      <c r="CY61">
        <f t="shared" si="92"/>
        <v>142.23050000000001</v>
      </c>
      <c r="CZ61">
        <f t="shared" si="93"/>
        <v>108.76450000000001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90</v>
      </c>
      <c r="DW61" t="s">
        <v>90</v>
      </c>
      <c r="DX61">
        <v>1</v>
      </c>
      <c r="EE61">
        <v>16510612</v>
      </c>
      <c r="EF61">
        <v>6</v>
      </c>
      <c r="EG61" t="s">
        <v>20</v>
      </c>
      <c r="EH61">
        <v>0</v>
      </c>
      <c r="EI61" t="s">
        <v>6</v>
      </c>
      <c r="EJ61">
        <v>1</v>
      </c>
      <c r="EK61">
        <v>67001</v>
      </c>
      <c r="EL61" t="s">
        <v>92</v>
      </c>
      <c r="EM61" t="s">
        <v>93</v>
      </c>
      <c r="EO61" t="s">
        <v>6</v>
      </c>
      <c r="EQ61">
        <v>131072</v>
      </c>
      <c r="ER61">
        <v>45.55</v>
      </c>
      <c r="ES61">
        <v>0</v>
      </c>
      <c r="ET61">
        <v>0</v>
      </c>
      <c r="EU61">
        <v>0</v>
      </c>
      <c r="EV61">
        <v>45.55</v>
      </c>
      <c r="EW61">
        <v>5.84</v>
      </c>
      <c r="EX61">
        <v>0</v>
      </c>
      <c r="EY61">
        <v>0</v>
      </c>
      <c r="FQ61">
        <v>0</v>
      </c>
      <c r="FR61">
        <f t="shared" si="94"/>
        <v>0</v>
      </c>
      <c r="FS61">
        <v>0</v>
      </c>
      <c r="FX61">
        <v>85</v>
      </c>
      <c r="FY61">
        <v>65</v>
      </c>
      <c r="GA61" t="s">
        <v>6</v>
      </c>
      <c r="GD61">
        <v>0</v>
      </c>
      <c r="GF61">
        <v>-729058478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5"/>
        <v>0</v>
      </c>
      <c r="GM61">
        <f t="shared" si="96"/>
        <v>418.32</v>
      </c>
      <c r="GN61">
        <f t="shared" si="97"/>
        <v>418.32</v>
      </c>
      <c r="GO61">
        <f t="shared" si="98"/>
        <v>0</v>
      </c>
      <c r="GP61">
        <f t="shared" si="99"/>
        <v>0</v>
      </c>
      <c r="GR61">
        <v>0</v>
      </c>
      <c r="GS61">
        <v>3</v>
      </c>
      <c r="GT61">
        <v>0</v>
      </c>
      <c r="GU61" t="s">
        <v>6</v>
      </c>
      <c r="GV61">
        <f t="shared" si="100"/>
        <v>0</v>
      </c>
      <c r="GW61">
        <v>1</v>
      </c>
      <c r="GX61">
        <f t="shared" si="101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ROW(SmtRes!A89)</f>
        <v>89</v>
      </c>
      <c r="D62" s="2">
        <f>ROW(EtalonRes!A93)</f>
        <v>93</v>
      </c>
      <c r="E62" s="2" t="s">
        <v>106</v>
      </c>
      <c r="F62" s="2" t="s">
        <v>107</v>
      </c>
      <c r="G62" s="2" t="s">
        <v>108</v>
      </c>
      <c r="H62" s="2" t="s">
        <v>90</v>
      </c>
      <c r="I62" s="2">
        <f>ROUND(1/100,9)</f>
        <v>0.01</v>
      </c>
      <c r="J62" s="2">
        <v>0</v>
      </c>
      <c r="K62" s="2"/>
      <c r="L62" s="2"/>
      <c r="M62" s="2"/>
      <c r="N62" s="2"/>
      <c r="O62" s="2">
        <f t="shared" si="69"/>
        <v>48.65</v>
      </c>
      <c r="P62" s="2">
        <f t="shared" si="70"/>
        <v>0</v>
      </c>
      <c r="Q62" s="2">
        <f t="shared" si="71"/>
        <v>0.23</v>
      </c>
      <c r="R62" s="2">
        <f t="shared" si="72"/>
        <v>0.1</v>
      </c>
      <c r="S62" s="2">
        <f t="shared" si="73"/>
        <v>48.42</v>
      </c>
      <c r="T62" s="2">
        <f t="shared" si="74"/>
        <v>0</v>
      </c>
      <c r="U62" s="2">
        <f t="shared" si="75"/>
        <v>5.6770000000000005</v>
      </c>
      <c r="V62" s="2">
        <f t="shared" si="76"/>
        <v>7.4999999999999997E-3</v>
      </c>
      <c r="W62" s="2">
        <f t="shared" si="77"/>
        <v>0</v>
      </c>
      <c r="X62" s="2">
        <f t="shared" si="78"/>
        <v>35.9</v>
      </c>
      <c r="Y62" s="2">
        <f t="shared" si="79"/>
        <v>24.26</v>
      </c>
      <c r="Z62" s="2"/>
      <c r="AA62" s="2">
        <v>16697018</v>
      </c>
      <c r="AB62" s="2">
        <f t="shared" si="80"/>
        <v>4865.93</v>
      </c>
      <c r="AC62" s="2">
        <f t="shared" si="63"/>
        <v>0</v>
      </c>
      <c r="AD62" s="2">
        <f t="shared" si="64"/>
        <v>23.45</v>
      </c>
      <c r="AE62" s="2">
        <f t="shared" si="65"/>
        <v>10.130000000000001</v>
      </c>
      <c r="AF62" s="2">
        <f t="shared" si="66"/>
        <v>4842.4799999999996</v>
      </c>
      <c r="AG62" s="2">
        <f t="shared" si="81"/>
        <v>0</v>
      </c>
      <c r="AH62" s="2">
        <f t="shared" si="67"/>
        <v>567.70000000000005</v>
      </c>
      <c r="AI62" s="2">
        <f t="shared" si="68"/>
        <v>0.75</v>
      </c>
      <c r="AJ62" s="2">
        <f t="shared" si="82"/>
        <v>0</v>
      </c>
      <c r="AK62" s="2">
        <v>4865.93</v>
      </c>
      <c r="AL62" s="2">
        <v>0</v>
      </c>
      <c r="AM62" s="2">
        <v>23.45</v>
      </c>
      <c r="AN62" s="2">
        <v>10.130000000000001</v>
      </c>
      <c r="AO62" s="2">
        <v>4842.4799999999996</v>
      </c>
      <c r="AP62" s="2">
        <v>0</v>
      </c>
      <c r="AQ62" s="2">
        <v>567.70000000000005</v>
      </c>
      <c r="AR62" s="2">
        <v>0.75</v>
      </c>
      <c r="AS62" s="2">
        <v>0</v>
      </c>
      <c r="AT62" s="2">
        <v>74</v>
      </c>
      <c r="AU62" s="2">
        <v>50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109</v>
      </c>
      <c r="BK62" s="2"/>
      <c r="BL62" s="2"/>
      <c r="BM62" s="2">
        <v>65005</v>
      </c>
      <c r="BN62" s="2">
        <v>0</v>
      </c>
      <c r="BO62" s="2" t="s">
        <v>6</v>
      </c>
      <c r="BP62" s="2">
        <v>0</v>
      </c>
      <c r="BQ62" s="2">
        <v>6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74</v>
      </c>
      <c r="CA62" s="2">
        <v>50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83"/>
        <v>48.65</v>
      </c>
      <c r="CQ62" s="2">
        <f t="shared" si="84"/>
        <v>0</v>
      </c>
      <c r="CR62" s="2">
        <f t="shared" si="85"/>
        <v>23.45</v>
      </c>
      <c r="CS62" s="2">
        <f t="shared" si="86"/>
        <v>10.130000000000001</v>
      </c>
      <c r="CT62" s="2">
        <f t="shared" si="87"/>
        <v>4842.4799999999996</v>
      </c>
      <c r="CU62" s="2">
        <f t="shared" si="88"/>
        <v>0</v>
      </c>
      <c r="CV62" s="2">
        <f t="shared" si="89"/>
        <v>567.70000000000005</v>
      </c>
      <c r="CW62" s="2">
        <f t="shared" si="90"/>
        <v>0.75</v>
      </c>
      <c r="CX62" s="2">
        <f t="shared" si="91"/>
        <v>0</v>
      </c>
      <c r="CY62" s="2">
        <f t="shared" si="92"/>
        <v>35.904800000000002</v>
      </c>
      <c r="CZ62" s="2">
        <f t="shared" si="93"/>
        <v>24.26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90</v>
      </c>
      <c r="DW62" s="2" t="s">
        <v>90</v>
      </c>
      <c r="DX62" s="2">
        <v>1</v>
      </c>
      <c r="DY62" s="2"/>
      <c r="DZ62" s="2"/>
      <c r="EA62" s="2"/>
      <c r="EB62" s="2"/>
      <c r="EC62" s="2"/>
      <c r="ED62" s="2"/>
      <c r="EE62" s="2">
        <v>16510584</v>
      </c>
      <c r="EF62" s="2">
        <v>6</v>
      </c>
      <c r="EG62" s="2" t="s">
        <v>20</v>
      </c>
      <c r="EH62" s="2">
        <v>0</v>
      </c>
      <c r="EI62" s="2" t="s">
        <v>6</v>
      </c>
      <c r="EJ62" s="2">
        <v>1</v>
      </c>
      <c r="EK62" s="2">
        <v>65005</v>
      </c>
      <c r="EL62" s="2" t="s">
        <v>110</v>
      </c>
      <c r="EM62" s="2" t="s">
        <v>111</v>
      </c>
      <c r="EN62" s="2"/>
      <c r="EO62" s="2" t="s">
        <v>6</v>
      </c>
      <c r="EP62" s="2"/>
      <c r="EQ62" s="2">
        <v>131072</v>
      </c>
      <c r="ER62" s="2">
        <v>4865.93</v>
      </c>
      <c r="ES62" s="2">
        <v>0</v>
      </c>
      <c r="ET62" s="2">
        <v>23.45</v>
      </c>
      <c r="EU62" s="2">
        <v>10.130000000000001</v>
      </c>
      <c r="EV62" s="2">
        <v>4842.4799999999996</v>
      </c>
      <c r="EW62" s="2">
        <v>567.70000000000005</v>
      </c>
      <c r="EX62" s="2">
        <v>0.75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4"/>
        <v>0</v>
      </c>
      <c r="FS62" s="2">
        <v>0</v>
      </c>
      <c r="FT62" s="2"/>
      <c r="FU62" s="2"/>
      <c r="FV62" s="2"/>
      <c r="FW62" s="2"/>
      <c r="FX62" s="2">
        <v>74</v>
      </c>
      <c r="FY62" s="2">
        <v>50</v>
      </c>
      <c r="FZ62" s="2"/>
      <c r="GA62" s="2" t="s">
        <v>6</v>
      </c>
      <c r="GB62" s="2"/>
      <c r="GC62" s="2"/>
      <c r="GD62" s="2">
        <v>0</v>
      </c>
      <c r="GE62" s="2"/>
      <c r="GF62" s="2">
        <v>2018875729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5"/>
        <v>0</v>
      </c>
      <c r="GM62" s="2">
        <f t="shared" si="96"/>
        <v>108.81</v>
      </c>
      <c r="GN62" s="2">
        <f t="shared" si="97"/>
        <v>108.81</v>
      </c>
      <c r="GO62" s="2">
        <f t="shared" si="98"/>
        <v>0</v>
      </c>
      <c r="GP62" s="2">
        <f t="shared" si="99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100"/>
        <v>0</v>
      </c>
      <c r="GW62" s="2">
        <v>1</v>
      </c>
      <c r="GX62" s="2">
        <f t="shared" si="101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ROW(SmtRes!A92)</f>
        <v>92</v>
      </c>
      <c r="D63">
        <f>ROW(EtalonRes!A96)</f>
        <v>96</v>
      </c>
      <c r="E63" t="s">
        <v>106</v>
      </c>
      <c r="F63" t="s">
        <v>107</v>
      </c>
      <c r="G63" t="s">
        <v>108</v>
      </c>
      <c r="H63" t="s">
        <v>90</v>
      </c>
      <c r="I63">
        <f>ROUND(1/100,9)</f>
        <v>0.01</v>
      </c>
      <c r="J63">
        <v>0</v>
      </c>
      <c r="O63">
        <f t="shared" si="69"/>
        <v>319.20999999999998</v>
      </c>
      <c r="P63">
        <f t="shared" si="70"/>
        <v>0</v>
      </c>
      <c r="Q63">
        <f t="shared" si="71"/>
        <v>1.54</v>
      </c>
      <c r="R63">
        <f t="shared" si="72"/>
        <v>0.66</v>
      </c>
      <c r="S63">
        <f t="shared" si="73"/>
        <v>317.67</v>
      </c>
      <c r="T63">
        <f t="shared" si="74"/>
        <v>0</v>
      </c>
      <c r="U63">
        <f t="shared" si="75"/>
        <v>5.6770000000000005</v>
      </c>
      <c r="V63">
        <f t="shared" si="76"/>
        <v>7.4999999999999997E-3</v>
      </c>
      <c r="W63">
        <f t="shared" si="77"/>
        <v>0</v>
      </c>
      <c r="X63">
        <f t="shared" si="78"/>
        <v>235.56</v>
      </c>
      <c r="Y63">
        <f t="shared" si="79"/>
        <v>159.16999999999999</v>
      </c>
      <c r="AA63">
        <v>16697019</v>
      </c>
      <c r="AB63">
        <f t="shared" si="80"/>
        <v>4865.93</v>
      </c>
      <c r="AC63">
        <f t="shared" si="63"/>
        <v>0</v>
      </c>
      <c r="AD63">
        <f t="shared" si="64"/>
        <v>23.45</v>
      </c>
      <c r="AE63">
        <f t="shared" si="65"/>
        <v>10.130000000000001</v>
      </c>
      <c r="AF63">
        <f t="shared" si="66"/>
        <v>4842.4799999999996</v>
      </c>
      <c r="AG63">
        <f t="shared" si="81"/>
        <v>0</v>
      </c>
      <c r="AH63">
        <f t="shared" si="67"/>
        <v>567.70000000000005</v>
      </c>
      <c r="AI63">
        <f t="shared" si="68"/>
        <v>0.75</v>
      </c>
      <c r="AJ63">
        <f t="shared" si="82"/>
        <v>0</v>
      </c>
      <c r="AK63">
        <v>4865.93</v>
      </c>
      <c r="AL63">
        <v>0</v>
      </c>
      <c r="AM63">
        <v>23.45</v>
      </c>
      <c r="AN63">
        <v>10.130000000000001</v>
      </c>
      <c r="AO63">
        <v>4842.4799999999996</v>
      </c>
      <c r="AP63">
        <v>0</v>
      </c>
      <c r="AQ63">
        <v>567.70000000000005</v>
      </c>
      <c r="AR63">
        <v>0.75</v>
      </c>
      <c r="AS63">
        <v>0</v>
      </c>
      <c r="AT63">
        <v>74</v>
      </c>
      <c r="AU63">
        <v>50</v>
      </c>
      <c r="AV63">
        <v>1</v>
      </c>
      <c r="AW63">
        <v>1</v>
      </c>
      <c r="AZ63">
        <v>6.56</v>
      </c>
      <c r="BA63">
        <v>6.56</v>
      </c>
      <c r="BB63">
        <v>6.56</v>
      </c>
      <c r="BC63">
        <v>6.56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109</v>
      </c>
      <c r="BM63">
        <v>65005</v>
      </c>
      <c r="BN63">
        <v>0</v>
      </c>
      <c r="BO63" t="s">
        <v>6</v>
      </c>
      <c r="BP63">
        <v>0</v>
      </c>
      <c r="BQ63">
        <v>6</v>
      </c>
      <c r="BR63">
        <v>0</v>
      </c>
      <c r="BS63">
        <v>6.56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74</v>
      </c>
      <c r="CA63">
        <v>50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3"/>
        <v>319.21000000000004</v>
      </c>
      <c r="CQ63">
        <f t="shared" si="84"/>
        <v>0</v>
      </c>
      <c r="CR63">
        <f t="shared" si="85"/>
        <v>153.83199999999999</v>
      </c>
      <c r="CS63">
        <f t="shared" si="86"/>
        <v>66.452799999999996</v>
      </c>
      <c r="CT63">
        <f t="shared" si="87"/>
        <v>31766.668799999996</v>
      </c>
      <c r="CU63">
        <f t="shared" si="88"/>
        <v>0</v>
      </c>
      <c r="CV63">
        <f t="shared" si="89"/>
        <v>567.70000000000005</v>
      </c>
      <c r="CW63">
        <f t="shared" si="90"/>
        <v>0.75</v>
      </c>
      <c r="CX63">
        <f t="shared" si="91"/>
        <v>0</v>
      </c>
      <c r="CY63">
        <f t="shared" si="92"/>
        <v>235.56420000000003</v>
      </c>
      <c r="CZ63">
        <f t="shared" si="93"/>
        <v>159.16500000000002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90</v>
      </c>
      <c r="DW63" t="s">
        <v>90</v>
      </c>
      <c r="DX63">
        <v>1</v>
      </c>
      <c r="EE63">
        <v>16510584</v>
      </c>
      <c r="EF63">
        <v>6</v>
      </c>
      <c r="EG63" t="s">
        <v>20</v>
      </c>
      <c r="EH63">
        <v>0</v>
      </c>
      <c r="EI63" t="s">
        <v>6</v>
      </c>
      <c r="EJ63">
        <v>1</v>
      </c>
      <c r="EK63">
        <v>65005</v>
      </c>
      <c r="EL63" t="s">
        <v>110</v>
      </c>
      <c r="EM63" t="s">
        <v>111</v>
      </c>
      <c r="EO63" t="s">
        <v>6</v>
      </c>
      <c r="EQ63">
        <v>131072</v>
      </c>
      <c r="ER63">
        <v>4865.93</v>
      </c>
      <c r="ES63">
        <v>0</v>
      </c>
      <c r="ET63">
        <v>23.45</v>
      </c>
      <c r="EU63">
        <v>10.130000000000001</v>
      </c>
      <c r="EV63">
        <v>4842.4799999999996</v>
      </c>
      <c r="EW63">
        <v>567.70000000000005</v>
      </c>
      <c r="EX63">
        <v>0.75</v>
      </c>
      <c r="EY63">
        <v>0</v>
      </c>
      <c r="FQ63">
        <v>0</v>
      </c>
      <c r="FR63">
        <f t="shared" si="94"/>
        <v>0</v>
      </c>
      <c r="FS63">
        <v>0</v>
      </c>
      <c r="FX63">
        <v>74</v>
      </c>
      <c r="FY63">
        <v>50</v>
      </c>
      <c r="GA63" t="s">
        <v>6</v>
      </c>
      <c r="GD63">
        <v>0</v>
      </c>
      <c r="GF63">
        <v>2018875729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5"/>
        <v>0</v>
      </c>
      <c r="GM63">
        <f t="shared" si="96"/>
        <v>713.94</v>
      </c>
      <c r="GN63">
        <f t="shared" si="97"/>
        <v>713.94</v>
      </c>
      <c r="GO63">
        <f t="shared" si="98"/>
        <v>0</v>
      </c>
      <c r="GP63">
        <f t="shared" si="99"/>
        <v>0</v>
      </c>
      <c r="GR63">
        <v>0</v>
      </c>
      <c r="GS63">
        <v>3</v>
      </c>
      <c r="GT63">
        <v>0</v>
      </c>
      <c r="GU63" t="s">
        <v>6</v>
      </c>
      <c r="GV63">
        <f t="shared" si="100"/>
        <v>0</v>
      </c>
      <c r="GW63">
        <v>1</v>
      </c>
      <c r="GX63">
        <f t="shared" si="101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ROW(SmtRes!A105)</f>
        <v>105</v>
      </c>
      <c r="D64" s="2">
        <f>ROW(EtalonRes!A109)</f>
        <v>109</v>
      </c>
      <c r="E64" s="2" t="s">
        <v>112</v>
      </c>
      <c r="F64" s="2" t="s">
        <v>113</v>
      </c>
      <c r="G64" s="2" t="s">
        <v>114</v>
      </c>
      <c r="H64" s="2" t="s">
        <v>115</v>
      </c>
      <c r="I64" s="2">
        <v>4</v>
      </c>
      <c r="J64" s="2">
        <v>0</v>
      </c>
      <c r="K64" s="2"/>
      <c r="L64" s="2"/>
      <c r="M64" s="2"/>
      <c r="N64" s="2"/>
      <c r="O64" s="2">
        <f t="shared" si="69"/>
        <v>38.479999999999997</v>
      </c>
      <c r="P64" s="2">
        <f t="shared" si="70"/>
        <v>0</v>
      </c>
      <c r="Q64" s="2">
        <f t="shared" si="71"/>
        <v>6</v>
      </c>
      <c r="R64" s="2">
        <f t="shared" si="72"/>
        <v>0.76</v>
      </c>
      <c r="S64" s="2">
        <f t="shared" si="73"/>
        <v>32.479999999999997</v>
      </c>
      <c r="T64" s="2">
        <f t="shared" si="74"/>
        <v>0</v>
      </c>
      <c r="U64" s="2">
        <f t="shared" si="75"/>
        <v>3.2759999999999998</v>
      </c>
      <c r="V64" s="2">
        <f t="shared" si="76"/>
        <v>0.06</v>
      </c>
      <c r="W64" s="2">
        <f t="shared" si="77"/>
        <v>0</v>
      </c>
      <c r="X64" s="2">
        <f t="shared" si="78"/>
        <v>31.58</v>
      </c>
      <c r="Y64" s="2">
        <f t="shared" si="79"/>
        <v>21.61</v>
      </c>
      <c r="Z64" s="2"/>
      <c r="AA64" s="2">
        <v>16697018</v>
      </c>
      <c r="AB64" s="2">
        <f t="shared" si="80"/>
        <v>9.6199999999999992</v>
      </c>
      <c r="AC64" s="2">
        <f>ROUND(((ES64*0)),2)</f>
        <v>0</v>
      </c>
      <c r="AD64" s="2">
        <f>ROUND(((((ET64*0.3))-((EU64*0.3)))+AE64),2)</f>
        <v>1.5</v>
      </c>
      <c r="AE64" s="2">
        <f>ROUND(((EU64*0.3)),2)</f>
        <v>0.19</v>
      </c>
      <c r="AF64" s="2">
        <f>ROUND(((EV64*0.3)),2)</f>
        <v>8.1199999999999992</v>
      </c>
      <c r="AG64" s="2">
        <f t="shared" si="81"/>
        <v>0</v>
      </c>
      <c r="AH64" s="2">
        <f>((EW64*0.3))</f>
        <v>0.81899999999999995</v>
      </c>
      <c r="AI64" s="2">
        <f>((EX64*0.3))</f>
        <v>1.4999999999999999E-2</v>
      </c>
      <c r="AJ64" s="2">
        <f t="shared" si="82"/>
        <v>0</v>
      </c>
      <c r="AK64" s="2">
        <v>78.92</v>
      </c>
      <c r="AL64" s="2">
        <v>46.85</v>
      </c>
      <c r="AM64" s="2">
        <v>4.99</v>
      </c>
      <c r="AN64" s="2">
        <v>0.64</v>
      </c>
      <c r="AO64" s="2">
        <v>27.08</v>
      </c>
      <c r="AP64" s="2">
        <v>0</v>
      </c>
      <c r="AQ64" s="2">
        <v>2.73</v>
      </c>
      <c r="AR64" s="2">
        <v>0.05</v>
      </c>
      <c r="AS64" s="2">
        <v>0</v>
      </c>
      <c r="AT64" s="2">
        <v>95</v>
      </c>
      <c r="AU64" s="2">
        <v>65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2</v>
      </c>
      <c r="BJ64" s="2" t="s">
        <v>116</v>
      </c>
      <c r="BK64" s="2"/>
      <c r="BL64" s="2"/>
      <c r="BM64" s="2">
        <v>108001</v>
      </c>
      <c r="BN64" s="2">
        <v>0</v>
      </c>
      <c r="BO64" s="2" t="s">
        <v>6</v>
      </c>
      <c r="BP64" s="2">
        <v>0</v>
      </c>
      <c r="BQ64" s="2">
        <v>3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95</v>
      </c>
      <c r="CA64" s="2">
        <v>65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1431</v>
      </c>
      <c r="CO64" s="2">
        <v>0</v>
      </c>
      <c r="CP64" s="2">
        <f t="shared" si="83"/>
        <v>38.479999999999997</v>
      </c>
      <c r="CQ64" s="2">
        <f t="shared" si="84"/>
        <v>0</v>
      </c>
      <c r="CR64" s="2">
        <f t="shared" si="85"/>
        <v>1.5</v>
      </c>
      <c r="CS64" s="2">
        <f t="shared" si="86"/>
        <v>0.19</v>
      </c>
      <c r="CT64" s="2">
        <f t="shared" si="87"/>
        <v>8.1199999999999992</v>
      </c>
      <c r="CU64" s="2">
        <f t="shared" si="88"/>
        <v>0</v>
      </c>
      <c r="CV64" s="2">
        <f t="shared" si="89"/>
        <v>0.81899999999999995</v>
      </c>
      <c r="CW64" s="2">
        <f t="shared" si="90"/>
        <v>1.4999999999999999E-2</v>
      </c>
      <c r="CX64" s="2">
        <f t="shared" si="91"/>
        <v>0</v>
      </c>
      <c r="CY64" s="2">
        <f t="shared" si="92"/>
        <v>31.577999999999996</v>
      </c>
      <c r="CZ64" s="2">
        <f t="shared" si="93"/>
        <v>21.605999999999995</v>
      </c>
      <c r="DA64" s="2"/>
      <c r="DB64" s="2"/>
      <c r="DC64" s="2" t="s">
        <v>6</v>
      </c>
      <c r="DD64" s="2" t="s">
        <v>78</v>
      </c>
      <c r="DE64" s="2" t="s">
        <v>117</v>
      </c>
      <c r="DF64" s="2" t="s">
        <v>117</v>
      </c>
      <c r="DG64" s="2" t="s">
        <v>117</v>
      </c>
      <c r="DH64" s="2" t="s">
        <v>6</v>
      </c>
      <c r="DI64" s="2" t="s">
        <v>117</v>
      </c>
      <c r="DJ64" s="2" t="s">
        <v>117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115</v>
      </c>
      <c r="DW64" s="2" t="s">
        <v>115</v>
      </c>
      <c r="DX64" s="2">
        <v>1</v>
      </c>
      <c r="DY64" s="2"/>
      <c r="DZ64" s="2"/>
      <c r="EA64" s="2"/>
      <c r="EB64" s="2"/>
      <c r="EC64" s="2"/>
      <c r="ED64" s="2"/>
      <c r="EE64" s="2">
        <v>16510370</v>
      </c>
      <c r="EF64" s="2">
        <v>3</v>
      </c>
      <c r="EG64" s="2" t="s">
        <v>118</v>
      </c>
      <c r="EH64" s="2">
        <v>0</v>
      </c>
      <c r="EI64" s="2" t="s">
        <v>6</v>
      </c>
      <c r="EJ64" s="2">
        <v>2</v>
      </c>
      <c r="EK64" s="2">
        <v>108001</v>
      </c>
      <c r="EL64" s="2" t="s">
        <v>119</v>
      </c>
      <c r="EM64" s="2" t="s">
        <v>120</v>
      </c>
      <c r="EN64" s="2"/>
      <c r="EO64" s="2" t="s">
        <v>121</v>
      </c>
      <c r="EP64" s="2"/>
      <c r="EQ64" s="2">
        <v>131072</v>
      </c>
      <c r="ER64" s="2">
        <v>78.92</v>
      </c>
      <c r="ES64" s="2">
        <v>46.85</v>
      </c>
      <c r="ET64" s="2">
        <v>4.99</v>
      </c>
      <c r="EU64" s="2">
        <v>0.64</v>
      </c>
      <c r="EV64" s="2">
        <v>27.08</v>
      </c>
      <c r="EW64" s="2">
        <v>2.73</v>
      </c>
      <c r="EX64" s="2">
        <v>0.05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4"/>
        <v>0</v>
      </c>
      <c r="FS64" s="2">
        <v>0</v>
      </c>
      <c r="FT64" s="2"/>
      <c r="FU64" s="2"/>
      <c r="FV64" s="2"/>
      <c r="FW64" s="2"/>
      <c r="FX64" s="2">
        <v>95</v>
      </c>
      <c r="FY64" s="2">
        <v>65</v>
      </c>
      <c r="FZ64" s="2"/>
      <c r="GA64" s="2" t="s">
        <v>6</v>
      </c>
      <c r="GB64" s="2"/>
      <c r="GC64" s="2"/>
      <c r="GD64" s="2">
        <v>0</v>
      </c>
      <c r="GE64" s="2"/>
      <c r="GF64" s="2">
        <v>241844528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5"/>
        <v>0</v>
      </c>
      <c r="GM64" s="2">
        <f t="shared" si="96"/>
        <v>91.67</v>
      </c>
      <c r="GN64" s="2">
        <f t="shared" si="97"/>
        <v>0</v>
      </c>
      <c r="GO64" s="2">
        <f t="shared" si="98"/>
        <v>91.67</v>
      </c>
      <c r="GP64" s="2">
        <f t="shared" si="99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100"/>
        <v>0</v>
      </c>
      <c r="GW64" s="2">
        <v>1</v>
      </c>
      <c r="GX64" s="2">
        <f t="shared" si="101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ROW(SmtRes!A118)</f>
        <v>118</v>
      </c>
      <c r="D65">
        <f>ROW(EtalonRes!A122)</f>
        <v>122</v>
      </c>
      <c r="E65" t="s">
        <v>112</v>
      </c>
      <c r="F65" t="s">
        <v>113</v>
      </c>
      <c r="G65" t="s">
        <v>114</v>
      </c>
      <c r="H65" t="s">
        <v>115</v>
      </c>
      <c r="I65">
        <v>4</v>
      </c>
      <c r="J65">
        <v>0</v>
      </c>
      <c r="O65">
        <f t="shared" si="69"/>
        <v>252.43</v>
      </c>
      <c r="P65">
        <f t="shared" si="70"/>
        <v>0</v>
      </c>
      <c r="Q65">
        <f t="shared" si="71"/>
        <v>39.36</v>
      </c>
      <c r="R65">
        <f t="shared" si="72"/>
        <v>4.99</v>
      </c>
      <c r="S65">
        <f t="shared" si="73"/>
        <v>213.07</v>
      </c>
      <c r="T65">
        <f t="shared" si="74"/>
        <v>0</v>
      </c>
      <c r="U65">
        <f t="shared" si="75"/>
        <v>3.2759999999999998</v>
      </c>
      <c r="V65">
        <f t="shared" si="76"/>
        <v>0.06</v>
      </c>
      <c r="W65">
        <f t="shared" si="77"/>
        <v>0</v>
      </c>
      <c r="X65">
        <f t="shared" si="78"/>
        <v>207.16</v>
      </c>
      <c r="Y65">
        <f t="shared" si="79"/>
        <v>141.74</v>
      </c>
      <c r="AA65">
        <v>16697019</v>
      </c>
      <c r="AB65">
        <f t="shared" si="80"/>
        <v>9.6199999999999992</v>
      </c>
      <c r="AC65">
        <f>ROUND(((ES65*0)),2)</f>
        <v>0</v>
      </c>
      <c r="AD65">
        <f>ROUND(((((ET65*0.3))-((EU65*0.3)))+AE65),2)</f>
        <v>1.5</v>
      </c>
      <c r="AE65">
        <f>ROUND(((EU65*0.3)),2)</f>
        <v>0.19</v>
      </c>
      <c r="AF65">
        <f>ROUND(((EV65*0.3)),2)</f>
        <v>8.1199999999999992</v>
      </c>
      <c r="AG65">
        <f t="shared" si="81"/>
        <v>0</v>
      </c>
      <c r="AH65">
        <f>((EW65*0.3))</f>
        <v>0.81899999999999995</v>
      </c>
      <c r="AI65">
        <f>((EX65*0.3))</f>
        <v>1.4999999999999999E-2</v>
      </c>
      <c r="AJ65">
        <f t="shared" si="82"/>
        <v>0</v>
      </c>
      <c r="AK65">
        <v>78.92</v>
      </c>
      <c r="AL65">
        <v>46.85</v>
      </c>
      <c r="AM65">
        <v>4.99</v>
      </c>
      <c r="AN65">
        <v>0.64</v>
      </c>
      <c r="AO65">
        <v>27.08</v>
      </c>
      <c r="AP65">
        <v>0</v>
      </c>
      <c r="AQ65">
        <v>2.73</v>
      </c>
      <c r="AR65">
        <v>0.05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6.56</v>
      </c>
      <c r="BA65">
        <v>6.56</v>
      </c>
      <c r="BB65">
        <v>6.56</v>
      </c>
      <c r="BC65">
        <v>6.56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2</v>
      </c>
      <c r="BJ65" t="s">
        <v>116</v>
      </c>
      <c r="BM65">
        <v>108001</v>
      </c>
      <c r="BN65">
        <v>0</v>
      </c>
      <c r="BO65" t="s">
        <v>6</v>
      </c>
      <c r="BP65">
        <v>0</v>
      </c>
      <c r="BQ65">
        <v>3</v>
      </c>
      <c r="BR65">
        <v>0</v>
      </c>
      <c r="BS65">
        <v>6.56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95</v>
      </c>
      <c r="CA65">
        <v>65</v>
      </c>
      <c r="CF65">
        <v>0</v>
      </c>
      <c r="CG65">
        <v>0</v>
      </c>
      <c r="CM65">
        <v>0</v>
      </c>
      <c r="CN65" t="s">
        <v>1431</v>
      </c>
      <c r="CO65">
        <v>0</v>
      </c>
      <c r="CP65">
        <f t="shared" si="83"/>
        <v>252.43</v>
      </c>
      <c r="CQ65">
        <f t="shared" si="84"/>
        <v>0</v>
      </c>
      <c r="CR65">
        <f t="shared" si="85"/>
        <v>9.84</v>
      </c>
      <c r="CS65">
        <f t="shared" si="86"/>
        <v>1.2464</v>
      </c>
      <c r="CT65">
        <f t="shared" si="87"/>
        <v>53.267199999999988</v>
      </c>
      <c r="CU65">
        <f t="shared" si="88"/>
        <v>0</v>
      </c>
      <c r="CV65">
        <f t="shared" si="89"/>
        <v>0.81899999999999995</v>
      </c>
      <c r="CW65">
        <f t="shared" si="90"/>
        <v>1.4999999999999999E-2</v>
      </c>
      <c r="CX65">
        <f t="shared" si="91"/>
        <v>0</v>
      </c>
      <c r="CY65">
        <f t="shared" si="92"/>
        <v>207.15700000000001</v>
      </c>
      <c r="CZ65">
        <f t="shared" si="93"/>
        <v>141.739</v>
      </c>
      <c r="DC65" t="s">
        <v>6</v>
      </c>
      <c r="DD65" t="s">
        <v>78</v>
      </c>
      <c r="DE65" t="s">
        <v>117</v>
      </c>
      <c r="DF65" t="s">
        <v>117</v>
      </c>
      <c r="DG65" t="s">
        <v>117</v>
      </c>
      <c r="DH65" t="s">
        <v>6</v>
      </c>
      <c r="DI65" t="s">
        <v>117</v>
      </c>
      <c r="DJ65" t="s">
        <v>117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115</v>
      </c>
      <c r="DW65" t="s">
        <v>115</v>
      </c>
      <c r="DX65">
        <v>1</v>
      </c>
      <c r="EE65">
        <v>16510370</v>
      </c>
      <c r="EF65">
        <v>3</v>
      </c>
      <c r="EG65" t="s">
        <v>118</v>
      </c>
      <c r="EH65">
        <v>0</v>
      </c>
      <c r="EI65" t="s">
        <v>6</v>
      </c>
      <c r="EJ65">
        <v>2</v>
      </c>
      <c r="EK65">
        <v>108001</v>
      </c>
      <c r="EL65" t="s">
        <v>119</v>
      </c>
      <c r="EM65" t="s">
        <v>120</v>
      </c>
      <c r="EO65" t="s">
        <v>121</v>
      </c>
      <c r="EQ65">
        <v>131072</v>
      </c>
      <c r="ER65">
        <v>78.92</v>
      </c>
      <c r="ES65">
        <v>46.85</v>
      </c>
      <c r="ET65">
        <v>4.99</v>
      </c>
      <c r="EU65">
        <v>0.64</v>
      </c>
      <c r="EV65">
        <v>27.08</v>
      </c>
      <c r="EW65">
        <v>2.73</v>
      </c>
      <c r="EX65">
        <v>0.05</v>
      </c>
      <c r="EY65">
        <v>0</v>
      </c>
      <c r="FQ65">
        <v>0</v>
      </c>
      <c r="FR65">
        <f t="shared" si="94"/>
        <v>0</v>
      </c>
      <c r="FS65">
        <v>0</v>
      </c>
      <c r="FX65">
        <v>95</v>
      </c>
      <c r="FY65">
        <v>65</v>
      </c>
      <c r="GA65" t="s">
        <v>6</v>
      </c>
      <c r="GD65">
        <v>0</v>
      </c>
      <c r="GF65">
        <v>241844528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5"/>
        <v>0</v>
      </c>
      <c r="GM65">
        <f t="shared" si="96"/>
        <v>601.33000000000004</v>
      </c>
      <c r="GN65">
        <f t="shared" si="97"/>
        <v>0</v>
      </c>
      <c r="GO65">
        <f t="shared" si="98"/>
        <v>601.33000000000004</v>
      </c>
      <c r="GP65">
        <f t="shared" si="99"/>
        <v>0</v>
      </c>
      <c r="GR65">
        <v>0</v>
      </c>
      <c r="GS65">
        <v>3</v>
      </c>
      <c r="GT65">
        <v>0</v>
      </c>
      <c r="GU65" t="s">
        <v>6</v>
      </c>
      <c r="GV65">
        <f t="shared" si="100"/>
        <v>0</v>
      </c>
      <c r="GW65">
        <v>1</v>
      </c>
      <c r="GX65">
        <f t="shared" si="101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ROW(SmtRes!A119)</f>
        <v>119</v>
      </c>
      <c r="D66" s="2">
        <f>ROW(EtalonRes!A123)</f>
        <v>123</v>
      </c>
      <c r="E66" s="2" t="s">
        <v>122</v>
      </c>
      <c r="F66" s="2" t="s">
        <v>123</v>
      </c>
      <c r="G66" s="2" t="s">
        <v>124</v>
      </c>
      <c r="H66" s="2" t="s">
        <v>49</v>
      </c>
      <c r="I66" s="2">
        <f>ROUND((146+57)/100,9)</f>
        <v>2.0299999999999998</v>
      </c>
      <c r="J66" s="2">
        <v>0</v>
      </c>
      <c r="K66" s="2"/>
      <c r="L66" s="2"/>
      <c r="M66" s="2"/>
      <c r="N66" s="2"/>
      <c r="O66" s="2">
        <f t="shared" si="69"/>
        <v>654.53</v>
      </c>
      <c r="P66" s="2">
        <f t="shared" si="70"/>
        <v>0</v>
      </c>
      <c r="Q66" s="2">
        <f t="shared" si="71"/>
        <v>0</v>
      </c>
      <c r="R66" s="2">
        <f t="shared" si="72"/>
        <v>0</v>
      </c>
      <c r="S66" s="2">
        <f t="shared" si="73"/>
        <v>654.53</v>
      </c>
      <c r="T66" s="2">
        <f t="shared" si="74"/>
        <v>0</v>
      </c>
      <c r="U66" s="2">
        <f t="shared" si="75"/>
        <v>76.73399999999998</v>
      </c>
      <c r="V66" s="2">
        <f t="shared" si="76"/>
        <v>0</v>
      </c>
      <c r="W66" s="2">
        <f t="shared" si="77"/>
        <v>0</v>
      </c>
      <c r="X66" s="2">
        <f t="shared" si="78"/>
        <v>484.35</v>
      </c>
      <c r="Y66" s="2">
        <f t="shared" si="79"/>
        <v>327.27</v>
      </c>
      <c r="Z66" s="2"/>
      <c r="AA66" s="2">
        <v>16697018</v>
      </c>
      <c r="AB66" s="2">
        <f t="shared" si="80"/>
        <v>322.43</v>
      </c>
      <c r="AC66" s="2">
        <f t="shared" ref="AC66:AC91" si="102">ROUND((ES66),2)</f>
        <v>0</v>
      </c>
      <c r="AD66" s="2">
        <f t="shared" ref="AD66:AD91" si="103">ROUND((((ET66)-(EU66))+AE66),2)</f>
        <v>0</v>
      </c>
      <c r="AE66" s="2">
        <f t="shared" ref="AE66:AE91" si="104">ROUND((EU66),2)</f>
        <v>0</v>
      </c>
      <c r="AF66" s="2">
        <f t="shared" ref="AF66:AF91" si="105">ROUND((EV66),2)</f>
        <v>322.43</v>
      </c>
      <c r="AG66" s="2">
        <f t="shared" si="81"/>
        <v>0</v>
      </c>
      <c r="AH66" s="2">
        <f t="shared" ref="AH66:AH91" si="106">(EW66)</f>
        <v>37.799999999999997</v>
      </c>
      <c r="AI66" s="2">
        <f t="shared" ref="AI66:AI91" si="107">(EX66)</f>
        <v>0</v>
      </c>
      <c r="AJ66" s="2">
        <f t="shared" si="82"/>
        <v>0</v>
      </c>
      <c r="AK66" s="2">
        <v>322.43</v>
      </c>
      <c r="AL66" s="2">
        <v>0</v>
      </c>
      <c r="AM66" s="2">
        <v>0</v>
      </c>
      <c r="AN66" s="2">
        <v>0</v>
      </c>
      <c r="AO66" s="2">
        <v>322.43</v>
      </c>
      <c r="AP66" s="2">
        <v>0</v>
      </c>
      <c r="AQ66" s="2">
        <v>37.799999999999997</v>
      </c>
      <c r="AR66" s="2">
        <v>0</v>
      </c>
      <c r="AS66" s="2">
        <v>0</v>
      </c>
      <c r="AT66" s="2">
        <v>74</v>
      </c>
      <c r="AU66" s="2">
        <v>50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125</v>
      </c>
      <c r="BK66" s="2"/>
      <c r="BL66" s="2"/>
      <c r="BM66" s="2">
        <v>65002</v>
      </c>
      <c r="BN66" s="2">
        <v>0</v>
      </c>
      <c r="BO66" s="2" t="s">
        <v>6</v>
      </c>
      <c r="BP66" s="2">
        <v>0</v>
      </c>
      <c r="BQ66" s="2">
        <v>6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74</v>
      </c>
      <c r="CA66" s="2">
        <v>50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83"/>
        <v>654.53</v>
      </c>
      <c r="CQ66" s="2">
        <f t="shared" si="84"/>
        <v>0</v>
      </c>
      <c r="CR66" s="2">
        <f t="shared" si="85"/>
        <v>0</v>
      </c>
      <c r="CS66" s="2">
        <f t="shared" si="86"/>
        <v>0</v>
      </c>
      <c r="CT66" s="2">
        <f t="shared" si="87"/>
        <v>322.43</v>
      </c>
      <c r="CU66" s="2">
        <f t="shared" si="88"/>
        <v>0</v>
      </c>
      <c r="CV66" s="2">
        <f t="shared" si="89"/>
        <v>37.799999999999997</v>
      </c>
      <c r="CW66" s="2">
        <f t="shared" si="90"/>
        <v>0</v>
      </c>
      <c r="CX66" s="2">
        <f t="shared" si="91"/>
        <v>0</v>
      </c>
      <c r="CY66" s="2">
        <f t="shared" si="92"/>
        <v>484.35220000000004</v>
      </c>
      <c r="CZ66" s="2">
        <f t="shared" si="93"/>
        <v>327.26499999999999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1003</v>
      </c>
      <c r="DV66" s="2" t="s">
        <v>49</v>
      </c>
      <c r="DW66" s="2" t="s">
        <v>49</v>
      </c>
      <c r="DX66" s="2">
        <v>100</v>
      </c>
      <c r="DY66" s="2"/>
      <c r="DZ66" s="2"/>
      <c r="EA66" s="2"/>
      <c r="EB66" s="2"/>
      <c r="EC66" s="2"/>
      <c r="ED66" s="2"/>
      <c r="EE66" s="2">
        <v>16510577</v>
      </c>
      <c r="EF66" s="2">
        <v>6</v>
      </c>
      <c r="EG66" s="2" t="s">
        <v>20</v>
      </c>
      <c r="EH66" s="2">
        <v>0</v>
      </c>
      <c r="EI66" s="2" t="s">
        <v>6</v>
      </c>
      <c r="EJ66" s="2">
        <v>1</v>
      </c>
      <c r="EK66" s="2">
        <v>65002</v>
      </c>
      <c r="EL66" s="2" t="s">
        <v>110</v>
      </c>
      <c r="EM66" s="2" t="s">
        <v>111</v>
      </c>
      <c r="EN66" s="2"/>
      <c r="EO66" s="2" t="s">
        <v>6</v>
      </c>
      <c r="EP66" s="2"/>
      <c r="EQ66" s="2">
        <v>131072</v>
      </c>
      <c r="ER66" s="2">
        <v>322.43</v>
      </c>
      <c r="ES66" s="2">
        <v>0</v>
      </c>
      <c r="ET66" s="2">
        <v>0</v>
      </c>
      <c r="EU66" s="2">
        <v>0</v>
      </c>
      <c r="EV66" s="2">
        <v>322.43</v>
      </c>
      <c r="EW66" s="2">
        <v>37.799999999999997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4"/>
        <v>0</v>
      </c>
      <c r="FS66" s="2">
        <v>0</v>
      </c>
      <c r="FT66" s="2"/>
      <c r="FU66" s="2"/>
      <c r="FV66" s="2"/>
      <c r="FW66" s="2"/>
      <c r="FX66" s="2">
        <v>74</v>
      </c>
      <c r="FY66" s="2">
        <v>50</v>
      </c>
      <c r="FZ66" s="2"/>
      <c r="GA66" s="2" t="s">
        <v>6</v>
      </c>
      <c r="GB66" s="2"/>
      <c r="GC66" s="2"/>
      <c r="GD66" s="2">
        <v>0</v>
      </c>
      <c r="GE66" s="2"/>
      <c r="GF66" s="2">
        <v>-1819699879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5"/>
        <v>0</v>
      </c>
      <c r="GM66" s="2">
        <f t="shared" si="96"/>
        <v>1466.15</v>
      </c>
      <c r="GN66" s="2">
        <f t="shared" si="97"/>
        <v>1466.15</v>
      </c>
      <c r="GO66" s="2">
        <f t="shared" si="98"/>
        <v>0</v>
      </c>
      <c r="GP66" s="2">
        <f t="shared" si="99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100"/>
        <v>0</v>
      </c>
      <c r="GW66" s="2">
        <v>1</v>
      </c>
      <c r="GX66" s="2">
        <f t="shared" si="101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ROW(SmtRes!A120)</f>
        <v>120</v>
      </c>
      <c r="D67">
        <f>ROW(EtalonRes!A124)</f>
        <v>124</v>
      </c>
      <c r="E67" t="s">
        <v>122</v>
      </c>
      <c r="F67" t="s">
        <v>123</v>
      </c>
      <c r="G67" t="s">
        <v>124</v>
      </c>
      <c r="H67" t="s">
        <v>49</v>
      </c>
      <c r="I67">
        <f>ROUND((146+57)/100,9)</f>
        <v>2.0299999999999998</v>
      </c>
      <c r="J67">
        <v>0</v>
      </c>
      <c r="O67">
        <f t="shared" si="69"/>
        <v>4293.74</v>
      </c>
      <c r="P67">
        <f t="shared" si="70"/>
        <v>0</v>
      </c>
      <c r="Q67">
        <f t="shared" si="71"/>
        <v>0</v>
      </c>
      <c r="R67">
        <f t="shared" si="72"/>
        <v>0</v>
      </c>
      <c r="S67">
        <f t="shared" si="73"/>
        <v>4293.74</v>
      </c>
      <c r="T67">
        <f t="shared" si="74"/>
        <v>0</v>
      </c>
      <c r="U67">
        <f t="shared" si="75"/>
        <v>76.73399999999998</v>
      </c>
      <c r="V67">
        <f t="shared" si="76"/>
        <v>0</v>
      </c>
      <c r="W67">
        <f t="shared" si="77"/>
        <v>0</v>
      </c>
      <c r="X67">
        <f t="shared" si="78"/>
        <v>3177.37</v>
      </c>
      <c r="Y67">
        <f t="shared" si="79"/>
        <v>2146.87</v>
      </c>
      <c r="AA67">
        <v>16697019</v>
      </c>
      <c r="AB67">
        <f t="shared" si="80"/>
        <v>322.43</v>
      </c>
      <c r="AC67">
        <f t="shared" si="102"/>
        <v>0</v>
      </c>
      <c r="AD67">
        <f t="shared" si="103"/>
        <v>0</v>
      </c>
      <c r="AE67">
        <f t="shared" si="104"/>
        <v>0</v>
      </c>
      <c r="AF67">
        <f t="shared" si="105"/>
        <v>322.43</v>
      </c>
      <c r="AG67">
        <f t="shared" si="81"/>
        <v>0</v>
      </c>
      <c r="AH67">
        <f t="shared" si="106"/>
        <v>37.799999999999997</v>
      </c>
      <c r="AI67">
        <f t="shared" si="107"/>
        <v>0</v>
      </c>
      <c r="AJ67">
        <f t="shared" si="82"/>
        <v>0</v>
      </c>
      <c r="AK67">
        <v>322.43</v>
      </c>
      <c r="AL67">
        <v>0</v>
      </c>
      <c r="AM67">
        <v>0</v>
      </c>
      <c r="AN67">
        <v>0</v>
      </c>
      <c r="AO67">
        <v>322.43</v>
      </c>
      <c r="AP67">
        <v>0</v>
      </c>
      <c r="AQ67">
        <v>37.799999999999997</v>
      </c>
      <c r="AR67">
        <v>0</v>
      </c>
      <c r="AS67">
        <v>0</v>
      </c>
      <c r="AT67">
        <v>74</v>
      </c>
      <c r="AU67">
        <v>50</v>
      </c>
      <c r="AV67">
        <v>1</v>
      </c>
      <c r="AW67">
        <v>1</v>
      </c>
      <c r="AZ67">
        <v>6.56</v>
      </c>
      <c r="BA67">
        <v>6.56</v>
      </c>
      <c r="BB67">
        <v>6.56</v>
      </c>
      <c r="BC67">
        <v>6.56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125</v>
      </c>
      <c r="BM67">
        <v>65002</v>
      </c>
      <c r="BN67">
        <v>0</v>
      </c>
      <c r="BO67" t="s">
        <v>6</v>
      </c>
      <c r="BP67">
        <v>0</v>
      </c>
      <c r="BQ67">
        <v>6</v>
      </c>
      <c r="BR67">
        <v>0</v>
      </c>
      <c r="BS67">
        <v>6.56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74</v>
      </c>
      <c r="CA67">
        <v>50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83"/>
        <v>4293.74</v>
      </c>
      <c r="CQ67">
        <f t="shared" si="84"/>
        <v>0</v>
      </c>
      <c r="CR67">
        <f t="shared" si="85"/>
        <v>0</v>
      </c>
      <c r="CS67">
        <f t="shared" si="86"/>
        <v>0</v>
      </c>
      <c r="CT67">
        <f t="shared" si="87"/>
        <v>2115.1408000000001</v>
      </c>
      <c r="CU67">
        <f t="shared" si="88"/>
        <v>0</v>
      </c>
      <c r="CV67">
        <f t="shared" si="89"/>
        <v>37.799999999999997</v>
      </c>
      <c r="CW67">
        <f t="shared" si="90"/>
        <v>0</v>
      </c>
      <c r="CX67">
        <f t="shared" si="91"/>
        <v>0</v>
      </c>
      <c r="CY67">
        <f t="shared" si="92"/>
        <v>3177.3676</v>
      </c>
      <c r="CZ67">
        <f t="shared" si="93"/>
        <v>2146.87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1003</v>
      </c>
      <c r="DV67" t="s">
        <v>49</v>
      </c>
      <c r="DW67" t="s">
        <v>49</v>
      </c>
      <c r="DX67">
        <v>100</v>
      </c>
      <c r="EE67">
        <v>16510577</v>
      </c>
      <c r="EF67">
        <v>6</v>
      </c>
      <c r="EG67" t="s">
        <v>20</v>
      </c>
      <c r="EH67">
        <v>0</v>
      </c>
      <c r="EI67" t="s">
        <v>6</v>
      </c>
      <c r="EJ67">
        <v>1</v>
      </c>
      <c r="EK67">
        <v>65002</v>
      </c>
      <c r="EL67" t="s">
        <v>110</v>
      </c>
      <c r="EM67" t="s">
        <v>111</v>
      </c>
      <c r="EO67" t="s">
        <v>6</v>
      </c>
      <c r="EQ67">
        <v>131072</v>
      </c>
      <c r="ER67">
        <v>322.43</v>
      </c>
      <c r="ES67">
        <v>0</v>
      </c>
      <c r="ET67">
        <v>0</v>
      </c>
      <c r="EU67">
        <v>0</v>
      </c>
      <c r="EV67">
        <v>322.43</v>
      </c>
      <c r="EW67">
        <v>37.799999999999997</v>
      </c>
      <c r="EX67">
        <v>0</v>
      </c>
      <c r="EY67">
        <v>0</v>
      </c>
      <c r="FQ67">
        <v>0</v>
      </c>
      <c r="FR67">
        <f t="shared" si="94"/>
        <v>0</v>
      </c>
      <c r="FS67">
        <v>0</v>
      </c>
      <c r="FX67">
        <v>74</v>
      </c>
      <c r="FY67">
        <v>50</v>
      </c>
      <c r="GA67" t="s">
        <v>6</v>
      </c>
      <c r="GD67">
        <v>0</v>
      </c>
      <c r="GF67">
        <v>-1819699879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5"/>
        <v>0</v>
      </c>
      <c r="GM67">
        <f t="shared" si="96"/>
        <v>9617.98</v>
      </c>
      <c r="GN67">
        <f t="shared" si="97"/>
        <v>9617.98</v>
      </c>
      <c r="GO67">
        <f t="shared" si="98"/>
        <v>0</v>
      </c>
      <c r="GP67">
        <f t="shared" si="99"/>
        <v>0</v>
      </c>
      <c r="GR67">
        <v>0</v>
      </c>
      <c r="GS67">
        <v>3</v>
      </c>
      <c r="GT67">
        <v>0</v>
      </c>
      <c r="GU67" t="s">
        <v>6</v>
      </c>
      <c r="GV67">
        <f t="shared" si="100"/>
        <v>0</v>
      </c>
      <c r="GW67">
        <v>1</v>
      </c>
      <c r="GX67">
        <f t="shared" si="101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ROW(SmtRes!A124)</f>
        <v>124</v>
      </c>
      <c r="D68" s="2">
        <f>ROW(EtalonRes!A128)</f>
        <v>128</v>
      </c>
      <c r="E68" s="2" t="s">
        <v>126</v>
      </c>
      <c r="F68" s="2" t="s">
        <v>127</v>
      </c>
      <c r="G68" s="2" t="s">
        <v>128</v>
      </c>
      <c r="H68" s="2" t="s">
        <v>90</v>
      </c>
      <c r="I68" s="2">
        <f>ROUND(17/100,9)</f>
        <v>0.17</v>
      </c>
      <c r="J68" s="2">
        <v>0</v>
      </c>
      <c r="K68" s="2"/>
      <c r="L68" s="2"/>
      <c r="M68" s="2"/>
      <c r="N68" s="2"/>
      <c r="O68" s="2">
        <f t="shared" si="69"/>
        <v>53.6</v>
      </c>
      <c r="P68" s="2">
        <f t="shared" si="70"/>
        <v>0</v>
      </c>
      <c r="Q68" s="2">
        <f t="shared" si="71"/>
        <v>0.37</v>
      </c>
      <c r="R68" s="2">
        <f t="shared" si="72"/>
        <v>0.16</v>
      </c>
      <c r="S68" s="2">
        <f t="shared" si="73"/>
        <v>53.23</v>
      </c>
      <c r="T68" s="2">
        <f t="shared" si="74"/>
        <v>0</v>
      </c>
      <c r="U68" s="2">
        <f t="shared" si="75"/>
        <v>6.2407000000000004</v>
      </c>
      <c r="V68" s="2">
        <f t="shared" si="76"/>
        <v>1.1900000000000003E-2</v>
      </c>
      <c r="W68" s="2">
        <f t="shared" si="77"/>
        <v>0</v>
      </c>
      <c r="X68" s="2">
        <f t="shared" si="78"/>
        <v>39.51</v>
      </c>
      <c r="Y68" s="2">
        <f t="shared" si="79"/>
        <v>26.7</v>
      </c>
      <c r="Z68" s="2"/>
      <c r="AA68" s="2">
        <v>16697018</v>
      </c>
      <c r="AB68" s="2">
        <f t="shared" si="80"/>
        <v>315.33</v>
      </c>
      <c r="AC68" s="2">
        <f t="shared" si="102"/>
        <v>0</v>
      </c>
      <c r="AD68" s="2">
        <f t="shared" si="103"/>
        <v>2.19</v>
      </c>
      <c r="AE68" s="2">
        <f t="shared" si="104"/>
        <v>0.95</v>
      </c>
      <c r="AF68" s="2">
        <f t="shared" si="105"/>
        <v>313.14</v>
      </c>
      <c r="AG68" s="2">
        <f t="shared" si="81"/>
        <v>0</v>
      </c>
      <c r="AH68" s="2">
        <f t="shared" si="106"/>
        <v>36.71</v>
      </c>
      <c r="AI68" s="2">
        <f t="shared" si="107"/>
        <v>7.0000000000000007E-2</v>
      </c>
      <c r="AJ68" s="2">
        <f t="shared" si="82"/>
        <v>0</v>
      </c>
      <c r="AK68" s="2">
        <v>315.33</v>
      </c>
      <c r="AL68" s="2">
        <v>0</v>
      </c>
      <c r="AM68" s="2">
        <v>2.19</v>
      </c>
      <c r="AN68" s="2">
        <v>0.95</v>
      </c>
      <c r="AO68" s="2">
        <v>313.14</v>
      </c>
      <c r="AP68" s="2">
        <v>0</v>
      </c>
      <c r="AQ68" s="2">
        <v>36.71</v>
      </c>
      <c r="AR68" s="2">
        <v>7.0000000000000007E-2</v>
      </c>
      <c r="AS68" s="2">
        <v>0</v>
      </c>
      <c r="AT68" s="2">
        <v>74</v>
      </c>
      <c r="AU68" s="2">
        <v>50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129</v>
      </c>
      <c r="BK68" s="2"/>
      <c r="BL68" s="2"/>
      <c r="BM68" s="2">
        <v>65001</v>
      </c>
      <c r="BN68" s="2">
        <v>0</v>
      </c>
      <c r="BO68" s="2" t="s">
        <v>6</v>
      </c>
      <c r="BP68" s="2">
        <v>0</v>
      </c>
      <c r="BQ68" s="2">
        <v>6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74</v>
      </c>
      <c r="CA68" s="2">
        <v>50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83"/>
        <v>53.599999999999994</v>
      </c>
      <c r="CQ68" s="2">
        <f t="shared" si="84"/>
        <v>0</v>
      </c>
      <c r="CR68" s="2">
        <f t="shared" si="85"/>
        <v>2.19</v>
      </c>
      <c r="CS68" s="2">
        <f t="shared" si="86"/>
        <v>0.95</v>
      </c>
      <c r="CT68" s="2">
        <f t="shared" si="87"/>
        <v>313.14</v>
      </c>
      <c r="CU68" s="2">
        <f t="shared" si="88"/>
        <v>0</v>
      </c>
      <c r="CV68" s="2">
        <f t="shared" si="89"/>
        <v>36.71</v>
      </c>
      <c r="CW68" s="2">
        <f t="shared" si="90"/>
        <v>7.0000000000000007E-2</v>
      </c>
      <c r="CX68" s="2">
        <f t="shared" si="91"/>
        <v>0</v>
      </c>
      <c r="CY68" s="2">
        <f t="shared" si="92"/>
        <v>39.508599999999994</v>
      </c>
      <c r="CZ68" s="2">
        <f t="shared" si="93"/>
        <v>26.694999999999997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90</v>
      </c>
      <c r="DW68" s="2" t="s">
        <v>90</v>
      </c>
      <c r="DX68" s="2">
        <v>1</v>
      </c>
      <c r="DY68" s="2"/>
      <c r="DZ68" s="2"/>
      <c r="EA68" s="2"/>
      <c r="EB68" s="2"/>
      <c r="EC68" s="2"/>
      <c r="ED68" s="2"/>
      <c r="EE68" s="2">
        <v>16510574</v>
      </c>
      <c r="EF68" s="2">
        <v>6</v>
      </c>
      <c r="EG68" s="2" t="s">
        <v>20</v>
      </c>
      <c r="EH68" s="2">
        <v>0</v>
      </c>
      <c r="EI68" s="2" t="s">
        <v>6</v>
      </c>
      <c r="EJ68" s="2">
        <v>1</v>
      </c>
      <c r="EK68" s="2">
        <v>65001</v>
      </c>
      <c r="EL68" s="2" t="s">
        <v>110</v>
      </c>
      <c r="EM68" s="2" t="s">
        <v>111</v>
      </c>
      <c r="EN68" s="2"/>
      <c r="EO68" s="2" t="s">
        <v>6</v>
      </c>
      <c r="EP68" s="2"/>
      <c r="EQ68" s="2">
        <v>131072</v>
      </c>
      <c r="ER68" s="2">
        <v>315.33</v>
      </c>
      <c r="ES68" s="2">
        <v>0</v>
      </c>
      <c r="ET68" s="2">
        <v>2.19</v>
      </c>
      <c r="EU68" s="2">
        <v>0.95</v>
      </c>
      <c r="EV68" s="2">
        <v>313.14</v>
      </c>
      <c r="EW68" s="2">
        <v>36.71</v>
      </c>
      <c r="EX68" s="2">
        <v>7.0000000000000007E-2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4"/>
        <v>0</v>
      </c>
      <c r="FS68" s="2">
        <v>0</v>
      </c>
      <c r="FT68" s="2"/>
      <c r="FU68" s="2"/>
      <c r="FV68" s="2"/>
      <c r="FW68" s="2"/>
      <c r="FX68" s="2">
        <v>74</v>
      </c>
      <c r="FY68" s="2">
        <v>50</v>
      </c>
      <c r="FZ68" s="2"/>
      <c r="GA68" s="2" t="s">
        <v>6</v>
      </c>
      <c r="GB68" s="2"/>
      <c r="GC68" s="2"/>
      <c r="GD68" s="2">
        <v>0</v>
      </c>
      <c r="GE68" s="2"/>
      <c r="GF68" s="2">
        <v>2129386662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5"/>
        <v>0</v>
      </c>
      <c r="GM68" s="2">
        <f t="shared" si="96"/>
        <v>119.81</v>
      </c>
      <c r="GN68" s="2">
        <f t="shared" si="97"/>
        <v>119.81</v>
      </c>
      <c r="GO68" s="2">
        <f t="shared" si="98"/>
        <v>0</v>
      </c>
      <c r="GP68" s="2">
        <f t="shared" si="99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100"/>
        <v>0</v>
      </c>
      <c r="GW68" s="2">
        <v>1</v>
      </c>
      <c r="GX68" s="2">
        <f t="shared" si="101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ROW(SmtRes!A128)</f>
        <v>128</v>
      </c>
      <c r="D69">
        <f>ROW(EtalonRes!A132)</f>
        <v>132</v>
      </c>
      <c r="E69" t="s">
        <v>126</v>
      </c>
      <c r="F69" t="s">
        <v>127</v>
      </c>
      <c r="G69" t="s">
        <v>128</v>
      </c>
      <c r="H69" t="s">
        <v>90</v>
      </c>
      <c r="I69">
        <f>ROUND(17/100,9)</f>
        <v>0.17</v>
      </c>
      <c r="J69">
        <v>0</v>
      </c>
      <c r="O69">
        <f t="shared" si="69"/>
        <v>351.65</v>
      </c>
      <c r="P69">
        <f t="shared" si="70"/>
        <v>0</v>
      </c>
      <c r="Q69">
        <f t="shared" si="71"/>
        <v>2.44</v>
      </c>
      <c r="R69">
        <f t="shared" si="72"/>
        <v>1.06</v>
      </c>
      <c r="S69">
        <f t="shared" si="73"/>
        <v>349.21</v>
      </c>
      <c r="T69">
        <f t="shared" si="74"/>
        <v>0</v>
      </c>
      <c r="U69">
        <f t="shared" si="75"/>
        <v>6.2407000000000004</v>
      </c>
      <c r="V69">
        <f t="shared" si="76"/>
        <v>1.1900000000000003E-2</v>
      </c>
      <c r="W69">
        <f t="shared" si="77"/>
        <v>0</v>
      </c>
      <c r="X69">
        <f t="shared" si="78"/>
        <v>259.2</v>
      </c>
      <c r="Y69">
        <f t="shared" si="79"/>
        <v>175.14</v>
      </c>
      <c r="AA69">
        <v>16697019</v>
      </c>
      <c r="AB69">
        <f t="shared" si="80"/>
        <v>315.33</v>
      </c>
      <c r="AC69">
        <f t="shared" si="102"/>
        <v>0</v>
      </c>
      <c r="AD69">
        <f t="shared" si="103"/>
        <v>2.19</v>
      </c>
      <c r="AE69">
        <f t="shared" si="104"/>
        <v>0.95</v>
      </c>
      <c r="AF69">
        <f t="shared" si="105"/>
        <v>313.14</v>
      </c>
      <c r="AG69">
        <f t="shared" si="81"/>
        <v>0</v>
      </c>
      <c r="AH69">
        <f t="shared" si="106"/>
        <v>36.71</v>
      </c>
      <c r="AI69">
        <f t="shared" si="107"/>
        <v>7.0000000000000007E-2</v>
      </c>
      <c r="AJ69">
        <f t="shared" si="82"/>
        <v>0</v>
      </c>
      <c r="AK69">
        <v>315.33</v>
      </c>
      <c r="AL69">
        <v>0</v>
      </c>
      <c r="AM69">
        <v>2.19</v>
      </c>
      <c r="AN69">
        <v>0.95</v>
      </c>
      <c r="AO69">
        <v>313.14</v>
      </c>
      <c r="AP69">
        <v>0</v>
      </c>
      <c r="AQ69">
        <v>36.71</v>
      </c>
      <c r="AR69">
        <v>7.0000000000000007E-2</v>
      </c>
      <c r="AS69">
        <v>0</v>
      </c>
      <c r="AT69">
        <v>74</v>
      </c>
      <c r="AU69">
        <v>50</v>
      </c>
      <c r="AV69">
        <v>1</v>
      </c>
      <c r="AW69">
        <v>1</v>
      </c>
      <c r="AZ69">
        <v>6.56</v>
      </c>
      <c r="BA69">
        <v>6.56</v>
      </c>
      <c r="BB69">
        <v>6.56</v>
      </c>
      <c r="BC69">
        <v>6.56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129</v>
      </c>
      <c r="BM69">
        <v>65001</v>
      </c>
      <c r="BN69">
        <v>0</v>
      </c>
      <c r="BO69" t="s">
        <v>6</v>
      </c>
      <c r="BP69">
        <v>0</v>
      </c>
      <c r="BQ69">
        <v>6</v>
      </c>
      <c r="BR69">
        <v>0</v>
      </c>
      <c r="BS69">
        <v>6.56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74</v>
      </c>
      <c r="CA69">
        <v>50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3"/>
        <v>351.65</v>
      </c>
      <c r="CQ69">
        <f t="shared" si="84"/>
        <v>0</v>
      </c>
      <c r="CR69">
        <f t="shared" si="85"/>
        <v>14.366399999999999</v>
      </c>
      <c r="CS69">
        <f t="shared" si="86"/>
        <v>6.2319999999999993</v>
      </c>
      <c r="CT69">
        <f t="shared" si="87"/>
        <v>2054.1983999999998</v>
      </c>
      <c r="CU69">
        <f t="shared" si="88"/>
        <v>0</v>
      </c>
      <c r="CV69">
        <f t="shared" si="89"/>
        <v>36.71</v>
      </c>
      <c r="CW69">
        <f t="shared" si="90"/>
        <v>7.0000000000000007E-2</v>
      </c>
      <c r="CX69">
        <f t="shared" si="91"/>
        <v>0</v>
      </c>
      <c r="CY69">
        <f t="shared" si="92"/>
        <v>259.19979999999998</v>
      </c>
      <c r="CZ69">
        <f t="shared" si="93"/>
        <v>175.13499999999999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90</v>
      </c>
      <c r="DW69" t="s">
        <v>90</v>
      </c>
      <c r="DX69">
        <v>1</v>
      </c>
      <c r="EE69">
        <v>16510574</v>
      </c>
      <c r="EF69">
        <v>6</v>
      </c>
      <c r="EG69" t="s">
        <v>20</v>
      </c>
      <c r="EH69">
        <v>0</v>
      </c>
      <c r="EI69" t="s">
        <v>6</v>
      </c>
      <c r="EJ69">
        <v>1</v>
      </c>
      <c r="EK69">
        <v>65001</v>
      </c>
      <c r="EL69" t="s">
        <v>110</v>
      </c>
      <c r="EM69" t="s">
        <v>111</v>
      </c>
      <c r="EO69" t="s">
        <v>6</v>
      </c>
      <c r="EQ69">
        <v>131072</v>
      </c>
      <c r="ER69">
        <v>315.33</v>
      </c>
      <c r="ES69">
        <v>0</v>
      </c>
      <c r="ET69">
        <v>2.19</v>
      </c>
      <c r="EU69">
        <v>0.95</v>
      </c>
      <c r="EV69">
        <v>313.14</v>
      </c>
      <c r="EW69">
        <v>36.71</v>
      </c>
      <c r="EX69">
        <v>7.0000000000000007E-2</v>
      </c>
      <c r="EY69">
        <v>0</v>
      </c>
      <c r="FQ69">
        <v>0</v>
      </c>
      <c r="FR69">
        <f t="shared" si="94"/>
        <v>0</v>
      </c>
      <c r="FS69">
        <v>0</v>
      </c>
      <c r="FX69">
        <v>74</v>
      </c>
      <c r="FY69">
        <v>50</v>
      </c>
      <c r="GA69" t="s">
        <v>6</v>
      </c>
      <c r="GD69">
        <v>0</v>
      </c>
      <c r="GF69">
        <v>2129386662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5"/>
        <v>0</v>
      </c>
      <c r="GM69">
        <f t="shared" si="96"/>
        <v>785.99</v>
      </c>
      <c r="GN69">
        <f t="shared" si="97"/>
        <v>785.99</v>
      </c>
      <c r="GO69">
        <f t="shared" si="98"/>
        <v>0</v>
      </c>
      <c r="GP69">
        <f t="shared" si="99"/>
        <v>0</v>
      </c>
      <c r="GR69">
        <v>0</v>
      </c>
      <c r="GS69">
        <v>3</v>
      </c>
      <c r="GT69">
        <v>0</v>
      </c>
      <c r="GU69" t="s">
        <v>6</v>
      </c>
      <c r="GV69">
        <f t="shared" si="100"/>
        <v>0</v>
      </c>
      <c r="GW69">
        <v>1</v>
      </c>
      <c r="GX69">
        <f t="shared" si="101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124</v>
      </c>
      <c r="D70" s="2"/>
      <c r="E70" s="2" t="s">
        <v>130</v>
      </c>
      <c r="F70" s="2" t="s">
        <v>24</v>
      </c>
      <c r="G70" s="2" t="s">
        <v>25</v>
      </c>
      <c r="H70" s="2" t="s">
        <v>26</v>
      </c>
      <c r="I70" s="2">
        <f>I68*J70</f>
        <v>3.7400000000000003E-2</v>
      </c>
      <c r="J70" s="2">
        <v>0.22</v>
      </c>
      <c r="K70" s="2"/>
      <c r="L70" s="2"/>
      <c r="M70" s="2"/>
      <c r="N70" s="2"/>
      <c r="O70" s="2">
        <f t="shared" si="69"/>
        <v>0</v>
      </c>
      <c r="P70" s="2">
        <f t="shared" si="70"/>
        <v>0</v>
      </c>
      <c r="Q70" s="2">
        <f t="shared" si="71"/>
        <v>0</v>
      </c>
      <c r="R70" s="2">
        <f t="shared" si="72"/>
        <v>0</v>
      </c>
      <c r="S70" s="2">
        <f t="shared" si="73"/>
        <v>0</v>
      </c>
      <c r="T70" s="2">
        <f t="shared" si="74"/>
        <v>0</v>
      </c>
      <c r="U70" s="2">
        <f t="shared" si="75"/>
        <v>0</v>
      </c>
      <c r="V70" s="2">
        <f t="shared" si="76"/>
        <v>0</v>
      </c>
      <c r="W70" s="2">
        <f t="shared" si="77"/>
        <v>0</v>
      </c>
      <c r="X70" s="2">
        <f t="shared" si="78"/>
        <v>0</v>
      </c>
      <c r="Y70" s="2">
        <f t="shared" si="79"/>
        <v>0</v>
      </c>
      <c r="Z70" s="2"/>
      <c r="AA70" s="2">
        <v>16697018</v>
      </c>
      <c r="AB70" s="2">
        <f t="shared" si="80"/>
        <v>0</v>
      </c>
      <c r="AC70" s="2">
        <f t="shared" si="102"/>
        <v>0</v>
      </c>
      <c r="AD70" s="2">
        <f t="shared" si="103"/>
        <v>0</v>
      </c>
      <c r="AE70" s="2">
        <f t="shared" si="104"/>
        <v>0</v>
      </c>
      <c r="AF70" s="2">
        <f t="shared" si="105"/>
        <v>0</v>
      </c>
      <c r="AG70" s="2">
        <f t="shared" si="81"/>
        <v>0</v>
      </c>
      <c r="AH70" s="2">
        <f t="shared" si="106"/>
        <v>0</v>
      </c>
      <c r="AI70" s="2">
        <f t="shared" si="107"/>
        <v>0</v>
      </c>
      <c r="AJ70" s="2">
        <f t="shared" si="82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74</v>
      </c>
      <c r="AU70" s="2">
        <v>50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65001</v>
      </c>
      <c r="BN70" s="2">
        <v>0</v>
      </c>
      <c r="BO70" s="2" t="s">
        <v>6</v>
      </c>
      <c r="BP70" s="2">
        <v>0</v>
      </c>
      <c r="BQ70" s="2">
        <v>6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74</v>
      </c>
      <c r="CA70" s="2">
        <v>50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83"/>
        <v>0</v>
      </c>
      <c r="CQ70" s="2">
        <f t="shared" si="84"/>
        <v>0</v>
      </c>
      <c r="CR70" s="2">
        <f t="shared" si="85"/>
        <v>0</v>
      </c>
      <c r="CS70" s="2">
        <f t="shared" si="86"/>
        <v>0</v>
      </c>
      <c r="CT70" s="2">
        <f t="shared" si="87"/>
        <v>0</v>
      </c>
      <c r="CU70" s="2">
        <f t="shared" si="88"/>
        <v>0</v>
      </c>
      <c r="CV70" s="2">
        <f t="shared" si="89"/>
        <v>0</v>
      </c>
      <c r="CW70" s="2">
        <f t="shared" si="90"/>
        <v>0</v>
      </c>
      <c r="CX70" s="2">
        <f t="shared" si="91"/>
        <v>0</v>
      </c>
      <c r="CY70" s="2">
        <f t="shared" si="92"/>
        <v>0</v>
      </c>
      <c r="CZ70" s="2">
        <f t="shared" si="93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26</v>
      </c>
      <c r="DW70" s="2" t="s">
        <v>26</v>
      </c>
      <c r="DX70" s="2">
        <v>1000</v>
      </c>
      <c r="DY70" s="2"/>
      <c r="DZ70" s="2"/>
      <c r="EA70" s="2"/>
      <c r="EB70" s="2"/>
      <c r="EC70" s="2"/>
      <c r="ED70" s="2"/>
      <c r="EE70" s="2">
        <v>16510574</v>
      </c>
      <c r="EF70" s="2">
        <v>6</v>
      </c>
      <c r="EG70" s="2" t="s">
        <v>20</v>
      </c>
      <c r="EH70" s="2">
        <v>0</v>
      </c>
      <c r="EI70" s="2" t="s">
        <v>6</v>
      </c>
      <c r="EJ70" s="2">
        <v>1</v>
      </c>
      <c r="EK70" s="2">
        <v>65001</v>
      </c>
      <c r="EL70" s="2" t="s">
        <v>110</v>
      </c>
      <c r="EM70" s="2" t="s">
        <v>111</v>
      </c>
      <c r="EN70" s="2"/>
      <c r="EO70" s="2" t="s">
        <v>6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4"/>
        <v>0</v>
      </c>
      <c r="FS70" s="2">
        <v>0</v>
      </c>
      <c r="FT70" s="2"/>
      <c r="FU70" s="2"/>
      <c r="FV70" s="2"/>
      <c r="FW70" s="2"/>
      <c r="FX70" s="2">
        <v>74</v>
      </c>
      <c r="FY70" s="2">
        <v>50</v>
      </c>
      <c r="FZ70" s="2"/>
      <c r="GA70" s="2" t="s">
        <v>6</v>
      </c>
      <c r="GB70" s="2"/>
      <c r="GC70" s="2"/>
      <c r="GD70" s="2">
        <v>0</v>
      </c>
      <c r="GE70" s="2"/>
      <c r="GF70" s="2">
        <v>-66286256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5"/>
        <v>0</v>
      </c>
      <c r="GM70" s="2">
        <f t="shared" si="96"/>
        <v>0</v>
      </c>
      <c r="GN70" s="2">
        <f t="shared" si="97"/>
        <v>0</v>
      </c>
      <c r="GO70" s="2">
        <f t="shared" si="98"/>
        <v>0</v>
      </c>
      <c r="GP70" s="2">
        <f t="shared" si="99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100"/>
        <v>0</v>
      </c>
      <c r="GW70" s="2">
        <v>1</v>
      </c>
      <c r="GX70" s="2">
        <f t="shared" si="101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128</v>
      </c>
      <c r="E71" t="s">
        <v>130</v>
      </c>
      <c r="F71" t="s">
        <v>24</v>
      </c>
      <c r="G71" t="s">
        <v>25</v>
      </c>
      <c r="H71" t="s">
        <v>26</v>
      </c>
      <c r="I71">
        <f>I69*J71</f>
        <v>3.7400000000000003E-2</v>
      </c>
      <c r="J71">
        <v>0.22</v>
      </c>
      <c r="O71">
        <f t="shared" si="69"/>
        <v>0</v>
      </c>
      <c r="P71">
        <f t="shared" si="70"/>
        <v>0</v>
      </c>
      <c r="Q71">
        <f t="shared" si="71"/>
        <v>0</v>
      </c>
      <c r="R71">
        <f t="shared" si="72"/>
        <v>0</v>
      </c>
      <c r="S71">
        <f t="shared" si="73"/>
        <v>0</v>
      </c>
      <c r="T71">
        <f t="shared" si="74"/>
        <v>0</v>
      </c>
      <c r="U71">
        <f t="shared" si="75"/>
        <v>0</v>
      </c>
      <c r="V71">
        <f t="shared" si="76"/>
        <v>0</v>
      </c>
      <c r="W71">
        <f t="shared" si="77"/>
        <v>0</v>
      </c>
      <c r="X71">
        <f t="shared" si="78"/>
        <v>0</v>
      </c>
      <c r="Y71">
        <f t="shared" si="79"/>
        <v>0</v>
      </c>
      <c r="AA71">
        <v>16697019</v>
      </c>
      <c r="AB71">
        <f t="shared" si="80"/>
        <v>0</v>
      </c>
      <c r="AC71">
        <f t="shared" si="102"/>
        <v>0</v>
      </c>
      <c r="AD71">
        <f t="shared" si="103"/>
        <v>0</v>
      </c>
      <c r="AE71">
        <f t="shared" si="104"/>
        <v>0</v>
      </c>
      <c r="AF71">
        <f t="shared" si="105"/>
        <v>0</v>
      </c>
      <c r="AG71">
        <f t="shared" si="81"/>
        <v>0</v>
      </c>
      <c r="AH71">
        <f t="shared" si="106"/>
        <v>0</v>
      </c>
      <c r="AI71">
        <f t="shared" si="107"/>
        <v>0</v>
      </c>
      <c r="AJ71">
        <f t="shared" si="82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74</v>
      </c>
      <c r="AU71">
        <v>50</v>
      </c>
      <c r="AV71">
        <v>1</v>
      </c>
      <c r="AW71">
        <v>1</v>
      </c>
      <c r="AZ71">
        <v>6.56</v>
      </c>
      <c r="BA71">
        <v>1</v>
      </c>
      <c r="BB71">
        <v>1</v>
      </c>
      <c r="BC71">
        <v>6.56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65001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74</v>
      </c>
      <c r="CA71">
        <v>50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3"/>
        <v>0</v>
      </c>
      <c r="CQ71">
        <f t="shared" si="84"/>
        <v>0</v>
      </c>
      <c r="CR71">
        <f t="shared" si="85"/>
        <v>0</v>
      </c>
      <c r="CS71">
        <f t="shared" si="86"/>
        <v>0</v>
      </c>
      <c r="CT71">
        <f t="shared" si="87"/>
        <v>0</v>
      </c>
      <c r="CU71">
        <f t="shared" si="88"/>
        <v>0</v>
      </c>
      <c r="CV71">
        <f t="shared" si="89"/>
        <v>0</v>
      </c>
      <c r="CW71">
        <f t="shared" si="90"/>
        <v>0</v>
      </c>
      <c r="CX71">
        <f t="shared" si="91"/>
        <v>0</v>
      </c>
      <c r="CY71">
        <f t="shared" si="92"/>
        <v>0</v>
      </c>
      <c r="CZ71">
        <f t="shared" si="93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26</v>
      </c>
      <c r="DW71" t="s">
        <v>26</v>
      </c>
      <c r="DX71">
        <v>1000</v>
      </c>
      <c r="EE71">
        <v>16510574</v>
      </c>
      <c r="EF71">
        <v>6</v>
      </c>
      <c r="EG71" t="s">
        <v>20</v>
      </c>
      <c r="EH71">
        <v>0</v>
      </c>
      <c r="EI71" t="s">
        <v>6</v>
      </c>
      <c r="EJ71">
        <v>1</v>
      </c>
      <c r="EK71">
        <v>65001</v>
      </c>
      <c r="EL71" t="s">
        <v>110</v>
      </c>
      <c r="EM71" t="s">
        <v>111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4"/>
        <v>0</v>
      </c>
      <c r="FS71">
        <v>0</v>
      </c>
      <c r="FX71">
        <v>74</v>
      </c>
      <c r="FY71">
        <v>50</v>
      </c>
      <c r="GA71" t="s">
        <v>6</v>
      </c>
      <c r="GD71">
        <v>0</v>
      </c>
      <c r="GF71">
        <v>-66286256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5"/>
        <v>0</v>
      </c>
      <c r="GM71">
        <f t="shared" si="96"/>
        <v>0</v>
      </c>
      <c r="GN71">
        <f t="shared" si="97"/>
        <v>0</v>
      </c>
      <c r="GO71">
        <f t="shared" si="98"/>
        <v>0</v>
      </c>
      <c r="GP71">
        <f t="shared" si="99"/>
        <v>0</v>
      </c>
      <c r="GR71">
        <v>0</v>
      </c>
      <c r="GS71">
        <v>3</v>
      </c>
      <c r="GT71">
        <v>0</v>
      </c>
      <c r="GU71" t="s">
        <v>6</v>
      </c>
      <c r="GV71">
        <f t="shared" si="100"/>
        <v>0</v>
      </c>
      <c r="GW71">
        <v>1</v>
      </c>
      <c r="GX71">
        <f t="shared" si="101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ROW(SmtRes!A132)</f>
        <v>132</v>
      </c>
      <c r="D72" s="2">
        <f>ROW(EtalonRes!A136)</f>
        <v>136</v>
      </c>
      <c r="E72" s="2" t="s">
        <v>131</v>
      </c>
      <c r="F72" s="2" t="s">
        <v>132</v>
      </c>
      <c r="G72" s="2" t="s">
        <v>133</v>
      </c>
      <c r="H72" s="2" t="s">
        <v>90</v>
      </c>
      <c r="I72" s="2">
        <f>ROUND(8/100,9)</f>
        <v>0.08</v>
      </c>
      <c r="J72" s="2">
        <v>0</v>
      </c>
      <c r="K72" s="2"/>
      <c r="L72" s="2"/>
      <c r="M72" s="2"/>
      <c r="N72" s="2"/>
      <c r="O72" s="2">
        <f t="shared" si="69"/>
        <v>71.989999999999995</v>
      </c>
      <c r="P72" s="2">
        <f t="shared" si="70"/>
        <v>0</v>
      </c>
      <c r="Q72" s="2">
        <f t="shared" si="71"/>
        <v>1.98</v>
      </c>
      <c r="R72" s="2">
        <f t="shared" si="72"/>
        <v>0.85</v>
      </c>
      <c r="S72" s="2">
        <f t="shared" si="73"/>
        <v>70.010000000000005</v>
      </c>
      <c r="T72" s="2">
        <f t="shared" si="74"/>
        <v>0</v>
      </c>
      <c r="U72" s="2">
        <f t="shared" si="75"/>
        <v>8.2080000000000002</v>
      </c>
      <c r="V72" s="2">
        <f t="shared" si="76"/>
        <v>6.3200000000000006E-2</v>
      </c>
      <c r="W72" s="2">
        <f t="shared" si="77"/>
        <v>0</v>
      </c>
      <c r="X72" s="2">
        <f t="shared" si="78"/>
        <v>52.44</v>
      </c>
      <c r="Y72" s="2">
        <f t="shared" si="79"/>
        <v>35.43</v>
      </c>
      <c r="Z72" s="2"/>
      <c r="AA72" s="2">
        <v>16697018</v>
      </c>
      <c r="AB72" s="2">
        <f t="shared" si="80"/>
        <v>899.88</v>
      </c>
      <c r="AC72" s="2">
        <f t="shared" si="102"/>
        <v>0</v>
      </c>
      <c r="AD72" s="2">
        <f t="shared" si="103"/>
        <v>24.7</v>
      </c>
      <c r="AE72" s="2">
        <f t="shared" si="104"/>
        <v>10.67</v>
      </c>
      <c r="AF72" s="2">
        <f t="shared" si="105"/>
        <v>875.18</v>
      </c>
      <c r="AG72" s="2">
        <f t="shared" si="81"/>
        <v>0</v>
      </c>
      <c r="AH72" s="2">
        <f t="shared" si="106"/>
        <v>102.6</v>
      </c>
      <c r="AI72" s="2">
        <f t="shared" si="107"/>
        <v>0.79</v>
      </c>
      <c r="AJ72" s="2">
        <f t="shared" si="82"/>
        <v>0</v>
      </c>
      <c r="AK72" s="2">
        <v>899.88</v>
      </c>
      <c r="AL72" s="2">
        <v>0</v>
      </c>
      <c r="AM72" s="2">
        <v>24.7</v>
      </c>
      <c r="AN72" s="2">
        <v>10.67</v>
      </c>
      <c r="AO72" s="2">
        <v>875.18</v>
      </c>
      <c r="AP72" s="2">
        <v>0</v>
      </c>
      <c r="AQ72" s="2">
        <v>102.6</v>
      </c>
      <c r="AR72" s="2">
        <v>0.79</v>
      </c>
      <c r="AS72" s="2">
        <v>0</v>
      </c>
      <c r="AT72" s="2">
        <v>74</v>
      </c>
      <c r="AU72" s="2">
        <v>50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134</v>
      </c>
      <c r="BK72" s="2"/>
      <c r="BL72" s="2"/>
      <c r="BM72" s="2">
        <v>65001</v>
      </c>
      <c r="BN72" s="2">
        <v>0</v>
      </c>
      <c r="BO72" s="2" t="s">
        <v>6</v>
      </c>
      <c r="BP72" s="2">
        <v>0</v>
      </c>
      <c r="BQ72" s="2">
        <v>6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74</v>
      </c>
      <c r="CA72" s="2">
        <v>50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83"/>
        <v>71.990000000000009</v>
      </c>
      <c r="CQ72" s="2">
        <f t="shared" si="84"/>
        <v>0</v>
      </c>
      <c r="CR72" s="2">
        <f t="shared" si="85"/>
        <v>24.7</v>
      </c>
      <c r="CS72" s="2">
        <f t="shared" si="86"/>
        <v>10.67</v>
      </c>
      <c r="CT72" s="2">
        <f t="shared" si="87"/>
        <v>875.18</v>
      </c>
      <c r="CU72" s="2">
        <f t="shared" si="88"/>
        <v>0</v>
      </c>
      <c r="CV72" s="2">
        <f t="shared" si="89"/>
        <v>102.6</v>
      </c>
      <c r="CW72" s="2">
        <f t="shared" si="90"/>
        <v>0.79</v>
      </c>
      <c r="CX72" s="2">
        <f t="shared" si="91"/>
        <v>0</v>
      </c>
      <c r="CY72" s="2">
        <f t="shared" si="92"/>
        <v>52.436400000000006</v>
      </c>
      <c r="CZ72" s="2">
        <f t="shared" si="93"/>
        <v>35.43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90</v>
      </c>
      <c r="DW72" s="2" t="s">
        <v>90</v>
      </c>
      <c r="DX72" s="2">
        <v>1</v>
      </c>
      <c r="DY72" s="2"/>
      <c r="DZ72" s="2"/>
      <c r="EA72" s="2"/>
      <c r="EB72" s="2"/>
      <c r="EC72" s="2"/>
      <c r="ED72" s="2"/>
      <c r="EE72" s="2">
        <v>16510574</v>
      </c>
      <c r="EF72" s="2">
        <v>6</v>
      </c>
      <c r="EG72" s="2" t="s">
        <v>20</v>
      </c>
      <c r="EH72" s="2">
        <v>0</v>
      </c>
      <c r="EI72" s="2" t="s">
        <v>6</v>
      </c>
      <c r="EJ72" s="2">
        <v>1</v>
      </c>
      <c r="EK72" s="2">
        <v>65001</v>
      </c>
      <c r="EL72" s="2" t="s">
        <v>110</v>
      </c>
      <c r="EM72" s="2" t="s">
        <v>111</v>
      </c>
      <c r="EN72" s="2"/>
      <c r="EO72" s="2" t="s">
        <v>6</v>
      </c>
      <c r="EP72" s="2"/>
      <c r="EQ72" s="2">
        <v>131072</v>
      </c>
      <c r="ER72" s="2">
        <v>899.88</v>
      </c>
      <c r="ES72" s="2">
        <v>0</v>
      </c>
      <c r="ET72" s="2">
        <v>24.7</v>
      </c>
      <c r="EU72" s="2">
        <v>10.67</v>
      </c>
      <c r="EV72" s="2">
        <v>875.18</v>
      </c>
      <c r="EW72" s="2">
        <v>102.6</v>
      </c>
      <c r="EX72" s="2">
        <v>0.79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4"/>
        <v>0</v>
      </c>
      <c r="FS72" s="2">
        <v>0</v>
      </c>
      <c r="FT72" s="2"/>
      <c r="FU72" s="2"/>
      <c r="FV72" s="2"/>
      <c r="FW72" s="2"/>
      <c r="FX72" s="2">
        <v>74</v>
      </c>
      <c r="FY72" s="2">
        <v>50</v>
      </c>
      <c r="FZ72" s="2"/>
      <c r="GA72" s="2" t="s">
        <v>6</v>
      </c>
      <c r="GB72" s="2"/>
      <c r="GC72" s="2"/>
      <c r="GD72" s="2">
        <v>0</v>
      </c>
      <c r="GE72" s="2"/>
      <c r="GF72" s="2">
        <v>1753251518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5"/>
        <v>0</v>
      </c>
      <c r="GM72" s="2">
        <f t="shared" si="96"/>
        <v>159.86000000000001</v>
      </c>
      <c r="GN72" s="2">
        <f t="shared" si="97"/>
        <v>159.86000000000001</v>
      </c>
      <c r="GO72" s="2">
        <f t="shared" si="98"/>
        <v>0</v>
      </c>
      <c r="GP72" s="2">
        <f t="shared" si="99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100"/>
        <v>0</v>
      </c>
      <c r="GW72" s="2">
        <v>1</v>
      </c>
      <c r="GX72" s="2">
        <f t="shared" si="101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ROW(SmtRes!A136)</f>
        <v>136</v>
      </c>
      <c r="D73">
        <f>ROW(EtalonRes!A140)</f>
        <v>140</v>
      </c>
      <c r="E73" t="s">
        <v>131</v>
      </c>
      <c r="F73" t="s">
        <v>132</v>
      </c>
      <c r="G73" t="s">
        <v>133</v>
      </c>
      <c r="H73" t="s">
        <v>90</v>
      </c>
      <c r="I73">
        <f>ROUND(8/100,9)</f>
        <v>0.08</v>
      </c>
      <c r="J73">
        <v>0</v>
      </c>
      <c r="O73">
        <f t="shared" si="69"/>
        <v>472.25</v>
      </c>
      <c r="P73">
        <f t="shared" si="70"/>
        <v>0</v>
      </c>
      <c r="Q73">
        <f t="shared" si="71"/>
        <v>12.96</v>
      </c>
      <c r="R73">
        <f t="shared" si="72"/>
        <v>5.6</v>
      </c>
      <c r="S73">
        <f t="shared" si="73"/>
        <v>459.29</v>
      </c>
      <c r="T73">
        <f t="shared" si="74"/>
        <v>0</v>
      </c>
      <c r="U73">
        <f t="shared" si="75"/>
        <v>8.2080000000000002</v>
      </c>
      <c r="V73">
        <f t="shared" si="76"/>
        <v>6.3200000000000006E-2</v>
      </c>
      <c r="W73">
        <f t="shared" si="77"/>
        <v>0</v>
      </c>
      <c r="X73">
        <f t="shared" si="78"/>
        <v>344.02</v>
      </c>
      <c r="Y73">
        <f t="shared" si="79"/>
        <v>232.45</v>
      </c>
      <c r="AA73">
        <v>16697019</v>
      </c>
      <c r="AB73">
        <f t="shared" si="80"/>
        <v>899.88</v>
      </c>
      <c r="AC73">
        <f t="shared" si="102"/>
        <v>0</v>
      </c>
      <c r="AD73">
        <f t="shared" si="103"/>
        <v>24.7</v>
      </c>
      <c r="AE73">
        <f t="shared" si="104"/>
        <v>10.67</v>
      </c>
      <c r="AF73">
        <f t="shared" si="105"/>
        <v>875.18</v>
      </c>
      <c r="AG73">
        <f t="shared" si="81"/>
        <v>0</v>
      </c>
      <c r="AH73">
        <f t="shared" si="106"/>
        <v>102.6</v>
      </c>
      <c r="AI73">
        <f t="shared" si="107"/>
        <v>0.79</v>
      </c>
      <c r="AJ73">
        <f t="shared" si="82"/>
        <v>0</v>
      </c>
      <c r="AK73">
        <v>899.88</v>
      </c>
      <c r="AL73">
        <v>0</v>
      </c>
      <c r="AM73">
        <v>24.7</v>
      </c>
      <c r="AN73">
        <v>10.67</v>
      </c>
      <c r="AO73">
        <v>875.18</v>
      </c>
      <c r="AP73">
        <v>0</v>
      </c>
      <c r="AQ73">
        <v>102.6</v>
      </c>
      <c r="AR73">
        <v>0.79</v>
      </c>
      <c r="AS73">
        <v>0</v>
      </c>
      <c r="AT73">
        <v>74</v>
      </c>
      <c r="AU73">
        <v>50</v>
      </c>
      <c r="AV73">
        <v>1</v>
      </c>
      <c r="AW73">
        <v>1</v>
      </c>
      <c r="AZ73">
        <v>6.56</v>
      </c>
      <c r="BA73">
        <v>6.56</v>
      </c>
      <c r="BB73">
        <v>6.56</v>
      </c>
      <c r="BC73">
        <v>6.56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134</v>
      </c>
      <c r="BM73">
        <v>65001</v>
      </c>
      <c r="BN73">
        <v>0</v>
      </c>
      <c r="BO73" t="s">
        <v>6</v>
      </c>
      <c r="BP73">
        <v>0</v>
      </c>
      <c r="BQ73">
        <v>6</v>
      </c>
      <c r="BR73">
        <v>0</v>
      </c>
      <c r="BS73">
        <v>6.56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74</v>
      </c>
      <c r="CA73">
        <v>50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83"/>
        <v>472.25</v>
      </c>
      <c r="CQ73">
        <f t="shared" si="84"/>
        <v>0</v>
      </c>
      <c r="CR73">
        <f t="shared" si="85"/>
        <v>162.03199999999998</v>
      </c>
      <c r="CS73">
        <f t="shared" si="86"/>
        <v>69.995199999999997</v>
      </c>
      <c r="CT73">
        <f t="shared" si="87"/>
        <v>5741.1807999999992</v>
      </c>
      <c r="CU73">
        <f t="shared" si="88"/>
        <v>0</v>
      </c>
      <c r="CV73">
        <f t="shared" si="89"/>
        <v>102.6</v>
      </c>
      <c r="CW73">
        <f t="shared" si="90"/>
        <v>0.79</v>
      </c>
      <c r="CX73">
        <f t="shared" si="91"/>
        <v>0</v>
      </c>
      <c r="CY73">
        <f t="shared" si="92"/>
        <v>344.01859999999999</v>
      </c>
      <c r="CZ73">
        <f t="shared" si="93"/>
        <v>232.44500000000005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90</v>
      </c>
      <c r="DW73" t="s">
        <v>90</v>
      </c>
      <c r="DX73">
        <v>1</v>
      </c>
      <c r="EE73">
        <v>16510574</v>
      </c>
      <c r="EF73">
        <v>6</v>
      </c>
      <c r="EG73" t="s">
        <v>20</v>
      </c>
      <c r="EH73">
        <v>0</v>
      </c>
      <c r="EI73" t="s">
        <v>6</v>
      </c>
      <c r="EJ73">
        <v>1</v>
      </c>
      <c r="EK73">
        <v>65001</v>
      </c>
      <c r="EL73" t="s">
        <v>110</v>
      </c>
      <c r="EM73" t="s">
        <v>111</v>
      </c>
      <c r="EO73" t="s">
        <v>6</v>
      </c>
      <c r="EQ73">
        <v>131072</v>
      </c>
      <c r="ER73">
        <v>899.88</v>
      </c>
      <c r="ES73">
        <v>0</v>
      </c>
      <c r="ET73">
        <v>24.7</v>
      </c>
      <c r="EU73">
        <v>10.67</v>
      </c>
      <c r="EV73">
        <v>875.18</v>
      </c>
      <c r="EW73">
        <v>102.6</v>
      </c>
      <c r="EX73">
        <v>0.79</v>
      </c>
      <c r="EY73">
        <v>0</v>
      </c>
      <c r="FQ73">
        <v>0</v>
      </c>
      <c r="FR73">
        <f t="shared" si="94"/>
        <v>0</v>
      </c>
      <c r="FS73">
        <v>0</v>
      </c>
      <c r="FX73">
        <v>74</v>
      </c>
      <c r="FY73">
        <v>50</v>
      </c>
      <c r="GA73" t="s">
        <v>6</v>
      </c>
      <c r="GD73">
        <v>0</v>
      </c>
      <c r="GF73">
        <v>1753251518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5"/>
        <v>0</v>
      </c>
      <c r="GM73">
        <f t="shared" si="96"/>
        <v>1048.72</v>
      </c>
      <c r="GN73">
        <f t="shared" si="97"/>
        <v>1048.72</v>
      </c>
      <c r="GO73">
        <f t="shared" si="98"/>
        <v>0</v>
      </c>
      <c r="GP73">
        <f t="shared" si="99"/>
        <v>0</v>
      </c>
      <c r="GR73">
        <v>0</v>
      </c>
      <c r="GS73">
        <v>3</v>
      </c>
      <c r="GT73">
        <v>0</v>
      </c>
      <c r="GU73" t="s">
        <v>6</v>
      </c>
      <c r="GV73">
        <f t="shared" si="100"/>
        <v>0</v>
      </c>
      <c r="GW73">
        <v>1</v>
      </c>
      <c r="GX73">
        <f t="shared" si="101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132</v>
      </c>
      <c r="D74" s="2"/>
      <c r="E74" s="2" t="s">
        <v>135</v>
      </c>
      <c r="F74" s="2" t="s">
        <v>24</v>
      </c>
      <c r="G74" s="2" t="s">
        <v>25</v>
      </c>
      <c r="H74" s="2" t="s">
        <v>26</v>
      </c>
      <c r="I74" s="2">
        <f>I72*J74</f>
        <v>9.4399999999999998E-2</v>
      </c>
      <c r="J74" s="2">
        <v>1.18</v>
      </c>
      <c r="K74" s="2"/>
      <c r="L74" s="2"/>
      <c r="M74" s="2"/>
      <c r="N74" s="2"/>
      <c r="O74" s="2">
        <f t="shared" si="69"/>
        <v>0</v>
      </c>
      <c r="P74" s="2">
        <f t="shared" si="70"/>
        <v>0</v>
      </c>
      <c r="Q74" s="2">
        <f t="shared" si="71"/>
        <v>0</v>
      </c>
      <c r="R74" s="2">
        <f t="shared" si="72"/>
        <v>0</v>
      </c>
      <c r="S74" s="2">
        <f t="shared" si="73"/>
        <v>0</v>
      </c>
      <c r="T74" s="2">
        <f t="shared" si="74"/>
        <v>0</v>
      </c>
      <c r="U74" s="2">
        <f t="shared" si="75"/>
        <v>0</v>
      </c>
      <c r="V74" s="2">
        <f t="shared" si="76"/>
        <v>0</v>
      </c>
      <c r="W74" s="2">
        <f t="shared" si="77"/>
        <v>0</v>
      </c>
      <c r="X74" s="2">
        <f t="shared" si="78"/>
        <v>0</v>
      </c>
      <c r="Y74" s="2">
        <f t="shared" si="79"/>
        <v>0</v>
      </c>
      <c r="Z74" s="2"/>
      <c r="AA74" s="2">
        <v>16697018</v>
      </c>
      <c r="AB74" s="2">
        <f t="shared" si="80"/>
        <v>0</v>
      </c>
      <c r="AC74" s="2">
        <f t="shared" si="102"/>
        <v>0</v>
      </c>
      <c r="AD74" s="2">
        <f t="shared" si="103"/>
        <v>0</v>
      </c>
      <c r="AE74" s="2">
        <f t="shared" si="104"/>
        <v>0</v>
      </c>
      <c r="AF74" s="2">
        <f t="shared" si="105"/>
        <v>0</v>
      </c>
      <c r="AG74" s="2">
        <f t="shared" si="81"/>
        <v>0</v>
      </c>
      <c r="AH74" s="2">
        <f t="shared" si="106"/>
        <v>0</v>
      </c>
      <c r="AI74" s="2">
        <f t="shared" si="107"/>
        <v>0</v>
      </c>
      <c r="AJ74" s="2">
        <f t="shared" si="82"/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74</v>
      </c>
      <c r="AU74" s="2">
        <v>50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6</v>
      </c>
      <c r="BK74" s="2"/>
      <c r="BL74" s="2"/>
      <c r="BM74" s="2">
        <v>65001</v>
      </c>
      <c r="BN74" s="2">
        <v>0</v>
      </c>
      <c r="BO74" s="2" t="s">
        <v>6</v>
      </c>
      <c r="BP74" s="2">
        <v>0</v>
      </c>
      <c r="BQ74" s="2">
        <v>6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74</v>
      </c>
      <c r="CA74" s="2">
        <v>50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83"/>
        <v>0</v>
      </c>
      <c r="CQ74" s="2">
        <f t="shared" si="84"/>
        <v>0</v>
      </c>
      <c r="CR74" s="2">
        <f t="shared" si="85"/>
        <v>0</v>
      </c>
      <c r="CS74" s="2">
        <f t="shared" si="86"/>
        <v>0</v>
      </c>
      <c r="CT74" s="2">
        <f t="shared" si="87"/>
        <v>0</v>
      </c>
      <c r="CU74" s="2">
        <f t="shared" si="88"/>
        <v>0</v>
      </c>
      <c r="CV74" s="2">
        <f t="shared" si="89"/>
        <v>0</v>
      </c>
      <c r="CW74" s="2">
        <f t="shared" si="90"/>
        <v>0</v>
      </c>
      <c r="CX74" s="2">
        <f t="shared" si="91"/>
        <v>0</v>
      </c>
      <c r="CY74" s="2">
        <f t="shared" si="92"/>
        <v>0</v>
      </c>
      <c r="CZ74" s="2">
        <f t="shared" si="93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1009</v>
      </c>
      <c r="DV74" s="2" t="s">
        <v>26</v>
      </c>
      <c r="DW74" s="2" t="s">
        <v>26</v>
      </c>
      <c r="DX74" s="2">
        <v>1000</v>
      </c>
      <c r="DY74" s="2"/>
      <c r="DZ74" s="2"/>
      <c r="EA74" s="2"/>
      <c r="EB74" s="2"/>
      <c r="EC74" s="2"/>
      <c r="ED74" s="2"/>
      <c r="EE74" s="2">
        <v>16510574</v>
      </c>
      <c r="EF74" s="2">
        <v>6</v>
      </c>
      <c r="EG74" s="2" t="s">
        <v>20</v>
      </c>
      <c r="EH74" s="2">
        <v>0</v>
      </c>
      <c r="EI74" s="2" t="s">
        <v>6</v>
      </c>
      <c r="EJ74" s="2">
        <v>1</v>
      </c>
      <c r="EK74" s="2">
        <v>65001</v>
      </c>
      <c r="EL74" s="2" t="s">
        <v>110</v>
      </c>
      <c r="EM74" s="2" t="s">
        <v>111</v>
      </c>
      <c r="EN74" s="2"/>
      <c r="EO74" s="2" t="s">
        <v>6</v>
      </c>
      <c r="EP74" s="2"/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4"/>
        <v>0</v>
      </c>
      <c r="FS74" s="2">
        <v>0</v>
      </c>
      <c r="FT74" s="2"/>
      <c r="FU74" s="2"/>
      <c r="FV74" s="2"/>
      <c r="FW74" s="2"/>
      <c r="FX74" s="2">
        <v>74</v>
      </c>
      <c r="FY74" s="2">
        <v>50</v>
      </c>
      <c r="FZ74" s="2"/>
      <c r="GA74" s="2" t="s">
        <v>6</v>
      </c>
      <c r="GB74" s="2"/>
      <c r="GC74" s="2"/>
      <c r="GD74" s="2">
        <v>0</v>
      </c>
      <c r="GE74" s="2"/>
      <c r="GF74" s="2">
        <v>-66286256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5"/>
        <v>0</v>
      </c>
      <c r="GM74" s="2">
        <f t="shared" si="96"/>
        <v>0</v>
      </c>
      <c r="GN74" s="2">
        <f t="shared" si="97"/>
        <v>0</v>
      </c>
      <c r="GO74" s="2">
        <f t="shared" si="98"/>
        <v>0</v>
      </c>
      <c r="GP74" s="2">
        <f t="shared" si="99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100"/>
        <v>0</v>
      </c>
      <c r="GW74" s="2">
        <v>1</v>
      </c>
      <c r="GX74" s="2">
        <f t="shared" si="101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136</v>
      </c>
      <c r="E75" t="s">
        <v>135</v>
      </c>
      <c r="F75" t="s">
        <v>24</v>
      </c>
      <c r="G75" t="s">
        <v>25</v>
      </c>
      <c r="H75" t="s">
        <v>26</v>
      </c>
      <c r="I75">
        <f>I73*J75</f>
        <v>9.4399999999999998E-2</v>
      </c>
      <c r="J75">
        <v>1.18</v>
      </c>
      <c r="O75">
        <f t="shared" si="69"/>
        <v>0</v>
      </c>
      <c r="P75">
        <f t="shared" si="70"/>
        <v>0</v>
      </c>
      <c r="Q75">
        <f t="shared" si="71"/>
        <v>0</v>
      </c>
      <c r="R75">
        <f t="shared" si="72"/>
        <v>0</v>
      </c>
      <c r="S75">
        <f t="shared" si="73"/>
        <v>0</v>
      </c>
      <c r="T75">
        <f t="shared" si="74"/>
        <v>0</v>
      </c>
      <c r="U75">
        <f t="shared" si="75"/>
        <v>0</v>
      </c>
      <c r="V75">
        <f t="shared" si="76"/>
        <v>0</v>
      </c>
      <c r="W75">
        <f t="shared" si="77"/>
        <v>0</v>
      </c>
      <c r="X75">
        <f t="shared" si="78"/>
        <v>0</v>
      </c>
      <c r="Y75">
        <f t="shared" si="79"/>
        <v>0</v>
      </c>
      <c r="AA75">
        <v>16697019</v>
      </c>
      <c r="AB75">
        <f t="shared" si="80"/>
        <v>0</v>
      </c>
      <c r="AC75">
        <f t="shared" si="102"/>
        <v>0</v>
      </c>
      <c r="AD75">
        <f t="shared" si="103"/>
        <v>0</v>
      </c>
      <c r="AE75">
        <f t="shared" si="104"/>
        <v>0</v>
      </c>
      <c r="AF75">
        <f t="shared" si="105"/>
        <v>0</v>
      </c>
      <c r="AG75">
        <f t="shared" si="81"/>
        <v>0</v>
      </c>
      <c r="AH75">
        <f t="shared" si="106"/>
        <v>0</v>
      </c>
      <c r="AI75">
        <f t="shared" si="107"/>
        <v>0</v>
      </c>
      <c r="AJ75">
        <f t="shared" si="82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74</v>
      </c>
      <c r="AU75">
        <v>50</v>
      </c>
      <c r="AV75">
        <v>1</v>
      </c>
      <c r="AW75">
        <v>1</v>
      </c>
      <c r="AZ75">
        <v>6.56</v>
      </c>
      <c r="BA75">
        <v>1</v>
      </c>
      <c r="BB75">
        <v>1</v>
      </c>
      <c r="BC75">
        <v>6.56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65001</v>
      </c>
      <c r="BN75">
        <v>0</v>
      </c>
      <c r="BO75" t="s">
        <v>6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74</v>
      </c>
      <c r="CA75">
        <v>50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83"/>
        <v>0</v>
      </c>
      <c r="CQ75">
        <f t="shared" si="84"/>
        <v>0</v>
      </c>
      <c r="CR75">
        <f t="shared" si="85"/>
        <v>0</v>
      </c>
      <c r="CS75">
        <f t="shared" si="86"/>
        <v>0</v>
      </c>
      <c r="CT75">
        <f t="shared" si="87"/>
        <v>0</v>
      </c>
      <c r="CU75">
        <f t="shared" si="88"/>
        <v>0</v>
      </c>
      <c r="CV75">
        <f t="shared" si="89"/>
        <v>0</v>
      </c>
      <c r="CW75">
        <f t="shared" si="90"/>
        <v>0</v>
      </c>
      <c r="CX75">
        <f t="shared" si="91"/>
        <v>0</v>
      </c>
      <c r="CY75">
        <f t="shared" si="92"/>
        <v>0</v>
      </c>
      <c r="CZ75">
        <f t="shared" si="93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26</v>
      </c>
      <c r="DW75" t="s">
        <v>26</v>
      </c>
      <c r="DX75">
        <v>1000</v>
      </c>
      <c r="EE75">
        <v>16510574</v>
      </c>
      <c r="EF75">
        <v>6</v>
      </c>
      <c r="EG75" t="s">
        <v>20</v>
      </c>
      <c r="EH75">
        <v>0</v>
      </c>
      <c r="EI75" t="s">
        <v>6</v>
      </c>
      <c r="EJ75">
        <v>1</v>
      </c>
      <c r="EK75">
        <v>65001</v>
      </c>
      <c r="EL75" t="s">
        <v>110</v>
      </c>
      <c r="EM75" t="s">
        <v>111</v>
      </c>
      <c r="EO75" t="s">
        <v>6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4"/>
        <v>0</v>
      </c>
      <c r="FS75">
        <v>0</v>
      </c>
      <c r="FX75">
        <v>74</v>
      </c>
      <c r="FY75">
        <v>50</v>
      </c>
      <c r="GA75" t="s">
        <v>6</v>
      </c>
      <c r="GD75">
        <v>0</v>
      </c>
      <c r="GF75">
        <v>-66286256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5"/>
        <v>0</v>
      </c>
      <c r="GM75">
        <f t="shared" si="96"/>
        <v>0</v>
      </c>
      <c r="GN75">
        <f t="shared" si="97"/>
        <v>0</v>
      </c>
      <c r="GO75">
        <f t="shared" si="98"/>
        <v>0</v>
      </c>
      <c r="GP75">
        <f t="shared" si="99"/>
        <v>0</v>
      </c>
      <c r="GR75">
        <v>0</v>
      </c>
      <c r="GS75">
        <v>3</v>
      </c>
      <c r="GT75">
        <v>0</v>
      </c>
      <c r="GU75" t="s">
        <v>6</v>
      </c>
      <c r="GV75">
        <f t="shared" si="100"/>
        <v>0</v>
      </c>
      <c r="GW75">
        <v>1</v>
      </c>
      <c r="GX75">
        <f t="shared" si="101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ROW(SmtRes!A140)</f>
        <v>140</v>
      </c>
      <c r="D76" s="2">
        <f>ROW(EtalonRes!A144)</f>
        <v>144</v>
      </c>
      <c r="E76" s="2" t="s">
        <v>136</v>
      </c>
      <c r="F76" s="2" t="s">
        <v>137</v>
      </c>
      <c r="G76" s="2" t="s">
        <v>138</v>
      </c>
      <c r="H76" s="2" t="s">
        <v>90</v>
      </c>
      <c r="I76" s="2">
        <f>ROUND(8/100,9)</f>
        <v>0.08</v>
      </c>
      <c r="J76" s="2">
        <v>0</v>
      </c>
      <c r="K76" s="2"/>
      <c r="L76" s="2"/>
      <c r="M76" s="2"/>
      <c r="N76" s="2"/>
      <c r="O76" s="2">
        <f t="shared" si="69"/>
        <v>35.659999999999997</v>
      </c>
      <c r="P76" s="2">
        <f t="shared" si="70"/>
        <v>0</v>
      </c>
      <c r="Q76" s="2">
        <f t="shared" si="71"/>
        <v>0.65</v>
      </c>
      <c r="R76" s="2">
        <f t="shared" si="72"/>
        <v>0.28000000000000003</v>
      </c>
      <c r="S76" s="2">
        <f t="shared" si="73"/>
        <v>35.01</v>
      </c>
      <c r="T76" s="2">
        <f t="shared" si="74"/>
        <v>0</v>
      </c>
      <c r="U76" s="2">
        <f t="shared" si="75"/>
        <v>4.1040000000000001</v>
      </c>
      <c r="V76" s="2">
        <f t="shared" si="76"/>
        <v>2.0800000000000003E-2</v>
      </c>
      <c r="W76" s="2">
        <f t="shared" si="77"/>
        <v>0</v>
      </c>
      <c r="X76" s="2">
        <f t="shared" si="78"/>
        <v>26.11</v>
      </c>
      <c r="Y76" s="2">
        <f t="shared" si="79"/>
        <v>17.649999999999999</v>
      </c>
      <c r="Z76" s="2"/>
      <c r="AA76" s="2">
        <v>16697018</v>
      </c>
      <c r="AB76" s="2">
        <f t="shared" si="80"/>
        <v>445.72</v>
      </c>
      <c r="AC76" s="2">
        <f t="shared" si="102"/>
        <v>0</v>
      </c>
      <c r="AD76" s="2">
        <f t="shared" si="103"/>
        <v>8.1300000000000008</v>
      </c>
      <c r="AE76" s="2">
        <f t="shared" si="104"/>
        <v>3.51</v>
      </c>
      <c r="AF76" s="2">
        <f t="shared" si="105"/>
        <v>437.59</v>
      </c>
      <c r="AG76" s="2">
        <f t="shared" si="81"/>
        <v>0</v>
      </c>
      <c r="AH76" s="2">
        <f t="shared" si="106"/>
        <v>51.3</v>
      </c>
      <c r="AI76" s="2">
        <f t="shared" si="107"/>
        <v>0.26</v>
      </c>
      <c r="AJ76" s="2">
        <f t="shared" si="82"/>
        <v>0</v>
      </c>
      <c r="AK76" s="2">
        <v>445.72</v>
      </c>
      <c r="AL76" s="2">
        <v>0</v>
      </c>
      <c r="AM76" s="2">
        <v>8.1300000000000008</v>
      </c>
      <c r="AN76" s="2">
        <v>3.51</v>
      </c>
      <c r="AO76" s="2">
        <v>437.59</v>
      </c>
      <c r="AP76" s="2">
        <v>0</v>
      </c>
      <c r="AQ76" s="2">
        <v>51.3</v>
      </c>
      <c r="AR76" s="2">
        <v>0.26</v>
      </c>
      <c r="AS76" s="2">
        <v>0</v>
      </c>
      <c r="AT76" s="2">
        <v>74</v>
      </c>
      <c r="AU76" s="2">
        <v>50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139</v>
      </c>
      <c r="BK76" s="2"/>
      <c r="BL76" s="2"/>
      <c r="BM76" s="2">
        <v>65001</v>
      </c>
      <c r="BN76" s="2">
        <v>0</v>
      </c>
      <c r="BO76" s="2" t="s">
        <v>6</v>
      </c>
      <c r="BP76" s="2">
        <v>0</v>
      </c>
      <c r="BQ76" s="2">
        <v>6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74</v>
      </c>
      <c r="CA76" s="2">
        <v>50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83"/>
        <v>35.659999999999997</v>
      </c>
      <c r="CQ76" s="2">
        <f t="shared" si="84"/>
        <v>0</v>
      </c>
      <c r="CR76" s="2">
        <f t="shared" si="85"/>
        <v>8.1300000000000008</v>
      </c>
      <c r="CS76" s="2">
        <f t="shared" si="86"/>
        <v>3.51</v>
      </c>
      <c r="CT76" s="2">
        <f t="shared" si="87"/>
        <v>437.59</v>
      </c>
      <c r="CU76" s="2">
        <f t="shared" si="88"/>
        <v>0</v>
      </c>
      <c r="CV76" s="2">
        <f t="shared" si="89"/>
        <v>51.3</v>
      </c>
      <c r="CW76" s="2">
        <f t="shared" si="90"/>
        <v>0.26</v>
      </c>
      <c r="CX76" s="2">
        <f t="shared" si="91"/>
        <v>0</v>
      </c>
      <c r="CY76" s="2">
        <f t="shared" si="92"/>
        <v>26.114599999999999</v>
      </c>
      <c r="CZ76" s="2">
        <f t="shared" si="93"/>
        <v>17.645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1013</v>
      </c>
      <c r="DV76" s="2" t="s">
        <v>90</v>
      </c>
      <c r="DW76" s="2" t="s">
        <v>90</v>
      </c>
      <c r="DX76" s="2">
        <v>1</v>
      </c>
      <c r="DY76" s="2"/>
      <c r="DZ76" s="2"/>
      <c r="EA76" s="2"/>
      <c r="EB76" s="2"/>
      <c r="EC76" s="2"/>
      <c r="ED76" s="2"/>
      <c r="EE76" s="2">
        <v>16510574</v>
      </c>
      <c r="EF76" s="2">
        <v>6</v>
      </c>
      <c r="EG76" s="2" t="s">
        <v>20</v>
      </c>
      <c r="EH76" s="2">
        <v>0</v>
      </c>
      <c r="EI76" s="2" t="s">
        <v>6</v>
      </c>
      <c r="EJ76" s="2">
        <v>1</v>
      </c>
      <c r="EK76" s="2">
        <v>65001</v>
      </c>
      <c r="EL76" s="2" t="s">
        <v>110</v>
      </c>
      <c r="EM76" s="2" t="s">
        <v>111</v>
      </c>
      <c r="EN76" s="2"/>
      <c r="EO76" s="2" t="s">
        <v>6</v>
      </c>
      <c r="EP76" s="2"/>
      <c r="EQ76" s="2">
        <v>131072</v>
      </c>
      <c r="ER76" s="2">
        <v>445.72</v>
      </c>
      <c r="ES76" s="2">
        <v>0</v>
      </c>
      <c r="ET76" s="2">
        <v>8.1300000000000008</v>
      </c>
      <c r="EU76" s="2">
        <v>3.51</v>
      </c>
      <c r="EV76" s="2">
        <v>437.59</v>
      </c>
      <c r="EW76" s="2">
        <v>51.3</v>
      </c>
      <c r="EX76" s="2">
        <v>0.26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4"/>
        <v>0</v>
      </c>
      <c r="FS76" s="2">
        <v>0</v>
      </c>
      <c r="FT76" s="2"/>
      <c r="FU76" s="2"/>
      <c r="FV76" s="2"/>
      <c r="FW76" s="2"/>
      <c r="FX76" s="2">
        <v>74</v>
      </c>
      <c r="FY76" s="2">
        <v>50</v>
      </c>
      <c r="FZ76" s="2"/>
      <c r="GA76" s="2" t="s">
        <v>6</v>
      </c>
      <c r="GB76" s="2"/>
      <c r="GC76" s="2"/>
      <c r="GD76" s="2">
        <v>0</v>
      </c>
      <c r="GE76" s="2"/>
      <c r="GF76" s="2">
        <v>-869396583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5"/>
        <v>0</v>
      </c>
      <c r="GM76" s="2">
        <f t="shared" si="96"/>
        <v>79.42</v>
      </c>
      <c r="GN76" s="2">
        <f t="shared" si="97"/>
        <v>79.42</v>
      </c>
      <c r="GO76" s="2">
        <f t="shared" si="98"/>
        <v>0</v>
      </c>
      <c r="GP76" s="2">
        <f t="shared" si="99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100"/>
        <v>0</v>
      </c>
      <c r="GW76" s="2">
        <v>1</v>
      </c>
      <c r="GX76" s="2">
        <f t="shared" si="101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ROW(SmtRes!A144)</f>
        <v>144</v>
      </c>
      <c r="D77">
        <f>ROW(EtalonRes!A148)</f>
        <v>148</v>
      </c>
      <c r="E77" t="s">
        <v>136</v>
      </c>
      <c r="F77" t="s">
        <v>137</v>
      </c>
      <c r="G77" t="s">
        <v>138</v>
      </c>
      <c r="H77" t="s">
        <v>90</v>
      </c>
      <c r="I77">
        <f>ROUND(8/100,9)</f>
        <v>0.08</v>
      </c>
      <c r="J77">
        <v>0</v>
      </c>
      <c r="O77">
        <f t="shared" si="69"/>
        <v>233.92</v>
      </c>
      <c r="P77">
        <f t="shared" si="70"/>
        <v>0</v>
      </c>
      <c r="Q77">
        <f t="shared" si="71"/>
        <v>4.2699999999999996</v>
      </c>
      <c r="R77">
        <f t="shared" si="72"/>
        <v>1.84</v>
      </c>
      <c r="S77">
        <f t="shared" si="73"/>
        <v>229.65</v>
      </c>
      <c r="T77">
        <f t="shared" si="74"/>
        <v>0</v>
      </c>
      <c r="U77">
        <f t="shared" si="75"/>
        <v>4.1040000000000001</v>
      </c>
      <c r="V77">
        <f t="shared" si="76"/>
        <v>2.0800000000000003E-2</v>
      </c>
      <c r="W77">
        <f t="shared" si="77"/>
        <v>0</v>
      </c>
      <c r="X77">
        <f t="shared" si="78"/>
        <v>171.3</v>
      </c>
      <c r="Y77">
        <f t="shared" si="79"/>
        <v>115.75</v>
      </c>
      <c r="AA77">
        <v>16697019</v>
      </c>
      <c r="AB77">
        <f t="shared" si="80"/>
        <v>445.72</v>
      </c>
      <c r="AC77">
        <f t="shared" si="102"/>
        <v>0</v>
      </c>
      <c r="AD77">
        <f t="shared" si="103"/>
        <v>8.1300000000000008</v>
      </c>
      <c r="AE77">
        <f t="shared" si="104"/>
        <v>3.51</v>
      </c>
      <c r="AF77">
        <f t="shared" si="105"/>
        <v>437.59</v>
      </c>
      <c r="AG77">
        <f t="shared" si="81"/>
        <v>0</v>
      </c>
      <c r="AH77">
        <f t="shared" si="106"/>
        <v>51.3</v>
      </c>
      <c r="AI77">
        <f t="shared" si="107"/>
        <v>0.26</v>
      </c>
      <c r="AJ77">
        <f t="shared" si="82"/>
        <v>0</v>
      </c>
      <c r="AK77">
        <v>445.72</v>
      </c>
      <c r="AL77">
        <v>0</v>
      </c>
      <c r="AM77">
        <v>8.1300000000000008</v>
      </c>
      <c r="AN77">
        <v>3.51</v>
      </c>
      <c r="AO77">
        <v>437.59</v>
      </c>
      <c r="AP77">
        <v>0</v>
      </c>
      <c r="AQ77">
        <v>51.3</v>
      </c>
      <c r="AR77">
        <v>0.26</v>
      </c>
      <c r="AS77">
        <v>0</v>
      </c>
      <c r="AT77">
        <v>74</v>
      </c>
      <c r="AU77">
        <v>50</v>
      </c>
      <c r="AV77">
        <v>1</v>
      </c>
      <c r="AW77">
        <v>1</v>
      </c>
      <c r="AZ77">
        <v>6.56</v>
      </c>
      <c r="BA77">
        <v>6.56</v>
      </c>
      <c r="BB77">
        <v>6.56</v>
      </c>
      <c r="BC77">
        <v>6.56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139</v>
      </c>
      <c r="BM77">
        <v>65001</v>
      </c>
      <c r="BN77">
        <v>0</v>
      </c>
      <c r="BO77" t="s">
        <v>6</v>
      </c>
      <c r="BP77">
        <v>0</v>
      </c>
      <c r="BQ77">
        <v>6</v>
      </c>
      <c r="BR77">
        <v>0</v>
      </c>
      <c r="BS77">
        <v>6.56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74</v>
      </c>
      <c r="CA77">
        <v>50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3"/>
        <v>233.92000000000002</v>
      </c>
      <c r="CQ77">
        <f t="shared" si="84"/>
        <v>0</v>
      </c>
      <c r="CR77">
        <f t="shared" si="85"/>
        <v>53.332799999999999</v>
      </c>
      <c r="CS77">
        <f t="shared" si="86"/>
        <v>23.025599999999997</v>
      </c>
      <c r="CT77">
        <f t="shared" si="87"/>
        <v>2870.5903999999996</v>
      </c>
      <c r="CU77">
        <f t="shared" si="88"/>
        <v>0</v>
      </c>
      <c r="CV77">
        <f t="shared" si="89"/>
        <v>51.3</v>
      </c>
      <c r="CW77">
        <f t="shared" si="90"/>
        <v>0.26</v>
      </c>
      <c r="CX77">
        <f t="shared" si="91"/>
        <v>0</v>
      </c>
      <c r="CY77">
        <f t="shared" si="92"/>
        <v>171.30260000000001</v>
      </c>
      <c r="CZ77">
        <f t="shared" si="93"/>
        <v>115.745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90</v>
      </c>
      <c r="DW77" t="s">
        <v>90</v>
      </c>
      <c r="DX77">
        <v>1</v>
      </c>
      <c r="EE77">
        <v>16510574</v>
      </c>
      <c r="EF77">
        <v>6</v>
      </c>
      <c r="EG77" t="s">
        <v>20</v>
      </c>
      <c r="EH77">
        <v>0</v>
      </c>
      <c r="EI77" t="s">
        <v>6</v>
      </c>
      <c r="EJ77">
        <v>1</v>
      </c>
      <c r="EK77">
        <v>65001</v>
      </c>
      <c r="EL77" t="s">
        <v>110</v>
      </c>
      <c r="EM77" t="s">
        <v>111</v>
      </c>
      <c r="EO77" t="s">
        <v>6</v>
      </c>
      <c r="EQ77">
        <v>131072</v>
      </c>
      <c r="ER77">
        <v>445.72</v>
      </c>
      <c r="ES77">
        <v>0</v>
      </c>
      <c r="ET77">
        <v>8.1300000000000008</v>
      </c>
      <c r="EU77">
        <v>3.51</v>
      </c>
      <c r="EV77">
        <v>437.59</v>
      </c>
      <c r="EW77">
        <v>51.3</v>
      </c>
      <c r="EX77">
        <v>0.26</v>
      </c>
      <c r="EY77">
        <v>0</v>
      </c>
      <c r="FQ77">
        <v>0</v>
      </c>
      <c r="FR77">
        <f t="shared" si="94"/>
        <v>0</v>
      </c>
      <c r="FS77">
        <v>0</v>
      </c>
      <c r="FX77">
        <v>74</v>
      </c>
      <c r="FY77">
        <v>50</v>
      </c>
      <c r="GA77" t="s">
        <v>6</v>
      </c>
      <c r="GD77">
        <v>0</v>
      </c>
      <c r="GF77">
        <v>-869396583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5"/>
        <v>0</v>
      </c>
      <c r="GM77">
        <f t="shared" si="96"/>
        <v>520.97</v>
      </c>
      <c r="GN77">
        <f t="shared" si="97"/>
        <v>520.97</v>
      </c>
      <c r="GO77">
        <f t="shared" si="98"/>
        <v>0</v>
      </c>
      <c r="GP77">
        <f t="shared" si="99"/>
        <v>0</v>
      </c>
      <c r="GR77">
        <v>0</v>
      </c>
      <c r="GS77">
        <v>3</v>
      </c>
      <c r="GT77">
        <v>0</v>
      </c>
      <c r="GU77" t="s">
        <v>6</v>
      </c>
      <c r="GV77">
        <f t="shared" si="100"/>
        <v>0</v>
      </c>
      <c r="GW77">
        <v>1</v>
      </c>
      <c r="GX77">
        <f t="shared" si="101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140</v>
      </c>
      <c r="D78" s="2"/>
      <c r="E78" s="2" t="s">
        <v>140</v>
      </c>
      <c r="F78" s="2" t="s">
        <v>24</v>
      </c>
      <c r="G78" s="2" t="s">
        <v>25</v>
      </c>
      <c r="H78" s="2" t="s">
        <v>26</v>
      </c>
      <c r="I78" s="2">
        <f>I76*J78</f>
        <v>0.14560000000000001</v>
      </c>
      <c r="J78" s="2">
        <v>1.82</v>
      </c>
      <c r="K78" s="2"/>
      <c r="L78" s="2"/>
      <c r="M78" s="2"/>
      <c r="N78" s="2"/>
      <c r="O78" s="2">
        <f t="shared" si="69"/>
        <v>0</v>
      </c>
      <c r="P78" s="2">
        <f t="shared" si="70"/>
        <v>0</v>
      </c>
      <c r="Q78" s="2">
        <f t="shared" si="71"/>
        <v>0</v>
      </c>
      <c r="R78" s="2">
        <f t="shared" si="72"/>
        <v>0</v>
      </c>
      <c r="S78" s="2">
        <f t="shared" si="73"/>
        <v>0</v>
      </c>
      <c r="T78" s="2">
        <f t="shared" si="74"/>
        <v>0</v>
      </c>
      <c r="U78" s="2">
        <f t="shared" si="75"/>
        <v>0</v>
      </c>
      <c r="V78" s="2">
        <f t="shared" si="76"/>
        <v>0</v>
      </c>
      <c r="W78" s="2">
        <f t="shared" si="77"/>
        <v>0</v>
      </c>
      <c r="X78" s="2">
        <f t="shared" si="78"/>
        <v>0</v>
      </c>
      <c r="Y78" s="2">
        <f t="shared" si="79"/>
        <v>0</v>
      </c>
      <c r="Z78" s="2"/>
      <c r="AA78" s="2">
        <v>16697018</v>
      </c>
      <c r="AB78" s="2">
        <f t="shared" si="80"/>
        <v>0</v>
      </c>
      <c r="AC78" s="2">
        <f t="shared" si="102"/>
        <v>0</v>
      </c>
      <c r="AD78" s="2">
        <f t="shared" si="103"/>
        <v>0</v>
      </c>
      <c r="AE78" s="2">
        <f t="shared" si="104"/>
        <v>0</v>
      </c>
      <c r="AF78" s="2">
        <f t="shared" si="105"/>
        <v>0</v>
      </c>
      <c r="AG78" s="2">
        <f t="shared" si="81"/>
        <v>0</v>
      </c>
      <c r="AH78" s="2">
        <f t="shared" si="106"/>
        <v>0</v>
      </c>
      <c r="AI78" s="2">
        <f t="shared" si="107"/>
        <v>0</v>
      </c>
      <c r="AJ78" s="2">
        <f t="shared" si="82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74</v>
      </c>
      <c r="AU78" s="2">
        <v>50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6</v>
      </c>
      <c r="BK78" s="2"/>
      <c r="BL78" s="2"/>
      <c r="BM78" s="2">
        <v>65001</v>
      </c>
      <c r="BN78" s="2">
        <v>0</v>
      </c>
      <c r="BO78" s="2" t="s">
        <v>6</v>
      </c>
      <c r="BP78" s="2">
        <v>0</v>
      </c>
      <c r="BQ78" s="2">
        <v>6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74</v>
      </c>
      <c r="CA78" s="2">
        <v>50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83"/>
        <v>0</v>
      </c>
      <c r="CQ78" s="2">
        <f t="shared" si="84"/>
        <v>0</v>
      </c>
      <c r="CR78" s="2">
        <f t="shared" si="85"/>
        <v>0</v>
      </c>
      <c r="CS78" s="2">
        <f t="shared" si="86"/>
        <v>0</v>
      </c>
      <c r="CT78" s="2">
        <f t="shared" si="87"/>
        <v>0</v>
      </c>
      <c r="CU78" s="2">
        <f t="shared" si="88"/>
        <v>0</v>
      </c>
      <c r="CV78" s="2">
        <f t="shared" si="89"/>
        <v>0</v>
      </c>
      <c r="CW78" s="2">
        <f t="shared" si="90"/>
        <v>0</v>
      </c>
      <c r="CX78" s="2">
        <f t="shared" si="91"/>
        <v>0</v>
      </c>
      <c r="CY78" s="2">
        <f t="shared" si="92"/>
        <v>0</v>
      </c>
      <c r="CZ78" s="2">
        <f t="shared" si="93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26</v>
      </c>
      <c r="DW78" s="2" t="s">
        <v>26</v>
      </c>
      <c r="DX78" s="2">
        <v>1000</v>
      </c>
      <c r="DY78" s="2"/>
      <c r="DZ78" s="2"/>
      <c r="EA78" s="2"/>
      <c r="EB78" s="2"/>
      <c r="EC78" s="2"/>
      <c r="ED78" s="2"/>
      <c r="EE78" s="2">
        <v>16510574</v>
      </c>
      <c r="EF78" s="2">
        <v>6</v>
      </c>
      <c r="EG78" s="2" t="s">
        <v>20</v>
      </c>
      <c r="EH78" s="2">
        <v>0</v>
      </c>
      <c r="EI78" s="2" t="s">
        <v>6</v>
      </c>
      <c r="EJ78" s="2">
        <v>1</v>
      </c>
      <c r="EK78" s="2">
        <v>65001</v>
      </c>
      <c r="EL78" s="2" t="s">
        <v>110</v>
      </c>
      <c r="EM78" s="2" t="s">
        <v>111</v>
      </c>
      <c r="EN78" s="2"/>
      <c r="EO78" s="2" t="s">
        <v>6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4"/>
        <v>0</v>
      </c>
      <c r="FS78" s="2">
        <v>0</v>
      </c>
      <c r="FT78" s="2"/>
      <c r="FU78" s="2"/>
      <c r="FV78" s="2"/>
      <c r="FW78" s="2"/>
      <c r="FX78" s="2">
        <v>74</v>
      </c>
      <c r="FY78" s="2">
        <v>50</v>
      </c>
      <c r="FZ78" s="2"/>
      <c r="GA78" s="2" t="s">
        <v>6</v>
      </c>
      <c r="GB78" s="2"/>
      <c r="GC78" s="2"/>
      <c r="GD78" s="2">
        <v>0</v>
      </c>
      <c r="GE78" s="2"/>
      <c r="GF78" s="2">
        <v>-66286256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5"/>
        <v>0</v>
      </c>
      <c r="GM78" s="2">
        <f t="shared" si="96"/>
        <v>0</v>
      </c>
      <c r="GN78" s="2">
        <f t="shared" si="97"/>
        <v>0</v>
      </c>
      <c r="GO78" s="2">
        <f t="shared" si="98"/>
        <v>0</v>
      </c>
      <c r="GP78" s="2">
        <f t="shared" si="99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100"/>
        <v>0</v>
      </c>
      <c r="GW78" s="2">
        <v>1</v>
      </c>
      <c r="GX78" s="2">
        <f t="shared" si="101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144</v>
      </c>
      <c r="E79" t="s">
        <v>140</v>
      </c>
      <c r="F79" t="s">
        <v>24</v>
      </c>
      <c r="G79" t="s">
        <v>25</v>
      </c>
      <c r="H79" t="s">
        <v>26</v>
      </c>
      <c r="I79">
        <f>I77*J79</f>
        <v>0.14560000000000001</v>
      </c>
      <c r="J79">
        <v>1.82</v>
      </c>
      <c r="O79">
        <f t="shared" si="69"/>
        <v>0</v>
      </c>
      <c r="P79">
        <f t="shared" si="70"/>
        <v>0</v>
      </c>
      <c r="Q79">
        <f t="shared" si="71"/>
        <v>0</v>
      </c>
      <c r="R79">
        <f t="shared" si="72"/>
        <v>0</v>
      </c>
      <c r="S79">
        <f t="shared" si="73"/>
        <v>0</v>
      </c>
      <c r="T79">
        <f t="shared" si="74"/>
        <v>0</v>
      </c>
      <c r="U79">
        <f t="shared" si="75"/>
        <v>0</v>
      </c>
      <c r="V79">
        <f t="shared" si="76"/>
        <v>0</v>
      </c>
      <c r="W79">
        <f t="shared" si="77"/>
        <v>0</v>
      </c>
      <c r="X79">
        <f t="shared" si="78"/>
        <v>0</v>
      </c>
      <c r="Y79">
        <f t="shared" si="79"/>
        <v>0</v>
      </c>
      <c r="AA79">
        <v>16697019</v>
      </c>
      <c r="AB79">
        <f t="shared" si="80"/>
        <v>0</v>
      </c>
      <c r="AC79">
        <f t="shared" si="102"/>
        <v>0</v>
      </c>
      <c r="AD79">
        <f t="shared" si="103"/>
        <v>0</v>
      </c>
      <c r="AE79">
        <f t="shared" si="104"/>
        <v>0</v>
      </c>
      <c r="AF79">
        <f t="shared" si="105"/>
        <v>0</v>
      </c>
      <c r="AG79">
        <f t="shared" si="81"/>
        <v>0</v>
      </c>
      <c r="AH79">
        <f t="shared" si="106"/>
        <v>0</v>
      </c>
      <c r="AI79">
        <f t="shared" si="107"/>
        <v>0</v>
      </c>
      <c r="AJ79">
        <f t="shared" si="82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74</v>
      </c>
      <c r="AU79">
        <v>50</v>
      </c>
      <c r="AV79">
        <v>1</v>
      </c>
      <c r="AW79">
        <v>1</v>
      </c>
      <c r="AZ79">
        <v>6.56</v>
      </c>
      <c r="BA79">
        <v>1</v>
      </c>
      <c r="BB79">
        <v>1</v>
      </c>
      <c r="BC79">
        <v>6.56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6</v>
      </c>
      <c r="BM79">
        <v>65001</v>
      </c>
      <c r="BN79">
        <v>0</v>
      </c>
      <c r="BO79" t="s">
        <v>6</v>
      </c>
      <c r="BP79">
        <v>0</v>
      </c>
      <c r="BQ79">
        <v>6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74</v>
      </c>
      <c r="CA79">
        <v>50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3"/>
        <v>0</v>
      </c>
      <c r="CQ79">
        <f t="shared" si="84"/>
        <v>0</v>
      </c>
      <c r="CR79">
        <f t="shared" si="85"/>
        <v>0</v>
      </c>
      <c r="CS79">
        <f t="shared" si="86"/>
        <v>0</v>
      </c>
      <c r="CT79">
        <f t="shared" si="87"/>
        <v>0</v>
      </c>
      <c r="CU79">
        <f t="shared" si="88"/>
        <v>0</v>
      </c>
      <c r="CV79">
        <f t="shared" si="89"/>
        <v>0</v>
      </c>
      <c r="CW79">
        <f t="shared" si="90"/>
        <v>0</v>
      </c>
      <c r="CX79">
        <f t="shared" si="91"/>
        <v>0</v>
      </c>
      <c r="CY79">
        <f t="shared" si="92"/>
        <v>0</v>
      </c>
      <c r="CZ79">
        <f t="shared" si="93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26</v>
      </c>
      <c r="DW79" t="s">
        <v>26</v>
      </c>
      <c r="DX79">
        <v>1000</v>
      </c>
      <c r="EE79">
        <v>16510574</v>
      </c>
      <c r="EF79">
        <v>6</v>
      </c>
      <c r="EG79" t="s">
        <v>20</v>
      </c>
      <c r="EH79">
        <v>0</v>
      </c>
      <c r="EI79" t="s">
        <v>6</v>
      </c>
      <c r="EJ79">
        <v>1</v>
      </c>
      <c r="EK79">
        <v>65001</v>
      </c>
      <c r="EL79" t="s">
        <v>110</v>
      </c>
      <c r="EM79" t="s">
        <v>111</v>
      </c>
      <c r="EO79" t="s">
        <v>6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4"/>
        <v>0</v>
      </c>
      <c r="FS79">
        <v>0</v>
      </c>
      <c r="FX79">
        <v>74</v>
      </c>
      <c r="FY79">
        <v>50</v>
      </c>
      <c r="GA79" t="s">
        <v>6</v>
      </c>
      <c r="GD79">
        <v>0</v>
      </c>
      <c r="GF79">
        <v>-66286256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5"/>
        <v>0</v>
      </c>
      <c r="GM79">
        <f t="shared" si="96"/>
        <v>0</v>
      </c>
      <c r="GN79">
        <f t="shared" si="97"/>
        <v>0</v>
      </c>
      <c r="GO79">
        <f t="shared" si="98"/>
        <v>0</v>
      </c>
      <c r="GP79">
        <f t="shared" si="99"/>
        <v>0</v>
      </c>
      <c r="GR79">
        <v>0</v>
      </c>
      <c r="GS79">
        <v>3</v>
      </c>
      <c r="GT79">
        <v>0</v>
      </c>
      <c r="GU79" t="s">
        <v>6</v>
      </c>
      <c r="GV79">
        <f t="shared" si="100"/>
        <v>0</v>
      </c>
      <c r="GW79">
        <v>1</v>
      </c>
      <c r="GX79">
        <f t="shared" si="101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ROW(SmtRes!A147)</f>
        <v>147</v>
      </c>
      <c r="D80" s="2">
        <f>ROW(EtalonRes!A151)</f>
        <v>151</v>
      </c>
      <c r="E80" s="2" t="s">
        <v>141</v>
      </c>
      <c r="F80" s="2" t="s">
        <v>142</v>
      </c>
      <c r="G80" s="2" t="s">
        <v>143</v>
      </c>
      <c r="H80" s="2" t="s">
        <v>90</v>
      </c>
      <c r="I80" s="2">
        <f>ROUND(7/100,9)</f>
        <v>7.0000000000000007E-2</v>
      </c>
      <c r="J80" s="2">
        <v>0</v>
      </c>
      <c r="K80" s="2"/>
      <c r="L80" s="2"/>
      <c r="M80" s="2"/>
      <c r="N80" s="2"/>
      <c r="O80" s="2">
        <f t="shared" si="69"/>
        <v>65.5</v>
      </c>
      <c r="P80" s="2">
        <f t="shared" si="70"/>
        <v>0</v>
      </c>
      <c r="Q80" s="2">
        <f t="shared" si="71"/>
        <v>4.9000000000000004</v>
      </c>
      <c r="R80" s="2">
        <f t="shared" si="72"/>
        <v>2.12</v>
      </c>
      <c r="S80" s="2">
        <f t="shared" si="73"/>
        <v>60.6</v>
      </c>
      <c r="T80" s="2">
        <f t="shared" si="74"/>
        <v>0</v>
      </c>
      <c r="U80" s="2">
        <f t="shared" si="75"/>
        <v>7.7000000000000011</v>
      </c>
      <c r="V80" s="2">
        <f t="shared" si="76"/>
        <v>0.15680000000000002</v>
      </c>
      <c r="W80" s="2">
        <f t="shared" si="77"/>
        <v>0</v>
      </c>
      <c r="X80" s="2">
        <f t="shared" si="78"/>
        <v>46.41</v>
      </c>
      <c r="Y80" s="2">
        <f t="shared" si="79"/>
        <v>31.36</v>
      </c>
      <c r="Z80" s="2"/>
      <c r="AA80" s="2">
        <v>16697018</v>
      </c>
      <c r="AB80" s="2">
        <f t="shared" si="80"/>
        <v>935.72</v>
      </c>
      <c r="AC80" s="2">
        <f t="shared" si="102"/>
        <v>0</v>
      </c>
      <c r="AD80" s="2">
        <f t="shared" si="103"/>
        <v>70.02</v>
      </c>
      <c r="AE80" s="2">
        <f t="shared" si="104"/>
        <v>30.24</v>
      </c>
      <c r="AF80" s="2">
        <f t="shared" si="105"/>
        <v>865.7</v>
      </c>
      <c r="AG80" s="2">
        <f t="shared" si="81"/>
        <v>0</v>
      </c>
      <c r="AH80" s="2">
        <f t="shared" si="106"/>
        <v>110</v>
      </c>
      <c r="AI80" s="2">
        <f t="shared" si="107"/>
        <v>2.2400000000000002</v>
      </c>
      <c r="AJ80" s="2">
        <f t="shared" si="82"/>
        <v>0</v>
      </c>
      <c r="AK80" s="2">
        <v>935.72</v>
      </c>
      <c r="AL80" s="2">
        <v>0</v>
      </c>
      <c r="AM80" s="2">
        <v>70.02</v>
      </c>
      <c r="AN80" s="2">
        <v>30.24</v>
      </c>
      <c r="AO80" s="2">
        <v>865.7</v>
      </c>
      <c r="AP80" s="2">
        <v>0</v>
      </c>
      <c r="AQ80" s="2">
        <v>110</v>
      </c>
      <c r="AR80" s="2">
        <v>2.2400000000000002</v>
      </c>
      <c r="AS80" s="2">
        <v>0</v>
      </c>
      <c r="AT80" s="2">
        <v>74</v>
      </c>
      <c r="AU80" s="2">
        <v>50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144</v>
      </c>
      <c r="BK80" s="2"/>
      <c r="BL80" s="2"/>
      <c r="BM80" s="2">
        <v>65003</v>
      </c>
      <c r="BN80" s="2">
        <v>0</v>
      </c>
      <c r="BO80" s="2" t="s">
        <v>6</v>
      </c>
      <c r="BP80" s="2">
        <v>0</v>
      </c>
      <c r="BQ80" s="2">
        <v>6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74</v>
      </c>
      <c r="CA80" s="2">
        <v>50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83"/>
        <v>65.5</v>
      </c>
      <c r="CQ80" s="2">
        <f t="shared" si="84"/>
        <v>0</v>
      </c>
      <c r="CR80" s="2">
        <f t="shared" si="85"/>
        <v>70.02</v>
      </c>
      <c r="CS80" s="2">
        <f t="shared" si="86"/>
        <v>30.24</v>
      </c>
      <c r="CT80" s="2">
        <f t="shared" si="87"/>
        <v>865.7</v>
      </c>
      <c r="CU80" s="2">
        <f t="shared" si="88"/>
        <v>0</v>
      </c>
      <c r="CV80" s="2">
        <f t="shared" si="89"/>
        <v>110</v>
      </c>
      <c r="CW80" s="2">
        <f t="shared" si="90"/>
        <v>2.2400000000000002</v>
      </c>
      <c r="CX80" s="2">
        <f t="shared" si="91"/>
        <v>0</v>
      </c>
      <c r="CY80" s="2">
        <f t="shared" si="92"/>
        <v>46.412799999999997</v>
      </c>
      <c r="CZ80" s="2">
        <f t="shared" si="93"/>
        <v>31.36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1013</v>
      </c>
      <c r="DV80" s="2" t="s">
        <v>90</v>
      </c>
      <c r="DW80" s="2" t="s">
        <v>90</v>
      </c>
      <c r="DX80" s="2">
        <v>1</v>
      </c>
      <c r="DY80" s="2"/>
      <c r="DZ80" s="2"/>
      <c r="EA80" s="2"/>
      <c r="EB80" s="2"/>
      <c r="EC80" s="2"/>
      <c r="ED80" s="2"/>
      <c r="EE80" s="2">
        <v>16510578</v>
      </c>
      <c r="EF80" s="2">
        <v>6</v>
      </c>
      <c r="EG80" s="2" t="s">
        <v>20</v>
      </c>
      <c r="EH80" s="2">
        <v>0</v>
      </c>
      <c r="EI80" s="2" t="s">
        <v>6</v>
      </c>
      <c r="EJ80" s="2">
        <v>1</v>
      </c>
      <c r="EK80" s="2">
        <v>65003</v>
      </c>
      <c r="EL80" s="2" t="s">
        <v>110</v>
      </c>
      <c r="EM80" s="2" t="s">
        <v>111</v>
      </c>
      <c r="EN80" s="2"/>
      <c r="EO80" s="2" t="s">
        <v>6</v>
      </c>
      <c r="EP80" s="2"/>
      <c r="EQ80" s="2">
        <v>131072</v>
      </c>
      <c r="ER80" s="2">
        <v>935.72</v>
      </c>
      <c r="ES80" s="2">
        <v>0</v>
      </c>
      <c r="ET80" s="2">
        <v>70.02</v>
      </c>
      <c r="EU80" s="2">
        <v>30.24</v>
      </c>
      <c r="EV80" s="2">
        <v>865.7</v>
      </c>
      <c r="EW80" s="2">
        <v>110</v>
      </c>
      <c r="EX80" s="2">
        <v>2.2400000000000002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4"/>
        <v>0</v>
      </c>
      <c r="FS80" s="2">
        <v>0</v>
      </c>
      <c r="FT80" s="2"/>
      <c r="FU80" s="2"/>
      <c r="FV80" s="2"/>
      <c r="FW80" s="2"/>
      <c r="FX80" s="2">
        <v>74</v>
      </c>
      <c r="FY80" s="2">
        <v>50</v>
      </c>
      <c r="FZ80" s="2"/>
      <c r="GA80" s="2" t="s">
        <v>6</v>
      </c>
      <c r="GB80" s="2"/>
      <c r="GC80" s="2"/>
      <c r="GD80" s="2">
        <v>0</v>
      </c>
      <c r="GE80" s="2"/>
      <c r="GF80" s="2">
        <v>-808117515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5"/>
        <v>0</v>
      </c>
      <c r="GM80" s="2">
        <f t="shared" si="96"/>
        <v>143.27000000000001</v>
      </c>
      <c r="GN80" s="2">
        <f t="shared" si="97"/>
        <v>143.27000000000001</v>
      </c>
      <c r="GO80" s="2">
        <f t="shared" si="98"/>
        <v>0</v>
      </c>
      <c r="GP80" s="2">
        <f t="shared" si="99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100"/>
        <v>0</v>
      </c>
      <c r="GW80" s="2">
        <v>1</v>
      </c>
      <c r="GX80" s="2">
        <f t="shared" si="101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ROW(SmtRes!A150)</f>
        <v>150</v>
      </c>
      <c r="D81">
        <f>ROW(EtalonRes!A154)</f>
        <v>154</v>
      </c>
      <c r="E81" t="s">
        <v>141</v>
      </c>
      <c r="F81" t="s">
        <v>142</v>
      </c>
      <c r="G81" t="s">
        <v>143</v>
      </c>
      <c r="H81" t="s">
        <v>90</v>
      </c>
      <c r="I81">
        <f>ROUND(7/100,9)</f>
        <v>7.0000000000000007E-2</v>
      </c>
      <c r="J81">
        <v>0</v>
      </c>
      <c r="O81">
        <f t="shared" si="69"/>
        <v>429.68</v>
      </c>
      <c r="P81">
        <f t="shared" si="70"/>
        <v>0</v>
      </c>
      <c r="Q81">
        <f t="shared" si="71"/>
        <v>32.15</v>
      </c>
      <c r="R81">
        <f t="shared" si="72"/>
        <v>13.89</v>
      </c>
      <c r="S81">
        <f t="shared" si="73"/>
        <v>397.53</v>
      </c>
      <c r="T81">
        <f t="shared" si="74"/>
        <v>0</v>
      </c>
      <c r="U81">
        <f t="shared" si="75"/>
        <v>7.7000000000000011</v>
      </c>
      <c r="V81">
        <f t="shared" si="76"/>
        <v>0.15680000000000002</v>
      </c>
      <c r="W81">
        <f t="shared" si="77"/>
        <v>0</v>
      </c>
      <c r="X81">
        <f t="shared" si="78"/>
        <v>304.45</v>
      </c>
      <c r="Y81">
        <f t="shared" si="79"/>
        <v>205.71</v>
      </c>
      <c r="AA81">
        <v>16697019</v>
      </c>
      <c r="AB81">
        <f t="shared" si="80"/>
        <v>935.72</v>
      </c>
      <c r="AC81">
        <f t="shared" si="102"/>
        <v>0</v>
      </c>
      <c r="AD81">
        <f t="shared" si="103"/>
        <v>70.02</v>
      </c>
      <c r="AE81">
        <f t="shared" si="104"/>
        <v>30.24</v>
      </c>
      <c r="AF81">
        <f t="shared" si="105"/>
        <v>865.7</v>
      </c>
      <c r="AG81">
        <f t="shared" si="81"/>
        <v>0</v>
      </c>
      <c r="AH81">
        <f t="shared" si="106"/>
        <v>110</v>
      </c>
      <c r="AI81">
        <f t="shared" si="107"/>
        <v>2.2400000000000002</v>
      </c>
      <c r="AJ81">
        <f t="shared" si="82"/>
        <v>0</v>
      </c>
      <c r="AK81">
        <v>935.72</v>
      </c>
      <c r="AL81">
        <v>0</v>
      </c>
      <c r="AM81">
        <v>70.02</v>
      </c>
      <c r="AN81">
        <v>30.24</v>
      </c>
      <c r="AO81">
        <v>865.7</v>
      </c>
      <c r="AP81">
        <v>0</v>
      </c>
      <c r="AQ81">
        <v>110</v>
      </c>
      <c r="AR81">
        <v>2.2400000000000002</v>
      </c>
      <c r="AS81">
        <v>0</v>
      </c>
      <c r="AT81">
        <v>74</v>
      </c>
      <c r="AU81">
        <v>50</v>
      </c>
      <c r="AV81">
        <v>1</v>
      </c>
      <c r="AW81">
        <v>1</v>
      </c>
      <c r="AZ81">
        <v>6.56</v>
      </c>
      <c r="BA81">
        <v>6.56</v>
      </c>
      <c r="BB81">
        <v>6.56</v>
      </c>
      <c r="BC81">
        <v>6.56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144</v>
      </c>
      <c r="BM81">
        <v>65003</v>
      </c>
      <c r="BN81">
        <v>0</v>
      </c>
      <c r="BO81" t="s">
        <v>6</v>
      </c>
      <c r="BP81">
        <v>0</v>
      </c>
      <c r="BQ81">
        <v>6</v>
      </c>
      <c r="BR81">
        <v>0</v>
      </c>
      <c r="BS81">
        <v>6.56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74</v>
      </c>
      <c r="CA81">
        <v>50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3"/>
        <v>429.67999999999995</v>
      </c>
      <c r="CQ81">
        <f t="shared" si="84"/>
        <v>0</v>
      </c>
      <c r="CR81">
        <f t="shared" si="85"/>
        <v>459.33119999999997</v>
      </c>
      <c r="CS81">
        <f t="shared" si="86"/>
        <v>198.37439999999998</v>
      </c>
      <c r="CT81">
        <f t="shared" si="87"/>
        <v>5678.9920000000002</v>
      </c>
      <c r="CU81">
        <f t="shared" si="88"/>
        <v>0</v>
      </c>
      <c r="CV81">
        <f t="shared" si="89"/>
        <v>110</v>
      </c>
      <c r="CW81">
        <f t="shared" si="90"/>
        <v>2.2400000000000002</v>
      </c>
      <c r="CX81">
        <f t="shared" si="91"/>
        <v>0</v>
      </c>
      <c r="CY81">
        <f t="shared" si="92"/>
        <v>304.45079999999996</v>
      </c>
      <c r="CZ81">
        <f t="shared" si="93"/>
        <v>205.70999999999995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90</v>
      </c>
      <c r="DW81" t="s">
        <v>90</v>
      </c>
      <c r="DX81">
        <v>1</v>
      </c>
      <c r="EE81">
        <v>16510578</v>
      </c>
      <c r="EF81">
        <v>6</v>
      </c>
      <c r="EG81" t="s">
        <v>20</v>
      </c>
      <c r="EH81">
        <v>0</v>
      </c>
      <c r="EI81" t="s">
        <v>6</v>
      </c>
      <c r="EJ81">
        <v>1</v>
      </c>
      <c r="EK81">
        <v>65003</v>
      </c>
      <c r="EL81" t="s">
        <v>110</v>
      </c>
      <c r="EM81" t="s">
        <v>111</v>
      </c>
      <c r="EO81" t="s">
        <v>6</v>
      </c>
      <c r="EQ81">
        <v>131072</v>
      </c>
      <c r="ER81">
        <v>935.72</v>
      </c>
      <c r="ES81">
        <v>0</v>
      </c>
      <c r="ET81">
        <v>70.02</v>
      </c>
      <c r="EU81">
        <v>30.24</v>
      </c>
      <c r="EV81">
        <v>865.7</v>
      </c>
      <c r="EW81">
        <v>110</v>
      </c>
      <c r="EX81">
        <v>2.2400000000000002</v>
      </c>
      <c r="EY81">
        <v>0</v>
      </c>
      <c r="FQ81">
        <v>0</v>
      </c>
      <c r="FR81">
        <f t="shared" si="94"/>
        <v>0</v>
      </c>
      <c r="FS81">
        <v>0</v>
      </c>
      <c r="FX81">
        <v>74</v>
      </c>
      <c r="FY81">
        <v>50</v>
      </c>
      <c r="GA81" t="s">
        <v>6</v>
      </c>
      <c r="GD81">
        <v>0</v>
      </c>
      <c r="GF81">
        <v>-808117515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5"/>
        <v>0</v>
      </c>
      <c r="GM81">
        <f t="shared" si="96"/>
        <v>939.84</v>
      </c>
      <c r="GN81">
        <f t="shared" si="97"/>
        <v>939.84</v>
      </c>
      <c r="GO81">
        <f t="shared" si="98"/>
        <v>0</v>
      </c>
      <c r="GP81">
        <f t="shared" si="99"/>
        <v>0</v>
      </c>
      <c r="GR81">
        <v>0</v>
      </c>
      <c r="GS81">
        <v>3</v>
      </c>
      <c r="GT81">
        <v>0</v>
      </c>
      <c r="GU81" t="s">
        <v>6</v>
      </c>
      <c r="GV81">
        <f t="shared" si="100"/>
        <v>0</v>
      </c>
      <c r="GW81">
        <v>1</v>
      </c>
      <c r="GX81">
        <f t="shared" si="101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ROW(SmtRes!A154)</f>
        <v>154</v>
      </c>
      <c r="D82" s="2">
        <f>ROW(EtalonRes!A158)</f>
        <v>158</v>
      </c>
      <c r="E82" s="2" t="s">
        <v>145</v>
      </c>
      <c r="F82" s="2" t="s">
        <v>146</v>
      </c>
      <c r="G82" s="2" t="s">
        <v>147</v>
      </c>
      <c r="H82" s="2" t="s">
        <v>49</v>
      </c>
      <c r="I82" s="2">
        <f>ROUND(7.2/100,9)</f>
        <v>7.1999999999999995E-2</v>
      </c>
      <c r="J82" s="2">
        <v>0</v>
      </c>
      <c r="K82" s="2"/>
      <c r="L82" s="2"/>
      <c r="M82" s="2"/>
      <c r="N82" s="2"/>
      <c r="O82" s="2">
        <f t="shared" si="69"/>
        <v>43.46</v>
      </c>
      <c r="P82" s="2">
        <f t="shared" si="70"/>
        <v>2.1800000000000002</v>
      </c>
      <c r="Q82" s="2">
        <f t="shared" si="71"/>
        <v>1.18</v>
      </c>
      <c r="R82" s="2">
        <f t="shared" si="72"/>
        <v>0</v>
      </c>
      <c r="S82" s="2">
        <f t="shared" si="73"/>
        <v>40.1</v>
      </c>
      <c r="T82" s="2">
        <f t="shared" si="74"/>
        <v>0</v>
      </c>
      <c r="U82" s="2">
        <f t="shared" si="75"/>
        <v>4.7015999999999991</v>
      </c>
      <c r="V82" s="2">
        <f t="shared" si="76"/>
        <v>0</v>
      </c>
      <c r="W82" s="2">
        <f t="shared" si="77"/>
        <v>0</v>
      </c>
      <c r="X82" s="2">
        <f t="shared" si="78"/>
        <v>29.67</v>
      </c>
      <c r="Y82" s="2">
        <f t="shared" si="79"/>
        <v>20.05</v>
      </c>
      <c r="Z82" s="2"/>
      <c r="AA82" s="2">
        <v>16697018</v>
      </c>
      <c r="AB82" s="2">
        <f t="shared" si="80"/>
        <v>603.66999999999996</v>
      </c>
      <c r="AC82" s="2">
        <f t="shared" si="102"/>
        <v>30.34</v>
      </c>
      <c r="AD82" s="2">
        <f t="shared" si="103"/>
        <v>16.32</v>
      </c>
      <c r="AE82" s="2">
        <f t="shared" si="104"/>
        <v>0</v>
      </c>
      <c r="AF82" s="2">
        <f t="shared" si="105"/>
        <v>557.01</v>
      </c>
      <c r="AG82" s="2">
        <f t="shared" si="81"/>
        <v>0</v>
      </c>
      <c r="AH82" s="2">
        <f t="shared" si="106"/>
        <v>65.3</v>
      </c>
      <c r="AI82" s="2">
        <f t="shared" si="107"/>
        <v>0</v>
      </c>
      <c r="AJ82" s="2">
        <f t="shared" si="82"/>
        <v>0</v>
      </c>
      <c r="AK82" s="2">
        <v>603.66999999999996</v>
      </c>
      <c r="AL82" s="2">
        <v>30.34</v>
      </c>
      <c r="AM82" s="2">
        <v>16.32</v>
      </c>
      <c r="AN82" s="2">
        <v>0</v>
      </c>
      <c r="AO82" s="2">
        <v>557.01</v>
      </c>
      <c r="AP82" s="2">
        <v>0</v>
      </c>
      <c r="AQ82" s="2">
        <v>65.3</v>
      </c>
      <c r="AR82" s="2">
        <v>0</v>
      </c>
      <c r="AS82" s="2">
        <v>0</v>
      </c>
      <c r="AT82" s="2">
        <v>74</v>
      </c>
      <c r="AU82" s="2">
        <v>50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148</v>
      </c>
      <c r="BK82" s="2"/>
      <c r="BL82" s="2"/>
      <c r="BM82" s="2">
        <v>65002</v>
      </c>
      <c r="BN82" s="2">
        <v>0</v>
      </c>
      <c r="BO82" s="2" t="s">
        <v>6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74</v>
      </c>
      <c r="CA82" s="2">
        <v>50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83"/>
        <v>43.46</v>
      </c>
      <c r="CQ82" s="2">
        <f t="shared" si="84"/>
        <v>30.34</v>
      </c>
      <c r="CR82" s="2">
        <f t="shared" si="85"/>
        <v>16.32</v>
      </c>
      <c r="CS82" s="2">
        <f t="shared" si="86"/>
        <v>0</v>
      </c>
      <c r="CT82" s="2">
        <f t="shared" si="87"/>
        <v>557.01</v>
      </c>
      <c r="CU82" s="2">
        <f t="shared" si="88"/>
        <v>0</v>
      </c>
      <c r="CV82" s="2">
        <f t="shared" si="89"/>
        <v>65.3</v>
      </c>
      <c r="CW82" s="2">
        <f t="shared" si="90"/>
        <v>0</v>
      </c>
      <c r="CX82" s="2">
        <f t="shared" si="91"/>
        <v>0</v>
      </c>
      <c r="CY82" s="2">
        <f t="shared" si="92"/>
        <v>29.673999999999999</v>
      </c>
      <c r="CZ82" s="2">
        <f t="shared" si="93"/>
        <v>20.05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49</v>
      </c>
      <c r="DW82" s="2" t="s">
        <v>49</v>
      </c>
      <c r="DX82" s="2">
        <v>100</v>
      </c>
      <c r="DY82" s="2"/>
      <c r="DZ82" s="2"/>
      <c r="EA82" s="2"/>
      <c r="EB82" s="2"/>
      <c r="EC82" s="2"/>
      <c r="ED82" s="2"/>
      <c r="EE82" s="2">
        <v>16510577</v>
      </c>
      <c r="EF82" s="2">
        <v>6</v>
      </c>
      <c r="EG82" s="2" t="s">
        <v>20</v>
      </c>
      <c r="EH82" s="2">
        <v>0</v>
      </c>
      <c r="EI82" s="2" t="s">
        <v>6</v>
      </c>
      <c r="EJ82" s="2">
        <v>1</v>
      </c>
      <c r="EK82" s="2">
        <v>65002</v>
      </c>
      <c r="EL82" s="2" t="s">
        <v>110</v>
      </c>
      <c r="EM82" s="2" t="s">
        <v>111</v>
      </c>
      <c r="EN82" s="2"/>
      <c r="EO82" s="2" t="s">
        <v>6</v>
      </c>
      <c r="EP82" s="2"/>
      <c r="EQ82" s="2">
        <v>131072</v>
      </c>
      <c r="ER82" s="2">
        <v>603.66999999999996</v>
      </c>
      <c r="ES82" s="2">
        <v>30.34</v>
      </c>
      <c r="ET82" s="2">
        <v>16.32</v>
      </c>
      <c r="EU82" s="2">
        <v>0</v>
      </c>
      <c r="EV82" s="2">
        <v>557.01</v>
      </c>
      <c r="EW82" s="2">
        <v>65.3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4"/>
        <v>0</v>
      </c>
      <c r="FS82" s="2">
        <v>0</v>
      </c>
      <c r="FT82" s="2"/>
      <c r="FU82" s="2"/>
      <c r="FV82" s="2"/>
      <c r="FW82" s="2"/>
      <c r="FX82" s="2">
        <v>74</v>
      </c>
      <c r="FY82" s="2">
        <v>50</v>
      </c>
      <c r="FZ82" s="2"/>
      <c r="GA82" s="2" t="s">
        <v>6</v>
      </c>
      <c r="GB82" s="2"/>
      <c r="GC82" s="2"/>
      <c r="GD82" s="2">
        <v>0</v>
      </c>
      <c r="GE82" s="2"/>
      <c r="GF82" s="2">
        <v>966717939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5"/>
        <v>0</v>
      </c>
      <c r="GM82" s="2">
        <f t="shared" si="96"/>
        <v>93.18</v>
      </c>
      <c r="GN82" s="2">
        <f t="shared" si="97"/>
        <v>93.18</v>
      </c>
      <c r="GO82" s="2">
        <f t="shared" si="98"/>
        <v>0</v>
      </c>
      <c r="GP82" s="2">
        <f t="shared" si="99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100"/>
        <v>0</v>
      </c>
      <c r="GW82" s="2">
        <v>1</v>
      </c>
      <c r="GX82" s="2">
        <f t="shared" si="101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ROW(SmtRes!A158)</f>
        <v>158</v>
      </c>
      <c r="D83">
        <f>ROW(EtalonRes!A162)</f>
        <v>162</v>
      </c>
      <c r="E83" t="s">
        <v>145</v>
      </c>
      <c r="F83" t="s">
        <v>146</v>
      </c>
      <c r="G83" t="s">
        <v>147</v>
      </c>
      <c r="H83" t="s">
        <v>49</v>
      </c>
      <c r="I83">
        <f>ROUND(7.2/100,9)</f>
        <v>7.1999999999999995E-2</v>
      </c>
      <c r="J83">
        <v>0</v>
      </c>
      <c r="O83">
        <f t="shared" si="69"/>
        <v>285.13</v>
      </c>
      <c r="P83">
        <f t="shared" si="70"/>
        <v>14.33</v>
      </c>
      <c r="Q83">
        <f t="shared" si="71"/>
        <v>7.71</v>
      </c>
      <c r="R83">
        <f t="shared" si="72"/>
        <v>0</v>
      </c>
      <c r="S83">
        <f t="shared" si="73"/>
        <v>263.08999999999997</v>
      </c>
      <c r="T83">
        <f t="shared" si="74"/>
        <v>0</v>
      </c>
      <c r="U83">
        <f t="shared" si="75"/>
        <v>4.7015999999999991</v>
      </c>
      <c r="V83">
        <f t="shared" si="76"/>
        <v>0</v>
      </c>
      <c r="W83">
        <f t="shared" si="77"/>
        <v>0</v>
      </c>
      <c r="X83">
        <f t="shared" si="78"/>
        <v>194.69</v>
      </c>
      <c r="Y83">
        <f t="shared" si="79"/>
        <v>131.55000000000001</v>
      </c>
      <c r="AA83">
        <v>16697019</v>
      </c>
      <c r="AB83">
        <f t="shared" si="80"/>
        <v>603.66999999999996</v>
      </c>
      <c r="AC83">
        <f t="shared" si="102"/>
        <v>30.34</v>
      </c>
      <c r="AD83">
        <f t="shared" si="103"/>
        <v>16.32</v>
      </c>
      <c r="AE83">
        <f t="shared" si="104"/>
        <v>0</v>
      </c>
      <c r="AF83">
        <f t="shared" si="105"/>
        <v>557.01</v>
      </c>
      <c r="AG83">
        <f t="shared" si="81"/>
        <v>0</v>
      </c>
      <c r="AH83">
        <f t="shared" si="106"/>
        <v>65.3</v>
      </c>
      <c r="AI83">
        <f t="shared" si="107"/>
        <v>0</v>
      </c>
      <c r="AJ83">
        <f t="shared" si="82"/>
        <v>0</v>
      </c>
      <c r="AK83">
        <v>603.66999999999996</v>
      </c>
      <c r="AL83">
        <v>30.34</v>
      </c>
      <c r="AM83">
        <v>16.32</v>
      </c>
      <c r="AN83">
        <v>0</v>
      </c>
      <c r="AO83">
        <v>557.01</v>
      </c>
      <c r="AP83">
        <v>0</v>
      </c>
      <c r="AQ83">
        <v>65.3</v>
      </c>
      <c r="AR83">
        <v>0</v>
      </c>
      <c r="AS83">
        <v>0</v>
      </c>
      <c r="AT83">
        <v>74</v>
      </c>
      <c r="AU83">
        <v>50</v>
      </c>
      <c r="AV83">
        <v>1</v>
      </c>
      <c r="AW83">
        <v>1</v>
      </c>
      <c r="AZ83">
        <v>6.56</v>
      </c>
      <c r="BA83">
        <v>6.56</v>
      </c>
      <c r="BB83">
        <v>6.56</v>
      </c>
      <c r="BC83">
        <v>6.56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148</v>
      </c>
      <c r="BM83">
        <v>65002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6.56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74</v>
      </c>
      <c r="CA83">
        <v>50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3"/>
        <v>285.13</v>
      </c>
      <c r="CQ83">
        <f t="shared" si="84"/>
        <v>199.03039999999999</v>
      </c>
      <c r="CR83">
        <f t="shared" si="85"/>
        <v>107.05919999999999</v>
      </c>
      <c r="CS83">
        <f t="shared" si="86"/>
        <v>0</v>
      </c>
      <c r="CT83">
        <f t="shared" si="87"/>
        <v>3653.9855999999995</v>
      </c>
      <c r="CU83">
        <f t="shared" si="88"/>
        <v>0</v>
      </c>
      <c r="CV83">
        <f t="shared" si="89"/>
        <v>65.3</v>
      </c>
      <c r="CW83">
        <f t="shared" si="90"/>
        <v>0</v>
      </c>
      <c r="CX83">
        <f t="shared" si="91"/>
        <v>0</v>
      </c>
      <c r="CY83">
        <f t="shared" si="92"/>
        <v>194.6866</v>
      </c>
      <c r="CZ83">
        <f t="shared" si="93"/>
        <v>131.54499999999999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49</v>
      </c>
      <c r="DW83" t="s">
        <v>49</v>
      </c>
      <c r="DX83">
        <v>100</v>
      </c>
      <c r="EE83">
        <v>16510577</v>
      </c>
      <c r="EF83">
        <v>6</v>
      </c>
      <c r="EG83" t="s">
        <v>20</v>
      </c>
      <c r="EH83">
        <v>0</v>
      </c>
      <c r="EI83" t="s">
        <v>6</v>
      </c>
      <c r="EJ83">
        <v>1</v>
      </c>
      <c r="EK83">
        <v>65002</v>
      </c>
      <c r="EL83" t="s">
        <v>110</v>
      </c>
      <c r="EM83" t="s">
        <v>111</v>
      </c>
      <c r="EO83" t="s">
        <v>6</v>
      </c>
      <c r="EQ83">
        <v>131072</v>
      </c>
      <c r="ER83">
        <v>603.66999999999996</v>
      </c>
      <c r="ES83">
        <v>30.34</v>
      </c>
      <c r="ET83">
        <v>16.32</v>
      </c>
      <c r="EU83">
        <v>0</v>
      </c>
      <c r="EV83">
        <v>557.01</v>
      </c>
      <c r="EW83">
        <v>65.3</v>
      </c>
      <c r="EX83">
        <v>0</v>
      </c>
      <c r="EY83">
        <v>0</v>
      </c>
      <c r="FQ83">
        <v>0</v>
      </c>
      <c r="FR83">
        <f t="shared" si="94"/>
        <v>0</v>
      </c>
      <c r="FS83">
        <v>0</v>
      </c>
      <c r="FX83">
        <v>74</v>
      </c>
      <c r="FY83">
        <v>50</v>
      </c>
      <c r="GA83" t="s">
        <v>6</v>
      </c>
      <c r="GD83">
        <v>0</v>
      </c>
      <c r="GF83">
        <v>966717939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5"/>
        <v>0</v>
      </c>
      <c r="GM83">
        <f t="shared" si="96"/>
        <v>611.37</v>
      </c>
      <c r="GN83">
        <f t="shared" si="97"/>
        <v>611.37</v>
      </c>
      <c r="GO83">
        <f t="shared" si="98"/>
        <v>0</v>
      </c>
      <c r="GP83">
        <f t="shared" si="99"/>
        <v>0</v>
      </c>
      <c r="GR83">
        <v>0</v>
      </c>
      <c r="GS83">
        <v>3</v>
      </c>
      <c r="GT83">
        <v>0</v>
      </c>
      <c r="GU83" t="s">
        <v>6</v>
      </c>
      <c r="GV83">
        <f t="shared" si="100"/>
        <v>0</v>
      </c>
      <c r="GW83">
        <v>1</v>
      </c>
      <c r="GX83">
        <f t="shared" si="101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ROW(SmtRes!A162)</f>
        <v>162</v>
      </c>
      <c r="D84" s="2">
        <f>ROW(EtalonRes!A166)</f>
        <v>166</v>
      </c>
      <c r="E84" s="2" t="s">
        <v>149</v>
      </c>
      <c r="F84" s="2" t="s">
        <v>150</v>
      </c>
      <c r="G84" s="2" t="s">
        <v>151</v>
      </c>
      <c r="H84" s="2" t="s">
        <v>49</v>
      </c>
      <c r="I84" s="2">
        <f>ROUND(52.4/100,9)</f>
        <v>0.52400000000000002</v>
      </c>
      <c r="J84" s="2">
        <v>0</v>
      </c>
      <c r="K84" s="2"/>
      <c r="L84" s="2"/>
      <c r="M84" s="2"/>
      <c r="N84" s="2"/>
      <c r="O84" s="2">
        <f t="shared" si="69"/>
        <v>307.61</v>
      </c>
      <c r="P84" s="2">
        <f t="shared" si="70"/>
        <v>0</v>
      </c>
      <c r="Q84" s="2">
        <f t="shared" si="71"/>
        <v>2.62</v>
      </c>
      <c r="R84" s="2">
        <f t="shared" si="72"/>
        <v>1.1299999999999999</v>
      </c>
      <c r="S84" s="2">
        <f t="shared" si="73"/>
        <v>304.99</v>
      </c>
      <c r="T84" s="2">
        <f t="shared" si="74"/>
        <v>0</v>
      </c>
      <c r="U84" s="2">
        <f t="shared" si="75"/>
        <v>36.051200000000001</v>
      </c>
      <c r="V84" s="2">
        <f t="shared" si="76"/>
        <v>8.3840000000000012E-2</v>
      </c>
      <c r="W84" s="2">
        <f t="shared" si="77"/>
        <v>0</v>
      </c>
      <c r="X84" s="2">
        <f t="shared" si="78"/>
        <v>226.53</v>
      </c>
      <c r="Y84" s="2">
        <f t="shared" si="79"/>
        <v>153.06</v>
      </c>
      <c r="Z84" s="2"/>
      <c r="AA84" s="2">
        <v>16697018</v>
      </c>
      <c r="AB84" s="2">
        <f t="shared" si="80"/>
        <v>587.04999999999995</v>
      </c>
      <c r="AC84" s="2">
        <f t="shared" si="102"/>
        <v>0</v>
      </c>
      <c r="AD84" s="2">
        <f t="shared" si="103"/>
        <v>5</v>
      </c>
      <c r="AE84" s="2">
        <f t="shared" si="104"/>
        <v>2.16</v>
      </c>
      <c r="AF84" s="2">
        <f t="shared" si="105"/>
        <v>582.04999999999995</v>
      </c>
      <c r="AG84" s="2">
        <f t="shared" si="81"/>
        <v>0</v>
      </c>
      <c r="AH84" s="2">
        <f t="shared" si="106"/>
        <v>68.8</v>
      </c>
      <c r="AI84" s="2">
        <f t="shared" si="107"/>
        <v>0.16</v>
      </c>
      <c r="AJ84" s="2">
        <f t="shared" si="82"/>
        <v>0</v>
      </c>
      <c r="AK84" s="2">
        <v>587.04999999999995</v>
      </c>
      <c r="AL84" s="2">
        <v>0</v>
      </c>
      <c r="AM84" s="2">
        <v>5</v>
      </c>
      <c r="AN84" s="2">
        <v>2.16</v>
      </c>
      <c r="AO84" s="2">
        <v>582.04999999999995</v>
      </c>
      <c r="AP84" s="2">
        <v>0</v>
      </c>
      <c r="AQ84" s="2">
        <v>68.8</v>
      </c>
      <c r="AR84" s="2">
        <v>0.16</v>
      </c>
      <c r="AS84" s="2">
        <v>0</v>
      </c>
      <c r="AT84" s="2">
        <v>74</v>
      </c>
      <c r="AU84" s="2">
        <v>50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152</v>
      </c>
      <c r="BK84" s="2"/>
      <c r="BL84" s="2"/>
      <c r="BM84" s="2">
        <v>65001</v>
      </c>
      <c r="BN84" s="2">
        <v>0</v>
      </c>
      <c r="BO84" s="2" t="s">
        <v>6</v>
      </c>
      <c r="BP84" s="2">
        <v>0</v>
      </c>
      <c r="BQ84" s="2">
        <v>6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74</v>
      </c>
      <c r="CA84" s="2">
        <v>50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83"/>
        <v>307.61</v>
      </c>
      <c r="CQ84" s="2">
        <f t="shared" si="84"/>
        <v>0</v>
      </c>
      <c r="CR84" s="2">
        <f t="shared" si="85"/>
        <v>5</v>
      </c>
      <c r="CS84" s="2">
        <f t="shared" si="86"/>
        <v>2.16</v>
      </c>
      <c r="CT84" s="2">
        <f t="shared" si="87"/>
        <v>582.04999999999995</v>
      </c>
      <c r="CU84" s="2">
        <f t="shared" si="88"/>
        <v>0</v>
      </c>
      <c r="CV84" s="2">
        <f t="shared" si="89"/>
        <v>68.8</v>
      </c>
      <c r="CW84" s="2">
        <f t="shared" si="90"/>
        <v>0.16</v>
      </c>
      <c r="CX84" s="2">
        <f t="shared" si="91"/>
        <v>0</v>
      </c>
      <c r="CY84" s="2">
        <f t="shared" si="92"/>
        <v>226.52880000000002</v>
      </c>
      <c r="CZ84" s="2">
        <f t="shared" si="93"/>
        <v>153.06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49</v>
      </c>
      <c r="DW84" s="2" t="s">
        <v>49</v>
      </c>
      <c r="DX84" s="2">
        <v>100</v>
      </c>
      <c r="DY84" s="2"/>
      <c r="DZ84" s="2"/>
      <c r="EA84" s="2"/>
      <c r="EB84" s="2"/>
      <c r="EC84" s="2"/>
      <c r="ED84" s="2"/>
      <c r="EE84" s="2">
        <v>16510574</v>
      </c>
      <c r="EF84" s="2">
        <v>6</v>
      </c>
      <c r="EG84" s="2" t="s">
        <v>20</v>
      </c>
      <c r="EH84" s="2">
        <v>0</v>
      </c>
      <c r="EI84" s="2" t="s">
        <v>6</v>
      </c>
      <c r="EJ84" s="2">
        <v>1</v>
      </c>
      <c r="EK84" s="2">
        <v>65001</v>
      </c>
      <c r="EL84" s="2" t="s">
        <v>110</v>
      </c>
      <c r="EM84" s="2" t="s">
        <v>111</v>
      </c>
      <c r="EN84" s="2"/>
      <c r="EO84" s="2" t="s">
        <v>6</v>
      </c>
      <c r="EP84" s="2"/>
      <c r="EQ84" s="2">
        <v>131072</v>
      </c>
      <c r="ER84" s="2">
        <v>587.04999999999995</v>
      </c>
      <c r="ES84" s="2">
        <v>0</v>
      </c>
      <c r="ET84" s="2">
        <v>5</v>
      </c>
      <c r="EU84" s="2">
        <v>2.16</v>
      </c>
      <c r="EV84" s="2">
        <v>582.04999999999995</v>
      </c>
      <c r="EW84" s="2">
        <v>68.8</v>
      </c>
      <c r="EX84" s="2">
        <v>0.16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4"/>
        <v>0</v>
      </c>
      <c r="FS84" s="2">
        <v>0</v>
      </c>
      <c r="FT84" s="2"/>
      <c r="FU84" s="2"/>
      <c r="FV84" s="2"/>
      <c r="FW84" s="2"/>
      <c r="FX84" s="2">
        <v>74</v>
      </c>
      <c r="FY84" s="2">
        <v>50</v>
      </c>
      <c r="FZ84" s="2"/>
      <c r="GA84" s="2" t="s">
        <v>6</v>
      </c>
      <c r="GB84" s="2"/>
      <c r="GC84" s="2"/>
      <c r="GD84" s="2">
        <v>0</v>
      </c>
      <c r="GE84" s="2"/>
      <c r="GF84" s="2">
        <v>2103085353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5"/>
        <v>0</v>
      </c>
      <c r="GM84" s="2">
        <f t="shared" si="96"/>
        <v>687.2</v>
      </c>
      <c r="GN84" s="2">
        <f t="shared" si="97"/>
        <v>687.2</v>
      </c>
      <c r="GO84" s="2">
        <f t="shared" si="98"/>
        <v>0</v>
      </c>
      <c r="GP84" s="2">
        <f t="shared" si="99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100"/>
        <v>0</v>
      </c>
      <c r="GW84" s="2">
        <v>1</v>
      </c>
      <c r="GX84" s="2">
        <f t="shared" si="101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ROW(SmtRes!A166)</f>
        <v>166</v>
      </c>
      <c r="D85">
        <f>ROW(EtalonRes!A170)</f>
        <v>170</v>
      </c>
      <c r="E85" t="s">
        <v>149</v>
      </c>
      <c r="F85" t="s">
        <v>150</v>
      </c>
      <c r="G85" t="s">
        <v>151</v>
      </c>
      <c r="H85" t="s">
        <v>49</v>
      </c>
      <c r="I85">
        <f>ROUND(52.4/100,9)</f>
        <v>0.52400000000000002</v>
      </c>
      <c r="J85">
        <v>0</v>
      </c>
      <c r="O85">
        <f t="shared" si="69"/>
        <v>2017.95</v>
      </c>
      <c r="P85">
        <f t="shared" si="70"/>
        <v>0</v>
      </c>
      <c r="Q85">
        <f t="shared" si="71"/>
        <v>17.190000000000001</v>
      </c>
      <c r="R85">
        <f t="shared" si="72"/>
        <v>7.42</v>
      </c>
      <c r="S85">
        <f t="shared" si="73"/>
        <v>2000.76</v>
      </c>
      <c r="T85">
        <f t="shared" si="74"/>
        <v>0</v>
      </c>
      <c r="U85">
        <f t="shared" si="75"/>
        <v>36.051200000000001</v>
      </c>
      <c r="V85">
        <f t="shared" si="76"/>
        <v>8.3840000000000012E-2</v>
      </c>
      <c r="W85">
        <f t="shared" si="77"/>
        <v>0</v>
      </c>
      <c r="X85">
        <f t="shared" si="78"/>
        <v>1486.05</v>
      </c>
      <c r="Y85">
        <f t="shared" si="79"/>
        <v>1004.09</v>
      </c>
      <c r="AA85">
        <v>16697019</v>
      </c>
      <c r="AB85">
        <f t="shared" si="80"/>
        <v>587.04999999999995</v>
      </c>
      <c r="AC85">
        <f t="shared" si="102"/>
        <v>0</v>
      </c>
      <c r="AD85">
        <f t="shared" si="103"/>
        <v>5</v>
      </c>
      <c r="AE85">
        <f t="shared" si="104"/>
        <v>2.16</v>
      </c>
      <c r="AF85">
        <f t="shared" si="105"/>
        <v>582.04999999999995</v>
      </c>
      <c r="AG85">
        <f t="shared" si="81"/>
        <v>0</v>
      </c>
      <c r="AH85">
        <f t="shared" si="106"/>
        <v>68.8</v>
      </c>
      <c r="AI85">
        <f t="shared" si="107"/>
        <v>0.16</v>
      </c>
      <c r="AJ85">
        <f t="shared" si="82"/>
        <v>0</v>
      </c>
      <c r="AK85">
        <v>587.04999999999995</v>
      </c>
      <c r="AL85">
        <v>0</v>
      </c>
      <c r="AM85">
        <v>5</v>
      </c>
      <c r="AN85">
        <v>2.16</v>
      </c>
      <c r="AO85">
        <v>582.04999999999995</v>
      </c>
      <c r="AP85">
        <v>0</v>
      </c>
      <c r="AQ85">
        <v>68.8</v>
      </c>
      <c r="AR85">
        <v>0.16</v>
      </c>
      <c r="AS85">
        <v>0</v>
      </c>
      <c r="AT85">
        <v>74</v>
      </c>
      <c r="AU85">
        <v>50</v>
      </c>
      <c r="AV85">
        <v>1</v>
      </c>
      <c r="AW85">
        <v>1</v>
      </c>
      <c r="AZ85">
        <v>6.56</v>
      </c>
      <c r="BA85">
        <v>6.56</v>
      </c>
      <c r="BB85">
        <v>6.56</v>
      </c>
      <c r="BC85">
        <v>6.56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152</v>
      </c>
      <c r="BM85">
        <v>65001</v>
      </c>
      <c r="BN85">
        <v>0</v>
      </c>
      <c r="BO85" t="s">
        <v>6</v>
      </c>
      <c r="BP85">
        <v>0</v>
      </c>
      <c r="BQ85">
        <v>6</v>
      </c>
      <c r="BR85">
        <v>0</v>
      </c>
      <c r="BS85">
        <v>6.56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74</v>
      </c>
      <c r="CA85">
        <v>50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3"/>
        <v>2017.95</v>
      </c>
      <c r="CQ85">
        <f t="shared" si="84"/>
        <v>0</v>
      </c>
      <c r="CR85">
        <f t="shared" si="85"/>
        <v>32.799999999999997</v>
      </c>
      <c r="CS85">
        <f t="shared" si="86"/>
        <v>14.169600000000001</v>
      </c>
      <c r="CT85">
        <f t="shared" si="87"/>
        <v>3818.2479999999996</v>
      </c>
      <c r="CU85">
        <f t="shared" si="88"/>
        <v>0</v>
      </c>
      <c r="CV85">
        <f t="shared" si="89"/>
        <v>68.8</v>
      </c>
      <c r="CW85">
        <f t="shared" si="90"/>
        <v>0.16</v>
      </c>
      <c r="CX85">
        <f t="shared" si="91"/>
        <v>0</v>
      </c>
      <c r="CY85">
        <f t="shared" si="92"/>
        <v>1486.0532000000001</v>
      </c>
      <c r="CZ85">
        <f t="shared" si="93"/>
        <v>1004.09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49</v>
      </c>
      <c r="DW85" t="s">
        <v>49</v>
      </c>
      <c r="DX85">
        <v>100</v>
      </c>
      <c r="EE85">
        <v>16510574</v>
      </c>
      <c r="EF85">
        <v>6</v>
      </c>
      <c r="EG85" t="s">
        <v>20</v>
      </c>
      <c r="EH85">
        <v>0</v>
      </c>
      <c r="EI85" t="s">
        <v>6</v>
      </c>
      <c r="EJ85">
        <v>1</v>
      </c>
      <c r="EK85">
        <v>65001</v>
      </c>
      <c r="EL85" t="s">
        <v>110</v>
      </c>
      <c r="EM85" t="s">
        <v>111</v>
      </c>
      <c r="EO85" t="s">
        <v>6</v>
      </c>
      <c r="EQ85">
        <v>131072</v>
      </c>
      <c r="ER85">
        <v>587.04999999999995</v>
      </c>
      <c r="ES85">
        <v>0</v>
      </c>
      <c r="ET85">
        <v>5</v>
      </c>
      <c r="EU85">
        <v>2.16</v>
      </c>
      <c r="EV85">
        <v>582.04999999999995</v>
      </c>
      <c r="EW85">
        <v>68.8</v>
      </c>
      <c r="EX85">
        <v>0.16</v>
      </c>
      <c r="EY85">
        <v>0</v>
      </c>
      <c r="FQ85">
        <v>0</v>
      </c>
      <c r="FR85">
        <f t="shared" si="94"/>
        <v>0</v>
      </c>
      <c r="FS85">
        <v>0</v>
      </c>
      <c r="FX85">
        <v>74</v>
      </c>
      <c r="FY85">
        <v>50</v>
      </c>
      <c r="GA85" t="s">
        <v>6</v>
      </c>
      <c r="GD85">
        <v>0</v>
      </c>
      <c r="GF85">
        <v>2103085353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5"/>
        <v>0</v>
      </c>
      <c r="GM85">
        <f t="shared" si="96"/>
        <v>4508.09</v>
      </c>
      <c r="GN85">
        <f t="shared" si="97"/>
        <v>4508.09</v>
      </c>
      <c r="GO85">
        <f t="shared" si="98"/>
        <v>0</v>
      </c>
      <c r="GP85">
        <f t="shared" si="99"/>
        <v>0</v>
      </c>
      <c r="GR85">
        <v>0</v>
      </c>
      <c r="GS85">
        <v>3</v>
      </c>
      <c r="GT85">
        <v>0</v>
      </c>
      <c r="GU85" t="s">
        <v>6</v>
      </c>
      <c r="GV85">
        <f t="shared" si="100"/>
        <v>0</v>
      </c>
      <c r="GW85">
        <v>1</v>
      </c>
      <c r="GX85">
        <f t="shared" si="101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162</v>
      </c>
      <c r="D86" s="2"/>
      <c r="E86" s="2" t="s">
        <v>153</v>
      </c>
      <c r="F86" s="2" t="s">
        <v>24</v>
      </c>
      <c r="G86" s="2" t="s">
        <v>25</v>
      </c>
      <c r="H86" s="2" t="s">
        <v>26</v>
      </c>
      <c r="I86" s="2">
        <f>I84*J86</f>
        <v>0.30915999999999999</v>
      </c>
      <c r="J86" s="2">
        <v>0.59</v>
      </c>
      <c r="K86" s="2"/>
      <c r="L86" s="2"/>
      <c r="M86" s="2"/>
      <c r="N86" s="2"/>
      <c r="O86" s="2">
        <f t="shared" si="69"/>
        <v>0</v>
      </c>
      <c r="P86" s="2">
        <f t="shared" si="70"/>
        <v>0</v>
      </c>
      <c r="Q86" s="2">
        <f t="shared" si="71"/>
        <v>0</v>
      </c>
      <c r="R86" s="2">
        <f t="shared" si="72"/>
        <v>0</v>
      </c>
      <c r="S86" s="2">
        <f t="shared" si="73"/>
        <v>0</v>
      </c>
      <c r="T86" s="2">
        <f t="shared" si="74"/>
        <v>0</v>
      </c>
      <c r="U86" s="2">
        <f t="shared" si="75"/>
        <v>0</v>
      </c>
      <c r="V86" s="2">
        <f t="shared" si="76"/>
        <v>0</v>
      </c>
      <c r="W86" s="2">
        <f t="shared" si="77"/>
        <v>0</v>
      </c>
      <c r="X86" s="2">
        <f t="shared" si="78"/>
        <v>0</v>
      </c>
      <c r="Y86" s="2">
        <f t="shared" si="79"/>
        <v>0</v>
      </c>
      <c r="Z86" s="2"/>
      <c r="AA86" s="2">
        <v>16697018</v>
      </c>
      <c r="AB86" s="2">
        <f t="shared" si="80"/>
        <v>0</v>
      </c>
      <c r="AC86" s="2">
        <f t="shared" si="102"/>
        <v>0</v>
      </c>
      <c r="AD86" s="2">
        <f t="shared" si="103"/>
        <v>0</v>
      </c>
      <c r="AE86" s="2">
        <f t="shared" si="104"/>
        <v>0</v>
      </c>
      <c r="AF86" s="2">
        <f t="shared" si="105"/>
        <v>0</v>
      </c>
      <c r="AG86" s="2">
        <f t="shared" si="81"/>
        <v>0</v>
      </c>
      <c r="AH86" s="2">
        <f t="shared" si="106"/>
        <v>0</v>
      </c>
      <c r="AI86" s="2">
        <f t="shared" si="107"/>
        <v>0</v>
      </c>
      <c r="AJ86" s="2">
        <f t="shared" si="82"/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74</v>
      </c>
      <c r="AU86" s="2">
        <v>50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6</v>
      </c>
      <c r="BK86" s="2"/>
      <c r="BL86" s="2"/>
      <c r="BM86" s="2">
        <v>65001</v>
      </c>
      <c r="BN86" s="2">
        <v>0</v>
      </c>
      <c r="BO86" s="2" t="s">
        <v>6</v>
      </c>
      <c r="BP86" s="2">
        <v>0</v>
      </c>
      <c r="BQ86" s="2">
        <v>6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74</v>
      </c>
      <c r="CA86" s="2">
        <v>50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83"/>
        <v>0</v>
      </c>
      <c r="CQ86" s="2">
        <f t="shared" si="84"/>
        <v>0</v>
      </c>
      <c r="CR86" s="2">
        <f t="shared" si="85"/>
        <v>0</v>
      </c>
      <c r="CS86" s="2">
        <f t="shared" si="86"/>
        <v>0</v>
      </c>
      <c r="CT86" s="2">
        <f t="shared" si="87"/>
        <v>0</v>
      </c>
      <c r="CU86" s="2">
        <f t="shared" si="88"/>
        <v>0</v>
      </c>
      <c r="CV86" s="2">
        <f t="shared" si="89"/>
        <v>0</v>
      </c>
      <c r="CW86" s="2">
        <f t="shared" si="90"/>
        <v>0</v>
      </c>
      <c r="CX86" s="2">
        <f t="shared" si="91"/>
        <v>0</v>
      </c>
      <c r="CY86" s="2">
        <f t="shared" si="92"/>
        <v>0</v>
      </c>
      <c r="CZ86" s="2">
        <f t="shared" si="93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26</v>
      </c>
      <c r="DW86" s="2" t="s">
        <v>26</v>
      </c>
      <c r="DX86" s="2">
        <v>1000</v>
      </c>
      <c r="DY86" s="2"/>
      <c r="DZ86" s="2"/>
      <c r="EA86" s="2"/>
      <c r="EB86" s="2"/>
      <c r="EC86" s="2"/>
      <c r="ED86" s="2"/>
      <c r="EE86" s="2">
        <v>16510574</v>
      </c>
      <c r="EF86" s="2">
        <v>6</v>
      </c>
      <c r="EG86" s="2" t="s">
        <v>20</v>
      </c>
      <c r="EH86" s="2">
        <v>0</v>
      </c>
      <c r="EI86" s="2" t="s">
        <v>6</v>
      </c>
      <c r="EJ86" s="2">
        <v>1</v>
      </c>
      <c r="EK86" s="2">
        <v>65001</v>
      </c>
      <c r="EL86" s="2" t="s">
        <v>110</v>
      </c>
      <c r="EM86" s="2" t="s">
        <v>111</v>
      </c>
      <c r="EN86" s="2"/>
      <c r="EO86" s="2" t="s">
        <v>6</v>
      </c>
      <c r="EP86" s="2"/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4"/>
        <v>0</v>
      </c>
      <c r="FS86" s="2">
        <v>0</v>
      </c>
      <c r="FT86" s="2"/>
      <c r="FU86" s="2"/>
      <c r="FV86" s="2"/>
      <c r="FW86" s="2"/>
      <c r="FX86" s="2">
        <v>74</v>
      </c>
      <c r="FY86" s="2">
        <v>50</v>
      </c>
      <c r="FZ86" s="2"/>
      <c r="GA86" s="2" t="s">
        <v>6</v>
      </c>
      <c r="GB86" s="2"/>
      <c r="GC86" s="2"/>
      <c r="GD86" s="2">
        <v>0</v>
      </c>
      <c r="GE86" s="2"/>
      <c r="GF86" s="2">
        <v>-66286256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5"/>
        <v>0</v>
      </c>
      <c r="GM86" s="2">
        <f t="shared" si="96"/>
        <v>0</v>
      </c>
      <c r="GN86" s="2">
        <f t="shared" si="97"/>
        <v>0</v>
      </c>
      <c r="GO86" s="2">
        <f t="shared" si="98"/>
        <v>0</v>
      </c>
      <c r="GP86" s="2">
        <f t="shared" si="99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100"/>
        <v>0</v>
      </c>
      <c r="GW86" s="2">
        <v>1</v>
      </c>
      <c r="GX86" s="2">
        <f t="shared" si="101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166</v>
      </c>
      <c r="E87" t="s">
        <v>153</v>
      </c>
      <c r="F87" t="s">
        <v>24</v>
      </c>
      <c r="G87" t="s">
        <v>25</v>
      </c>
      <c r="H87" t="s">
        <v>26</v>
      </c>
      <c r="I87">
        <f>I85*J87</f>
        <v>0.30915999999999999</v>
      </c>
      <c r="J87">
        <v>0.59</v>
      </c>
      <c r="O87">
        <f t="shared" si="69"/>
        <v>0</v>
      </c>
      <c r="P87">
        <f t="shared" si="70"/>
        <v>0</v>
      </c>
      <c r="Q87">
        <f t="shared" si="71"/>
        <v>0</v>
      </c>
      <c r="R87">
        <f t="shared" si="72"/>
        <v>0</v>
      </c>
      <c r="S87">
        <f t="shared" si="73"/>
        <v>0</v>
      </c>
      <c r="T87">
        <f t="shared" si="74"/>
        <v>0</v>
      </c>
      <c r="U87">
        <f t="shared" si="75"/>
        <v>0</v>
      </c>
      <c r="V87">
        <f t="shared" si="76"/>
        <v>0</v>
      </c>
      <c r="W87">
        <f t="shared" si="77"/>
        <v>0</v>
      </c>
      <c r="X87">
        <f t="shared" si="78"/>
        <v>0</v>
      </c>
      <c r="Y87">
        <f t="shared" si="79"/>
        <v>0</v>
      </c>
      <c r="AA87">
        <v>16697019</v>
      </c>
      <c r="AB87">
        <f t="shared" si="80"/>
        <v>0</v>
      </c>
      <c r="AC87">
        <f t="shared" si="102"/>
        <v>0</v>
      </c>
      <c r="AD87">
        <f t="shared" si="103"/>
        <v>0</v>
      </c>
      <c r="AE87">
        <f t="shared" si="104"/>
        <v>0</v>
      </c>
      <c r="AF87">
        <f t="shared" si="105"/>
        <v>0</v>
      </c>
      <c r="AG87">
        <f t="shared" si="81"/>
        <v>0</v>
      </c>
      <c r="AH87">
        <f t="shared" si="106"/>
        <v>0</v>
      </c>
      <c r="AI87">
        <f t="shared" si="107"/>
        <v>0</v>
      </c>
      <c r="AJ87">
        <f t="shared" si="82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74</v>
      </c>
      <c r="AU87">
        <v>50</v>
      </c>
      <c r="AV87">
        <v>1</v>
      </c>
      <c r="AW87">
        <v>1</v>
      </c>
      <c r="AZ87">
        <v>6.56</v>
      </c>
      <c r="BA87">
        <v>1</v>
      </c>
      <c r="BB87">
        <v>1</v>
      </c>
      <c r="BC87">
        <v>6.56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6</v>
      </c>
      <c r="BM87">
        <v>65001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74</v>
      </c>
      <c r="CA87">
        <v>50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3"/>
        <v>0</v>
      </c>
      <c r="CQ87">
        <f t="shared" si="84"/>
        <v>0</v>
      </c>
      <c r="CR87">
        <f t="shared" si="85"/>
        <v>0</v>
      </c>
      <c r="CS87">
        <f t="shared" si="86"/>
        <v>0</v>
      </c>
      <c r="CT87">
        <f t="shared" si="87"/>
        <v>0</v>
      </c>
      <c r="CU87">
        <f t="shared" si="88"/>
        <v>0</v>
      </c>
      <c r="CV87">
        <f t="shared" si="89"/>
        <v>0</v>
      </c>
      <c r="CW87">
        <f t="shared" si="90"/>
        <v>0</v>
      </c>
      <c r="CX87">
        <f t="shared" si="91"/>
        <v>0</v>
      </c>
      <c r="CY87">
        <f t="shared" si="92"/>
        <v>0</v>
      </c>
      <c r="CZ87">
        <f t="shared" si="93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26</v>
      </c>
      <c r="DW87" t="s">
        <v>26</v>
      </c>
      <c r="DX87">
        <v>1000</v>
      </c>
      <c r="EE87">
        <v>16510574</v>
      </c>
      <c r="EF87">
        <v>6</v>
      </c>
      <c r="EG87" t="s">
        <v>20</v>
      </c>
      <c r="EH87">
        <v>0</v>
      </c>
      <c r="EI87" t="s">
        <v>6</v>
      </c>
      <c r="EJ87">
        <v>1</v>
      </c>
      <c r="EK87">
        <v>65001</v>
      </c>
      <c r="EL87" t="s">
        <v>110</v>
      </c>
      <c r="EM87" t="s">
        <v>111</v>
      </c>
      <c r="EO87" t="s">
        <v>6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4"/>
        <v>0</v>
      </c>
      <c r="FS87">
        <v>0</v>
      </c>
      <c r="FX87">
        <v>74</v>
      </c>
      <c r="FY87">
        <v>50</v>
      </c>
      <c r="GA87" t="s">
        <v>6</v>
      </c>
      <c r="GD87">
        <v>0</v>
      </c>
      <c r="GF87">
        <v>-66286256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5"/>
        <v>0</v>
      </c>
      <c r="GM87">
        <f t="shared" si="96"/>
        <v>0</v>
      </c>
      <c r="GN87">
        <f t="shared" si="97"/>
        <v>0</v>
      </c>
      <c r="GO87">
        <f t="shared" si="98"/>
        <v>0</v>
      </c>
      <c r="GP87">
        <f t="shared" si="99"/>
        <v>0</v>
      </c>
      <c r="GR87">
        <v>0</v>
      </c>
      <c r="GS87">
        <v>3</v>
      </c>
      <c r="GT87">
        <v>0</v>
      </c>
      <c r="GU87" t="s">
        <v>6</v>
      </c>
      <c r="GV87">
        <f t="shared" si="100"/>
        <v>0</v>
      </c>
      <c r="GW87">
        <v>1</v>
      </c>
      <c r="GX87">
        <f t="shared" si="101"/>
        <v>0</v>
      </c>
      <c r="HA87">
        <v>0</v>
      </c>
      <c r="HB87"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ROW(SmtRes!A170)</f>
        <v>170</v>
      </c>
      <c r="D88" s="2">
        <f>ROW(EtalonRes!A174)</f>
        <v>174</v>
      </c>
      <c r="E88" s="2" t="s">
        <v>154</v>
      </c>
      <c r="F88" s="2" t="s">
        <v>155</v>
      </c>
      <c r="G88" s="2" t="s">
        <v>156</v>
      </c>
      <c r="H88" s="2" t="s">
        <v>49</v>
      </c>
      <c r="I88" s="2">
        <f>ROUND(92.5/100,9)</f>
        <v>0.92500000000000004</v>
      </c>
      <c r="J88" s="2">
        <v>0</v>
      </c>
      <c r="K88" s="2"/>
      <c r="L88" s="2"/>
      <c r="M88" s="2"/>
      <c r="N88" s="2"/>
      <c r="O88" s="2">
        <f t="shared" si="69"/>
        <v>676.77</v>
      </c>
      <c r="P88" s="2">
        <f t="shared" si="70"/>
        <v>0</v>
      </c>
      <c r="Q88" s="2">
        <f t="shared" si="71"/>
        <v>9.25</v>
      </c>
      <c r="R88" s="2">
        <f t="shared" si="72"/>
        <v>4</v>
      </c>
      <c r="S88" s="2">
        <f t="shared" si="73"/>
        <v>667.52</v>
      </c>
      <c r="T88" s="2">
        <f t="shared" si="74"/>
        <v>0</v>
      </c>
      <c r="U88" s="2">
        <f t="shared" si="75"/>
        <v>78.902500000000003</v>
      </c>
      <c r="V88" s="2">
        <f t="shared" si="76"/>
        <v>0.29600000000000004</v>
      </c>
      <c r="W88" s="2">
        <f t="shared" si="77"/>
        <v>0</v>
      </c>
      <c r="X88" s="2">
        <f t="shared" si="78"/>
        <v>496.92</v>
      </c>
      <c r="Y88" s="2">
        <f t="shared" si="79"/>
        <v>335.76</v>
      </c>
      <c r="Z88" s="2"/>
      <c r="AA88" s="2">
        <v>16697018</v>
      </c>
      <c r="AB88" s="2">
        <f t="shared" si="80"/>
        <v>731.64</v>
      </c>
      <c r="AC88" s="2">
        <f t="shared" si="102"/>
        <v>0</v>
      </c>
      <c r="AD88" s="2">
        <f t="shared" si="103"/>
        <v>10</v>
      </c>
      <c r="AE88" s="2">
        <f t="shared" si="104"/>
        <v>4.32</v>
      </c>
      <c r="AF88" s="2">
        <f t="shared" si="105"/>
        <v>721.64</v>
      </c>
      <c r="AG88" s="2">
        <f t="shared" si="81"/>
        <v>0</v>
      </c>
      <c r="AH88" s="2">
        <f t="shared" si="106"/>
        <v>85.3</v>
      </c>
      <c r="AI88" s="2">
        <f t="shared" si="107"/>
        <v>0.32</v>
      </c>
      <c r="AJ88" s="2">
        <f t="shared" si="82"/>
        <v>0</v>
      </c>
      <c r="AK88" s="2">
        <v>731.64</v>
      </c>
      <c r="AL88" s="2">
        <v>0</v>
      </c>
      <c r="AM88" s="2">
        <v>10</v>
      </c>
      <c r="AN88" s="2">
        <v>4.32</v>
      </c>
      <c r="AO88" s="2">
        <v>721.64</v>
      </c>
      <c r="AP88" s="2">
        <v>0</v>
      </c>
      <c r="AQ88" s="2">
        <v>85.3</v>
      </c>
      <c r="AR88" s="2">
        <v>0.32</v>
      </c>
      <c r="AS88" s="2">
        <v>0</v>
      </c>
      <c r="AT88" s="2">
        <v>74</v>
      </c>
      <c r="AU88" s="2">
        <v>50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1</v>
      </c>
      <c r="BJ88" s="2" t="s">
        <v>157</v>
      </c>
      <c r="BK88" s="2"/>
      <c r="BL88" s="2"/>
      <c r="BM88" s="2">
        <v>65001</v>
      </c>
      <c r="BN88" s="2">
        <v>0</v>
      </c>
      <c r="BO88" s="2" t="s">
        <v>6</v>
      </c>
      <c r="BP88" s="2">
        <v>0</v>
      </c>
      <c r="BQ88" s="2">
        <v>6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74</v>
      </c>
      <c r="CA88" s="2">
        <v>50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83"/>
        <v>676.77</v>
      </c>
      <c r="CQ88" s="2">
        <f t="shared" si="84"/>
        <v>0</v>
      </c>
      <c r="CR88" s="2">
        <f t="shared" si="85"/>
        <v>10</v>
      </c>
      <c r="CS88" s="2">
        <f t="shared" si="86"/>
        <v>4.32</v>
      </c>
      <c r="CT88" s="2">
        <f t="shared" si="87"/>
        <v>721.64</v>
      </c>
      <c r="CU88" s="2">
        <f t="shared" si="88"/>
        <v>0</v>
      </c>
      <c r="CV88" s="2">
        <f t="shared" si="89"/>
        <v>85.3</v>
      </c>
      <c r="CW88" s="2">
        <f t="shared" si="90"/>
        <v>0.32</v>
      </c>
      <c r="CX88" s="2">
        <f t="shared" si="91"/>
        <v>0</v>
      </c>
      <c r="CY88" s="2">
        <f t="shared" si="92"/>
        <v>496.92479999999995</v>
      </c>
      <c r="CZ88" s="2">
        <f t="shared" si="93"/>
        <v>335.76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1003</v>
      </c>
      <c r="DV88" s="2" t="s">
        <v>49</v>
      </c>
      <c r="DW88" s="2" t="s">
        <v>49</v>
      </c>
      <c r="DX88" s="2">
        <v>100</v>
      </c>
      <c r="DY88" s="2"/>
      <c r="DZ88" s="2"/>
      <c r="EA88" s="2"/>
      <c r="EB88" s="2"/>
      <c r="EC88" s="2"/>
      <c r="ED88" s="2"/>
      <c r="EE88" s="2">
        <v>16510574</v>
      </c>
      <c r="EF88" s="2">
        <v>6</v>
      </c>
      <c r="EG88" s="2" t="s">
        <v>20</v>
      </c>
      <c r="EH88" s="2">
        <v>0</v>
      </c>
      <c r="EI88" s="2" t="s">
        <v>6</v>
      </c>
      <c r="EJ88" s="2">
        <v>1</v>
      </c>
      <c r="EK88" s="2">
        <v>65001</v>
      </c>
      <c r="EL88" s="2" t="s">
        <v>110</v>
      </c>
      <c r="EM88" s="2" t="s">
        <v>111</v>
      </c>
      <c r="EN88" s="2"/>
      <c r="EO88" s="2" t="s">
        <v>6</v>
      </c>
      <c r="EP88" s="2"/>
      <c r="EQ88" s="2">
        <v>131072</v>
      </c>
      <c r="ER88" s="2">
        <v>731.64</v>
      </c>
      <c r="ES88" s="2">
        <v>0</v>
      </c>
      <c r="ET88" s="2">
        <v>10</v>
      </c>
      <c r="EU88" s="2">
        <v>4.32</v>
      </c>
      <c r="EV88" s="2">
        <v>721.64</v>
      </c>
      <c r="EW88" s="2">
        <v>85.3</v>
      </c>
      <c r="EX88" s="2">
        <v>0.32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4"/>
        <v>0</v>
      </c>
      <c r="FS88" s="2">
        <v>0</v>
      </c>
      <c r="FT88" s="2"/>
      <c r="FU88" s="2"/>
      <c r="FV88" s="2"/>
      <c r="FW88" s="2"/>
      <c r="FX88" s="2">
        <v>74</v>
      </c>
      <c r="FY88" s="2">
        <v>50</v>
      </c>
      <c r="FZ88" s="2"/>
      <c r="GA88" s="2" t="s">
        <v>6</v>
      </c>
      <c r="GB88" s="2"/>
      <c r="GC88" s="2"/>
      <c r="GD88" s="2">
        <v>0</v>
      </c>
      <c r="GE88" s="2"/>
      <c r="GF88" s="2">
        <v>-607669651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5"/>
        <v>0</v>
      </c>
      <c r="GM88" s="2">
        <f t="shared" si="96"/>
        <v>1509.45</v>
      </c>
      <c r="GN88" s="2">
        <f t="shared" si="97"/>
        <v>1509.45</v>
      </c>
      <c r="GO88" s="2">
        <f t="shared" si="98"/>
        <v>0</v>
      </c>
      <c r="GP88" s="2">
        <f t="shared" si="99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100"/>
        <v>0</v>
      </c>
      <c r="GW88" s="2">
        <v>1</v>
      </c>
      <c r="GX88" s="2">
        <f t="shared" si="101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ROW(SmtRes!A174)</f>
        <v>174</v>
      </c>
      <c r="D89">
        <f>ROW(EtalonRes!A178)</f>
        <v>178</v>
      </c>
      <c r="E89" t="s">
        <v>154</v>
      </c>
      <c r="F89" t="s">
        <v>155</v>
      </c>
      <c r="G89" t="s">
        <v>156</v>
      </c>
      <c r="H89" t="s">
        <v>49</v>
      </c>
      <c r="I89">
        <f>ROUND(92.5/100,9)</f>
        <v>0.92500000000000004</v>
      </c>
      <c r="J89">
        <v>0</v>
      </c>
      <c r="O89">
        <f t="shared" si="69"/>
        <v>4439.59</v>
      </c>
      <c r="P89">
        <f t="shared" si="70"/>
        <v>0</v>
      </c>
      <c r="Q89">
        <f t="shared" si="71"/>
        <v>60.68</v>
      </c>
      <c r="R89">
        <f t="shared" si="72"/>
        <v>26.21</v>
      </c>
      <c r="S89">
        <f t="shared" si="73"/>
        <v>4378.91</v>
      </c>
      <c r="T89">
        <f t="shared" si="74"/>
        <v>0</v>
      </c>
      <c r="U89">
        <f t="shared" si="75"/>
        <v>78.902500000000003</v>
      </c>
      <c r="V89">
        <f t="shared" si="76"/>
        <v>0.29600000000000004</v>
      </c>
      <c r="W89">
        <f t="shared" si="77"/>
        <v>0</v>
      </c>
      <c r="X89">
        <f t="shared" si="78"/>
        <v>3259.79</v>
      </c>
      <c r="Y89">
        <f t="shared" si="79"/>
        <v>2202.56</v>
      </c>
      <c r="AA89">
        <v>16697019</v>
      </c>
      <c r="AB89">
        <f t="shared" si="80"/>
        <v>731.64</v>
      </c>
      <c r="AC89">
        <f t="shared" si="102"/>
        <v>0</v>
      </c>
      <c r="AD89">
        <f t="shared" si="103"/>
        <v>10</v>
      </c>
      <c r="AE89">
        <f t="shared" si="104"/>
        <v>4.32</v>
      </c>
      <c r="AF89">
        <f t="shared" si="105"/>
        <v>721.64</v>
      </c>
      <c r="AG89">
        <f t="shared" si="81"/>
        <v>0</v>
      </c>
      <c r="AH89">
        <f t="shared" si="106"/>
        <v>85.3</v>
      </c>
      <c r="AI89">
        <f t="shared" si="107"/>
        <v>0.32</v>
      </c>
      <c r="AJ89">
        <f t="shared" si="82"/>
        <v>0</v>
      </c>
      <c r="AK89">
        <v>731.64</v>
      </c>
      <c r="AL89">
        <v>0</v>
      </c>
      <c r="AM89">
        <v>10</v>
      </c>
      <c r="AN89">
        <v>4.32</v>
      </c>
      <c r="AO89">
        <v>721.64</v>
      </c>
      <c r="AP89">
        <v>0</v>
      </c>
      <c r="AQ89">
        <v>85.3</v>
      </c>
      <c r="AR89">
        <v>0.32</v>
      </c>
      <c r="AS89">
        <v>0</v>
      </c>
      <c r="AT89">
        <v>74</v>
      </c>
      <c r="AU89">
        <v>50</v>
      </c>
      <c r="AV89">
        <v>1</v>
      </c>
      <c r="AW89">
        <v>1</v>
      </c>
      <c r="AZ89">
        <v>6.56</v>
      </c>
      <c r="BA89">
        <v>6.56</v>
      </c>
      <c r="BB89">
        <v>6.56</v>
      </c>
      <c r="BC89">
        <v>6.56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157</v>
      </c>
      <c r="BM89">
        <v>65001</v>
      </c>
      <c r="BN89">
        <v>0</v>
      </c>
      <c r="BO89" t="s">
        <v>6</v>
      </c>
      <c r="BP89">
        <v>0</v>
      </c>
      <c r="BQ89">
        <v>6</v>
      </c>
      <c r="BR89">
        <v>0</v>
      </c>
      <c r="BS89">
        <v>6.56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74</v>
      </c>
      <c r="CA89">
        <v>50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3"/>
        <v>4439.59</v>
      </c>
      <c r="CQ89">
        <f t="shared" si="84"/>
        <v>0</v>
      </c>
      <c r="CR89">
        <f t="shared" si="85"/>
        <v>65.599999999999994</v>
      </c>
      <c r="CS89">
        <f t="shared" si="86"/>
        <v>28.339200000000002</v>
      </c>
      <c r="CT89">
        <f t="shared" si="87"/>
        <v>4733.9583999999995</v>
      </c>
      <c r="CU89">
        <f t="shared" si="88"/>
        <v>0</v>
      </c>
      <c r="CV89">
        <f t="shared" si="89"/>
        <v>85.3</v>
      </c>
      <c r="CW89">
        <f t="shared" si="90"/>
        <v>0.32</v>
      </c>
      <c r="CX89">
        <f t="shared" si="91"/>
        <v>0</v>
      </c>
      <c r="CY89">
        <f t="shared" si="92"/>
        <v>3259.7888000000003</v>
      </c>
      <c r="CZ89">
        <f t="shared" si="93"/>
        <v>2202.56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49</v>
      </c>
      <c r="DW89" t="s">
        <v>49</v>
      </c>
      <c r="DX89">
        <v>100</v>
      </c>
      <c r="EE89">
        <v>16510574</v>
      </c>
      <c r="EF89">
        <v>6</v>
      </c>
      <c r="EG89" t="s">
        <v>20</v>
      </c>
      <c r="EH89">
        <v>0</v>
      </c>
      <c r="EI89" t="s">
        <v>6</v>
      </c>
      <c r="EJ89">
        <v>1</v>
      </c>
      <c r="EK89">
        <v>65001</v>
      </c>
      <c r="EL89" t="s">
        <v>110</v>
      </c>
      <c r="EM89" t="s">
        <v>111</v>
      </c>
      <c r="EO89" t="s">
        <v>6</v>
      </c>
      <c r="EQ89">
        <v>131072</v>
      </c>
      <c r="ER89">
        <v>731.64</v>
      </c>
      <c r="ES89">
        <v>0</v>
      </c>
      <c r="ET89">
        <v>10</v>
      </c>
      <c r="EU89">
        <v>4.32</v>
      </c>
      <c r="EV89">
        <v>721.64</v>
      </c>
      <c r="EW89">
        <v>85.3</v>
      </c>
      <c r="EX89">
        <v>0.32</v>
      </c>
      <c r="EY89">
        <v>0</v>
      </c>
      <c r="FQ89">
        <v>0</v>
      </c>
      <c r="FR89">
        <f t="shared" si="94"/>
        <v>0</v>
      </c>
      <c r="FS89">
        <v>0</v>
      </c>
      <c r="FX89">
        <v>74</v>
      </c>
      <c r="FY89">
        <v>50</v>
      </c>
      <c r="GA89" t="s">
        <v>6</v>
      </c>
      <c r="GD89">
        <v>0</v>
      </c>
      <c r="GF89">
        <v>-607669651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5"/>
        <v>0</v>
      </c>
      <c r="GM89">
        <f t="shared" si="96"/>
        <v>9901.94</v>
      </c>
      <c r="GN89">
        <f t="shared" si="97"/>
        <v>9901.94</v>
      </c>
      <c r="GO89">
        <f t="shared" si="98"/>
        <v>0</v>
      </c>
      <c r="GP89">
        <f t="shared" si="99"/>
        <v>0</v>
      </c>
      <c r="GR89">
        <v>0</v>
      </c>
      <c r="GS89">
        <v>3</v>
      </c>
      <c r="GT89">
        <v>0</v>
      </c>
      <c r="GU89" t="s">
        <v>6</v>
      </c>
      <c r="GV89">
        <f t="shared" si="100"/>
        <v>0</v>
      </c>
      <c r="GW89">
        <v>1</v>
      </c>
      <c r="GX89">
        <f t="shared" si="101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170</v>
      </c>
      <c r="D90" s="2"/>
      <c r="E90" s="2" t="s">
        <v>158</v>
      </c>
      <c r="F90" s="2" t="s">
        <v>24</v>
      </c>
      <c r="G90" s="2" t="s">
        <v>25</v>
      </c>
      <c r="H90" s="2" t="s">
        <v>26</v>
      </c>
      <c r="I90" s="2">
        <f>I88*J90</f>
        <v>1.2395</v>
      </c>
      <c r="J90" s="2">
        <v>1.34</v>
      </c>
      <c r="K90" s="2"/>
      <c r="L90" s="2"/>
      <c r="M90" s="2"/>
      <c r="N90" s="2"/>
      <c r="O90" s="2">
        <f t="shared" si="69"/>
        <v>0</v>
      </c>
      <c r="P90" s="2">
        <f t="shared" si="70"/>
        <v>0</v>
      </c>
      <c r="Q90" s="2">
        <f t="shared" si="71"/>
        <v>0</v>
      </c>
      <c r="R90" s="2">
        <f t="shared" si="72"/>
        <v>0</v>
      </c>
      <c r="S90" s="2">
        <f t="shared" si="73"/>
        <v>0</v>
      </c>
      <c r="T90" s="2">
        <f t="shared" si="74"/>
        <v>0</v>
      </c>
      <c r="U90" s="2">
        <f t="shared" si="75"/>
        <v>0</v>
      </c>
      <c r="V90" s="2">
        <f t="shared" si="76"/>
        <v>0</v>
      </c>
      <c r="W90" s="2">
        <f t="shared" si="77"/>
        <v>0</v>
      </c>
      <c r="X90" s="2">
        <f t="shared" si="78"/>
        <v>0</v>
      </c>
      <c r="Y90" s="2">
        <f t="shared" si="79"/>
        <v>0</v>
      </c>
      <c r="Z90" s="2"/>
      <c r="AA90" s="2">
        <v>16697018</v>
      </c>
      <c r="AB90" s="2">
        <f t="shared" si="80"/>
        <v>0</v>
      </c>
      <c r="AC90" s="2">
        <f t="shared" si="102"/>
        <v>0</v>
      </c>
      <c r="AD90" s="2">
        <f t="shared" si="103"/>
        <v>0</v>
      </c>
      <c r="AE90" s="2">
        <f t="shared" si="104"/>
        <v>0</v>
      </c>
      <c r="AF90" s="2">
        <f t="shared" si="105"/>
        <v>0</v>
      </c>
      <c r="AG90" s="2">
        <f t="shared" si="81"/>
        <v>0</v>
      </c>
      <c r="AH90" s="2">
        <f t="shared" si="106"/>
        <v>0</v>
      </c>
      <c r="AI90" s="2">
        <f t="shared" si="107"/>
        <v>0</v>
      </c>
      <c r="AJ90" s="2">
        <f t="shared" si="82"/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74</v>
      </c>
      <c r="AU90" s="2">
        <v>50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6</v>
      </c>
      <c r="BK90" s="2"/>
      <c r="BL90" s="2"/>
      <c r="BM90" s="2">
        <v>65001</v>
      </c>
      <c r="BN90" s="2">
        <v>0</v>
      </c>
      <c r="BO90" s="2" t="s">
        <v>6</v>
      </c>
      <c r="BP90" s="2">
        <v>0</v>
      </c>
      <c r="BQ90" s="2">
        <v>6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74</v>
      </c>
      <c r="CA90" s="2">
        <v>50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83"/>
        <v>0</v>
      </c>
      <c r="CQ90" s="2">
        <f t="shared" si="84"/>
        <v>0</v>
      </c>
      <c r="CR90" s="2">
        <f t="shared" si="85"/>
        <v>0</v>
      </c>
      <c r="CS90" s="2">
        <f t="shared" si="86"/>
        <v>0</v>
      </c>
      <c r="CT90" s="2">
        <f t="shared" si="87"/>
        <v>0</v>
      </c>
      <c r="CU90" s="2">
        <f t="shared" si="88"/>
        <v>0</v>
      </c>
      <c r="CV90" s="2">
        <f t="shared" si="89"/>
        <v>0</v>
      </c>
      <c r="CW90" s="2">
        <f t="shared" si="90"/>
        <v>0</v>
      </c>
      <c r="CX90" s="2">
        <f t="shared" si="91"/>
        <v>0</v>
      </c>
      <c r="CY90" s="2">
        <f t="shared" si="92"/>
        <v>0</v>
      </c>
      <c r="CZ90" s="2">
        <f t="shared" si="93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1009</v>
      </c>
      <c r="DV90" s="2" t="s">
        <v>26</v>
      </c>
      <c r="DW90" s="2" t="s">
        <v>26</v>
      </c>
      <c r="DX90" s="2">
        <v>1000</v>
      </c>
      <c r="DY90" s="2"/>
      <c r="DZ90" s="2"/>
      <c r="EA90" s="2"/>
      <c r="EB90" s="2"/>
      <c r="EC90" s="2"/>
      <c r="ED90" s="2"/>
      <c r="EE90" s="2">
        <v>16510574</v>
      </c>
      <c r="EF90" s="2">
        <v>6</v>
      </c>
      <c r="EG90" s="2" t="s">
        <v>20</v>
      </c>
      <c r="EH90" s="2">
        <v>0</v>
      </c>
      <c r="EI90" s="2" t="s">
        <v>6</v>
      </c>
      <c r="EJ90" s="2">
        <v>1</v>
      </c>
      <c r="EK90" s="2">
        <v>65001</v>
      </c>
      <c r="EL90" s="2" t="s">
        <v>110</v>
      </c>
      <c r="EM90" s="2" t="s">
        <v>111</v>
      </c>
      <c r="EN90" s="2"/>
      <c r="EO90" s="2" t="s">
        <v>6</v>
      </c>
      <c r="EP90" s="2"/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4"/>
        <v>0</v>
      </c>
      <c r="FS90" s="2">
        <v>0</v>
      </c>
      <c r="FT90" s="2"/>
      <c r="FU90" s="2"/>
      <c r="FV90" s="2"/>
      <c r="FW90" s="2"/>
      <c r="FX90" s="2">
        <v>74</v>
      </c>
      <c r="FY90" s="2">
        <v>50</v>
      </c>
      <c r="FZ90" s="2"/>
      <c r="GA90" s="2" t="s">
        <v>6</v>
      </c>
      <c r="GB90" s="2"/>
      <c r="GC90" s="2"/>
      <c r="GD90" s="2">
        <v>0</v>
      </c>
      <c r="GE90" s="2"/>
      <c r="GF90" s="2">
        <v>-66286256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5"/>
        <v>0</v>
      </c>
      <c r="GM90" s="2">
        <f t="shared" si="96"/>
        <v>0</v>
      </c>
      <c r="GN90" s="2">
        <f t="shared" si="97"/>
        <v>0</v>
      </c>
      <c r="GO90" s="2">
        <f t="shared" si="98"/>
        <v>0</v>
      </c>
      <c r="GP90" s="2">
        <f t="shared" si="99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00"/>
        <v>0</v>
      </c>
      <c r="GW90" s="2">
        <v>1</v>
      </c>
      <c r="GX90" s="2">
        <f t="shared" si="101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174</v>
      </c>
      <c r="E91" t="s">
        <v>158</v>
      </c>
      <c r="F91" t="s">
        <v>24</v>
      </c>
      <c r="G91" t="s">
        <v>25</v>
      </c>
      <c r="H91" t="s">
        <v>26</v>
      </c>
      <c r="I91">
        <f>I89*J91</f>
        <v>1.2395</v>
      </c>
      <c r="J91">
        <v>1.34</v>
      </c>
      <c r="O91">
        <f t="shared" si="69"/>
        <v>0</v>
      </c>
      <c r="P91">
        <f t="shared" si="70"/>
        <v>0</v>
      </c>
      <c r="Q91">
        <f t="shared" si="71"/>
        <v>0</v>
      </c>
      <c r="R91">
        <f t="shared" si="72"/>
        <v>0</v>
      </c>
      <c r="S91">
        <f t="shared" si="73"/>
        <v>0</v>
      </c>
      <c r="T91">
        <f t="shared" si="74"/>
        <v>0</v>
      </c>
      <c r="U91">
        <f t="shared" si="75"/>
        <v>0</v>
      </c>
      <c r="V91">
        <f t="shared" si="76"/>
        <v>0</v>
      </c>
      <c r="W91">
        <f t="shared" si="77"/>
        <v>0</v>
      </c>
      <c r="X91">
        <f t="shared" si="78"/>
        <v>0</v>
      </c>
      <c r="Y91">
        <f t="shared" si="79"/>
        <v>0</v>
      </c>
      <c r="AA91">
        <v>16697019</v>
      </c>
      <c r="AB91">
        <f t="shared" si="80"/>
        <v>0</v>
      </c>
      <c r="AC91">
        <f t="shared" si="102"/>
        <v>0</v>
      </c>
      <c r="AD91">
        <f t="shared" si="103"/>
        <v>0</v>
      </c>
      <c r="AE91">
        <f t="shared" si="104"/>
        <v>0</v>
      </c>
      <c r="AF91">
        <f t="shared" si="105"/>
        <v>0</v>
      </c>
      <c r="AG91">
        <f t="shared" si="81"/>
        <v>0</v>
      </c>
      <c r="AH91">
        <f t="shared" si="106"/>
        <v>0</v>
      </c>
      <c r="AI91">
        <f t="shared" si="107"/>
        <v>0</v>
      </c>
      <c r="AJ91">
        <f t="shared" si="82"/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74</v>
      </c>
      <c r="AU91">
        <v>50</v>
      </c>
      <c r="AV91">
        <v>1</v>
      </c>
      <c r="AW91">
        <v>1</v>
      </c>
      <c r="AZ91">
        <v>6.56</v>
      </c>
      <c r="BA91">
        <v>1</v>
      </c>
      <c r="BB91">
        <v>1</v>
      </c>
      <c r="BC91">
        <v>6.56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6</v>
      </c>
      <c r="BM91">
        <v>65001</v>
      </c>
      <c r="BN91">
        <v>0</v>
      </c>
      <c r="BO91" t="s">
        <v>6</v>
      </c>
      <c r="BP91">
        <v>0</v>
      </c>
      <c r="BQ91">
        <v>6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74</v>
      </c>
      <c r="CA91">
        <v>50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3"/>
        <v>0</v>
      </c>
      <c r="CQ91">
        <f t="shared" si="84"/>
        <v>0</v>
      </c>
      <c r="CR91">
        <f t="shared" si="85"/>
        <v>0</v>
      </c>
      <c r="CS91">
        <f t="shared" si="86"/>
        <v>0</v>
      </c>
      <c r="CT91">
        <f t="shared" si="87"/>
        <v>0</v>
      </c>
      <c r="CU91">
        <f t="shared" si="88"/>
        <v>0</v>
      </c>
      <c r="CV91">
        <f t="shared" si="89"/>
        <v>0</v>
      </c>
      <c r="CW91">
        <f t="shared" si="90"/>
        <v>0</v>
      </c>
      <c r="CX91">
        <f t="shared" si="91"/>
        <v>0</v>
      </c>
      <c r="CY91">
        <f t="shared" si="92"/>
        <v>0</v>
      </c>
      <c r="CZ91">
        <f t="shared" si="93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26</v>
      </c>
      <c r="DW91" t="s">
        <v>26</v>
      </c>
      <c r="DX91">
        <v>1000</v>
      </c>
      <c r="EE91">
        <v>16510574</v>
      </c>
      <c r="EF91">
        <v>6</v>
      </c>
      <c r="EG91" t="s">
        <v>20</v>
      </c>
      <c r="EH91">
        <v>0</v>
      </c>
      <c r="EI91" t="s">
        <v>6</v>
      </c>
      <c r="EJ91">
        <v>1</v>
      </c>
      <c r="EK91">
        <v>65001</v>
      </c>
      <c r="EL91" t="s">
        <v>110</v>
      </c>
      <c r="EM91" t="s">
        <v>111</v>
      </c>
      <c r="EO91" t="s">
        <v>6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4"/>
        <v>0</v>
      </c>
      <c r="FS91">
        <v>0</v>
      </c>
      <c r="FX91">
        <v>74</v>
      </c>
      <c r="FY91">
        <v>50</v>
      </c>
      <c r="GA91" t="s">
        <v>6</v>
      </c>
      <c r="GD91">
        <v>0</v>
      </c>
      <c r="GF91">
        <v>-66286256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5"/>
        <v>0</v>
      </c>
      <c r="GM91">
        <f t="shared" si="96"/>
        <v>0</v>
      </c>
      <c r="GN91">
        <f t="shared" si="97"/>
        <v>0</v>
      </c>
      <c r="GO91">
        <f t="shared" si="98"/>
        <v>0</v>
      </c>
      <c r="GP91">
        <f t="shared" si="99"/>
        <v>0</v>
      </c>
      <c r="GR91">
        <v>0</v>
      </c>
      <c r="GS91">
        <v>3</v>
      </c>
      <c r="GT91">
        <v>0</v>
      </c>
      <c r="GU91" t="s">
        <v>6</v>
      </c>
      <c r="GV91">
        <f t="shared" si="100"/>
        <v>0</v>
      </c>
      <c r="GW91">
        <v>1</v>
      </c>
      <c r="GX91">
        <f t="shared" si="101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ROW(SmtRes!A185)</f>
        <v>185</v>
      </c>
      <c r="D92" s="2">
        <f>ROW(EtalonRes!A190)</f>
        <v>190</v>
      </c>
      <c r="E92" s="2" t="s">
        <v>159</v>
      </c>
      <c r="F92" s="2" t="s">
        <v>160</v>
      </c>
      <c r="G92" s="2" t="s">
        <v>161</v>
      </c>
      <c r="H92" s="2" t="s">
        <v>162</v>
      </c>
      <c r="I92" s="2">
        <f>ROUND(1/10,9)</f>
        <v>0.1</v>
      </c>
      <c r="J92" s="2">
        <v>0</v>
      </c>
      <c r="K92" s="2"/>
      <c r="L92" s="2"/>
      <c r="M92" s="2"/>
      <c r="N92" s="2"/>
      <c r="O92" s="2">
        <f t="shared" ref="O92:O97" si="108">ROUND(CP92,2)</f>
        <v>6.11</v>
      </c>
      <c r="P92" s="2">
        <f t="shared" ref="P92:P97" si="109">ROUND(CQ92*I92,2)</f>
        <v>0</v>
      </c>
      <c r="Q92" s="2">
        <f t="shared" ref="Q92:Q97" si="110">ROUND(CR92*I92,2)</f>
        <v>1.92</v>
      </c>
      <c r="R92" s="2">
        <f t="shared" ref="R92:R97" si="111">ROUND(CS92*I92,2)</f>
        <v>0.41</v>
      </c>
      <c r="S92" s="2">
        <f t="shared" ref="S92:S97" si="112">ROUND(CT92*I92,2)</f>
        <v>4.1900000000000004</v>
      </c>
      <c r="T92" s="2">
        <f t="shared" ref="T92:T97" si="113">ROUND(CU92*I92,2)</f>
        <v>0</v>
      </c>
      <c r="U92" s="2">
        <f t="shared" ref="U92:U97" si="114">CV92*I92</f>
        <v>0.4356000000000001</v>
      </c>
      <c r="V92" s="2">
        <f t="shared" ref="V92:V97" si="115">CW92*I92</f>
        <v>3.4000000000000002E-2</v>
      </c>
      <c r="W92" s="2">
        <f t="shared" ref="W92:W97" si="116">ROUND(CX92*I92,2)</f>
        <v>0</v>
      </c>
      <c r="X92" s="2">
        <f t="shared" ref="X92:X97" si="117">ROUND(CY92,2)</f>
        <v>5.29</v>
      </c>
      <c r="Y92" s="2">
        <f t="shared" ref="Y92:Y97" si="118">ROUND(CZ92,2)</f>
        <v>3.27</v>
      </c>
      <c r="Z92" s="2"/>
      <c r="AA92" s="2">
        <v>16697018</v>
      </c>
      <c r="AB92" s="2">
        <f t="shared" ref="AB92:AB97" si="119">ROUND((AC92+AD92+AF92),2)</f>
        <v>61.07</v>
      </c>
      <c r="AC92" s="2">
        <f>ROUND(((ES92*0)),2)</f>
        <v>0</v>
      </c>
      <c r="AD92" s="2">
        <f>ROUND(((((ET92*0.4))-((EU92*0.4)))+AE92),2)</f>
        <v>19.170000000000002</v>
      </c>
      <c r="AE92" s="2">
        <f>ROUND(((EU92*0.4)),2)</f>
        <v>4.12</v>
      </c>
      <c r="AF92" s="2">
        <f>ROUND(((EV92*0.4)),2)</f>
        <v>41.9</v>
      </c>
      <c r="AG92" s="2">
        <f t="shared" ref="AG92:AG97" si="120">ROUND((AP92),2)</f>
        <v>0</v>
      </c>
      <c r="AH92" s="2">
        <f>((EW92*0.4))</f>
        <v>4.3560000000000008</v>
      </c>
      <c r="AI92" s="2">
        <f>((EX92*0.4))</f>
        <v>0.34</v>
      </c>
      <c r="AJ92" s="2">
        <f t="shared" ref="AJ92:AJ97" si="121">ROUND((AS92),2)</f>
        <v>0</v>
      </c>
      <c r="AK92" s="2">
        <v>234.61</v>
      </c>
      <c r="AL92" s="2">
        <v>81.92</v>
      </c>
      <c r="AM92" s="2">
        <v>47.93</v>
      </c>
      <c r="AN92" s="2">
        <v>10.3</v>
      </c>
      <c r="AO92" s="2">
        <v>104.76</v>
      </c>
      <c r="AP92" s="2">
        <v>0</v>
      </c>
      <c r="AQ92" s="2">
        <v>10.89</v>
      </c>
      <c r="AR92" s="2">
        <v>0.85</v>
      </c>
      <c r="AS92" s="2">
        <v>0</v>
      </c>
      <c r="AT92" s="2">
        <v>115</v>
      </c>
      <c r="AU92" s="2">
        <v>71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163</v>
      </c>
      <c r="BK92" s="2"/>
      <c r="BL92" s="2"/>
      <c r="BM92" s="2">
        <v>17001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128</v>
      </c>
      <c r="CA92" s="2">
        <v>83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164</v>
      </c>
      <c r="CO92" s="2">
        <v>0</v>
      </c>
      <c r="CP92" s="2">
        <f t="shared" ref="CP92:CP97" si="122">(P92+Q92+S92)</f>
        <v>6.11</v>
      </c>
      <c r="CQ92" s="2">
        <f t="shared" ref="CQ92:CQ97" si="123">AC92*BC92</f>
        <v>0</v>
      </c>
      <c r="CR92" s="2">
        <f t="shared" ref="CR92:CR97" si="124">AD92*BB92</f>
        <v>19.170000000000002</v>
      </c>
      <c r="CS92" s="2">
        <f t="shared" ref="CS92:CS97" si="125">AE92*BS92</f>
        <v>4.12</v>
      </c>
      <c r="CT92" s="2">
        <f t="shared" ref="CT92:CT97" si="126">AF92*BA92</f>
        <v>41.9</v>
      </c>
      <c r="CU92" s="2">
        <f t="shared" ref="CU92:CU97" si="127">AG92</f>
        <v>0</v>
      </c>
      <c r="CV92" s="2">
        <f t="shared" ref="CV92:CV97" si="128">AH92</f>
        <v>4.3560000000000008</v>
      </c>
      <c r="CW92" s="2">
        <f t="shared" ref="CW92:CW97" si="129">AI92</f>
        <v>0.34</v>
      </c>
      <c r="CX92" s="2">
        <f t="shared" ref="CX92:CX97" si="130">AJ92</f>
        <v>0</v>
      </c>
      <c r="CY92" s="2">
        <f t="shared" ref="CY92:CY97" si="131">(((S92+R92)*AT92)/100)</f>
        <v>5.2900000000000009</v>
      </c>
      <c r="CZ92" s="2">
        <f t="shared" ref="CZ92:CZ97" si="132">(((S92+R92)*AU92)/100)</f>
        <v>3.266</v>
      </c>
      <c r="DA92" s="2"/>
      <c r="DB92" s="2"/>
      <c r="DC92" s="2" t="s">
        <v>6</v>
      </c>
      <c r="DD92" s="2" t="s">
        <v>78</v>
      </c>
      <c r="DE92" s="2" t="s">
        <v>165</v>
      </c>
      <c r="DF92" s="2" t="s">
        <v>165</v>
      </c>
      <c r="DG92" s="2" t="s">
        <v>165</v>
      </c>
      <c r="DH92" s="2" t="s">
        <v>6</v>
      </c>
      <c r="DI92" s="2" t="s">
        <v>165</v>
      </c>
      <c r="DJ92" s="2" t="s">
        <v>165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1013</v>
      </c>
      <c r="DV92" s="2" t="s">
        <v>162</v>
      </c>
      <c r="DW92" s="2" t="s">
        <v>162</v>
      </c>
      <c r="DX92" s="2">
        <v>1</v>
      </c>
      <c r="DY92" s="2"/>
      <c r="DZ92" s="2"/>
      <c r="EA92" s="2"/>
      <c r="EB92" s="2"/>
      <c r="EC92" s="2"/>
      <c r="ED92" s="2"/>
      <c r="EE92" s="2">
        <v>16510515</v>
      </c>
      <c r="EF92" s="2">
        <v>2</v>
      </c>
      <c r="EG92" s="2" t="s">
        <v>40</v>
      </c>
      <c r="EH92" s="2">
        <v>0</v>
      </c>
      <c r="EI92" s="2" t="s">
        <v>6</v>
      </c>
      <c r="EJ92" s="2">
        <v>1</v>
      </c>
      <c r="EK92" s="2">
        <v>17001</v>
      </c>
      <c r="EL92" s="2" t="s">
        <v>166</v>
      </c>
      <c r="EM92" s="2" t="s">
        <v>167</v>
      </c>
      <c r="EN92" s="2"/>
      <c r="EO92" s="2" t="s">
        <v>168</v>
      </c>
      <c r="EP92" s="2"/>
      <c r="EQ92" s="2">
        <v>131072</v>
      </c>
      <c r="ER92" s="2">
        <v>234.61</v>
      </c>
      <c r="ES92" s="2">
        <v>81.92</v>
      </c>
      <c r="ET92" s="2">
        <v>47.93</v>
      </c>
      <c r="EU92" s="2">
        <v>10.3</v>
      </c>
      <c r="EV92" s="2">
        <v>104.76</v>
      </c>
      <c r="EW92" s="2">
        <v>10.89</v>
      </c>
      <c r="EX92" s="2">
        <v>0.85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01" si="133">ROUND(IF(AND(BH92=3,BI92=3),P92,0),2)</f>
        <v>0</v>
      </c>
      <c r="FS92" s="2">
        <v>0</v>
      </c>
      <c r="FT92" s="2" t="s">
        <v>44</v>
      </c>
      <c r="FU92" s="2" t="s">
        <v>45</v>
      </c>
      <c r="FV92" s="2"/>
      <c r="FW92" s="2"/>
      <c r="FX92" s="2">
        <v>115.2</v>
      </c>
      <c r="FY92" s="2">
        <v>70.55</v>
      </c>
      <c r="FZ92" s="2"/>
      <c r="GA92" s="2" t="s">
        <v>6</v>
      </c>
      <c r="GB92" s="2"/>
      <c r="GC92" s="2"/>
      <c r="GD92" s="2">
        <v>0</v>
      </c>
      <c r="GE92" s="2"/>
      <c r="GF92" s="2">
        <v>-1273175817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01" si="134">ROUND(IF(AND(BH92=3,BI92=3,FS92&lt;&gt;0),P92,0),2)</f>
        <v>0</v>
      </c>
      <c r="GM92" s="2">
        <f t="shared" ref="GM92:GM97" si="135">ROUND(O92+X92+Y92+GK92,2)+GX92</f>
        <v>14.67</v>
      </c>
      <c r="GN92" s="2">
        <f t="shared" ref="GN92:GN97" si="136">IF(OR(BI92=0,BI92=1),ROUND(O92+X92+Y92+GK92,2),0)</f>
        <v>14.67</v>
      </c>
      <c r="GO92" s="2">
        <f t="shared" ref="GO92:GO97" si="137">IF(BI92=2,ROUND(O92+X92+Y92+GK92,2),0)</f>
        <v>0</v>
      </c>
      <c r="GP92" s="2">
        <f t="shared" ref="GP92:GP97" si="138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97" si="139">ROUND(GT92,2)</f>
        <v>0</v>
      </c>
      <c r="GW92" s="2">
        <v>1</v>
      </c>
      <c r="GX92" s="2">
        <f t="shared" ref="GX92:GX101" si="140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ROW(SmtRes!A196)</f>
        <v>196</v>
      </c>
      <c r="D93">
        <f>ROW(EtalonRes!A202)</f>
        <v>202</v>
      </c>
      <c r="E93" t="s">
        <v>159</v>
      </c>
      <c r="F93" t="s">
        <v>160</v>
      </c>
      <c r="G93" t="s">
        <v>161</v>
      </c>
      <c r="H93" t="s">
        <v>162</v>
      </c>
      <c r="I93">
        <f>ROUND(1/10,9)</f>
        <v>0.1</v>
      </c>
      <c r="J93">
        <v>0</v>
      </c>
      <c r="O93">
        <f t="shared" si="108"/>
        <v>40.07</v>
      </c>
      <c r="P93">
        <f t="shared" si="109"/>
        <v>0</v>
      </c>
      <c r="Q93">
        <f t="shared" si="110"/>
        <v>12.58</v>
      </c>
      <c r="R93">
        <f t="shared" si="111"/>
        <v>2.7</v>
      </c>
      <c r="S93">
        <f t="shared" si="112"/>
        <v>27.49</v>
      </c>
      <c r="T93">
        <f t="shared" si="113"/>
        <v>0</v>
      </c>
      <c r="U93">
        <f t="shared" si="114"/>
        <v>0.4356000000000001</v>
      </c>
      <c r="V93">
        <f t="shared" si="115"/>
        <v>3.4000000000000002E-2</v>
      </c>
      <c r="W93">
        <f t="shared" si="116"/>
        <v>0</v>
      </c>
      <c r="X93">
        <f t="shared" si="117"/>
        <v>34.72</v>
      </c>
      <c r="Y93">
        <f t="shared" si="118"/>
        <v>21.43</v>
      </c>
      <c r="AA93">
        <v>16697019</v>
      </c>
      <c r="AB93">
        <f t="shared" si="119"/>
        <v>61.07</v>
      </c>
      <c r="AC93">
        <f>ROUND(((ES93*0)),2)</f>
        <v>0</v>
      </c>
      <c r="AD93">
        <f>ROUND(((((ET93*0.4))-((EU93*0.4)))+AE93),2)</f>
        <v>19.170000000000002</v>
      </c>
      <c r="AE93">
        <f>ROUND(((EU93*0.4)),2)</f>
        <v>4.12</v>
      </c>
      <c r="AF93">
        <f>ROUND(((EV93*0.4)),2)</f>
        <v>41.9</v>
      </c>
      <c r="AG93">
        <f t="shared" si="120"/>
        <v>0</v>
      </c>
      <c r="AH93">
        <f>((EW93*0.4))</f>
        <v>4.3560000000000008</v>
      </c>
      <c r="AI93">
        <f>((EX93*0.4))</f>
        <v>0.34</v>
      </c>
      <c r="AJ93">
        <f t="shared" si="121"/>
        <v>0</v>
      </c>
      <c r="AK93">
        <v>234.61</v>
      </c>
      <c r="AL93">
        <v>81.92</v>
      </c>
      <c r="AM93">
        <v>47.93</v>
      </c>
      <c r="AN93">
        <v>10.3</v>
      </c>
      <c r="AO93">
        <v>104.76</v>
      </c>
      <c r="AP93">
        <v>0</v>
      </c>
      <c r="AQ93">
        <v>10.89</v>
      </c>
      <c r="AR93">
        <v>0.85</v>
      </c>
      <c r="AS93">
        <v>0</v>
      </c>
      <c r="AT93">
        <v>115</v>
      </c>
      <c r="AU93">
        <v>71</v>
      </c>
      <c r="AV93">
        <v>1</v>
      </c>
      <c r="AW93">
        <v>1</v>
      </c>
      <c r="AZ93">
        <v>6.56</v>
      </c>
      <c r="BA93">
        <v>6.56</v>
      </c>
      <c r="BB93">
        <v>6.56</v>
      </c>
      <c r="BC93">
        <v>6.56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163</v>
      </c>
      <c r="BM93">
        <v>17001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6.56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128</v>
      </c>
      <c r="CA93">
        <v>83</v>
      </c>
      <c r="CF93">
        <v>0</v>
      </c>
      <c r="CG93">
        <v>0</v>
      </c>
      <c r="CM93">
        <v>0</v>
      </c>
      <c r="CN93" t="s">
        <v>164</v>
      </c>
      <c r="CO93">
        <v>0</v>
      </c>
      <c r="CP93">
        <f t="shared" si="122"/>
        <v>40.07</v>
      </c>
      <c r="CQ93">
        <f t="shared" si="123"/>
        <v>0</v>
      </c>
      <c r="CR93">
        <f t="shared" si="124"/>
        <v>125.7552</v>
      </c>
      <c r="CS93">
        <f t="shared" si="125"/>
        <v>27.027200000000001</v>
      </c>
      <c r="CT93">
        <f t="shared" si="126"/>
        <v>274.86399999999998</v>
      </c>
      <c r="CU93">
        <f t="shared" si="127"/>
        <v>0</v>
      </c>
      <c r="CV93">
        <f t="shared" si="128"/>
        <v>4.3560000000000008</v>
      </c>
      <c r="CW93">
        <f t="shared" si="129"/>
        <v>0.34</v>
      </c>
      <c r="CX93">
        <f t="shared" si="130"/>
        <v>0</v>
      </c>
      <c r="CY93">
        <f t="shared" si="131"/>
        <v>34.718499999999999</v>
      </c>
      <c r="CZ93">
        <f t="shared" si="132"/>
        <v>21.434899999999999</v>
      </c>
      <c r="DC93" t="s">
        <v>6</v>
      </c>
      <c r="DD93" t="s">
        <v>78</v>
      </c>
      <c r="DE93" t="s">
        <v>165</v>
      </c>
      <c r="DF93" t="s">
        <v>165</v>
      </c>
      <c r="DG93" t="s">
        <v>165</v>
      </c>
      <c r="DH93" t="s">
        <v>6</v>
      </c>
      <c r="DI93" t="s">
        <v>165</v>
      </c>
      <c r="DJ93" t="s">
        <v>165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1013</v>
      </c>
      <c r="DV93" t="s">
        <v>162</v>
      </c>
      <c r="DW93" t="s">
        <v>162</v>
      </c>
      <c r="DX93">
        <v>1</v>
      </c>
      <c r="EE93">
        <v>16510515</v>
      </c>
      <c r="EF93">
        <v>2</v>
      </c>
      <c r="EG93" t="s">
        <v>40</v>
      </c>
      <c r="EH93">
        <v>0</v>
      </c>
      <c r="EI93" t="s">
        <v>6</v>
      </c>
      <c r="EJ93">
        <v>1</v>
      </c>
      <c r="EK93">
        <v>17001</v>
      </c>
      <c r="EL93" t="s">
        <v>166</v>
      </c>
      <c r="EM93" t="s">
        <v>167</v>
      </c>
      <c r="EO93" t="s">
        <v>168</v>
      </c>
      <c r="EQ93">
        <v>131072</v>
      </c>
      <c r="ER93">
        <v>234.61</v>
      </c>
      <c r="ES93">
        <v>81.92</v>
      </c>
      <c r="ET93">
        <v>47.93</v>
      </c>
      <c r="EU93">
        <v>10.3</v>
      </c>
      <c r="EV93">
        <v>104.76</v>
      </c>
      <c r="EW93">
        <v>10.89</v>
      </c>
      <c r="EX93">
        <v>0.85</v>
      </c>
      <c r="EY93">
        <v>0</v>
      </c>
      <c r="FQ93">
        <v>0</v>
      </c>
      <c r="FR93">
        <f t="shared" si="133"/>
        <v>0</v>
      </c>
      <c r="FS93">
        <v>0</v>
      </c>
      <c r="FT93" t="s">
        <v>44</v>
      </c>
      <c r="FU93" t="s">
        <v>45</v>
      </c>
      <c r="FX93">
        <v>115.2</v>
      </c>
      <c r="FY93">
        <v>70.55</v>
      </c>
      <c r="GA93" t="s">
        <v>6</v>
      </c>
      <c r="GD93">
        <v>0</v>
      </c>
      <c r="GF93">
        <v>-1273175817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4"/>
        <v>0</v>
      </c>
      <c r="GM93">
        <f t="shared" si="135"/>
        <v>96.22</v>
      </c>
      <c r="GN93">
        <f t="shared" si="136"/>
        <v>96.22</v>
      </c>
      <c r="GO93">
        <f t="shared" si="137"/>
        <v>0</v>
      </c>
      <c r="GP93">
        <f t="shared" si="138"/>
        <v>0</v>
      </c>
      <c r="GR93">
        <v>0</v>
      </c>
      <c r="GS93">
        <v>3</v>
      </c>
      <c r="GT93">
        <v>0</v>
      </c>
      <c r="GU93" t="s">
        <v>6</v>
      </c>
      <c r="GV93">
        <f t="shared" si="139"/>
        <v>0</v>
      </c>
      <c r="GW93">
        <v>1</v>
      </c>
      <c r="GX93">
        <f t="shared" si="140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ROW(SmtRes!A200)</f>
        <v>200</v>
      </c>
      <c r="D94" s="2">
        <f>ROW(EtalonRes!A206)</f>
        <v>206</v>
      </c>
      <c r="E94" s="2" t="s">
        <v>169</v>
      </c>
      <c r="F94" s="2" t="s">
        <v>170</v>
      </c>
      <c r="G94" s="2" t="s">
        <v>171</v>
      </c>
      <c r="H94" s="2" t="s">
        <v>90</v>
      </c>
      <c r="I94" s="2">
        <f>ROUND(1/100,9)</f>
        <v>0.01</v>
      </c>
      <c r="J94" s="2">
        <v>0</v>
      </c>
      <c r="K94" s="2"/>
      <c r="L94" s="2"/>
      <c r="M94" s="2"/>
      <c r="N94" s="2"/>
      <c r="O94" s="2">
        <f t="shared" si="108"/>
        <v>5.54</v>
      </c>
      <c r="P94" s="2">
        <f t="shared" si="109"/>
        <v>0</v>
      </c>
      <c r="Q94" s="2">
        <f t="shared" si="110"/>
        <v>0.09</v>
      </c>
      <c r="R94" s="2">
        <f t="shared" si="111"/>
        <v>0.04</v>
      </c>
      <c r="S94" s="2">
        <f t="shared" si="112"/>
        <v>5.45</v>
      </c>
      <c r="T94" s="2">
        <f t="shared" si="113"/>
        <v>0</v>
      </c>
      <c r="U94" s="2">
        <f t="shared" si="114"/>
        <v>0.63840000000000008</v>
      </c>
      <c r="V94" s="2">
        <f t="shared" si="115"/>
        <v>2.8999999999999998E-3</v>
      </c>
      <c r="W94" s="2">
        <f t="shared" si="116"/>
        <v>0</v>
      </c>
      <c r="X94" s="2">
        <f t="shared" si="117"/>
        <v>4.0599999999999996</v>
      </c>
      <c r="Y94" s="2">
        <f t="shared" si="118"/>
        <v>2.75</v>
      </c>
      <c r="Z94" s="2"/>
      <c r="AA94" s="2">
        <v>16697018</v>
      </c>
      <c r="AB94" s="2">
        <f t="shared" si="119"/>
        <v>553.63</v>
      </c>
      <c r="AC94" s="2">
        <f>ROUND((ES94),2)</f>
        <v>0</v>
      </c>
      <c r="AD94" s="2">
        <f>ROUND((((ET94)-(EU94))+AE94),2)</f>
        <v>9.07</v>
      </c>
      <c r="AE94" s="2">
        <f t="shared" ref="AE94:AF97" si="141">ROUND((EU94),2)</f>
        <v>3.92</v>
      </c>
      <c r="AF94" s="2">
        <f t="shared" si="141"/>
        <v>544.55999999999995</v>
      </c>
      <c r="AG94" s="2">
        <f t="shared" si="120"/>
        <v>0</v>
      </c>
      <c r="AH94" s="2">
        <f t="shared" ref="AH94:AI97" si="142">(EW94)</f>
        <v>63.84</v>
      </c>
      <c r="AI94" s="2">
        <f t="shared" si="142"/>
        <v>0.28999999999999998</v>
      </c>
      <c r="AJ94" s="2">
        <f t="shared" si="121"/>
        <v>0</v>
      </c>
      <c r="AK94" s="2">
        <v>553.63</v>
      </c>
      <c r="AL94" s="2">
        <v>0</v>
      </c>
      <c r="AM94" s="2">
        <v>9.07</v>
      </c>
      <c r="AN94" s="2">
        <v>3.92</v>
      </c>
      <c r="AO94" s="2">
        <v>544.55999999999995</v>
      </c>
      <c r="AP94" s="2">
        <v>0</v>
      </c>
      <c r="AQ94" s="2">
        <v>63.84</v>
      </c>
      <c r="AR94" s="2">
        <v>0.28999999999999998</v>
      </c>
      <c r="AS94" s="2">
        <v>0</v>
      </c>
      <c r="AT94" s="2">
        <v>74</v>
      </c>
      <c r="AU94" s="2">
        <v>50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172</v>
      </c>
      <c r="BK94" s="2"/>
      <c r="BL94" s="2"/>
      <c r="BM94" s="2">
        <v>65001</v>
      </c>
      <c r="BN94" s="2">
        <v>0</v>
      </c>
      <c r="BO94" s="2" t="s">
        <v>6</v>
      </c>
      <c r="BP94" s="2">
        <v>0</v>
      </c>
      <c r="BQ94" s="2">
        <v>6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74</v>
      </c>
      <c r="CA94" s="2">
        <v>50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22"/>
        <v>5.54</v>
      </c>
      <c r="CQ94" s="2">
        <f t="shared" si="123"/>
        <v>0</v>
      </c>
      <c r="CR94" s="2">
        <f t="shared" si="124"/>
        <v>9.07</v>
      </c>
      <c r="CS94" s="2">
        <f t="shared" si="125"/>
        <v>3.92</v>
      </c>
      <c r="CT94" s="2">
        <f t="shared" si="126"/>
        <v>544.55999999999995</v>
      </c>
      <c r="CU94" s="2">
        <f t="shared" si="127"/>
        <v>0</v>
      </c>
      <c r="CV94" s="2">
        <f t="shared" si="128"/>
        <v>63.84</v>
      </c>
      <c r="CW94" s="2">
        <f t="shared" si="129"/>
        <v>0.28999999999999998</v>
      </c>
      <c r="CX94" s="2">
        <f t="shared" si="130"/>
        <v>0</v>
      </c>
      <c r="CY94" s="2">
        <f t="shared" si="131"/>
        <v>4.0625999999999998</v>
      </c>
      <c r="CZ94" s="2">
        <f t="shared" si="132"/>
        <v>2.7450000000000001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1013</v>
      </c>
      <c r="DV94" s="2" t="s">
        <v>90</v>
      </c>
      <c r="DW94" s="2" t="s">
        <v>90</v>
      </c>
      <c r="DX94" s="2">
        <v>1</v>
      </c>
      <c r="DY94" s="2"/>
      <c r="DZ94" s="2"/>
      <c r="EA94" s="2"/>
      <c r="EB94" s="2"/>
      <c r="EC94" s="2"/>
      <c r="ED94" s="2"/>
      <c r="EE94" s="2">
        <v>16510574</v>
      </c>
      <c r="EF94" s="2">
        <v>6</v>
      </c>
      <c r="EG94" s="2" t="s">
        <v>20</v>
      </c>
      <c r="EH94" s="2">
        <v>0</v>
      </c>
      <c r="EI94" s="2" t="s">
        <v>6</v>
      </c>
      <c r="EJ94" s="2">
        <v>1</v>
      </c>
      <c r="EK94" s="2">
        <v>65001</v>
      </c>
      <c r="EL94" s="2" t="s">
        <v>110</v>
      </c>
      <c r="EM94" s="2" t="s">
        <v>111</v>
      </c>
      <c r="EN94" s="2"/>
      <c r="EO94" s="2" t="s">
        <v>6</v>
      </c>
      <c r="EP94" s="2"/>
      <c r="EQ94" s="2">
        <v>131072</v>
      </c>
      <c r="ER94" s="2">
        <v>553.63</v>
      </c>
      <c r="ES94" s="2">
        <v>0</v>
      </c>
      <c r="ET94" s="2">
        <v>9.07</v>
      </c>
      <c r="EU94" s="2">
        <v>3.92</v>
      </c>
      <c r="EV94" s="2">
        <v>544.55999999999995</v>
      </c>
      <c r="EW94" s="2">
        <v>63.84</v>
      </c>
      <c r="EX94" s="2">
        <v>0.28999999999999998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3"/>
        <v>0</v>
      </c>
      <c r="FS94" s="2">
        <v>0</v>
      </c>
      <c r="FT94" s="2"/>
      <c r="FU94" s="2"/>
      <c r="FV94" s="2"/>
      <c r="FW94" s="2"/>
      <c r="FX94" s="2">
        <v>74</v>
      </c>
      <c r="FY94" s="2">
        <v>50</v>
      </c>
      <c r="FZ94" s="2"/>
      <c r="GA94" s="2" t="s">
        <v>6</v>
      </c>
      <c r="GB94" s="2"/>
      <c r="GC94" s="2"/>
      <c r="GD94" s="2">
        <v>0</v>
      </c>
      <c r="GE94" s="2"/>
      <c r="GF94" s="2">
        <v>-1925511614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4"/>
        <v>0</v>
      </c>
      <c r="GM94" s="2">
        <f t="shared" si="135"/>
        <v>12.35</v>
      </c>
      <c r="GN94" s="2">
        <f t="shared" si="136"/>
        <v>12.35</v>
      </c>
      <c r="GO94" s="2">
        <f t="shared" si="137"/>
        <v>0</v>
      </c>
      <c r="GP94" s="2">
        <f t="shared" si="138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9"/>
        <v>0</v>
      </c>
      <c r="GW94" s="2">
        <v>1</v>
      </c>
      <c r="GX94" s="2">
        <f t="shared" si="140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ROW(SmtRes!A204)</f>
        <v>204</v>
      </c>
      <c r="D95">
        <f>ROW(EtalonRes!A210)</f>
        <v>210</v>
      </c>
      <c r="E95" t="s">
        <v>169</v>
      </c>
      <c r="F95" t="s">
        <v>170</v>
      </c>
      <c r="G95" t="s">
        <v>171</v>
      </c>
      <c r="H95" t="s">
        <v>90</v>
      </c>
      <c r="I95">
        <f>ROUND(1/100,9)</f>
        <v>0.01</v>
      </c>
      <c r="J95">
        <v>0</v>
      </c>
      <c r="O95">
        <f t="shared" si="108"/>
        <v>36.31</v>
      </c>
      <c r="P95">
        <f t="shared" si="109"/>
        <v>0</v>
      </c>
      <c r="Q95">
        <f t="shared" si="110"/>
        <v>0.59</v>
      </c>
      <c r="R95">
        <f t="shared" si="111"/>
        <v>0.26</v>
      </c>
      <c r="S95">
        <f t="shared" si="112"/>
        <v>35.72</v>
      </c>
      <c r="T95">
        <f t="shared" si="113"/>
        <v>0</v>
      </c>
      <c r="U95">
        <f t="shared" si="114"/>
        <v>0.63840000000000008</v>
      </c>
      <c r="V95">
        <f t="shared" si="115"/>
        <v>2.8999999999999998E-3</v>
      </c>
      <c r="W95">
        <f t="shared" si="116"/>
        <v>0</v>
      </c>
      <c r="X95">
        <f t="shared" si="117"/>
        <v>26.63</v>
      </c>
      <c r="Y95">
        <f t="shared" si="118"/>
        <v>17.989999999999998</v>
      </c>
      <c r="AA95">
        <v>16697019</v>
      </c>
      <c r="AB95">
        <f t="shared" si="119"/>
        <v>553.63</v>
      </c>
      <c r="AC95">
        <f>ROUND((ES95),2)</f>
        <v>0</v>
      </c>
      <c r="AD95">
        <f>ROUND((((ET95)-(EU95))+AE95),2)</f>
        <v>9.07</v>
      </c>
      <c r="AE95">
        <f t="shared" si="141"/>
        <v>3.92</v>
      </c>
      <c r="AF95">
        <f t="shared" si="141"/>
        <v>544.55999999999995</v>
      </c>
      <c r="AG95">
        <f t="shared" si="120"/>
        <v>0</v>
      </c>
      <c r="AH95">
        <f t="shared" si="142"/>
        <v>63.84</v>
      </c>
      <c r="AI95">
        <f t="shared" si="142"/>
        <v>0.28999999999999998</v>
      </c>
      <c r="AJ95">
        <f t="shared" si="121"/>
        <v>0</v>
      </c>
      <c r="AK95">
        <v>553.63</v>
      </c>
      <c r="AL95">
        <v>0</v>
      </c>
      <c r="AM95">
        <v>9.07</v>
      </c>
      <c r="AN95">
        <v>3.92</v>
      </c>
      <c r="AO95">
        <v>544.55999999999995</v>
      </c>
      <c r="AP95">
        <v>0</v>
      </c>
      <c r="AQ95">
        <v>63.84</v>
      </c>
      <c r="AR95">
        <v>0.28999999999999998</v>
      </c>
      <c r="AS95">
        <v>0</v>
      </c>
      <c r="AT95">
        <v>74</v>
      </c>
      <c r="AU95">
        <v>50</v>
      </c>
      <c r="AV95">
        <v>1</v>
      </c>
      <c r="AW95">
        <v>1</v>
      </c>
      <c r="AZ95">
        <v>6.56</v>
      </c>
      <c r="BA95">
        <v>6.56</v>
      </c>
      <c r="BB95">
        <v>6.56</v>
      </c>
      <c r="BC95">
        <v>6.56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172</v>
      </c>
      <c r="BM95">
        <v>65001</v>
      </c>
      <c r="BN95">
        <v>0</v>
      </c>
      <c r="BO95" t="s">
        <v>6</v>
      </c>
      <c r="BP95">
        <v>0</v>
      </c>
      <c r="BQ95">
        <v>6</v>
      </c>
      <c r="BR95">
        <v>0</v>
      </c>
      <c r="BS95">
        <v>6.56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74</v>
      </c>
      <c r="CA95">
        <v>50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2"/>
        <v>36.31</v>
      </c>
      <c r="CQ95">
        <f t="shared" si="123"/>
        <v>0</v>
      </c>
      <c r="CR95">
        <f t="shared" si="124"/>
        <v>59.499200000000002</v>
      </c>
      <c r="CS95">
        <f t="shared" si="125"/>
        <v>25.715199999999999</v>
      </c>
      <c r="CT95">
        <f t="shared" si="126"/>
        <v>3572.3135999999995</v>
      </c>
      <c r="CU95">
        <f t="shared" si="127"/>
        <v>0</v>
      </c>
      <c r="CV95">
        <f t="shared" si="128"/>
        <v>63.84</v>
      </c>
      <c r="CW95">
        <f t="shared" si="129"/>
        <v>0.28999999999999998</v>
      </c>
      <c r="CX95">
        <f t="shared" si="130"/>
        <v>0</v>
      </c>
      <c r="CY95">
        <f t="shared" si="131"/>
        <v>26.6252</v>
      </c>
      <c r="CZ95">
        <f t="shared" si="132"/>
        <v>17.989999999999998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90</v>
      </c>
      <c r="DW95" t="s">
        <v>90</v>
      </c>
      <c r="DX95">
        <v>1</v>
      </c>
      <c r="EE95">
        <v>16510574</v>
      </c>
      <c r="EF95">
        <v>6</v>
      </c>
      <c r="EG95" t="s">
        <v>20</v>
      </c>
      <c r="EH95">
        <v>0</v>
      </c>
      <c r="EI95" t="s">
        <v>6</v>
      </c>
      <c r="EJ95">
        <v>1</v>
      </c>
      <c r="EK95">
        <v>65001</v>
      </c>
      <c r="EL95" t="s">
        <v>110</v>
      </c>
      <c r="EM95" t="s">
        <v>111</v>
      </c>
      <c r="EO95" t="s">
        <v>6</v>
      </c>
      <c r="EQ95">
        <v>131072</v>
      </c>
      <c r="ER95">
        <v>553.63</v>
      </c>
      <c r="ES95">
        <v>0</v>
      </c>
      <c r="ET95">
        <v>9.07</v>
      </c>
      <c r="EU95">
        <v>3.92</v>
      </c>
      <c r="EV95">
        <v>544.55999999999995</v>
      </c>
      <c r="EW95">
        <v>63.84</v>
      </c>
      <c r="EX95">
        <v>0.28999999999999998</v>
      </c>
      <c r="EY95">
        <v>0</v>
      </c>
      <c r="FQ95">
        <v>0</v>
      </c>
      <c r="FR95">
        <f t="shared" si="133"/>
        <v>0</v>
      </c>
      <c r="FS95">
        <v>0</v>
      </c>
      <c r="FX95">
        <v>74</v>
      </c>
      <c r="FY95">
        <v>50</v>
      </c>
      <c r="GA95" t="s">
        <v>6</v>
      </c>
      <c r="GD95">
        <v>0</v>
      </c>
      <c r="GF95">
        <v>-1925511614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4"/>
        <v>0</v>
      </c>
      <c r="GM95">
        <f t="shared" si="135"/>
        <v>80.930000000000007</v>
      </c>
      <c r="GN95">
        <f t="shared" si="136"/>
        <v>80.930000000000007</v>
      </c>
      <c r="GO95">
        <f t="shared" si="137"/>
        <v>0</v>
      </c>
      <c r="GP95">
        <f t="shared" si="138"/>
        <v>0</v>
      </c>
      <c r="GR95">
        <v>0</v>
      </c>
      <c r="GS95">
        <v>3</v>
      </c>
      <c r="GT95">
        <v>0</v>
      </c>
      <c r="GU95" t="s">
        <v>6</v>
      </c>
      <c r="GV95">
        <f t="shared" si="139"/>
        <v>0</v>
      </c>
      <c r="GW95">
        <v>1</v>
      </c>
      <c r="GX95">
        <f t="shared" si="140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200</v>
      </c>
      <c r="D96" s="2"/>
      <c r="E96" s="2" t="s">
        <v>173</v>
      </c>
      <c r="F96" s="2" t="s">
        <v>24</v>
      </c>
      <c r="G96" s="2" t="s">
        <v>25</v>
      </c>
      <c r="H96" s="2" t="s">
        <v>26</v>
      </c>
      <c r="I96" s="2">
        <f>I94*J96</f>
        <v>2.6499999999999999E-2</v>
      </c>
      <c r="J96" s="2">
        <v>2.65</v>
      </c>
      <c r="K96" s="2"/>
      <c r="L96" s="2"/>
      <c r="M96" s="2"/>
      <c r="N96" s="2"/>
      <c r="O96" s="2">
        <f t="shared" si="108"/>
        <v>0</v>
      </c>
      <c r="P96" s="2">
        <f t="shared" si="109"/>
        <v>0</v>
      </c>
      <c r="Q96" s="2">
        <f t="shared" si="110"/>
        <v>0</v>
      </c>
      <c r="R96" s="2">
        <f t="shared" si="111"/>
        <v>0</v>
      </c>
      <c r="S96" s="2">
        <f t="shared" si="112"/>
        <v>0</v>
      </c>
      <c r="T96" s="2">
        <f t="shared" si="113"/>
        <v>0</v>
      </c>
      <c r="U96" s="2">
        <f t="shared" si="114"/>
        <v>0</v>
      </c>
      <c r="V96" s="2">
        <f t="shared" si="115"/>
        <v>0</v>
      </c>
      <c r="W96" s="2">
        <f t="shared" si="116"/>
        <v>0</v>
      </c>
      <c r="X96" s="2">
        <f t="shared" si="117"/>
        <v>0</v>
      </c>
      <c r="Y96" s="2">
        <f t="shared" si="118"/>
        <v>0</v>
      </c>
      <c r="Z96" s="2"/>
      <c r="AA96" s="2">
        <v>16697018</v>
      </c>
      <c r="AB96" s="2">
        <f t="shared" si="119"/>
        <v>0</v>
      </c>
      <c r="AC96" s="2">
        <f>ROUND((ES96),2)</f>
        <v>0</v>
      </c>
      <c r="AD96" s="2">
        <f>ROUND((((ET96)-(EU96))+AE96),2)</f>
        <v>0</v>
      </c>
      <c r="AE96" s="2">
        <f t="shared" si="141"/>
        <v>0</v>
      </c>
      <c r="AF96" s="2">
        <f t="shared" si="141"/>
        <v>0</v>
      </c>
      <c r="AG96" s="2">
        <f t="shared" si="120"/>
        <v>0</v>
      </c>
      <c r="AH96" s="2">
        <f t="shared" si="142"/>
        <v>0</v>
      </c>
      <c r="AI96" s="2">
        <f t="shared" si="142"/>
        <v>0</v>
      </c>
      <c r="AJ96" s="2">
        <f t="shared" si="121"/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74</v>
      </c>
      <c r="AU96" s="2">
        <v>50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6</v>
      </c>
      <c r="BK96" s="2"/>
      <c r="BL96" s="2"/>
      <c r="BM96" s="2">
        <v>65001</v>
      </c>
      <c r="BN96" s="2">
        <v>0</v>
      </c>
      <c r="BO96" s="2" t="s">
        <v>6</v>
      </c>
      <c r="BP96" s="2">
        <v>0</v>
      </c>
      <c r="BQ96" s="2">
        <v>6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74</v>
      </c>
      <c r="CA96" s="2">
        <v>50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2"/>
        <v>0</v>
      </c>
      <c r="CQ96" s="2">
        <f t="shared" si="123"/>
        <v>0</v>
      </c>
      <c r="CR96" s="2">
        <f t="shared" si="124"/>
        <v>0</v>
      </c>
      <c r="CS96" s="2">
        <f t="shared" si="125"/>
        <v>0</v>
      </c>
      <c r="CT96" s="2">
        <f t="shared" si="126"/>
        <v>0</v>
      </c>
      <c r="CU96" s="2">
        <f t="shared" si="127"/>
        <v>0</v>
      </c>
      <c r="CV96" s="2">
        <f t="shared" si="128"/>
        <v>0</v>
      </c>
      <c r="CW96" s="2">
        <f t="shared" si="129"/>
        <v>0</v>
      </c>
      <c r="CX96" s="2">
        <f t="shared" si="130"/>
        <v>0</v>
      </c>
      <c r="CY96" s="2">
        <f t="shared" si="131"/>
        <v>0</v>
      </c>
      <c r="CZ96" s="2">
        <f t="shared" si="132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26</v>
      </c>
      <c r="DW96" s="2" t="s">
        <v>26</v>
      </c>
      <c r="DX96" s="2">
        <v>1000</v>
      </c>
      <c r="DY96" s="2"/>
      <c r="DZ96" s="2"/>
      <c r="EA96" s="2"/>
      <c r="EB96" s="2"/>
      <c r="EC96" s="2"/>
      <c r="ED96" s="2"/>
      <c r="EE96" s="2">
        <v>16510574</v>
      </c>
      <c r="EF96" s="2">
        <v>6</v>
      </c>
      <c r="EG96" s="2" t="s">
        <v>20</v>
      </c>
      <c r="EH96" s="2">
        <v>0</v>
      </c>
      <c r="EI96" s="2" t="s">
        <v>6</v>
      </c>
      <c r="EJ96" s="2">
        <v>1</v>
      </c>
      <c r="EK96" s="2">
        <v>65001</v>
      </c>
      <c r="EL96" s="2" t="s">
        <v>110</v>
      </c>
      <c r="EM96" s="2" t="s">
        <v>111</v>
      </c>
      <c r="EN96" s="2"/>
      <c r="EO96" s="2" t="s">
        <v>6</v>
      </c>
      <c r="EP96" s="2"/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3"/>
        <v>0</v>
      </c>
      <c r="FS96" s="2">
        <v>0</v>
      </c>
      <c r="FT96" s="2"/>
      <c r="FU96" s="2"/>
      <c r="FV96" s="2"/>
      <c r="FW96" s="2"/>
      <c r="FX96" s="2">
        <v>74</v>
      </c>
      <c r="FY96" s="2">
        <v>50</v>
      </c>
      <c r="FZ96" s="2"/>
      <c r="GA96" s="2" t="s">
        <v>6</v>
      </c>
      <c r="GB96" s="2"/>
      <c r="GC96" s="2"/>
      <c r="GD96" s="2">
        <v>0</v>
      </c>
      <c r="GE96" s="2"/>
      <c r="GF96" s="2">
        <v>-66286256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4"/>
        <v>0</v>
      </c>
      <c r="GM96" s="2">
        <f t="shared" si="135"/>
        <v>0</v>
      </c>
      <c r="GN96" s="2">
        <f t="shared" si="136"/>
        <v>0</v>
      </c>
      <c r="GO96" s="2">
        <f t="shared" si="137"/>
        <v>0</v>
      </c>
      <c r="GP96" s="2">
        <f t="shared" si="138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9"/>
        <v>0</v>
      </c>
      <c r="GW96" s="2">
        <v>1</v>
      </c>
      <c r="GX96" s="2">
        <f t="shared" si="140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204</v>
      </c>
      <c r="E97" t="s">
        <v>173</v>
      </c>
      <c r="F97" t="s">
        <v>24</v>
      </c>
      <c r="G97" t="s">
        <v>25</v>
      </c>
      <c r="H97" t="s">
        <v>26</v>
      </c>
      <c r="I97">
        <f>I95*J97</f>
        <v>2.6499999999999999E-2</v>
      </c>
      <c r="J97">
        <v>2.65</v>
      </c>
      <c r="O97">
        <f t="shared" si="108"/>
        <v>0</v>
      </c>
      <c r="P97">
        <f t="shared" si="109"/>
        <v>0</v>
      </c>
      <c r="Q97">
        <f t="shared" si="110"/>
        <v>0</v>
      </c>
      <c r="R97">
        <f t="shared" si="111"/>
        <v>0</v>
      </c>
      <c r="S97">
        <f t="shared" si="112"/>
        <v>0</v>
      </c>
      <c r="T97">
        <f t="shared" si="113"/>
        <v>0</v>
      </c>
      <c r="U97">
        <f t="shared" si="114"/>
        <v>0</v>
      </c>
      <c r="V97">
        <f t="shared" si="115"/>
        <v>0</v>
      </c>
      <c r="W97">
        <f t="shared" si="116"/>
        <v>0</v>
      </c>
      <c r="X97">
        <f t="shared" si="117"/>
        <v>0</v>
      </c>
      <c r="Y97">
        <f t="shared" si="118"/>
        <v>0</v>
      </c>
      <c r="AA97">
        <v>16697019</v>
      </c>
      <c r="AB97">
        <f t="shared" si="119"/>
        <v>0</v>
      </c>
      <c r="AC97">
        <f>ROUND((ES97),2)</f>
        <v>0</v>
      </c>
      <c r="AD97">
        <f>ROUND((((ET97)-(EU97))+AE97),2)</f>
        <v>0</v>
      </c>
      <c r="AE97">
        <f t="shared" si="141"/>
        <v>0</v>
      </c>
      <c r="AF97">
        <f t="shared" si="141"/>
        <v>0</v>
      </c>
      <c r="AG97">
        <f t="shared" si="120"/>
        <v>0</v>
      </c>
      <c r="AH97">
        <f t="shared" si="142"/>
        <v>0</v>
      </c>
      <c r="AI97">
        <f t="shared" si="142"/>
        <v>0</v>
      </c>
      <c r="AJ97">
        <f t="shared" si="121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74</v>
      </c>
      <c r="AU97">
        <v>50</v>
      </c>
      <c r="AV97">
        <v>1</v>
      </c>
      <c r="AW97">
        <v>1</v>
      </c>
      <c r="AZ97">
        <v>6.56</v>
      </c>
      <c r="BA97">
        <v>1</v>
      </c>
      <c r="BB97">
        <v>1</v>
      </c>
      <c r="BC97">
        <v>6.56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65001</v>
      </c>
      <c r="BN97">
        <v>0</v>
      </c>
      <c r="BO97" t="s">
        <v>6</v>
      </c>
      <c r="BP97">
        <v>0</v>
      </c>
      <c r="BQ97">
        <v>6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74</v>
      </c>
      <c r="CA97">
        <v>50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2"/>
        <v>0</v>
      </c>
      <c r="CQ97">
        <f t="shared" si="123"/>
        <v>0</v>
      </c>
      <c r="CR97">
        <f t="shared" si="124"/>
        <v>0</v>
      </c>
      <c r="CS97">
        <f t="shared" si="125"/>
        <v>0</v>
      </c>
      <c r="CT97">
        <f t="shared" si="126"/>
        <v>0</v>
      </c>
      <c r="CU97">
        <f t="shared" si="127"/>
        <v>0</v>
      </c>
      <c r="CV97">
        <f t="shared" si="128"/>
        <v>0</v>
      </c>
      <c r="CW97">
        <f t="shared" si="129"/>
        <v>0</v>
      </c>
      <c r="CX97">
        <f t="shared" si="130"/>
        <v>0</v>
      </c>
      <c r="CY97">
        <f t="shared" si="131"/>
        <v>0</v>
      </c>
      <c r="CZ97">
        <f t="shared" si="132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26</v>
      </c>
      <c r="DW97" t="s">
        <v>26</v>
      </c>
      <c r="DX97">
        <v>1000</v>
      </c>
      <c r="EE97">
        <v>16510574</v>
      </c>
      <c r="EF97">
        <v>6</v>
      </c>
      <c r="EG97" t="s">
        <v>20</v>
      </c>
      <c r="EH97">
        <v>0</v>
      </c>
      <c r="EI97" t="s">
        <v>6</v>
      </c>
      <c r="EJ97">
        <v>1</v>
      </c>
      <c r="EK97">
        <v>65001</v>
      </c>
      <c r="EL97" t="s">
        <v>110</v>
      </c>
      <c r="EM97" t="s">
        <v>111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3"/>
        <v>0</v>
      </c>
      <c r="FS97">
        <v>0</v>
      </c>
      <c r="FX97">
        <v>74</v>
      </c>
      <c r="FY97">
        <v>50</v>
      </c>
      <c r="GA97" t="s">
        <v>6</v>
      </c>
      <c r="GD97">
        <v>0</v>
      </c>
      <c r="GF97">
        <v>-66286256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4"/>
        <v>0</v>
      </c>
      <c r="GM97">
        <f t="shared" si="135"/>
        <v>0</v>
      </c>
      <c r="GN97">
        <f t="shared" si="136"/>
        <v>0</v>
      </c>
      <c r="GO97">
        <f t="shared" si="137"/>
        <v>0</v>
      </c>
      <c r="GP97">
        <f t="shared" si="138"/>
        <v>0</v>
      </c>
      <c r="GR97">
        <v>0</v>
      </c>
      <c r="GS97">
        <v>3</v>
      </c>
      <c r="GT97">
        <v>0</v>
      </c>
      <c r="GU97" t="s">
        <v>6</v>
      </c>
      <c r="GV97">
        <f t="shared" si="139"/>
        <v>0</v>
      </c>
      <c r="GW97">
        <v>1</v>
      </c>
      <c r="GX97">
        <f t="shared" si="140"/>
        <v>0</v>
      </c>
      <c r="HA97">
        <v>0</v>
      </c>
      <c r="HB97">
        <v>0</v>
      </c>
      <c r="IK97">
        <v>0</v>
      </c>
    </row>
    <row r="98" spans="1:255" x14ac:dyDescent="0.2">
      <c r="A98" s="2">
        <v>17</v>
      </c>
      <c r="B98" s="2">
        <v>1</v>
      </c>
      <c r="C98" s="2"/>
      <c r="D98" s="2"/>
      <c r="E98" s="2" t="s">
        <v>174</v>
      </c>
      <c r="F98" s="2" t="s">
        <v>175</v>
      </c>
      <c r="G98" s="2" t="s">
        <v>176</v>
      </c>
      <c r="H98" s="2" t="s">
        <v>177</v>
      </c>
      <c r="I98" s="2">
        <v>140</v>
      </c>
      <c r="J98" s="2">
        <v>0</v>
      </c>
      <c r="K98" s="2"/>
      <c r="L98" s="2"/>
      <c r="M98" s="2"/>
      <c r="N98" s="2"/>
      <c r="O98" s="2">
        <f>0</f>
        <v>0</v>
      </c>
      <c r="P98" s="2">
        <f>0</f>
        <v>0</v>
      </c>
      <c r="Q98" s="2">
        <f>0</f>
        <v>0</v>
      </c>
      <c r="R98" s="2">
        <f>0</f>
        <v>0</v>
      </c>
      <c r="S98" s="2">
        <f>0</f>
        <v>0</v>
      </c>
      <c r="T98" s="2">
        <f>0</f>
        <v>0</v>
      </c>
      <c r="U98" s="2">
        <f>0</f>
        <v>0</v>
      </c>
      <c r="V98" s="2">
        <f>0</f>
        <v>0</v>
      </c>
      <c r="W98" s="2">
        <f>0</f>
        <v>0</v>
      </c>
      <c r="X98" s="2">
        <f>0</f>
        <v>0</v>
      </c>
      <c r="Y98" s="2">
        <f>0</f>
        <v>0</v>
      </c>
      <c r="Z98" s="2"/>
      <c r="AA98" s="2">
        <v>16697018</v>
      </c>
      <c r="AB98" s="2">
        <f>ROUND((AK98),2)</f>
        <v>42.98</v>
      </c>
      <c r="AC98" s="2">
        <f>0</f>
        <v>0</v>
      </c>
      <c r="AD98" s="2">
        <f>0</f>
        <v>0</v>
      </c>
      <c r="AE98" s="2">
        <f>0</f>
        <v>0</v>
      </c>
      <c r="AF98" s="2">
        <f>0</f>
        <v>0</v>
      </c>
      <c r="AG98" s="2">
        <f>0</f>
        <v>0</v>
      </c>
      <c r="AH98" s="2">
        <f>0</f>
        <v>0</v>
      </c>
      <c r="AI98" s="2">
        <f>0</f>
        <v>0</v>
      </c>
      <c r="AJ98" s="2">
        <f>0</f>
        <v>0</v>
      </c>
      <c r="AK98" s="2">
        <v>42.98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178</v>
      </c>
      <c r="BK98" s="2"/>
      <c r="BL98" s="2"/>
      <c r="BM98" s="2">
        <v>700004</v>
      </c>
      <c r="BN98" s="2">
        <v>0</v>
      </c>
      <c r="BO98" s="2" t="s">
        <v>6</v>
      </c>
      <c r="BP98" s="2">
        <v>0</v>
      </c>
      <c r="BQ98" s="2">
        <v>19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0</v>
      </c>
      <c r="CA98" s="2">
        <v>0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>AB98*AZ98</f>
        <v>42.98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1013</v>
      </c>
      <c r="DV98" s="2" t="s">
        <v>177</v>
      </c>
      <c r="DW98" s="2" t="s">
        <v>177</v>
      </c>
      <c r="DX98" s="2">
        <v>1</v>
      </c>
      <c r="DY98" s="2"/>
      <c r="DZ98" s="2"/>
      <c r="EA98" s="2"/>
      <c r="EB98" s="2"/>
      <c r="EC98" s="2"/>
      <c r="ED98" s="2"/>
      <c r="EE98" s="2">
        <v>16510675</v>
      </c>
      <c r="EF98" s="2">
        <v>19</v>
      </c>
      <c r="EG98" s="2" t="s">
        <v>179</v>
      </c>
      <c r="EH98" s="2">
        <v>0</v>
      </c>
      <c r="EI98" s="2" t="s">
        <v>6</v>
      </c>
      <c r="EJ98" s="2">
        <v>1</v>
      </c>
      <c r="EK98" s="2">
        <v>700004</v>
      </c>
      <c r="EL98" s="2" t="s">
        <v>180</v>
      </c>
      <c r="EM98" s="2" t="s">
        <v>181</v>
      </c>
      <c r="EN98" s="2"/>
      <c r="EO98" s="2" t="s">
        <v>6</v>
      </c>
      <c r="EP98" s="2"/>
      <c r="EQ98" s="2">
        <v>131072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3"/>
        <v>0</v>
      </c>
      <c r="FS98" s="2">
        <v>0</v>
      </c>
      <c r="FT98" s="2"/>
      <c r="FU98" s="2"/>
      <c r="FV98" s="2"/>
      <c r="FW98" s="2"/>
      <c r="FX98" s="2">
        <v>0</v>
      </c>
      <c r="FY98" s="2">
        <v>0</v>
      </c>
      <c r="FZ98" s="2"/>
      <c r="GA98" s="2" t="s">
        <v>6</v>
      </c>
      <c r="GB98" s="2"/>
      <c r="GC98" s="2"/>
      <c r="GD98" s="2">
        <v>0</v>
      </c>
      <c r="GE98" s="2"/>
      <c r="GF98" s="2">
        <v>811861299</v>
      </c>
      <c r="GG98" s="2">
        <v>2</v>
      </c>
      <c r="GH98" s="2">
        <v>1</v>
      </c>
      <c r="GI98" s="2">
        <v>-2</v>
      </c>
      <c r="GJ98" s="2">
        <v>2</v>
      </c>
      <c r="GK98" s="2">
        <f>ROUND(R98*(R12)/100,2)</f>
        <v>0</v>
      </c>
      <c r="GL98" s="2">
        <f t="shared" si="134"/>
        <v>0</v>
      </c>
      <c r="GM98" s="2">
        <f>ROUND(CP98*I98,2)</f>
        <v>6017.2</v>
      </c>
      <c r="GN98" s="2">
        <f>IF(OR(BI98=0,BI98=1),ROUND(CP98*I98,2),0)</f>
        <v>6017.2</v>
      </c>
      <c r="GO98" s="2">
        <f>IF(BI98=2,ROUND(CP98*I98,2),0)</f>
        <v>0</v>
      </c>
      <c r="GP98" s="2">
        <f>IF(BI98=4,ROUND(CP98*I98,2)+GX98,0)</f>
        <v>0</v>
      </c>
      <c r="GQ98" s="2"/>
      <c r="GR98" s="2">
        <v>0</v>
      </c>
      <c r="GS98" s="2">
        <v>3</v>
      </c>
      <c r="GT98" s="2"/>
      <c r="GU98" s="2" t="s">
        <v>6</v>
      </c>
      <c r="GV98" s="2">
        <f>0</f>
        <v>0</v>
      </c>
      <c r="GW98" s="2">
        <v>1</v>
      </c>
      <c r="GX98" s="2">
        <f t="shared" si="140"/>
        <v>0</v>
      </c>
      <c r="GY98" s="2">
        <v>0</v>
      </c>
      <c r="GZ98" s="2">
        <v>0</v>
      </c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E99" t="s">
        <v>174</v>
      </c>
      <c r="F99" t="s">
        <v>175</v>
      </c>
      <c r="G99" t="s">
        <v>176</v>
      </c>
      <c r="H99" t="s">
        <v>177</v>
      </c>
      <c r="I99">
        <v>140</v>
      </c>
      <c r="J99">
        <v>0</v>
      </c>
      <c r="O99">
        <f>0</f>
        <v>0</v>
      </c>
      <c r="P99">
        <f>0</f>
        <v>0</v>
      </c>
      <c r="Q99">
        <f>0</f>
        <v>0</v>
      </c>
      <c r="R99">
        <f>0</f>
        <v>0</v>
      </c>
      <c r="S99">
        <f>0</f>
        <v>0</v>
      </c>
      <c r="T99">
        <f>0</f>
        <v>0</v>
      </c>
      <c r="U99">
        <f>0</f>
        <v>0</v>
      </c>
      <c r="V99">
        <f>0</f>
        <v>0</v>
      </c>
      <c r="W99">
        <f>0</f>
        <v>0</v>
      </c>
      <c r="X99">
        <f>0</f>
        <v>0</v>
      </c>
      <c r="Y99">
        <f>0</f>
        <v>0</v>
      </c>
      <c r="AA99">
        <v>16697019</v>
      </c>
      <c r="AB99">
        <f>ROUND((AK99),2)</f>
        <v>42.98</v>
      </c>
      <c r="AC99">
        <f>0</f>
        <v>0</v>
      </c>
      <c r="AD99">
        <f>0</f>
        <v>0</v>
      </c>
      <c r="AE99">
        <f>0</f>
        <v>0</v>
      </c>
      <c r="AF99">
        <f>0</f>
        <v>0</v>
      </c>
      <c r="AG99">
        <f>0</f>
        <v>0</v>
      </c>
      <c r="AH99">
        <f>0</f>
        <v>0</v>
      </c>
      <c r="AI99">
        <f>0</f>
        <v>0</v>
      </c>
      <c r="AJ99">
        <f>0</f>
        <v>0</v>
      </c>
      <c r="AK99">
        <v>42.98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6.56</v>
      </c>
      <c r="BA99">
        <v>1</v>
      </c>
      <c r="BB99">
        <v>1</v>
      </c>
      <c r="BC99">
        <v>1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178</v>
      </c>
      <c r="BM99">
        <v>700004</v>
      </c>
      <c r="BN99">
        <v>0</v>
      </c>
      <c r="BO99" t="s">
        <v>6</v>
      </c>
      <c r="BP99">
        <v>0</v>
      </c>
      <c r="BQ99">
        <v>19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0</v>
      </c>
      <c r="CA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>AB99*AZ99</f>
        <v>281.94879999999995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177</v>
      </c>
      <c r="DW99" t="s">
        <v>177</v>
      </c>
      <c r="DX99">
        <v>1</v>
      </c>
      <c r="EE99">
        <v>16510675</v>
      </c>
      <c r="EF99">
        <v>19</v>
      </c>
      <c r="EG99" t="s">
        <v>179</v>
      </c>
      <c r="EH99">
        <v>0</v>
      </c>
      <c r="EI99" t="s">
        <v>6</v>
      </c>
      <c r="EJ99">
        <v>1</v>
      </c>
      <c r="EK99">
        <v>700004</v>
      </c>
      <c r="EL99" t="s">
        <v>180</v>
      </c>
      <c r="EM99" t="s">
        <v>181</v>
      </c>
      <c r="EO99" t="s">
        <v>6</v>
      </c>
      <c r="EQ99">
        <v>131072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FQ99">
        <v>0</v>
      </c>
      <c r="FR99">
        <f t="shared" si="133"/>
        <v>0</v>
      </c>
      <c r="FS99">
        <v>0</v>
      </c>
      <c r="FX99">
        <v>0</v>
      </c>
      <c r="FY99">
        <v>0</v>
      </c>
      <c r="GA99" t="s">
        <v>6</v>
      </c>
      <c r="GD99">
        <v>0</v>
      </c>
      <c r="GF99">
        <v>811861299</v>
      </c>
      <c r="GG99">
        <v>1</v>
      </c>
      <c r="GH99">
        <v>1</v>
      </c>
      <c r="GI99">
        <v>4</v>
      </c>
      <c r="GJ99">
        <v>2</v>
      </c>
      <c r="GK99">
        <f>ROUND(R99*(S12)/100,2)</f>
        <v>0</v>
      </c>
      <c r="GL99">
        <f t="shared" si="134"/>
        <v>0</v>
      </c>
      <c r="GM99">
        <f>ROUND(CP99*I99,2)</f>
        <v>39472.83</v>
      </c>
      <c r="GN99">
        <f>IF(OR(BI99=0,BI99=1),ROUND(CP99*I99,2),0)</f>
        <v>39472.83</v>
      </c>
      <c r="GO99">
        <f>IF(BI99=2,ROUND(CP99*I99,2),0)</f>
        <v>0</v>
      </c>
      <c r="GP99">
        <f>IF(BI99=4,ROUND(CP99*I99,2)+GX99,0)</f>
        <v>0</v>
      </c>
      <c r="GR99">
        <v>0</v>
      </c>
      <c r="GS99">
        <v>3</v>
      </c>
      <c r="GU99" t="s">
        <v>6</v>
      </c>
      <c r="GV99">
        <f>0</f>
        <v>0</v>
      </c>
      <c r="GW99">
        <v>1</v>
      </c>
      <c r="GX99">
        <f t="shared" si="140"/>
        <v>0</v>
      </c>
      <c r="GY99">
        <v>0</v>
      </c>
      <c r="GZ99"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/>
      <c r="D100" s="2"/>
      <c r="E100" s="2" t="s">
        <v>182</v>
      </c>
      <c r="F100" s="2" t="s">
        <v>183</v>
      </c>
      <c r="G100" s="2" t="s">
        <v>184</v>
      </c>
      <c r="H100" s="2" t="s">
        <v>177</v>
      </c>
      <c r="I100" s="2">
        <v>140</v>
      </c>
      <c r="J100" s="2">
        <v>0</v>
      </c>
      <c r="K100" s="2"/>
      <c r="L100" s="2"/>
      <c r="M100" s="2"/>
      <c r="N100" s="2"/>
      <c r="O100" s="2">
        <f>0</f>
        <v>0</v>
      </c>
      <c r="P100" s="2">
        <f>0</f>
        <v>0</v>
      </c>
      <c r="Q100" s="2">
        <f>0</f>
        <v>0</v>
      </c>
      <c r="R100" s="2">
        <f>0</f>
        <v>0</v>
      </c>
      <c r="S100" s="2">
        <f>0</f>
        <v>0</v>
      </c>
      <c r="T100" s="2">
        <f>0</f>
        <v>0</v>
      </c>
      <c r="U100" s="2">
        <f>0</f>
        <v>0</v>
      </c>
      <c r="V100" s="2">
        <f>0</f>
        <v>0</v>
      </c>
      <c r="W100" s="2">
        <f>0</f>
        <v>0</v>
      </c>
      <c r="X100" s="2">
        <f>0</f>
        <v>0</v>
      </c>
      <c r="Y100" s="2">
        <f>0</f>
        <v>0</v>
      </c>
      <c r="Z100" s="2"/>
      <c r="AA100" s="2">
        <v>16697018</v>
      </c>
      <c r="AB100" s="2">
        <f>ROUND((AK100),2)</f>
        <v>52.48</v>
      </c>
      <c r="AC100" s="2">
        <f>0</f>
        <v>0</v>
      </c>
      <c r="AD100" s="2">
        <f>0</f>
        <v>0</v>
      </c>
      <c r="AE100" s="2">
        <f>0</f>
        <v>0</v>
      </c>
      <c r="AF100" s="2">
        <f>0</f>
        <v>0</v>
      </c>
      <c r="AG100" s="2">
        <f>0</f>
        <v>0</v>
      </c>
      <c r="AH100" s="2">
        <f>0</f>
        <v>0</v>
      </c>
      <c r="AI100" s="2">
        <f>0</f>
        <v>0</v>
      </c>
      <c r="AJ100" s="2">
        <f>0</f>
        <v>0</v>
      </c>
      <c r="AK100" s="2">
        <v>52.48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185</v>
      </c>
      <c r="BK100" s="2"/>
      <c r="BL100" s="2"/>
      <c r="BM100" s="2">
        <v>700005</v>
      </c>
      <c r="BN100" s="2">
        <v>0</v>
      </c>
      <c r="BO100" s="2" t="s">
        <v>6</v>
      </c>
      <c r="BP100" s="2">
        <v>0</v>
      </c>
      <c r="BQ100" s="2">
        <v>10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0</v>
      </c>
      <c r="CA100" s="2">
        <v>0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>AB100*AZ100</f>
        <v>52.48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1013</v>
      </c>
      <c r="DV100" s="2" t="s">
        <v>177</v>
      </c>
      <c r="DW100" s="2" t="s">
        <v>177</v>
      </c>
      <c r="DX100" s="2">
        <v>1</v>
      </c>
      <c r="DY100" s="2"/>
      <c r="DZ100" s="2"/>
      <c r="EA100" s="2"/>
      <c r="EB100" s="2"/>
      <c r="EC100" s="2"/>
      <c r="ED100" s="2"/>
      <c r="EE100" s="2">
        <v>16510679</v>
      </c>
      <c r="EF100" s="2">
        <v>10</v>
      </c>
      <c r="EG100" s="2" t="s">
        <v>186</v>
      </c>
      <c r="EH100" s="2">
        <v>0</v>
      </c>
      <c r="EI100" s="2" t="s">
        <v>6</v>
      </c>
      <c r="EJ100" s="2">
        <v>1</v>
      </c>
      <c r="EK100" s="2">
        <v>700005</v>
      </c>
      <c r="EL100" s="2" t="s">
        <v>187</v>
      </c>
      <c r="EM100" s="2" t="s">
        <v>188</v>
      </c>
      <c r="EN100" s="2"/>
      <c r="EO100" s="2" t="s">
        <v>6</v>
      </c>
      <c r="EP100" s="2"/>
      <c r="EQ100" s="2">
        <v>131072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3"/>
        <v>0</v>
      </c>
      <c r="FS100" s="2">
        <v>0</v>
      </c>
      <c r="FT100" s="2"/>
      <c r="FU100" s="2"/>
      <c r="FV100" s="2"/>
      <c r="FW100" s="2"/>
      <c r="FX100" s="2">
        <v>0</v>
      </c>
      <c r="FY100" s="2">
        <v>0</v>
      </c>
      <c r="FZ100" s="2"/>
      <c r="GA100" s="2" t="s">
        <v>6</v>
      </c>
      <c r="GB100" s="2"/>
      <c r="GC100" s="2"/>
      <c r="GD100" s="2">
        <v>0</v>
      </c>
      <c r="GE100" s="2"/>
      <c r="GF100" s="2">
        <v>446116061</v>
      </c>
      <c r="GG100" s="2">
        <v>2</v>
      </c>
      <c r="GH100" s="2">
        <v>1</v>
      </c>
      <c r="GI100" s="2">
        <v>-2</v>
      </c>
      <c r="GJ100" s="2">
        <v>2</v>
      </c>
      <c r="GK100" s="2">
        <f>ROUND(R100*(R12)/100,2)</f>
        <v>0</v>
      </c>
      <c r="GL100" s="2">
        <f t="shared" si="134"/>
        <v>0</v>
      </c>
      <c r="GM100" s="2">
        <f>ROUND(CP100*I100,2)</f>
        <v>7347.2</v>
      </c>
      <c r="GN100" s="2">
        <f>IF(OR(BI100=0,BI100=1),ROUND(CP100*I100,2),0)</f>
        <v>7347.2</v>
      </c>
      <c r="GO100" s="2">
        <f>IF(BI100=2,ROUND(CP100*I100,2),0)</f>
        <v>0</v>
      </c>
      <c r="GP100" s="2">
        <f>IF(BI100=4,ROUND(CP100*I100,2)+GX100,0)</f>
        <v>0</v>
      </c>
      <c r="GQ100" s="2"/>
      <c r="GR100" s="2">
        <v>0</v>
      </c>
      <c r="GS100" s="2">
        <v>3</v>
      </c>
      <c r="GT100" s="2"/>
      <c r="GU100" s="2" t="s">
        <v>6</v>
      </c>
      <c r="GV100" s="2">
        <f>0</f>
        <v>0</v>
      </c>
      <c r="GW100" s="2">
        <v>1</v>
      </c>
      <c r="GX100" s="2">
        <f t="shared" si="140"/>
        <v>0</v>
      </c>
      <c r="GY100" s="2">
        <v>0</v>
      </c>
      <c r="GZ100" s="2">
        <v>0</v>
      </c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E101" t="s">
        <v>182</v>
      </c>
      <c r="F101" t="s">
        <v>183</v>
      </c>
      <c r="G101" t="s">
        <v>184</v>
      </c>
      <c r="H101" t="s">
        <v>177</v>
      </c>
      <c r="I101">
        <v>140</v>
      </c>
      <c r="J101">
        <v>0</v>
      </c>
      <c r="O101">
        <f>0</f>
        <v>0</v>
      </c>
      <c r="P101">
        <f>0</f>
        <v>0</v>
      </c>
      <c r="Q101">
        <f>0</f>
        <v>0</v>
      </c>
      <c r="R101">
        <f>0</f>
        <v>0</v>
      </c>
      <c r="S101">
        <f>0</f>
        <v>0</v>
      </c>
      <c r="T101">
        <f>0</f>
        <v>0</v>
      </c>
      <c r="U101">
        <f>0</f>
        <v>0</v>
      </c>
      <c r="V101">
        <f>0</f>
        <v>0</v>
      </c>
      <c r="W101">
        <f>0</f>
        <v>0</v>
      </c>
      <c r="X101">
        <f>0</f>
        <v>0</v>
      </c>
      <c r="Y101">
        <f>0</f>
        <v>0</v>
      </c>
      <c r="AA101">
        <v>16697019</v>
      </c>
      <c r="AB101">
        <f>ROUND((AK101),2)</f>
        <v>52.48</v>
      </c>
      <c r="AC101">
        <f>0</f>
        <v>0</v>
      </c>
      <c r="AD101">
        <f>0</f>
        <v>0</v>
      </c>
      <c r="AE101">
        <f>0</f>
        <v>0</v>
      </c>
      <c r="AF101">
        <f>0</f>
        <v>0</v>
      </c>
      <c r="AG101">
        <f>0</f>
        <v>0</v>
      </c>
      <c r="AH101">
        <f>0</f>
        <v>0</v>
      </c>
      <c r="AI101">
        <f>0</f>
        <v>0</v>
      </c>
      <c r="AJ101">
        <f>0</f>
        <v>0</v>
      </c>
      <c r="AK101">
        <v>52.48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1</v>
      </c>
      <c r="AZ101">
        <v>6.56</v>
      </c>
      <c r="BA101">
        <v>1</v>
      </c>
      <c r="BB101">
        <v>1</v>
      </c>
      <c r="BC101">
        <v>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185</v>
      </c>
      <c r="BM101">
        <v>700005</v>
      </c>
      <c r="BN101">
        <v>0</v>
      </c>
      <c r="BO101" t="s">
        <v>6</v>
      </c>
      <c r="BP101">
        <v>0</v>
      </c>
      <c r="BQ101">
        <v>10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0</v>
      </c>
      <c r="CA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>AB101*AZ101</f>
        <v>344.26879999999994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177</v>
      </c>
      <c r="DW101" t="s">
        <v>177</v>
      </c>
      <c r="DX101">
        <v>1</v>
      </c>
      <c r="EE101">
        <v>16510679</v>
      </c>
      <c r="EF101">
        <v>10</v>
      </c>
      <c r="EG101" t="s">
        <v>186</v>
      </c>
      <c r="EH101">
        <v>0</v>
      </c>
      <c r="EI101" t="s">
        <v>6</v>
      </c>
      <c r="EJ101">
        <v>1</v>
      </c>
      <c r="EK101">
        <v>700005</v>
      </c>
      <c r="EL101" t="s">
        <v>187</v>
      </c>
      <c r="EM101" t="s">
        <v>188</v>
      </c>
      <c r="EO101" t="s">
        <v>6</v>
      </c>
      <c r="EQ101">
        <v>131072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FQ101">
        <v>0</v>
      </c>
      <c r="FR101">
        <f t="shared" si="133"/>
        <v>0</v>
      </c>
      <c r="FS101">
        <v>0</v>
      </c>
      <c r="FX101">
        <v>0</v>
      </c>
      <c r="FY101">
        <v>0</v>
      </c>
      <c r="GA101" t="s">
        <v>6</v>
      </c>
      <c r="GD101">
        <v>0</v>
      </c>
      <c r="GF101">
        <v>446116061</v>
      </c>
      <c r="GG101">
        <v>1</v>
      </c>
      <c r="GH101">
        <v>1</v>
      </c>
      <c r="GI101">
        <v>4</v>
      </c>
      <c r="GJ101">
        <v>2</v>
      </c>
      <c r="GK101">
        <f>ROUND(R101*(S12)/100,2)</f>
        <v>0</v>
      </c>
      <c r="GL101">
        <f t="shared" si="134"/>
        <v>0</v>
      </c>
      <c r="GM101">
        <f>ROUND(CP101*I101,2)</f>
        <v>48197.63</v>
      </c>
      <c r="GN101">
        <f>IF(OR(BI101=0,BI101=1),ROUND(CP101*I101,2),0)</f>
        <v>48197.63</v>
      </c>
      <c r="GO101">
        <f>IF(BI101=2,ROUND(CP101*I101,2),0)</f>
        <v>0</v>
      </c>
      <c r="GP101">
        <f>IF(BI101=4,ROUND(CP101*I101,2)+GX101,0)</f>
        <v>0</v>
      </c>
      <c r="GR101">
        <v>0</v>
      </c>
      <c r="GS101">
        <v>3</v>
      </c>
      <c r="GU101" t="s">
        <v>6</v>
      </c>
      <c r="GV101">
        <f>0</f>
        <v>0</v>
      </c>
      <c r="GW101">
        <v>1</v>
      </c>
      <c r="GX101">
        <f t="shared" si="140"/>
        <v>0</v>
      </c>
      <c r="GY101">
        <v>0</v>
      </c>
      <c r="GZ101">
        <v>0</v>
      </c>
      <c r="HA101">
        <v>0</v>
      </c>
      <c r="HB101">
        <v>0</v>
      </c>
      <c r="IK101">
        <v>0</v>
      </c>
    </row>
    <row r="103" spans="1:255" x14ac:dyDescent="0.2">
      <c r="A103" s="3">
        <v>51</v>
      </c>
      <c r="B103" s="3">
        <f>B24</f>
        <v>1</v>
      </c>
      <c r="C103" s="3">
        <f>A24</f>
        <v>4</v>
      </c>
      <c r="D103" s="3">
        <f>ROW(A24)</f>
        <v>24</v>
      </c>
      <c r="E103" s="3"/>
      <c r="F103" s="3" t="str">
        <f>IF(F24&lt;&gt;"",F24,"")</f>
        <v>Новый раздел</v>
      </c>
      <c r="G103" s="3" t="str">
        <f>IF(G24&lt;&gt;"",G24,"")</f>
        <v>Демонтажные работы</v>
      </c>
      <c r="H103" s="3">
        <v>0</v>
      </c>
      <c r="I103" s="3"/>
      <c r="J103" s="3"/>
      <c r="K103" s="3"/>
      <c r="L103" s="3"/>
      <c r="M103" s="3"/>
      <c r="N103" s="3"/>
      <c r="O103" s="3">
        <f t="shared" ref="O103:T103" si="143">ROUND(AB103,2)</f>
        <v>11805.54</v>
      </c>
      <c r="P103" s="3">
        <f t="shared" si="143"/>
        <v>2.1800000000000002</v>
      </c>
      <c r="Q103" s="3">
        <f t="shared" si="143"/>
        <v>564.30999999999995</v>
      </c>
      <c r="R103" s="3">
        <f t="shared" si="143"/>
        <v>151.30000000000001</v>
      </c>
      <c r="S103" s="3">
        <f t="shared" si="143"/>
        <v>11239.05</v>
      </c>
      <c r="T103" s="3">
        <f t="shared" si="143"/>
        <v>0</v>
      </c>
      <c r="U103" s="3">
        <f>AH103</f>
        <v>1349.0566070000004</v>
      </c>
      <c r="V103" s="3">
        <f>AI103</f>
        <v>11.302061000000002</v>
      </c>
      <c r="W103" s="3">
        <f>ROUND(AJ103,2)</f>
        <v>0</v>
      </c>
      <c r="X103" s="3">
        <f>ROUND(AK103,2)</f>
        <v>9195.5</v>
      </c>
      <c r="Y103" s="3">
        <f>ROUND(AL103,2)</f>
        <v>6656.36</v>
      </c>
      <c r="Z103" s="3"/>
      <c r="AA103" s="3"/>
      <c r="AB103" s="3">
        <f>ROUND(SUMIF(AA28:AA101,"=16697018",O28:O101),2)</f>
        <v>11805.54</v>
      </c>
      <c r="AC103" s="3">
        <f>ROUND(SUMIF(AA28:AA101,"=16697018",P28:P101),2)</f>
        <v>2.1800000000000002</v>
      </c>
      <c r="AD103" s="3">
        <f>ROUND(SUMIF(AA28:AA101,"=16697018",Q28:Q101),2)</f>
        <v>564.30999999999995</v>
      </c>
      <c r="AE103" s="3">
        <f>ROUND(SUMIF(AA28:AA101,"=16697018",R28:R101),2)</f>
        <v>151.30000000000001</v>
      </c>
      <c r="AF103" s="3">
        <f>ROUND(SUMIF(AA28:AA101,"=16697018",S28:S101),2)</f>
        <v>11239.05</v>
      </c>
      <c r="AG103" s="3">
        <f>ROUND(SUMIF(AA28:AA101,"=16697018",T28:T101),2)</f>
        <v>0</v>
      </c>
      <c r="AH103" s="3">
        <f>SUMIF(AA28:AA101,"=16697018",U28:U101)</f>
        <v>1349.0566070000004</v>
      </c>
      <c r="AI103" s="3">
        <f>SUMIF(AA28:AA101,"=16697018",V28:V101)</f>
        <v>11.302061000000002</v>
      </c>
      <c r="AJ103" s="3">
        <f>ROUND(SUMIF(AA28:AA101,"=16697018",W28:W101),2)</f>
        <v>0</v>
      </c>
      <c r="AK103" s="3">
        <f>ROUND(SUMIF(AA28:AA101,"=16697018",X28:X101),2)</f>
        <v>9195.5</v>
      </c>
      <c r="AL103" s="3">
        <f>ROUND(SUMIF(AA28:AA101,"=16697018",Y28:Y101),2)</f>
        <v>6656.36</v>
      </c>
      <c r="AM103" s="3"/>
      <c r="AN103" s="3"/>
      <c r="AO103" s="3">
        <f t="shared" ref="AO103:BC103" si="144">ROUND(BX103,2)</f>
        <v>0</v>
      </c>
      <c r="AP103" s="3">
        <f t="shared" si="144"/>
        <v>0</v>
      </c>
      <c r="AQ103" s="3">
        <f t="shared" si="144"/>
        <v>0</v>
      </c>
      <c r="AR103" s="3">
        <f t="shared" si="144"/>
        <v>41021.800000000003</v>
      </c>
      <c r="AS103" s="3">
        <f t="shared" si="144"/>
        <v>40930.129999999997</v>
      </c>
      <c r="AT103" s="3">
        <f t="shared" si="144"/>
        <v>91.67</v>
      </c>
      <c r="AU103" s="3">
        <f t="shared" si="144"/>
        <v>0</v>
      </c>
      <c r="AV103" s="3">
        <f t="shared" si="144"/>
        <v>2.1800000000000002</v>
      </c>
      <c r="AW103" s="3">
        <f t="shared" si="144"/>
        <v>2.1800000000000002</v>
      </c>
      <c r="AX103" s="3">
        <f t="shared" si="144"/>
        <v>0</v>
      </c>
      <c r="AY103" s="3">
        <f t="shared" si="144"/>
        <v>2.1800000000000002</v>
      </c>
      <c r="AZ103" s="3">
        <f t="shared" si="144"/>
        <v>0</v>
      </c>
      <c r="BA103" s="3">
        <f t="shared" si="144"/>
        <v>0</v>
      </c>
      <c r="BB103" s="3">
        <f t="shared" si="144"/>
        <v>0</v>
      </c>
      <c r="BC103" s="3">
        <f t="shared" si="144"/>
        <v>0</v>
      </c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>
        <f>ROUND(SUMIF(AA28:AA101,"=16697018",FQ28:FQ101),2)</f>
        <v>0</v>
      </c>
      <c r="BY103" s="3">
        <f>ROUND(SUMIF(AA28:AA101,"=16697018",FR28:FR101),2)</f>
        <v>0</v>
      </c>
      <c r="BZ103" s="3">
        <f>ROUND(SUMIF(AA28:AA101,"=16697018",GL28:GL101),2)</f>
        <v>0</v>
      </c>
      <c r="CA103" s="3">
        <f>ROUND(SUMIF(AA28:AA101,"=16697018",GM28:GM101),2)</f>
        <v>41021.800000000003</v>
      </c>
      <c r="CB103" s="3">
        <f>ROUND(SUMIF(AA28:AA101,"=16697018",GN28:GN101),2)</f>
        <v>40930.129999999997</v>
      </c>
      <c r="CC103" s="3">
        <f>ROUND(SUMIF(AA28:AA101,"=16697018",GO28:GO101),2)</f>
        <v>91.67</v>
      </c>
      <c r="CD103" s="3">
        <f>ROUND(SUMIF(AA28:AA101,"=16697018",GP28:GP101),2)</f>
        <v>0</v>
      </c>
      <c r="CE103" s="3">
        <f>AC103-BX103</f>
        <v>2.1800000000000002</v>
      </c>
      <c r="CF103" s="3">
        <f>AC103-BY103</f>
        <v>2.1800000000000002</v>
      </c>
      <c r="CG103" s="3">
        <f>BX103-BZ103</f>
        <v>0</v>
      </c>
      <c r="CH103" s="3">
        <f>AC103-BX103-BY103+BZ103</f>
        <v>2.1800000000000002</v>
      </c>
      <c r="CI103" s="3">
        <f>BY103-BZ103</f>
        <v>0</v>
      </c>
      <c r="CJ103" s="3">
        <f>ROUND(SUMIF(AA28:AA101,"=16697018",GX28:GX101),2)</f>
        <v>0</v>
      </c>
      <c r="CK103" s="3">
        <f>ROUND(SUMIF(AA28:AA101,"=16697018",GY28:GY101),2)</f>
        <v>0</v>
      </c>
      <c r="CL103" s="3">
        <f>ROUND(SUMIF(AA28:AA101,"=16697018",GZ28:GZ101),2)</f>
        <v>0</v>
      </c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4">
        <f t="shared" ref="DG103:DL103" si="145">ROUND(DT103,2)</f>
        <v>77444.399999999994</v>
      </c>
      <c r="DH103" s="4">
        <f t="shared" si="145"/>
        <v>14.33</v>
      </c>
      <c r="DI103" s="4">
        <f t="shared" si="145"/>
        <v>3701.86</v>
      </c>
      <c r="DJ103" s="4">
        <f t="shared" si="145"/>
        <v>992.59</v>
      </c>
      <c r="DK103" s="4">
        <f t="shared" si="145"/>
        <v>73728.210000000006</v>
      </c>
      <c r="DL103" s="4">
        <f t="shared" si="145"/>
        <v>0</v>
      </c>
      <c r="DM103" s="4">
        <f>DZ103</f>
        <v>1349.0566070000004</v>
      </c>
      <c r="DN103" s="4">
        <f>EA103</f>
        <v>11.302061000000002</v>
      </c>
      <c r="DO103" s="4">
        <f>ROUND(EB103,2)</f>
        <v>0</v>
      </c>
      <c r="DP103" s="4">
        <f>ROUND(EC103,2)</f>
        <v>60322.69</v>
      </c>
      <c r="DQ103" s="4">
        <f>ROUND(ED103,2)</f>
        <v>43665.62</v>
      </c>
      <c r="DR103" s="4"/>
      <c r="DS103" s="4"/>
      <c r="DT103" s="4">
        <f>ROUND(SUMIF(AA28:AA101,"=16697019",O28:O101),2)</f>
        <v>77444.399999999994</v>
      </c>
      <c r="DU103" s="4">
        <f>ROUND(SUMIF(AA28:AA101,"=16697019",P28:P101),2)</f>
        <v>14.33</v>
      </c>
      <c r="DV103" s="4">
        <f>ROUND(SUMIF(AA28:AA101,"=16697019",Q28:Q101),2)</f>
        <v>3701.86</v>
      </c>
      <c r="DW103" s="4">
        <f>ROUND(SUMIF(AA28:AA101,"=16697019",R28:R101),2)</f>
        <v>992.59</v>
      </c>
      <c r="DX103" s="4">
        <f>ROUND(SUMIF(AA28:AA101,"=16697019",S28:S101),2)</f>
        <v>73728.210000000006</v>
      </c>
      <c r="DY103" s="4">
        <f>ROUND(SUMIF(AA28:AA101,"=16697019",T28:T101),2)</f>
        <v>0</v>
      </c>
      <c r="DZ103" s="4">
        <f>SUMIF(AA28:AA101,"=16697019",U28:U101)</f>
        <v>1349.0566070000004</v>
      </c>
      <c r="EA103" s="4">
        <f>SUMIF(AA28:AA101,"=16697019",V28:V101)</f>
        <v>11.302061000000002</v>
      </c>
      <c r="EB103" s="4">
        <f>ROUND(SUMIF(AA28:AA101,"=16697019",W28:W101),2)</f>
        <v>0</v>
      </c>
      <c r="EC103" s="4">
        <f>ROUND(SUMIF(AA28:AA101,"=16697019",X28:X101),2)</f>
        <v>60322.69</v>
      </c>
      <c r="ED103" s="4">
        <f>ROUND(SUMIF(AA28:AA101,"=16697019",Y28:Y101),2)</f>
        <v>43665.62</v>
      </c>
      <c r="EE103" s="4"/>
      <c r="EF103" s="4"/>
      <c r="EG103" s="4">
        <f t="shared" ref="EG103:EU103" si="146">ROUND(FP103,2)</f>
        <v>0</v>
      </c>
      <c r="EH103" s="4">
        <f t="shared" si="146"/>
        <v>0</v>
      </c>
      <c r="EI103" s="4">
        <f t="shared" si="146"/>
        <v>0</v>
      </c>
      <c r="EJ103" s="4">
        <f t="shared" si="146"/>
        <v>269103.17</v>
      </c>
      <c r="EK103" s="4">
        <f t="shared" si="146"/>
        <v>268501.84000000003</v>
      </c>
      <c r="EL103" s="4">
        <f t="shared" si="146"/>
        <v>601.33000000000004</v>
      </c>
      <c r="EM103" s="4">
        <f t="shared" si="146"/>
        <v>0</v>
      </c>
      <c r="EN103" s="4">
        <f t="shared" si="146"/>
        <v>14.33</v>
      </c>
      <c r="EO103" s="4">
        <f t="shared" si="146"/>
        <v>14.33</v>
      </c>
      <c r="EP103" s="4">
        <f t="shared" si="146"/>
        <v>0</v>
      </c>
      <c r="EQ103" s="4">
        <f t="shared" si="146"/>
        <v>14.33</v>
      </c>
      <c r="ER103" s="4">
        <f t="shared" si="146"/>
        <v>0</v>
      </c>
      <c r="ES103" s="4">
        <f t="shared" si="146"/>
        <v>0</v>
      </c>
      <c r="ET103" s="4">
        <f t="shared" si="146"/>
        <v>0</v>
      </c>
      <c r="EU103" s="4">
        <f t="shared" si="146"/>
        <v>0</v>
      </c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>
        <f>ROUND(SUMIF(AA28:AA101,"=16697019",FQ28:FQ101),2)</f>
        <v>0</v>
      </c>
      <c r="FQ103" s="4">
        <f>ROUND(SUMIF(AA28:AA101,"=16697019",FR28:FR101),2)</f>
        <v>0</v>
      </c>
      <c r="FR103" s="4">
        <f>ROUND(SUMIF(AA28:AA101,"=16697019",GL28:GL101),2)</f>
        <v>0</v>
      </c>
      <c r="FS103" s="4">
        <f>ROUND(SUMIF(AA28:AA101,"=16697019",GM28:GM101),2)</f>
        <v>269103.17</v>
      </c>
      <c r="FT103" s="4">
        <f>ROUND(SUMIF(AA28:AA101,"=16697019",GN28:GN101),2)</f>
        <v>268501.84000000003</v>
      </c>
      <c r="FU103" s="4">
        <f>ROUND(SUMIF(AA28:AA101,"=16697019",GO28:GO101),2)</f>
        <v>601.33000000000004</v>
      </c>
      <c r="FV103" s="4">
        <f>ROUND(SUMIF(AA28:AA101,"=16697019",GP28:GP101),2)</f>
        <v>0</v>
      </c>
      <c r="FW103" s="4">
        <f>DU103-FP103</f>
        <v>14.33</v>
      </c>
      <c r="FX103" s="4">
        <f>DU103-FQ103</f>
        <v>14.33</v>
      </c>
      <c r="FY103" s="4">
        <f>FP103-FR103</f>
        <v>0</v>
      </c>
      <c r="FZ103" s="4">
        <f>DU103-FP103-FQ103+FR103</f>
        <v>14.33</v>
      </c>
      <c r="GA103" s="4">
        <f>FQ103-FR103</f>
        <v>0</v>
      </c>
      <c r="GB103" s="4">
        <f>ROUND(SUMIF(AA28:AA101,"=16697019",GX28:GX101),2)</f>
        <v>0</v>
      </c>
      <c r="GC103" s="4">
        <f>ROUND(SUMIF(AA28:AA101,"=16697019",GY28:GY101),2)</f>
        <v>0</v>
      </c>
      <c r="GD103" s="4">
        <f>ROUND(SUMIF(AA28:AA101,"=16697019",GZ28:GZ101),2)</f>
        <v>0</v>
      </c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>
        <v>0</v>
      </c>
    </row>
    <row r="105" spans="1:255" x14ac:dyDescent="0.2">
      <c r="A105" s="5">
        <v>50</v>
      </c>
      <c r="B105" s="5">
        <v>0</v>
      </c>
      <c r="C105" s="5">
        <v>0</v>
      </c>
      <c r="D105" s="5">
        <v>1</v>
      </c>
      <c r="E105" s="5">
        <v>201</v>
      </c>
      <c r="F105" s="5">
        <f>ROUND(Source!O103,O105)</f>
        <v>11805.54</v>
      </c>
      <c r="G105" s="5" t="s">
        <v>189</v>
      </c>
      <c r="H105" s="5" t="s">
        <v>190</v>
      </c>
      <c r="I105" s="5"/>
      <c r="J105" s="5"/>
      <c r="K105" s="5">
        <v>201</v>
      </c>
      <c r="L105" s="5">
        <v>1</v>
      </c>
      <c r="M105" s="5">
        <v>3</v>
      </c>
      <c r="N105" s="5" t="s">
        <v>6</v>
      </c>
      <c r="O105" s="5">
        <v>2</v>
      </c>
      <c r="P105" s="5">
        <f>ROUND(Source!DG103,O105)</f>
        <v>77444.399999999994</v>
      </c>
      <c r="Q105" s="5"/>
      <c r="R105" s="5"/>
      <c r="S105" s="5"/>
      <c r="T105" s="5"/>
      <c r="U105" s="5"/>
      <c r="V105" s="5"/>
      <c r="W105" s="5"/>
    </row>
    <row r="106" spans="1:255" x14ac:dyDescent="0.2">
      <c r="A106" s="5">
        <v>50</v>
      </c>
      <c r="B106" s="5">
        <v>0</v>
      </c>
      <c r="C106" s="5">
        <v>0</v>
      </c>
      <c r="D106" s="5">
        <v>1</v>
      </c>
      <c r="E106" s="5">
        <v>202</v>
      </c>
      <c r="F106" s="5">
        <f>ROUND(Source!P103,O106)</f>
        <v>2.1800000000000002</v>
      </c>
      <c r="G106" s="5" t="s">
        <v>191</v>
      </c>
      <c r="H106" s="5" t="s">
        <v>192</v>
      </c>
      <c r="I106" s="5"/>
      <c r="J106" s="5"/>
      <c r="K106" s="5">
        <v>202</v>
      </c>
      <c r="L106" s="5">
        <v>2</v>
      </c>
      <c r="M106" s="5">
        <v>3</v>
      </c>
      <c r="N106" s="5" t="s">
        <v>6</v>
      </c>
      <c r="O106" s="5">
        <v>2</v>
      </c>
      <c r="P106" s="5">
        <f>ROUND(Source!DH103,O106)</f>
        <v>14.33</v>
      </c>
      <c r="Q106" s="5"/>
      <c r="R106" s="5"/>
      <c r="S106" s="5"/>
      <c r="T106" s="5"/>
      <c r="U106" s="5"/>
      <c r="V106" s="5"/>
      <c r="W106" s="5"/>
    </row>
    <row r="107" spans="1:255" x14ac:dyDescent="0.2">
      <c r="A107" s="5">
        <v>50</v>
      </c>
      <c r="B107" s="5">
        <v>0</v>
      </c>
      <c r="C107" s="5">
        <v>0</v>
      </c>
      <c r="D107" s="5">
        <v>1</v>
      </c>
      <c r="E107" s="5">
        <v>222</v>
      </c>
      <c r="F107" s="5">
        <f>ROUND(Source!AO103,O107)</f>
        <v>0</v>
      </c>
      <c r="G107" s="5" t="s">
        <v>193</v>
      </c>
      <c r="H107" s="5" t="s">
        <v>194</v>
      </c>
      <c r="I107" s="5"/>
      <c r="J107" s="5"/>
      <c r="K107" s="5">
        <v>222</v>
      </c>
      <c r="L107" s="5">
        <v>3</v>
      </c>
      <c r="M107" s="5">
        <v>3</v>
      </c>
      <c r="N107" s="5" t="s">
        <v>6</v>
      </c>
      <c r="O107" s="5">
        <v>2</v>
      </c>
      <c r="P107" s="5">
        <f>ROUND(Source!EG103,O107)</f>
        <v>0</v>
      </c>
      <c r="Q107" s="5"/>
      <c r="R107" s="5"/>
      <c r="S107" s="5"/>
      <c r="T107" s="5"/>
      <c r="U107" s="5"/>
      <c r="V107" s="5"/>
      <c r="W107" s="5"/>
    </row>
    <row r="108" spans="1:255" x14ac:dyDescent="0.2">
      <c r="A108" s="5">
        <v>50</v>
      </c>
      <c r="B108" s="5">
        <v>0</v>
      </c>
      <c r="C108" s="5">
        <v>0</v>
      </c>
      <c r="D108" s="5">
        <v>1</v>
      </c>
      <c r="E108" s="5">
        <v>225</v>
      </c>
      <c r="F108" s="5">
        <f>ROUND(Source!AV103,O108)</f>
        <v>2.1800000000000002</v>
      </c>
      <c r="G108" s="5" t="s">
        <v>195</v>
      </c>
      <c r="H108" s="5" t="s">
        <v>196</v>
      </c>
      <c r="I108" s="5"/>
      <c r="J108" s="5"/>
      <c r="K108" s="5">
        <v>225</v>
      </c>
      <c r="L108" s="5">
        <v>4</v>
      </c>
      <c r="M108" s="5">
        <v>3</v>
      </c>
      <c r="N108" s="5" t="s">
        <v>6</v>
      </c>
      <c r="O108" s="5">
        <v>2</v>
      </c>
      <c r="P108" s="5">
        <f>ROUND(Source!EN103,O108)</f>
        <v>14.33</v>
      </c>
      <c r="Q108" s="5"/>
      <c r="R108" s="5"/>
      <c r="S108" s="5"/>
      <c r="T108" s="5"/>
      <c r="U108" s="5"/>
      <c r="V108" s="5"/>
      <c r="W108" s="5"/>
    </row>
    <row r="109" spans="1:255" x14ac:dyDescent="0.2">
      <c r="A109" s="5">
        <v>50</v>
      </c>
      <c r="B109" s="5">
        <v>0</v>
      </c>
      <c r="C109" s="5">
        <v>0</v>
      </c>
      <c r="D109" s="5">
        <v>1</v>
      </c>
      <c r="E109" s="5">
        <v>226</v>
      </c>
      <c r="F109" s="5">
        <f>ROUND(Source!AW103,O109)</f>
        <v>2.1800000000000002</v>
      </c>
      <c r="G109" s="5" t="s">
        <v>197</v>
      </c>
      <c r="H109" s="5" t="s">
        <v>198</v>
      </c>
      <c r="I109" s="5"/>
      <c r="J109" s="5"/>
      <c r="K109" s="5">
        <v>226</v>
      </c>
      <c r="L109" s="5">
        <v>5</v>
      </c>
      <c r="M109" s="5">
        <v>3</v>
      </c>
      <c r="N109" s="5" t="s">
        <v>6</v>
      </c>
      <c r="O109" s="5">
        <v>2</v>
      </c>
      <c r="P109" s="5">
        <f>ROUND(Source!EO103,O109)</f>
        <v>14.33</v>
      </c>
      <c r="Q109" s="5"/>
      <c r="R109" s="5"/>
      <c r="S109" s="5"/>
      <c r="T109" s="5"/>
      <c r="U109" s="5"/>
      <c r="V109" s="5"/>
      <c r="W109" s="5"/>
    </row>
    <row r="110" spans="1:255" x14ac:dyDescent="0.2">
      <c r="A110" s="5">
        <v>50</v>
      </c>
      <c r="B110" s="5">
        <v>0</v>
      </c>
      <c r="C110" s="5">
        <v>0</v>
      </c>
      <c r="D110" s="5">
        <v>1</v>
      </c>
      <c r="E110" s="5">
        <v>227</v>
      </c>
      <c r="F110" s="5">
        <f>ROUND(Source!AX103,O110)</f>
        <v>0</v>
      </c>
      <c r="G110" s="5" t="s">
        <v>199</v>
      </c>
      <c r="H110" s="5" t="s">
        <v>200</v>
      </c>
      <c r="I110" s="5"/>
      <c r="J110" s="5"/>
      <c r="K110" s="5">
        <v>227</v>
      </c>
      <c r="L110" s="5">
        <v>6</v>
      </c>
      <c r="M110" s="5">
        <v>3</v>
      </c>
      <c r="N110" s="5" t="s">
        <v>6</v>
      </c>
      <c r="O110" s="5">
        <v>2</v>
      </c>
      <c r="P110" s="5">
        <f>ROUND(Source!EP103,O110)</f>
        <v>0</v>
      </c>
      <c r="Q110" s="5"/>
      <c r="R110" s="5"/>
      <c r="S110" s="5"/>
      <c r="T110" s="5"/>
      <c r="U110" s="5"/>
      <c r="V110" s="5"/>
      <c r="W110" s="5"/>
    </row>
    <row r="111" spans="1:255" x14ac:dyDescent="0.2">
      <c r="A111" s="5">
        <v>50</v>
      </c>
      <c r="B111" s="5">
        <v>0</v>
      </c>
      <c r="C111" s="5">
        <v>0</v>
      </c>
      <c r="D111" s="5">
        <v>1</v>
      </c>
      <c r="E111" s="5">
        <v>228</v>
      </c>
      <c r="F111" s="5">
        <f>ROUND(Source!AY103,O111)</f>
        <v>2.1800000000000002</v>
      </c>
      <c r="G111" s="5" t="s">
        <v>201</v>
      </c>
      <c r="H111" s="5" t="s">
        <v>202</v>
      </c>
      <c r="I111" s="5"/>
      <c r="J111" s="5"/>
      <c r="K111" s="5">
        <v>228</v>
      </c>
      <c r="L111" s="5">
        <v>7</v>
      </c>
      <c r="M111" s="5">
        <v>3</v>
      </c>
      <c r="N111" s="5" t="s">
        <v>6</v>
      </c>
      <c r="O111" s="5">
        <v>2</v>
      </c>
      <c r="P111" s="5">
        <f>ROUND(Source!EQ103,O111)</f>
        <v>14.33</v>
      </c>
      <c r="Q111" s="5"/>
      <c r="R111" s="5"/>
      <c r="S111" s="5"/>
      <c r="T111" s="5"/>
      <c r="U111" s="5"/>
      <c r="V111" s="5"/>
      <c r="W111" s="5"/>
    </row>
    <row r="112" spans="1:255" x14ac:dyDescent="0.2">
      <c r="A112" s="5">
        <v>50</v>
      </c>
      <c r="B112" s="5">
        <v>0</v>
      </c>
      <c r="C112" s="5">
        <v>0</v>
      </c>
      <c r="D112" s="5">
        <v>1</v>
      </c>
      <c r="E112" s="5">
        <v>216</v>
      </c>
      <c r="F112" s="5">
        <f>ROUND(Source!AP103,O112)</f>
        <v>0</v>
      </c>
      <c r="G112" s="5" t="s">
        <v>203</v>
      </c>
      <c r="H112" s="5" t="s">
        <v>204</v>
      </c>
      <c r="I112" s="5"/>
      <c r="J112" s="5"/>
      <c r="K112" s="5">
        <v>216</v>
      </c>
      <c r="L112" s="5">
        <v>8</v>
      </c>
      <c r="M112" s="5">
        <v>3</v>
      </c>
      <c r="N112" s="5" t="s">
        <v>6</v>
      </c>
      <c r="O112" s="5">
        <v>2</v>
      </c>
      <c r="P112" s="5">
        <f>ROUND(Source!EH103,O112)</f>
        <v>0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223</v>
      </c>
      <c r="F113" s="5">
        <f>ROUND(Source!AQ103,O113)</f>
        <v>0</v>
      </c>
      <c r="G113" s="5" t="s">
        <v>205</v>
      </c>
      <c r="H113" s="5" t="s">
        <v>206</v>
      </c>
      <c r="I113" s="5"/>
      <c r="J113" s="5"/>
      <c r="K113" s="5">
        <v>223</v>
      </c>
      <c r="L113" s="5">
        <v>9</v>
      </c>
      <c r="M113" s="5">
        <v>3</v>
      </c>
      <c r="N113" s="5" t="s">
        <v>6</v>
      </c>
      <c r="O113" s="5">
        <v>2</v>
      </c>
      <c r="P113" s="5">
        <f>ROUND(Source!EI103,O113)</f>
        <v>0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229</v>
      </c>
      <c r="F114" s="5">
        <f>ROUND(Source!AZ103,O114)</f>
        <v>0</v>
      </c>
      <c r="G114" s="5" t="s">
        <v>207</v>
      </c>
      <c r="H114" s="5" t="s">
        <v>208</v>
      </c>
      <c r="I114" s="5"/>
      <c r="J114" s="5"/>
      <c r="K114" s="5">
        <v>229</v>
      </c>
      <c r="L114" s="5">
        <v>10</v>
      </c>
      <c r="M114" s="5">
        <v>3</v>
      </c>
      <c r="N114" s="5" t="s">
        <v>6</v>
      </c>
      <c r="O114" s="5">
        <v>2</v>
      </c>
      <c r="P114" s="5">
        <f>ROUND(Source!ER103,O114)</f>
        <v>0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203</v>
      </c>
      <c r="F115" s="5">
        <f>ROUND(Source!Q103,O115)</f>
        <v>564.30999999999995</v>
      </c>
      <c r="G115" s="5" t="s">
        <v>209</v>
      </c>
      <c r="H115" s="5" t="s">
        <v>210</v>
      </c>
      <c r="I115" s="5"/>
      <c r="J115" s="5"/>
      <c r="K115" s="5">
        <v>203</v>
      </c>
      <c r="L115" s="5">
        <v>11</v>
      </c>
      <c r="M115" s="5">
        <v>3</v>
      </c>
      <c r="N115" s="5" t="s">
        <v>6</v>
      </c>
      <c r="O115" s="5">
        <v>2</v>
      </c>
      <c r="P115" s="5">
        <f>ROUND(Source!DI103,O115)</f>
        <v>3701.86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231</v>
      </c>
      <c r="F116" s="5">
        <f>ROUND(Source!BB103,O116)</f>
        <v>0</v>
      </c>
      <c r="G116" s="5" t="s">
        <v>211</v>
      </c>
      <c r="H116" s="5" t="s">
        <v>212</v>
      </c>
      <c r="I116" s="5"/>
      <c r="J116" s="5"/>
      <c r="K116" s="5">
        <v>231</v>
      </c>
      <c r="L116" s="5">
        <v>12</v>
      </c>
      <c r="M116" s="5">
        <v>3</v>
      </c>
      <c r="N116" s="5" t="s">
        <v>6</v>
      </c>
      <c r="O116" s="5">
        <v>2</v>
      </c>
      <c r="P116" s="5">
        <f>ROUND(Source!ET103,O116)</f>
        <v>0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204</v>
      </c>
      <c r="F117" s="5">
        <f>ROUND(Source!R103,O117)</f>
        <v>151.30000000000001</v>
      </c>
      <c r="G117" s="5" t="s">
        <v>213</v>
      </c>
      <c r="H117" s="5" t="s">
        <v>214</v>
      </c>
      <c r="I117" s="5"/>
      <c r="J117" s="5"/>
      <c r="K117" s="5">
        <v>204</v>
      </c>
      <c r="L117" s="5">
        <v>13</v>
      </c>
      <c r="M117" s="5">
        <v>3</v>
      </c>
      <c r="N117" s="5" t="s">
        <v>6</v>
      </c>
      <c r="O117" s="5">
        <v>2</v>
      </c>
      <c r="P117" s="5">
        <f>ROUND(Source!DJ103,O117)</f>
        <v>992.59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205</v>
      </c>
      <c r="F118" s="5">
        <f>ROUND(Source!S103,O118)</f>
        <v>11239.05</v>
      </c>
      <c r="G118" s="5" t="s">
        <v>215</v>
      </c>
      <c r="H118" s="5" t="s">
        <v>216</v>
      </c>
      <c r="I118" s="5"/>
      <c r="J118" s="5"/>
      <c r="K118" s="5">
        <v>205</v>
      </c>
      <c r="L118" s="5">
        <v>14</v>
      </c>
      <c r="M118" s="5">
        <v>3</v>
      </c>
      <c r="N118" s="5" t="s">
        <v>6</v>
      </c>
      <c r="O118" s="5">
        <v>2</v>
      </c>
      <c r="P118" s="5">
        <f>ROUND(Source!DK103,O118)</f>
        <v>73728.210000000006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232</v>
      </c>
      <c r="F119" s="5">
        <f>ROUND(Source!BC103,O119)</f>
        <v>0</v>
      </c>
      <c r="G119" s="5" t="s">
        <v>217</v>
      </c>
      <c r="H119" s="5" t="s">
        <v>218</v>
      </c>
      <c r="I119" s="5"/>
      <c r="J119" s="5"/>
      <c r="K119" s="5">
        <v>232</v>
      </c>
      <c r="L119" s="5">
        <v>15</v>
      </c>
      <c r="M119" s="5">
        <v>3</v>
      </c>
      <c r="N119" s="5" t="s">
        <v>6</v>
      </c>
      <c r="O119" s="5">
        <v>2</v>
      </c>
      <c r="P119" s="5">
        <f>ROUND(Source!EU103,O119)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214</v>
      </c>
      <c r="F120" s="5">
        <f>ROUND(Source!AS103,O120)</f>
        <v>40930.129999999997</v>
      </c>
      <c r="G120" s="5" t="s">
        <v>219</v>
      </c>
      <c r="H120" s="5" t="s">
        <v>220</v>
      </c>
      <c r="I120" s="5"/>
      <c r="J120" s="5"/>
      <c r="K120" s="5">
        <v>214</v>
      </c>
      <c r="L120" s="5">
        <v>16</v>
      </c>
      <c r="M120" s="5">
        <v>3</v>
      </c>
      <c r="N120" s="5" t="s">
        <v>6</v>
      </c>
      <c r="O120" s="5">
        <v>2</v>
      </c>
      <c r="P120" s="5">
        <f>ROUND(Source!EK103,O120)</f>
        <v>268501.84000000003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215</v>
      </c>
      <c r="F121" s="5">
        <f>ROUND(Source!AT103,O121)</f>
        <v>91.67</v>
      </c>
      <c r="G121" s="5" t="s">
        <v>221</v>
      </c>
      <c r="H121" s="5" t="s">
        <v>222</v>
      </c>
      <c r="I121" s="5"/>
      <c r="J121" s="5"/>
      <c r="K121" s="5">
        <v>215</v>
      </c>
      <c r="L121" s="5">
        <v>17</v>
      </c>
      <c r="M121" s="5">
        <v>3</v>
      </c>
      <c r="N121" s="5" t="s">
        <v>6</v>
      </c>
      <c r="O121" s="5">
        <v>2</v>
      </c>
      <c r="P121" s="5">
        <f>ROUND(Source!EL103,O121)</f>
        <v>601.33000000000004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217</v>
      </c>
      <c r="F122" s="5">
        <f>ROUND(Source!AU103,O122)</f>
        <v>0</v>
      </c>
      <c r="G122" s="5" t="s">
        <v>223</v>
      </c>
      <c r="H122" s="5" t="s">
        <v>224</v>
      </c>
      <c r="I122" s="5"/>
      <c r="J122" s="5"/>
      <c r="K122" s="5">
        <v>217</v>
      </c>
      <c r="L122" s="5">
        <v>18</v>
      </c>
      <c r="M122" s="5">
        <v>3</v>
      </c>
      <c r="N122" s="5" t="s">
        <v>6</v>
      </c>
      <c r="O122" s="5">
        <v>2</v>
      </c>
      <c r="P122" s="5">
        <f>ROUND(Source!EM103,O122)</f>
        <v>0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230</v>
      </c>
      <c r="F123" s="5">
        <f>ROUND(Source!BA103,O123)</f>
        <v>0</v>
      </c>
      <c r="G123" s="5" t="s">
        <v>225</v>
      </c>
      <c r="H123" s="5" t="s">
        <v>226</v>
      </c>
      <c r="I123" s="5"/>
      <c r="J123" s="5"/>
      <c r="K123" s="5">
        <v>230</v>
      </c>
      <c r="L123" s="5">
        <v>19</v>
      </c>
      <c r="M123" s="5">
        <v>3</v>
      </c>
      <c r="N123" s="5" t="s">
        <v>6</v>
      </c>
      <c r="O123" s="5">
        <v>2</v>
      </c>
      <c r="P123" s="5">
        <f>ROUND(Source!ES103,O123)</f>
        <v>0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206</v>
      </c>
      <c r="F124" s="5">
        <f>ROUND(Source!T103,O124)</f>
        <v>0</v>
      </c>
      <c r="G124" s="5" t="s">
        <v>227</v>
      </c>
      <c r="H124" s="5" t="s">
        <v>228</v>
      </c>
      <c r="I124" s="5"/>
      <c r="J124" s="5"/>
      <c r="K124" s="5">
        <v>206</v>
      </c>
      <c r="L124" s="5">
        <v>20</v>
      </c>
      <c r="M124" s="5">
        <v>3</v>
      </c>
      <c r="N124" s="5" t="s">
        <v>6</v>
      </c>
      <c r="O124" s="5">
        <v>2</v>
      </c>
      <c r="P124" s="5">
        <f>ROUND(Source!DL103,O124)</f>
        <v>0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207</v>
      </c>
      <c r="F125" s="5">
        <f>Source!U103</f>
        <v>1349.0566070000004</v>
      </c>
      <c r="G125" s="5" t="s">
        <v>229</v>
      </c>
      <c r="H125" s="5" t="s">
        <v>230</v>
      </c>
      <c r="I125" s="5"/>
      <c r="J125" s="5"/>
      <c r="K125" s="5">
        <v>207</v>
      </c>
      <c r="L125" s="5">
        <v>21</v>
      </c>
      <c r="M125" s="5">
        <v>3</v>
      </c>
      <c r="N125" s="5" t="s">
        <v>6</v>
      </c>
      <c r="O125" s="5">
        <v>-1</v>
      </c>
      <c r="P125" s="5">
        <f>Source!DM103</f>
        <v>1349.0566070000004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208</v>
      </c>
      <c r="F126" s="5">
        <f>Source!V103</f>
        <v>11.302061000000002</v>
      </c>
      <c r="G126" s="5" t="s">
        <v>231</v>
      </c>
      <c r="H126" s="5" t="s">
        <v>232</v>
      </c>
      <c r="I126" s="5"/>
      <c r="J126" s="5"/>
      <c r="K126" s="5">
        <v>208</v>
      </c>
      <c r="L126" s="5">
        <v>22</v>
      </c>
      <c r="M126" s="5">
        <v>3</v>
      </c>
      <c r="N126" s="5" t="s">
        <v>6</v>
      </c>
      <c r="O126" s="5">
        <v>-1</v>
      </c>
      <c r="P126" s="5">
        <f>Source!DN103</f>
        <v>11.302061000000002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209</v>
      </c>
      <c r="F127" s="5">
        <f>ROUND(Source!W103,O127)</f>
        <v>0</v>
      </c>
      <c r="G127" s="5" t="s">
        <v>233</v>
      </c>
      <c r="H127" s="5" t="s">
        <v>234</v>
      </c>
      <c r="I127" s="5"/>
      <c r="J127" s="5"/>
      <c r="K127" s="5">
        <v>209</v>
      </c>
      <c r="L127" s="5">
        <v>23</v>
      </c>
      <c r="M127" s="5">
        <v>3</v>
      </c>
      <c r="N127" s="5" t="s">
        <v>6</v>
      </c>
      <c r="O127" s="5">
        <v>2</v>
      </c>
      <c r="P127" s="5">
        <f>ROUND(Source!DO103,O127)</f>
        <v>0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210</v>
      </c>
      <c r="F128" s="5">
        <f>ROUND(Source!X103,O128)</f>
        <v>9195.5</v>
      </c>
      <c r="G128" s="5" t="s">
        <v>235</v>
      </c>
      <c r="H128" s="5" t="s">
        <v>236</v>
      </c>
      <c r="I128" s="5"/>
      <c r="J128" s="5"/>
      <c r="K128" s="5">
        <v>210</v>
      </c>
      <c r="L128" s="5">
        <v>24</v>
      </c>
      <c r="M128" s="5">
        <v>3</v>
      </c>
      <c r="N128" s="5" t="s">
        <v>6</v>
      </c>
      <c r="O128" s="5">
        <v>2</v>
      </c>
      <c r="P128" s="5">
        <f>ROUND(Source!DP103,O128)</f>
        <v>60322.69</v>
      </c>
      <c r="Q128" s="5"/>
      <c r="R128" s="5"/>
      <c r="S128" s="5"/>
      <c r="T128" s="5"/>
      <c r="U128" s="5"/>
      <c r="V128" s="5"/>
      <c r="W128" s="5"/>
    </row>
    <row r="129" spans="1:255" x14ac:dyDescent="0.2">
      <c r="A129" s="5">
        <v>50</v>
      </c>
      <c r="B129" s="5">
        <v>0</v>
      </c>
      <c r="C129" s="5">
        <v>0</v>
      </c>
      <c r="D129" s="5">
        <v>1</v>
      </c>
      <c r="E129" s="5">
        <v>211</v>
      </c>
      <c r="F129" s="5">
        <f>ROUND(Source!Y103,O129)</f>
        <v>6656.36</v>
      </c>
      <c r="G129" s="5" t="s">
        <v>237</v>
      </c>
      <c r="H129" s="5" t="s">
        <v>238</v>
      </c>
      <c r="I129" s="5"/>
      <c r="J129" s="5"/>
      <c r="K129" s="5">
        <v>211</v>
      </c>
      <c r="L129" s="5">
        <v>25</v>
      </c>
      <c r="M129" s="5">
        <v>3</v>
      </c>
      <c r="N129" s="5" t="s">
        <v>6</v>
      </c>
      <c r="O129" s="5">
        <v>2</v>
      </c>
      <c r="P129" s="5">
        <f>ROUND(Source!DQ103,O129)</f>
        <v>43665.62</v>
      </c>
      <c r="Q129" s="5"/>
      <c r="R129" s="5"/>
      <c r="S129" s="5"/>
      <c r="T129" s="5"/>
      <c r="U129" s="5"/>
      <c r="V129" s="5"/>
      <c r="W129" s="5"/>
    </row>
    <row r="130" spans="1:255" x14ac:dyDescent="0.2">
      <c r="A130" s="5">
        <v>50</v>
      </c>
      <c r="B130" s="5">
        <v>0</v>
      </c>
      <c r="C130" s="5">
        <v>0</v>
      </c>
      <c r="D130" s="5">
        <v>1</v>
      </c>
      <c r="E130" s="5">
        <v>224</v>
      </c>
      <c r="F130" s="5">
        <f>ROUND(Source!AR103,O130)</f>
        <v>41021.800000000003</v>
      </c>
      <c r="G130" s="5" t="s">
        <v>239</v>
      </c>
      <c r="H130" s="5" t="s">
        <v>240</v>
      </c>
      <c r="I130" s="5"/>
      <c r="J130" s="5"/>
      <c r="K130" s="5">
        <v>224</v>
      </c>
      <c r="L130" s="5">
        <v>26</v>
      </c>
      <c r="M130" s="5">
        <v>3</v>
      </c>
      <c r="N130" s="5" t="s">
        <v>6</v>
      </c>
      <c r="O130" s="5">
        <v>2</v>
      </c>
      <c r="P130" s="5">
        <f>ROUND(Source!EJ103,O130)</f>
        <v>269103.17</v>
      </c>
      <c r="Q130" s="5"/>
      <c r="R130" s="5"/>
      <c r="S130" s="5"/>
      <c r="T130" s="5"/>
      <c r="U130" s="5"/>
      <c r="V130" s="5"/>
      <c r="W130" s="5"/>
    </row>
    <row r="132" spans="1:255" x14ac:dyDescent="0.2">
      <c r="A132" s="1">
        <v>4</v>
      </c>
      <c r="B132" s="1">
        <v>1</v>
      </c>
      <c r="C132" s="1"/>
      <c r="D132" s="1">
        <f>ROW(A289)</f>
        <v>289</v>
      </c>
      <c r="E132" s="1"/>
      <c r="F132" s="1" t="s">
        <v>13</v>
      </c>
      <c r="G132" s="1" t="s">
        <v>40</v>
      </c>
      <c r="H132" s="1" t="s">
        <v>6</v>
      </c>
      <c r="I132" s="1">
        <v>0</v>
      </c>
      <c r="J132" s="1"/>
      <c r="K132" s="1">
        <v>0</v>
      </c>
      <c r="L132" s="1"/>
      <c r="M132" s="1"/>
      <c r="N132" s="1"/>
      <c r="O132" s="1"/>
      <c r="P132" s="1"/>
      <c r="Q132" s="1"/>
      <c r="R132" s="1"/>
      <c r="S132" s="1"/>
      <c r="T132" s="1"/>
      <c r="U132" s="1" t="s">
        <v>6</v>
      </c>
      <c r="V132" s="1">
        <v>0</v>
      </c>
      <c r="W132" s="1"/>
      <c r="X132" s="1"/>
      <c r="Y132" s="1"/>
      <c r="Z132" s="1"/>
      <c r="AA132" s="1"/>
      <c r="AB132" s="1" t="s">
        <v>6</v>
      </c>
      <c r="AC132" s="1" t="s">
        <v>6</v>
      </c>
      <c r="AD132" s="1" t="s">
        <v>6</v>
      </c>
      <c r="AE132" s="1" t="s">
        <v>6</v>
      </c>
      <c r="AF132" s="1" t="s">
        <v>6</v>
      </c>
      <c r="AG132" s="1" t="s">
        <v>6</v>
      </c>
      <c r="AH132" s="1"/>
      <c r="AI132" s="1"/>
      <c r="AJ132" s="1"/>
      <c r="AK132" s="1"/>
      <c r="AL132" s="1"/>
      <c r="AM132" s="1"/>
      <c r="AN132" s="1"/>
      <c r="AO132" s="1"/>
      <c r="AP132" s="1" t="s">
        <v>6</v>
      </c>
      <c r="AQ132" s="1" t="s">
        <v>6</v>
      </c>
      <c r="AR132" s="1" t="s">
        <v>6</v>
      </c>
      <c r="AS132" s="1"/>
      <c r="AT132" s="1"/>
      <c r="AU132" s="1"/>
      <c r="AV132" s="1"/>
      <c r="AW132" s="1"/>
      <c r="AX132" s="1"/>
      <c r="AY132" s="1"/>
      <c r="AZ132" s="1" t="s">
        <v>6</v>
      </c>
      <c r="BA132" s="1"/>
      <c r="BB132" s="1" t="s">
        <v>6</v>
      </c>
      <c r="BC132" s="1" t="s">
        <v>6</v>
      </c>
      <c r="BD132" s="1" t="s">
        <v>6</v>
      </c>
      <c r="BE132" s="1" t="s">
        <v>6</v>
      </c>
      <c r="BF132" s="1" t="s">
        <v>6</v>
      </c>
      <c r="BG132" s="1" t="s">
        <v>6</v>
      </c>
      <c r="BH132" s="1" t="s">
        <v>6</v>
      </c>
      <c r="BI132" s="1" t="s">
        <v>6</v>
      </c>
      <c r="BJ132" s="1" t="s">
        <v>6</v>
      </c>
      <c r="BK132" s="1" t="s">
        <v>6</v>
      </c>
      <c r="BL132" s="1" t="s">
        <v>6</v>
      </c>
      <c r="BM132" s="1" t="s">
        <v>6</v>
      </c>
      <c r="BN132" s="1" t="s">
        <v>6</v>
      </c>
      <c r="BO132" s="1" t="s">
        <v>6</v>
      </c>
      <c r="BP132" s="1" t="s">
        <v>6</v>
      </c>
      <c r="BQ132" s="1"/>
      <c r="BR132" s="1"/>
      <c r="BS132" s="1"/>
      <c r="BT132" s="1"/>
      <c r="BU132" s="1"/>
      <c r="BV132" s="1"/>
      <c r="BW132" s="1"/>
      <c r="BX132" s="1">
        <v>0</v>
      </c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>
        <v>0</v>
      </c>
    </row>
    <row r="134" spans="1:255" x14ac:dyDescent="0.2">
      <c r="A134" s="3">
        <v>52</v>
      </c>
      <c r="B134" s="3">
        <f t="shared" ref="B134:G134" si="147">B289</f>
        <v>1</v>
      </c>
      <c r="C134" s="3">
        <f t="shared" si="147"/>
        <v>4</v>
      </c>
      <c r="D134" s="3">
        <f t="shared" si="147"/>
        <v>132</v>
      </c>
      <c r="E134" s="3">
        <f t="shared" si="147"/>
        <v>0</v>
      </c>
      <c r="F134" s="3" t="str">
        <f t="shared" si="147"/>
        <v>Новый раздел</v>
      </c>
      <c r="G134" s="3" t="str">
        <f t="shared" si="147"/>
        <v>Общестроительные работы</v>
      </c>
      <c r="H134" s="3"/>
      <c r="I134" s="3"/>
      <c r="J134" s="3"/>
      <c r="K134" s="3"/>
      <c r="L134" s="3"/>
      <c r="M134" s="3"/>
      <c r="N134" s="3"/>
      <c r="O134" s="3">
        <f t="shared" ref="O134:AT134" si="148">O289</f>
        <v>234984.98</v>
      </c>
      <c r="P134" s="3">
        <f t="shared" si="148"/>
        <v>208420.63</v>
      </c>
      <c r="Q134" s="3">
        <f t="shared" si="148"/>
        <v>1803.19</v>
      </c>
      <c r="R134" s="3">
        <f t="shared" si="148"/>
        <v>456.65</v>
      </c>
      <c r="S134" s="3">
        <f t="shared" si="148"/>
        <v>24761.16</v>
      </c>
      <c r="T134" s="3">
        <f t="shared" si="148"/>
        <v>0</v>
      </c>
      <c r="U134" s="3">
        <f t="shared" si="148"/>
        <v>2786.6129499500007</v>
      </c>
      <c r="V134" s="3">
        <f t="shared" si="148"/>
        <v>40.282768749999988</v>
      </c>
      <c r="W134" s="3">
        <f t="shared" si="148"/>
        <v>0</v>
      </c>
      <c r="X134" s="3">
        <f t="shared" si="148"/>
        <v>25698.68</v>
      </c>
      <c r="Y134" s="3">
        <f t="shared" si="148"/>
        <v>13714.68</v>
      </c>
      <c r="Z134" s="3">
        <f t="shared" si="148"/>
        <v>0</v>
      </c>
      <c r="AA134" s="3">
        <f t="shared" si="148"/>
        <v>0</v>
      </c>
      <c r="AB134" s="3">
        <f t="shared" si="148"/>
        <v>234984.98</v>
      </c>
      <c r="AC134" s="3">
        <f t="shared" si="148"/>
        <v>208420.63</v>
      </c>
      <c r="AD134" s="3">
        <f t="shared" si="148"/>
        <v>1803.19</v>
      </c>
      <c r="AE134" s="3">
        <f t="shared" si="148"/>
        <v>456.65</v>
      </c>
      <c r="AF134" s="3">
        <f t="shared" si="148"/>
        <v>24761.16</v>
      </c>
      <c r="AG134" s="3">
        <f t="shared" si="148"/>
        <v>0</v>
      </c>
      <c r="AH134" s="3">
        <f t="shared" si="148"/>
        <v>2786.6129499500007</v>
      </c>
      <c r="AI134" s="3">
        <f t="shared" si="148"/>
        <v>40.282768749999988</v>
      </c>
      <c r="AJ134" s="3">
        <f t="shared" si="148"/>
        <v>0</v>
      </c>
      <c r="AK134" s="3">
        <f t="shared" si="148"/>
        <v>25698.68</v>
      </c>
      <c r="AL134" s="3">
        <f t="shared" si="148"/>
        <v>13714.68</v>
      </c>
      <c r="AM134" s="3">
        <f t="shared" si="148"/>
        <v>0</v>
      </c>
      <c r="AN134" s="3">
        <f t="shared" si="148"/>
        <v>0</v>
      </c>
      <c r="AO134" s="3">
        <f t="shared" si="148"/>
        <v>0</v>
      </c>
      <c r="AP134" s="3">
        <f t="shared" si="148"/>
        <v>0</v>
      </c>
      <c r="AQ134" s="3">
        <f t="shared" si="148"/>
        <v>0</v>
      </c>
      <c r="AR134" s="3">
        <f t="shared" si="148"/>
        <v>274398.34000000003</v>
      </c>
      <c r="AS134" s="3">
        <f t="shared" si="148"/>
        <v>274398.34000000003</v>
      </c>
      <c r="AT134" s="3">
        <f t="shared" si="148"/>
        <v>0</v>
      </c>
      <c r="AU134" s="3">
        <f t="shared" ref="AU134:BZ134" si="149">AU289</f>
        <v>0</v>
      </c>
      <c r="AV134" s="3">
        <f t="shared" si="149"/>
        <v>208420.63</v>
      </c>
      <c r="AW134" s="3">
        <f t="shared" si="149"/>
        <v>208420.63</v>
      </c>
      <c r="AX134" s="3">
        <f t="shared" si="149"/>
        <v>0</v>
      </c>
      <c r="AY134" s="3">
        <f t="shared" si="149"/>
        <v>208420.63</v>
      </c>
      <c r="AZ134" s="3">
        <f t="shared" si="149"/>
        <v>0</v>
      </c>
      <c r="BA134" s="3">
        <f t="shared" si="149"/>
        <v>0</v>
      </c>
      <c r="BB134" s="3">
        <f t="shared" si="149"/>
        <v>0</v>
      </c>
      <c r="BC134" s="3">
        <f t="shared" si="149"/>
        <v>0</v>
      </c>
      <c r="BD134" s="3">
        <f t="shared" si="149"/>
        <v>0</v>
      </c>
      <c r="BE134" s="3">
        <f t="shared" si="149"/>
        <v>0</v>
      </c>
      <c r="BF134" s="3">
        <f t="shared" si="149"/>
        <v>0</v>
      </c>
      <c r="BG134" s="3">
        <f t="shared" si="149"/>
        <v>0</v>
      </c>
      <c r="BH134" s="3">
        <f t="shared" si="149"/>
        <v>0</v>
      </c>
      <c r="BI134" s="3">
        <f t="shared" si="149"/>
        <v>0</v>
      </c>
      <c r="BJ134" s="3">
        <f t="shared" si="149"/>
        <v>0</v>
      </c>
      <c r="BK134" s="3">
        <f t="shared" si="149"/>
        <v>0</v>
      </c>
      <c r="BL134" s="3">
        <f t="shared" si="149"/>
        <v>0</v>
      </c>
      <c r="BM134" s="3">
        <f t="shared" si="149"/>
        <v>0</v>
      </c>
      <c r="BN134" s="3">
        <f t="shared" si="149"/>
        <v>0</v>
      </c>
      <c r="BO134" s="3">
        <f t="shared" si="149"/>
        <v>0</v>
      </c>
      <c r="BP134" s="3">
        <f t="shared" si="149"/>
        <v>0</v>
      </c>
      <c r="BQ134" s="3">
        <f t="shared" si="149"/>
        <v>0</v>
      </c>
      <c r="BR134" s="3">
        <f t="shared" si="149"/>
        <v>0</v>
      </c>
      <c r="BS134" s="3">
        <f t="shared" si="149"/>
        <v>0</v>
      </c>
      <c r="BT134" s="3">
        <f t="shared" si="149"/>
        <v>0</v>
      </c>
      <c r="BU134" s="3">
        <f t="shared" si="149"/>
        <v>0</v>
      </c>
      <c r="BV134" s="3">
        <f t="shared" si="149"/>
        <v>0</v>
      </c>
      <c r="BW134" s="3">
        <f t="shared" si="149"/>
        <v>0</v>
      </c>
      <c r="BX134" s="3">
        <f t="shared" si="149"/>
        <v>0</v>
      </c>
      <c r="BY134" s="3">
        <f t="shared" si="149"/>
        <v>0</v>
      </c>
      <c r="BZ134" s="3">
        <f t="shared" si="149"/>
        <v>0</v>
      </c>
      <c r="CA134" s="3">
        <f t="shared" ref="CA134:DF134" si="150">CA289</f>
        <v>274398.34000000003</v>
      </c>
      <c r="CB134" s="3">
        <f t="shared" si="150"/>
        <v>274398.34000000003</v>
      </c>
      <c r="CC134" s="3">
        <f t="shared" si="150"/>
        <v>0</v>
      </c>
      <c r="CD134" s="3">
        <f t="shared" si="150"/>
        <v>0</v>
      </c>
      <c r="CE134" s="3">
        <f t="shared" si="150"/>
        <v>208420.63</v>
      </c>
      <c r="CF134" s="3">
        <f t="shared" si="150"/>
        <v>208420.63</v>
      </c>
      <c r="CG134" s="3">
        <f t="shared" si="150"/>
        <v>0</v>
      </c>
      <c r="CH134" s="3">
        <f t="shared" si="150"/>
        <v>208420.63</v>
      </c>
      <c r="CI134" s="3">
        <f t="shared" si="150"/>
        <v>0</v>
      </c>
      <c r="CJ134" s="3">
        <f t="shared" si="150"/>
        <v>0</v>
      </c>
      <c r="CK134" s="3">
        <f t="shared" si="150"/>
        <v>0</v>
      </c>
      <c r="CL134" s="3">
        <f t="shared" si="150"/>
        <v>0</v>
      </c>
      <c r="CM134" s="3">
        <f t="shared" si="150"/>
        <v>0</v>
      </c>
      <c r="CN134" s="3">
        <f t="shared" si="150"/>
        <v>0</v>
      </c>
      <c r="CO134" s="3">
        <f t="shared" si="150"/>
        <v>0</v>
      </c>
      <c r="CP134" s="3">
        <f t="shared" si="150"/>
        <v>0</v>
      </c>
      <c r="CQ134" s="3">
        <f t="shared" si="150"/>
        <v>0</v>
      </c>
      <c r="CR134" s="3">
        <f t="shared" si="150"/>
        <v>0</v>
      </c>
      <c r="CS134" s="3">
        <f t="shared" si="150"/>
        <v>0</v>
      </c>
      <c r="CT134" s="3">
        <f t="shared" si="150"/>
        <v>0</v>
      </c>
      <c r="CU134" s="3">
        <f t="shared" si="150"/>
        <v>0</v>
      </c>
      <c r="CV134" s="3">
        <f t="shared" si="150"/>
        <v>0</v>
      </c>
      <c r="CW134" s="3">
        <f t="shared" si="150"/>
        <v>0</v>
      </c>
      <c r="CX134" s="3">
        <f t="shared" si="150"/>
        <v>0</v>
      </c>
      <c r="CY134" s="3">
        <f t="shared" si="150"/>
        <v>0</v>
      </c>
      <c r="CZ134" s="3">
        <f t="shared" si="150"/>
        <v>0</v>
      </c>
      <c r="DA134" s="3">
        <f t="shared" si="150"/>
        <v>0</v>
      </c>
      <c r="DB134" s="3">
        <f t="shared" si="150"/>
        <v>0</v>
      </c>
      <c r="DC134" s="3">
        <f t="shared" si="150"/>
        <v>0</v>
      </c>
      <c r="DD134" s="3">
        <f t="shared" si="150"/>
        <v>0</v>
      </c>
      <c r="DE134" s="3">
        <f t="shared" si="150"/>
        <v>0</v>
      </c>
      <c r="DF134" s="3">
        <f t="shared" si="150"/>
        <v>0</v>
      </c>
      <c r="DG134" s="4">
        <f t="shared" ref="DG134:EL134" si="151">DG289</f>
        <v>1541501.52</v>
      </c>
      <c r="DH134" s="4">
        <f t="shared" si="151"/>
        <v>1367239.12</v>
      </c>
      <c r="DI134" s="4">
        <f t="shared" si="151"/>
        <v>11829.09</v>
      </c>
      <c r="DJ134" s="4">
        <f t="shared" si="151"/>
        <v>2995.7</v>
      </c>
      <c r="DK134" s="4">
        <f t="shared" si="151"/>
        <v>162433.31</v>
      </c>
      <c r="DL134" s="4">
        <f t="shared" si="151"/>
        <v>0</v>
      </c>
      <c r="DM134" s="4">
        <f t="shared" si="151"/>
        <v>2786.6129499500007</v>
      </c>
      <c r="DN134" s="4">
        <f t="shared" si="151"/>
        <v>40.282768749999988</v>
      </c>
      <c r="DO134" s="4">
        <f t="shared" si="151"/>
        <v>0</v>
      </c>
      <c r="DP134" s="4">
        <f t="shared" si="151"/>
        <v>168583.55</v>
      </c>
      <c r="DQ134" s="4">
        <f t="shared" si="151"/>
        <v>89968.24</v>
      </c>
      <c r="DR134" s="4">
        <f t="shared" si="151"/>
        <v>0</v>
      </c>
      <c r="DS134" s="4">
        <f t="shared" si="151"/>
        <v>0</v>
      </c>
      <c r="DT134" s="4">
        <f t="shared" si="151"/>
        <v>1541501.52</v>
      </c>
      <c r="DU134" s="4">
        <f t="shared" si="151"/>
        <v>1367239.12</v>
      </c>
      <c r="DV134" s="4">
        <f t="shared" si="151"/>
        <v>11829.09</v>
      </c>
      <c r="DW134" s="4">
        <f t="shared" si="151"/>
        <v>2995.7</v>
      </c>
      <c r="DX134" s="4">
        <f t="shared" si="151"/>
        <v>162433.31</v>
      </c>
      <c r="DY134" s="4">
        <f t="shared" si="151"/>
        <v>0</v>
      </c>
      <c r="DZ134" s="4">
        <f t="shared" si="151"/>
        <v>2786.6129499500007</v>
      </c>
      <c r="EA134" s="4">
        <f t="shared" si="151"/>
        <v>40.282768749999988</v>
      </c>
      <c r="EB134" s="4">
        <f t="shared" si="151"/>
        <v>0</v>
      </c>
      <c r="EC134" s="4">
        <f t="shared" si="151"/>
        <v>168583.55</v>
      </c>
      <c r="ED134" s="4">
        <f t="shared" si="151"/>
        <v>89968.24</v>
      </c>
      <c r="EE134" s="4">
        <f t="shared" si="151"/>
        <v>0</v>
      </c>
      <c r="EF134" s="4">
        <f t="shared" si="151"/>
        <v>0</v>
      </c>
      <c r="EG134" s="4">
        <f t="shared" si="151"/>
        <v>0</v>
      </c>
      <c r="EH134" s="4">
        <f t="shared" si="151"/>
        <v>0</v>
      </c>
      <c r="EI134" s="4">
        <f t="shared" si="151"/>
        <v>0</v>
      </c>
      <c r="EJ134" s="4">
        <f t="shared" si="151"/>
        <v>1800053.31</v>
      </c>
      <c r="EK134" s="4">
        <f t="shared" si="151"/>
        <v>1800053.31</v>
      </c>
      <c r="EL134" s="4">
        <f t="shared" si="151"/>
        <v>0</v>
      </c>
      <c r="EM134" s="4">
        <f t="shared" ref="EM134:FR134" si="152">EM289</f>
        <v>0</v>
      </c>
      <c r="EN134" s="4">
        <f t="shared" si="152"/>
        <v>1367239.12</v>
      </c>
      <c r="EO134" s="4">
        <f t="shared" si="152"/>
        <v>1367239.12</v>
      </c>
      <c r="EP134" s="4">
        <f t="shared" si="152"/>
        <v>0</v>
      </c>
      <c r="EQ134" s="4">
        <f t="shared" si="152"/>
        <v>1367239.12</v>
      </c>
      <c r="ER134" s="4">
        <f t="shared" si="152"/>
        <v>0</v>
      </c>
      <c r="ES134" s="4">
        <f t="shared" si="152"/>
        <v>0</v>
      </c>
      <c r="ET134" s="4">
        <f t="shared" si="152"/>
        <v>0</v>
      </c>
      <c r="EU134" s="4">
        <f t="shared" si="152"/>
        <v>0</v>
      </c>
      <c r="EV134" s="4">
        <f t="shared" si="152"/>
        <v>0</v>
      </c>
      <c r="EW134" s="4">
        <f t="shared" si="152"/>
        <v>0</v>
      </c>
      <c r="EX134" s="4">
        <f t="shared" si="152"/>
        <v>0</v>
      </c>
      <c r="EY134" s="4">
        <f t="shared" si="152"/>
        <v>0</v>
      </c>
      <c r="EZ134" s="4">
        <f t="shared" si="152"/>
        <v>0</v>
      </c>
      <c r="FA134" s="4">
        <f t="shared" si="152"/>
        <v>0</v>
      </c>
      <c r="FB134" s="4">
        <f t="shared" si="152"/>
        <v>0</v>
      </c>
      <c r="FC134" s="4">
        <f t="shared" si="152"/>
        <v>0</v>
      </c>
      <c r="FD134" s="4">
        <f t="shared" si="152"/>
        <v>0</v>
      </c>
      <c r="FE134" s="4">
        <f t="shared" si="152"/>
        <v>0</v>
      </c>
      <c r="FF134" s="4">
        <f t="shared" si="152"/>
        <v>0</v>
      </c>
      <c r="FG134" s="4">
        <f t="shared" si="152"/>
        <v>0</v>
      </c>
      <c r="FH134" s="4">
        <f t="shared" si="152"/>
        <v>0</v>
      </c>
      <c r="FI134" s="4">
        <f t="shared" si="152"/>
        <v>0</v>
      </c>
      <c r="FJ134" s="4">
        <f t="shared" si="152"/>
        <v>0</v>
      </c>
      <c r="FK134" s="4">
        <f t="shared" si="152"/>
        <v>0</v>
      </c>
      <c r="FL134" s="4">
        <f t="shared" si="152"/>
        <v>0</v>
      </c>
      <c r="FM134" s="4">
        <f t="shared" si="152"/>
        <v>0</v>
      </c>
      <c r="FN134" s="4">
        <f t="shared" si="152"/>
        <v>0</v>
      </c>
      <c r="FO134" s="4">
        <f t="shared" si="152"/>
        <v>0</v>
      </c>
      <c r="FP134" s="4">
        <f t="shared" si="152"/>
        <v>0</v>
      </c>
      <c r="FQ134" s="4">
        <f t="shared" si="152"/>
        <v>0</v>
      </c>
      <c r="FR134" s="4">
        <f t="shared" si="152"/>
        <v>0</v>
      </c>
      <c r="FS134" s="4">
        <f t="shared" ref="FS134:GX134" si="153">FS289</f>
        <v>1800053.31</v>
      </c>
      <c r="FT134" s="4">
        <f t="shared" si="153"/>
        <v>1800053.31</v>
      </c>
      <c r="FU134" s="4">
        <f t="shared" si="153"/>
        <v>0</v>
      </c>
      <c r="FV134" s="4">
        <f t="shared" si="153"/>
        <v>0</v>
      </c>
      <c r="FW134" s="4">
        <f t="shared" si="153"/>
        <v>1367239.12</v>
      </c>
      <c r="FX134" s="4">
        <f t="shared" si="153"/>
        <v>1367239.12</v>
      </c>
      <c r="FY134" s="4">
        <f t="shared" si="153"/>
        <v>0</v>
      </c>
      <c r="FZ134" s="4">
        <f t="shared" si="153"/>
        <v>1367239.12</v>
      </c>
      <c r="GA134" s="4">
        <f t="shared" si="153"/>
        <v>0</v>
      </c>
      <c r="GB134" s="4">
        <f t="shared" si="153"/>
        <v>0</v>
      </c>
      <c r="GC134" s="4">
        <f t="shared" si="153"/>
        <v>0</v>
      </c>
      <c r="GD134" s="4">
        <f t="shared" si="153"/>
        <v>0</v>
      </c>
      <c r="GE134" s="4">
        <f t="shared" si="153"/>
        <v>0</v>
      </c>
      <c r="GF134" s="4">
        <f t="shared" si="153"/>
        <v>0</v>
      </c>
      <c r="GG134" s="4">
        <f t="shared" si="153"/>
        <v>0</v>
      </c>
      <c r="GH134" s="4">
        <f t="shared" si="153"/>
        <v>0</v>
      </c>
      <c r="GI134" s="4">
        <f t="shared" si="153"/>
        <v>0</v>
      </c>
      <c r="GJ134" s="4">
        <f t="shared" si="153"/>
        <v>0</v>
      </c>
      <c r="GK134" s="4">
        <f t="shared" si="153"/>
        <v>0</v>
      </c>
      <c r="GL134" s="4">
        <f t="shared" si="153"/>
        <v>0</v>
      </c>
      <c r="GM134" s="4">
        <f t="shared" si="153"/>
        <v>0</v>
      </c>
      <c r="GN134" s="4">
        <f t="shared" si="153"/>
        <v>0</v>
      </c>
      <c r="GO134" s="4">
        <f t="shared" si="153"/>
        <v>0</v>
      </c>
      <c r="GP134" s="4">
        <f t="shared" si="153"/>
        <v>0</v>
      </c>
      <c r="GQ134" s="4">
        <f t="shared" si="153"/>
        <v>0</v>
      </c>
      <c r="GR134" s="4">
        <f t="shared" si="153"/>
        <v>0</v>
      </c>
      <c r="GS134" s="4">
        <f t="shared" si="153"/>
        <v>0</v>
      </c>
      <c r="GT134" s="4">
        <f t="shared" si="153"/>
        <v>0</v>
      </c>
      <c r="GU134" s="4">
        <f t="shared" si="153"/>
        <v>0</v>
      </c>
      <c r="GV134" s="4">
        <f t="shared" si="153"/>
        <v>0</v>
      </c>
      <c r="GW134" s="4">
        <f t="shared" si="153"/>
        <v>0</v>
      </c>
      <c r="GX134" s="4">
        <f t="shared" si="153"/>
        <v>0</v>
      </c>
    </row>
    <row r="136" spans="1:255" x14ac:dyDescent="0.2">
      <c r="A136" s="2">
        <v>17</v>
      </c>
      <c r="B136" s="2">
        <v>1</v>
      </c>
      <c r="C136" s="2">
        <f>ROW(SmtRes!A210)</f>
        <v>210</v>
      </c>
      <c r="D136" s="2">
        <f>ROW(EtalonRes!A216)</f>
        <v>216</v>
      </c>
      <c r="E136" s="2" t="s">
        <v>241</v>
      </c>
      <c r="F136" s="2" t="s">
        <v>242</v>
      </c>
      <c r="G136" s="2" t="s">
        <v>243</v>
      </c>
      <c r="H136" s="2" t="s">
        <v>18</v>
      </c>
      <c r="I136" s="2">
        <f>ROUND(239.02/100,9)</f>
        <v>2.3902000000000001</v>
      </c>
      <c r="J136" s="2">
        <v>0</v>
      </c>
      <c r="K136" s="2"/>
      <c r="L136" s="2"/>
      <c r="M136" s="2"/>
      <c r="N136" s="2"/>
      <c r="O136" s="2">
        <f t="shared" ref="O136:O167" si="154">ROUND(CP136,2)</f>
        <v>1014.9</v>
      </c>
      <c r="P136" s="2">
        <f t="shared" ref="P136:P167" si="155">ROUND(CQ136*I136,2)</f>
        <v>20.41</v>
      </c>
      <c r="Q136" s="2">
        <f t="shared" ref="Q136:Q167" si="156">ROUND(CR136*I136,2)</f>
        <v>132.18</v>
      </c>
      <c r="R136" s="2">
        <f t="shared" ref="R136:R167" si="157">ROUND(CS136*I136,2)</f>
        <v>51.25</v>
      </c>
      <c r="S136" s="2">
        <f t="shared" ref="S136:S167" si="158">ROUND(CT136*I136,2)</f>
        <v>862.31</v>
      </c>
      <c r="T136" s="2">
        <f t="shared" ref="T136:T167" si="159">ROUND(CU136*I136,2)</f>
        <v>0</v>
      </c>
      <c r="U136" s="2">
        <f t="shared" ref="U136:U167" si="160">CV136*I136</f>
        <v>108.6023223</v>
      </c>
      <c r="V136" s="2">
        <f t="shared" ref="V136:V167" si="161">CW136*I136</f>
        <v>3.7944425000000002</v>
      </c>
      <c r="W136" s="2">
        <f t="shared" ref="W136:W167" si="162">ROUND(CX136*I136,2)</f>
        <v>0</v>
      </c>
      <c r="X136" s="2">
        <f t="shared" ref="X136:X167" si="163">ROUND(CY136,2)</f>
        <v>1014.05</v>
      </c>
      <c r="Y136" s="2">
        <f t="shared" ref="Y136:Y167" si="164">ROUND(CZ136,2)</f>
        <v>584.67999999999995</v>
      </c>
      <c r="Z136" s="2"/>
      <c r="AA136" s="2">
        <v>16697018</v>
      </c>
      <c r="AB136" s="2">
        <f t="shared" ref="AB136:AB167" si="165">ROUND((AC136+AD136+AF136),2)</f>
        <v>424.61</v>
      </c>
      <c r="AC136" s="2">
        <f>ROUND((ES136),2)</f>
        <v>8.5399999999999991</v>
      </c>
      <c r="AD136" s="2">
        <f>ROUND(((((ET136*1.25))-((EU136*1.25)))+AE136),2)</f>
        <v>55.3</v>
      </c>
      <c r="AE136" s="2">
        <f>ROUND(((EU136*1.25)),2)</f>
        <v>21.44</v>
      </c>
      <c r="AF136" s="2">
        <f>ROUND(((EV136*1.15)),2)</f>
        <v>360.77</v>
      </c>
      <c r="AG136" s="2">
        <f t="shared" ref="AG136:AG167" si="166">ROUND((AP136),2)</f>
        <v>0</v>
      </c>
      <c r="AH136" s="2">
        <f>((EW136*1.15))</f>
        <v>45.436499999999995</v>
      </c>
      <c r="AI136" s="2">
        <f>((EX136*1.25))</f>
        <v>1.5874999999999999</v>
      </c>
      <c r="AJ136" s="2">
        <f t="shared" ref="AJ136:AJ167" si="167">ROUND((AS136),2)</f>
        <v>0</v>
      </c>
      <c r="AK136" s="2">
        <v>366.49</v>
      </c>
      <c r="AL136" s="2">
        <v>8.5399999999999991</v>
      </c>
      <c r="AM136" s="2">
        <v>44.24</v>
      </c>
      <c r="AN136" s="2">
        <v>17.149999999999999</v>
      </c>
      <c r="AO136" s="2">
        <v>313.70999999999998</v>
      </c>
      <c r="AP136" s="2">
        <v>0</v>
      </c>
      <c r="AQ136" s="2">
        <v>39.51</v>
      </c>
      <c r="AR136" s="2">
        <v>1.27</v>
      </c>
      <c r="AS136" s="2">
        <v>0</v>
      </c>
      <c r="AT136" s="2">
        <v>111</v>
      </c>
      <c r="AU136" s="2">
        <v>64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0</v>
      </c>
      <c r="BI136" s="2">
        <v>1</v>
      </c>
      <c r="BJ136" s="2" t="s">
        <v>244</v>
      </c>
      <c r="BK136" s="2"/>
      <c r="BL136" s="2"/>
      <c r="BM136" s="2">
        <v>11001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123</v>
      </c>
      <c r="CA136" s="2">
        <v>75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1430</v>
      </c>
      <c r="CO136" s="2">
        <v>0</v>
      </c>
      <c r="CP136" s="2">
        <f t="shared" ref="CP136:CP167" si="168">(P136+Q136+S136)</f>
        <v>1014.9</v>
      </c>
      <c r="CQ136" s="2">
        <f t="shared" ref="CQ136:CQ167" si="169">AC136*BC136</f>
        <v>8.5399999999999991</v>
      </c>
      <c r="CR136" s="2">
        <f t="shared" ref="CR136:CR167" si="170">AD136*BB136</f>
        <v>55.3</v>
      </c>
      <c r="CS136" s="2">
        <f t="shared" ref="CS136:CS167" si="171">AE136*BS136</f>
        <v>21.44</v>
      </c>
      <c r="CT136" s="2">
        <f t="shared" ref="CT136:CT167" si="172">AF136*BA136</f>
        <v>360.77</v>
      </c>
      <c r="CU136" s="2">
        <f t="shared" ref="CU136:CU167" si="173">AG136</f>
        <v>0</v>
      </c>
      <c r="CV136" s="2">
        <f t="shared" ref="CV136:CV167" si="174">AH136</f>
        <v>45.436499999999995</v>
      </c>
      <c r="CW136" s="2">
        <f t="shared" ref="CW136:CW167" si="175">AI136</f>
        <v>1.5874999999999999</v>
      </c>
      <c r="CX136" s="2">
        <f t="shared" ref="CX136:CX167" si="176">AJ136</f>
        <v>0</v>
      </c>
      <c r="CY136" s="2">
        <f t="shared" ref="CY136:CY167" si="177">(((S136+R136)*AT136)/100)</f>
        <v>1014.0515999999999</v>
      </c>
      <c r="CZ136" s="2">
        <f t="shared" ref="CZ136:CZ167" si="178">(((S136+R136)*AU136)/100)</f>
        <v>584.67840000000001</v>
      </c>
      <c r="DA136" s="2"/>
      <c r="DB136" s="2"/>
      <c r="DC136" s="2" t="s">
        <v>6</v>
      </c>
      <c r="DD136" s="2" t="s">
        <v>6</v>
      </c>
      <c r="DE136" s="2" t="s">
        <v>38</v>
      </c>
      <c r="DF136" s="2" t="s">
        <v>38</v>
      </c>
      <c r="DG136" s="2" t="s">
        <v>39</v>
      </c>
      <c r="DH136" s="2" t="s">
        <v>6</v>
      </c>
      <c r="DI136" s="2" t="s">
        <v>39</v>
      </c>
      <c r="DJ136" s="2" t="s">
        <v>38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1005</v>
      </c>
      <c r="DV136" s="2" t="s">
        <v>18</v>
      </c>
      <c r="DW136" s="2" t="s">
        <v>18</v>
      </c>
      <c r="DX136" s="2">
        <v>100</v>
      </c>
      <c r="DY136" s="2"/>
      <c r="DZ136" s="2"/>
      <c r="EA136" s="2"/>
      <c r="EB136" s="2"/>
      <c r="EC136" s="2"/>
      <c r="ED136" s="2"/>
      <c r="EE136" s="2">
        <v>16510488</v>
      </c>
      <c r="EF136" s="2">
        <v>2</v>
      </c>
      <c r="EG136" s="2" t="s">
        <v>40</v>
      </c>
      <c r="EH136" s="2">
        <v>0</v>
      </c>
      <c r="EI136" s="2" t="s">
        <v>6</v>
      </c>
      <c r="EJ136" s="2">
        <v>1</v>
      </c>
      <c r="EK136" s="2">
        <v>11001</v>
      </c>
      <c r="EL136" s="2" t="s">
        <v>51</v>
      </c>
      <c r="EM136" s="2" t="s">
        <v>245</v>
      </c>
      <c r="EN136" s="2"/>
      <c r="EO136" s="2" t="s">
        <v>43</v>
      </c>
      <c r="EP136" s="2"/>
      <c r="EQ136" s="2">
        <v>131072</v>
      </c>
      <c r="ER136" s="2">
        <v>366.49</v>
      </c>
      <c r="ES136" s="2">
        <v>8.5399999999999991</v>
      </c>
      <c r="ET136" s="2">
        <v>44.24</v>
      </c>
      <c r="EU136" s="2">
        <v>17.149999999999999</v>
      </c>
      <c r="EV136" s="2">
        <v>313.70999999999998</v>
      </c>
      <c r="EW136" s="2">
        <v>39.51</v>
      </c>
      <c r="EX136" s="2">
        <v>1.27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ref="FR136:FR167" si="179">ROUND(IF(AND(BH136=3,BI136=3),P136,0),2)</f>
        <v>0</v>
      </c>
      <c r="FS136" s="2">
        <v>0</v>
      </c>
      <c r="FT136" s="2" t="s">
        <v>44</v>
      </c>
      <c r="FU136" s="2" t="s">
        <v>45</v>
      </c>
      <c r="FV136" s="2"/>
      <c r="FW136" s="2"/>
      <c r="FX136" s="2">
        <v>110.7</v>
      </c>
      <c r="FY136" s="2">
        <v>63.75</v>
      </c>
      <c r="FZ136" s="2"/>
      <c r="GA136" s="2" t="s">
        <v>6</v>
      </c>
      <c r="GB136" s="2"/>
      <c r="GC136" s="2"/>
      <c r="GD136" s="2">
        <v>0</v>
      </c>
      <c r="GE136" s="2"/>
      <c r="GF136" s="2">
        <v>192743499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ref="GL136:GL167" si="180">ROUND(IF(AND(BH136=3,BI136=3,FS136&lt;&gt;0),P136,0),2)</f>
        <v>0</v>
      </c>
      <c r="GM136" s="2">
        <f t="shared" ref="GM136:GM167" si="181">ROUND(O136+X136+Y136+GK136,2)+GX136</f>
        <v>2613.63</v>
      </c>
      <c r="GN136" s="2">
        <f t="shared" ref="GN136:GN167" si="182">IF(OR(BI136=0,BI136=1),ROUND(O136+X136+Y136+GK136,2),0)</f>
        <v>2613.63</v>
      </c>
      <c r="GO136" s="2">
        <f t="shared" ref="GO136:GO167" si="183">IF(BI136=2,ROUND(O136+X136+Y136+GK136,2),0)</f>
        <v>0</v>
      </c>
      <c r="GP136" s="2">
        <f t="shared" ref="GP136:GP167" si="184">IF(BI136=4,ROUND(O136+X136+Y136+GK136,2)+GX136,0)</f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ref="GV136:GV167" si="185">ROUND(GT136,2)</f>
        <v>0</v>
      </c>
      <c r="GW136" s="2">
        <v>1</v>
      </c>
      <c r="GX136" s="2">
        <f t="shared" ref="GX136:GX167" si="186">ROUND(GV136*GW136*I136,2)</f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ROW(SmtRes!A216)</f>
        <v>216</v>
      </c>
      <c r="D137">
        <f>ROW(EtalonRes!A222)</f>
        <v>222</v>
      </c>
      <c r="E137" t="s">
        <v>241</v>
      </c>
      <c r="F137" t="s">
        <v>242</v>
      </c>
      <c r="G137" t="s">
        <v>243</v>
      </c>
      <c r="H137" t="s">
        <v>18</v>
      </c>
      <c r="I137">
        <f>ROUND(239.02/100,9)</f>
        <v>2.3902000000000001</v>
      </c>
      <c r="J137">
        <v>0</v>
      </c>
      <c r="O137">
        <f t="shared" si="154"/>
        <v>6657.76</v>
      </c>
      <c r="P137">
        <f t="shared" si="155"/>
        <v>133.9</v>
      </c>
      <c r="Q137">
        <f t="shared" si="156"/>
        <v>867.09</v>
      </c>
      <c r="R137">
        <f t="shared" si="157"/>
        <v>336.17</v>
      </c>
      <c r="S137">
        <f t="shared" si="158"/>
        <v>5656.77</v>
      </c>
      <c r="T137">
        <f t="shared" si="159"/>
        <v>0</v>
      </c>
      <c r="U137">
        <f t="shared" si="160"/>
        <v>108.6023223</v>
      </c>
      <c r="V137">
        <f t="shared" si="161"/>
        <v>3.7944425000000002</v>
      </c>
      <c r="W137">
        <f t="shared" si="162"/>
        <v>0</v>
      </c>
      <c r="X137">
        <f t="shared" si="163"/>
        <v>6652.16</v>
      </c>
      <c r="Y137">
        <f t="shared" si="164"/>
        <v>3835.48</v>
      </c>
      <c r="AA137">
        <v>16697019</v>
      </c>
      <c r="AB137">
        <f t="shared" si="165"/>
        <v>424.61</v>
      </c>
      <c r="AC137">
        <f>ROUND((ES137),2)</f>
        <v>8.5399999999999991</v>
      </c>
      <c r="AD137">
        <f>ROUND(((((ET137*1.25))-((EU137*1.25)))+AE137),2)</f>
        <v>55.3</v>
      </c>
      <c r="AE137">
        <f>ROUND(((EU137*1.25)),2)</f>
        <v>21.44</v>
      </c>
      <c r="AF137">
        <f>ROUND(((EV137*1.15)),2)</f>
        <v>360.77</v>
      </c>
      <c r="AG137">
        <f t="shared" si="166"/>
        <v>0</v>
      </c>
      <c r="AH137">
        <f>((EW137*1.15))</f>
        <v>45.436499999999995</v>
      </c>
      <c r="AI137">
        <f>((EX137*1.25))</f>
        <v>1.5874999999999999</v>
      </c>
      <c r="AJ137">
        <f t="shared" si="167"/>
        <v>0</v>
      </c>
      <c r="AK137">
        <v>366.49</v>
      </c>
      <c r="AL137">
        <v>8.5399999999999991</v>
      </c>
      <c r="AM137">
        <v>44.24</v>
      </c>
      <c r="AN137">
        <v>17.149999999999999</v>
      </c>
      <c r="AO137">
        <v>313.70999999999998</v>
      </c>
      <c r="AP137">
        <v>0</v>
      </c>
      <c r="AQ137">
        <v>39.51</v>
      </c>
      <c r="AR137">
        <v>1.27</v>
      </c>
      <c r="AS137">
        <v>0</v>
      </c>
      <c r="AT137">
        <v>111</v>
      </c>
      <c r="AU137">
        <v>64</v>
      </c>
      <c r="AV137">
        <v>1</v>
      </c>
      <c r="AW137">
        <v>1</v>
      </c>
      <c r="AZ137">
        <v>6.56</v>
      </c>
      <c r="BA137">
        <v>6.56</v>
      </c>
      <c r="BB137">
        <v>6.56</v>
      </c>
      <c r="BC137">
        <v>6.56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244</v>
      </c>
      <c r="BM137">
        <v>11001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6.56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123</v>
      </c>
      <c r="CA137">
        <v>75</v>
      </c>
      <c r="CF137">
        <v>0</v>
      </c>
      <c r="CG137">
        <v>0</v>
      </c>
      <c r="CM137">
        <v>0</v>
      </c>
      <c r="CN137" t="s">
        <v>1430</v>
      </c>
      <c r="CO137">
        <v>0</v>
      </c>
      <c r="CP137">
        <f t="shared" si="168"/>
        <v>6657.76</v>
      </c>
      <c r="CQ137">
        <f t="shared" si="169"/>
        <v>56.02239999999999</v>
      </c>
      <c r="CR137">
        <f t="shared" si="170"/>
        <v>362.76799999999997</v>
      </c>
      <c r="CS137">
        <f t="shared" si="171"/>
        <v>140.6464</v>
      </c>
      <c r="CT137">
        <f t="shared" si="172"/>
        <v>2366.6511999999998</v>
      </c>
      <c r="CU137">
        <f t="shared" si="173"/>
        <v>0</v>
      </c>
      <c r="CV137">
        <f t="shared" si="174"/>
        <v>45.436499999999995</v>
      </c>
      <c r="CW137">
        <f t="shared" si="175"/>
        <v>1.5874999999999999</v>
      </c>
      <c r="CX137">
        <f t="shared" si="176"/>
        <v>0</v>
      </c>
      <c r="CY137">
        <f t="shared" si="177"/>
        <v>6652.1634000000013</v>
      </c>
      <c r="CZ137">
        <f t="shared" si="178"/>
        <v>3835.4816000000005</v>
      </c>
      <c r="DC137" t="s">
        <v>6</v>
      </c>
      <c r="DD137" t="s">
        <v>6</v>
      </c>
      <c r="DE137" t="s">
        <v>38</v>
      </c>
      <c r="DF137" t="s">
        <v>38</v>
      </c>
      <c r="DG137" t="s">
        <v>39</v>
      </c>
      <c r="DH137" t="s">
        <v>6</v>
      </c>
      <c r="DI137" t="s">
        <v>39</v>
      </c>
      <c r="DJ137" t="s">
        <v>38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18</v>
      </c>
      <c r="DW137" t="s">
        <v>18</v>
      </c>
      <c r="DX137">
        <v>100</v>
      </c>
      <c r="EE137">
        <v>16510488</v>
      </c>
      <c r="EF137">
        <v>2</v>
      </c>
      <c r="EG137" t="s">
        <v>40</v>
      </c>
      <c r="EH137">
        <v>0</v>
      </c>
      <c r="EI137" t="s">
        <v>6</v>
      </c>
      <c r="EJ137">
        <v>1</v>
      </c>
      <c r="EK137">
        <v>11001</v>
      </c>
      <c r="EL137" t="s">
        <v>51</v>
      </c>
      <c r="EM137" t="s">
        <v>245</v>
      </c>
      <c r="EO137" t="s">
        <v>43</v>
      </c>
      <c r="EQ137">
        <v>131072</v>
      </c>
      <c r="ER137">
        <v>366.49</v>
      </c>
      <c r="ES137">
        <v>8.5399999999999991</v>
      </c>
      <c r="ET137">
        <v>44.24</v>
      </c>
      <c r="EU137">
        <v>17.149999999999999</v>
      </c>
      <c r="EV137">
        <v>313.70999999999998</v>
      </c>
      <c r="EW137">
        <v>39.51</v>
      </c>
      <c r="EX137">
        <v>1.27</v>
      </c>
      <c r="EY137">
        <v>0</v>
      </c>
      <c r="FQ137">
        <v>0</v>
      </c>
      <c r="FR137">
        <f t="shared" si="179"/>
        <v>0</v>
      </c>
      <c r="FS137">
        <v>0</v>
      </c>
      <c r="FT137" t="s">
        <v>44</v>
      </c>
      <c r="FU137" t="s">
        <v>45</v>
      </c>
      <c r="FX137">
        <v>110.7</v>
      </c>
      <c r="FY137">
        <v>63.75</v>
      </c>
      <c r="GA137" t="s">
        <v>6</v>
      </c>
      <c r="GD137">
        <v>0</v>
      </c>
      <c r="GF137">
        <v>192743499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80"/>
        <v>0</v>
      </c>
      <c r="GM137">
        <f t="shared" si="181"/>
        <v>17145.400000000001</v>
      </c>
      <c r="GN137">
        <f t="shared" si="182"/>
        <v>17145.400000000001</v>
      </c>
      <c r="GO137">
        <f t="shared" si="183"/>
        <v>0</v>
      </c>
      <c r="GP137">
        <f t="shared" si="184"/>
        <v>0</v>
      </c>
      <c r="GR137">
        <v>0</v>
      </c>
      <c r="GS137">
        <v>3</v>
      </c>
      <c r="GT137">
        <v>0</v>
      </c>
      <c r="GU137" t="s">
        <v>6</v>
      </c>
      <c r="GV137">
        <f t="shared" si="185"/>
        <v>0</v>
      </c>
      <c r="GW137">
        <v>1</v>
      </c>
      <c r="GX137">
        <f t="shared" si="186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210</v>
      </c>
      <c r="D138" s="2"/>
      <c r="E138" s="2" t="s">
        <v>246</v>
      </c>
      <c r="F138" s="2" t="s">
        <v>247</v>
      </c>
      <c r="G138" s="2" t="s">
        <v>248</v>
      </c>
      <c r="H138" s="2" t="s">
        <v>249</v>
      </c>
      <c r="I138" s="2">
        <f>I136*J138</f>
        <v>4.8760079999999997</v>
      </c>
      <c r="J138" s="2">
        <v>2.0399999999999996</v>
      </c>
      <c r="K138" s="2"/>
      <c r="L138" s="2"/>
      <c r="M138" s="2"/>
      <c r="N138" s="2"/>
      <c r="O138" s="2">
        <f t="shared" si="154"/>
        <v>2534.5500000000002</v>
      </c>
      <c r="P138" s="2">
        <f t="shared" si="155"/>
        <v>2534.5500000000002</v>
      </c>
      <c r="Q138" s="2">
        <f t="shared" si="156"/>
        <v>0</v>
      </c>
      <c r="R138" s="2">
        <f t="shared" si="157"/>
        <v>0</v>
      </c>
      <c r="S138" s="2">
        <f t="shared" si="158"/>
        <v>0</v>
      </c>
      <c r="T138" s="2">
        <f t="shared" si="159"/>
        <v>0</v>
      </c>
      <c r="U138" s="2">
        <f t="shared" si="160"/>
        <v>0</v>
      </c>
      <c r="V138" s="2">
        <f t="shared" si="161"/>
        <v>0</v>
      </c>
      <c r="W138" s="2">
        <f t="shared" si="162"/>
        <v>0</v>
      </c>
      <c r="X138" s="2">
        <f t="shared" si="163"/>
        <v>0</v>
      </c>
      <c r="Y138" s="2">
        <f t="shared" si="164"/>
        <v>0</v>
      </c>
      <c r="Z138" s="2"/>
      <c r="AA138" s="2">
        <v>16697018</v>
      </c>
      <c r="AB138" s="2">
        <f t="shared" si="165"/>
        <v>519.79999999999995</v>
      </c>
      <c r="AC138" s="2">
        <f>ROUND((ES138),2)</f>
        <v>519.79999999999995</v>
      </c>
      <c r="AD138" s="2">
        <f>ROUND((((ET138)-(EU138))+AE138),2)</f>
        <v>0</v>
      </c>
      <c r="AE138" s="2">
        <f>ROUND((EU138),2)</f>
        <v>0</v>
      </c>
      <c r="AF138" s="2">
        <f>ROUND((EV138),2)</f>
        <v>0</v>
      </c>
      <c r="AG138" s="2">
        <f t="shared" si="166"/>
        <v>0</v>
      </c>
      <c r="AH138" s="2">
        <f>(EW138)</f>
        <v>0</v>
      </c>
      <c r="AI138" s="2">
        <f>(EX138)</f>
        <v>0</v>
      </c>
      <c r="AJ138" s="2">
        <f t="shared" si="167"/>
        <v>0</v>
      </c>
      <c r="AK138" s="2">
        <v>519.79999999999995</v>
      </c>
      <c r="AL138" s="2">
        <v>519.79999999999995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111</v>
      </c>
      <c r="AU138" s="2">
        <v>64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250</v>
      </c>
      <c r="BK138" s="2"/>
      <c r="BL138" s="2"/>
      <c r="BM138" s="2">
        <v>11001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123</v>
      </c>
      <c r="CA138" s="2">
        <v>75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8"/>
        <v>2534.5500000000002</v>
      </c>
      <c r="CQ138" s="2">
        <f t="shared" si="169"/>
        <v>519.79999999999995</v>
      </c>
      <c r="CR138" s="2">
        <f t="shared" si="170"/>
        <v>0</v>
      </c>
      <c r="CS138" s="2">
        <f t="shared" si="171"/>
        <v>0</v>
      </c>
      <c r="CT138" s="2">
        <f t="shared" si="172"/>
        <v>0</v>
      </c>
      <c r="CU138" s="2">
        <f t="shared" si="173"/>
        <v>0</v>
      </c>
      <c r="CV138" s="2">
        <f t="shared" si="174"/>
        <v>0</v>
      </c>
      <c r="CW138" s="2">
        <f t="shared" si="175"/>
        <v>0</v>
      </c>
      <c r="CX138" s="2">
        <f t="shared" si="176"/>
        <v>0</v>
      </c>
      <c r="CY138" s="2">
        <f t="shared" si="177"/>
        <v>0</v>
      </c>
      <c r="CZ138" s="2">
        <f t="shared" si="178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1007</v>
      </c>
      <c r="DV138" s="2" t="s">
        <v>249</v>
      </c>
      <c r="DW138" s="2" t="s">
        <v>249</v>
      </c>
      <c r="DX138" s="2">
        <v>1</v>
      </c>
      <c r="DY138" s="2"/>
      <c r="DZ138" s="2"/>
      <c r="EA138" s="2"/>
      <c r="EB138" s="2"/>
      <c r="EC138" s="2"/>
      <c r="ED138" s="2"/>
      <c r="EE138" s="2">
        <v>16510488</v>
      </c>
      <c r="EF138" s="2">
        <v>2</v>
      </c>
      <c r="EG138" s="2" t="s">
        <v>40</v>
      </c>
      <c r="EH138" s="2">
        <v>0</v>
      </c>
      <c r="EI138" s="2" t="s">
        <v>6</v>
      </c>
      <c r="EJ138" s="2">
        <v>1</v>
      </c>
      <c r="EK138" s="2">
        <v>11001</v>
      </c>
      <c r="EL138" s="2" t="s">
        <v>51</v>
      </c>
      <c r="EM138" s="2" t="s">
        <v>245</v>
      </c>
      <c r="EN138" s="2"/>
      <c r="EO138" s="2" t="s">
        <v>6</v>
      </c>
      <c r="EP138" s="2"/>
      <c r="EQ138" s="2">
        <v>0</v>
      </c>
      <c r="ER138" s="2">
        <v>519.79999999999995</v>
      </c>
      <c r="ES138" s="2">
        <v>519.79999999999995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9"/>
        <v>0</v>
      </c>
      <c r="FS138" s="2">
        <v>0</v>
      </c>
      <c r="FT138" s="2" t="s">
        <v>44</v>
      </c>
      <c r="FU138" s="2" t="s">
        <v>45</v>
      </c>
      <c r="FV138" s="2"/>
      <c r="FW138" s="2"/>
      <c r="FX138" s="2">
        <v>110.7</v>
      </c>
      <c r="FY138" s="2">
        <v>63.75</v>
      </c>
      <c r="FZ138" s="2"/>
      <c r="GA138" s="2" t="s">
        <v>6</v>
      </c>
      <c r="GB138" s="2"/>
      <c r="GC138" s="2"/>
      <c r="GD138" s="2">
        <v>0</v>
      </c>
      <c r="GE138" s="2"/>
      <c r="GF138" s="2">
        <v>519185539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80"/>
        <v>0</v>
      </c>
      <c r="GM138" s="2">
        <f t="shared" si="181"/>
        <v>2534.5500000000002</v>
      </c>
      <c r="GN138" s="2">
        <f t="shared" si="182"/>
        <v>2534.5500000000002</v>
      </c>
      <c r="GO138" s="2">
        <f t="shared" si="183"/>
        <v>0</v>
      </c>
      <c r="GP138" s="2">
        <f t="shared" si="184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5"/>
        <v>0</v>
      </c>
      <c r="GW138" s="2">
        <v>1</v>
      </c>
      <c r="GX138" s="2">
        <f t="shared" si="186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216</v>
      </c>
      <c r="E139" t="s">
        <v>246</v>
      </c>
      <c r="F139" t="s">
        <v>247</v>
      </c>
      <c r="G139" t="s">
        <v>248</v>
      </c>
      <c r="H139" t="s">
        <v>249</v>
      </c>
      <c r="I139">
        <f>I137*J139</f>
        <v>4.8760079999999997</v>
      </c>
      <c r="J139">
        <v>2.0399999999999996</v>
      </c>
      <c r="O139">
        <f t="shared" si="154"/>
        <v>16626.64</v>
      </c>
      <c r="P139">
        <f t="shared" si="155"/>
        <v>16626.64</v>
      </c>
      <c r="Q139">
        <f t="shared" si="156"/>
        <v>0</v>
      </c>
      <c r="R139">
        <f t="shared" si="157"/>
        <v>0</v>
      </c>
      <c r="S139">
        <f t="shared" si="158"/>
        <v>0</v>
      </c>
      <c r="T139">
        <f t="shared" si="159"/>
        <v>0</v>
      </c>
      <c r="U139">
        <f t="shared" si="160"/>
        <v>0</v>
      </c>
      <c r="V139">
        <f t="shared" si="161"/>
        <v>0</v>
      </c>
      <c r="W139">
        <f t="shared" si="162"/>
        <v>0</v>
      </c>
      <c r="X139">
        <f t="shared" si="163"/>
        <v>0</v>
      </c>
      <c r="Y139">
        <f t="shared" si="164"/>
        <v>0</v>
      </c>
      <c r="AA139">
        <v>16697019</v>
      </c>
      <c r="AB139">
        <f t="shared" si="165"/>
        <v>519.79999999999995</v>
      </c>
      <c r="AC139">
        <f>ROUND((ES139),2)</f>
        <v>519.79999999999995</v>
      </c>
      <c r="AD139">
        <f>ROUND((((ET139)-(EU139))+AE139),2)</f>
        <v>0</v>
      </c>
      <c r="AE139">
        <f>ROUND((EU139),2)</f>
        <v>0</v>
      </c>
      <c r="AF139">
        <f>ROUND((EV139),2)</f>
        <v>0</v>
      </c>
      <c r="AG139">
        <f t="shared" si="166"/>
        <v>0</v>
      </c>
      <c r="AH139">
        <f>(EW139)</f>
        <v>0</v>
      </c>
      <c r="AI139">
        <f>(EX139)</f>
        <v>0</v>
      </c>
      <c r="AJ139">
        <f t="shared" si="167"/>
        <v>0</v>
      </c>
      <c r="AK139">
        <v>519.79999999999995</v>
      </c>
      <c r="AL139">
        <v>519.79999999999995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111</v>
      </c>
      <c r="AU139">
        <v>64</v>
      </c>
      <c r="AV139">
        <v>1</v>
      </c>
      <c r="AW139">
        <v>1</v>
      </c>
      <c r="AZ139">
        <v>6.56</v>
      </c>
      <c r="BA139">
        <v>1</v>
      </c>
      <c r="BB139">
        <v>1</v>
      </c>
      <c r="BC139">
        <v>6.56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250</v>
      </c>
      <c r="BM139">
        <v>11001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123</v>
      </c>
      <c r="CA139">
        <v>75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8"/>
        <v>16626.64</v>
      </c>
      <c r="CQ139">
        <f t="shared" si="169"/>
        <v>3409.8879999999995</v>
      </c>
      <c r="CR139">
        <f t="shared" si="170"/>
        <v>0</v>
      </c>
      <c r="CS139">
        <f t="shared" si="171"/>
        <v>0</v>
      </c>
      <c r="CT139">
        <f t="shared" si="172"/>
        <v>0</v>
      </c>
      <c r="CU139">
        <f t="shared" si="173"/>
        <v>0</v>
      </c>
      <c r="CV139">
        <f t="shared" si="174"/>
        <v>0</v>
      </c>
      <c r="CW139">
        <f t="shared" si="175"/>
        <v>0</v>
      </c>
      <c r="CX139">
        <f t="shared" si="176"/>
        <v>0</v>
      </c>
      <c r="CY139">
        <f t="shared" si="177"/>
        <v>0</v>
      </c>
      <c r="CZ139">
        <f t="shared" si="178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1007</v>
      </c>
      <c r="DV139" t="s">
        <v>249</v>
      </c>
      <c r="DW139" t="s">
        <v>249</v>
      </c>
      <c r="DX139">
        <v>1</v>
      </c>
      <c r="EE139">
        <v>16510488</v>
      </c>
      <c r="EF139">
        <v>2</v>
      </c>
      <c r="EG139" t="s">
        <v>40</v>
      </c>
      <c r="EH139">
        <v>0</v>
      </c>
      <c r="EI139" t="s">
        <v>6</v>
      </c>
      <c r="EJ139">
        <v>1</v>
      </c>
      <c r="EK139">
        <v>11001</v>
      </c>
      <c r="EL139" t="s">
        <v>51</v>
      </c>
      <c r="EM139" t="s">
        <v>245</v>
      </c>
      <c r="EO139" t="s">
        <v>6</v>
      </c>
      <c r="EQ139">
        <v>0</v>
      </c>
      <c r="ER139">
        <v>519.79999999999995</v>
      </c>
      <c r="ES139">
        <v>519.79999999999995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9"/>
        <v>0</v>
      </c>
      <c r="FS139">
        <v>0</v>
      </c>
      <c r="FT139" t="s">
        <v>44</v>
      </c>
      <c r="FU139" t="s">
        <v>45</v>
      </c>
      <c r="FX139">
        <v>110.7</v>
      </c>
      <c r="FY139">
        <v>63.75</v>
      </c>
      <c r="GA139" t="s">
        <v>6</v>
      </c>
      <c r="GD139">
        <v>0</v>
      </c>
      <c r="GF139">
        <v>519185539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80"/>
        <v>0</v>
      </c>
      <c r="GM139">
        <f t="shared" si="181"/>
        <v>16626.64</v>
      </c>
      <c r="GN139">
        <f t="shared" si="182"/>
        <v>16626.64</v>
      </c>
      <c r="GO139">
        <f t="shared" si="183"/>
        <v>0</v>
      </c>
      <c r="GP139">
        <f t="shared" si="184"/>
        <v>0</v>
      </c>
      <c r="GR139">
        <v>0</v>
      </c>
      <c r="GS139">
        <v>3</v>
      </c>
      <c r="GT139">
        <v>0</v>
      </c>
      <c r="GU139" t="s">
        <v>6</v>
      </c>
      <c r="GV139">
        <f t="shared" si="185"/>
        <v>0</v>
      </c>
      <c r="GW139">
        <v>1</v>
      </c>
      <c r="GX139">
        <f t="shared" si="186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ROW(SmtRes!A221)</f>
        <v>221</v>
      </c>
      <c r="D140" s="2">
        <f>ROW(EtalonRes!A227)</f>
        <v>227</v>
      </c>
      <c r="E140" s="2" t="s">
        <v>251</v>
      </c>
      <c r="F140" s="2" t="s">
        <v>252</v>
      </c>
      <c r="G140" s="2" t="s">
        <v>253</v>
      </c>
      <c r="H140" s="2" t="s">
        <v>18</v>
      </c>
      <c r="I140" s="2">
        <f>ROUND(239.02/100,9)</f>
        <v>2.3902000000000001</v>
      </c>
      <c r="J140" s="2">
        <v>0</v>
      </c>
      <c r="K140" s="2"/>
      <c r="L140" s="2"/>
      <c r="M140" s="2"/>
      <c r="N140" s="2"/>
      <c r="O140" s="2">
        <f t="shared" si="154"/>
        <v>67.95</v>
      </c>
      <c r="P140" s="2">
        <f t="shared" si="155"/>
        <v>0</v>
      </c>
      <c r="Q140" s="2">
        <f t="shared" si="156"/>
        <v>46.13</v>
      </c>
      <c r="R140" s="2">
        <f t="shared" si="157"/>
        <v>16.97</v>
      </c>
      <c r="S140" s="2">
        <f t="shared" si="158"/>
        <v>21.82</v>
      </c>
      <c r="T140" s="2">
        <f t="shared" si="159"/>
        <v>0</v>
      </c>
      <c r="U140" s="2">
        <f t="shared" si="160"/>
        <v>2.7487300000000001</v>
      </c>
      <c r="V140" s="2">
        <f t="shared" si="161"/>
        <v>1.2548550000000001</v>
      </c>
      <c r="W140" s="2">
        <f t="shared" si="162"/>
        <v>0</v>
      </c>
      <c r="X140" s="2">
        <f t="shared" si="163"/>
        <v>43.06</v>
      </c>
      <c r="Y140" s="2">
        <f t="shared" si="164"/>
        <v>24.83</v>
      </c>
      <c r="Z140" s="2"/>
      <c r="AA140" s="2">
        <v>16697018</v>
      </c>
      <c r="AB140" s="2">
        <f t="shared" si="165"/>
        <v>28.43</v>
      </c>
      <c r="AC140" s="2">
        <f>ROUND(((ES140*2)),2)</f>
        <v>0</v>
      </c>
      <c r="AD140" s="2">
        <f>ROUND(((((ET140*1.25*2))-((EU140*1.25*2)))+AE140),2)</f>
        <v>19.3</v>
      </c>
      <c r="AE140" s="2">
        <f>ROUND(((EU140*1.25*2)),2)</f>
        <v>7.1</v>
      </c>
      <c r="AF140" s="2">
        <f>ROUND(((EV140*1.15*2)),2)</f>
        <v>9.1300000000000008</v>
      </c>
      <c r="AG140" s="2">
        <f t="shared" si="166"/>
        <v>0</v>
      </c>
      <c r="AH140" s="2">
        <f>((EW140*1.15*2))</f>
        <v>1.1499999999999999</v>
      </c>
      <c r="AI140" s="2">
        <f>((EX140*1.25*2))</f>
        <v>0.52500000000000002</v>
      </c>
      <c r="AJ140" s="2">
        <f t="shared" si="167"/>
        <v>0</v>
      </c>
      <c r="AK140" s="2">
        <v>11.69</v>
      </c>
      <c r="AL140" s="2">
        <v>0</v>
      </c>
      <c r="AM140" s="2">
        <v>7.72</v>
      </c>
      <c r="AN140" s="2">
        <v>2.84</v>
      </c>
      <c r="AO140" s="2">
        <v>3.97</v>
      </c>
      <c r="AP140" s="2">
        <v>0</v>
      </c>
      <c r="AQ140" s="2">
        <v>0.5</v>
      </c>
      <c r="AR140" s="2">
        <v>0.21</v>
      </c>
      <c r="AS140" s="2">
        <v>0</v>
      </c>
      <c r="AT140" s="2">
        <v>111</v>
      </c>
      <c r="AU140" s="2">
        <v>64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1</v>
      </c>
      <c r="BJ140" s="2" t="s">
        <v>254</v>
      </c>
      <c r="BK140" s="2"/>
      <c r="BL140" s="2"/>
      <c r="BM140" s="2">
        <v>11001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123</v>
      </c>
      <c r="CA140" s="2">
        <v>75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1430</v>
      </c>
      <c r="CO140" s="2">
        <v>0</v>
      </c>
      <c r="CP140" s="2">
        <f t="shared" si="168"/>
        <v>67.95</v>
      </c>
      <c r="CQ140" s="2">
        <f t="shared" si="169"/>
        <v>0</v>
      </c>
      <c r="CR140" s="2">
        <f t="shared" si="170"/>
        <v>19.3</v>
      </c>
      <c r="CS140" s="2">
        <f t="shared" si="171"/>
        <v>7.1</v>
      </c>
      <c r="CT140" s="2">
        <f t="shared" si="172"/>
        <v>9.1300000000000008</v>
      </c>
      <c r="CU140" s="2">
        <f t="shared" si="173"/>
        <v>0</v>
      </c>
      <c r="CV140" s="2">
        <f t="shared" si="174"/>
        <v>1.1499999999999999</v>
      </c>
      <c r="CW140" s="2">
        <f t="shared" si="175"/>
        <v>0.52500000000000002</v>
      </c>
      <c r="CX140" s="2">
        <f t="shared" si="176"/>
        <v>0</v>
      </c>
      <c r="CY140" s="2">
        <f t="shared" si="177"/>
        <v>43.056899999999999</v>
      </c>
      <c r="CZ140" s="2">
        <f t="shared" si="178"/>
        <v>24.825599999999998</v>
      </c>
      <c r="DA140" s="2"/>
      <c r="DB140" s="2"/>
      <c r="DC140" s="2" t="s">
        <v>6</v>
      </c>
      <c r="DD140" s="2" t="s">
        <v>255</v>
      </c>
      <c r="DE140" s="2" t="s">
        <v>256</v>
      </c>
      <c r="DF140" s="2" t="s">
        <v>256</v>
      </c>
      <c r="DG140" s="2" t="s">
        <v>257</v>
      </c>
      <c r="DH140" s="2" t="s">
        <v>6</v>
      </c>
      <c r="DI140" s="2" t="s">
        <v>257</v>
      </c>
      <c r="DJ140" s="2" t="s">
        <v>256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1005</v>
      </c>
      <c r="DV140" s="2" t="s">
        <v>18</v>
      </c>
      <c r="DW140" s="2" t="s">
        <v>18</v>
      </c>
      <c r="DX140" s="2">
        <v>100</v>
      </c>
      <c r="DY140" s="2"/>
      <c r="DZ140" s="2"/>
      <c r="EA140" s="2"/>
      <c r="EB140" s="2"/>
      <c r="EC140" s="2"/>
      <c r="ED140" s="2"/>
      <c r="EE140" s="2">
        <v>16510488</v>
      </c>
      <c r="EF140" s="2">
        <v>2</v>
      </c>
      <c r="EG140" s="2" t="s">
        <v>40</v>
      </c>
      <c r="EH140" s="2">
        <v>0</v>
      </c>
      <c r="EI140" s="2" t="s">
        <v>6</v>
      </c>
      <c r="EJ140" s="2">
        <v>1</v>
      </c>
      <c r="EK140" s="2">
        <v>11001</v>
      </c>
      <c r="EL140" s="2" t="s">
        <v>51</v>
      </c>
      <c r="EM140" s="2" t="s">
        <v>245</v>
      </c>
      <c r="EN140" s="2"/>
      <c r="EO140" s="2" t="s">
        <v>43</v>
      </c>
      <c r="EP140" s="2"/>
      <c r="EQ140" s="2">
        <v>131072</v>
      </c>
      <c r="ER140" s="2">
        <v>11.69</v>
      </c>
      <c r="ES140" s="2">
        <v>0</v>
      </c>
      <c r="ET140" s="2">
        <v>7.72</v>
      </c>
      <c r="EU140" s="2">
        <v>2.84</v>
      </c>
      <c r="EV140" s="2">
        <v>3.97</v>
      </c>
      <c r="EW140" s="2">
        <v>0.5</v>
      </c>
      <c r="EX140" s="2">
        <v>0.21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9"/>
        <v>0</v>
      </c>
      <c r="FS140" s="2">
        <v>0</v>
      </c>
      <c r="FT140" s="2" t="s">
        <v>44</v>
      </c>
      <c r="FU140" s="2" t="s">
        <v>45</v>
      </c>
      <c r="FV140" s="2"/>
      <c r="FW140" s="2"/>
      <c r="FX140" s="2">
        <v>110.7</v>
      </c>
      <c r="FY140" s="2">
        <v>63.75</v>
      </c>
      <c r="FZ140" s="2"/>
      <c r="GA140" s="2" t="s">
        <v>6</v>
      </c>
      <c r="GB140" s="2"/>
      <c r="GC140" s="2"/>
      <c r="GD140" s="2">
        <v>0</v>
      </c>
      <c r="GE140" s="2"/>
      <c r="GF140" s="2">
        <v>771115671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80"/>
        <v>0</v>
      </c>
      <c r="GM140" s="2">
        <f t="shared" si="181"/>
        <v>135.84</v>
      </c>
      <c r="GN140" s="2">
        <f t="shared" si="182"/>
        <v>135.84</v>
      </c>
      <c r="GO140" s="2">
        <f t="shared" si="183"/>
        <v>0</v>
      </c>
      <c r="GP140" s="2">
        <f t="shared" si="184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5"/>
        <v>0</v>
      </c>
      <c r="GW140" s="2">
        <v>1</v>
      </c>
      <c r="GX140" s="2">
        <f t="shared" si="186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ROW(SmtRes!A226)</f>
        <v>226</v>
      </c>
      <c r="D141">
        <f>ROW(EtalonRes!A232)</f>
        <v>232</v>
      </c>
      <c r="E141" t="s">
        <v>251</v>
      </c>
      <c r="F141" t="s">
        <v>252</v>
      </c>
      <c r="G141" t="s">
        <v>253</v>
      </c>
      <c r="H141" t="s">
        <v>18</v>
      </c>
      <c r="I141">
        <f>ROUND(239.02/100,9)</f>
        <v>2.3902000000000001</v>
      </c>
      <c r="J141">
        <v>0</v>
      </c>
      <c r="O141">
        <f t="shared" si="154"/>
        <v>445.78</v>
      </c>
      <c r="P141">
        <f t="shared" si="155"/>
        <v>0</v>
      </c>
      <c r="Q141">
        <f t="shared" si="156"/>
        <v>302.62</v>
      </c>
      <c r="R141">
        <f t="shared" si="157"/>
        <v>111.33</v>
      </c>
      <c r="S141">
        <f t="shared" si="158"/>
        <v>143.16</v>
      </c>
      <c r="T141">
        <f t="shared" si="159"/>
        <v>0</v>
      </c>
      <c r="U141">
        <f t="shared" si="160"/>
        <v>2.7487300000000001</v>
      </c>
      <c r="V141">
        <f t="shared" si="161"/>
        <v>1.2548550000000001</v>
      </c>
      <c r="W141">
        <f t="shared" si="162"/>
        <v>0</v>
      </c>
      <c r="X141">
        <f t="shared" si="163"/>
        <v>282.48</v>
      </c>
      <c r="Y141">
        <f t="shared" si="164"/>
        <v>162.87</v>
      </c>
      <c r="AA141">
        <v>16697019</v>
      </c>
      <c r="AB141">
        <f t="shared" si="165"/>
        <v>28.43</v>
      </c>
      <c r="AC141">
        <f>ROUND(((ES141*2)),2)</f>
        <v>0</v>
      </c>
      <c r="AD141">
        <f>ROUND(((((ET141*1.25*2))-((EU141*1.25*2)))+AE141),2)</f>
        <v>19.3</v>
      </c>
      <c r="AE141">
        <f>ROUND(((EU141*1.25*2)),2)</f>
        <v>7.1</v>
      </c>
      <c r="AF141">
        <f>ROUND(((EV141*1.15*2)),2)</f>
        <v>9.1300000000000008</v>
      </c>
      <c r="AG141">
        <f t="shared" si="166"/>
        <v>0</v>
      </c>
      <c r="AH141">
        <f>((EW141*1.15*2))</f>
        <v>1.1499999999999999</v>
      </c>
      <c r="AI141">
        <f>((EX141*1.25*2))</f>
        <v>0.52500000000000002</v>
      </c>
      <c r="AJ141">
        <f t="shared" si="167"/>
        <v>0</v>
      </c>
      <c r="AK141">
        <v>11.69</v>
      </c>
      <c r="AL141">
        <v>0</v>
      </c>
      <c r="AM141">
        <v>7.72</v>
      </c>
      <c r="AN141">
        <v>2.84</v>
      </c>
      <c r="AO141">
        <v>3.97</v>
      </c>
      <c r="AP141">
        <v>0</v>
      </c>
      <c r="AQ141">
        <v>0.5</v>
      </c>
      <c r="AR141">
        <v>0.21</v>
      </c>
      <c r="AS141">
        <v>0</v>
      </c>
      <c r="AT141">
        <v>111</v>
      </c>
      <c r="AU141">
        <v>64</v>
      </c>
      <c r="AV141">
        <v>1</v>
      </c>
      <c r="AW141">
        <v>1</v>
      </c>
      <c r="AZ141">
        <v>6.56</v>
      </c>
      <c r="BA141">
        <v>6.56</v>
      </c>
      <c r="BB141">
        <v>6.56</v>
      </c>
      <c r="BC141">
        <v>6.56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254</v>
      </c>
      <c r="BM141">
        <v>11001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6.56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123</v>
      </c>
      <c r="CA141">
        <v>75</v>
      </c>
      <c r="CF141">
        <v>0</v>
      </c>
      <c r="CG141">
        <v>0</v>
      </c>
      <c r="CM141">
        <v>0</v>
      </c>
      <c r="CN141" t="s">
        <v>1430</v>
      </c>
      <c r="CO141">
        <v>0</v>
      </c>
      <c r="CP141">
        <f t="shared" si="168"/>
        <v>445.78</v>
      </c>
      <c r="CQ141">
        <f t="shared" si="169"/>
        <v>0</v>
      </c>
      <c r="CR141">
        <f t="shared" si="170"/>
        <v>126.608</v>
      </c>
      <c r="CS141">
        <f t="shared" si="171"/>
        <v>46.575999999999993</v>
      </c>
      <c r="CT141">
        <f t="shared" si="172"/>
        <v>59.892800000000001</v>
      </c>
      <c r="CU141">
        <f t="shared" si="173"/>
        <v>0</v>
      </c>
      <c r="CV141">
        <f t="shared" si="174"/>
        <v>1.1499999999999999</v>
      </c>
      <c r="CW141">
        <f t="shared" si="175"/>
        <v>0.52500000000000002</v>
      </c>
      <c r="CX141">
        <f t="shared" si="176"/>
        <v>0</v>
      </c>
      <c r="CY141">
        <f t="shared" si="177"/>
        <v>282.48390000000001</v>
      </c>
      <c r="CZ141">
        <f t="shared" si="178"/>
        <v>162.87360000000001</v>
      </c>
      <c r="DC141" t="s">
        <v>6</v>
      </c>
      <c r="DD141" t="s">
        <v>255</v>
      </c>
      <c r="DE141" t="s">
        <v>256</v>
      </c>
      <c r="DF141" t="s">
        <v>256</v>
      </c>
      <c r="DG141" t="s">
        <v>257</v>
      </c>
      <c r="DH141" t="s">
        <v>6</v>
      </c>
      <c r="DI141" t="s">
        <v>257</v>
      </c>
      <c r="DJ141" t="s">
        <v>256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18</v>
      </c>
      <c r="DW141" t="s">
        <v>18</v>
      </c>
      <c r="DX141">
        <v>100</v>
      </c>
      <c r="EE141">
        <v>16510488</v>
      </c>
      <c r="EF141">
        <v>2</v>
      </c>
      <c r="EG141" t="s">
        <v>40</v>
      </c>
      <c r="EH141">
        <v>0</v>
      </c>
      <c r="EI141" t="s">
        <v>6</v>
      </c>
      <c r="EJ141">
        <v>1</v>
      </c>
      <c r="EK141">
        <v>11001</v>
      </c>
      <c r="EL141" t="s">
        <v>51</v>
      </c>
      <c r="EM141" t="s">
        <v>245</v>
      </c>
      <c r="EO141" t="s">
        <v>43</v>
      </c>
      <c r="EQ141">
        <v>131072</v>
      </c>
      <c r="ER141">
        <v>11.69</v>
      </c>
      <c r="ES141">
        <v>0</v>
      </c>
      <c r="ET141">
        <v>7.72</v>
      </c>
      <c r="EU141">
        <v>2.84</v>
      </c>
      <c r="EV141">
        <v>3.97</v>
      </c>
      <c r="EW141">
        <v>0.5</v>
      </c>
      <c r="EX141">
        <v>0.21</v>
      </c>
      <c r="EY141">
        <v>0</v>
      </c>
      <c r="FQ141">
        <v>0</v>
      </c>
      <c r="FR141">
        <f t="shared" si="179"/>
        <v>0</v>
      </c>
      <c r="FS141">
        <v>0</v>
      </c>
      <c r="FT141" t="s">
        <v>44</v>
      </c>
      <c r="FU141" t="s">
        <v>45</v>
      </c>
      <c r="FX141">
        <v>110.7</v>
      </c>
      <c r="FY141">
        <v>63.75</v>
      </c>
      <c r="GA141" t="s">
        <v>6</v>
      </c>
      <c r="GD141">
        <v>0</v>
      </c>
      <c r="GF141">
        <v>771115671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80"/>
        <v>0</v>
      </c>
      <c r="GM141">
        <f t="shared" si="181"/>
        <v>891.13</v>
      </c>
      <c r="GN141">
        <f t="shared" si="182"/>
        <v>891.13</v>
      </c>
      <c r="GO141">
        <f t="shared" si="183"/>
        <v>0</v>
      </c>
      <c r="GP141">
        <f t="shared" si="184"/>
        <v>0</v>
      </c>
      <c r="GR141">
        <v>0</v>
      </c>
      <c r="GS141">
        <v>3</v>
      </c>
      <c r="GT141">
        <v>0</v>
      </c>
      <c r="GU141" t="s">
        <v>6</v>
      </c>
      <c r="GV141">
        <f t="shared" si="185"/>
        <v>0</v>
      </c>
      <c r="GW141">
        <v>1</v>
      </c>
      <c r="GX141">
        <f t="shared" si="186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221</v>
      </c>
      <c r="D142" s="2"/>
      <c r="E142" s="2" t="s">
        <v>258</v>
      </c>
      <c r="F142" s="2" t="s">
        <v>247</v>
      </c>
      <c r="G142" s="2" t="s">
        <v>248</v>
      </c>
      <c r="H142" s="2" t="s">
        <v>249</v>
      </c>
      <c r="I142" s="2">
        <f>I140*J142</f>
        <v>4.8760079999999997</v>
      </c>
      <c r="J142" s="2">
        <v>2.0399999999999996</v>
      </c>
      <c r="K142" s="2"/>
      <c r="L142" s="2"/>
      <c r="M142" s="2"/>
      <c r="N142" s="2"/>
      <c r="O142" s="2">
        <f t="shared" si="154"/>
        <v>2534.5500000000002</v>
      </c>
      <c r="P142" s="2">
        <f t="shared" si="155"/>
        <v>2534.5500000000002</v>
      </c>
      <c r="Q142" s="2">
        <f t="shared" si="156"/>
        <v>0</v>
      </c>
      <c r="R142" s="2">
        <f t="shared" si="157"/>
        <v>0</v>
      </c>
      <c r="S142" s="2">
        <f t="shared" si="158"/>
        <v>0</v>
      </c>
      <c r="T142" s="2">
        <f t="shared" si="159"/>
        <v>0</v>
      </c>
      <c r="U142" s="2">
        <f t="shared" si="160"/>
        <v>0</v>
      </c>
      <c r="V142" s="2">
        <f t="shared" si="161"/>
        <v>0</v>
      </c>
      <c r="W142" s="2">
        <f t="shared" si="162"/>
        <v>0</v>
      </c>
      <c r="X142" s="2">
        <f t="shared" si="163"/>
        <v>0</v>
      </c>
      <c r="Y142" s="2">
        <f t="shared" si="164"/>
        <v>0</v>
      </c>
      <c r="Z142" s="2"/>
      <c r="AA142" s="2">
        <v>16697018</v>
      </c>
      <c r="AB142" s="2">
        <f t="shared" si="165"/>
        <v>519.79999999999995</v>
      </c>
      <c r="AC142" s="2">
        <f t="shared" ref="AC142:AC153" si="187">ROUND((ES142),2)</f>
        <v>519.79999999999995</v>
      </c>
      <c r="AD142" s="2">
        <f>ROUND((((ET142)-(EU142))+AE142),2)</f>
        <v>0</v>
      </c>
      <c r="AE142" s="2">
        <f>ROUND((EU142),2)</f>
        <v>0</v>
      </c>
      <c r="AF142" s="2">
        <f>ROUND((EV142),2)</f>
        <v>0</v>
      </c>
      <c r="AG142" s="2">
        <f t="shared" si="166"/>
        <v>0</v>
      </c>
      <c r="AH142" s="2">
        <f>(EW142)</f>
        <v>0</v>
      </c>
      <c r="AI142" s="2">
        <f>(EX142)</f>
        <v>0</v>
      </c>
      <c r="AJ142" s="2">
        <f t="shared" si="167"/>
        <v>0</v>
      </c>
      <c r="AK142" s="2">
        <v>519.79999999999995</v>
      </c>
      <c r="AL142" s="2">
        <v>519.79999999999995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111</v>
      </c>
      <c r="AU142" s="2">
        <v>64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250</v>
      </c>
      <c r="BK142" s="2"/>
      <c r="BL142" s="2"/>
      <c r="BM142" s="2">
        <v>11001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123</v>
      </c>
      <c r="CA142" s="2">
        <v>75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8"/>
        <v>2534.5500000000002</v>
      </c>
      <c r="CQ142" s="2">
        <f t="shared" si="169"/>
        <v>519.79999999999995</v>
      </c>
      <c r="CR142" s="2">
        <f t="shared" si="170"/>
        <v>0</v>
      </c>
      <c r="CS142" s="2">
        <f t="shared" si="171"/>
        <v>0</v>
      </c>
      <c r="CT142" s="2">
        <f t="shared" si="172"/>
        <v>0</v>
      </c>
      <c r="CU142" s="2">
        <f t="shared" si="173"/>
        <v>0</v>
      </c>
      <c r="CV142" s="2">
        <f t="shared" si="174"/>
        <v>0</v>
      </c>
      <c r="CW142" s="2">
        <f t="shared" si="175"/>
        <v>0</v>
      </c>
      <c r="CX142" s="2">
        <f t="shared" si="176"/>
        <v>0</v>
      </c>
      <c r="CY142" s="2">
        <f t="shared" si="177"/>
        <v>0</v>
      </c>
      <c r="CZ142" s="2">
        <f t="shared" si="178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1007</v>
      </c>
      <c r="DV142" s="2" t="s">
        <v>249</v>
      </c>
      <c r="DW142" s="2" t="s">
        <v>249</v>
      </c>
      <c r="DX142" s="2">
        <v>1</v>
      </c>
      <c r="DY142" s="2"/>
      <c r="DZ142" s="2"/>
      <c r="EA142" s="2"/>
      <c r="EB142" s="2"/>
      <c r="EC142" s="2"/>
      <c r="ED142" s="2"/>
      <c r="EE142" s="2">
        <v>16510488</v>
      </c>
      <c r="EF142" s="2">
        <v>2</v>
      </c>
      <c r="EG142" s="2" t="s">
        <v>40</v>
      </c>
      <c r="EH142" s="2">
        <v>0</v>
      </c>
      <c r="EI142" s="2" t="s">
        <v>6</v>
      </c>
      <c r="EJ142" s="2">
        <v>1</v>
      </c>
      <c r="EK142" s="2">
        <v>11001</v>
      </c>
      <c r="EL142" s="2" t="s">
        <v>51</v>
      </c>
      <c r="EM142" s="2" t="s">
        <v>245</v>
      </c>
      <c r="EN142" s="2"/>
      <c r="EO142" s="2" t="s">
        <v>6</v>
      </c>
      <c r="EP142" s="2"/>
      <c r="EQ142" s="2">
        <v>0</v>
      </c>
      <c r="ER142" s="2">
        <v>519.79999999999995</v>
      </c>
      <c r="ES142" s="2">
        <v>519.79999999999995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9"/>
        <v>0</v>
      </c>
      <c r="FS142" s="2">
        <v>0</v>
      </c>
      <c r="FT142" s="2" t="s">
        <v>44</v>
      </c>
      <c r="FU142" s="2" t="s">
        <v>45</v>
      </c>
      <c r="FV142" s="2"/>
      <c r="FW142" s="2"/>
      <c r="FX142" s="2">
        <v>110.7</v>
      </c>
      <c r="FY142" s="2">
        <v>63.75</v>
      </c>
      <c r="FZ142" s="2"/>
      <c r="GA142" s="2" t="s">
        <v>6</v>
      </c>
      <c r="GB142" s="2"/>
      <c r="GC142" s="2"/>
      <c r="GD142" s="2">
        <v>0</v>
      </c>
      <c r="GE142" s="2"/>
      <c r="GF142" s="2">
        <v>519185539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80"/>
        <v>0</v>
      </c>
      <c r="GM142" s="2">
        <f t="shared" si="181"/>
        <v>2534.5500000000002</v>
      </c>
      <c r="GN142" s="2">
        <f t="shared" si="182"/>
        <v>2534.5500000000002</v>
      </c>
      <c r="GO142" s="2">
        <f t="shared" si="183"/>
        <v>0</v>
      </c>
      <c r="GP142" s="2">
        <f t="shared" si="184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5"/>
        <v>0</v>
      </c>
      <c r="GW142" s="2">
        <v>1</v>
      </c>
      <c r="GX142" s="2">
        <f t="shared" si="186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226</v>
      </c>
      <c r="E143" t="s">
        <v>258</v>
      </c>
      <c r="F143" t="s">
        <v>247</v>
      </c>
      <c r="G143" t="s">
        <v>248</v>
      </c>
      <c r="H143" t="s">
        <v>249</v>
      </c>
      <c r="I143">
        <f>I141*J143</f>
        <v>4.8760079999999997</v>
      </c>
      <c r="J143">
        <v>2.0399999999999996</v>
      </c>
      <c r="O143">
        <f t="shared" si="154"/>
        <v>16626.64</v>
      </c>
      <c r="P143">
        <f t="shared" si="155"/>
        <v>16626.64</v>
      </c>
      <c r="Q143">
        <f t="shared" si="156"/>
        <v>0</v>
      </c>
      <c r="R143">
        <f t="shared" si="157"/>
        <v>0</v>
      </c>
      <c r="S143">
        <f t="shared" si="158"/>
        <v>0</v>
      </c>
      <c r="T143">
        <f t="shared" si="159"/>
        <v>0</v>
      </c>
      <c r="U143">
        <f t="shared" si="160"/>
        <v>0</v>
      </c>
      <c r="V143">
        <f t="shared" si="161"/>
        <v>0</v>
      </c>
      <c r="W143">
        <f t="shared" si="162"/>
        <v>0</v>
      </c>
      <c r="X143">
        <f t="shared" si="163"/>
        <v>0</v>
      </c>
      <c r="Y143">
        <f t="shared" si="164"/>
        <v>0</v>
      </c>
      <c r="AA143">
        <v>16697019</v>
      </c>
      <c r="AB143">
        <f t="shared" si="165"/>
        <v>519.79999999999995</v>
      </c>
      <c r="AC143">
        <f t="shared" si="187"/>
        <v>519.79999999999995</v>
      </c>
      <c r="AD143">
        <f>ROUND((((ET143)-(EU143))+AE143),2)</f>
        <v>0</v>
      </c>
      <c r="AE143">
        <f>ROUND((EU143),2)</f>
        <v>0</v>
      </c>
      <c r="AF143">
        <f>ROUND((EV143),2)</f>
        <v>0</v>
      </c>
      <c r="AG143">
        <f t="shared" si="166"/>
        <v>0</v>
      </c>
      <c r="AH143">
        <f>(EW143)</f>
        <v>0</v>
      </c>
      <c r="AI143">
        <f>(EX143)</f>
        <v>0</v>
      </c>
      <c r="AJ143">
        <f t="shared" si="167"/>
        <v>0</v>
      </c>
      <c r="AK143">
        <v>519.79999999999995</v>
      </c>
      <c r="AL143">
        <v>519.79999999999995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6.56</v>
      </c>
      <c r="BA143">
        <v>1</v>
      </c>
      <c r="BB143">
        <v>1</v>
      </c>
      <c r="BC143">
        <v>6.56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250</v>
      </c>
      <c r="BM143">
        <v>11001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123</v>
      </c>
      <c r="CA143">
        <v>75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8"/>
        <v>16626.64</v>
      </c>
      <c r="CQ143">
        <f t="shared" si="169"/>
        <v>3409.8879999999995</v>
      </c>
      <c r="CR143">
        <f t="shared" si="170"/>
        <v>0</v>
      </c>
      <c r="CS143">
        <f t="shared" si="171"/>
        <v>0</v>
      </c>
      <c r="CT143">
        <f t="shared" si="172"/>
        <v>0</v>
      </c>
      <c r="CU143">
        <f t="shared" si="173"/>
        <v>0</v>
      </c>
      <c r="CV143">
        <f t="shared" si="174"/>
        <v>0</v>
      </c>
      <c r="CW143">
        <f t="shared" si="175"/>
        <v>0</v>
      </c>
      <c r="CX143">
        <f t="shared" si="176"/>
        <v>0</v>
      </c>
      <c r="CY143">
        <f t="shared" si="177"/>
        <v>0</v>
      </c>
      <c r="CZ143">
        <f t="shared" si="178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1007</v>
      </c>
      <c r="DV143" t="s">
        <v>249</v>
      </c>
      <c r="DW143" t="s">
        <v>249</v>
      </c>
      <c r="DX143">
        <v>1</v>
      </c>
      <c r="EE143">
        <v>16510488</v>
      </c>
      <c r="EF143">
        <v>2</v>
      </c>
      <c r="EG143" t="s">
        <v>40</v>
      </c>
      <c r="EH143">
        <v>0</v>
      </c>
      <c r="EI143" t="s">
        <v>6</v>
      </c>
      <c r="EJ143">
        <v>1</v>
      </c>
      <c r="EK143">
        <v>11001</v>
      </c>
      <c r="EL143" t="s">
        <v>51</v>
      </c>
      <c r="EM143" t="s">
        <v>245</v>
      </c>
      <c r="EO143" t="s">
        <v>6</v>
      </c>
      <c r="EQ143">
        <v>0</v>
      </c>
      <c r="ER143">
        <v>519.79999999999995</v>
      </c>
      <c r="ES143">
        <v>519.79999999999995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9"/>
        <v>0</v>
      </c>
      <c r="FS143">
        <v>0</v>
      </c>
      <c r="FT143" t="s">
        <v>44</v>
      </c>
      <c r="FU143" t="s">
        <v>45</v>
      </c>
      <c r="FX143">
        <v>110.7</v>
      </c>
      <c r="FY143">
        <v>63.75</v>
      </c>
      <c r="GA143" t="s">
        <v>6</v>
      </c>
      <c r="GD143">
        <v>0</v>
      </c>
      <c r="GF143">
        <v>519185539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80"/>
        <v>0</v>
      </c>
      <c r="GM143">
        <f t="shared" si="181"/>
        <v>16626.64</v>
      </c>
      <c r="GN143">
        <f t="shared" si="182"/>
        <v>16626.64</v>
      </c>
      <c r="GO143">
        <f t="shared" si="183"/>
        <v>0</v>
      </c>
      <c r="GP143">
        <f t="shared" si="184"/>
        <v>0</v>
      </c>
      <c r="GR143">
        <v>0</v>
      </c>
      <c r="GS143">
        <v>3</v>
      </c>
      <c r="GT143">
        <v>0</v>
      </c>
      <c r="GU143" t="s">
        <v>6</v>
      </c>
      <c r="GV143">
        <f t="shared" si="185"/>
        <v>0</v>
      </c>
      <c r="GW143">
        <v>1</v>
      </c>
      <c r="GX143">
        <f t="shared" si="186"/>
        <v>0</v>
      </c>
      <c r="HA143">
        <v>0</v>
      </c>
      <c r="HB143">
        <v>0</v>
      </c>
      <c r="IK143">
        <v>0</v>
      </c>
    </row>
    <row r="144" spans="1:255" x14ac:dyDescent="0.2">
      <c r="A144" s="2">
        <v>17</v>
      </c>
      <c r="B144" s="2">
        <v>1</v>
      </c>
      <c r="C144" s="2">
        <f>ROW(SmtRes!A234)</f>
        <v>234</v>
      </c>
      <c r="D144" s="2">
        <f>ROW(EtalonRes!A240)</f>
        <v>240</v>
      </c>
      <c r="E144" s="2" t="s">
        <v>259</v>
      </c>
      <c r="F144" s="2" t="s">
        <v>260</v>
      </c>
      <c r="G144" s="2" t="s">
        <v>261</v>
      </c>
      <c r="H144" s="2" t="s">
        <v>18</v>
      </c>
      <c r="I144" s="2">
        <f>ROUND(4.61/100,9)</f>
        <v>4.6100000000000002E-2</v>
      </c>
      <c r="J144" s="2">
        <v>0</v>
      </c>
      <c r="K144" s="2"/>
      <c r="L144" s="2"/>
      <c r="M144" s="2"/>
      <c r="N144" s="2"/>
      <c r="O144" s="2">
        <f t="shared" si="154"/>
        <v>142.13</v>
      </c>
      <c r="P144" s="2">
        <f t="shared" si="155"/>
        <v>56.56</v>
      </c>
      <c r="Q144" s="2">
        <f t="shared" si="156"/>
        <v>20.46</v>
      </c>
      <c r="R144" s="2">
        <f t="shared" si="157"/>
        <v>3.2</v>
      </c>
      <c r="S144" s="2">
        <f t="shared" si="158"/>
        <v>65.11</v>
      </c>
      <c r="T144" s="2">
        <f t="shared" si="159"/>
        <v>0</v>
      </c>
      <c r="U144" s="2">
        <f t="shared" si="160"/>
        <v>7.633629850000001</v>
      </c>
      <c r="V144" s="2">
        <f t="shared" si="161"/>
        <v>0.23683875000000001</v>
      </c>
      <c r="W144" s="2">
        <f t="shared" si="162"/>
        <v>0</v>
      </c>
      <c r="X144" s="2">
        <f t="shared" si="163"/>
        <v>75.14</v>
      </c>
      <c r="Y144" s="2">
        <f t="shared" si="164"/>
        <v>46.45</v>
      </c>
      <c r="Z144" s="2"/>
      <c r="AA144" s="2">
        <v>16697018</v>
      </c>
      <c r="AB144" s="2">
        <f t="shared" si="165"/>
        <v>3083.27</v>
      </c>
      <c r="AC144" s="2">
        <f t="shared" si="187"/>
        <v>1226.94</v>
      </c>
      <c r="AD144" s="2">
        <f>ROUND(((((ET144*1.25))-((EU144*1.25)))+AE144),2)</f>
        <v>443.87</v>
      </c>
      <c r="AE144" s="2">
        <f>ROUND(((EU144*1.25)),2)</f>
        <v>69.36</v>
      </c>
      <c r="AF144" s="2">
        <f>ROUND(((EV144*1.15)),2)</f>
        <v>1412.46</v>
      </c>
      <c r="AG144" s="2">
        <f t="shared" si="166"/>
        <v>0</v>
      </c>
      <c r="AH144" s="2">
        <f>((EW144*1.15))</f>
        <v>165.58850000000001</v>
      </c>
      <c r="AI144" s="2">
        <f>((EX144*1.25))</f>
        <v>5.1375000000000002</v>
      </c>
      <c r="AJ144" s="2">
        <f t="shared" si="167"/>
        <v>0</v>
      </c>
      <c r="AK144" s="2">
        <v>2810.27</v>
      </c>
      <c r="AL144" s="2">
        <v>1226.94</v>
      </c>
      <c r="AM144" s="2">
        <v>355.1</v>
      </c>
      <c r="AN144" s="2">
        <v>55.49</v>
      </c>
      <c r="AO144" s="2">
        <v>1228.23</v>
      </c>
      <c r="AP144" s="2">
        <v>0</v>
      </c>
      <c r="AQ144" s="2">
        <v>143.99</v>
      </c>
      <c r="AR144" s="2">
        <v>4.1100000000000003</v>
      </c>
      <c r="AS144" s="2">
        <v>0</v>
      </c>
      <c r="AT144" s="2">
        <v>110</v>
      </c>
      <c r="AU144" s="2">
        <v>68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0</v>
      </c>
      <c r="BI144" s="2">
        <v>1</v>
      </c>
      <c r="BJ144" s="2" t="s">
        <v>262</v>
      </c>
      <c r="BK144" s="2"/>
      <c r="BL144" s="2"/>
      <c r="BM144" s="2">
        <v>8001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122</v>
      </c>
      <c r="CA144" s="2">
        <v>80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1430</v>
      </c>
      <c r="CO144" s="2">
        <v>0</v>
      </c>
      <c r="CP144" s="2">
        <f t="shared" si="168"/>
        <v>142.13</v>
      </c>
      <c r="CQ144" s="2">
        <f t="shared" si="169"/>
        <v>1226.94</v>
      </c>
      <c r="CR144" s="2">
        <f t="shared" si="170"/>
        <v>443.87</v>
      </c>
      <c r="CS144" s="2">
        <f t="shared" si="171"/>
        <v>69.36</v>
      </c>
      <c r="CT144" s="2">
        <f t="shared" si="172"/>
        <v>1412.46</v>
      </c>
      <c r="CU144" s="2">
        <f t="shared" si="173"/>
        <v>0</v>
      </c>
      <c r="CV144" s="2">
        <f t="shared" si="174"/>
        <v>165.58850000000001</v>
      </c>
      <c r="CW144" s="2">
        <f t="shared" si="175"/>
        <v>5.1375000000000002</v>
      </c>
      <c r="CX144" s="2">
        <f t="shared" si="176"/>
        <v>0</v>
      </c>
      <c r="CY144" s="2">
        <f t="shared" si="177"/>
        <v>75.141000000000005</v>
      </c>
      <c r="CZ144" s="2">
        <f t="shared" si="178"/>
        <v>46.450800000000001</v>
      </c>
      <c r="DA144" s="2"/>
      <c r="DB144" s="2"/>
      <c r="DC144" s="2" t="s">
        <v>6</v>
      </c>
      <c r="DD144" s="2" t="s">
        <v>6</v>
      </c>
      <c r="DE144" s="2" t="s">
        <v>38</v>
      </c>
      <c r="DF144" s="2" t="s">
        <v>38</v>
      </c>
      <c r="DG144" s="2" t="s">
        <v>39</v>
      </c>
      <c r="DH144" s="2" t="s">
        <v>6</v>
      </c>
      <c r="DI144" s="2" t="s">
        <v>39</v>
      </c>
      <c r="DJ144" s="2" t="s">
        <v>38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1005</v>
      </c>
      <c r="DV144" s="2" t="s">
        <v>18</v>
      </c>
      <c r="DW144" s="2" t="s">
        <v>18</v>
      </c>
      <c r="DX144" s="2">
        <v>100</v>
      </c>
      <c r="DY144" s="2"/>
      <c r="DZ144" s="2"/>
      <c r="EA144" s="2"/>
      <c r="EB144" s="2"/>
      <c r="EC144" s="2"/>
      <c r="ED144" s="2"/>
      <c r="EE144" s="2">
        <v>16510485</v>
      </c>
      <c r="EF144" s="2">
        <v>2</v>
      </c>
      <c r="EG144" s="2" t="s">
        <v>40</v>
      </c>
      <c r="EH144" s="2">
        <v>0</v>
      </c>
      <c r="EI144" s="2" t="s">
        <v>6</v>
      </c>
      <c r="EJ144" s="2">
        <v>1</v>
      </c>
      <c r="EK144" s="2">
        <v>8001</v>
      </c>
      <c r="EL144" s="2" t="s">
        <v>263</v>
      </c>
      <c r="EM144" s="2" t="s">
        <v>264</v>
      </c>
      <c r="EN144" s="2"/>
      <c r="EO144" s="2" t="s">
        <v>43</v>
      </c>
      <c r="EP144" s="2"/>
      <c r="EQ144" s="2">
        <v>131072</v>
      </c>
      <c r="ER144" s="2">
        <v>2810.27</v>
      </c>
      <c r="ES144" s="2">
        <v>1226.94</v>
      </c>
      <c r="ET144" s="2">
        <v>355.1</v>
      </c>
      <c r="EU144" s="2">
        <v>55.49</v>
      </c>
      <c r="EV144" s="2">
        <v>1228.23</v>
      </c>
      <c r="EW144" s="2">
        <v>143.99</v>
      </c>
      <c r="EX144" s="2">
        <v>4.1100000000000003</v>
      </c>
      <c r="EY144" s="2">
        <v>0</v>
      </c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9"/>
        <v>0</v>
      </c>
      <c r="FS144" s="2">
        <v>0</v>
      </c>
      <c r="FT144" s="2" t="s">
        <v>44</v>
      </c>
      <c r="FU144" s="2" t="s">
        <v>45</v>
      </c>
      <c r="FV144" s="2"/>
      <c r="FW144" s="2"/>
      <c r="FX144" s="2">
        <v>109.8</v>
      </c>
      <c r="FY144" s="2">
        <v>68</v>
      </c>
      <c r="FZ144" s="2"/>
      <c r="GA144" s="2" t="s">
        <v>6</v>
      </c>
      <c r="GB144" s="2"/>
      <c r="GC144" s="2"/>
      <c r="GD144" s="2">
        <v>0</v>
      </c>
      <c r="GE144" s="2"/>
      <c r="GF144" s="2">
        <v>-2003617906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80"/>
        <v>0</v>
      </c>
      <c r="GM144" s="2">
        <f t="shared" si="181"/>
        <v>263.72000000000003</v>
      </c>
      <c r="GN144" s="2">
        <f t="shared" si="182"/>
        <v>263.72000000000003</v>
      </c>
      <c r="GO144" s="2">
        <f t="shared" si="183"/>
        <v>0</v>
      </c>
      <c r="GP144" s="2">
        <f t="shared" si="184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5"/>
        <v>0</v>
      </c>
      <c r="GW144" s="2">
        <v>1</v>
      </c>
      <c r="GX144" s="2">
        <f t="shared" si="186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17</v>
      </c>
      <c r="B145">
        <v>1</v>
      </c>
      <c r="C145">
        <f>ROW(SmtRes!A242)</f>
        <v>242</v>
      </c>
      <c r="D145">
        <f>ROW(EtalonRes!A248)</f>
        <v>248</v>
      </c>
      <c r="E145" t="s">
        <v>259</v>
      </c>
      <c r="F145" t="s">
        <v>260</v>
      </c>
      <c r="G145" t="s">
        <v>261</v>
      </c>
      <c r="H145" t="s">
        <v>18</v>
      </c>
      <c r="I145">
        <f>ROUND(4.61/100,9)</f>
        <v>4.6100000000000002E-2</v>
      </c>
      <c r="J145">
        <v>0</v>
      </c>
      <c r="O145">
        <f t="shared" si="154"/>
        <v>932.43</v>
      </c>
      <c r="P145">
        <f t="shared" si="155"/>
        <v>371.05</v>
      </c>
      <c r="Q145">
        <f t="shared" si="156"/>
        <v>134.22999999999999</v>
      </c>
      <c r="R145">
        <f t="shared" si="157"/>
        <v>20.98</v>
      </c>
      <c r="S145">
        <f t="shared" si="158"/>
        <v>427.15</v>
      </c>
      <c r="T145">
        <f t="shared" si="159"/>
        <v>0</v>
      </c>
      <c r="U145">
        <f t="shared" si="160"/>
        <v>7.633629850000001</v>
      </c>
      <c r="V145">
        <f t="shared" si="161"/>
        <v>0.23683875000000001</v>
      </c>
      <c r="W145">
        <f t="shared" si="162"/>
        <v>0</v>
      </c>
      <c r="X145">
        <f t="shared" si="163"/>
        <v>492.94</v>
      </c>
      <c r="Y145">
        <f t="shared" si="164"/>
        <v>304.73</v>
      </c>
      <c r="AA145">
        <v>16697019</v>
      </c>
      <c r="AB145">
        <f t="shared" si="165"/>
        <v>3083.27</v>
      </c>
      <c r="AC145">
        <f t="shared" si="187"/>
        <v>1226.94</v>
      </c>
      <c r="AD145">
        <f>ROUND(((((ET145*1.25))-((EU145*1.25)))+AE145),2)</f>
        <v>443.87</v>
      </c>
      <c r="AE145">
        <f>ROUND(((EU145*1.25)),2)</f>
        <v>69.36</v>
      </c>
      <c r="AF145">
        <f>ROUND(((EV145*1.15)),2)</f>
        <v>1412.46</v>
      </c>
      <c r="AG145">
        <f t="shared" si="166"/>
        <v>0</v>
      </c>
      <c r="AH145">
        <f>((EW145*1.15))</f>
        <v>165.58850000000001</v>
      </c>
      <c r="AI145">
        <f>((EX145*1.25))</f>
        <v>5.1375000000000002</v>
      </c>
      <c r="AJ145">
        <f t="shared" si="167"/>
        <v>0</v>
      </c>
      <c r="AK145">
        <v>2810.27</v>
      </c>
      <c r="AL145">
        <v>1226.94</v>
      </c>
      <c r="AM145">
        <v>355.1</v>
      </c>
      <c r="AN145">
        <v>55.49</v>
      </c>
      <c r="AO145">
        <v>1228.23</v>
      </c>
      <c r="AP145">
        <v>0</v>
      </c>
      <c r="AQ145">
        <v>143.99</v>
      </c>
      <c r="AR145">
        <v>4.1100000000000003</v>
      </c>
      <c r="AS145">
        <v>0</v>
      </c>
      <c r="AT145">
        <v>110</v>
      </c>
      <c r="AU145">
        <v>68</v>
      </c>
      <c r="AV145">
        <v>1</v>
      </c>
      <c r="AW145">
        <v>1</v>
      </c>
      <c r="AZ145">
        <v>6.56</v>
      </c>
      <c r="BA145">
        <v>6.56</v>
      </c>
      <c r="BB145">
        <v>6.56</v>
      </c>
      <c r="BC145">
        <v>6.56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262</v>
      </c>
      <c r="BM145">
        <v>8001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6.56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122</v>
      </c>
      <c r="CA145">
        <v>80</v>
      </c>
      <c r="CF145">
        <v>0</v>
      </c>
      <c r="CG145">
        <v>0</v>
      </c>
      <c r="CM145">
        <v>0</v>
      </c>
      <c r="CN145" t="s">
        <v>1430</v>
      </c>
      <c r="CO145">
        <v>0</v>
      </c>
      <c r="CP145">
        <f t="shared" si="168"/>
        <v>932.43</v>
      </c>
      <c r="CQ145">
        <f t="shared" si="169"/>
        <v>8048.7263999999996</v>
      </c>
      <c r="CR145">
        <f t="shared" si="170"/>
        <v>2911.7871999999998</v>
      </c>
      <c r="CS145">
        <f t="shared" si="171"/>
        <v>455.0016</v>
      </c>
      <c r="CT145">
        <f t="shared" si="172"/>
        <v>9265.7376000000004</v>
      </c>
      <c r="CU145">
        <f t="shared" si="173"/>
        <v>0</v>
      </c>
      <c r="CV145">
        <f t="shared" si="174"/>
        <v>165.58850000000001</v>
      </c>
      <c r="CW145">
        <f t="shared" si="175"/>
        <v>5.1375000000000002</v>
      </c>
      <c r="CX145">
        <f t="shared" si="176"/>
        <v>0</v>
      </c>
      <c r="CY145">
        <f t="shared" si="177"/>
        <v>492.94300000000004</v>
      </c>
      <c r="CZ145">
        <f t="shared" si="178"/>
        <v>304.72840000000002</v>
      </c>
      <c r="DC145" t="s">
        <v>6</v>
      </c>
      <c r="DD145" t="s">
        <v>6</v>
      </c>
      <c r="DE145" t="s">
        <v>38</v>
      </c>
      <c r="DF145" t="s">
        <v>38</v>
      </c>
      <c r="DG145" t="s">
        <v>39</v>
      </c>
      <c r="DH145" t="s">
        <v>6</v>
      </c>
      <c r="DI145" t="s">
        <v>39</v>
      </c>
      <c r="DJ145" t="s">
        <v>38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18</v>
      </c>
      <c r="DW145" t="s">
        <v>18</v>
      </c>
      <c r="DX145">
        <v>100</v>
      </c>
      <c r="EE145">
        <v>16510485</v>
      </c>
      <c r="EF145">
        <v>2</v>
      </c>
      <c r="EG145" t="s">
        <v>40</v>
      </c>
      <c r="EH145">
        <v>0</v>
      </c>
      <c r="EI145" t="s">
        <v>6</v>
      </c>
      <c r="EJ145">
        <v>1</v>
      </c>
      <c r="EK145">
        <v>8001</v>
      </c>
      <c r="EL145" t="s">
        <v>263</v>
      </c>
      <c r="EM145" t="s">
        <v>264</v>
      </c>
      <c r="EO145" t="s">
        <v>43</v>
      </c>
      <c r="EQ145">
        <v>131072</v>
      </c>
      <c r="ER145">
        <v>2810.27</v>
      </c>
      <c r="ES145">
        <v>1226.94</v>
      </c>
      <c r="ET145">
        <v>355.1</v>
      </c>
      <c r="EU145">
        <v>55.49</v>
      </c>
      <c r="EV145">
        <v>1228.23</v>
      </c>
      <c r="EW145">
        <v>143.99</v>
      </c>
      <c r="EX145">
        <v>4.1100000000000003</v>
      </c>
      <c r="EY145">
        <v>0</v>
      </c>
      <c r="FQ145">
        <v>0</v>
      </c>
      <c r="FR145">
        <f t="shared" si="179"/>
        <v>0</v>
      </c>
      <c r="FS145">
        <v>0</v>
      </c>
      <c r="FT145" t="s">
        <v>44</v>
      </c>
      <c r="FU145" t="s">
        <v>45</v>
      </c>
      <c r="FX145">
        <v>109.8</v>
      </c>
      <c r="FY145">
        <v>68</v>
      </c>
      <c r="GA145" t="s">
        <v>6</v>
      </c>
      <c r="GD145">
        <v>0</v>
      </c>
      <c r="GF145">
        <v>-2003617906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80"/>
        <v>0</v>
      </c>
      <c r="GM145">
        <f t="shared" si="181"/>
        <v>1730.1</v>
      </c>
      <c r="GN145">
        <f t="shared" si="182"/>
        <v>1730.1</v>
      </c>
      <c r="GO145">
        <f t="shared" si="183"/>
        <v>0</v>
      </c>
      <c r="GP145">
        <f t="shared" si="184"/>
        <v>0</v>
      </c>
      <c r="GR145">
        <v>0</v>
      </c>
      <c r="GS145">
        <v>3</v>
      </c>
      <c r="GT145">
        <v>0</v>
      </c>
      <c r="GU145" t="s">
        <v>6</v>
      </c>
      <c r="GV145">
        <f t="shared" si="185"/>
        <v>0</v>
      </c>
      <c r="GW145">
        <v>1</v>
      </c>
      <c r="GX145">
        <f t="shared" si="186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232</v>
      </c>
      <c r="D146" s="2"/>
      <c r="E146" s="2" t="s">
        <v>265</v>
      </c>
      <c r="F146" s="2" t="s">
        <v>266</v>
      </c>
      <c r="G146" s="2" t="s">
        <v>267</v>
      </c>
      <c r="H146" s="2" t="s">
        <v>268</v>
      </c>
      <c r="I146" s="2">
        <f>I144*J146</f>
        <v>0.23234400000000002</v>
      </c>
      <c r="J146" s="2">
        <v>5.04</v>
      </c>
      <c r="K146" s="2"/>
      <c r="L146" s="2"/>
      <c r="M146" s="2"/>
      <c r="N146" s="2"/>
      <c r="O146" s="2">
        <f t="shared" si="154"/>
        <v>407.21</v>
      </c>
      <c r="P146" s="2">
        <f t="shared" si="155"/>
        <v>407.21</v>
      </c>
      <c r="Q146" s="2">
        <f t="shared" si="156"/>
        <v>0</v>
      </c>
      <c r="R146" s="2">
        <f t="shared" si="157"/>
        <v>0</v>
      </c>
      <c r="S146" s="2">
        <f t="shared" si="158"/>
        <v>0</v>
      </c>
      <c r="T146" s="2">
        <f t="shared" si="159"/>
        <v>0</v>
      </c>
      <c r="U146" s="2">
        <f t="shared" si="160"/>
        <v>0</v>
      </c>
      <c r="V146" s="2">
        <f t="shared" si="161"/>
        <v>0</v>
      </c>
      <c r="W146" s="2">
        <f t="shared" si="162"/>
        <v>0</v>
      </c>
      <c r="X146" s="2">
        <f t="shared" si="163"/>
        <v>0</v>
      </c>
      <c r="Y146" s="2">
        <f t="shared" si="164"/>
        <v>0</v>
      </c>
      <c r="Z146" s="2"/>
      <c r="AA146" s="2">
        <v>16697018</v>
      </c>
      <c r="AB146" s="2">
        <f t="shared" si="165"/>
        <v>1752.6</v>
      </c>
      <c r="AC146" s="2">
        <f t="shared" si="187"/>
        <v>1752.6</v>
      </c>
      <c r="AD146" s="2">
        <f>ROUND((((ET146)-(EU146))+AE146),2)</f>
        <v>0</v>
      </c>
      <c r="AE146" s="2">
        <f>ROUND((EU146),2)</f>
        <v>0</v>
      </c>
      <c r="AF146" s="2">
        <f>ROUND((EV146),2)</f>
        <v>0</v>
      </c>
      <c r="AG146" s="2">
        <f t="shared" si="166"/>
        <v>0</v>
      </c>
      <c r="AH146" s="2">
        <f>(EW146)</f>
        <v>0</v>
      </c>
      <c r="AI146" s="2">
        <f>(EX146)</f>
        <v>0</v>
      </c>
      <c r="AJ146" s="2">
        <f t="shared" si="167"/>
        <v>0</v>
      </c>
      <c r="AK146" s="2">
        <v>1752.6</v>
      </c>
      <c r="AL146" s="2">
        <v>1752.6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110</v>
      </c>
      <c r="AU146" s="2">
        <v>68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269</v>
      </c>
      <c r="BK146" s="2"/>
      <c r="BL146" s="2"/>
      <c r="BM146" s="2">
        <v>8001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122</v>
      </c>
      <c r="CA146" s="2">
        <v>80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8"/>
        <v>407.21</v>
      </c>
      <c r="CQ146" s="2">
        <f t="shared" si="169"/>
        <v>1752.6</v>
      </c>
      <c r="CR146" s="2">
        <f t="shared" si="170"/>
        <v>0</v>
      </c>
      <c r="CS146" s="2">
        <f t="shared" si="171"/>
        <v>0</v>
      </c>
      <c r="CT146" s="2">
        <f t="shared" si="172"/>
        <v>0</v>
      </c>
      <c r="CU146" s="2">
        <f t="shared" si="173"/>
        <v>0</v>
      </c>
      <c r="CV146" s="2">
        <f t="shared" si="174"/>
        <v>0</v>
      </c>
      <c r="CW146" s="2">
        <f t="shared" si="175"/>
        <v>0</v>
      </c>
      <c r="CX146" s="2">
        <f t="shared" si="176"/>
        <v>0</v>
      </c>
      <c r="CY146" s="2">
        <f t="shared" si="177"/>
        <v>0</v>
      </c>
      <c r="CZ146" s="2">
        <f t="shared" si="178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268</v>
      </c>
      <c r="DW146" s="2" t="s">
        <v>268</v>
      </c>
      <c r="DX146" s="2">
        <v>1000</v>
      </c>
      <c r="DY146" s="2"/>
      <c r="DZ146" s="2"/>
      <c r="EA146" s="2"/>
      <c r="EB146" s="2"/>
      <c r="EC146" s="2"/>
      <c r="ED146" s="2"/>
      <c r="EE146" s="2">
        <v>16510485</v>
      </c>
      <c r="EF146" s="2">
        <v>2</v>
      </c>
      <c r="EG146" s="2" t="s">
        <v>40</v>
      </c>
      <c r="EH146" s="2">
        <v>0</v>
      </c>
      <c r="EI146" s="2" t="s">
        <v>6</v>
      </c>
      <c r="EJ146" s="2">
        <v>1</v>
      </c>
      <c r="EK146" s="2">
        <v>8001</v>
      </c>
      <c r="EL146" s="2" t="s">
        <v>263</v>
      </c>
      <c r="EM146" s="2" t="s">
        <v>264</v>
      </c>
      <c r="EN146" s="2"/>
      <c r="EO146" s="2" t="s">
        <v>6</v>
      </c>
      <c r="EP146" s="2"/>
      <c r="EQ146" s="2">
        <v>0</v>
      </c>
      <c r="ER146" s="2">
        <v>1752.6</v>
      </c>
      <c r="ES146" s="2">
        <v>1752.6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9"/>
        <v>0</v>
      </c>
      <c r="FS146" s="2">
        <v>0</v>
      </c>
      <c r="FT146" s="2" t="s">
        <v>44</v>
      </c>
      <c r="FU146" s="2" t="s">
        <v>45</v>
      </c>
      <c r="FV146" s="2"/>
      <c r="FW146" s="2"/>
      <c r="FX146" s="2">
        <v>109.8</v>
      </c>
      <c r="FY146" s="2">
        <v>68</v>
      </c>
      <c r="FZ146" s="2"/>
      <c r="GA146" s="2" t="s">
        <v>6</v>
      </c>
      <c r="GB146" s="2"/>
      <c r="GC146" s="2"/>
      <c r="GD146" s="2">
        <v>0</v>
      </c>
      <c r="GE146" s="2"/>
      <c r="GF146" s="2">
        <v>-911876401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80"/>
        <v>0</v>
      </c>
      <c r="GM146" s="2">
        <f t="shared" si="181"/>
        <v>407.21</v>
      </c>
      <c r="GN146" s="2">
        <f t="shared" si="182"/>
        <v>407.21</v>
      </c>
      <c r="GO146" s="2">
        <f t="shared" si="183"/>
        <v>0</v>
      </c>
      <c r="GP146" s="2">
        <f t="shared" si="184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5"/>
        <v>0</v>
      </c>
      <c r="GW146" s="2">
        <v>1</v>
      </c>
      <c r="GX146" s="2">
        <f t="shared" si="186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240</v>
      </c>
      <c r="E147" t="s">
        <v>265</v>
      </c>
      <c r="F147" t="s">
        <v>266</v>
      </c>
      <c r="G147" t="s">
        <v>267</v>
      </c>
      <c r="H147" t="s">
        <v>268</v>
      </c>
      <c r="I147">
        <f>I145*J147</f>
        <v>0.23234400000000002</v>
      </c>
      <c r="J147">
        <v>5.04</v>
      </c>
      <c r="O147">
        <f t="shared" si="154"/>
        <v>2671.27</v>
      </c>
      <c r="P147">
        <f t="shared" si="155"/>
        <v>2671.27</v>
      </c>
      <c r="Q147">
        <f t="shared" si="156"/>
        <v>0</v>
      </c>
      <c r="R147">
        <f t="shared" si="157"/>
        <v>0</v>
      </c>
      <c r="S147">
        <f t="shared" si="158"/>
        <v>0</v>
      </c>
      <c r="T147">
        <f t="shared" si="159"/>
        <v>0</v>
      </c>
      <c r="U147">
        <f t="shared" si="160"/>
        <v>0</v>
      </c>
      <c r="V147">
        <f t="shared" si="161"/>
        <v>0</v>
      </c>
      <c r="W147">
        <f t="shared" si="162"/>
        <v>0</v>
      </c>
      <c r="X147">
        <f t="shared" si="163"/>
        <v>0</v>
      </c>
      <c r="Y147">
        <f t="shared" si="164"/>
        <v>0</v>
      </c>
      <c r="AA147">
        <v>16697019</v>
      </c>
      <c r="AB147">
        <f t="shared" si="165"/>
        <v>1752.6</v>
      </c>
      <c r="AC147">
        <f t="shared" si="187"/>
        <v>1752.6</v>
      </c>
      <c r="AD147">
        <f>ROUND((((ET147)-(EU147))+AE147),2)</f>
        <v>0</v>
      </c>
      <c r="AE147">
        <f>ROUND((EU147),2)</f>
        <v>0</v>
      </c>
      <c r="AF147">
        <f>ROUND((EV147),2)</f>
        <v>0</v>
      </c>
      <c r="AG147">
        <f t="shared" si="166"/>
        <v>0</v>
      </c>
      <c r="AH147">
        <f>(EW147)</f>
        <v>0</v>
      </c>
      <c r="AI147">
        <f>(EX147)</f>
        <v>0</v>
      </c>
      <c r="AJ147">
        <f t="shared" si="167"/>
        <v>0</v>
      </c>
      <c r="AK147">
        <v>1752.6</v>
      </c>
      <c r="AL147">
        <v>1752.6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110</v>
      </c>
      <c r="AU147">
        <v>68</v>
      </c>
      <c r="AV147">
        <v>1</v>
      </c>
      <c r="AW147">
        <v>1</v>
      </c>
      <c r="AZ147">
        <v>6.56</v>
      </c>
      <c r="BA147">
        <v>1</v>
      </c>
      <c r="BB147">
        <v>1</v>
      </c>
      <c r="BC147">
        <v>6.56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269</v>
      </c>
      <c r="BM147">
        <v>8001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122</v>
      </c>
      <c r="CA147">
        <v>80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8"/>
        <v>2671.27</v>
      </c>
      <c r="CQ147">
        <f t="shared" si="169"/>
        <v>11497.055999999999</v>
      </c>
      <c r="CR147">
        <f t="shared" si="170"/>
        <v>0</v>
      </c>
      <c r="CS147">
        <f t="shared" si="171"/>
        <v>0</v>
      </c>
      <c r="CT147">
        <f t="shared" si="172"/>
        <v>0</v>
      </c>
      <c r="CU147">
        <f t="shared" si="173"/>
        <v>0</v>
      </c>
      <c r="CV147">
        <f t="shared" si="174"/>
        <v>0</v>
      </c>
      <c r="CW147">
        <f t="shared" si="175"/>
        <v>0</v>
      </c>
      <c r="CX147">
        <f t="shared" si="176"/>
        <v>0</v>
      </c>
      <c r="CY147">
        <f t="shared" si="177"/>
        <v>0</v>
      </c>
      <c r="CZ147">
        <f t="shared" si="178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268</v>
      </c>
      <c r="DW147" t="s">
        <v>268</v>
      </c>
      <c r="DX147">
        <v>1000</v>
      </c>
      <c r="EE147">
        <v>16510485</v>
      </c>
      <c r="EF147">
        <v>2</v>
      </c>
      <c r="EG147" t="s">
        <v>40</v>
      </c>
      <c r="EH147">
        <v>0</v>
      </c>
      <c r="EI147" t="s">
        <v>6</v>
      </c>
      <c r="EJ147">
        <v>1</v>
      </c>
      <c r="EK147">
        <v>8001</v>
      </c>
      <c r="EL147" t="s">
        <v>263</v>
      </c>
      <c r="EM147" t="s">
        <v>264</v>
      </c>
      <c r="EO147" t="s">
        <v>6</v>
      </c>
      <c r="EQ147">
        <v>0</v>
      </c>
      <c r="ER147">
        <v>1752.6</v>
      </c>
      <c r="ES147">
        <v>1752.6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79"/>
        <v>0</v>
      </c>
      <c r="FS147">
        <v>0</v>
      </c>
      <c r="FT147" t="s">
        <v>44</v>
      </c>
      <c r="FU147" t="s">
        <v>45</v>
      </c>
      <c r="FX147">
        <v>109.8</v>
      </c>
      <c r="FY147">
        <v>68</v>
      </c>
      <c r="GA147" t="s">
        <v>6</v>
      </c>
      <c r="GD147">
        <v>0</v>
      </c>
      <c r="GF147">
        <v>-911876401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80"/>
        <v>0</v>
      </c>
      <c r="GM147">
        <f t="shared" si="181"/>
        <v>2671.27</v>
      </c>
      <c r="GN147">
        <f t="shared" si="182"/>
        <v>2671.27</v>
      </c>
      <c r="GO147">
        <f t="shared" si="183"/>
        <v>0</v>
      </c>
      <c r="GP147">
        <f t="shared" si="184"/>
        <v>0</v>
      </c>
      <c r="GR147">
        <v>0</v>
      </c>
      <c r="GS147">
        <v>3</v>
      </c>
      <c r="GT147">
        <v>0</v>
      </c>
      <c r="GU147" t="s">
        <v>6</v>
      </c>
      <c r="GV147">
        <f t="shared" si="185"/>
        <v>0</v>
      </c>
      <c r="GW147">
        <v>1</v>
      </c>
      <c r="GX147">
        <f t="shared" si="186"/>
        <v>0</v>
      </c>
      <c r="HA147">
        <v>0</v>
      </c>
      <c r="HB147">
        <v>0</v>
      </c>
      <c r="IK147">
        <v>0</v>
      </c>
    </row>
    <row r="148" spans="1:255" x14ac:dyDescent="0.2">
      <c r="A148" s="2">
        <v>17</v>
      </c>
      <c r="B148" s="2">
        <v>1</v>
      </c>
      <c r="C148" s="2">
        <f>ROW(SmtRes!A250)</f>
        <v>250</v>
      </c>
      <c r="D148" s="2">
        <f>ROW(EtalonRes!A256)</f>
        <v>256</v>
      </c>
      <c r="E148" s="2" t="s">
        <v>270</v>
      </c>
      <c r="F148" s="2" t="s">
        <v>271</v>
      </c>
      <c r="G148" s="2" t="s">
        <v>272</v>
      </c>
      <c r="H148" s="2" t="s">
        <v>18</v>
      </c>
      <c r="I148" s="2">
        <f>ROUND(528.44/100,9)</f>
        <v>5.2843999999999998</v>
      </c>
      <c r="J148" s="2">
        <v>0</v>
      </c>
      <c r="K148" s="2"/>
      <c r="L148" s="2"/>
      <c r="M148" s="2"/>
      <c r="N148" s="2"/>
      <c r="O148" s="2">
        <f t="shared" si="154"/>
        <v>1803.24</v>
      </c>
      <c r="P148" s="2">
        <f t="shared" si="155"/>
        <v>6.55</v>
      </c>
      <c r="Q148" s="2">
        <f t="shared" si="156"/>
        <v>112.5</v>
      </c>
      <c r="R148" s="2">
        <f t="shared" si="157"/>
        <v>66.58</v>
      </c>
      <c r="S148" s="2">
        <f t="shared" si="158"/>
        <v>1684.19</v>
      </c>
      <c r="T148" s="2">
        <f t="shared" si="159"/>
        <v>0</v>
      </c>
      <c r="U148" s="2">
        <f t="shared" si="160"/>
        <v>197.44367940000001</v>
      </c>
      <c r="V148" s="2">
        <f t="shared" si="161"/>
        <v>6.1431149999999999</v>
      </c>
      <c r="W148" s="2">
        <f t="shared" si="162"/>
        <v>0</v>
      </c>
      <c r="X148" s="2">
        <f t="shared" si="163"/>
        <v>1663.23</v>
      </c>
      <c r="Y148" s="2">
        <f t="shared" si="164"/>
        <v>822.86</v>
      </c>
      <c r="Z148" s="2"/>
      <c r="AA148" s="2">
        <v>16697018</v>
      </c>
      <c r="AB148" s="2">
        <f t="shared" si="165"/>
        <v>341.24</v>
      </c>
      <c r="AC148" s="2">
        <f t="shared" si="187"/>
        <v>1.24</v>
      </c>
      <c r="AD148" s="2">
        <f>ROUND(((((ET148*1.25))-((EU148*1.25)))+AE148),2)</f>
        <v>21.29</v>
      </c>
      <c r="AE148" s="2">
        <f>ROUND(((EU148*1.25)),2)</f>
        <v>12.6</v>
      </c>
      <c r="AF148" s="2">
        <f>ROUND(((EV148*1.15)),2)</f>
        <v>318.70999999999998</v>
      </c>
      <c r="AG148" s="2">
        <f t="shared" si="166"/>
        <v>0</v>
      </c>
      <c r="AH148" s="2">
        <f>((EW148*1.15))</f>
        <v>37.363500000000002</v>
      </c>
      <c r="AI148" s="2">
        <f>((EX148*1.25))</f>
        <v>1.1625000000000001</v>
      </c>
      <c r="AJ148" s="2">
        <f t="shared" si="167"/>
        <v>0</v>
      </c>
      <c r="AK148" s="2">
        <v>295.41000000000003</v>
      </c>
      <c r="AL148" s="2">
        <v>1.24</v>
      </c>
      <c r="AM148" s="2">
        <v>17.03</v>
      </c>
      <c r="AN148" s="2">
        <v>10.08</v>
      </c>
      <c r="AO148" s="2">
        <v>277.14</v>
      </c>
      <c r="AP148" s="2">
        <v>0</v>
      </c>
      <c r="AQ148" s="2">
        <v>32.49</v>
      </c>
      <c r="AR148" s="2">
        <v>0.93</v>
      </c>
      <c r="AS148" s="2">
        <v>0</v>
      </c>
      <c r="AT148" s="2">
        <v>95</v>
      </c>
      <c r="AU148" s="2">
        <v>47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0</v>
      </c>
      <c r="BI148" s="2">
        <v>1</v>
      </c>
      <c r="BJ148" s="2" t="s">
        <v>273</v>
      </c>
      <c r="BK148" s="2"/>
      <c r="BL148" s="2"/>
      <c r="BM148" s="2">
        <v>15001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105</v>
      </c>
      <c r="CA148" s="2">
        <v>55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1430</v>
      </c>
      <c r="CO148" s="2">
        <v>0</v>
      </c>
      <c r="CP148" s="2">
        <f t="shared" si="168"/>
        <v>1803.24</v>
      </c>
      <c r="CQ148" s="2">
        <f t="shared" si="169"/>
        <v>1.24</v>
      </c>
      <c r="CR148" s="2">
        <f t="shared" si="170"/>
        <v>21.29</v>
      </c>
      <c r="CS148" s="2">
        <f t="shared" si="171"/>
        <v>12.6</v>
      </c>
      <c r="CT148" s="2">
        <f t="shared" si="172"/>
        <v>318.70999999999998</v>
      </c>
      <c r="CU148" s="2">
        <f t="shared" si="173"/>
        <v>0</v>
      </c>
      <c r="CV148" s="2">
        <f t="shared" si="174"/>
        <v>37.363500000000002</v>
      </c>
      <c r="CW148" s="2">
        <f t="shared" si="175"/>
        <v>1.1625000000000001</v>
      </c>
      <c r="CX148" s="2">
        <f t="shared" si="176"/>
        <v>0</v>
      </c>
      <c r="CY148" s="2">
        <f t="shared" si="177"/>
        <v>1663.2314999999999</v>
      </c>
      <c r="CZ148" s="2">
        <f t="shared" si="178"/>
        <v>822.86189999999999</v>
      </c>
      <c r="DA148" s="2"/>
      <c r="DB148" s="2"/>
      <c r="DC148" s="2" t="s">
        <v>6</v>
      </c>
      <c r="DD148" s="2" t="s">
        <v>6</v>
      </c>
      <c r="DE148" s="2" t="s">
        <v>38</v>
      </c>
      <c r="DF148" s="2" t="s">
        <v>38</v>
      </c>
      <c r="DG148" s="2" t="s">
        <v>39</v>
      </c>
      <c r="DH148" s="2" t="s">
        <v>6</v>
      </c>
      <c r="DI148" s="2" t="s">
        <v>39</v>
      </c>
      <c r="DJ148" s="2" t="s">
        <v>38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1005</v>
      </c>
      <c r="DV148" s="2" t="s">
        <v>18</v>
      </c>
      <c r="DW148" s="2" t="s">
        <v>18</v>
      </c>
      <c r="DX148" s="2">
        <v>100</v>
      </c>
      <c r="DY148" s="2"/>
      <c r="DZ148" s="2"/>
      <c r="EA148" s="2"/>
      <c r="EB148" s="2"/>
      <c r="EC148" s="2"/>
      <c r="ED148" s="2"/>
      <c r="EE148" s="2">
        <v>16510513</v>
      </c>
      <c r="EF148" s="2">
        <v>2</v>
      </c>
      <c r="EG148" s="2" t="s">
        <v>40</v>
      </c>
      <c r="EH148" s="2">
        <v>0</v>
      </c>
      <c r="EI148" s="2" t="s">
        <v>6</v>
      </c>
      <c r="EJ148" s="2">
        <v>1</v>
      </c>
      <c r="EK148" s="2">
        <v>15001</v>
      </c>
      <c r="EL148" s="2" t="s">
        <v>274</v>
      </c>
      <c r="EM148" s="2" t="s">
        <v>275</v>
      </c>
      <c r="EN148" s="2"/>
      <c r="EO148" s="2" t="s">
        <v>43</v>
      </c>
      <c r="EP148" s="2"/>
      <c r="EQ148" s="2">
        <v>131072</v>
      </c>
      <c r="ER148" s="2">
        <v>295.41000000000003</v>
      </c>
      <c r="ES148" s="2">
        <v>1.24</v>
      </c>
      <c r="ET148" s="2">
        <v>17.03</v>
      </c>
      <c r="EU148" s="2">
        <v>10.08</v>
      </c>
      <c r="EV148" s="2">
        <v>277.14</v>
      </c>
      <c r="EW148" s="2">
        <v>32.49</v>
      </c>
      <c r="EX148" s="2">
        <v>0.93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9"/>
        <v>0</v>
      </c>
      <c r="FS148" s="2">
        <v>0</v>
      </c>
      <c r="FT148" s="2" t="s">
        <v>44</v>
      </c>
      <c r="FU148" s="2" t="s">
        <v>45</v>
      </c>
      <c r="FV148" s="2"/>
      <c r="FW148" s="2"/>
      <c r="FX148" s="2">
        <v>94.5</v>
      </c>
      <c r="FY148" s="2">
        <v>46.75</v>
      </c>
      <c r="FZ148" s="2"/>
      <c r="GA148" s="2" t="s">
        <v>6</v>
      </c>
      <c r="GB148" s="2"/>
      <c r="GC148" s="2"/>
      <c r="GD148" s="2">
        <v>0</v>
      </c>
      <c r="GE148" s="2"/>
      <c r="GF148" s="2">
        <v>-357803777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80"/>
        <v>0</v>
      </c>
      <c r="GM148" s="2">
        <f t="shared" si="181"/>
        <v>4289.33</v>
      </c>
      <c r="GN148" s="2">
        <f t="shared" si="182"/>
        <v>4289.33</v>
      </c>
      <c r="GO148" s="2">
        <f t="shared" si="183"/>
        <v>0</v>
      </c>
      <c r="GP148" s="2">
        <f t="shared" si="184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5"/>
        <v>0</v>
      </c>
      <c r="GW148" s="2">
        <v>1</v>
      </c>
      <c r="GX148" s="2">
        <f t="shared" si="186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C149">
        <f>ROW(SmtRes!A258)</f>
        <v>258</v>
      </c>
      <c r="D149">
        <f>ROW(EtalonRes!A264)</f>
        <v>264</v>
      </c>
      <c r="E149" t="s">
        <v>270</v>
      </c>
      <c r="F149" t="s">
        <v>271</v>
      </c>
      <c r="G149" t="s">
        <v>272</v>
      </c>
      <c r="H149" t="s">
        <v>18</v>
      </c>
      <c r="I149">
        <f>ROUND(528.44/100,9)</f>
        <v>5.2843999999999998</v>
      </c>
      <c r="J149">
        <v>0</v>
      </c>
      <c r="O149">
        <f t="shared" si="154"/>
        <v>11829.31</v>
      </c>
      <c r="P149">
        <f t="shared" si="155"/>
        <v>42.99</v>
      </c>
      <c r="Q149">
        <f t="shared" si="156"/>
        <v>738.03</v>
      </c>
      <c r="R149">
        <f t="shared" si="157"/>
        <v>436.79</v>
      </c>
      <c r="S149">
        <f t="shared" si="158"/>
        <v>11048.29</v>
      </c>
      <c r="T149">
        <f t="shared" si="159"/>
        <v>0</v>
      </c>
      <c r="U149">
        <f t="shared" si="160"/>
        <v>197.44367940000001</v>
      </c>
      <c r="V149">
        <f t="shared" si="161"/>
        <v>6.1431149999999999</v>
      </c>
      <c r="W149">
        <f t="shared" si="162"/>
        <v>0</v>
      </c>
      <c r="X149">
        <f t="shared" si="163"/>
        <v>10910.83</v>
      </c>
      <c r="Y149">
        <f t="shared" si="164"/>
        <v>5397.99</v>
      </c>
      <c r="AA149">
        <v>16697019</v>
      </c>
      <c r="AB149">
        <f t="shared" si="165"/>
        <v>341.24</v>
      </c>
      <c r="AC149">
        <f t="shared" si="187"/>
        <v>1.24</v>
      </c>
      <c r="AD149">
        <f>ROUND(((((ET149*1.25))-((EU149*1.25)))+AE149),2)</f>
        <v>21.29</v>
      </c>
      <c r="AE149">
        <f>ROUND(((EU149*1.25)),2)</f>
        <v>12.6</v>
      </c>
      <c r="AF149">
        <f>ROUND(((EV149*1.15)),2)</f>
        <v>318.70999999999998</v>
      </c>
      <c r="AG149">
        <f t="shared" si="166"/>
        <v>0</v>
      </c>
      <c r="AH149">
        <f>((EW149*1.15))</f>
        <v>37.363500000000002</v>
      </c>
      <c r="AI149">
        <f>((EX149*1.25))</f>
        <v>1.1625000000000001</v>
      </c>
      <c r="AJ149">
        <f t="shared" si="167"/>
        <v>0</v>
      </c>
      <c r="AK149">
        <v>295.41000000000003</v>
      </c>
      <c r="AL149">
        <v>1.24</v>
      </c>
      <c r="AM149">
        <v>17.03</v>
      </c>
      <c r="AN149">
        <v>10.08</v>
      </c>
      <c r="AO149">
        <v>277.14</v>
      </c>
      <c r="AP149">
        <v>0</v>
      </c>
      <c r="AQ149">
        <v>32.49</v>
      </c>
      <c r="AR149">
        <v>0.93</v>
      </c>
      <c r="AS149">
        <v>0</v>
      </c>
      <c r="AT149">
        <v>95</v>
      </c>
      <c r="AU149">
        <v>47</v>
      </c>
      <c r="AV149">
        <v>1</v>
      </c>
      <c r="AW149">
        <v>1</v>
      </c>
      <c r="AZ149">
        <v>6.56</v>
      </c>
      <c r="BA149">
        <v>6.56</v>
      </c>
      <c r="BB149">
        <v>6.56</v>
      </c>
      <c r="BC149">
        <v>6.56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273</v>
      </c>
      <c r="BM149">
        <v>15001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6.56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105</v>
      </c>
      <c r="CA149">
        <v>55</v>
      </c>
      <c r="CF149">
        <v>0</v>
      </c>
      <c r="CG149">
        <v>0</v>
      </c>
      <c r="CM149">
        <v>0</v>
      </c>
      <c r="CN149" t="s">
        <v>1430</v>
      </c>
      <c r="CO149">
        <v>0</v>
      </c>
      <c r="CP149">
        <f t="shared" si="168"/>
        <v>11829.310000000001</v>
      </c>
      <c r="CQ149">
        <f t="shared" si="169"/>
        <v>8.1343999999999994</v>
      </c>
      <c r="CR149">
        <f t="shared" si="170"/>
        <v>139.66239999999999</v>
      </c>
      <c r="CS149">
        <f t="shared" si="171"/>
        <v>82.655999999999992</v>
      </c>
      <c r="CT149">
        <f t="shared" si="172"/>
        <v>2090.7375999999999</v>
      </c>
      <c r="CU149">
        <f t="shared" si="173"/>
        <v>0</v>
      </c>
      <c r="CV149">
        <f t="shared" si="174"/>
        <v>37.363500000000002</v>
      </c>
      <c r="CW149">
        <f t="shared" si="175"/>
        <v>1.1625000000000001</v>
      </c>
      <c r="CX149">
        <f t="shared" si="176"/>
        <v>0</v>
      </c>
      <c r="CY149">
        <f t="shared" si="177"/>
        <v>10910.826000000001</v>
      </c>
      <c r="CZ149">
        <f t="shared" si="178"/>
        <v>5397.9876000000013</v>
      </c>
      <c r="DC149" t="s">
        <v>6</v>
      </c>
      <c r="DD149" t="s">
        <v>6</v>
      </c>
      <c r="DE149" t="s">
        <v>38</v>
      </c>
      <c r="DF149" t="s">
        <v>38</v>
      </c>
      <c r="DG149" t="s">
        <v>39</v>
      </c>
      <c r="DH149" t="s">
        <v>6</v>
      </c>
      <c r="DI149" t="s">
        <v>39</v>
      </c>
      <c r="DJ149" t="s">
        <v>38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18</v>
      </c>
      <c r="DW149" t="s">
        <v>18</v>
      </c>
      <c r="DX149">
        <v>100</v>
      </c>
      <c r="EE149">
        <v>16510513</v>
      </c>
      <c r="EF149">
        <v>2</v>
      </c>
      <c r="EG149" t="s">
        <v>40</v>
      </c>
      <c r="EH149">
        <v>0</v>
      </c>
      <c r="EI149" t="s">
        <v>6</v>
      </c>
      <c r="EJ149">
        <v>1</v>
      </c>
      <c r="EK149">
        <v>15001</v>
      </c>
      <c r="EL149" t="s">
        <v>274</v>
      </c>
      <c r="EM149" t="s">
        <v>275</v>
      </c>
      <c r="EO149" t="s">
        <v>43</v>
      </c>
      <c r="EQ149">
        <v>131072</v>
      </c>
      <c r="ER149">
        <v>295.41000000000003</v>
      </c>
      <c r="ES149">
        <v>1.24</v>
      </c>
      <c r="ET149">
        <v>17.03</v>
      </c>
      <c r="EU149">
        <v>10.08</v>
      </c>
      <c r="EV149">
        <v>277.14</v>
      </c>
      <c r="EW149">
        <v>32.49</v>
      </c>
      <c r="EX149">
        <v>0.93</v>
      </c>
      <c r="EY149">
        <v>0</v>
      </c>
      <c r="FQ149">
        <v>0</v>
      </c>
      <c r="FR149">
        <f t="shared" si="179"/>
        <v>0</v>
      </c>
      <c r="FS149">
        <v>0</v>
      </c>
      <c r="FT149" t="s">
        <v>44</v>
      </c>
      <c r="FU149" t="s">
        <v>45</v>
      </c>
      <c r="FX149">
        <v>94.5</v>
      </c>
      <c r="FY149">
        <v>46.75</v>
      </c>
      <c r="GA149" t="s">
        <v>6</v>
      </c>
      <c r="GD149">
        <v>0</v>
      </c>
      <c r="GF149">
        <v>-357803777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80"/>
        <v>0</v>
      </c>
      <c r="GM149">
        <f t="shared" si="181"/>
        <v>28138.13</v>
      </c>
      <c r="GN149">
        <f t="shared" si="182"/>
        <v>28138.13</v>
      </c>
      <c r="GO149">
        <f t="shared" si="183"/>
        <v>0</v>
      </c>
      <c r="GP149">
        <f t="shared" si="184"/>
        <v>0</v>
      </c>
      <c r="GR149">
        <v>0</v>
      </c>
      <c r="GS149">
        <v>3</v>
      </c>
      <c r="GT149">
        <v>0</v>
      </c>
      <c r="GU149" t="s">
        <v>6</v>
      </c>
      <c r="GV149">
        <f t="shared" si="185"/>
        <v>0</v>
      </c>
      <c r="GW149">
        <v>1</v>
      </c>
      <c r="GX149">
        <f t="shared" si="186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249</v>
      </c>
      <c r="D150" s="2"/>
      <c r="E150" s="2" t="s">
        <v>276</v>
      </c>
      <c r="F150" s="2" t="s">
        <v>277</v>
      </c>
      <c r="G150" s="2" t="s">
        <v>278</v>
      </c>
      <c r="H150" s="2" t="s">
        <v>279</v>
      </c>
      <c r="I150" s="2">
        <f>I148*J150</f>
        <v>4491.74</v>
      </c>
      <c r="J150" s="2">
        <v>850</v>
      </c>
      <c r="K150" s="2"/>
      <c r="L150" s="2"/>
      <c r="M150" s="2"/>
      <c r="N150" s="2"/>
      <c r="O150" s="2">
        <f t="shared" si="154"/>
        <v>9297.9</v>
      </c>
      <c r="P150" s="2">
        <f t="shared" si="155"/>
        <v>9297.9</v>
      </c>
      <c r="Q150" s="2">
        <f t="shared" si="156"/>
        <v>0</v>
      </c>
      <c r="R150" s="2">
        <f t="shared" si="157"/>
        <v>0</v>
      </c>
      <c r="S150" s="2">
        <f t="shared" si="158"/>
        <v>0</v>
      </c>
      <c r="T150" s="2">
        <f t="shared" si="159"/>
        <v>0</v>
      </c>
      <c r="U150" s="2">
        <f t="shared" si="160"/>
        <v>0</v>
      </c>
      <c r="V150" s="2">
        <f t="shared" si="161"/>
        <v>0</v>
      </c>
      <c r="W150" s="2">
        <f t="shared" si="162"/>
        <v>0</v>
      </c>
      <c r="X150" s="2">
        <f t="shared" si="163"/>
        <v>0</v>
      </c>
      <c r="Y150" s="2">
        <f t="shared" si="164"/>
        <v>0</v>
      </c>
      <c r="Z150" s="2"/>
      <c r="AA150" s="2">
        <v>16697018</v>
      </c>
      <c r="AB150" s="2">
        <f t="shared" si="165"/>
        <v>2.0699999999999998</v>
      </c>
      <c r="AC150" s="2">
        <f t="shared" si="187"/>
        <v>2.0699999999999998</v>
      </c>
      <c r="AD150" s="2">
        <f>ROUND((((ET150)-(EU150))+AE150),2)</f>
        <v>0</v>
      </c>
      <c r="AE150" s="2">
        <f t="shared" ref="AE150:AF153" si="188">ROUND((EU150),2)</f>
        <v>0</v>
      </c>
      <c r="AF150" s="2">
        <f t="shared" si="188"/>
        <v>0</v>
      </c>
      <c r="AG150" s="2">
        <f t="shared" si="166"/>
        <v>0</v>
      </c>
      <c r="AH150" s="2">
        <f t="shared" ref="AH150:AI153" si="189">(EW150)</f>
        <v>0</v>
      </c>
      <c r="AI150" s="2">
        <f t="shared" si="189"/>
        <v>0</v>
      </c>
      <c r="AJ150" s="2">
        <f t="shared" si="167"/>
        <v>0</v>
      </c>
      <c r="AK150" s="2">
        <v>2.0699999999999998</v>
      </c>
      <c r="AL150" s="2">
        <v>2.0699999999999998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95</v>
      </c>
      <c r="AU150" s="2">
        <v>47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280</v>
      </c>
      <c r="BK150" s="2"/>
      <c r="BL150" s="2"/>
      <c r="BM150" s="2">
        <v>15001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105</v>
      </c>
      <c r="CA150" s="2">
        <v>55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68"/>
        <v>9297.9</v>
      </c>
      <c r="CQ150" s="2">
        <f t="shared" si="169"/>
        <v>2.0699999999999998</v>
      </c>
      <c r="CR150" s="2">
        <f t="shared" si="170"/>
        <v>0</v>
      </c>
      <c r="CS150" s="2">
        <f t="shared" si="171"/>
        <v>0</v>
      </c>
      <c r="CT150" s="2">
        <f t="shared" si="172"/>
        <v>0</v>
      </c>
      <c r="CU150" s="2">
        <f t="shared" si="173"/>
        <v>0</v>
      </c>
      <c r="CV150" s="2">
        <f t="shared" si="174"/>
        <v>0</v>
      </c>
      <c r="CW150" s="2">
        <f t="shared" si="175"/>
        <v>0</v>
      </c>
      <c r="CX150" s="2">
        <f t="shared" si="176"/>
        <v>0</v>
      </c>
      <c r="CY150" s="2">
        <f t="shared" si="177"/>
        <v>0</v>
      </c>
      <c r="CZ150" s="2">
        <f t="shared" si="178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1009</v>
      </c>
      <c r="DV150" s="2" t="s">
        <v>279</v>
      </c>
      <c r="DW150" s="2" t="s">
        <v>279</v>
      </c>
      <c r="DX150" s="2">
        <v>1</v>
      </c>
      <c r="DY150" s="2"/>
      <c r="DZ150" s="2"/>
      <c r="EA150" s="2"/>
      <c r="EB150" s="2"/>
      <c r="EC150" s="2"/>
      <c r="ED150" s="2"/>
      <c r="EE150" s="2">
        <v>16510513</v>
      </c>
      <c r="EF150" s="2">
        <v>2</v>
      </c>
      <c r="EG150" s="2" t="s">
        <v>40</v>
      </c>
      <c r="EH150" s="2">
        <v>0</v>
      </c>
      <c r="EI150" s="2" t="s">
        <v>6</v>
      </c>
      <c r="EJ150" s="2">
        <v>1</v>
      </c>
      <c r="EK150" s="2">
        <v>15001</v>
      </c>
      <c r="EL150" s="2" t="s">
        <v>274</v>
      </c>
      <c r="EM150" s="2" t="s">
        <v>275</v>
      </c>
      <c r="EN150" s="2"/>
      <c r="EO150" s="2" t="s">
        <v>6</v>
      </c>
      <c r="EP150" s="2"/>
      <c r="EQ150" s="2">
        <v>0</v>
      </c>
      <c r="ER150" s="2">
        <v>2.0699999999999998</v>
      </c>
      <c r="ES150" s="2">
        <v>2.0699999999999998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9"/>
        <v>0</v>
      </c>
      <c r="FS150" s="2">
        <v>0</v>
      </c>
      <c r="FT150" s="2" t="s">
        <v>44</v>
      </c>
      <c r="FU150" s="2" t="s">
        <v>45</v>
      </c>
      <c r="FV150" s="2"/>
      <c r="FW150" s="2"/>
      <c r="FX150" s="2">
        <v>94.5</v>
      </c>
      <c r="FY150" s="2">
        <v>46.75</v>
      </c>
      <c r="FZ150" s="2"/>
      <c r="GA150" s="2" t="s">
        <v>6</v>
      </c>
      <c r="GB150" s="2"/>
      <c r="GC150" s="2"/>
      <c r="GD150" s="2">
        <v>0</v>
      </c>
      <c r="GE150" s="2"/>
      <c r="GF150" s="2">
        <v>-60067644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80"/>
        <v>0</v>
      </c>
      <c r="GM150" s="2">
        <f t="shared" si="181"/>
        <v>9297.9</v>
      </c>
      <c r="GN150" s="2">
        <f t="shared" si="182"/>
        <v>9297.9</v>
      </c>
      <c r="GO150" s="2">
        <f t="shared" si="183"/>
        <v>0</v>
      </c>
      <c r="GP150" s="2">
        <f t="shared" si="184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5"/>
        <v>0</v>
      </c>
      <c r="GW150" s="2">
        <v>1</v>
      </c>
      <c r="GX150" s="2">
        <f t="shared" si="186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257</v>
      </c>
      <c r="E151" t="s">
        <v>276</v>
      </c>
      <c r="F151" t="s">
        <v>277</v>
      </c>
      <c r="G151" t="s">
        <v>278</v>
      </c>
      <c r="H151" t="s">
        <v>279</v>
      </c>
      <c r="I151">
        <f>I149*J151</f>
        <v>4491.74</v>
      </c>
      <c r="J151">
        <v>850</v>
      </c>
      <c r="O151">
        <f t="shared" si="154"/>
        <v>60994.239999999998</v>
      </c>
      <c r="P151">
        <f t="shared" si="155"/>
        <v>60994.239999999998</v>
      </c>
      <c r="Q151">
        <f t="shared" si="156"/>
        <v>0</v>
      </c>
      <c r="R151">
        <f t="shared" si="157"/>
        <v>0</v>
      </c>
      <c r="S151">
        <f t="shared" si="158"/>
        <v>0</v>
      </c>
      <c r="T151">
        <f t="shared" si="159"/>
        <v>0</v>
      </c>
      <c r="U151">
        <f t="shared" si="160"/>
        <v>0</v>
      </c>
      <c r="V151">
        <f t="shared" si="161"/>
        <v>0</v>
      </c>
      <c r="W151">
        <f t="shared" si="162"/>
        <v>0</v>
      </c>
      <c r="X151">
        <f t="shared" si="163"/>
        <v>0</v>
      </c>
      <c r="Y151">
        <f t="shared" si="164"/>
        <v>0</v>
      </c>
      <c r="AA151">
        <v>16697019</v>
      </c>
      <c r="AB151">
        <f t="shared" si="165"/>
        <v>2.0699999999999998</v>
      </c>
      <c r="AC151">
        <f t="shared" si="187"/>
        <v>2.0699999999999998</v>
      </c>
      <c r="AD151">
        <f>ROUND((((ET151)-(EU151))+AE151),2)</f>
        <v>0</v>
      </c>
      <c r="AE151">
        <f t="shared" si="188"/>
        <v>0</v>
      </c>
      <c r="AF151">
        <f t="shared" si="188"/>
        <v>0</v>
      </c>
      <c r="AG151">
        <f t="shared" si="166"/>
        <v>0</v>
      </c>
      <c r="AH151">
        <f t="shared" si="189"/>
        <v>0</v>
      </c>
      <c r="AI151">
        <f t="shared" si="189"/>
        <v>0</v>
      </c>
      <c r="AJ151">
        <f t="shared" si="167"/>
        <v>0</v>
      </c>
      <c r="AK151">
        <v>2.0699999999999998</v>
      </c>
      <c r="AL151">
        <v>2.0699999999999998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95</v>
      </c>
      <c r="AU151">
        <v>47</v>
      </c>
      <c r="AV151">
        <v>1</v>
      </c>
      <c r="AW151">
        <v>1</v>
      </c>
      <c r="AZ151">
        <v>6.56</v>
      </c>
      <c r="BA151">
        <v>1</v>
      </c>
      <c r="BB151">
        <v>1</v>
      </c>
      <c r="BC151">
        <v>6.56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280</v>
      </c>
      <c r="BM151">
        <v>15001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105</v>
      </c>
      <c r="CA151">
        <v>55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68"/>
        <v>60994.239999999998</v>
      </c>
      <c r="CQ151">
        <f t="shared" si="169"/>
        <v>13.579199999999998</v>
      </c>
      <c r="CR151">
        <f t="shared" si="170"/>
        <v>0</v>
      </c>
      <c r="CS151">
        <f t="shared" si="171"/>
        <v>0</v>
      </c>
      <c r="CT151">
        <f t="shared" si="172"/>
        <v>0</v>
      </c>
      <c r="CU151">
        <f t="shared" si="173"/>
        <v>0</v>
      </c>
      <c r="CV151">
        <f t="shared" si="174"/>
        <v>0</v>
      </c>
      <c r="CW151">
        <f t="shared" si="175"/>
        <v>0</v>
      </c>
      <c r="CX151">
        <f t="shared" si="176"/>
        <v>0</v>
      </c>
      <c r="CY151">
        <f t="shared" si="177"/>
        <v>0</v>
      </c>
      <c r="CZ151">
        <f t="shared" si="178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1009</v>
      </c>
      <c r="DV151" t="s">
        <v>279</v>
      </c>
      <c r="DW151" t="s">
        <v>279</v>
      </c>
      <c r="DX151">
        <v>1</v>
      </c>
      <c r="EE151">
        <v>16510513</v>
      </c>
      <c r="EF151">
        <v>2</v>
      </c>
      <c r="EG151" t="s">
        <v>40</v>
      </c>
      <c r="EH151">
        <v>0</v>
      </c>
      <c r="EI151" t="s">
        <v>6</v>
      </c>
      <c r="EJ151">
        <v>1</v>
      </c>
      <c r="EK151">
        <v>15001</v>
      </c>
      <c r="EL151" t="s">
        <v>274</v>
      </c>
      <c r="EM151" t="s">
        <v>275</v>
      </c>
      <c r="EO151" t="s">
        <v>6</v>
      </c>
      <c r="EQ151">
        <v>0</v>
      </c>
      <c r="ER151">
        <v>2.0699999999999998</v>
      </c>
      <c r="ES151">
        <v>2.0699999999999998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9"/>
        <v>0</v>
      </c>
      <c r="FS151">
        <v>0</v>
      </c>
      <c r="FT151" t="s">
        <v>44</v>
      </c>
      <c r="FU151" t="s">
        <v>45</v>
      </c>
      <c r="FX151">
        <v>94.5</v>
      </c>
      <c r="FY151">
        <v>46.75</v>
      </c>
      <c r="GA151" t="s">
        <v>6</v>
      </c>
      <c r="GD151">
        <v>0</v>
      </c>
      <c r="GF151">
        <v>-60067644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80"/>
        <v>0</v>
      </c>
      <c r="GM151">
        <f t="shared" si="181"/>
        <v>60994.239999999998</v>
      </c>
      <c r="GN151">
        <f t="shared" si="182"/>
        <v>60994.239999999998</v>
      </c>
      <c r="GO151">
        <f t="shared" si="183"/>
        <v>0</v>
      </c>
      <c r="GP151">
        <f t="shared" si="184"/>
        <v>0</v>
      </c>
      <c r="GR151">
        <v>0</v>
      </c>
      <c r="GS151">
        <v>3</v>
      </c>
      <c r="GT151">
        <v>0</v>
      </c>
      <c r="GU151" t="s">
        <v>6</v>
      </c>
      <c r="GV151">
        <f t="shared" si="185"/>
        <v>0</v>
      </c>
      <c r="GW151">
        <v>1</v>
      </c>
      <c r="GX151">
        <f t="shared" si="186"/>
        <v>0</v>
      </c>
      <c r="HA151">
        <v>0</v>
      </c>
      <c r="HB151"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250</v>
      </c>
      <c r="D152" s="2"/>
      <c r="E152" s="2" t="s">
        <v>281</v>
      </c>
      <c r="F152" s="2" t="s">
        <v>282</v>
      </c>
      <c r="G152" s="2" t="s">
        <v>283</v>
      </c>
      <c r="H152" s="2" t="s">
        <v>26</v>
      </c>
      <c r="I152" s="2">
        <f>I148*J152</f>
        <v>6.8696999999999994E-2</v>
      </c>
      <c r="J152" s="2">
        <v>1.2999962152751494E-2</v>
      </c>
      <c r="K152" s="2"/>
      <c r="L152" s="2"/>
      <c r="M152" s="2"/>
      <c r="N152" s="2"/>
      <c r="O152" s="2">
        <f t="shared" si="154"/>
        <v>1263.3499999999999</v>
      </c>
      <c r="P152" s="2">
        <f t="shared" si="155"/>
        <v>1263.3499999999999</v>
      </c>
      <c r="Q152" s="2">
        <f t="shared" si="156"/>
        <v>0</v>
      </c>
      <c r="R152" s="2">
        <f t="shared" si="157"/>
        <v>0</v>
      </c>
      <c r="S152" s="2">
        <f t="shared" si="158"/>
        <v>0</v>
      </c>
      <c r="T152" s="2">
        <f t="shared" si="159"/>
        <v>0</v>
      </c>
      <c r="U152" s="2">
        <f t="shared" si="160"/>
        <v>0</v>
      </c>
      <c r="V152" s="2">
        <f t="shared" si="161"/>
        <v>0</v>
      </c>
      <c r="W152" s="2">
        <f t="shared" si="162"/>
        <v>0</v>
      </c>
      <c r="X152" s="2">
        <f t="shared" si="163"/>
        <v>0</v>
      </c>
      <c r="Y152" s="2">
        <f t="shared" si="164"/>
        <v>0</v>
      </c>
      <c r="Z152" s="2"/>
      <c r="AA152" s="2">
        <v>16697018</v>
      </c>
      <c r="AB152" s="2">
        <f t="shared" si="165"/>
        <v>18390.16</v>
      </c>
      <c r="AC152" s="2">
        <f t="shared" si="187"/>
        <v>18390.16</v>
      </c>
      <c r="AD152" s="2">
        <f>ROUND((((ET152)-(EU152))+AE152),2)</f>
        <v>0</v>
      </c>
      <c r="AE152" s="2">
        <f t="shared" si="188"/>
        <v>0</v>
      </c>
      <c r="AF152" s="2">
        <f t="shared" si="188"/>
        <v>0</v>
      </c>
      <c r="AG152" s="2">
        <f t="shared" si="166"/>
        <v>0</v>
      </c>
      <c r="AH152" s="2">
        <f t="shared" si="189"/>
        <v>0</v>
      </c>
      <c r="AI152" s="2">
        <f t="shared" si="189"/>
        <v>0</v>
      </c>
      <c r="AJ152" s="2">
        <f t="shared" si="167"/>
        <v>0</v>
      </c>
      <c r="AK152" s="2">
        <v>18390.16</v>
      </c>
      <c r="AL152" s="2">
        <v>18390.16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95</v>
      </c>
      <c r="AU152" s="2">
        <v>47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1</v>
      </c>
      <c r="BJ152" s="2" t="s">
        <v>284</v>
      </c>
      <c r="BK152" s="2"/>
      <c r="BL152" s="2"/>
      <c r="BM152" s="2">
        <v>15001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105</v>
      </c>
      <c r="CA152" s="2">
        <v>55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68"/>
        <v>1263.3499999999999</v>
      </c>
      <c r="CQ152" s="2">
        <f t="shared" si="169"/>
        <v>18390.16</v>
      </c>
      <c r="CR152" s="2">
        <f t="shared" si="170"/>
        <v>0</v>
      </c>
      <c r="CS152" s="2">
        <f t="shared" si="171"/>
        <v>0</v>
      </c>
      <c r="CT152" s="2">
        <f t="shared" si="172"/>
        <v>0</v>
      </c>
      <c r="CU152" s="2">
        <f t="shared" si="173"/>
        <v>0</v>
      </c>
      <c r="CV152" s="2">
        <f t="shared" si="174"/>
        <v>0</v>
      </c>
      <c r="CW152" s="2">
        <f t="shared" si="175"/>
        <v>0</v>
      </c>
      <c r="CX152" s="2">
        <f t="shared" si="176"/>
        <v>0</v>
      </c>
      <c r="CY152" s="2">
        <f t="shared" si="177"/>
        <v>0</v>
      </c>
      <c r="CZ152" s="2">
        <f t="shared" si="178"/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1009</v>
      </c>
      <c r="DV152" s="2" t="s">
        <v>26</v>
      </c>
      <c r="DW152" s="2" t="s">
        <v>26</v>
      </c>
      <c r="DX152" s="2">
        <v>1000</v>
      </c>
      <c r="DY152" s="2"/>
      <c r="DZ152" s="2"/>
      <c r="EA152" s="2"/>
      <c r="EB152" s="2"/>
      <c r="EC152" s="2"/>
      <c r="ED152" s="2"/>
      <c r="EE152" s="2">
        <v>16510513</v>
      </c>
      <c r="EF152" s="2">
        <v>2</v>
      </c>
      <c r="EG152" s="2" t="s">
        <v>40</v>
      </c>
      <c r="EH152" s="2">
        <v>0</v>
      </c>
      <c r="EI152" s="2" t="s">
        <v>6</v>
      </c>
      <c r="EJ152" s="2">
        <v>1</v>
      </c>
      <c r="EK152" s="2">
        <v>15001</v>
      </c>
      <c r="EL152" s="2" t="s">
        <v>274</v>
      </c>
      <c r="EM152" s="2" t="s">
        <v>275</v>
      </c>
      <c r="EN152" s="2"/>
      <c r="EO152" s="2" t="s">
        <v>6</v>
      </c>
      <c r="EP152" s="2"/>
      <c r="EQ152" s="2">
        <v>0</v>
      </c>
      <c r="ER152" s="2">
        <v>18390.16</v>
      </c>
      <c r="ES152" s="2">
        <v>18390.16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9"/>
        <v>0</v>
      </c>
      <c r="FS152" s="2">
        <v>0</v>
      </c>
      <c r="FT152" s="2" t="s">
        <v>44</v>
      </c>
      <c r="FU152" s="2" t="s">
        <v>45</v>
      </c>
      <c r="FV152" s="2"/>
      <c r="FW152" s="2"/>
      <c r="FX152" s="2">
        <v>94.5</v>
      </c>
      <c r="FY152" s="2">
        <v>46.75</v>
      </c>
      <c r="FZ152" s="2"/>
      <c r="GA152" s="2" t="s">
        <v>6</v>
      </c>
      <c r="GB152" s="2"/>
      <c r="GC152" s="2"/>
      <c r="GD152" s="2">
        <v>0</v>
      </c>
      <c r="GE152" s="2"/>
      <c r="GF152" s="2">
        <v>-1919714308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80"/>
        <v>0</v>
      </c>
      <c r="GM152" s="2">
        <f t="shared" si="181"/>
        <v>1263.3499999999999</v>
      </c>
      <c r="GN152" s="2">
        <f t="shared" si="182"/>
        <v>1263.3499999999999</v>
      </c>
      <c r="GO152" s="2">
        <f t="shared" si="183"/>
        <v>0</v>
      </c>
      <c r="GP152" s="2">
        <f t="shared" si="184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85"/>
        <v>0</v>
      </c>
      <c r="GW152" s="2">
        <v>1</v>
      </c>
      <c r="GX152" s="2">
        <f t="shared" si="186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258</v>
      </c>
      <c r="E153" t="s">
        <v>281</v>
      </c>
      <c r="F153" t="s">
        <v>282</v>
      </c>
      <c r="G153" t="s">
        <v>283</v>
      </c>
      <c r="H153" t="s">
        <v>26</v>
      </c>
      <c r="I153">
        <f>I149*J153</f>
        <v>6.8696999999999994E-2</v>
      </c>
      <c r="J153">
        <v>1.2999962152751494E-2</v>
      </c>
      <c r="O153">
        <f t="shared" si="154"/>
        <v>8287.57</v>
      </c>
      <c r="P153">
        <f t="shared" si="155"/>
        <v>8287.57</v>
      </c>
      <c r="Q153">
        <f t="shared" si="156"/>
        <v>0</v>
      </c>
      <c r="R153">
        <f t="shared" si="157"/>
        <v>0</v>
      </c>
      <c r="S153">
        <f t="shared" si="158"/>
        <v>0</v>
      </c>
      <c r="T153">
        <f t="shared" si="159"/>
        <v>0</v>
      </c>
      <c r="U153">
        <f t="shared" si="160"/>
        <v>0</v>
      </c>
      <c r="V153">
        <f t="shared" si="161"/>
        <v>0</v>
      </c>
      <c r="W153">
        <f t="shared" si="162"/>
        <v>0</v>
      </c>
      <c r="X153">
        <f t="shared" si="163"/>
        <v>0</v>
      </c>
      <c r="Y153">
        <f t="shared" si="164"/>
        <v>0</v>
      </c>
      <c r="AA153">
        <v>16697019</v>
      </c>
      <c r="AB153">
        <f t="shared" si="165"/>
        <v>18390.16</v>
      </c>
      <c r="AC153">
        <f t="shared" si="187"/>
        <v>18390.16</v>
      </c>
      <c r="AD153">
        <f>ROUND((((ET153)-(EU153))+AE153),2)</f>
        <v>0</v>
      </c>
      <c r="AE153">
        <f t="shared" si="188"/>
        <v>0</v>
      </c>
      <c r="AF153">
        <f t="shared" si="188"/>
        <v>0</v>
      </c>
      <c r="AG153">
        <f t="shared" si="166"/>
        <v>0</v>
      </c>
      <c r="AH153">
        <f t="shared" si="189"/>
        <v>0</v>
      </c>
      <c r="AI153">
        <f t="shared" si="189"/>
        <v>0</v>
      </c>
      <c r="AJ153">
        <f t="shared" si="167"/>
        <v>0</v>
      </c>
      <c r="AK153">
        <v>18390.16</v>
      </c>
      <c r="AL153">
        <v>18390.16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95</v>
      </c>
      <c r="AU153">
        <v>47</v>
      </c>
      <c r="AV153">
        <v>1</v>
      </c>
      <c r="AW153">
        <v>1</v>
      </c>
      <c r="AZ153">
        <v>6.56</v>
      </c>
      <c r="BA153">
        <v>1</v>
      </c>
      <c r="BB153">
        <v>1</v>
      </c>
      <c r="BC153">
        <v>6.56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284</v>
      </c>
      <c r="BM153">
        <v>15001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105</v>
      </c>
      <c r="CA153">
        <v>55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68"/>
        <v>8287.57</v>
      </c>
      <c r="CQ153">
        <f t="shared" si="169"/>
        <v>120639.44959999999</v>
      </c>
      <c r="CR153">
        <f t="shared" si="170"/>
        <v>0</v>
      </c>
      <c r="CS153">
        <f t="shared" si="171"/>
        <v>0</v>
      </c>
      <c r="CT153">
        <f t="shared" si="172"/>
        <v>0</v>
      </c>
      <c r="CU153">
        <f t="shared" si="173"/>
        <v>0</v>
      </c>
      <c r="CV153">
        <f t="shared" si="174"/>
        <v>0</v>
      </c>
      <c r="CW153">
        <f t="shared" si="175"/>
        <v>0</v>
      </c>
      <c r="CX153">
        <f t="shared" si="176"/>
        <v>0</v>
      </c>
      <c r="CY153">
        <f t="shared" si="177"/>
        <v>0</v>
      </c>
      <c r="CZ153">
        <f t="shared" si="178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1009</v>
      </c>
      <c r="DV153" t="s">
        <v>26</v>
      </c>
      <c r="DW153" t="s">
        <v>26</v>
      </c>
      <c r="DX153">
        <v>1000</v>
      </c>
      <c r="EE153">
        <v>16510513</v>
      </c>
      <c r="EF153">
        <v>2</v>
      </c>
      <c r="EG153" t="s">
        <v>40</v>
      </c>
      <c r="EH153">
        <v>0</v>
      </c>
      <c r="EI153" t="s">
        <v>6</v>
      </c>
      <c r="EJ153">
        <v>1</v>
      </c>
      <c r="EK153">
        <v>15001</v>
      </c>
      <c r="EL153" t="s">
        <v>274</v>
      </c>
      <c r="EM153" t="s">
        <v>275</v>
      </c>
      <c r="EO153" t="s">
        <v>6</v>
      </c>
      <c r="EQ153">
        <v>0</v>
      </c>
      <c r="ER153">
        <v>18390.16</v>
      </c>
      <c r="ES153">
        <v>18390.16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79"/>
        <v>0</v>
      </c>
      <c r="FS153">
        <v>0</v>
      </c>
      <c r="FT153" t="s">
        <v>44</v>
      </c>
      <c r="FU153" t="s">
        <v>45</v>
      </c>
      <c r="FX153">
        <v>94.5</v>
      </c>
      <c r="FY153">
        <v>46.75</v>
      </c>
      <c r="GA153" t="s">
        <v>6</v>
      </c>
      <c r="GD153">
        <v>0</v>
      </c>
      <c r="GF153">
        <v>-1919714308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80"/>
        <v>0</v>
      </c>
      <c r="GM153">
        <f t="shared" si="181"/>
        <v>8287.57</v>
      </c>
      <c r="GN153">
        <f t="shared" si="182"/>
        <v>8287.57</v>
      </c>
      <c r="GO153">
        <f t="shared" si="183"/>
        <v>0</v>
      </c>
      <c r="GP153">
        <f t="shared" si="184"/>
        <v>0</v>
      </c>
      <c r="GR153">
        <v>0</v>
      </c>
      <c r="GS153">
        <v>3</v>
      </c>
      <c r="GT153">
        <v>0</v>
      </c>
      <c r="GU153" t="s">
        <v>6</v>
      </c>
      <c r="GV153">
        <f t="shared" si="185"/>
        <v>0</v>
      </c>
      <c r="GW153">
        <v>1</v>
      </c>
      <c r="GX153">
        <f t="shared" si="186"/>
        <v>0</v>
      </c>
      <c r="HA153">
        <v>0</v>
      </c>
      <c r="HB153">
        <v>0</v>
      </c>
      <c r="IK153">
        <v>0</v>
      </c>
    </row>
    <row r="154" spans="1:255" x14ac:dyDescent="0.2">
      <c r="A154" s="2">
        <v>17</v>
      </c>
      <c r="B154" s="2">
        <v>1</v>
      </c>
      <c r="C154" s="2">
        <f>ROW(SmtRes!A265)</f>
        <v>265</v>
      </c>
      <c r="D154" s="2">
        <f>ROW(EtalonRes!A271)</f>
        <v>271</v>
      </c>
      <c r="E154" s="2" t="s">
        <v>285</v>
      </c>
      <c r="F154" s="2" t="s">
        <v>286</v>
      </c>
      <c r="G154" s="2" t="s">
        <v>287</v>
      </c>
      <c r="H154" s="2" t="s">
        <v>18</v>
      </c>
      <c r="I154" s="2">
        <f>ROUND(528.44/100,9)</f>
        <v>5.2843999999999998</v>
      </c>
      <c r="J154" s="2">
        <v>0</v>
      </c>
      <c r="K154" s="2"/>
      <c r="L154" s="2"/>
      <c r="M154" s="2"/>
      <c r="N154" s="2"/>
      <c r="O154" s="2">
        <f t="shared" si="154"/>
        <v>1724.14</v>
      </c>
      <c r="P154" s="2">
        <f t="shared" si="155"/>
        <v>6.34</v>
      </c>
      <c r="Q154" s="2">
        <f t="shared" si="156"/>
        <v>111.03</v>
      </c>
      <c r="R154" s="2">
        <f t="shared" si="157"/>
        <v>65.42</v>
      </c>
      <c r="S154" s="2">
        <f t="shared" si="158"/>
        <v>1606.77</v>
      </c>
      <c r="T154" s="2">
        <f t="shared" si="159"/>
        <v>0</v>
      </c>
      <c r="U154" s="2">
        <f t="shared" si="160"/>
        <v>188.38885999999999</v>
      </c>
      <c r="V154" s="2">
        <f t="shared" si="161"/>
        <v>5.9449499999999995</v>
      </c>
      <c r="W154" s="2">
        <f t="shared" si="162"/>
        <v>0</v>
      </c>
      <c r="X154" s="2">
        <f t="shared" si="163"/>
        <v>1588.58</v>
      </c>
      <c r="Y154" s="2">
        <f t="shared" si="164"/>
        <v>785.93</v>
      </c>
      <c r="Z154" s="2"/>
      <c r="AA154" s="2">
        <v>16697018</v>
      </c>
      <c r="AB154" s="2">
        <f t="shared" si="165"/>
        <v>326.27</v>
      </c>
      <c r="AC154" s="2">
        <f>ROUND(((ES154*10)),2)</f>
        <v>1.2</v>
      </c>
      <c r="AD154" s="2">
        <f>ROUND((((((ET154*1.25)*10))-(((EU154*1.25)*10)))+AE154),2)</f>
        <v>21.01</v>
      </c>
      <c r="AE154" s="2">
        <f>ROUND((((EU154*1.25)*10)),2)</f>
        <v>12.38</v>
      </c>
      <c r="AF154" s="2">
        <f>ROUND((((EV154*1.15)*10)),2)</f>
        <v>304.06</v>
      </c>
      <c r="AG154" s="2">
        <f t="shared" si="166"/>
        <v>0</v>
      </c>
      <c r="AH154" s="2">
        <f>(((EW154*1.15)*10))</f>
        <v>35.65</v>
      </c>
      <c r="AI154" s="2">
        <f>(((EX154*1.25)*10))</f>
        <v>1.125</v>
      </c>
      <c r="AJ154" s="2">
        <f t="shared" si="167"/>
        <v>0</v>
      </c>
      <c r="AK154" s="2">
        <v>28.24</v>
      </c>
      <c r="AL154" s="2">
        <v>0.12</v>
      </c>
      <c r="AM154" s="2">
        <v>1.68</v>
      </c>
      <c r="AN154" s="2">
        <v>0.99</v>
      </c>
      <c r="AO154" s="2">
        <v>26.44</v>
      </c>
      <c r="AP154" s="2">
        <v>0</v>
      </c>
      <c r="AQ154" s="2">
        <v>3.1</v>
      </c>
      <c r="AR154" s="2">
        <v>0.09</v>
      </c>
      <c r="AS154" s="2">
        <v>0</v>
      </c>
      <c r="AT154" s="2">
        <v>95</v>
      </c>
      <c r="AU154" s="2">
        <v>47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0</v>
      </c>
      <c r="BI154" s="2">
        <v>1</v>
      </c>
      <c r="BJ154" s="2" t="s">
        <v>288</v>
      </c>
      <c r="BK154" s="2"/>
      <c r="BL154" s="2"/>
      <c r="BM154" s="2">
        <v>15001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105</v>
      </c>
      <c r="CA154" s="2">
        <v>55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1430</v>
      </c>
      <c r="CO154" s="2">
        <v>0</v>
      </c>
      <c r="CP154" s="2">
        <f t="shared" si="168"/>
        <v>1724.1399999999999</v>
      </c>
      <c r="CQ154" s="2">
        <f t="shared" si="169"/>
        <v>1.2</v>
      </c>
      <c r="CR154" s="2">
        <f t="shared" si="170"/>
        <v>21.01</v>
      </c>
      <c r="CS154" s="2">
        <f t="shared" si="171"/>
        <v>12.38</v>
      </c>
      <c r="CT154" s="2">
        <f t="shared" si="172"/>
        <v>304.06</v>
      </c>
      <c r="CU154" s="2">
        <f t="shared" si="173"/>
        <v>0</v>
      </c>
      <c r="CV154" s="2">
        <f t="shared" si="174"/>
        <v>35.65</v>
      </c>
      <c r="CW154" s="2">
        <f t="shared" si="175"/>
        <v>1.125</v>
      </c>
      <c r="CX154" s="2">
        <f t="shared" si="176"/>
        <v>0</v>
      </c>
      <c r="CY154" s="2">
        <f t="shared" si="177"/>
        <v>1588.5805000000003</v>
      </c>
      <c r="CZ154" s="2">
        <f t="shared" si="178"/>
        <v>785.92930000000013</v>
      </c>
      <c r="DA154" s="2"/>
      <c r="DB154" s="2"/>
      <c r="DC154" s="2" t="s">
        <v>6</v>
      </c>
      <c r="DD154" s="2" t="s">
        <v>289</v>
      </c>
      <c r="DE154" s="2" t="s">
        <v>290</v>
      </c>
      <c r="DF154" s="2" t="s">
        <v>290</v>
      </c>
      <c r="DG154" s="2" t="s">
        <v>291</v>
      </c>
      <c r="DH154" s="2" t="s">
        <v>6</v>
      </c>
      <c r="DI154" s="2" t="s">
        <v>291</v>
      </c>
      <c r="DJ154" s="2" t="s">
        <v>290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1005</v>
      </c>
      <c r="DV154" s="2" t="s">
        <v>18</v>
      </c>
      <c r="DW154" s="2" t="s">
        <v>18</v>
      </c>
      <c r="DX154" s="2">
        <v>100</v>
      </c>
      <c r="DY154" s="2"/>
      <c r="DZ154" s="2"/>
      <c r="EA154" s="2"/>
      <c r="EB154" s="2"/>
      <c r="EC154" s="2"/>
      <c r="ED154" s="2"/>
      <c r="EE154" s="2">
        <v>16510513</v>
      </c>
      <c r="EF154" s="2">
        <v>2</v>
      </c>
      <c r="EG154" s="2" t="s">
        <v>40</v>
      </c>
      <c r="EH154" s="2">
        <v>0</v>
      </c>
      <c r="EI154" s="2" t="s">
        <v>6</v>
      </c>
      <c r="EJ154" s="2">
        <v>1</v>
      </c>
      <c r="EK154" s="2">
        <v>15001</v>
      </c>
      <c r="EL154" s="2" t="s">
        <v>274</v>
      </c>
      <c r="EM154" s="2" t="s">
        <v>275</v>
      </c>
      <c r="EN154" s="2"/>
      <c r="EO154" s="2" t="s">
        <v>43</v>
      </c>
      <c r="EP154" s="2"/>
      <c r="EQ154" s="2">
        <v>131072</v>
      </c>
      <c r="ER154" s="2">
        <v>28.24</v>
      </c>
      <c r="ES154" s="2">
        <v>0.12</v>
      </c>
      <c r="ET154" s="2">
        <v>1.68</v>
      </c>
      <c r="EU154" s="2">
        <v>0.99</v>
      </c>
      <c r="EV154" s="2">
        <v>26.44</v>
      </c>
      <c r="EW154" s="2">
        <v>3.1</v>
      </c>
      <c r="EX154" s="2">
        <v>0.09</v>
      </c>
      <c r="EY154" s="2">
        <v>0</v>
      </c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9"/>
        <v>0</v>
      </c>
      <c r="FS154" s="2">
        <v>0</v>
      </c>
      <c r="FT154" s="2" t="s">
        <v>44</v>
      </c>
      <c r="FU154" s="2" t="s">
        <v>45</v>
      </c>
      <c r="FV154" s="2"/>
      <c r="FW154" s="2"/>
      <c r="FX154" s="2">
        <v>94.5</v>
      </c>
      <c r="FY154" s="2">
        <v>46.75</v>
      </c>
      <c r="FZ154" s="2"/>
      <c r="GA154" s="2" t="s">
        <v>6</v>
      </c>
      <c r="GB154" s="2"/>
      <c r="GC154" s="2"/>
      <c r="GD154" s="2">
        <v>0</v>
      </c>
      <c r="GE154" s="2"/>
      <c r="GF154" s="2">
        <v>-1315765899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80"/>
        <v>0</v>
      </c>
      <c r="GM154" s="2">
        <f t="shared" si="181"/>
        <v>4098.6499999999996</v>
      </c>
      <c r="GN154" s="2">
        <f t="shared" si="182"/>
        <v>4098.6499999999996</v>
      </c>
      <c r="GO154" s="2">
        <f t="shared" si="183"/>
        <v>0</v>
      </c>
      <c r="GP154" s="2">
        <f t="shared" si="184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85"/>
        <v>0</v>
      </c>
      <c r="GW154" s="2">
        <v>1</v>
      </c>
      <c r="GX154" s="2">
        <f t="shared" si="186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17</v>
      </c>
      <c r="B155">
        <v>1</v>
      </c>
      <c r="C155">
        <f>ROW(SmtRes!A272)</f>
        <v>272</v>
      </c>
      <c r="D155">
        <f>ROW(EtalonRes!A278)</f>
        <v>278</v>
      </c>
      <c r="E155" t="s">
        <v>285</v>
      </c>
      <c r="F155" t="s">
        <v>286</v>
      </c>
      <c r="G155" t="s">
        <v>287</v>
      </c>
      <c r="H155" t="s">
        <v>18</v>
      </c>
      <c r="I155">
        <f>ROUND(528.44/100,9)</f>
        <v>5.2843999999999998</v>
      </c>
      <c r="J155">
        <v>0</v>
      </c>
      <c r="O155">
        <f t="shared" si="154"/>
        <v>11310.37</v>
      </c>
      <c r="P155">
        <f t="shared" si="155"/>
        <v>41.6</v>
      </c>
      <c r="Q155">
        <f t="shared" si="156"/>
        <v>728.33</v>
      </c>
      <c r="R155">
        <f t="shared" si="157"/>
        <v>429.16</v>
      </c>
      <c r="S155">
        <f t="shared" si="158"/>
        <v>10540.44</v>
      </c>
      <c r="T155">
        <f t="shared" si="159"/>
        <v>0</v>
      </c>
      <c r="U155">
        <f t="shared" si="160"/>
        <v>188.38885999999999</v>
      </c>
      <c r="V155">
        <f t="shared" si="161"/>
        <v>5.9449499999999995</v>
      </c>
      <c r="W155">
        <f t="shared" si="162"/>
        <v>0</v>
      </c>
      <c r="X155">
        <f t="shared" si="163"/>
        <v>10421.120000000001</v>
      </c>
      <c r="Y155">
        <f t="shared" si="164"/>
        <v>5155.71</v>
      </c>
      <c r="AA155">
        <v>16697019</v>
      </c>
      <c r="AB155">
        <f t="shared" si="165"/>
        <v>326.27</v>
      </c>
      <c r="AC155">
        <f>ROUND(((ES155*10)),2)</f>
        <v>1.2</v>
      </c>
      <c r="AD155">
        <f>ROUND((((((ET155*1.25)*10))-(((EU155*1.25)*10)))+AE155),2)</f>
        <v>21.01</v>
      </c>
      <c r="AE155">
        <f>ROUND((((EU155*1.25)*10)),2)</f>
        <v>12.38</v>
      </c>
      <c r="AF155">
        <f>ROUND((((EV155*1.15)*10)),2)</f>
        <v>304.06</v>
      </c>
      <c r="AG155">
        <f t="shared" si="166"/>
        <v>0</v>
      </c>
      <c r="AH155">
        <f>(((EW155*1.15)*10))</f>
        <v>35.65</v>
      </c>
      <c r="AI155">
        <f>(((EX155*1.25)*10))</f>
        <v>1.125</v>
      </c>
      <c r="AJ155">
        <f t="shared" si="167"/>
        <v>0</v>
      </c>
      <c r="AK155">
        <v>28.24</v>
      </c>
      <c r="AL155">
        <v>0.12</v>
      </c>
      <c r="AM155">
        <v>1.68</v>
      </c>
      <c r="AN155">
        <v>0.99</v>
      </c>
      <c r="AO155">
        <v>26.44</v>
      </c>
      <c r="AP155">
        <v>0</v>
      </c>
      <c r="AQ155">
        <v>3.1</v>
      </c>
      <c r="AR155">
        <v>0.09</v>
      </c>
      <c r="AS155">
        <v>0</v>
      </c>
      <c r="AT155">
        <v>95</v>
      </c>
      <c r="AU155">
        <v>47</v>
      </c>
      <c r="AV155">
        <v>1</v>
      </c>
      <c r="AW155">
        <v>1</v>
      </c>
      <c r="AZ155">
        <v>6.56</v>
      </c>
      <c r="BA155">
        <v>6.56</v>
      </c>
      <c r="BB155">
        <v>6.56</v>
      </c>
      <c r="BC155">
        <v>6.56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288</v>
      </c>
      <c r="BM155">
        <v>15001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6.56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105</v>
      </c>
      <c r="CA155">
        <v>55</v>
      </c>
      <c r="CF155">
        <v>0</v>
      </c>
      <c r="CG155">
        <v>0</v>
      </c>
      <c r="CM155">
        <v>0</v>
      </c>
      <c r="CN155" t="s">
        <v>1430</v>
      </c>
      <c r="CO155">
        <v>0</v>
      </c>
      <c r="CP155">
        <f t="shared" si="168"/>
        <v>11310.37</v>
      </c>
      <c r="CQ155">
        <f t="shared" si="169"/>
        <v>7.871999999999999</v>
      </c>
      <c r="CR155">
        <f t="shared" si="170"/>
        <v>137.82560000000001</v>
      </c>
      <c r="CS155">
        <f t="shared" si="171"/>
        <v>81.212800000000001</v>
      </c>
      <c r="CT155">
        <f t="shared" si="172"/>
        <v>1994.6335999999999</v>
      </c>
      <c r="CU155">
        <f t="shared" si="173"/>
        <v>0</v>
      </c>
      <c r="CV155">
        <f t="shared" si="174"/>
        <v>35.65</v>
      </c>
      <c r="CW155">
        <f t="shared" si="175"/>
        <v>1.125</v>
      </c>
      <c r="CX155">
        <f t="shared" si="176"/>
        <v>0</v>
      </c>
      <c r="CY155">
        <f t="shared" si="177"/>
        <v>10421.120000000001</v>
      </c>
      <c r="CZ155">
        <f t="shared" si="178"/>
        <v>5155.7120000000004</v>
      </c>
      <c r="DC155" t="s">
        <v>6</v>
      </c>
      <c r="DD155" t="s">
        <v>289</v>
      </c>
      <c r="DE155" t="s">
        <v>290</v>
      </c>
      <c r="DF155" t="s">
        <v>290</v>
      </c>
      <c r="DG155" t="s">
        <v>291</v>
      </c>
      <c r="DH155" t="s">
        <v>6</v>
      </c>
      <c r="DI155" t="s">
        <v>291</v>
      </c>
      <c r="DJ155" t="s">
        <v>290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1005</v>
      </c>
      <c r="DV155" t="s">
        <v>18</v>
      </c>
      <c r="DW155" t="s">
        <v>18</v>
      </c>
      <c r="DX155">
        <v>100</v>
      </c>
      <c r="EE155">
        <v>16510513</v>
      </c>
      <c r="EF155">
        <v>2</v>
      </c>
      <c r="EG155" t="s">
        <v>40</v>
      </c>
      <c r="EH155">
        <v>0</v>
      </c>
      <c r="EI155" t="s">
        <v>6</v>
      </c>
      <c r="EJ155">
        <v>1</v>
      </c>
      <c r="EK155">
        <v>15001</v>
      </c>
      <c r="EL155" t="s">
        <v>274</v>
      </c>
      <c r="EM155" t="s">
        <v>275</v>
      </c>
      <c r="EO155" t="s">
        <v>43</v>
      </c>
      <c r="EQ155">
        <v>131072</v>
      </c>
      <c r="ER155">
        <v>28.24</v>
      </c>
      <c r="ES155">
        <v>0.12</v>
      </c>
      <c r="ET155">
        <v>1.68</v>
      </c>
      <c r="EU155">
        <v>0.99</v>
      </c>
      <c r="EV155">
        <v>26.44</v>
      </c>
      <c r="EW155">
        <v>3.1</v>
      </c>
      <c r="EX155">
        <v>0.09</v>
      </c>
      <c r="EY155">
        <v>0</v>
      </c>
      <c r="FQ155">
        <v>0</v>
      </c>
      <c r="FR155">
        <f t="shared" si="179"/>
        <v>0</v>
      </c>
      <c r="FS155">
        <v>0</v>
      </c>
      <c r="FT155" t="s">
        <v>44</v>
      </c>
      <c r="FU155" t="s">
        <v>45</v>
      </c>
      <c r="FX155">
        <v>94.5</v>
      </c>
      <c r="FY155">
        <v>46.75</v>
      </c>
      <c r="GA155" t="s">
        <v>6</v>
      </c>
      <c r="GD155">
        <v>0</v>
      </c>
      <c r="GF155">
        <v>-1315765899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80"/>
        <v>0</v>
      </c>
      <c r="GM155">
        <f t="shared" si="181"/>
        <v>26887.200000000001</v>
      </c>
      <c r="GN155">
        <f t="shared" si="182"/>
        <v>26887.200000000001</v>
      </c>
      <c r="GO155">
        <f t="shared" si="183"/>
        <v>0</v>
      </c>
      <c r="GP155">
        <f t="shared" si="184"/>
        <v>0</v>
      </c>
      <c r="GR155">
        <v>0</v>
      </c>
      <c r="GS155">
        <v>3</v>
      </c>
      <c r="GT155">
        <v>0</v>
      </c>
      <c r="GU155" t="s">
        <v>6</v>
      </c>
      <c r="GV155">
        <f t="shared" si="185"/>
        <v>0</v>
      </c>
      <c r="GW155">
        <v>1</v>
      </c>
      <c r="GX155">
        <f t="shared" si="186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265</v>
      </c>
      <c r="D156" s="2"/>
      <c r="E156" s="2" t="s">
        <v>292</v>
      </c>
      <c r="F156" s="2" t="s">
        <v>277</v>
      </c>
      <c r="G156" s="2" t="s">
        <v>278</v>
      </c>
      <c r="H156" s="2" t="s">
        <v>279</v>
      </c>
      <c r="I156" s="2">
        <f>I154*J156</f>
        <v>4491.74</v>
      </c>
      <c r="J156" s="2">
        <v>850</v>
      </c>
      <c r="K156" s="2"/>
      <c r="L156" s="2"/>
      <c r="M156" s="2"/>
      <c r="N156" s="2"/>
      <c r="O156" s="2">
        <f t="shared" si="154"/>
        <v>9297.9</v>
      </c>
      <c r="P156" s="2">
        <f t="shared" si="155"/>
        <v>9297.9</v>
      </c>
      <c r="Q156" s="2">
        <f t="shared" si="156"/>
        <v>0</v>
      </c>
      <c r="R156" s="2">
        <f t="shared" si="157"/>
        <v>0</v>
      </c>
      <c r="S156" s="2">
        <f t="shared" si="158"/>
        <v>0</v>
      </c>
      <c r="T156" s="2">
        <f t="shared" si="159"/>
        <v>0</v>
      </c>
      <c r="U156" s="2">
        <f t="shared" si="160"/>
        <v>0</v>
      </c>
      <c r="V156" s="2">
        <f t="shared" si="161"/>
        <v>0</v>
      </c>
      <c r="W156" s="2">
        <f t="shared" si="162"/>
        <v>0</v>
      </c>
      <c r="X156" s="2">
        <f t="shared" si="163"/>
        <v>0</v>
      </c>
      <c r="Y156" s="2">
        <f t="shared" si="164"/>
        <v>0</v>
      </c>
      <c r="Z156" s="2"/>
      <c r="AA156" s="2">
        <v>16697018</v>
      </c>
      <c r="AB156" s="2">
        <f t="shared" si="165"/>
        <v>2.0699999999999998</v>
      </c>
      <c r="AC156" s="2">
        <f t="shared" ref="AC156:AC163" si="190">ROUND((ES156),2)</f>
        <v>2.0699999999999998</v>
      </c>
      <c r="AD156" s="2">
        <f>ROUND((((ET156)-(EU156))+AE156),2)</f>
        <v>0</v>
      </c>
      <c r="AE156" s="2">
        <f>ROUND((EU156),2)</f>
        <v>0</v>
      </c>
      <c r="AF156" s="2">
        <f>ROUND((EV156),2)</f>
        <v>0</v>
      </c>
      <c r="AG156" s="2">
        <f t="shared" si="166"/>
        <v>0</v>
      </c>
      <c r="AH156" s="2">
        <f>(EW156)</f>
        <v>0</v>
      </c>
      <c r="AI156" s="2">
        <f>(EX156)</f>
        <v>0</v>
      </c>
      <c r="AJ156" s="2">
        <f t="shared" si="167"/>
        <v>0</v>
      </c>
      <c r="AK156" s="2">
        <v>2.0699999999999998</v>
      </c>
      <c r="AL156" s="2">
        <v>2.0699999999999998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95</v>
      </c>
      <c r="AU156" s="2">
        <v>47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3</v>
      </c>
      <c r="BI156" s="2">
        <v>1</v>
      </c>
      <c r="BJ156" s="2" t="s">
        <v>280</v>
      </c>
      <c r="BK156" s="2"/>
      <c r="BL156" s="2"/>
      <c r="BM156" s="2">
        <v>15001</v>
      </c>
      <c r="BN156" s="2">
        <v>0</v>
      </c>
      <c r="BO156" s="2" t="s">
        <v>6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105</v>
      </c>
      <c r="CA156" s="2">
        <v>55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1430</v>
      </c>
      <c r="CO156" s="2">
        <v>0</v>
      </c>
      <c r="CP156" s="2">
        <f t="shared" si="168"/>
        <v>9297.9</v>
      </c>
      <c r="CQ156" s="2">
        <f t="shared" si="169"/>
        <v>2.0699999999999998</v>
      </c>
      <c r="CR156" s="2">
        <f t="shared" si="170"/>
        <v>0</v>
      </c>
      <c r="CS156" s="2">
        <f t="shared" si="171"/>
        <v>0</v>
      </c>
      <c r="CT156" s="2">
        <f t="shared" si="172"/>
        <v>0</v>
      </c>
      <c r="CU156" s="2">
        <f t="shared" si="173"/>
        <v>0</v>
      </c>
      <c r="CV156" s="2">
        <f t="shared" si="174"/>
        <v>0</v>
      </c>
      <c r="CW156" s="2">
        <f t="shared" si="175"/>
        <v>0</v>
      </c>
      <c r="CX156" s="2">
        <f t="shared" si="176"/>
        <v>0</v>
      </c>
      <c r="CY156" s="2">
        <f t="shared" si="177"/>
        <v>0</v>
      </c>
      <c r="CZ156" s="2">
        <f t="shared" si="178"/>
        <v>0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1009</v>
      </c>
      <c r="DV156" s="2" t="s">
        <v>279</v>
      </c>
      <c r="DW156" s="2" t="s">
        <v>279</v>
      </c>
      <c r="DX156" s="2">
        <v>1</v>
      </c>
      <c r="DY156" s="2"/>
      <c r="DZ156" s="2"/>
      <c r="EA156" s="2"/>
      <c r="EB156" s="2"/>
      <c r="EC156" s="2"/>
      <c r="ED156" s="2"/>
      <c r="EE156" s="2">
        <v>16510513</v>
      </c>
      <c r="EF156" s="2">
        <v>2</v>
      </c>
      <c r="EG156" s="2" t="s">
        <v>40</v>
      </c>
      <c r="EH156" s="2">
        <v>0</v>
      </c>
      <c r="EI156" s="2" t="s">
        <v>6</v>
      </c>
      <c r="EJ156" s="2">
        <v>1</v>
      </c>
      <c r="EK156" s="2">
        <v>15001</v>
      </c>
      <c r="EL156" s="2" t="s">
        <v>274</v>
      </c>
      <c r="EM156" s="2" t="s">
        <v>275</v>
      </c>
      <c r="EN156" s="2"/>
      <c r="EO156" s="2" t="s">
        <v>43</v>
      </c>
      <c r="EP156" s="2"/>
      <c r="EQ156" s="2">
        <v>0</v>
      </c>
      <c r="ER156" s="2">
        <v>2.0699999999999998</v>
      </c>
      <c r="ES156" s="2">
        <v>2.0699999999999998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79"/>
        <v>0</v>
      </c>
      <c r="FS156" s="2">
        <v>0</v>
      </c>
      <c r="FT156" s="2" t="s">
        <v>44</v>
      </c>
      <c r="FU156" s="2" t="s">
        <v>45</v>
      </c>
      <c r="FV156" s="2"/>
      <c r="FW156" s="2"/>
      <c r="FX156" s="2">
        <v>94.5</v>
      </c>
      <c r="FY156" s="2">
        <v>46.75</v>
      </c>
      <c r="FZ156" s="2"/>
      <c r="GA156" s="2" t="s">
        <v>6</v>
      </c>
      <c r="GB156" s="2"/>
      <c r="GC156" s="2"/>
      <c r="GD156" s="2">
        <v>0</v>
      </c>
      <c r="GE156" s="2"/>
      <c r="GF156" s="2">
        <v>-60067644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80"/>
        <v>0</v>
      </c>
      <c r="GM156" s="2">
        <f t="shared" si="181"/>
        <v>9297.9</v>
      </c>
      <c r="GN156" s="2">
        <f t="shared" si="182"/>
        <v>9297.9</v>
      </c>
      <c r="GO156" s="2">
        <f t="shared" si="183"/>
        <v>0</v>
      </c>
      <c r="GP156" s="2">
        <f t="shared" si="184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85"/>
        <v>0</v>
      </c>
      <c r="GW156" s="2">
        <v>1</v>
      </c>
      <c r="GX156" s="2">
        <f t="shared" si="186"/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272</v>
      </c>
      <c r="E157" t="s">
        <v>292</v>
      </c>
      <c r="F157" t="s">
        <v>277</v>
      </c>
      <c r="G157" t="s">
        <v>278</v>
      </c>
      <c r="H157" t="s">
        <v>279</v>
      </c>
      <c r="I157">
        <f>I155*J157</f>
        <v>4491.74</v>
      </c>
      <c r="J157">
        <v>850</v>
      </c>
      <c r="O157">
        <f t="shared" si="154"/>
        <v>60994.239999999998</v>
      </c>
      <c r="P157">
        <f t="shared" si="155"/>
        <v>60994.239999999998</v>
      </c>
      <c r="Q157">
        <f t="shared" si="156"/>
        <v>0</v>
      </c>
      <c r="R157">
        <f t="shared" si="157"/>
        <v>0</v>
      </c>
      <c r="S157">
        <f t="shared" si="158"/>
        <v>0</v>
      </c>
      <c r="T157">
        <f t="shared" si="159"/>
        <v>0</v>
      </c>
      <c r="U157">
        <f t="shared" si="160"/>
        <v>0</v>
      </c>
      <c r="V157">
        <f t="shared" si="161"/>
        <v>0</v>
      </c>
      <c r="W157">
        <f t="shared" si="162"/>
        <v>0</v>
      </c>
      <c r="X157">
        <f t="shared" si="163"/>
        <v>0</v>
      </c>
      <c r="Y157">
        <f t="shared" si="164"/>
        <v>0</v>
      </c>
      <c r="AA157">
        <v>16697019</v>
      </c>
      <c r="AB157">
        <f t="shared" si="165"/>
        <v>2.0699999999999998</v>
      </c>
      <c r="AC157">
        <f t="shared" si="190"/>
        <v>2.0699999999999998</v>
      </c>
      <c r="AD157">
        <f>ROUND((((ET157)-(EU157))+AE157),2)</f>
        <v>0</v>
      </c>
      <c r="AE157">
        <f>ROUND((EU157),2)</f>
        <v>0</v>
      </c>
      <c r="AF157">
        <f>ROUND((EV157),2)</f>
        <v>0</v>
      </c>
      <c r="AG157">
        <f t="shared" si="166"/>
        <v>0</v>
      </c>
      <c r="AH157">
        <f>(EW157)</f>
        <v>0</v>
      </c>
      <c r="AI157">
        <f>(EX157)</f>
        <v>0</v>
      </c>
      <c r="AJ157">
        <f t="shared" si="167"/>
        <v>0</v>
      </c>
      <c r="AK157">
        <v>2.0699999999999998</v>
      </c>
      <c r="AL157">
        <v>2.0699999999999998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95</v>
      </c>
      <c r="AU157">
        <v>47</v>
      </c>
      <c r="AV157">
        <v>1</v>
      </c>
      <c r="AW157">
        <v>1</v>
      </c>
      <c r="AZ157">
        <v>6.56</v>
      </c>
      <c r="BA157">
        <v>1</v>
      </c>
      <c r="BB157">
        <v>1</v>
      </c>
      <c r="BC157">
        <v>6.56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280</v>
      </c>
      <c r="BM157">
        <v>15001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105</v>
      </c>
      <c r="CA157">
        <v>55</v>
      </c>
      <c r="CF157">
        <v>0</v>
      </c>
      <c r="CG157">
        <v>0</v>
      </c>
      <c r="CM157">
        <v>0</v>
      </c>
      <c r="CN157" t="s">
        <v>1430</v>
      </c>
      <c r="CO157">
        <v>0</v>
      </c>
      <c r="CP157">
        <f t="shared" si="168"/>
        <v>60994.239999999998</v>
      </c>
      <c r="CQ157">
        <f t="shared" si="169"/>
        <v>13.579199999999998</v>
      </c>
      <c r="CR157">
        <f t="shared" si="170"/>
        <v>0</v>
      </c>
      <c r="CS157">
        <f t="shared" si="171"/>
        <v>0</v>
      </c>
      <c r="CT157">
        <f t="shared" si="172"/>
        <v>0</v>
      </c>
      <c r="CU157">
        <f t="shared" si="173"/>
        <v>0</v>
      </c>
      <c r="CV157">
        <f t="shared" si="174"/>
        <v>0</v>
      </c>
      <c r="CW157">
        <f t="shared" si="175"/>
        <v>0</v>
      </c>
      <c r="CX157">
        <f t="shared" si="176"/>
        <v>0</v>
      </c>
      <c r="CY157">
        <f t="shared" si="177"/>
        <v>0</v>
      </c>
      <c r="CZ157">
        <f t="shared" si="178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1009</v>
      </c>
      <c r="DV157" t="s">
        <v>279</v>
      </c>
      <c r="DW157" t="s">
        <v>279</v>
      </c>
      <c r="DX157">
        <v>1</v>
      </c>
      <c r="EE157">
        <v>16510513</v>
      </c>
      <c r="EF157">
        <v>2</v>
      </c>
      <c r="EG157" t="s">
        <v>40</v>
      </c>
      <c r="EH157">
        <v>0</v>
      </c>
      <c r="EI157" t="s">
        <v>6</v>
      </c>
      <c r="EJ157">
        <v>1</v>
      </c>
      <c r="EK157">
        <v>15001</v>
      </c>
      <c r="EL157" t="s">
        <v>274</v>
      </c>
      <c r="EM157" t="s">
        <v>275</v>
      </c>
      <c r="EO157" t="s">
        <v>43</v>
      </c>
      <c r="EQ157">
        <v>0</v>
      </c>
      <c r="ER157">
        <v>2.0699999999999998</v>
      </c>
      <c r="ES157">
        <v>2.0699999999999998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79"/>
        <v>0</v>
      </c>
      <c r="FS157">
        <v>0</v>
      </c>
      <c r="FT157" t="s">
        <v>44</v>
      </c>
      <c r="FU157" t="s">
        <v>45</v>
      </c>
      <c r="FX157">
        <v>94.5</v>
      </c>
      <c r="FY157">
        <v>46.75</v>
      </c>
      <c r="GA157" t="s">
        <v>6</v>
      </c>
      <c r="GD157">
        <v>0</v>
      </c>
      <c r="GF157">
        <v>-60067644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80"/>
        <v>0</v>
      </c>
      <c r="GM157">
        <f t="shared" si="181"/>
        <v>60994.239999999998</v>
      </c>
      <c r="GN157">
        <f t="shared" si="182"/>
        <v>60994.239999999998</v>
      </c>
      <c r="GO157">
        <f t="shared" si="183"/>
        <v>0</v>
      </c>
      <c r="GP157">
        <f t="shared" si="184"/>
        <v>0</v>
      </c>
      <c r="GR157">
        <v>0</v>
      </c>
      <c r="GS157">
        <v>3</v>
      </c>
      <c r="GT157">
        <v>0</v>
      </c>
      <c r="GU157" t="s">
        <v>6</v>
      </c>
      <c r="GV157">
        <f t="shared" si="185"/>
        <v>0</v>
      </c>
      <c r="GW157">
        <v>1</v>
      </c>
      <c r="GX157">
        <f t="shared" si="186"/>
        <v>0</v>
      </c>
      <c r="HA157">
        <v>0</v>
      </c>
      <c r="HB157">
        <v>0</v>
      </c>
      <c r="IK157">
        <v>0</v>
      </c>
    </row>
    <row r="158" spans="1:255" x14ac:dyDescent="0.2">
      <c r="A158" s="2">
        <v>17</v>
      </c>
      <c r="B158" s="2">
        <v>1</v>
      </c>
      <c r="C158" s="2">
        <f>ROW(SmtRes!A280)</f>
        <v>280</v>
      </c>
      <c r="D158" s="2">
        <f>ROW(EtalonRes!A286)</f>
        <v>286</v>
      </c>
      <c r="E158" s="2" t="s">
        <v>293</v>
      </c>
      <c r="F158" s="2" t="s">
        <v>294</v>
      </c>
      <c r="G158" s="2" t="s">
        <v>295</v>
      </c>
      <c r="H158" s="2" t="s">
        <v>18</v>
      </c>
      <c r="I158" s="2">
        <f>ROUND(49.96/100,9)</f>
        <v>0.49959999999999999</v>
      </c>
      <c r="J158" s="2">
        <v>0</v>
      </c>
      <c r="K158" s="2"/>
      <c r="L158" s="2"/>
      <c r="M158" s="2"/>
      <c r="N158" s="2"/>
      <c r="O158" s="2">
        <f t="shared" si="154"/>
        <v>425.84</v>
      </c>
      <c r="P158" s="2">
        <f t="shared" si="155"/>
        <v>0.9</v>
      </c>
      <c r="Q158" s="2">
        <f t="shared" si="156"/>
        <v>14.88</v>
      </c>
      <c r="R158" s="2">
        <f t="shared" si="157"/>
        <v>9.06</v>
      </c>
      <c r="S158" s="2">
        <f t="shared" si="158"/>
        <v>410.06</v>
      </c>
      <c r="T158" s="2">
        <f t="shared" si="159"/>
        <v>0</v>
      </c>
      <c r="U158" s="2">
        <f t="shared" si="160"/>
        <v>48.071761799999997</v>
      </c>
      <c r="V158" s="2">
        <f t="shared" si="161"/>
        <v>0.83682999999999996</v>
      </c>
      <c r="W158" s="2">
        <f t="shared" si="162"/>
        <v>0</v>
      </c>
      <c r="X158" s="2">
        <f t="shared" si="163"/>
        <v>398.16</v>
      </c>
      <c r="Y158" s="2">
        <f t="shared" si="164"/>
        <v>196.99</v>
      </c>
      <c r="Z158" s="2"/>
      <c r="AA158" s="2">
        <v>16697018</v>
      </c>
      <c r="AB158" s="2">
        <f t="shared" si="165"/>
        <v>852.36</v>
      </c>
      <c r="AC158" s="2">
        <f t="shared" si="190"/>
        <v>1.81</v>
      </c>
      <c r="AD158" s="2">
        <f>ROUND(((((ET158*1.25))-((EU158*1.25)))+AE158),2)</f>
        <v>29.78</v>
      </c>
      <c r="AE158" s="2">
        <f>ROUND(((EU158*1.25)),2)</f>
        <v>18.14</v>
      </c>
      <c r="AF158" s="2">
        <f>ROUND(((EV158*1.15)),2)</f>
        <v>820.77</v>
      </c>
      <c r="AG158" s="2">
        <f t="shared" si="166"/>
        <v>0</v>
      </c>
      <c r="AH158" s="2">
        <f>((EW158*1.15))</f>
        <v>96.220500000000001</v>
      </c>
      <c r="AI158" s="2">
        <f>((EX158*1.25))</f>
        <v>1.675</v>
      </c>
      <c r="AJ158" s="2">
        <f t="shared" si="167"/>
        <v>0</v>
      </c>
      <c r="AK158" s="2">
        <v>739.34</v>
      </c>
      <c r="AL158" s="2">
        <v>1.81</v>
      </c>
      <c r="AM158" s="2">
        <v>23.82</v>
      </c>
      <c r="AN158" s="2">
        <v>14.51</v>
      </c>
      <c r="AO158" s="2">
        <v>713.71</v>
      </c>
      <c r="AP158" s="2">
        <v>0</v>
      </c>
      <c r="AQ158" s="2">
        <v>83.67</v>
      </c>
      <c r="AR158" s="2">
        <v>1.34</v>
      </c>
      <c r="AS158" s="2">
        <v>0</v>
      </c>
      <c r="AT158" s="2">
        <v>95</v>
      </c>
      <c r="AU158" s="2">
        <v>47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0</v>
      </c>
      <c r="BI158" s="2">
        <v>1</v>
      </c>
      <c r="BJ158" s="2" t="s">
        <v>296</v>
      </c>
      <c r="BK158" s="2"/>
      <c r="BL158" s="2"/>
      <c r="BM158" s="2">
        <v>15001</v>
      </c>
      <c r="BN158" s="2">
        <v>0</v>
      </c>
      <c r="BO158" s="2" t="s">
        <v>6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105</v>
      </c>
      <c r="CA158" s="2">
        <v>55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1430</v>
      </c>
      <c r="CO158" s="2">
        <v>0</v>
      </c>
      <c r="CP158" s="2">
        <f t="shared" si="168"/>
        <v>425.84000000000003</v>
      </c>
      <c r="CQ158" s="2">
        <f t="shared" si="169"/>
        <v>1.81</v>
      </c>
      <c r="CR158" s="2">
        <f t="shared" si="170"/>
        <v>29.78</v>
      </c>
      <c r="CS158" s="2">
        <f t="shared" si="171"/>
        <v>18.14</v>
      </c>
      <c r="CT158" s="2">
        <f t="shared" si="172"/>
        <v>820.77</v>
      </c>
      <c r="CU158" s="2">
        <f t="shared" si="173"/>
        <v>0</v>
      </c>
      <c r="CV158" s="2">
        <f t="shared" si="174"/>
        <v>96.220500000000001</v>
      </c>
      <c r="CW158" s="2">
        <f t="shared" si="175"/>
        <v>1.675</v>
      </c>
      <c r="CX158" s="2">
        <f t="shared" si="176"/>
        <v>0</v>
      </c>
      <c r="CY158" s="2">
        <f t="shared" si="177"/>
        <v>398.16399999999999</v>
      </c>
      <c r="CZ158" s="2">
        <f t="shared" si="178"/>
        <v>196.9864</v>
      </c>
      <c r="DA158" s="2"/>
      <c r="DB158" s="2"/>
      <c r="DC158" s="2" t="s">
        <v>6</v>
      </c>
      <c r="DD158" s="2" t="s">
        <v>6</v>
      </c>
      <c r="DE158" s="2" t="s">
        <v>38</v>
      </c>
      <c r="DF158" s="2" t="s">
        <v>38</v>
      </c>
      <c r="DG158" s="2" t="s">
        <v>39</v>
      </c>
      <c r="DH158" s="2" t="s">
        <v>6</v>
      </c>
      <c r="DI158" s="2" t="s">
        <v>39</v>
      </c>
      <c r="DJ158" s="2" t="s">
        <v>38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1005</v>
      </c>
      <c r="DV158" s="2" t="s">
        <v>18</v>
      </c>
      <c r="DW158" s="2" t="s">
        <v>18</v>
      </c>
      <c r="DX158" s="2">
        <v>100</v>
      </c>
      <c r="DY158" s="2"/>
      <c r="DZ158" s="2"/>
      <c r="EA158" s="2"/>
      <c r="EB158" s="2"/>
      <c r="EC158" s="2"/>
      <c r="ED158" s="2"/>
      <c r="EE158" s="2">
        <v>16510513</v>
      </c>
      <c r="EF158" s="2">
        <v>2</v>
      </c>
      <c r="EG158" s="2" t="s">
        <v>40</v>
      </c>
      <c r="EH158" s="2">
        <v>0</v>
      </c>
      <c r="EI158" s="2" t="s">
        <v>6</v>
      </c>
      <c r="EJ158" s="2">
        <v>1</v>
      </c>
      <c r="EK158" s="2">
        <v>15001</v>
      </c>
      <c r="EL158" s="2" t="s">
        <v>274</v>
      </c>
      <c r="EM158" s="2" t="s">
        <v>275</v>
      </c>
      <c r="EN158" s="2"/>
      <c r="EO158" s="2" t="s">
        <v>43</v>
      </c>
      <c r="EP158" s="2"/>
      <c r="EQ158" s="2">
        <v>131072</v>
      </c>
      <c r="ER158" s="2">
        <v>739.34</v>
      </c>
      <c r="ES158" s="2">
        <v>1.81</v>
      </c>
      <c r="ET158" s="2">
        <v>23.82</v>
      </c>
      <c r="EU158" s="2">
        <v>14.51</v>
      </c>
      <c r="EV158" s="2">
        <v>713.71</v>
      </c>
      <c r="EW158" s="2">
        <v>83.67</v>
      </c>
      <c r="EX158" s="2">
        <v>1.34</v>
      </c>
      <c r="EY158" s="2">
        <v>0</v>
      </c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79"/>
        <v>0</v>
      </c>
      <c r="FS158" s="2">
        <v>0</v>
      </c>
      <c r="FT158" s="2" t="s">
        <v>44</v>
      </c>
      <c r="FU158" s="2" t="s">
        <v>45</v>
      </c>
      <c r="FV158" s="2"/>
      <c r="FW158" s="2"/>
      <c r="FX158" s="2">
        <v>94.5</v>
      </c>
      <c r="FY158" s="2">
        <v>46.75</v>
      </c>
      <c r="FZ158" s="2"/>
      <c r="GA158" s="2" t="s">
        <v>6</v>
      </c>
      <c r="GB158" s="2"/>
      <c r="GC158" s="2"/>
      <c r="GD158" s="2">
        <v>0</v>
      </c>
      <c r="GE158" s="2"/>
      <c r="GF158" s="2">
        <v>-195782614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80"/>
        <v>0</v>
      </c>
      <c r="GM158" s="2">
        <f t="shared" si="181"/>
        <v>1020.99</v>
      </c>
      <c r="GN158" s="2">
        <f t="shared" si="182"/>
        <v>1020.99</v>
      </c>
      <c r="GO158" s="2">
        <f t="shared" si="183"/>
        <v>0</v>
      </c>
      <c r="GP158" s="2">
        <f t="shared" si="184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185"/>
        <v>0</v>
      </c>
      <c r="GW158" s="2">
        <v>1</v>
      </c>
      <c r="GX158" s="2">
        <f t="shared" si="186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17</v>
      </c>
      <c r="B159">
        <v>1</v>
      </c>
      <c r="C159">
        <f>ROW(SmtRes!A288)</f>
        <v>288</v>
      </c>
      <c r="D159">
        <f>ROW(EtalonRes!A294)</f>
        <v>294</v>
      </c>
      <c r="E159" t="s">
        <v>293</v>
      </c>
      <c r="F159" t="s">
        <v>294</v>
      </c>
      <c r="G159" t="s">
        <v>295</v>
      </c>
      <c r="H159" t="s">
        <v>18</v>
      </c>
      <c r="I159">
        <f>ROUND(49.96/100,9)</f>
        <v>0.49959999999999999</v>
      </c>
      <c r="J159">
        <v>0</v>
      </c>
      <c r="O159">
        <f t="shared" si="154"/>
        <v>2793.5</v>
      </c>
      <c r="P159">
        <f t="shared" si="155"/>
        <v>5.93</v>
      </c>
      <c r="Q159">
        <f t="shared" si="156"/>
        <v>97.6</v>
      </c>
      <c r="R159">
        <f t="shared" si="157"/>
        <v>59.45</v>
      </c>
      <c r="S159">
        <f t="shared" si="158"/>
        <v>2689.97</v>
      </c>
      <c r="T159">
        <f t="shared" si="159"/>
        <v>0</v>
      </c>
      <c r="U159">
        <f t="shared" si="160"/>
        <v>48.071761799999997</v>
      </c>
      <c r="V159">
        <f t="shared" si="161"/>
        <v>0.83682999999999996</v>
      </c>
      <c r="W159">
        <f t="shared" si="162"/>
        <v>0</v>
      </c>
      <c r="X159">
        <f t="shared" si="163"/>
        <v>2611.9499999999998</v>
      </c>
      <c r="Y159">
        <f t="shared" si="164"/>
        <v>1292.23</v>
      </c>
      <c r="AA159">
        <v>16697019</v>
      </c>
      <c r="AB159">
        <f t="shared" si="165"/>
        <v>852.36</v>
      </c>
      <c r="AC159">
        <f t="shared" si="190"/>
        <v>1.81</v>
      </c>
      <c r="AD159">
        <f>ROUND(((((ET159*1.25))-((EU159*1.25)))+AE159),2)</f>
        <v>29.78</v>
      </c>
      <c r="AE159">
        <f>ROUND(((EU159*1.25)),2)</f>
        <v>18.14</v>
      </c>
      <c r="AF159">
        <f>ROUND(((EV159*1.15)),2)</f>
        <v>820.77</v>
      </c>
      <c r="AG159">
        <f t="shared" si="166"/>
        <v>0</v>
      </c>
      <c r="AH159">
        <f>((EW159*1.15))</f>
        <v>96.220500000000001</v>
      </c>
      <c r="AI159">
        <f>((EX159*1.25))</f>
        <v>1.675</v>
      </c>
      <c r="AJ159">
        <f t="shared" si="167"/>
        <v>0</v>
      </c>
      <c r="AK159">
        <v>739.34</v>
      </c>
      <c r="AL159">
        <v>1.81</v>
      </c>
      <c r="AM159">
        <v>23.82</v>
      </c>
      <c r="AN159">
        <v>14.51</v>
      </c>
      <c r="AO159">
        <v>713.71</v>
      </c>
      <c r="AP159">
        <v>0</v>
      </c>
      <c r="AQ159">
        <v>83.67</v>
      </c>
      <c r="AR159">
        <v>1.34</v>
      </c>
      <c r="AS159">
        <v>0</v>
      </c>
      <c r="AT159">
        <v>95</v>
      </c>
      <c r="AU159">
        <v>47</v>
      </c>
      <c r="AV159">
        <v>1</v>
      </c>
      <c r="AW159">
        <v>1</v>
      </c>
      <c r="AZ159">
        <v>6.56</v>
      </c>
      <c r="BA159">
        <v>6.56</v>
      </c>
      <c r="BB159">
        <v>6.56</v>
      </c>
      <c r="BC159">
        <v>6.56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1</v>
      </c>
      <c r="BJ159" t="s">
        <v>296</v>
      </c>
      <c r="BM159">
        <v>15001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6.56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105</v>
      </c>
      <c r="CA159">
        <v>55</v>
      </c>
      <c r="CF159">
        <v>0</v>
      </c>
      <c r="CG159">
        <v>0</v>
      </c>
      <c r="CM159">
        <v>0</v>
      </c>
      <c r="CN159" t="s">
        <v>1430</v>
      </c>
      <c r="CO159">
        <v>0</v>
      </c>
      <c r="CP159">
        <f t="shared" si="168"/>
        <v>2793.5</v>
      </c>
      <c r="CQ159">
        <f t="shared" si="169"/>
        <v>11.8736</v>
      </c>
      <c r="CR159">
        <f t="shared" si="170"/>
        <v>195.35679999999999</v>
      </c>
      <c r="CS159">
        <f t="shared" si="171"/>
        <v>118.9984</v>
      </c>
      <c r="CT159">
        <f t="shared" si="172"/>
        <v>5384.2511999999997</v>
      </c>
      <c r="CU159">
        <f t="shared" si="173"/>
        <v>0</v>
      </c>
      <c r="CV159">
        <f t="shared" si="174"/>
        <v>96.220500000000001</v>
      </c>
      <c r="CW159">
        <f t="shared" si="175"/>
        <v>1.675</v>
      </c>
      <c r="CX159">
        <f t="shared" si="176"/>
        <v>0</v>
      </c>
      <c r="CY159">
        <f t="shared" si="177"/>
        <v>2611.9489999999996</v>
      </c>
      <c r="CZ159">
        <f t="shared" si="178"/>
        <v>1292.2273999999998</v>
      </c>
      <c r="DC159" t="s">
        <v>6</v>
      </c>
      <c r="DD159" t="s">
        <v>6</v>
      </c>
      <c r="DE159" t="s">
        <v>38</v>
      </c>
      <c r="DF159" t="s">
        <v>38</v>
      </c>
      <c r="DG159" t="s">
        <v>39</v>
      </c>
      <c r="DH159" t="s">
        <v>6</v>
      </c>
      <c r="DI159" t="s">
        <v>39</v>
      </c>
      <c r="DJ159" t="s">
        <v>38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1005</v>
      </c>
      <c r="DV159" t="s">
        <v>18</v>
      </c>
      <c r="DW159" t="s">
        <v>18</v>
      </c>
      <c r="DX159">
        <v>100</v>
      </c>
      <c r="EE159">
        <v>16510513</v>
      </c>
      <c r="EF159">
        <v>2</v>
      </c>
      <c r="EG159" t="s">
        <v>40</v>
      </c>
      <c r="EH159">
        <v>0</v>
      </c>
      <c r="EI159" t="s">
        <v>6</v>
      </c>
      <c r="EJ159">
        <v>1</v>
      </c>
      <c r="EK159">
        <v>15001</v>
      </c>
      <c r="EL159" t="s">
        <v>274</v>
      </c>
      <c r="EM159" t="s">
        <v>275</v>
      </c>
      <c r="EO159" t="s">
        <v>43</v>
      </c>
      <c r="EQ159">
        <v>131072</v>
      </c>
      <c r="ER159">
        <v>739.34</v>
      </c>
      <c r="ES159">
        <v>1.81</v>
      </c>
      <c r="ET159">
        <v>23.82</v>
      </c>
      <c r="EU159">
        <v>14.51</v>
      </c>
      <c r="EV159">
        <v>713.71</v>
      </c>
      <c r="EW159">
        <v>83.67</v>
      </c>
      <c r="EX159">
        <v>1.34</v>
      </c>
      <c r="EY159">
        <v>0</v>
      </c>
      <c r="FQ159">
        <v>0</v>
      </c>
      <c r="FR159">
        <f t="shared" si="179"/>
        <v>0</v>
      </c>
      <c r="FS159">
        <v>0</v>
      </c>
      <c r="FT159" t="s">
        <v>44</v>
      </c>
      <c r="FU159" t="s">
        <v>45</v>
      </c>
      <c r="FX159">
        <v>94.5</v>
      </c>
      <c r="FY159">
        <v>46.75</v>
      </c>
      <c r="GA159" t="s">
        <v>6</v>
      </c>
      <c r="GD159">
        <v>0</v>
      </c>
      <c r="GF159">
        <v>-195782614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80"/>
        <v>0</v>
      </c>
      <c r="GM159">
        <f t="shared" si="181"/>
        <v>6697.68</v>
      </c>
      <c r="GN159">
        <f t="shared" si="182"/>
        <v>6697.68</v>
      </c>
      <c r="GO159">
        <f t="shared" si="183"/>
        <v>0</v>
      </c>
      <c r="GP159">
        <f t="shared" si="184"/>
        <v>0</v>
      </c>
      <c r="GR159">
        <v>0</v>
      </c>
      <c r="GS159">
        <v>3</v>
      </c>
      <c r="GT159">
        <v>0</v>
      </c>
      <c r="GU159" t="s">
        <v>6</v>
      </c>
      <c r="GV159">
        <f t="shared" si="185"/>
        <v>0</v>
      </c>
      <c r="GW159">
        <v>1</v>
      </c>
      <c r="GX159">
        <f t="shared" si="186"/>
        <v>0</v>
      </c>
      <c r="HA159">
        <v>0</v>
      </c>
      <c r="HB159">
        <v>0</v>
      </c>
      <c r="IK159">
        <v>0</v>
      </c>
    </row>
    <row r="160" spans="1:255" x14ac:dyDescent="0.2">
      <c r="A160" s="2">
        <v>18</v>
      </c>
      <c r="B160" s="2">
        <v>1</v>
      </c>
      <c r="C160" s="2">
        <v>279</v>
      </c>
      <c r="D160" s="2"/>
      <c r="E160" s="2" t="s">
        <v>297</v>
      </c>
      <c r="F160" s="2" t="s">
        <v>277</v>
      </c>
      <c r="G160" s="2" t="s">
        <v>278</v>
      </c>
      <c r="H160" s="2" t="s">
        <v>279</v>
      </c>
      <c r="I160" s="2">
        <f>I158*J160</f>
        <v>614.50800000000004</v>
      </c>
      <c r="J160" s="2">
        <v>1230</v>
      </c>
      <c r="K160" s="2"/>
      <c r="L160" s="2"/>
      <c r="M160" s="2"/>
      <c r="N160" s="2"/>
      <c r="O160" s="2">
        <f t="shared" si="154"/>
        <v>1272.03</v>
      </c>
      <c r="P160" s="2">
        <f t="shared" si="155"/>
        <v>1272.03</v>
      </c>
      <c r="Q160" s="2">
        <f t="shared" si="156"/>
        <v>0</v>
      </c>
      <c r="R160" s="2">
        <f t="shared" si="157"/>
        <v>0</v>
      </c>
      <c r="S160" s="2">
        <f t="shared" si="158"/>
        <v>0</v>
      </c>
      <c r="T160" s="2">
        <f t="shared" si="159"/>
        <v>0</v>
      </c>
      <c r="U160" s="2">
        <f t="shared" si="160"/>
        <v>0</v>
      </c>
      <c r="V160" s="2">
        <f t="shared" si="161"/>
        <v>0</v>
      </c>
      <c r="W160" s="2">
        <f t="shared" si="162"/>
        <v>0</v>
      </c>
      <c r="X160" s="2">
        <f t="shared" si="163"/>
        <v>0</v>
      </c>
      <c r="Y160" s="2">
        <f t="shared" si="164"/>
        <v>0</v>
      </c>
      <c r="Z160" s="2"/>
      <c r="AA160" s="2">
        <v>16697018</v>
      </c>
      <c r="AB160" s="2">
        <f t="shared" si="165"/>
        <v>2.0699999999999998</v>
      </c>
      <c r="AC160" s="2">
        <f t="shared" si="190"/>
        <v>2.0699999999999998</v>
      </c>
      <c r="AD160" s="2">
        <f>ROUND((((ET160)-(EU160))+AE160),2)</f>
        <v>0</v>
      </c>
      <c r="AE160" s="2">
        <f t="shared" ref="AE160:AF163" si="191">ROUND((EU160),2)</f>
        <v>0</v>
      </c>
      <c r="AF160" s="2">
        <f t="shared" si="191"/>
        <v>0</v>
      </c>
      <c r="AG160" s="2">
        <f t="shared" si="166"/>
        <v>0</v>
      </c>
      <c r="AH160" s="2">
        <f t="shared" ref="AH160:AI163" si="192">(EW160)</f>
        <v>0</v>
      </c>
      <c r="AI160" s="2">
        <f t="shared" si="192"/>
        <v>0</v>
      </c>
      <c r="AJ160" s="2">
        <f t="shared" si="167"/>
        <v>0</v>
      </c>
      <c r="AK160" s="2">
        <v>2.0699999999999998</v>
      </c>
      <c r="AL160" s="2">
        <v>2.0699999999999998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95</v>
      </c>
      <c r="AU160" s="2">
        <v>47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3</v>
      </c>
      <c r="BI160" s="2">
        <v>1</v>
      </c>
      <c r="BJ160" s="2" t="s">
        <v>280</v>
      </c>
      <c r="BK160" s="2"/>
      <c r="BL160" s="2"/>
      <c r="BM160" s="2">
        <v>15001</v>
      </c>
      <c r="BN160" s="2">
        <v>0</v>
      </c>
      <c r="BO160" s="2" t="s">
        <v>6</v>
      </c>
      <c r="BP160" s="2">
        <v>0</v>
      </c>
      <c r="BQ160" s="2">
        <v>2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105</v>
      </c>
      <c r="CA160" s="2">
        <v>55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6</v>
      </c>
      <c r="CO160" s="2">
        <v>0</v>
      </c>
      <c r="CP160" s="2">
        <f t="shared" si="168"/>
        <v>1272.03</v>
      </c>
      <c r="CQ160" s="2">
        <f t="shared" si="169"/>
        <v>2.0699999999999998</v>
      </c>
      <c r="CR160" s="2">
        <f t="shared" si="170"/>
        <v>0</v>
      </c>
      <c r="CS160" s="2">
        <f t="shared" si="171"/>
        <v>0</v>
      </c>
      <c r="CT160" s="2">
        <f t="shared" si="172"/>
        <v>0</v>
      </c>
      <c r="CU160" s="2">
        <f t="shared" si="173"/>
        <v>0</v>
      </c>
      <c r="CV160" s="2">
        <f t="shared" si="174"/>
        <v>0</v>
      </c>
      <c r="CW160" s="2">
        <f t="shared" si="175"/>
        <v>0</v>
      </c>
      <c r="CX160" s="2">
        <f t="shared" si="176"/>
        <v>0</v>
      </c>
      <c r="CY160" s="2">
        <f t="shared" si="177"/>
        <v>0</v>
      </c>
      <c r="CZ160" s="2">
        <f t="shared" si="178"/>
        <v>0</v>
      </c>
      <c r="DA160" s="2"/>
      <c r="DB160" s="2"/>
      <c r="DC160" s="2" t="s">
        <v>6</v>
      </c>
      <c r="DD160" s="2" t="s">
        <v>6</v>
      </c>
      <c r="DE160" s="2" t="s">
        <v>6</v>
      </c>
      <c r="DF160" s="2" t="s">
        <v>6</v>
      </c>
      <c r="DG160" s="2" t="s">
        <v>6</v>
      </c>
      <c r="DH160" s="2" t="s">
        <v>6</v>
      </c>
      <c r="DI160" s="2" t="s">
        <v>6</v>
      </c>
      <c r="DJ160" s="2" t="s">
        <v>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1009</v>
      </c>
      <c r="DV160" s="2" t="s">
        <v>279</v>
      </c>
      <c r="DW160" s="2" t="s">
        <v>279</v>
      </c>
      <c r="DX160" s="2">
        <v>1</v>
      </c>
      <c r="DY160" s="2"/>
      <c r="DZ160" s="2"/>
      <c r="EA160" s="2"/>
      <c r="EB160" s="2"/>
      <c r="EC160" s="2"/>
      <c r="ED160" s="2"/>
      <c r="EE160" s="2">
        <v>16510513</v>
      </c>
      <c r="EF160" s="2">
        <v>2</v>
      </c>
      <c r="EG160" s="2" t="s">
        <v>40</v>
      </c>
      <c r="EH160" s="2">
        <v>0</v>
      </c>
      <c r="EI160" s="2" t="s">
        <v>6</v>
      </c>
      <c r="EJ160" s="2">
        <v>1</v>
      </c>
      <c r="EK160" s="2">
        <v>15001</v>
      </c>
      <c r="EL160" s="2" t="s">
        <v>274</v>
      </c>
      <c r="EM160" s="2" t="s">
        <v>275</v>
      </c>
      <c r="EN160" s="2"/>
      <c r="EO160" s="2" t="s">
        <v>6</v>
      </c>
      <c r="EP160" s="2"/>
      <c r="EQ160" s="2">
        <v>0</v>
      </c>
      <c r="ER160" s="2">
        <v>2.0699999999999998</v>
      </c>
      <c r="ES160" s="2">
        <v>2.0699999999999998</v>
      </c>
      <c r="ET160" s="2">
        <v>0</v>
      </c>
      <c r="EU160" s="2">
        <v>0</v>
      </c>
      <c r="EV160" s="2">
        <v>0</v>
      </c>
      <c r="EW160" s="2">
        <v>0</v>
      </c>
      <c r="EX160" s="2">
        <v>0</v>
      </c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79"/>
        <v>0</v>
      </c>
      <c r="FS160" s="2">
        <v>0</v>
      </c>
      <c r="FT160" s="2" t="s">
        <v>44</v>
      </c>
      <c r="FU160" s="2" t="s">
        <v>45</v>
      </c>
      <c r="FV160" s="2"/>
      <c r="FW160" s="2"/>
      <c r="FX160" s="2">
        <v>94.5</v>
      </c>
      <c r="FY160" s="2">
        <v>46.75</v>
      </c>
      <c r="FZ160" s="2"/>
      <c r="GA160" s="2" t="s">
        <v>6</v>
      </c>
      <c r="GB160" s="2"/>
      <c r="GC160" s="2"/>
      <c r="GD160" s="2">
        <v>0</v>
      </c>
      <c r="GE160" s="2"/>
      <c r="GF160" s="2">
        <v>-60067644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80"/>
        <v>0</v>
      </c>
      <c r="GM160" s="2">
        <f t="shared" si="181"/>
        <v>1272.03</v>
      </c>
      <c r="GN160" s="2">
        <f t="shared" si="182"/>
        <v>1272.03</v>
      </c>
      <c r="GO160" s="2">
        <f t="shared" si="183"/>
        <v>0</v>
      </c>
      <c r="GP160" s="2">
        <f t="shared" si="184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185"/>
        <v>0</v>
      </c>
      <c r="GW160" s="2">
        <v>1</v>
      </c>
      <c r="GX160" s="2">
        <f t="shared" si="186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18</v>
      </c>
      <c r="B161">
        <v>1</v>
      </c>
      <c r="C161">
        <v>287</v>
      </c>
      <c r="E161" t="s">
        <v>297</v>
      </c>
      <c r="F161" t="s">
        <v>277</v>
      </c>
      <c r="G161" t="s">
        <v>278</v>
      </c>
      <c r="H161" t="s">
        <v>279</v>
      </c>
      <c r="I161">
        <f>I159*J161</f>
        <v>614.50800000000004</v>
      </c>
      <c r="J161">
        <v>1230</v>
      </c>
      <c r="O161">
        <f t="shared" si="154"/>
        <v>8344.5300000000007</v>
      </c>
      <c r="P161">
        <f t="shared" si="155"/>
        <v>8344.5300000000007</v>
      </c>
      <c r="Q161">
        <f t="shared" si="156"/>
        <v>0</v>
      </c>
      <c r="R161">
        <f t="shared" si="157"/>
        <v>0</v>
      </c>
      <c r="S161">
        <f t="shared" si="158"/>
        <v>0</v>
      </c>
      <c r="T161">
        <f t="shared" si="159"/>
        <v>0</v>
      </c>
      <c r="U161">
        <f t="shared" si="160"/>
        <v>0</v>
      </c>
      <c r="V161">
        <f t="shared" si="161"/>
        <v>0</v>
      </c>
      <c r="W161">
        <f t="shared" si="162"/>
        <v>0</v>
      </c>
      <c r="X161">
        <f t="shared" si="163"/>
        <v>0</v>
      </c>
      <c r="Y161">
        <f t="shared" si="164"/>
        <v>0</v>
      </c>
      <c r="AA161">
        <v>16697019</v>
      </c>
      <c r="AB161">
        <f t="shared" si="165"/>
        <v>2.0699999999999998</v>
      </c>
      <c r="AC161">
        <f t="shared" si="190"/>
        <v>2.0699999999999998</v>
      </c>
      <c r="AD161">
        <f>ROUND((((ET161)-(EU161))+AE161),2)</f>
        <v>0</v>
      </c>
      <c r="AE161">
        <f t="shared" si="191"/>
        <v>0</v>
      </c>
      <c r="AF161">
        <f t="shared" si="191"/>
        <v>0</v>
      </c>
      <c r="AG161">
        <f t="shared" si="166"/>
        <v>0</v>
      </c>
      <c r="AH161">
        <f t="shared" si="192"/>
        <v>0</v>
      </c>
      <c r="AI161">
        <f t="shared" si="192"/>
        <v>0</v>
      </c>
      <c r="AJ161">
        <f t="shared" si="167"/>
        <v>0</v>
      </c>
      <c r="AK161">
        <v>2.0699999999999998</v>
      </c>
      <c r="AL161">
        <v>2.0699999999999998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95</v>
      </c>
      <c r="AU161">
        <v>47</v>
      </c>
      <c r="AV161">
        <v>1</v>
      </c>
      <c r="AW161">
        <v>1</v>
      </c>
      <c r="AZ161">
        <v>6.56</v>
      </c>
      <c r="BA161">
        <v>1</v>
      </c>
      <c r="BB161">
        <v>1</v>
      </c>
      <c r="BC161">
        <v>6.56</v>
      </c>
      <c r="BD161" t="s">
        <v>6</v>
      </c>
      <c r="BE161" t="s">
        <v>6</v>
      </c>
      <c r="BF161" t="s">
        <v>6</v>
      </c>
      <c r="BG161" t="s">
        <v>6</v>
      </c>
      <c r="BH161">
        <v>3</v>
      </c>
      <c r="BI161">
        <v>1</v>
      </c>
      <c r="BJ161" t="s">
        <v>280</v>
      </c>
      <c r="BM161">
        <v>15001</v>
      </c>
      <c r="BN161">
        <v>0</v>
      </c>
      <c r="BO161" t="s">
        <v>6</v>
      </c>
      <c r="BP161">
        <v>0</v>
      </c>
      <c r="BQ161">
        <v>2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105</v>
      </c>
      <c r="CA161">
        <v>55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168"/>
        <v>8344.5300000000007</v>
      </c>
      <c r="CQ161">
        <f t="shared" si="169"/>
        <v>13.579199999999998</v>
      </c>
      <c r="CR161">
        <f t="shared" si="170"/>
        <v>0</v>
      </c>
      <c r="CS161">
        <f t="shared" si="171"/>
        <v>0</v>
      </c>
      <c r="CT161">
        <f t="shared" si="172"/>
        <v>0</v>
      </c>
      <c r="CU161">
        <f t="shared" si="173"/>
        <v>0</v>
      </c>
      <c r="CV161">
        <f t="shared" si="174"/>
        <v>0</v>
      </c>
      <c r="CW161">
        <f t="shared" si="175"/>
        <v>0</v>
      </c>
      <c r="CX161">
        <f t="shared" si="176"/>
        <v>0</v>
      </c>
      <c r="CY161">
        <f t="shared" si="177"/>
        <v>0</v>
      </c>
      <c r="CZ161">
        <f t="shared" si="178"/>
        <v>0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1009</v>
      </c>
      <c r="DV161" t="s">
        <v>279</v>
      </c>
      <c r="DW161" t="s">
        <v>279</v>
      </c>
      <c r="DX161">
        <v>1</v>
      </c>
      <c r="EE161">
        <v>16510513</v>
      </c>
      <c r="EF161">
        <v>2</v>
      </c>
      <c r="EG161" t="s">
        <v>40</v>
      </c>
      <c r="EH161">
        <v>0</v>
      </c>
      <c r="EI161" t="s">
        <v>6</v>
      </c>
      <c r="EJ161">
        <v>1</v>
      </c>
      <c r="EK161">
        <v>15001</v>
      </c>
      <c r="EL161" t="s">
        <v>274</v>
      </c>
      <c r="EM161" t="s">
        <v>275</v>
      </c>
      <c r="EO161" t="s">
        <v>6</v>
      </c>
      <c r="EQ161">
        <v>0</v>
      </c>
      <c r="ER161">
        <v>2.0699999999999998</v>
      </c>
      <c r="ES161">
        <v>2.0699999999999998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179"/>
        <v>0</v>
      </c>
      <c r="FS161">
        <v>0</v>
      </c>
      <c r="FT161" t="s">
        <v>44</v>
      </c>
      <c r="FU161" t="s">
        <v>45</v>
      </c>
      <c r="FX161">
        <v>94.5</v>
      </c>
      <c r="FY161">
        <v>46.75</v>
      </c>
      <c r="GA161" t="s">
        <v>6</v>
      </c>
      <c r="GD161">
        <v>0</v>
      </c>
      <c r="GF161">
        <v>-60067644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80"/>
        <v>0</v>
      </c>
      <c r="GM161">
        <f t="shared" si="181"/>
        <v>8344.5300000000007</v>
      </c>
      <c r="GN161">
        <f t="shared" si="182"/>
        <v>8344.5300000000007</v>
      </c>
      <c r="GO161">
        <f t="shared" si="183"/>
        <v>0</v>
      </c>
      <c r="GP161">
        <f t="shared" si="184"/>
        <v>0</v>
      </c>
      <c r="GR161">
        <v>0</v>
      </c>
      <c r="GS161">
        <v>3</v>
      </c>
      <c r="GT161">
        <v>0</v>
      </c>
      <c r="GU161" t="s">
        <v>6</v>
      </c>
      <c r="GV161">
        <f t="shared" si="185"/>
        <v>0</v>
      </c>
      <c r="GW161">
        <v>1</v>
      </c>
      <c r="GX161">
        <f t="shared" si="186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280</v>
      </c>
      <c r="D162" s="2"/>
      <c r="E162" s="2" t="s">
        <v>298</v>
      </c>
      <c r="F162" s="2" t="s">
        <v>282</v>
      </c>
      <c r="G162" s="2" t="s">
        <v>283</v>
      </c>
      <c r="H162" s="2" t="s">
        <v>26</v>
      </c>
      <c r="I162" s="2">
        <f>I158*J162</f>
        <v>6.4949999999999999E-3</v>
      </c>
      <c r="J162" s="2">
        <v>1.3000400320256206E-2</v>
      </c>
      <c r="K162" s="2"/>
      <c r="L162" s="2"/>
      <c r="M162" s="2"/>
      <c r="N162" s="2"/>
      <c r="O162" s="2">
        <f t="shared" si="154"/>
        <v>119.44</v>
      </c>
      <c r="P162" s="2">
        <f t="shared" si="155"/>
        <v>119.44</v>
      </c>
      <c r="Q162" s="2">
        <f t="shared" si="156"/>
        <v>0</v>
      </c>
      <c r="R162" s="2">
        <f t="shared" si="157"/>
        <v>0</v>
      </c>
      <c r="S162" s="2">
        <f t="shared" si="158"/>
        <v>0</v>
      </c>
      <c r="T162" s="2">
        <f t="shared" si="159"/>
        <v>0</v>
      </c>
      <c r="U162" s="2">
        <f t="shared" si="160"/>
        <v>0</v>
      </c>
      <c r="V162" s="2">
        <f t="shared" si="161"/>
        <v>0</v>
      </c>
      <c r="W162" s="2">
        <f t="shared" si="162"/>
        <v>0</v>
      </c>
      <c r="X162" s="2">
        <f t="shared" si="163"/>
        <v>0</v>
      </c>
      <c r="Y162" s="2">
        <f t="shared" si="164"/>
        <v>0</v>
      </c>
      <c r="Z162" s="2"/>
      <c r="AA162" s="2">
        <v>16697018</v>
      </c>
      <c r="AB162" s="2">
        <f t="shared" si="165"/>
        <v>18390.16</v>
      </c>
      <c r="AC162" s="2">
        <f t="shared" si="190"/>
        <v>18390.16</v>
      </c>
      <c r="AD162" s="2">
        <f>ROUND((((ET162)-(EU162))+AE162),2)</f>
        <v>0</v>
      </c>
      <c r="AE162" s="2">
        <f t="shared" si="191"/>
        <v>0</v>
      </c>
      <c r="AF162" s="2">
        <f t="shared" si="191"/>
        <v>0</v>
      </c>
      <c r="AG162" s="2">
        <f t="shared" si="166"/>
        <v>0</v>
      </c>
      <c r="AH162" s="2">
        <f t="shared" si="192"/>
        <v>0</v>
      </c>
      <c r="AI162" s="2">
        <f t="shared" si="192"/>
        <v>0</v>
      </c>
      <c r="AJ162" s="2">
        <f t="shared" si="167"/>
        <v>0</v>
      </c>
      <c r="AK162" s="2">
        <v>18390.16</v>
      </c>
      <c r="AL162" s="2">
        <v>18390.16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95</v>
      </c>
      <c r="AU162" s="2">
        <v>47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1</v>
      </c>
      <c r="BJ162" s="2" t="s">
        <v>284</v>
      </c>
      <c r="BK162" s="2"/>
      <c r="BL162" s="2"/>
      <c r="BM162" s="2">
        <v>15001</v>
      </c>
      <c r="BN162" s="2">
        <v>0</v>
      </c>
      <c r="BO162" s="2" t="s">
        <v>6</v>
      </c>
      <c r="BP162" s="2">
        <v>0</v>
      </c>
      <c r="BQ162" s="2">
        <v>2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105</v>
      </c>
      <c r="CA162" s="2">
        <v>55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168"/>
        <v>119.44</v>
      </c>
      <c r="CQ162" s="2">
        <f t="shared" si="169"/>
        <v>18390.16</v>
      </c>
      <c r="CR162" s="2">
        <f t="shared" si="170"/>
        <v>0</v>
      </c>
      <c r="CS162" s="2">
        <f t="shared" si="171"/>
        <v>0</v>
      </c>
      <c r="CT162" s="2">
        <f t="shared" si="172"/>
        <v>0</v>
      </c>
      <c r="CU162" s="2">
        <f t="shared" si="173"/>
        <v>0</v>
      </c>
      <c r="CV162" s="2">
        <f t="shared" si="174"/>
        <v>0</v>
      </c>
      <c r="CW162" s="2">
        <f t="shared" si="175"/>
        <v>0</v>
      </c>
      <c r="CX162" s="2">
        <f t="shared" si="176"/>
        <v>0</v>
      </c>
      <c r="CY162" s="2">
        <f t="shared" si="177"/>
        <v>0</v>
      </c>
      <c r="CZ162" s="2">
        <f t="shared" si="178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1009</v>
      </c>
      <c r="DV162" s="2" t="s">
        <v>26</v>
      </c>
      <c r="DW162" s="2" t="s">
        <v>26</v>
      </c>
      <c r="DX162" s="2">
        <v>1000</v>
      </c>
      <c r="DY162" s="2"/>
      <c r="DZ162" s="2"/>
      <c r="EA162" s="2"/>
      <c r="EB162" s="2"/>
      <c r="EC162" s="2"/>
      <c r="ED162" s="2"/>
      <c r="EE162" s="2">
        <v>16510513</v>
      </c>
      <c r="EF162" s="2">
        <v>2</v>
      </c>
      <c r="EG162" s="2" t="s">
        <v>40</v>
      </c>
      <c r="EH162" s="2">
        <v>0</v>
      </c>
      <c r="EI162" s="2" t="s">
        <v>6</v>
      </c>
      <c r="EJ162" s="2">
        <v>1</v>
      </c>
      <c r="EK162" s="2">
        <v>15001</v>
      </c>
      <c r="EL162" s="2" t="s">
        <v>274</v>
      </c>
      <c r="EM162" s="2" t="s">
        <v>275</v>
      </c>
      <c r="EN162" s="2"/>
      <c r="EO162" s="2" t="s">
        <v>6</v>
      </c>
      <c r="EP162" s="2"/>
      <c r="EQ162" s="2">
        <v>0</v>
      </c>
      <c r="ER162" s="2">
        <v>18390.16</v>
      </c>
      <c r="ES162" s="2">
        <v>18390.16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79"/>
        <v>0</v>
      </c>
      <c r="FS162" s="2">
        <v>0</v>
      </c>
      <c r="FT162" s="2" t="s">
        <v>44</v>
      </c>
      <c r="FU162" s="2" t="s">
        <v>45</v>
      </c>
      <c r="FV162" s="2"/>
      <c r="FW162" s="2"/>
      <c r="FX162" s="2">
        <v>94.5</v>
      </c>
      <c r="FY162" s="2">
        <v>46.75</v>
      </c>
      <c r="FZ162" s="2"/>
      <c r="GA162" s="2" t="s">
        <v>6</v>
      </c>
      <c r="GB162" s="2"/>
      <c r="GC162" s="2"/>
      <c r="GD162" s="2">
        <v>0</v>
      </c>
      <c r="GE162" s="2"/>
      <c r="GF162" s="2">
        <v>-1919714308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80"/>
        <v>0</v>
      </c>
      <c r="GM162" s="2">
        <f t="shared" si="181"/>
        <v>119.44</v>
      </c>
      <c r="GN162" s="2">
        <f t="shared" si="182"/>
        <v>119.44</v>
      </c>
      <c r="GO162" s="2">
        <f t="shared" si="183"/>
        <v>0</v>
      </c>
      <c r="GP162" s="2">
        <f t="shared" si="184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85"/>
        <v>0</v>
      </c>
      <c r="GW162" s="2">
        <v>1</v>
      </c>
      <c r="GX162" s="2">
        <f t="shared" si="186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288</v>
      </c>
      <c r="E163" t="s">
        <v>298</v>
      </c>
      <c r="F163" t="s">
        <v>282</v>
      </c>
      <c r="G163" t="s">
        <v>283</v>
      </c>
      <c r="H163" t="s">
        <v>26</v>
      </c>
      <c r="I163">
        <f>I159*J163</f>
        <v>6.4949999999999999E-3</v>
      </c>
      <c r="J163">
        <v>1.3000400320256206E-2</v>
      </c>
      <c r="O163">
        <f t="shared" si="154"/>
        <v>783.55</v>
      </c>
      <c r="P163">
        <f t="shared" si="155"/>
        <v>783.55</v>
      </c>
      <c r="Q163">
        <f t="shared" si="156"/>
        <v>0</v>
      </c>
      <c r="R163">
        <f t="shared" si="157"/>
        <v>0</v>
      </c>
      <c r="S163">
        <f t="shared" si="158"/>
        <v>0</v>
      </c>
      <c r="T163">
        <f t="shared" si="159"/>
        <v>0</v>
      </c>
      <c r="U163">
        <f t="shared" si="160"/>
        <v>0</v>
      </c>
      <c r="V163">
        <f t="shared" si="161"/>
        <v>0</v>
      </c>
      <c r="W163">
        <f t="shared" si="162"/>
        <v>0</v>
      </c>
      <c r="X163">
        <f t="shared" si="163"/>
        <v>0</v>
      </c>
      <c r="Y163">
        <f t="shared" si="164"/>
        <v>0</v>
      </c>
      <c r="AA163">
        <v>16697019</v>
      </c>
      <c r="AB163">
        <f t="shared" si="165"/>
        <v>18390.16</v>
      </c>
      <c r="AC163">
        <f t="shared" si="190"/>
        <v>18390.16</v>
      </c>
      <c r="AD163">
        <f>ROUND((((ET163)-(EU163))+AE163),2)</f>
        <v>0</v>
      </c>
      <c r="AE163">
        <f t="shared" si="191"/>
        <v>0</v>
      </c>
      <c r="AF163">
        <f t="shared" si="191"/>
        <v>0</v>
      </c>
      <c r="AG163">
        <f t="shared" si="166"/>
        <v>0</v>
      </c>
      <c r="AH163">
        <f t="shared" si="192"/>
        <v>0</v>
      </c>
      <c r="AI163">
        <f t="shared" si="192"/>
        <v>0</v>
      </c>
      <c r="AJ163">
        <f t="shared" si="167"/>
        <v>0</v>
      </c>
      <c r="AK163">
        <v>18390.16</v>
      </c>
      <c r="AL163">
        <v>18390.16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95</v>
      </c>
      <c r="AU163">
        <v>47</v>
      </c>
      <c r="AV163">
        <v>1</v>
      </c>
      <c r="AW163">
        <v>1</v>
      </c>
      <c r="AZ163">
        <v>6.56</v>
      </c>
      <c r="BA163">
        <v>1</v>
      </c>
      <c r="BB163">
        <v>1</v>
      </c>
      <c r="BC163">
        <v>6.56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1</v>
      </c>
      <c r="BJ163" t="s">
        <v>284</v>
      </c>
      <c r="BM163">
        <v>15001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105</v>
      </c>
      <c r="CA163">
        <v>55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68"/>
        <v>783.55</v>
      </c>
      <c r="CQ163">
        <f t="shared" si="169"/>
        <v>120639.44959999999</v>
      </c>
      <c r="CR163">
        <f t="shared" si="170"/>
        <v>0</v>
      </c>
      <c r="CS163">
        <f t="shared" si="171"/>
        <v>0</v>
      </c>
      <c r="CT163">
        <f t="shared" si="172"/>
        <v>0</v>
      </c>
      <c r="CU163">
        <f t="shared" si="173"/>
        <v>0</v>
      </c>
      <c r="CV163">
        <f t="shared" si="174"/>
        <v>0</v>
      </c>
      <c r="CW163">
        <f t="shared" si="175"/>
        <v>0</v>
      </c>
      <c r="CX163">
        <f t="shared" si="176"/>
        <v>0</v>
      </c>
      <c r="CY163">
        <f t="shared" si="177"/>
        <v>0</v>
      </c>
      <c r="CZ163">
        <f t="shared" si="178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1009</v>
      </c>
      <c r="DV163" t="s">
        <v>26</v>
      </c>
      <c r="DW163" t="s">
        <v>26</v>
      </c>
      <c r="DX163">
        <v>1000</v>
      </c>
      <c r="EE163">
        <v>16510513</v>
      </c>
      <c r="EF163">
        <v>2</v>
      </c>
      <c r="EG163" t="s">
        <v>40</v>
      </c>
      <c r="EH163">
        <v>0</v>
      </c>
      <c r="EI163" t="s">
        <v>6</v>
      </c>
      <c r="EJ163">
        <v>1</v>
      </c>
      <c r="EK163">
        <v>15001</v>
      </c>
      <c r="EL163" t="s">
        <v>274</v>
      </c>
      <c r="EM163" t="s">
        <v>275</v>
      </c>
      <c r="EO163" t="s">
        <v>6</v>
      </c>
      <c r="EQ163">
        <v>0</v>
      </c>
      <c r="ER163">
        <v>18390.16</v>
      </c>
      <c r="ES163">
        <v>18390.16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79"/>
        <v>0</v>
      </c>
      <c r="FS163">
        <v>0</v>
      </c>
      <c r="FT163" t="s">
        <v>44</v>
      </c>
      <c r="FU163" t="s">
        <v>45</v>
      </c>
      <c r="FX163">
        <v>94.5</v>
      </c>
      <c r="FY163">
        <v>46.75</v>
      </c>
      <c r="GA163" t="s">
        <v>6</v>
      </c>
      <c r="GD163">
        <v>0</v>
      </c>
      <c r="GF163">
        <v>-1919714308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80"/>
        <v>0</v>
      </c>
      <c r="GM163">
        <f t="shared" si="181"/>
        <v>783.55</v>
      </c>
      <c r="GN163">
        <f t="shared" si="182"/>
        <v>783.55</v>
      </c>
      <c r="GO163">
        <f t="shared" si="183"/>
        <v>0</v>
      </c>
      <c r="GP163">
        <f t="shared" si="184"/>
        <v>0</v>
      </c>
      <c r="GR163">
        <v>0</v>
      </c>
      <c r="GS163">
        <v>3</v>
      </c>
      <c r="GT163">
        <v>0</v>
      </c>
      <c r="GU163" t="s">
        <v>6</v>
      </c>
      <c r="GV163">
        <f t="shared" si="185"/>
        <v>0</v>
      </c>
      <c r="GW163">
        <v>1</v>
      </c>
      <c r="GX163">
        <f t="shared" si="186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ROW(SmtRes!A295)</f>
        <v>295</v>
      </c>
      <c r="D164" s="2">
        <f>ROW(EtalonRes!A301)</f>
        <v>301</v>
      </c>
      <c r="E164" s="2" t="s">
        <v>299</v>
      </c>
      <c r="F164" s="2" t="s">
        <v>300</v>
      </c>
      <c r="G164" s="2" t="s">
        <v>301</v>
      </c>
      <c r="H164" s="2" t="s">
        <v>18</v>
      </c>
      <c r="I164" s="2">
        <f>ROUND(49.96/100,9)</f>
        <v>0.49959999999999999</v>
      </c>
      <c r="J164" s="2">
        <v>0</v>
      </c>
      <c r="K164" s="2"/>
      <c r="L164" s="2"/>
      <c r="M164" s="2"/>
      <c r="N164" s="2"/>
      <c r="O164" s="2">
        <f t="shared" si="154"/>
        <v>418.51</v>
      </c>
      <c r="P164" s="2">
        <f t="shared" si="155"/>
        <v>0.9</v>
      </c>
      <c r="Q164" s="2">
        <f t="shared" si="156"/>
        <v>14.74</v>
      </c>
      <c r="R164" s="2">
        <f t="shared" si="157"/>
        <v>8.99</v>
      </c>
      <c r="S164" s="2">
        <f t="shared" si="158"/>
        <v>402.87</v>
      </c>
      <c r="T164" s="2">
        <f t="shared" si="159"/>
        <v>0</v>
      </c>
      <c r="U164" s="2">
        <f t="shared" si="160"/>
        <v>47.227187999999998</v>
      </c>
      <c r="V164" s="2">
        <f t="shared" si="161"/>
        <v>0.81184999999999996</v>
      </c>
      <c r="W164" s="2">
        <f t="shared" si="162"/>
        <v>0</v>
      </c>
      <c r="X164" s="2">
        <f t="shared" si="163"/>
        <v>391.27</v>
      </c>
      <c r="Y164" s="2">
        <f t="shared" si="164"/>
        <v>193.57</v>
      </c>
      <c r="Z164" s="2"/>
      <c r="AA164" s="2">
        <v>16697018</v>
      </c>
      <c r="AB164" s="2">
        <f t="shared" si="165"/>
        <v>837.68</v>
      </c>
      <c r="AC164" s="2">
        <f>ROUND(((ES164*10)),2)</f>
        <v>1.8</v>
      </c>
      <c r="AD164" s="2">
        <f>ROUND((((((ET164*1.25)*10))-(((EU164*1.25)*10)))+AE164),2)</f>
        <v>29.5</v>
      </c>
      <c r="AE164" s="2">
        <f>ROUND((((EU164*1.25)*10)),2)</f>
        <v>18</v>
      </c>
      <c r="AF164" s="2">
        <f>ROUND((((EV164*1.15)*10)),2)</f>
        <v>806.38</v>
      </c>
      <c r="AG164" s="2">
        <f t="shared" si="166"/>
        <v>0</v>
      </c>
      <c r="AH164" s="2">
        <f>(((EW164*1.15)*10))</f>
        <v>94.53</v>
      </c>
      <c r="AI164" s="2">
        <f>(((EX164*1.25)*10))</f>
        <v>1.625</v>
      </c>
      <c r="AJ164" s="2">
        <f t="shared" si="167"/>
        <v>0</v>
      </c>
      <c r="AK164" s="2">
        <v>72.66</v>
      </c>
      <c r="AL164" s="2">
        <v>0.18</v>
      </c>
      <c r="AM164" s="2">
        <v>2.36</v>
      </c>
      <c r="AN164" s="2">
        <v>1.44</v>
      </c>
      <c r="AO164" s="2">
        <v>70.12</v>
      </c>
      <c r="AP164" s="2">
        <v>0</v>
      </c>
      <c r="AQ164" s="2">
        <v>8.2200000000000006</v>
      </c>
      <c r="AR164" s="2">
        <v>0.13</v>
      </c>
      <c r="AS164" s="2">
        <v>0</v>
      </c>
      <c r="AT164" s="2">
        <v>95</v>
      </c>
      <c r="AU164" s="2">
        <v>47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1</v>
      </c>
      <c r="BJ164" s="2" t="s">
        <v>302</v>
      </c>
      <c r="BK164" s="2"/>
      <c r="BL164" s="2"/>
      <c r="BM164" s="2">
        <v>15001</v>
      </c>
      <c r="BN164" s="2">
        <v>0</v>
      </c>
      <c r="BO164" s="2" t="s">
        <v>6</v>
      </c>
      <c r="BP164" s="2">
        <v>0</v>
      </c>
      <c r="BQ164" s="2">
        <v>2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105</v>
      </c>
      <c r="CA164" s="2">
        <v>55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1430</v>
      </c>
      <c r="CO164" s="2">
        <v>0</v>
      </c>
      <c r="CP164" s="2">
        <f t="shared" si="168"/>
        <v>418.51</v>
      </c>
      <c r="CQ164" s="2">
        <f t="shared" si="169"/>
        <v>1.8</v>
      </c>
      <c r="CR164" s="2">
        <f t="shared" si="170"/>
        <v>29.5</v>
      </c>
      <c r="CS164" s="2">
        <f t="shared" si="171"/>
        <v>18</v>
      </c>
      <c r="CT164" s="2">
        <f t="shared" si="172"/>
        <v>806.38</v>
      </c>
      <c r="CU164" s="2">
        <f t="shared" si="173"/>
        <v>0</v>
      </c>
      <c r="CV164" s="2">
        <f t="shared" si="174"/>
        <v>94.53</v>
      </c>
      <c r="CW164" s="2">
        <f t="shared" si="175"/>
        <v>1.625</v>
      </c>
      <c r="CX164" s="2">
        <f t="shared" si="176"/>
        <v>0</v>
      </c>
      <c r="CY164" s="2">
        <f t="shared" si="177"/>
        <v>391.26700000000005</v>
      </c>
      <c r="CZ164" s="2">
        <f t="shared" si="178"/>
        <v>193.57420000000002</v>
      </c>
      <c r="DA164" s="2"/>
      <c r="DB164" s="2"/>
      <c r="DC164" s="2" t="s">
        <v>6</v>
      </c>
      <c r="DD164" s="2" t="s">
        <v>303</v>
      </c>
      <c r="DE164" s="2" t="s">
        <v>290</v>
      </c>
      <c r="DF164" s="2" t="s">
        <v>290</v>
      </c>
      <c r="DG164" s="2" t="s">
        <v>291</v>
      </c>
      <c r="DH164" s="2" t="s">
        <v>6</v>
      </c>
      <c r="DI164" s="2" t="s">
        <v>291</v>
      </c>
      <c r="DJ164" s="2" t="s">
        <v>290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1005</v>
      </c>
      <c r="DV164" s="2" t="s">
        <v>18</v>
      </c>
      <c r="DW164" s="2" t="s">
        <v>18</v>
      </c>
      <c r="DX164" s="2">
        <v>100</v>
      </c>
      <c r="DY164" s="2"/>
      <c r="DZ164" s="2"/>
      <c r="EA164" s="2"/>
      <c r="EB164" s="2"/>
      <c r="EC164" s="2"/>
      <c r="ED164" s="2"/>
      <c r="EE164" s="2">
        <v>16510513</v>
      </c>
      <c r="EF164" s="2">
        <v>2</v>
      </c>
      <c r="EG164" s="2" t="s">
        <v>40</v>
      </c>
      <c r="EH164" s="2">
        <v>0</v>
      </c>
      <c r="EI164" s="2" t="s">
        <v>6</v>
      </c>
      <c r="EJ164" s="2">
        <v>1</v>
      </c>
      <c r="EK164" s="2">
        <v>15001</v>
      </c>
      <c r="EL164" s="2" t="s">
        <v>274</v>
      </c>
      <c r="EM164" s="2" t="s">
        <v>275</v>
      </c>
      <c r="EN164" s="2"/>
      <c r="EO164" s="2" t="s">
        <v>43</v>
      </c>
      <c r="EP164" s="2"/>
      <c r="EQ164" s="2">
        <v>131072</v>
      </c>
      <c r="ER164" s="2">
        <v>72.66</v>
      </c>
      <c r="ES164" s="2">
        <v>0.18</v>
      </c>
      <c r="ET164" s="2">
        <v>2.36</v>
      </c>
      <c r="EU164" s="2">
        <v>1.44</v>
      </c>
      <c r="EV164" s="2">
        <v>70.12</v>
      </c>
      <c r="EW164" s="2">
        <v>8.2200000000000006</v>
      </c>
      <c r="EX164" s="2">
        <v>0.13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79"/>
        <v>0</v>
      </c>
      <c r="FS164" s="2">
        <v>0</v>
      </c>
      <c r="FT164" s="2" t="s">
        <v>44</v>
      </c>
      <c r="FU164" s="2" t="s">
        <v>45</v>
      </c>
      <c r="FV164" s="2"/>
      <c r="FW164" s="2"/>
      <c r="FX164" s="2">
        <v>94.5</v>
      </c>
      <c r="FY164" s="2">
        <v>46.75</v>
      </c>
      <c r="FZ164" s="2"/>
      <c r="GA164" s="2" t="s">
        <v>6</v>
      </c>
      <c r="GB164" s="2"/>
      <c r="GC164" s="2"/>
      <c r="GD164" s="2">
        <v>0</v>
      </c>
      <c r="GE164" s="2"/>
      <c r="GF164" s="2">
        <v>877458076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80"/>
        <v>0</v>
      </c>
      <c r="GM164" s="2">
        <f t="shared" si="181"/>
        <v>1003.35</v>
      </c>
      <c r="GN164" s="2">
        <f t="shared" si="182"/>
        <v>1003.35</v>
      </c>
      <c r="GO164" s="2">
        <f t="shared" si="183"/>
        <v>0</v>
      </c>
      <c r="GP164" s="2">
        <f t="shared" si="184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85"/>
        <v>0</v>
      </c>
      <c r="GW164" s="2">
        <v>1</v>
      </c>
      <c r="GX164" s="2">
        <f t="shared" si="186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ROW(SmtRes!A302)</f>
        <v>302</v>
      </c>
      <c r="D165">
        <f>ROW(EtalonRes!A308)</f>
        <v>308</v>
      </c>
      <c r="E165" t="s">
        <v>299</v>
      </c>
      <c r="F165" t="s">
        <v>300</v>
      </c>
      <c r="G165" t="s">
        <v>301</v>
      </c>
      <c r="H165" t="s">
        <v>18</v>
      </c>
      <c r="I165">
        <f>ROUND(49.96/100,9)</f>
        <v>0.49959999999999999</v>
      </c>
      <c r="J165">
        <v>0</v>
      </c>
      <c r="O165">
        <f t="shared" si="154"/>
        <v>2745.39</v>
      </c>
      <c r="P165">
        <f t="shared" si="155"/>
        <v>5.9</v>
      </c>
      <c r="Q165">
        <f t="shared" si="156"/>
        <v>96.68</v>
      </c>
      <c r="R165">
        <f t="shared" si="157"/>
        <v>58.99</v>
      </c>
      <c r="S165">
        <f t="shared" si="158"/>
        <v>2642.81</v>
      </c>
      <c r="T165">
        <f t="shared" si="159"/>
        <v>0</v>
      </c>
      <c r="U165">
        <f t="shared" si="160"/>
        <v>47.227187999999998</v>
      </c>
      <c r="V165">
        <f t="shared" si="161"/>
        <v>0.81184999999999996</v>
      </c>
      <c r="W165">
        <f t="shared" si="162"/>
        <v>0</v>
      </c>
      <c r="X165">
        <f t="shared" si="163"/>
        <v>2566.71</v>
      </c>
      <c r="Y165">
        <f t="shared" si="164"/>
        <v>1269.8499999999999</v>
      </c>
      <c r="AA165">
        <v>16697019</v>
      </c>
      <c r="AB165">
        <f t="shared" si="165"/>
        <v>837.68</v>
      </c>
      <c r="AC165">
        <f>ROUND(((ES165*10)),2)</f>
        <v>1.8</v>
      </c>
      <c r="AD165">
        <f>ROUND((((((ET165*1.25)*10))-(((EU165*1.25)*10)))+AE165),2)</f>
        <v>29.5</v>
      </c>
      <c r="AE165">
        <f>ROUND((((EU165*1.25)*10)),2)</f>
        <v>18</v>
      </c>
      <c r="AF165">
        <f>ROUND((((EV165*1.15)*10)),2)</f>
        <v>806.38</v>
      </c>
      <c r="AG165">
        <f t="shared" si="166"/>
        <v>0</v>
      </c>
      <c r="AH165">
        <f>(((EW165*1.15)*10))</f>
        <v>94.53</v>
      </c>
      <c r="AI165">
        <f>(((EX165*1.25)*10))</f>
        <v>1.625</v>
      </c>
      <c r="AJ165">
        <f t="shared" si="167"/>
        <v>0</v>
      </c>
      <c r="AK165">
        <v>72.66</v>
      </c>
      <c r="AL165">
        <v>0.18</v>
      </c>
      <c r="AM165">
        <v>2.36</v>
      </c>
      <c r="AN165">
        <v>1.44</v>
      </c>
      <c r="AO165">
        <v>70.12</v>
      </c>
      <c r="AP165">
        <v>0</v>
      </c>
      <c r="AQ165">
        <v>8.2200000000000006</v>
      </c>
      <c r="AR165">
        <v>0.13</v>
      </c>
      <c r="AS165">
        <v>0</v>
      </c>
      <c r="AT165">
        <v>95</v>
      </c>
      <c r="AU165">
        <v>47</v>
      </c>
      <c r="AV165">
        <v>1</v>
      </c>
      <c r="AW165">
        <v>1</v>
      </c>
      <c r="AZ165">
        <v>6.56</v>
      </c>
      <c r="BA165">
        <v>6.56</v>
      </c>
      <c r="BB165">
        <v>6.56</v>
      </c>
      <c r="BC165">
        <v>6.56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302</v>
      </c>
      <c r="BM165">
        <v>15001</v>
      </c>
      <c r="BN165">
        <v>0</v>
      </c>
      <c r="BO165" t="s">
        <v>6</v>
      </c>
      <c r="BP165">
        <v>0</v>
      </c>
      <c r="BQ165">
        <v>2</v>
      </c>
      <c r="BR165">
        <v>0</v>
      </c>
      <c r="BS165">
        <v>6.56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105</v>
      </c>
      <c r="CA165">
        <v>55</v>
      </c>
      <c r="CF165">
        <v>0</v>
      </c>
      <c r="CG165">
        <v>0</v>
      </c>
      <c r="CM165">
        <v>0</v>
      </c>
      <c r="CN165" t="s">
        <v>1430</v>
      </c>
      <c r="CO165">
        <v>0</v>
      </c>
      <c r="CP165">
        <f t="shared" si="168"/>
        <v>2745.39</v>
      </c>
      <c r="CQ165">
        <f t="shared" si="169"/>
        <v>11.808</v>
      </c>
      <c r="CR165">
        <f t="shared" si="170"/>
        <v>193.51999999999998</v>
      </c>
      <c r="CS165">
        <f t="shared" si="171"/>
        <v>118.08</v>
      </c>
      <c r="CT165">
        <f t="shared" si="172"/>
        <v>5289.8527999999997</v>
      </c>
      <c r="CU165">
        <f t="shared" si="173"/>
        <v>0</v>
      </c>
      <c r="CV165">
        <f t="shared" si="174"/>
        <v>94.53</v>
      </c>
      <c r="CW165">
        <f t="shared" si="175"/>
        <v>1.625</v>
      </c>
      <c r="CX165">
        <f t="shared" si="176"/>
        <v>0</v>
      </c>
      <c r="CY165">
        <f t="shared" si="177"/>
        <v>2566.7099999999996</v>
      </c>
      <c r="CZ165">
        <f t="shared" si="178"/>
        <v>1269.846</v>
      </c>
      <c r="DC165" t="s">
        <v>6</v>
      </c>
      <c r="DD165" t="s">
        <v>303</v>
      </c>
      <c r="DE165" t="s">
        <v>290</v>
      </c>
      <c r="DF165" t="s">
        <v>290</v>
      </c>
      <c r="DG165" t="s">
        <v>291</v>
      </c>
      <c r="DH165" t="s">
        <v>6</v>
      </c>
      <c r="DI165" t="s">
        <v>291</v>
      </c>
      <c r="DJ165" t="s">
        <v>290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1005</v>
      </c>
      <c r="DV165" t="s">
        <v>18</v>
      </c>
      <c r="DW165" t="s">
        <v>18</v>
      </c>
      <c r="DX165">
        <v>100</v>
      </c>
      <c r="EE165">
        <v>16510513</v>
      </c>
      <c r="EF165">
        <v>2</v>
      </c>
      <c r="EG165" t="s">
        <v>40</v>
      </c>
      <c r="EH165">
        <v>0</v>
      </c>
      <c r="EI165" t="s">
        <v>6</v>
      </c>
      <c r="EJ165">
        <v>1</v>
      </c>
      <c r="EK165">
        <v>15001</v>
      </c>
      <c r="EL165" t="s">
        <v>274</v>
      </c>
      <c r="EM165" t="s">
        <v>275</v>
      </c>
      <c r="EO165" t="s">
        <v>43</v>
      </c>
      <c r="EQ165">
        <v>131072</v>
      </c>
      <c r="ER165">
        <v>72.66</v>
      </c>
      <c r="ES165">
        <v>0.18</v>
      </c>
      <c r="ET165">
        <v>2.36</v>
      </c>
      <c r="EU165">
        <v>1.44</v>
      </c>
      <c r="EV165">
        <v>70.12</v>
      </c>
      <c r="EW165">
        <v>8.2200000000000006</v>
      </c>
      <c r="EX165">
        <v>0.13</v>
      </c>
      <c r="EY165">
        <v>0</v>
      </c>
      <c r="FQ165">
        <v>0</v>
      </c>
      <c r="FR165">
        <f t="shared" si="179"/>
        <v>0</v>
      </c>
      <c r="FS165">
        <v>0</v>
      </c>
      <c r="FT165" t="s">
        <v>44</v>
      </c>
      <c r="FU165" t="s">
        <v>45</v>
      </c>
      <c r="FX165">
        <v>94.5</v>
      </c>
      <c r="FY165">
        <v>46.75</v>
      </c>
      <c r="GA165" t="s">
        <v>6</v>
      </c>
      <c r="GD165">
        <v>0</v>
      </c>
      <c r="GF165">
        <v>877458076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80"/>
        <v>0</v>
      </c>
      <c r="GM165">
        <f t="shared" si="181"/>
        <v>6581.95</v>
      </c>
      <c r="GN165">
        <f t="shared" si="182"/>
        <v>6581.95</v>
      </c>
      <c r="GO165">
        <f t="shared" si="183"/>
        <v>0</v>
      </c>
      <c r="GP165">
        <f t="shared" si="184"/>
        <v>0</v>
      </c>
      <c r="GR165">
        <v>0</v>
      </c>
      <c r="GS165">
        <v>3</v>
      </c>
      <c r="GT165">
        <v>0</v>
      </c>
      <c r="GU165" t="s">
        <v>6</v>
      </c>
      <c r="GV165">
        <f t="shared" si="185"/>
        <v>0</v>
      </c>
      <c r="GW165">
        <v>1</v>
      </c>
      <c r="GX165">
        <f t="shared" si="186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295</v>
      </c>
      <c r="D166" s="2"/>
      <c r="E166" s="2" t="s">
        <v>304</v>
      </c>
      <c r="F166" s="2" t="s">
        <v>277</v>
      </c>
      <c r="G166" s="2" t="s">
        <v>278</v>
      </c>
      <c r="H166" s="2" t="s">
        <v>279</v>
      </c>
      <c r="I166" s="2">
        <f>I164*J166</f>
        <v>614.50800000000004</v>
      </c>
      <c r="J166" s="2">
        <v>1230</v>
      </c>
      <c r="K166" s="2"/>
      <c r="L166" s="2"/>
      <c r="M166" s="2"/>
      <c r="N166" s="2"/>
      <c r="O166" s="2">
        <f t="shared" si="154"/>
        <v>1272.03</v>
      </c>
      <c r="P166" s="2">
        <f t="shared" si="155"/>
        <v>1272.03</v>
      </c>
      <c r="Q166" s="2">
        <f t="shared" si="156"/>
        <v>0</v>
      </c>
      <c r="R166" s="2">
        <f t="shared" si="157"/>
        <v>0</v>
      </c>
      <c r="S166" s="2">
        <f t="shared" si="158"/>
        <v>0</v>
      </c>
      <c r="T166" s="2">
        <f t="shared" si="159"/>
        <v>0</v>
      </c>
      <c r="U166" s="2">
        <f t="shared" si="160"/>
        <v>0</v>
      </c>
      <c r="V166" s="2">
        <f t="shared" si="161"/>
        <v>0</v>
      </c>
      <c r="W166" s="2">
        <f t="shared" si="162"/>
        <v>0</v>
      </c>
      <c r="X166" s="2">
        <f t="shared" si="163"/>
        <v>0</v>
      </c>
      <c r="Y166" s="2">
        <f t="shared" si="164"/>
        <v>0</v>
      </c>
      <c r="Z166" s="2"/>
      <c r="AA166" s="2">
        <v>16697018</v>
      </c>
      <c r="AB166" s="2">
        <f t="shared" si="165"/>
        <v>2.0699999999999998</v>
      </c>
      <c r="AC166" s="2">
        <f t="shared" ref="AC166:AC197" si="193">ROUND((ES166),2)</f>
        <v>2.0699999999999998</v>
      </c>
      <c r="AD166" s="2">
        <f>ROUND((((ET166)-(EU166))+AE166),2)</f>
        <v>0</v>
      </c>
      <c r="AE166" s="2">
        <f>ROUND((EU166),2)</f>
        <v>0</v>
      </c>
      <c r="AF166" s="2">
        <f>ROUND((EV166),2)</f>
        <v>0</v>
      </c>
      <c r="AG166" s="2">
        <f t="shared" si="166"/>
        <v>0</v>
      </c>
      <c r="AH166" s="2">
        <f>(EW166)</f>
        <v>0</v>
      </c>
      <c r="AI166" s="2">
        <f>(EX166)</f>
        <v>0</v>
      </c>
      <c r="AJ166" s="2">
        <f t="shared" si="167"/>
        <v>0</v>
      </c>
      <c r="AK166" s="2">
        <v>2.0699999999999998</v>
      </c>
      <c r="AL166" s="2">
        <v>2.0699999999999998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95</v>
      </c>
      <c r="AU166" s="2">
        <v>47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1</v>
      </c>
      <c r="BJ166" s="2" t="s">
        <v>280</v>
      </c>
      <c r="BK166" s="2"/>
      <c r="BL166" s="2"/>
      <c r="BM166" s="2">
        <v>15001</v>
      </c>
      <c r="BN166" s="2">
        <v>0</v>
      </c>
      <c r="BO166" s="2" t="s">
        <v>6</v>
      </c>
      <c r="BP166" s="2">
        <v>0</v>
      </c>
      <c r="BQ166" s="2">
        <v>2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105</v>
      </c>
      <c r="CA166" s="2">
        <v>55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1430</v>
      </c>
      <c r="CO166" s="2">
        <v>0</v>
      </c>
      <c r="CP166" s="2">
        <f t="shared" si="168"/>
        <v>1272.03</v>
      </c>
      <c r="CQ166" s="2">
        <f t="shared" si="169"/>
        <v>2.0699999999999998</v>
      </c>
      <c r="CR166" s="2">
        <f t="shared" si="170"/>
        <v>0</v>
      </c>
      <c r="CS166" s="2">
        <f t="shared" si="171"/>
        <v>0</v>
      </c>
      <c r="CT166" s="2">
        <f t="shared" si="172"/>
        <v>0</v>
      </c>
      <c r="CU166" s="2">
        <f t="shared" si="173"/>
        <v>0</v>
      </c>
      <c r="CV166" s="2">
        <f t="shared" si="174"/>
        <v>0</v>
      </c>
      <c r="CW166" s="2">
        <f t="shared" si="175"/>
        <v>0</v>
      </c>
      <c r="CX166" s="2">
        <f t="shared" si="176"/>
        <v>0</v>
      </c>
      <c r="CY166" s="2">
        <f t="shared" si="177"/>
        <v>0</v>
      </c>
      <c r="CZ166" s="2">
        <f t="shared" si="178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1009</v>
      </c>
      <c r="DV166" s="2" t="s">
        <v>279</v>
      </c>
      <c r="DW166" s="2" t="s">
        <v>279</v>
      </c>
      <c r="DX166" s="2">
        <v>1</v>
      </c>
      <c r="DY166" s="2"/>
      <c r="DZ166" s="2"/>
      <c r="EA166" s="2"/>
      <c r="EB166" s="2"/>
      <c r="EC166" s="2"/>
      <c r="ED166" s="2"/>
      <c r="EE166" s="2">
        <v>16510513</v>
      </c>
      <c r="EF166" s="2">
        <v>2</v>
      </c>
      <c r="EG166" s="2" t="s">
        <v>40</v>
      </c>
      <c r="EH166" s="2">
        <v>0</v>
      </c>
      <c r="EI166" s="2" t="s">
        <v>6</v>
      </c>
      <c r="EJ166" s="2">
        <v>1</v>
      </c>
      <c r="EK166" s="2">
        <v>15001</v>
      </c>
      <c r="EL166" s="2" t="s">
        <v>274</v>
      </c>
      <c r="EM166" s="2" t="s">
        <v>275</v>
      </c>
      <c r="EN166" s="2"/>
      <c r="EO166" s="2" t="s">
        <v>43</v>
      </c>
      <c r="EP166" s="2"/>
      <c r="EQ166" s="2">
        <v>0</v>
      </c>
      <c r="ER166" s="2">
        <v>2.0699999999999998</v>
      </c>
      <c r="ES166" s="2">
        <v>2.0699999999999998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79"/>
        <v>0</v>
      </c>
      <c r="FS166" s="2">
        <v>0</v>
      </c>
      <c r="FT166" s="2" t="s">
        <v>44</v>
      </c>
      <c r="FU166" s="2" t="s">
        <v>45</v>
      </c>
      <c r="FV166" s="2"/>
      <c r="FW166" s="2"/>
      <c r="FX166" s="2">
        <v>94.5</v>
      </c>
      <c r="FY166" s="2">
        <v>46.75</v>
      </c>
      <c r="FZ166" s="2"/>
      <c r="GA166" s="2" t="s">
        <v>6</v>
      </c>
      <c r="GB166" s="2"/>
      <c r="GC166" s="2"/>
      <c r="GD166" s="2">
        <v>0</v>
      </c>
      <c r="GE166" s="2"/>
      <c r="GF166" s="2">
        <v>-60067644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80"/>
        <v>0</v>
      </c>
      <c r="GM166" s="2">
        <f t="shared" si="181"/>
        <v>1272.03</v>
      </c>
      <c r="GN166" s="2">
        <f t="shared" si="182"/>
        <v>1272.03</v>
      </c>
      <c r="GO166" s="2">
        <f t="shared" si="183"/>
        <v>0</v>
      </c>
      <c r="GP166" s="2">
        <f t="shared" si="184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85"/>
        <v>0</v>
      </c>
      <c r="GW166" s="2">
        <v>1</v>
      </c>
      <c r="GX166" s="2">
        <f t="shared" si="186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302</v>
      </c>
      <c r="E167" t="s">
        <v>304</v>
      </c>
      <c r="F167" t="s">
        <v>277</v>
      </c>
      <c r="G167" t="s">
        <v>278</v>
      </c>
      <c r="H167" t="s">
        <v>279</v>
      </c>
      <c r="I167">
        <f>I165*J167</f>
        <v>614.50800000000004</v>
      </c>
      <c r="J167">
        <v>1230</v>
      </c>
      <c r="O167">
        <f t="shared" si="154"/>
        <v>8344.5300000000007</v>
      </c>
      <c r="P167">
        <f t="shared" si="155"/>
        <v>8344.5300000000007</v>
      </c>
      <c r="Q167">
        <f t="shared" si="156"/>
        <v>0</v>
      </c>
      <c r="R167">
        <f t="shared" si="157"/>
        <v>0</v>
      </c>
      <c r="S167">
        <f t="shared" si="158"/>
        <v>0</v>
      </c>
      <c r="T167">
        <f t="shared" si="159"/>
        <v>0</v>
      </c>
      <c r="U167">
        <f t="shared" si="160"/>
        <v>0</v>
      </c>
      <c r="V167">
        <f t="shared" si="161"/>
        <v>0</v>
      </c>
      <c r="W167">
        <f t="shared" si="162"/>
        <v>0</v>
      </c>
      <c r="X167">
        <f t="shared" si="163"/>
        <v>0</v>
      </c>
      <c r="Y167">
        <f t="shared" si="164"/>
        <v>0</v>
      </c>
      <c r="AA167">
        <v>16697019</v>
      </c>
      <c r="AB167">
        <f t="shared" si="165"/>
        <v>2.0699999999999998</v>
      </c>
      <c r="AC167">
        <f t="shared" si="193"/>
        <v>2.0699999999999998</v>
      </c>
      <c r="AD167">
        <f>ROUND((((ET167)-(EU167))+AE167),2)</f>
        <v>0</v>
      </c>
      <c r="AE167">
        <f>ROUND((EU167),2)</f>
        <v>0</v>
      </c>
      <c r="AF167">
        <f>ROUND((EV167),2)</f>
        <v>0</v>
      </c>
      <c r="AG167">
        <f t="shared" si="166"/>
        <v>0</v>
      </c>
      <c r="AH167">
        <f>(EW167)</f>
        <v>0</v>
      </c>
      <c r="AI167">
        <f>(EX167)</f>
        <v>0</v>
      </c>
      <c r="AJ167">
        <f t="shared" si="167"/>
        <v>0</v>
      </c>
      <c r="AK167">
        <v>2.0699999999999998</v>
      </c>
      <c r="AL167">
        <v>2.0699999999999998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95</v>
      </c>
      <c r="AU167">
        <v>47</v>
      </c>
      <c r="AV167">
        <v>1</v>
      </c>
      <c r="AW167">
        <v>1</v>
      </c>
      <c r="AZ167">
        <v>6.56</v>
      </c>
      <c r="BA167">
        <v>1</v>
      </c>
      <c r="BB167">
        <v>1</v>
      </c>
      <c r="BC167">
        <v>6.56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280</v>
      </c>
      <c r="BM167">
        <v>15001</v>
      </c>
      <c r="BN167">
        <v>0</v>
      </c>
      <c r="BO167" t="s">
        <v>6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105</v>
      </c>
      <c r="CA167">
        <v>55</v>
      </c>
      <c r="CF167">
        <v>0</v>
      </c>
      <c r="CG167">
        <v>0</v>
      </c>
      <c r="CM167">
        <v>0</v>
      </c>
      <c r="CN167" t="s">
        <v>1430</v>
      </c>
      <c r="CO167">
        <v>0</v>
      </c>
      <c r="CP167">
        <f t="shared" si="168"/>
        <v>8344.5300000000007</v>
      </c>
      <c r="CQ167">
        <f t="shared" si="169"/>
        <v>13.579199999999998</v>
      </c>
      <c r="CR167">
        <f t="shared" si="170"/>
        <v>0</v>
      </c>
      <c r="CS167">
        <f t="shared" si="171"/>
        <v>0</v>
      </c>
      <c r="CT167">
        <f t="shared" si="172"/>
        <v>0</v>
      </c>
      <c r="CU167">
        <f t="shared" si="173"/>
        <v>0</v>
      </c>
      <c r="CV167">
        <f t="shared" si="174"/>
        <v>0</v>
      </c>
      <c r="CW167">
        <f t="shared" si="175"/>
        <v>0</v>
      </c>
      <c r="CX167">
        <f t="shared" si="176"/>
        <v>0</v>
      </c>
      <c r="CY167">
        <f t="shared" si="177"/>
        <v>0</v>
      </c>
      <c r="CZ167">
        <f t="shared" si="178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1009</v>
      </c>
      <c r="DV167" t="s">
        <v>279</v>
      </c>
      <c r="DW167" t="s">
        <v>279</v>
      </c>
      <c r="DX167">
        <v>1</v>
      </c>
      <c r="EE167">
        <v>16510513</v>
      </c>
      <c r="EF167">
        <v>2</v>
      </c>
      <c r="EG167" t="s">
        <v>40</v>
      </c>
      <c r="EH167">
        <v>0</v>
      </c>
      <c r="EI167" t="s">
        <v>6</v>
      </c>
      <c r="EJ167">
        <v>1</v>
      </c>
      <c r="EK167">
        <v>15001</v>
      </c>
      <c r="EL167" t="s">
        <v>274</v>
      </c>
      <c r="EM167" t="s">
        <v>275</v>
      </c>
      <c r="EO167" t="s">
        <v>43</v>
      </c>
      <c r="EQ167">
        <v>0</v>
      </c>
      <c r="ER167">
        <v>2.0699999999999998</v>
      </c>
      <c r="ES167">
        <v>2.0699999999999998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79"/>
        <v>0</v>
      </c>
      <c r="FS167">
        <v>0</v>
      </c>
      <c r="FT167" t="s">
        <v>44</v>
      </c>
      <c r="FU167" t="s">
        <v>45</v>
      </c>
      <c r="FX167">
        <v>94.5</v>
      </c>
      <c r="FY167">
        <v>46.75</v>
      </c>
      <c r="GA167" t="s">
        <v>6</v>
      </c>
      <c r="GD167">
        <v>0</v>
      </c>
      <c r="GF167">
        <v>-60067644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80"/>
        <v>0</v>
      </c>
      <c r="GM167">
        <f t="shared" si="181"/>
        <v>8344.5300000000007</v>
      </c>
      <c r="GN167">
        <f t="shared" si="182"/>
        <v>8344.5300000000007</v>
      </c>
      <c r="GO167">
        <f t="shared" si="183"/>
        <v>0</v>
      </c>
      <c r="GP167">
        <f t="shared" si="184"/>
        <v>0</v>
      </c>
      <c r="GR167">
        <v>0</v>
      </c>
      <c r="GS167">
        <v>3</v>
      </c>
      <c r="GT167">
        <v>0</v>
      </c>
      <c r="GU167" t="s">
        <v>6</v>
      </c>
      <c r="GV167">
        <f t="shared" si="185"/>
        <v>0</v>
      </c>
      <c r="GW167">
        <v>1</v>
      </c>
      <c r="GX167">
        <f t="shared" si="186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ROW(SmtRes!A315)</f>
        <v>315</v>
      </c>
      <c r="D168" s="2">
        <f>ROW(EtalonRes!A320)</f>
        <v>320</v>
      </c>
      <c r="E168" s="2" t="s">
        <v>305</v>
      </c>
      <c r="F168" s="2" t="s">
        <v>306</v>
      </c>
      <c r="G168" s="2" t="s">
        <v>307</v>
      </c>
      <c r="H168" s="2" t="s">
        <v>18</v>
      </c>
      <c r="I168" s="2">
        <f>ROUND(245.14/100,9)</f>
        <v>2.4514</v>
      </c>
      <c r="J168" s="2">
        <v>0</v>
      </c>
      <c r="K168" s="2"/>
      <c r="L168" s="2"/>
      <c r="M168" s="2"/>
      <c r="N168" s="2"/>
      <c r="O168" s="2">
        <f t="shared" ref="O168:O199" si="194">ROUND(CP168,2)</f>
        <v>3011.39</v>
      </c>
      <c r="P168" s="2">
        <f t="shared" ref="P168:P199" si="195">ROUND(CQ168*I168,2)</f>
        <v>1697.89</v>
      </c>
      <c r="Q168" s="2">
        <f t="shared" ref="Q168:Q199" si="196">ROUND(CR168*I168,2)</f>
        <v>481.72</v>
      </c>
      <c r="R168" s="2">
        <f t="shared" ref="R168:R199" si="197">ROUND(CS168*I168,2)</f>
        <v>16.329999999999998</v>
      </c>
      <c r="S168" s="2">
        <f t="shared" ref="S168:S199" si="198">ROUND(CT168*I168,2)</f>
        <v>831.78</v>
      </c>
      <c r="T168" s="2">
        <f t="shared" ref="T168:T199" si="199">ROUND(CU168*I168,2)</f>
        <v>0</v>
      </c>
      <c r="U168" s="2">
        <f t="shared" ref="U168:U199" si="200">CV168*I168</f>
        <v>76.031396699999988</v>
      </c>
      <c r="V168" s="2">
        <f t="shared" ref="V168:V199" si="201">CW168*I168</f>
        <v>1.3176275</v>
      </c>
      <c r="W168" s="2">
        <f t="shared" ref="W168:W199" si="202">ROUND(CX168*I168,2)</f>
        <v>0</v>
      </c>
      <c r="X168" s="2">
        <f t="shared" ref="X168:X199" si="203">ROUND(CY168,2)</f>
        <v>941.4</v>
      </c>
      <c r="Y168" s="2">
        <f t="shared" ref="Y168:Y199" si="204">ROUND(CZ168,2)</f>
        <v>542.79</v>
      </c>
      <c r="Z168" s="2"/>
      <c r="AA168" s="2">
        <v>16697018</v>
      </c>
      <c r="AB168" s="2">
        <f t="shared" ref="AB168:AB199" si="205">ROUND((AC168+AD168+AF168),2)</f>
        <v>1228.44</v>
      </c>
      <c r="AC168" s="2">
        <f t="shared" si="193"/>
        <v>692.62</v>
      </c>
      <c r="AD168" s="2">
        <f>ROUND(((((ET168*1.25))-((EU168*1.25)))+AE168),2)</f>
        <v>196.51</v>
      </c>
      <c r="AE168" s="2">
        <f>ROUND(((EU168*1.25)),2)</f>
        <v>6.66</v>
      </c>
      <c r="AF168" s="2">
        <f>ROUND(((EV168*1.15)),2)</f>
        <v>339.31</v>
      </c>
      <c r="AG168" s="2">
        <f t="shared" ref="AG168:AG199" si="206">ROUND((AP168),2)</f>
        <v>0</v>
      </c>
      <c r="AH168" s="2">
        <f>((EW168*1.15))</f>
        <v>31.015499999999996</v>
      </c>
      <c r="AI168" s="2">
        <f>((EX168*1.25))</f>
        <v>0.53749999999999998</v>
      </c>
      <c r="AJ168" s="2">
        <f t="shared" ref="AJ168:AJ199" si="207">ROUND((AS168),2)</f>
        <v>0</v>
      </c>
      <c r="AK168" s="2">
        <v>1144.8800000000001</v>
      </c>
      <c r="AL168" s="2">
        <v>692.62</v>
      </c>
      <c r="AM168" s="2">
        <v>157.21</v>
      </c>
      <c r="AN168" s="2">
        <v>5.33</v>
      </c>
      <c r="AO168" s="2">
        <v>295.05</v>
      </c>
      <c r="AP168" s="2">
        <v>0</v>
      </c>
      <c r="AQ168" s="2">
        <v>26.97</v>
      </c>
      <c r="AR168" s="2">
        <v>0.43</v>
      </c>
      <c r="AS168" s="2">
        <v>0</v>
      </c>
      <c r="AT168" s="2">
        <v>111</v>
      </c>
      <c r="AU168" s="2">
        <v>64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1</v>
      </c>
      <c r="BJ168" s="2" t="s">
        <v>308</v>
      </c>
      <c r="BK168" s="2"/>
      <c r="BL168" s="2"/>
      <c r="BM168" s="2">
        <v>11001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123</v>
      </c>
      <c r="CA168" s="2">
        <v>75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1430</v>
      </c>
      <c r="CO168" s="2">
        <v>0</v>
      </c>
      <c r="CP168" s="2">
        <f t="shared" ref="CP168:CP199" si="208">(P168+Q168+S168)</f>
        <v>3011.3900000000003</v>
      </c>
      <c r="CQ168" s="2">
        <f t="shared" ref="CQ168:CQ199" si="209">AC168*BC168</f>
        <v>692.62</v>
      </c>
      <c r="CR168" s="2">
        <f t="shared" ref="CR168:CR199" si="210">AD168*BB168</f>
        <v>196.51</v>
      </c>
      <c r="CS168" s="2">
        <f t="shared" ref="CS168:CS199" si="211">AE168*BS168</f>
        <v>6.66</v>
      </c>
      <c r="CT168" s="2">
        <f t="shared" ref="CT168:CT199" si="212">AF168*BA168</f>
        <v>339.31</v>
      </c>
      <c r="CU168" s="2">
        <f t="shared" ref="CU168:CU199" si="213">AG168</f>
        <v>0</v>
      </c>
      <c r="CV168" s="2">
        <f t="shared" ref="CV168:CV199" si="214">AH168</f>
        <v>31.015499999999996</v>
      </c>
      <c r="CW168" s="2">
        <f t="shared" ref="CW168:CW199" si="215">AI168</f>
        <v>0.53749999999999998</v>
      </c>
      <c r="CX168" s="2">
        <f t="shared" ref="CX168:CX199" si="216">AJ168</f>
        <v>0</v>
      </c>
      <c r="CY168" s="2">
        <f t="shared" ref="CY168:CY199" si="217">(((S168+R168)*AT168)/100)</f>
        <v>941.40210000000002</v>
      </c>
      <c r="CZ168" s="2">
        <f t="shared" ref="CZ168:CZ199" si="218">(((S168+R168)*AU168)/100)</f>
        <v>542.79039999999998</v>
      </c>
      <c r="DA168" s="2"/>
      <c r="DB168" s="2"/>
      <c r="DC168" s="2" t="s">
        <v>6</v>
      </c>
      <c r="DD168" s="2" t="s">
        <v>6</v>
      </c>
      <c r="DE168" s="2" t="s">
        <v>38</v>
      </c>
      <c r="DF168" s="2" t="s">
        <v>38</v>
      </c>
      <c r="DG168" s="2" t="s">
        <v>39</v>
      </c>
      <c r="DH168" s="2" t="s">
        <v>6</v>
      </c>
      <c r="DI168" s="2" t="s">
        <v>39</v>
      </c>
      <c r="DJ168" s="2" t="s">
        <v>38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1005</v>
      </c>
      <c r="DV168" s="2" t="s">
        <v>18</v>
      </c>
      <c r="DW168" s="2" t="s">
        <v>18</v>
      </c>
      <c r="DX168" s="2">
        <v>100</v>
      </c>
      <c r="DY168" s="2"/>
      <c r="DZ168" s="2"/>
      <c r="EA168" s="2"/>
      <c r="EB168" s="2"/>
      <c r="EC168" s="2"/>
      <c r="ED168" s="2"/>
      <c r="EE168" s="2">
        <v>16510488</v>
      </c>
      <c r="EF168" s="2">
        <v>2</v>
      </c>
      <c r="EG168" s="2" t="s">
        <v>40</v>
      </c>
      <c r="EH168" s="2">
        <v>0</v>
      </c>
      <c r="EI168" s="2" t="s">
        <v>6</v>
      </c>
      <c r="EJ168" s="2">
        <v>1</v>
      </c>
      <c r="EK168" s="2">
        <v>11001</v>
      </c>
      <c r="EL168" s="2" t="s">
        <v>51</v>
      </c>
      <c r="EM168" s="2" t="s">
        <v>245</v>
      </c>
      <c r="EN168" s="2"/>
      <c r="EO168" s="2" t="s">
        <v>43</v>
      </c>
      <c r="EP168" s="2"/>
      <c r="EQ168" s="2">
        <v>131072</v>
      </c>
      <c r="ER168" s="2">
        <v>1144.8800000000001</v>
      </c>
      <c r="ES168" s="2">
        <v>692.62</v>
      </c>
      <c r="ET168" s="2">
        <v>157.21</v>
      </c>
      <c r="EU168" s="2">
        <v>5.33</v>
      </c>
      <c r="EV168" s="2">
        <v>295.05</v>
      </c>
      <c r="EW168" s="2">
        <v>26.97</v>
      </c>
      <c r="EX168" s="2">
        <v>0.43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ref="FR168:FR199" si="219">ROUND(IF(AND(BH168=3,BI168=3),P168,0),2)</f>
        <v>0</v>
      </c>
      <c r="FS168" s="2">
        <v>0</v>
      </c>
      <c r="FT168" s="2" t="s">
        <v>44</v>
      </c>
      <c r="FU168" s="2" t="s">
        <v>45</v>
      </c>
      <c r="FV168" s="2"/>
      <c r="FW168" s="2"/>
      <c r="FX168" s="2">
        <v>110.7</v>
      </c>
      <c r="FY168" s="2">
        <v>63.75</v>
      </c>
      <c r="FZ168" s="2"/>
      <c r="GA168" s="2" t="s">
        <v>6</v>
      </c>
      <c r="GB168" s="2"/>
      <c r="GC168" s="2"/>
      <c r="GD168" s="2">
        <v>0</v>
      </c>
      <c r="GE168" s="2"/>
      <c r="GF168" s="2">
        <v>-565640778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ref="GL168:GL199" si="220">ROUND(IF(AND(BH168=3,BI168=3,FS168&lt;&gt;0),P168,0),2)</f>
        <v>0</v>
      </c>
      <c r="GM168" s="2">
        <f t="shared" ref="GM168:GM199" si="221">ROUND(O168+X168+Y168+GK168,2)+GX168</f>
        <v>4495.58</v>
      </c>
      <c r="GN168" s="2">
        <f t="shared" ref="GN168:GN199" si="222">IF(OR(BI168=0,BI168=1),ROUND(O168+X168+Y168+GK168,2),0)</f>
        <v>4495.58</v>
      </c>
      <c r="GO168" s="2">
        <f t="shared" ref="GO168:GO199" si="223">IF(BI168=2,ROUND(O168+X168+Y168+GK168,2),0)</f>
        <v>0</v>
      </c>
      <c r="GP168" s="2">
        <f t="shared" ref="GP168:GP199" si="224">IF(BI168=4,ROUND(O168+X168+Y168+GK168,2)+GX168,0)</f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ref="GV168:GV199" si="225">ROUND(GT168,2)</f>
        <v>0</v>
      </c>
      <c r="GW168" s="2">
        <v>1</v>
      </c>
      <c r="GX168" s="2">
        <f t="shared" ref="GX168:GX199" si="226">ROUND(GV168*GW168*I168,2)</f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ROW(SmtRes!A328)</f>
        <v>328</v>
      </c>
      <c r="D169">
        <f>ROW(EtalonRes!A332)</f>
        <v>332</v>
      </c>
      <c r="E169" t="s">
        <v>305</v>
      </c>
      <c r="F169" t="s">
        <v>306</v>
      </c>
      <c r="G169" t="s">
        <v>307</v>
      </c>
      <c r="H169" t="s">
        <v>18</v>
      </c>
      <c r="I169">
        <f>ROUND(245.14/100,9)</f>
        <v>2.4514</v>
      </c>
      <c r="J169">
        <v>0</v>
      </c>
      <c r="O169">
        <f t="shared" si="194"/>
        <v>19754.77</v>
      </c>
      <c r="P169">
        <f t="shared" si="195"/>
        <v>11138.15</v>
      </c>
      <c r="Q169">
        <f t="shared" si="196"/>
        <v>3160.11</v>
      </c>
      <c r="R169">
        <f t="shared" si="197"/>
        <v>107.1</v>
      </c>
      <c r="S169">
        <f t="shared" si="198"/>
        <v>5456.51</v>
      </c>
      <c r="T169">
        <f t="shared" si="199"/>
        <v>0</v>
      </c>
      <c r="U169">
        <f t="shared" si="200"/>
        <v>76.031396699999988</v>
      </c>
      <c r="V169">
        <f t="shared" si="201"/>
        <v>1.3176275</v>
      </c>
      <c r="W169">
        <f t="shared" si="202"/>
        <v>0</v>
      </c>
      <c r="X169">
        <f t="shared" si="203"/>
        <v>6175.61</v>
      </c>
      <c r="Y169">
        <f t="shared" si="204"/>
        <v>3560.71</v>
      </c>
      <c r="AA169">
        <v>16697019</v>
      </c>
      <c r="AB169">
        <f t="shared" si="205"/>
        <v>1228.44</v>
      </c>
      <c r="AC169">
        <f t="shared" si="193"/>
        <v>692.62</v>
      </c>
      <c r="AD169">
        <f>ROUND(((((ET169*1.25))-((EU169*1.25)))+AE169),2)</f>
        <v>196.51</v>
      </c>
      <c r="AE169">
        <f>ROUND(((EU169*1.25)),2)</f>
        <v>6.66</v>
      </c>
      <c r="AF169">
        <f>ROUND(((EV169*1.15)),2)</f>
        <v>339.31</v>
      </c>
      <c r="AG169">
        <f t="shared" si="206"/>
        <v>0</v>
      </c>
      <c r="AH169">
        <f>((EW169*1.15))</f>
        <v>31.015499999999996</v>
      </c>
      <c r="AI169">
        <f>((EX169*1.25))</f>
        <v>0.53749999999999998</v>
      </c>
      <c r="AJ169">
        <f t="shared" si="207"/>
        <v>0</v>
      </c>
      <c r="AK169">
        <v>1144.8800000000001</v>
      </c>
      <c r="AL169">
        <v>692.62</v>
      </c>
      <c r="AM169">
        <v>157.21</v>
      </c>
      <c r="AN169">
        <v>5.33</v>
      </c>
      <c r="AO169">
        <v>295.05</v>
      </c>
      <c r="AP169">
        <v>0</v>
      </c>
      <c r="AQ169">
        <v>26.97</v>
      </c>
      <c r="AR169">
        <v>0.43</v>
      </c>
      <c r="AS169">
        <v>0</v>
      </c>
      <c r="AT169">
        <v>111</v>
      </c>
      <c r="AU169">
        <v>64</v>
      </c>
      <c r="AV169">
        <v>1</v>
      </c>
      <c r="AW169">
        <v>1</v>
      </c>
      <c r="AZ169">
        <v>6.56</v>
      </c>
      <c r="BA169">
        <v>6.56</v>
      </c>
      <c r="BB169">
        <v>6.56</v>
      </c>
      <c r="BC169">
        <v>6.56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308</v>
      </c>
      <c r="BM169">
        <v>11001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6.56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123</v>
      </c>
      <c r="CA169">
        <v>75</v>
      </c>
      <c r="CF169">
        <v>0</v>
      </c>
      <c r="CG169">
        <v>0</v>
      </c>
      <c r="CM169">
        <v>0</v>
      </c>
      <c r="CN169" t="s">
        <v>1430</v>
      </c>
      <c r="CO169">
        <v>0</v>
      </c>
      <c r="CP169">
        <f t="shared" si="208"/>
        <v>19754.77</v>
      </c>
      <c r="CQ169">
        <f t="shared" si="209"/>
        <v>4543.5871999999999</v>
      </c>
      <c r="CR169">
        <f t="shared" si="210"/>
        <v>1289.1055999999999</v>
      </c>
      <c r="CS169">
        <f t="shared" si="211"/>
        <v>43.689599999999999</v>
      </c>
      <c r="CT169">
        <f t="shared" si="212"/>
        <v>2225.8735999999999</v>
      </c>
      <c r="CU169">
        <f t="shared" si="213"/>
        <v>0</v>
      </c>
      <c r="CV169">
        <f t="shared" si="214"/>
        <v>31.015499999999996</v>
      </c>
      <c r="CW169">
        <f t="shared" si="215"/>
        <v>0.53749999999999998</v>
      </c>
      <c r="CX169">
        <f t="shared" si="216"/>
        <v>0</v>
      </c>
      <c r="CY169">
        <f t="shared" si="217"/>
        <v>6175.6071000000011</v>
      </c>
      <c r="CZ169">
        <f t="shared" si="218"/>
        <v>3560.7104000000004</v>
      </c>
      <c r="DC169" t="s">
        <v>6</v>
      </c>
      <c r="DD169" t="s">
        <v>6</v>
      </c>
      <c r="DE169" t="s">
        <v>38</v>
      </c>
      <c r="DF169" t="s">
        <v>38</v>
      </c>
      <c r="DG169" t="s">
        <v>39</v>
      </c>
      <c r="DH169" t="s">
        <v>6</v>
      </c>
      <c r="DI169" t="s">
        <v>39</v>
      </c>
      <c r="DJ169" t="s">
        <v>38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18</v>
      </c>
      <c r="DW169" t="s">
        <v>18</v>
      </c>
      <c r="DX169">
        <v>100</v>
      </c>
      <c r="EE169">
        <v>16510488</v>
      </c>
      <c r="EF169">
        <v>2</v>
      </c>
      <c r="EG169" t="s">
        <v>40</v>
      </c>
      <c r="EH169">
        <v>0</v>
      </c>
      <c r="EI169" t="s">
        <v>6</v>
      </c>
      <c r="EJ169">
        <v>1</v>
      </c>
      <c r="EK169">
        <v>11001</v>
      </c>
      <c r="EL169" t="s">
        <v>51</v>
      </c>
      <c r="EM169" t="s">
        <v>245</v>
      </c>
      <c r="EO169" t="s">
        <v>43</v>
      </c>
      <c r="EQ169">
        <v>131072</v>
      </c>
      <c r="ER169">
        <v>1144.8800000000001</v>
      </c>
      <c r="ES169">
        <v>692.62</v>
      </c>
      <c r="ET169">
        <v>157.21</v>
      </c>
      <c r="EU169">
        <v>5.33</v>
      </c>
      <c r="EV169">
        <v>295.05</v>
      </c>
      <c r="EW169">
        <v>26.97</v>
      </c>
      <c r="EX169">
        <v>0.43</v>
      </c>
      <c r="EY169">
        <v>0</v>
      </c>
      <c r="FQ169">
        <v>0</v>
      </c>
      <c r="FR169">
        <f t="shared" si="219"/>
        <v>0</v>
      </c>
      <c r="FS169">
        <v>0</v>
      </c>
      <c r="FT169" t="s">
        <v>44</v>
      </c>
      <c r="FU169" t="s">
        <v>45</v>
      </c>
      <c r="FX169">
        <v>110.7</v>
      </c>
      <c r="FY169">
        <v>63.75</v>
      </c>
      <c r="GA169" t="s">
        <v>6</v>
      </c>
      <c r="GD169">
        <v>0</v>
      </c>
      <c r="GF169">
        <v>-565640778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220"/>
        <v>0</v>
      </c>
      <c r="GM169">
        <f t="shared" si="221"/>
        <v>29491.09</v>
      </c>
      <c r="GN169">
        <f t="shared" si="222"/>
        <v>29491.09</v>
      </c>
      <c r="GO169">
        <f t="shared" si="223"/>
        <v>0</v>
      </c>
      <c r="GP169">
        <f t="shared" si="224"/>
        <v>0</v>
      </c>
      <c r="GR169">
        <v>0</v>
      </c>
      <c r="GS169">
        <v>3</v>
      </c>
      <c r="GT169">
        <v>0</v>
      </c>
      <c r="GU169" t="s">
        <v>6</v>
      </c>
      <c r="GV169">
        <f t="shared" si="225"/>
        <v>0</v>
      </c>
      <c r="GW169">
        <v>1</v>
      </c>
      <c r="GX169">
        <f t="shared" si="226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315</v>
      </c>
      <c r="D170" s="2"/>
      <c r="E170" s="2" t="s">
        <v>309</v>
      </c>
      <c r="F170" s="2" t="s">
        <v>310</v>
      </c>
      <c r="G170" s="2" t="s">
        <v>1536</v>
      </c>
      <c r="H170" s="2" t="s">
        <v>279</v>
      </c>
      <c r="I170" s="2">
        <f>I168*J170</f>
        <v>134.827</v>
      </c>
      <c r="J170" s="2">
        <v>55</v>
      </c>
      <c r="K170" s="2"/>
      <c r="L170" s="2"/>
      <c r="M170" s="2"/>
      <c r="N170" s="2"/>
      <c r="O170" s="2">
        <f t="shared" si="194"/>
        <v>4903.66</v>
      </c>
      <c r="P170" s="2">
        <f t="shared" si="195"/>
        <v>4903.66</v>
      </c>
      <c r="Q170" s="2">
        <f t="shared" si="196"/>
        <v>0</v>
      </c>
      <c r="R170" s="2">
        <f t="shared" si="197"/>
        <v>0</v>
      </c>
      <c r="S170" s="2">
        <f t="shared" si="198"/>
        <v>0</v>
      </c>
      <c r="T170" s="2">
        <f t="shared" si="199"/>
        <v>0</v>
      </c>
      <c r="U170" s="2">
        <f t="shared" si="200"/>
        <v>0</v>
      </c>
      <c r="V170" s="2">
        <f t="shared" si="201"/>
        <v>0</v>
      </c>
      <c r="W170" s="2">
        <f t="shared" si="202"/>
        <v>0</v>
      </c>
      <c r="X170" s="2">
        <f t="shared" si="203"/>
        <v>0</v>
      </c>
      <c r="Y170" s="2">
        <f t="shared" si="204"/>
        <v>0</v>
      </c>
      <c r="Z170" s="2"/>
      <c r="AA170" s="2">
        <v>16697018</v>
      </c>
      <c r="AB170" s="2">
        <f t="shared" si="205"/>
        <v>36.369999999999997</v>
      </c>
      <c r="AC170" s="2">
        <f t="shared" si="193"/>
        <v>36.369999999999997</v>
      </c>
      <c r="AD170" s="2">
        <f t="shared" ref="AD170:AD179" si="227">ROUND((((ET170)-(EU170))+AE170),2)</f>
        <v>0</v>
      </c>
      <c r="AE170" s="2">
        <f t="shared" ref="AE170:AE179" si="228">ROUND((EU170),2)</f>
        <v>0</v>
      </c>
      <c r="AF170" s="2">
        <f t="shared" ref="AF170:AF179" si="229">ROUND((EV170),2)</f>
        <v>0</v>
      </c>
      <c r="AG170" s="2">
        <f t="shared" si="206"/>
        <v>0</v>
      </c>
      <c r="AH170" s="2">
        <f t="shared" ref="AH170:AH179" si="230">(EW170)</f>
        <v>0</v>
      </c>
      <c r="AI170" s="2">
        <f t="shared" ref="AI170:AI179" si="231">(EX170)</f>
        <v>0</v>
      </c>
      <c r="AJ170" s="2">
        <f t="shared" si="207"/>
        <v>0</v>
      </c>
      <c r="AK170" s="2">
        <v>36.369999999999997</v>
      </c>
      <c r="AL170" s="2">
        <v>36.369999999999997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111</v>
      </c>
      <c r="AU170" s="2">
        <v>64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1</v>
      </c>
      <c r="BJ170" s="2" t="s">
        <v>312</v>
      </c>
      <c r="BK170" s="2"/>
      <c r="BL170" s="2"/>
      <c r="BM170" s="2">
        <v>11001</v>
      </c>
      <c r="BN170" s="2">
        <v>0</v>
      </c>
      <c r="BO170" s="2" t="s">
        <v>6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123</v>
      </c>
      <c r="CA170" s="2">
        <v>75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208"/>
        <v>4903.66</v>
      </c>
      <c r="CQ170" s="2">
        <f t="shared" si="209"/>
        <v>36.369999999999997</v>
      </c>
      <c r="CR170" s="2">
        <f t="shared" si="210"/>
        <v>0</v>
      </c>
      <c r="CS170" s="2">
        <f t="shared" si="211"/>
        <v>0</v>
      </c>
      <c r="CT170" s="2">
        <f t="shared" si="212"/>
        <v>0</v>
      </c>
      <c r="CU170" s="2">
        <f t="shared" si="213"/>
        <v>0</v>
      </c>
      <c r="CV170" s="2">
        <f t="shared" si="214"/>
        <v>0</v>
      </c>
      <c r="CW170" s="2">
        <f t="shared" si="215"/>
        <v>0</v>
      </c>
      <c r="CX170" s="2">
        <f t="shared" si="216"/>
        <v>0</v>
      </c>
      <c r="CY170" s="2">
        <f t="shared" si="217"/>
        <v>0</v>
      </c>
      <c r="CZ170" s="2">
        <f t="shared" si="218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1009</v>
      </c>
      <c r="DV170" s="2" t="s">
        <v>279</v>
      </c>
      <c r="DW170" s="2" t="s">
        <v>279</v>
      </c>
      <c r="DX170" s="2">
        <v>1</v>
      </c>
      <c r="DY170" s="2"/>
      <c r="DZ170" s="2"/>
      <c r="EA170" s="2"/>
      <c r="EB170" s="2"/>
      <c r="EC170" s="2"/>
      <c r="ED170" s="2"/>
      <c r="EE170" s="2">
        <v>16510488</v>
      </c>
      <c r="EF170" s="2">
        <v>2</v>
      </c>
      <c r="EG170" s="2" t="s">
        <v>40</v>
      </c>
      <c r="EH170" s="2">
        <v>0</v>
      </c>
      <c r="EI170" s="2" t="s">
        <v>6</v>
      </c>
      <c r="EJ170" s="2">
        <v>1</v>
      </c>
      <c r="EK170" s="2">
        <v>11001</v>
      </c>
      <c r="EL170" s="2" t="s">
        <v>51</v>
      </c>
      <c r="EM170" s="2" t="s">
        <v>245</v>
      </c>
      <c r="EN170" s="2"/>
      <c r="EO170" s="2" t="s">
        <v>6</v>
      </c>
      <c r="EP170" s="2"/>
      <c r="EQ170" s="2">
        <v>0</v>
      </c>
      <c r="ER170" s="2">
        <v>36.369999999999997</v>
      </c>
      <c r="ES170" s="2">
        <v>36.369999999999997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19"/>
        <v>0</v>
      </c>
      <c r="FS170" s="2">
        <v>0</v>
      </c>
      <c r="FT170" s="2" t="s">
        <v>44</v>
      </c>
      <c r="FU170" s="2" t="s">
        <v>45</v>
      </c>
      <c r="FV170" s="2"/>
      <c r="FW170" s="2"/>
      <c r="FX170" s="2">
        <v>110.7</v>
      </c>
      <c r="FY170" s="2">
        <v>63.75</v>
      </c>
      <c r="FZ170" s="2"/>
      <c r="GA170" s="2" t="s">
        <v>6</v>
      </c>
      <c r="GB170" s="2"/>
      <c r="GC170" s="2"/>
      <c r="GD170" s="2">
        <v>0</v>
      </c>
      <c r="GE170" s="2"/>
      <c r="GF170" s="2">
        <v>461778009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220"/>
        <v>0</v>
      </c>
      <c r="GM170" s="2">
        <f t="shared" si="221"/>
        <v>4903.66</v>
      </c>
      <c r="GN170" s="2">
        <f t="shared" si="222"/>
        <v>4903.66</v>
      </c>
      <c r="GO170" s="2">
        <f t="shared" si="223"/>
        <v>0</v>
      </c>
      <c r="GP170" s="2">
        <f t="shared" si="224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225"/>
        <v>0</v>
      </c>
      <c r="GW170" s="2">
        <v>1</v>
      </c>
      <c r="GX170" s="2">
        <f t="shared" si="226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328</v>
      </c>
      <c r="E171" t="s">
        <v>309</v>
      </c>
      <c r="F171" t="s">
        <v>310</v>
      </c>
      <c r="G171" t="s">
        <v>1536</v>
      </c>
      <c r="H171" t="s">
        <v>279</v>
      </c>
      <c r="I171">
        <f>I169*J171</f>
        <v>134.827</v>
      </c>
      <c r="J171">
        <v>55</v>
      </c>
      <c r="O171">
        <f t="shared" si="194"/>
        <v>32168</v>
      </c>
      <c r="P171">
        <f t="shared" si="195"/>
        <v>32168</v>
      </c>
      <c r="Q171">
        <f t="shared" si="196"/>
        <v>0</v>
      </c>
      <c r="R171">
        <f t="shared" si="197"/>
        <v>0</v>
      </c>
      <c r="S171">
        <f t="shared" si="198"/>
        <v>0</v>
      </c>
      <c r="T171">
        <f t="shared" si="199"/>
        <v>0</v>
      </c>
      <c r="U171">
        <f t="shared" si="200"/>
        <v>0</v>
      </c>
      <c r="V171">
        <f t="shared" si="201"/>
        <v>0</v>
      </c>
      <c r="W171">
        <f t="shared" si="202"/>
        <v>0</v>
      </c>
      <c r="X171">
        <f t="shared" si="203"/>
        <v>0</v>
      </c>
      <c r="Y171">
        <f t="shared" si="204"/>
        <v>0</v>
      </c>
      <c r="AA171">
        <v>16697019</v>
      </c>
      <c r="AB171">
        <f t="shared" si="205"/>
        <v>36.369999999999997</v>
      </c>
      <c r="AC171">
        <f t="shared" si="193"/>
        <v>36.369999999999997</v>
      </c>
      <c r="AD171">
        <f t="shared" si="227"/>
        <v>0</v>
      </c>
      <c r="AE171">
        <f t="shared" si="228"/>
        <v>0</v>
      </c>
      <c r="AF171">
        <f t="shared" si="229"/>
        <v>0</v>
      </c>
      <c r="AG171">
        <f t="shared" si="206"/>
        <v>0</v>
      </c>
      <c r="AH171">
        <f t="shared" si="230"/>
        <v>0</v>
      </c>
      <c r="AI171">
        <f t="shared" si="231"/>
        <v>0</v>
      </c>
      <c r="AJ171">
        <f t="shared" si="207"/>
        <v>0</v>
      </c>
      <c r="AK171">
        <v>36.369999999999997</v>
      </c>
      <c r="AL171">
        <v>36.369999999999997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6.56</v>
      </c>
      <c r="BA171">
        <v>1</v>
      </c>
      <c r="BB171">
        <v>1</v>
      </c>
      <c r="BC171">
        <v>6.56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1</v>
      </c>
      <c r="BJ171" t="s">
        <v>312</v>
      </c>
      <c r="BM171">
        <v>11001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123</v>
      </c>
      <c r="CA171">
        <v>75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208"/>
        <v>32168</v>
      </c>
      <c r="CQ171">
        <f t="shared" si="209"/>
        <v>238.58719999999997</v>
      </c>
      <c r="CR171">
        <f t="shared" si="210"/>
        <v>0</v>
      </c>
      <c r="CS171">
        <f t="shared" si="211"/>
        <v>0</v>
      </c>
      <c r="CT171">
        <f t="shared" si="212"/>
        <v>0</v>
      </c>
      <c r="CU171">
        <f t="shared" si="213"/>
        <v>0</v>
      </c>
      <c r="CV171">
        <f t="shared" si="214"/>
        <v>0</v>
      </c>
      <c r="CW171">
        <f t="shared" si="215"/>
        <v>0</v>
      </c>
      <c r="CX171">
        <f t="shared" si="216"/>
        <v>0</v>
      </c>
      <c r="CY171">
        <f t="shared" si="217"/>
        <v>0</v>
      </c>
      <c r="CZ171">
        <f t="shared" si="218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1009</v>
      </c>
      <c r="DV171" t="s">
        <v>279</v>
      </c>
      <c r="DW171" t="s">
        <v>279</v>
      </c>
      <c r="DX171">
        <v>1</v>
      </c>
      <c r="EE171">
        <v>16510488</v>
      </c>
      <c r="EF171">
        <v>2</v>
      </c>
      <c r="EG171" t="s">
        <v>40</v>
      </c>
      <c r="EH171">
        <v>0</v>
      </c>
      <c r="EI171" t="s">
        <v>6</v>
      </c>
      <c r="EJ171">
        <v>1</v>
      </c>
      <c r="EK171">
        <v>11001</v>
      </c>
      <c r="EL171" t="s">
        <v>51</v>
      </c>
      <c r="EM171" t="s">
        <v>245</v>
      </c>
      <c r="EO171" t="s">
        <v>6</v>
      </c>
      <c r="EQ171">
        <v>0</v>
      </c>
      <c r="ER171">
        <v>36.369999999999997</v>
      </c>
      <c r="ES171">
        <v>36.369999999999997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219"/>
        <v>0</v>
      </c>
      <c r="FS171">
        <v>0</v>
      </c>
      <c r="FT171" t="s">
        <v>44</v>
      </c>
      <c r="FU171" t="s">
        <v>45</v>
      </c>
      <c r="FX171">
        <v>110.7</v>
      </c>
      <c r="FY171">
        <v>63.75</v>
      </c>
      <c r="GA171" t="s">
        <v>6</v>
      </c>
      <c r="GD171">
        <v>0</v>
      </c>
      <c r="GF171">
        <v>461778009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220"/>
        <v>0</v>
      </c>
      <c r="GM171">
        <f t="shared" si="221"/>
        <v>32168</v>
      </c>
      <c r="GN171">
        <f t="shared" si="222"/>
        <v>32168</v>
      </c>
      <c r="GO171">
        <f t="shared" si="223"/>
        <v>0</v>
      </c>
      <c r="GP171">
        <f t="shared" si="224"/>
        <v>0</v>
      </c>
      <c r="GR171">
        <v>0</v>
      </c>
      <c r="GS171">
        <v>3</v>
      </c>
      <c r="GT171">
        <v>0</v>
      </c>
      <c r="GU171" t="s">
        <v>6</v>
      </c>
      <c r="GV171">
        <f t="shared" si="225"/>
        <v>0</v>
      </c>
      <c r="GW171">
        <v>1</v>
      </c>
      <c r="GX171">
        <f t="shared" si="226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310</v>
      </c>
      <c r="D172" s="2"/>
      <c r="E172" s="2" t="s">
        <v>313</v>
      </c>
      <c r="F172" s="2" t="s">
        <v>314</v>
      </c>
      <c r="G172" s="2" t="s">
        <v>315</v>
      </c>
      <c r="H172" s="2" t="s">
        <v>26</v>
      </c>
      <c r="I172" s="2">
        <f>I168*J172</f>
        <v>-4.6577E-2</v>
      </c>
      <c r="J172" s="2">
        <v>-1.9000163172064943E-2</v>
      </c>
      <c r="K172" s="2"/>
      <c r="L172" s="2"/>
      <c r="M172" s="2"/>
      <c r="N172" s="2"/>
      <c r="O172" s="2">
        <f t="shared" si="194"/>
        <v>-71.05</v>
      </c>
      <c r="P172" s="2">
        <f t="shared" si="195"/>
        <v>-71.05</v>
      </c>
      <c r="Q172" s="2">
        <f t="shared" si="196"/>
        <v>0</v>
      </c>
      <c r="R172" s="2">
        <f t="shared" si="197"/>
        <v>0</v>
      </c>
      <c r="S172" s="2">
        <f t="shared" si="198"/>
        <v>0</v>
      </c>
      <c r="T172" s="2">
        <f t="shared" si="199"/>
        <v>0</v>
      </c>
      <c r="U172" s="2">
        <f t="shared" si="200"/>
        <v>0</v>
      </c>
      <c r="V172" s="2">
        <f t="shared" si="201"/>
        <v>0</v>
      </c>
      <c r="W172" s="2">
        <f t="shared" si="202"/>
        <v>0</v>
      </c>
      <c r="X172" s="2">
        <f t="shared" si="203"/>
        <v>0</v>
      </c>
      <c r="Y172" s="2">
        <f t="shared" si="204"/>
        <v>0</v>
      </c>
      <c r="Z172" s="2"/>
      <c r="AA172" s="2">
        <v>16697018</v>
      </c>
      <c r="AB172" s="2">
        <f t="shared" si="205"/>
        <v>1525.5</v>
      </c>
      <c r="AC172" s="2">
        <f t="shared" si="193"/>
        <v>1525.5</v>
      </c>
      <c r="AD172" s="2">
        <f t="shared" si="227"/>
        <v>0</v>
      </c>
      <c r="AE172" s="2">
        <f t="shared" si="228"/>
        <v>0</v>
      </c>
      <c r="AF172" s="2">
        <f t="shared" si="229"/>
        <v>0</v>
      </c>
      <c r="AG172" s="2">
        <f t="shared" si="206"/>
        <v>0</v>
      </c>
      <c r="AH172" s="2">
        <f t="shared" si="230"/>
        <v>0</v>
      </c>
      <c r="AI172" s="2">
        <f t="shared" si="231"/>
        <v>0</v>
      </c>
      <c r="AJ172" s="2">
        <f t="shared" si="207"/>
        <v>0</v>
      </c>
      <c r="AK172" s="2">
        <v>1525.5</v>
      </c>
      <c r="AL172" s="2">
        <v>1525.5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111</v>
      </c>
      <c r="AU172" s="2">
        <v>64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316</v>
      </c>
      <c r="BK172" s="2"/>
      <c r="BL172" s="2"/>
      <c r="BM172" s="2">
        <v>11001</v>
      </c>
      <c r="BN172" s="2">
        <v>0</v>
      </c>
      <c r="BO172" s="2" t="s">
        <v>6</v>
      </c>
      <c r="BP172" s="2">
        <v>0</v>
      </c>
      <c r="BQ172" s="2">
        <v>2</v>
      </c>
      <c r="BR172" s="2">
        <v>1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123</v>
      </c>
      <c r="CA172" s="2">
        <v>75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208"/>
        <v>-71.05</v>
      </c>
      <c r="CQ172" s="2">
        <f t="shared" si="209"/>
        <v>1525.5</v>
      </c>
      <c r="CR172" s="2">
        <f t="shared" si="210"/>
        <v>0</v>
      </c>
      <c r="CS172" s="2">
        <f t="shared" si="211"/>
        <v>0</v>
      </c>
      <c r="CT172" s="2">
        <f t="shared" si="212"/>
        <v>0</v>
      </c>
      <c r="CU172" s="2">
        <f t="shared" si="213"/>
        <v>0</v>
      </c>
      <c r="CV172" s="2">
        <f t="shared" si="214"/>
        <v>0</v>
      </c>
      <c r="CW172" s="2">
        <f t="shared" si="215"/>
        <v>0</v>
      </c>
      <c r="CX172" s="2">
        <f t="shared" si="216"/>
        <v>0</v>
      </c>
      <c r="CY172" s="2">
        <f t="shared" si="217"/>
        <v>0</v>
      </c>
      <c r="CZ172" s="2">
        <f t="shared" si="218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1009</v>
      </c>
      <c r="DV172" s="2" t="s">
        <v>26</v>
      </c>
      <c r="DW172" s="2" t="s">
        <v>26</v>
      </c>
      <c r="DX172" s="2">
        <v>1000</v>
      </c>
      <c r="DY172" s="2"/>
      <c r="DZ172" s="2"/>
      <c r="EA172" s="2"/>
      <c r="EB172" s="2"/>
      <c r="EC172" s="2"/>
      <c r="ED172" s="2"/>
      <c r="EE172" s="2">
        <v>16510488</v>
      </c>
      <c r="EF172" s="2">
        <v>2</v>
      </c>
      <c r="EG172" s="2" t="s">
        <v>40</v>
      </c>
      <c r="EH172" s="2">
        <v>0</v>
      </c>
      <c r="EI172" s="2" t="s">
        <v>6</v>
      </c>
      <c r="EJ172" s="2">
        <v>1</v>
      </c>
      <c r="EK172" s="2">
        <v>11001</v>
      </c>
      <c r="EL172" s="2" t="s">
        <v>51</v>
      </c>
      <c r="EM172" s="2" t="s">
        <v>245</v>
      </c>
      <c r="EN172" s="2"/>
      <c r="EO172" s="2" t="s">
        <v>6</v>
      </c>
      <c r="EP172" s="2"/>
      <c r="EQ172" s="2">
        <v>0</v>
      </c>
      <c r="ER172" s="2">
        <v>1525.5</v>
      </c>
      <c r="ES172" s="2">
        <v>1525.5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19"/>
        <v>0</v>
      </c>
      <c r="FS172" s="2">
        <v>0</v>
      </c>
      <c r="FT172" s="2" t="s">
        <v>44</v>
      </c>
      <c r="FU172" s="2" t="s">
        <v>45</v>
      </c>
      <c r="FV172" s="2"/>
      <c r="FW172" s="2"/>
      <c r="FX172" s="2">
        <v>110.7</v>
      </c>
      <c r="FY172" s="2">
        <v>63.75</v>
      </c>
      <c r="FZ172" s="2"/>
      <c r="GA172" s="2" t="s">
        <v>6</v>
      </c>
      <c r="GB172" s="2"/>
      <c r="GC172" s="2"/>
      <c r="GD172" s="2">
        <v>0</v>
      </c>
      <c r="GE172" s="2"/>
      <c r="GF172" s="2">
        <v>243290531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220"/>
        <v>0</v>
      </c>
      <c r="GM172" s="2">
        <f t="shared" si="221"/>
        <v>-71.05</v>
      </c>
      <c r="GN172" s="2">
        <f t="shared" si="222"/>
        <v>-71.05</v>
      </c>
      <c r="GO172" s="2">
        <f t="shared" si="223"/>
        <v>0</v>
      </c>
      <c r="GP172" s="2">
        <f t="shared" si="224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225"/>
        <v>0</v>
      </c>
      <c r="GW172" s="2">
        <v>1</v>
      </c>
      <c r="GX172" s="2">
        <f t="shared" si="226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323</v>
      </c>
      <c r="E173" t="s">
        <v>313</v>
      </c>
      <c r="F173" t="s">
        <v>314</v>
      </c>
      <c r="G173" t="s">
        <v>315</v>
      </c>
      <c r="H173" t="s">
        <v>26</v>
      </c>
      <c r="I173">
        <f>I169*J173</f>
        <v>-4.6577E-2</v>
      </c>
      <c r="J173">
        <v>-1.9000163172064943E-2</v>
      </c>
      <c r="O173">
        <f t="shared" si="194"/>
        <v>-466.11</v>
      </c>
      <c r="P173">
        <f t="shared" si="195"/>
        <v>-466.11</v>
      </c>
      <c r="Q173">
        <f t="shared" si="196"/>
        <v>0</v>
      </c>
      <c r="R173">
        <f t="shared" si="197"/>
        <v>0</v>
      </c>
      <c r="S173">
        <f t="shared" si="198"/>
        <v>0</v>
      </c>
      <c r="T173">
        <f t="shared" si="199"/>
        <v>0</v>
      </c>
      <c r="U173">
        <f t="shared" si="200"/>
        <v>0</v>
      </c>
      <c r="V173">
        <f t="shared" si="201"/>
        <v>0</v>
      </c>
      <c r="W173">
        <f t="shared" si="202"/>
        <v>0</v>
      </c>
      <c r="X173">
        <f t="shared" si="203"/>
        <v>0</v>
      </c>
      <c r="Y173">
        <f t="shared" si="204"/>
        <v>0</v>
      </c>
      <c r="AA173">
        <v>16697019</v>
      </c>
      <c r="AB173">
        <f t="shared" si="205"/>
        <v>1525.5</v>
      </c>
      <c r="AC173">
        <f t="shared" si="193"/>
        <v>1525.5</v>
      </c>
      <c r="AD173">
        <f t="shared" si="227"/>
        <v>0</v>
      </c>
      <c r="AE173">
        <f t="shared" si="228"/>
        <v>0</v>
      </c>
      <c r="AF173">
        <f t="shared" si="229"/>
        <v>0</v>
      </c>
      <c r="AG173">
        <f t="shared" si="206"/>
        <v>0</v>
      </c>
      <c r="AH173">
        <f t="shared" si="230"/>
        <v>0</v>
      </c>
      <c r="AI173">
        <f t="shared" si="231"/>
        <v>0</v>
      </c>
      <c r="AJ173">
        <f t="shared" si="207"/>
        <v>0</v>
      </c>
      <c r="AK173">
        <v>1525.5</v>
      </c>
      <c r="AL173">
        <v>1525.5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6.56</v>
      </c>
      <c r="BA173">
        <v>1</v>
      </c>
      <c r="BB173">
        <v>1</v>
      </c>
      <c r="BC173">
        <v>6.56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316</v>
      </c>
      <c r="BM173">
        <v>11001</v>
      </c>
      <c r="BN173">
        <v>0</v>
      </c>
      <c r="BO173" t="s">
        <v>6</v>
      </c>
      <c r="BP173">
        <v>0</v>
      </c>
      <c r="BQ173">
        <v>2</v>
      </c>
      <c r="BR173">
        <v>1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208"/>
        <v>-466.11</v>
      </c>
      <c r="CQ173">
        <f t="shared" si="209"/>
        <v>10007.279999999999</v>
      </c>
      <c r="CR173">
        <f t="shared" si="210"/>
        <v>0</v>
      </c>
      <c r="CS173">
        <f t="shared" si="211"/>
        <v>0</v>
      </c>
      <c r="CT173">
        <f t="shared" si="212"/>
        <v>0</v>
      </c>
      <c r="CU173">
        <f t="shared" si="213"/>
        <v>0</v>
      </c>
      <c r="CV173">
        <f t="shared" si="214"/>
        <v>0</v>
      </c>
      <c r="CW173">
        <f t="shared" si="215"/>
        <v>0</v>
      </c>
      <c r="CX173">
        <f t="shared" si="216"/>
        <v>0</v>
      </c>
      <c r="CY173">
        <f t="shared" si="217"/>
        <v>0</v>
      </c>
      <c r="CZ173">
        <f t="shared" si="218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1009</v>
      </c>
      <c r="DV173" t="s">
        <v>26</v>
      </c>
      <c r="DW173" t="s">
        <v>26</v>
      </c>
      <c r="DX173">
        <v>1000</v>
      </c>
      <c r="EE173">
        <v>16510488</v>
      </c>
      <c r="EF173">
        <v>2</v>
      </c>
      <c r="EG173" t="s">
        <v>40</v>
      </c>
      <c r="EH173">
        <v>0</v>
      </c>
      <c r="EI173" t="s">
        <v>6</v>
      </c>
      <c r="EJ173">
        <v>1</v>
      </c>
      <c r="EK173">
        <v>11001</v>
      </c>
      <c r="EL173" t="s">
        <v>51</v>
      </c>
      <c r="EM173" t="s">
        <v>245</v>
      </c>
      <c r="EO173" t="s">
        <v>6</v>
      </c>
      <c r="EQ173">
        <v>0</v>
      </c>
      <c r="ER173">
        <v>1525.5</v>
      </c>
      <c r="ES173">
        <v>1525.5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219"/>
        <v>0</v>
      </c>
      <c r="FS173">
        <v>0</v>
      </c>
      <c r="FT173" t="s">
        <v>44</v>
      </c>
      <c r="FU173" t="s">
        <v>45</v>
      </c>
      <c r="FX173">
        <v>110.7</v>
      </c>
      <c r="FY173">
        <v>63.75</v>
      </c>
      <c r="GA173" t="s">
        <v>6</v>
      </c>
      <c r="GD173">
        <v>0</v>
      </c>
      <c r="GF173">
        <v>243290531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20"/>
        <v>0</v>
      </c>
      <c r="GM173">
        <f t="shared" si="221"/>
        <v>-466.11</v>
      </c>
      <c r="GN173">
        <f t="shared" si="222"/>
        <v>-466.11</v>
      </c>
      <c r="GO173">
        <f t="shared" si="223"/>
        <v>0</v>
      </c>
      <c r="GP173">
        <f t="shared" si="224"/>
        <v>0</v>
      </c>
      <c r="GR173">
        <v>0</v>
      </c>
      <c r="GS173">
        <v>3</v>
      </c>
      <c r="GT173">
        <v>0</v>
      </c>
      <c r="GU173" t="s">
        <v>6</v>
      </c>
      <c r="GV173">
        <f t="shared" si="225"/>
        <v>0</v>
      </c>
      <c r="GW173">
        <v>1</v>
      </c>
      <c r="GX173">
        <f t="shared" si="226"/>
        <v>0</v>
      </c>
      <c r="HA173">
        <v>0</v>
      </c>
      <c r="HB173">
        <v>0</v>
      </c>
      <c r="IK173">
        <v>0</v>
      </c>
    </row>
    <row r="174" spans="1:255" x14ac:dyDescent="0.2">
      <c r="A174" s="2">
        <v>18</v>
      </c>
      <c r="B174" s="2">
        <v>1</v>
      </c>
      <c r="C174" s="2">
        <v>311</v>
      </c>
      <c r="D174" s="2"/>
      <c r="E174" s="2" t="s">
        <v>317</v>
      </c>
      <c r="F174" s="2" t="s">
        <v>318</v>
      </c>
      <c r="G174" s="2" t="s">
        <v>319</v>
      </c>
      <c r="H174" s="2" t="s">
        <v>26</v>
      </c>
      <c r="I174" s="2">
        <f>I168*J174</f>
        <v>-0.38486999999999999</v>
      </c>
      <c r="J174" s="2">
        <v>-0.15700008158603246</v>
      </c>
      <c r="K174" s="2"/>
      <c r="L174" s="2"/>
      <c r="M174" s="2"/>
      <c r="N174" s="2"/>
      <c r="O174" s="2">
        <f t="shared" si="194"/>
        <v>-532.30999999999995</v>
      </c>
      <c r="P174" s="2">
        <f t="shared" si="195"/>
        <v>-532.30999999999995</v>
      </c>
      <c r="Q174" s="2">
        <f t="shared" si="196"/>
        <v>0</v>
      </c>
      <c r="R174" s="2">
        <f t="shared" si="197"/>
        <v>0</v>
      </c>
      <c r="S174" s="2">
        <f t="shared" si="198"/>
        <v>0</v>
      </c>
      <c r="T174" s="2">
        <f t="shared" si="199"/>
        <v>0</v>
      </c>
      <c r="U174" s="2">
        <f t="shared" si="200"/>
        <v>0</v>
      </c>
      <c r="V174" s="2">
        <f t="shared" si="201"/>
        <v>0</v>
      </c>
      <c r="W174" s="2">
        <f t="shared" si="202"/>
        <v>0</v>
      </c>
      <c r="X174" s="2">
        <f t="shared" si="203"/>
        <v>0</v>
      </c>
      <c r="Y174" s="2">
        <f t="shared" si="204"/>
        <v>0</v>
      </c>
      <c r="Z174" s="2"/>
      <c r="AA174" s="2">
        <v>16697018</v>
      </c>
      <c r="AB174" s="2">
        <f t="shared" si="205"/>
        <v>1383.1</v>
      </c>
      <c r="AC174" s="2">
        <f t="shared" si="193"/>
        <v>1383.1</v>
      </c>
      <c r="AD174" s="2">
        <f t="shared" si="227"/>
        <v>0</v>
      </c>
      <c r="AE174" s="2">
        <f t="shared" si="228"/>
        <v>0</v>
      </c>
      <c r="AF174" s="2">
        <f t="shared" si="229"/>
        <v>0</v>
      </c>
      <c r="AG174" s="2">
        <f t="shared" si="206"/>
        <v>0</v>
      </c>
      <c r="AH174" s="2">
        <f t="shared" si="230"/>
        <v>0</v>
      </c>
      <c r="AI174" s="2">
        <f t="shared" si="231"/>
        <v>0</v>
      </c>
      <c r="AJ174" s="2">
        <f t="shared" si="207"/>
        <v>0</v>
      </c>
      <c r="AK174" s="2">
        <v>1383.1</v>
      </c>
      <c r="AL174" s="2">
        <v>1383.1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111</v>
      </c>
      <c r="AU174" s="2">
        <v>64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3</v>
      </c>
      <c r="BI174" s="2">
        <v>1</v>
      </c>
      <c r="BJ174" s="2" t="s">
        <v>320</v>
      </c>
      <c r="BK174" s="2"/>
      <c r="BL174" s="2"/>
      <c r="BM174" s="2">
        <v>11001</v>
      </c>
      <c r="BN174" s="2">
        <v>0</v>
      </c>
      <c r="BO174" s="2" t="s">
        <v>6</v>
      </c>
      <c r="BP174" s="2">
        <v>0</v>
      </c>
      <c r="BQ174" s="2">
        <v>2</v>
      </c>
      <c r="BR174" s="2">
        <v>1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123</v>
      </c>
      <c r="CA174" s="2">
        <v>75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6</v>
      </c>
      <c r="CO174" s="2">
        <v>0</v>
      </c>
      <c r="CP174" s="2">
        <f t="shared" si="208"/>
        <v>-532.30999999999995</v>
      </c>
      <c r="CQ174" s="2">
        <f t="shared" si="209"/>
        <v>1383.1</v>
      </c>
      <c r="CR174" s="2">
        <f t="shared" si="210"/>
        <v>0</v>
      </c>
      <c r="CS174" s="2">
        <f t="shared" si="211"/>
        <v>0</v>
      </c>
      <c r="CT174" s="2">
        <f t="shared" si="212"/>
        <v>0</v>
      </c>
      <c r="CU174" s="2">
        <f t="shared" si="213"/>
        <v>0</v>
      </c>
      <c r="CV174" s="2">
        <f t="shared" si="214"/>
        <v>0</v>
      </c>
      <c r="CW174" s="2">
        <f t="shared" si="215"/>
        <v>0</v>
      </c>
      <c r="CX174" s="2">
        <f t="shared" si="216"/>
        <v>0</v>
      </c>
      <c r="CY174" s="2">
        <f t="shared" si="217"/>
        <v>0</v>
      </c>
      <c r="CZ174" s="2">
        <f t="shared" si="218"/>
        <v>0</v>
      </c>
      <c r="DA174" s="2"/>
      <c r="DB174" s="2"/>
      <c r="DC174" s="2" t="s">
        <v>6</v>
      </c>
      <c r="DD174" s="2" t="s">
        <v>6</v>
      </c>
      <c r="DE174" s="2" t="s">
        <v>6</v>
      </c>
      <c r="DF174" s="2" t="s">
        <v>6</v>
      </c>
      <c r="DG174" s="2" t="s">
        <v>6</v>
      </c>
      <c r="DH174" s="2" t="s">
        <v>6</v>
      </c>
      <c r="DI174" s="2" t="s">
        <v>6</v>
      </c>
      <c r="DJ174" s="2" t="s">
        <v>6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1009</v>
      </c>
      <c r="DV174" s="2" t="s">
        <v>26</v>
      </c>
      <c r="DW174" s="2" t="s">
        <v>26</v>
      </c>
      <c r="DX174" s="2">
        <v>1000</v>
      </c>
      <c r="DY174" s="2"/>
      <c r="DZ174" s="2"/>
      <c r="EA174" s="2"/>
      <c r="EB174" s="2"/>
      <c r="EC174" s="2"/>
      <c r="ED174" s="2"/>
      <c r="EE174" s="2">
        <v>16510488</v>
      </c>
      <c r="EF174" s="2">
        <v>2</v>
      </c>
      <c r="EG174" s="2" t="s">
        <v>40</v>
      </c>
      <c r="EH174" s="2">
        <v>0</v>
      </c>
      <c r="EI174" s="2" t="s">
        <v>6</v>
      </c>
      <c r="EJ174" s="2">
        <v>1</v>
      </c>
      <c r="EK174" s="2">
        <v>11001</v>
      </c>
      <c r="EL174" s="2" t="s">
        <v>51</v>
      </c>
      <c r="EM174" s="2" t="s">
        <v>245</v>
      </c>
      <c r="EN174" s="2"/>
      <c r="EO174" s="2" t="s">
        <v>6</v>
      </c>
      <c r="EP174" s="2"/>
      <c r="EQ174" s="2">
        <v>0</v>
      </c>
      <c r="ER174" s="2">
        <v>1383.1</v>
      </c>
      <c r="ES174" s="2">
        <v>1383.1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19"/>
        <v>0</v>
      </c>
      <c r="FS174" s="2">
        <v>0</v>
      </c>
      <c r="FT174" s="2" t="s">
        <v>44</v>
      </c>
      <c r="FU174" s="2" t="s">
        <v>45</v>
      </c>
      <c r="FV174" s="2"/>
      <c r="FW174" s="2"/>
      <c r="FX174" s="2">
        <v>110.7</v>
      </c>
      <c r="FY174" s="2">
        <v>63.75</v>
      </c>
      <c r="FZ174" s="2"/>
      <c r="GA174" s="2" t="s">
        <v>6</v>
      </c>
      <c r="GB174" s="2"/>
      <c r="GC174" s="2"/>
      <c r="GD174" s="2">
        <v>0</v>
      </c>
      <c r="GE174" s="2"/>
      <c r="GF174" s="2">
        <v>110322092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20"/>
        <v>0</v>
      </c>
      <c r="GM174" s="2">
        <f t="shared" si="221"/>
        <v>-532.30999999999995</v>
      </c>
      <c r="GN174" s="2">
        <f t="shared" si="222"/>
        <v>-532.30999999999995</v>
      </c>
      <c r="GO174" s="2">
        <f t="shared" si="223"/>
        <v>0</v>
      </c>
      <c r="GP174" s="2">
        <f t="shared" si="224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225"/>
        <v>0</v>
      </c>
      <c r="GW174" s="2">
        <v>1</v>
      </c>
      <c r="GX174" s="2">
        <f t="shared" si="226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18</v>
      </c>
      <c r="B175">
        <v>1</v>
      </c>
      <c r="C175">
        <v>324</v>
      </c>
      <c r="E175" t="s">
        <v>317</v>
      </c>
      <c r="F175" t="s">
        <v>318</v>
      </c>
      <c r="G175" t="s">
        <v>319</v>
      </c>
      <c r="H175" t="s">
        <v>26</v>
      </c>
      <c r="I175">
        <f>I169*J175</f>
        <v>-0.38486999999999999</v>
      </c>
      <c r="J175">
        <v>-0.15700008158603246</v>
      </c>
      <c r="O175">
        <f t="shared" si="194"/>
        <v>-3491.98</v>
      </c>
      <c r="P175">
        <f t="shared" si="195"/>
        <v>-3491.98</v>
      </c>
      <c r="Q175">
        <f t="shared" si="196"/>
        <v>0</v>
      </c>
      <c r="R175">
        <f t="shared" si="197"/>
        <v>0</v>
      </c>
      <c r="S175">
        <f t="shared" si="198"/>
        <v>0</v>
      </c>
      <c r="T175">
        <f t="shared" si="199"/>
        <v>0</v>
      </c>
      <c r="U175">
        <f t="shared" si="200"/>
        <v>0</v>
      </c>
      <c r="V175">
        <f t="shared" si="201"/>
        <v>0</v>
      </c>
      <c r="W175">
        <f t="shared" si="202"/>
        <v>0</v>
      </c>
      <c r="X175">
        <f t="shared" si="203"/>
        <v>0</v>
      </c>
      <c r="Y175">
        <f t="shared" si="204"/>
        <v>0</v>
      </c>
      <c r="AA175">
        <v>16697019</v>
      </c>
      <c r="AB175">
        <f t="shared" si="205"/>
        <v>1383.1</v>
      </c>
      <c r="AC175">
        <f t="shared" si="193"/>
        <v>1383.1</v>
      </c>
      <c r="AD175">
        <f t="shared" si="227"/>
        <v>0</v>
      </c>
      <c r="AE175">
        <f t="shared" si="228"/>
        <v>0</v>
      </c>
      <c r="AF175">
        <f t="shared" si="229"/>
        <v>0</v>
      </c>
      <c r="AG175">
        <f t="shared" si="206"/>
        <v>0</v>
      </c>
      <c r="AH175">
        <f t="shared" si="230"/>
        <v>0</v>
      </c>
      <c r="AI175">
        <f t="shared" si="231"/>
        <v>0</v>
      </c>
      <c r="AJ175">
        <f t="shared" si="207"/>
        <v>0</v>
      </c>
      <c r="AK175">
        <v>1383.1</v>
      </c>
      <c r="AL175">
        <v>1383.1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6.56</v>
      </c>
      <c r="BA175">
        <v>1</v>
      </c>
      <c r="BB175">
        <v>1</v>
      </c>
      <c r="BC175">
        <v>6.56</v>
      </c>
      <c r="BD175" t="s">
        <v>6</v>
      </c>
      <c r="BE175" t="s">
        <v>6</v>
      </c>
      <c r="BF175" t="s">
        <v>6</v>
      </c>
      <c r="BG175" t="s">
        <v>6</v>
      </c>
      <c r="BH175">
        <v>3</v>
      </c>
      <c r="BI175">
        <v>1</v>
      </c>
      <c r="BJ175" t="s">
        <v>320</v>
      </c>
      <c r="BM175">
        <v>11001</v>
      </c>
      <c r="BN175">
        <v>0</v>
      </c>
      <c r="BO175" t="s">
        <v>6</v>
      </c>
      <c r="BP175">
        <v>0</v>
      </c>
      <c r="BQ175">
        <v>2</v>
      </c>
      <c r="BR175">
        <v>1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123</v>
      </c>
      <c r="CA175">
        <v>75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208"/>
        <v>-3491.98</v>
      </c>
      <c r="CQ175">
        <f t="shared" si="209"/>
        <v>9073.1359999999986</v>
      </c>
      <c r="CR175">
        <f t="shared" si="210"/>
        <v>0</v>
      </c>
      <c r="CS175">
        <f t="shared" si="211"/>
        <v>0</v>
      </c>
      <c r="CT175">
        <f t="shared" si="212"/>
        <v>0</v>
      </c>
      <c r="CU175">
        <f t="shared" si="213"/>
        <v>0</v>
      </c>
      <c r="CV175">
        <f t="shared" si="214"/>
        <v>0</v>
      </c>
      <c r="CW175">
        <f t="shared" si="215"/>
        <v>0</v>
      </c>
      <c r="CX175">
        <f t="shared" si="216"/>
        <v>0</v>
      </c>
      <c r="CY175">
        <f t="shared" si="217"/>
        <v>0</v>
      </c>
      <c r="CZ175">
        <f t="shared" si="218"/>
        <v>0</v>
      </c>
      <c r="DC175" t="s">
        <v>6</v>
      </c>
      <c r="DD175" t="s">
        <v>6</v>
      </c>
      <c r="DE175" t="s">
        <v>6</v>
      </c>
      <c r="DF175" t="s">
        <v>6</v>
      </c>
      <c r="DG175" t="s">
        <v>6</v>
      </c>
      <c r="DH175" t="s">
        <v>6</v>
      </c>
      <c r="DI175" t="s">
        <v>6</v>
      </c>
      <c r="DJ175" t="s">
        <v>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1009</v>
      </c>
      <c r="DV175" t="s">
        <v>26</v>
      </c>
      <c r="DW175" t="s">
        <v>26</v>
      </c>
      <c r="DX175">
        <v>1000</v>
      </c>
      <c r="EE175">
        <v>16510488</v>
      </c>
      <c r="EF175">
        <v>2</v>
      </c>
      <c r="EG175" t="s">
        <v>40</v>
      </c>
      <c r="EH175">
        <v>0</v>
      </c>
      <c r="EI175" t="s">
        <v>6</v>
      </c>
      <c r="EJ175">
        <v>1</v>
      </c>
      <c r="EK175">
        <v>11001</v>
      </c>
      <c r="EL175" t="s">
        <v>51</v>
      </c>
      <c r="EM175" t="s">
        <v>245</v>
      </c>
      <c r="EO175" t="s">
        <v>6</v>
      </c>
      <c r="EQ175">
        <v>0</v>
      </c>
      <c r="ER175">
        <v>1383.1</v>
      </c>
      <c r="ES175">
        <v>1383.1</v>
      </c>
      <c r="ET175">
        <v>0</v>
      </c>
      <c r="EU175">
        <v>0</v>
      </c>
      <c r="EV175">
        <v>0</v>
      </c>
      <c r="EW175">
        <v>0</v>
      </c>
      <c r="EX175">
        <v>0</v>
      </c>
      <c r="FQ175">
        <v>0</v>
      </c>
      <c r="FR175">
        <f t="shared" si="219"/>
        <v>0</v>
      </c>
      <c r="FS175">
        <v>0</v>
      </c>
      <c r="FT175" t="s">
        <v>44</v>
      </c>
      <c r="FU175" t="s">
        <v>45</v>
      </c>
      <c r="FX175">
        <v>110.7</v>
      </c>
      <c r="FY175">
        <v>63.75</v>
      </c>
      <c r="GA175" t="s">
        <v>6</v>
      </c>
      <c r="GD175">
        <v>0</v>
      </c>
      <c r="GF175">
        <v>110322092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20"/>
        <v>0</v>
      </c>
      <c r="GM175">
        <f t="shared" si="221"/>
        <v>-3491.98</v>
      </c>
      <c r="GN175">
        <f t="shared" si="222"/>
        <v>-3491.98</v>
      </c>
      <c r="GO175">
        <f t="shared" si="223"/>
        <v>0</v>
      </c>
      <c r="GP175">
        <f t="shared" si="224"/>
        <v>0</v>
      </c>
      <c r="GR175">
        <v>0</v>
      </c>
      <c r="GS175">
        <v>3</v>
      </c>
      <c r="GT175">
        <v>0</v>
      </c>
      <c r="GU175" t="s">
        <v>6</v>
      </c>
      <c r="GV175">
        <f t="shared" si="225"/>
        <v>0</v>
      </c>
      <c r="GW175">
        <v>1</v>
      </c>
      <c r="GX175">
        <f t="shared" si="226"/>
        <v>0</v>
      </c>
      <c r="HA175">
        <v>0</v>
      </c>
      <c r="HB175">
        <v>0</v>
      </c>
      <c r="IK175">
        <v>0</v>
      </c>
    </row>
    <row r="176" spans="1:255" x14ac:dyDescent="0.2">
      <c r="A176" s="2">
        <v>18</v>
      </c>
      <c r="B176" s="2">
        <v>1</v>
      </c>
      <c r="C176" s="2">
        <v>312</v>
      </c>
      <c r="D176" s="2"/>
      <c r="E176" s="2" t="s">
        <v>321</v>
      </c>
      <c r="F176" s="2" t="s">
        <v>322</v>
      </c>
      <c r="G176" s="2" t="s">
        <v>323</v>
      </c>
      <c r="H176" s="2" t="s">
        <v>26</v>
      </c>
      <c r="I176" s="2">
        <f>I168*J176</f>
        <v>-0.13972999999999999</v>
      </c>
      <c r="J176" s="2">
        <v>-5.7000081586032467E-2</v>
      </c>
      <c r="K176" s="2"/>
      <c r="L176" s="2"/>
      <c r="M176" s="2"/>
      <c r="N176" s="2"/>
      <c r="O176" s="2">
        <f t="shared" si="194"/>
        <v>-858.47</v>
      </c>
      <c r="P176" s="2">
        <f t="shared" si="195"/>
        <v>-858.47</v>
      </c>
      <c r="Q176" s="2">
        <f t="shared" si="196"/>
        <v>0</v>
      </c>
      <c r="R176" s="2">
        <f t="shared" si="197"/>
        <v>0</v>
      </c>
      <c r="S176" s="2">
        <f t="shared" si="198"/>
        <v>0</v>
      </c>
      <c r="T176" s="2">
        <f t="shared" si="199"/>
        <v>0</v>
      </c>
      <c r="U176" s="2">
        <f t="shared" si="200"/>
        <v>0</v>
      </c>
      <c r="V176" s="2">
        <f t="shared" si="201"/>
        <v>0</v>
      </c>
      <c r="W176" s="2">
        <f t="shared" si="202"/>
        <v>0</v>
      </c>
      <c r="X176" s="2">
        <f t="shared" si="203"/>
        <v>0</v>
      </c>
      <c r="Y176" s="2">
        <f t="shared" si="204"/>
        <v>0</v>
      </c>
      <c r="Z176" s="2"/>
      <c r="AA176" s="2">
        <v>16697018</v>
      </c>
      <c r="AB176" s="2">
        <f t="shared" si="205"/>
        <v>6143.8</v>
      </c>
      <c r="AC176" s="2">
        <f t="shared" si="193"/>
        <v>6143.8</v>
      </c>
      <c r="AD176" s="2">
        <f t="shared" si="227"/>
        <v>0</v>
      </c>
      <c r="AE176" s="2">
        <f t="shared" si="228"/>
        <v>0</v>
      </c>
      <c r="AF176" s="2">
        <f t="shared" si="229"/>
        <v>0</v>
      </c>
      <c r="AG176" s="2">
        <f t="shared" si="206"/>
        <v>0</v>
      </c>
      <c r="AH176" s="2">
        <f t="shared" si="230"/>
        <v>0</v>
      </c>
      <c r="AI176" s="2">
        <f t="shared" si="231"/>
        <v>0</v>
      </c>
      <c r="AJ176" s="2">
        <f t="shared" si="207"/>
        <v>0</v>
      </c>
      <c r="AK176" s="2">
        <v>6143.8</v>
      </c>
      <c r="AL176" s="2">
        <v>6143.8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111</v>
      </c>
      <c r="AU176" s="2">
        <v>64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3</v>
      </c>
      <c r="BI176" s="2">
        <v>1</v>
      </c>
      <c r="BJ176" s="2" t="s">
        <v>324</v>
      </c>
      <c r="BK176" s="2"/>
      <c r="BL176" s="2"/>
      <c r="BM176" s="2">
        <v>11001</v>
      </c>
      <c r="BN176" s="2">
        <v>0</v>
      </c>
      <c r="BO176" s="2" t="s">
        <v>6</v>
      </c>
      <c r="BP176" s="2">
        <v>0</v>
      </c>
      <c r="BQ176" s="2">
        <v>2</v>
      </c>
      <c r="BR176" s="2">
        <v>1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123</v>
      </c>
      <c r="CA176" s="2">
        <v>75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6</v>
      </c>
      <c r="CO176" s="2">
        <v>0</v>
      </c>
      <c r="CP176" s="2">
        <f t="shared" si="208"/>
        <v>-858.47</v>
      </c>
      <c r="CQ176" s="2">
        <f t="shared" si="209"/>
        <v>6143.8</v>
      </c>
      <c r="CR176" s="2">
        <f t="shared" si="210"/>
        <v>0</v>
      </c>
      <c r="CS176" s="2">
        <f t="shared" si="211"/>
        <v>0</v>
      </c>
      <c r="CT176" s="2">
        <f t="shared" si="212"/>
        <v>0</v>
      </c>
      <c r="CU176" s="2">
        <f t="shared" si="213"/>
        <v>0</v>
      </c>
      <c r="CV176" s="2">
        <f t="shared" si="214"/>
        <v>0</v>
      </c>
      <c r="CW176" s="2">
        <f t="shared" si="215"/>
        <v>0</v>
      </c>
      <c r="CX176" s="2">
        <f t="shared" si="216"/>
        <v>0</v>
      </c>
      <c r="CY176" s="2">
        <f t="shared" si="217"/>
        <v>0</v>
      </c>
      <c r="CZ176" s="2">
        <f t="shared" si="218"/>
        <v>0</v>
      </c>
      <c r="DA176" s="2"/>
      <c r="DB176" s="2"/>
      <c r="DC176" s="2" t="s">
        <v>6</v>
      </c>
      <c r="DD176" s="2" t="s">
        <v>6</v>
      </c>
      <c r="DE176" s="2" t="s">
        <v>6</v>
      </c>
      <c r="DF176" s="2" t="s">
        <v>6</v>
      </c>
      <c r="DG176" s="2" t="s">
        <v>6</v>
      </c>
      <c r="DH176" s="2" t="s">
        <v>6</v>
      </c>
      <c r="DI176" s="2" t="s">
        <v>6</v>
      </c>
      <c r="DJ176" s="2" t="s">
        <v>6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1009</v>
      </c>
      <c r="DV176" s="2" t="s">
        <v>26</v>
      </c>
      <c r="DW176" s="2" t="s">
        <v>26</v>
      </c>
      <c r="DX176" s="2">
        <v>1000</v>
      </c>
      <c r="DY176" s="2"/>
      <c r="DZ176" s="2"/>
      <c r="EA176" s="2"/>
      <c r="EB176" s="2"/>
      <c r="EC176" s="2"/>
      <c r="ED176" s="2"/>
      <c r="EE176" s="2">
        <v>16510488</v>
      </c>
      <c r="EF176" s="2">
        <v>2</v>
      </c>
      <c r="EG176" s="2" t="s">
        <v>40</v>
      </c>
      <c r="EH176" s="2">
        <v>0</v>
      </c>
      <c r="EI176" s="2" t="s">
        <v>6</v>
      </c>
      <c r="EJ176" s="2">
        <v>1</v>
      </c>
      <c r="EK176" s="2">
        <v>11001</v>
      </c>
      <c r="EL176" s="2" t="s">
        <v>51</v>
      </c>
      <c r="EM176" s="2" t="s">
        <v>245</v>
      </c>
      <c r="EN176" s="2"/>
      <c r="EO176" s="2" t="s">
        <v>6</v>
      </c>
      <c r="EP176" s="2"/>
      <c r="EQ176" s="2">
        <v>0</v>
      </c>
      <c r="ER176" s="2">
        <v>6143.8</v>
      </c>
      <c r="ES176" s="2">
        <v>6143.8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19"/>
        <v>0</v>
      </c>
      <c r="FS176" s="2">
        <v>0</v>
      </c>
      <c r="FT176" s="2" t="s">
        <v>44</v>
      </c>
      <c r="FU176" s="2" t="s">
        <v>45</v>
      </c>
      <c r="FV176" s="2"/>
      <c r="FW176" s="2"/>
      <c r="FX176" s="2">
        <v>110.7</v>
      </c>
      <c r="FY176" s="2">
        <v>63.75</v>
      </c>
      <c r="FZ176" s="2"/>
      <c r="GA176" s="2" t="s">
        <v>6</v>
      </c>
      <c r="GB176" s="2"/>
      <c r="GC176" s="2"/>
      <c r="GD176" s="2">
        <v>0</v>
      </c>
      <c r="GE176" s="2"/>
      <c r="GF176" s="2">
        <v>-1414849288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20"/>
        <v>0</v>
      </c>
      <c r="GM176" s="2">
        <f t="shared" si="221"/>
        <v>-858.47</v>
      </c>
      <c r="GN176" s="2">
        <f t="shared" si="222"/>
        <v>-858.47</v>
      </c>
      <c r="GO176" s="2">
        <f t="shared" si="223"/>
        <v>0</v>
      </c>
      <c r="GP176" s="2">
        <f t="shared" si="224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225"/>
        <v>0</v>
      </c>
      <c r="GW176" s="2">
        <v>1</v>
      </c>
      <c r="GX176" s="2">
        <f t="shared" si="226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325</v>
      </c>
      <c r="E177" t="s">
        <v>321</v>
      </c>
      <c r="F177" t="s">
        <v>322</v>
      </c>
      <c r="G177" t="s">
        <v>323</v>
      </c>
      <c r="H177" t="s">
        <v>26</v>
      </c>
      <c r="I177">
        <f>I169*J177</f>
        <v>-0.13972999999999999</v>
      </c>
      <c r="J177">
        <v>-5.7000081586032467E-2</v>
      </c>
      <c r="O177">
        <f t="shared" si="194"/>
        <v>-5631.58</v>
      </c>
      <c r="P177">
        <f t="shared" si="195"/>
        <v>-5631.58</v>
      </c>
      <c r="Q177">
        <f t="shared" si="196"/>
        <v>0</v>
      </c>
      <c r="R177">
        <f t="shared" si="197"/>
        <v>0</v>
      </c>
      <c r="S177">
        <f t="shared" si="198"/>
        <v>0</v>
      </c>
      <c r="T177">
        <f t="shared" si="199"/>
        <v>0</v>
      </c>
      <c r="U177">
        <f t="shared" si="200"/>
        <v>0</v>
      </c>
      <c r="V177">
        <f t="shared" si="201"/>
        <v>0</v>
      </c>
      <c r="W177">
        <f t="shared" si="202"/>
        <v>0</v>
      </c>
      <c r="X177">
        <f t="shared" si="203"/>
        <v>0</v>
      </c>
      <c r="Y177">
        <f t="shared" si="204"/>
        <v>0</v>
      </c>
      <c r="AA177">
        <v>16697019</v>
      </c>
      <c r="AB177">
        <f t="shared" si="205"/>
        <v>6143.8</v>
      </c>
      <c r="AC177">
        <f t="shared" si="193"/>
        <v>6143.8</v>
      </c>
      <c r="AD177">
        <f t="shared" si="227"/>
        <v>0</v>
      </c>
      <c r="AE177">
        <f t="shared" si="228"/>
        <v>0</v>
      </c>
      <c r="AF177">
        <f t="shared" si="229"/>
        <v>0</v>
      </c>
      <c r="AG177">
        <f t="shared" si="206"/>
        <v>0</v>
      </c>
      <c r="AH177">
        <f t="shared" si="230"/>
        <v>0</v>
      </c>
      <c r="AI177">
        <f t="shared" si="231"/>
        <v>0</v>
      </c>
      <c r="AJ177">
        <f t="shared" si="207"/>
        <v>0</v>
      </c>
      <c r="AK177">
        <v>6143.8</v>
      </c>
      <c r="AL177">
        <v>6143.8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111</v>
      </c>
      <c r="AU177">
        <v>64</v>
      </c>
      <c r="AV177">
        <v>1</v>
      </c>
      <c r="AW177">
        <v>1</v>
      </c>
      <c r="AZ177">
        <v>6.56</v>
      </c>
      <c r="BA177">
        <v>1</v>
      </c>
      <c r="BB177">
        <v>1</v>
      </c>
      <c r="BC177">
        <v>6.56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324</v>
      </c>
      <c r="BM177">
        <v>11001</v>
      </c>
      <c r="BN177">
        <v>0</v>
      </c>
      <c r="BO177" t="s">
        <v>6</v>
      </c>
      <c r="BP177">
        <v>0</v>
      </c>
      <c r="BQ177">
        <v>2</v>
      </c>
      <c r="BR177">
        <v>1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123</v>
      </c>
      <c r="CA177">
        <v>75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208"/>
        <v>-5631.58</v>
      </c>
      <c r="CQ177">
        <f t="shared" si="209"/>
        <v>40303.328000000001</v>
      </c>
      <c r="CR177">
        <f t="shared" si="210"/>
        <v>0</v>
      </c>
      <c r="CS177">
        <f t="shared" si="211"/>
        <v>0</v>
      </c>
      <c r="CT177">
        <f t="shared" si="212"/>
        <v>0</v>
      </c>
      <c r="CU177">
        <f t="shared" si="213"/>
        <v>0</v>
      </c>
      <c r="CV177">
        <f t="shared" si="214"/>
        <v>0</v>
      </c>
      <c r="CW177">
        <f t="shared" si="215"/>
        <v>0</v>
      </c>
      <c r="CX177">
        <f t="shared" si="216"/>
        <v>0</v>
      </c>
      <c r="CY177">
        <f t="shared" si="217"/>
        <v>0</v>
      </c>
      <c r="CZ177">
        <f t="shared" si="218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1009</v>
      </c>
      <c r="DV177" t="s">
        <v>26</v>
      </c>
      <c r="DW177" t="s">
        <v>26</v>
      </c>
      <c r="DX177">
        <v>1000</v>
      </c>
      <c r="EE177">
        <v>16510488</v>
      </c>
      <c r="EF177">
        <v>2</v>
      </c>
      <c r="EG177" t="s">
        <v>40</v>
      </c>
      <c r="EH177">
        <v>0</v>
      </c>
      <c r="EI177" t="s">
        <v>6</v>
      </c>
      <c r="EJ177">
        <v>1</v>
      </c>
      <c r="EK177">
        <v>11001</v>
      </c>
      <c r="EL177" t="s">
        <v>51</v>
      </c>
      <c r="EM177" t="s">
        <v>245</v>
      </c>
      <c r="EO177" t="s">
        <v>6</v>
      </c>
      <c r="EQ177">
        <v>0</v>
      </c>
      <c r="ER177">
        <v>6143.8</v>
      </c>
      <c r="ES177">
        <v>6143.8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219"/>
        <v>0</v>
      </c>
      <c r="FS177">
        <v>0</v>
      </c>
      <c r="FT177" t="s">
        <v>44</v>
      </c>
      <c r="FU177" t="s">
        <v>45</v>
      </c>
      <c r="FX177">
        <v>110.7</v>
      </c>
      <c r="FY177">
        <v>63.75</v>
      </c>
      <c r="GA177" t="s">
        <v>6</v>
      </c>
      <c r="GD177">
        <v>0</v>
      </c>
      <c r="GF177">
        <v>-1414849288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20"/>
        <v>0</v>
      </c>
      <c r="GM177">
        <f t="shared" si="221"/>
        <v>-5631.58</v>
      </c>
      <c r="GN177">
        <f t="shared" si="222"/>
        <v>-5631.58</v>
      </c>
      <c r="GO177">
        <f t="shared" si="223"/>
        <v>0</v>
      </c>
      <c r="GP177">
        <f t="shared" si="224"/>
        <v>0</v>
      </c>
      <c r="GR177">
        <v>0</v>
      </c>
      <c r="GS177">
        <v>3</v>
      </c>
      <c r="GT177">
        <v>0</v>
      </c>
      <c r="GU177" t="s">
        <v>6</v>
      </c>
      <c r="GV177">
        <f t="shared" si="225"/>
        <v>0</v>
      </c>
      <c r="GW177">
        <v>1</v>
      </c>
      <c r="GX177">
        <f t="shared" si="226"/>
        <v>0</v>
      </c>
      <c r="HA177">
        <v>0</v>
      </c>
      <c r="HB177"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313</v>
      </c>
      <c r="D178" s="2"/>
      <c r="E178" s="2" t="s">
        <v>325</v>
      </c>
      <c r="F178" s="2" t="s">
        <v>326</v>
      </c>
      <c r="G178" s="2" t="s">
        <v>327</v>
      </c>
      <c r="H178" s="2" t="s">
        <v>26</v>
      </c>
      <c r="I178" s="2">
        <f>I168*J178</f>
        <v>-0.306425</v>
      </c>
      <c r="J178" s="2">
        <v>-0.125</v>
      </c>
      <c r="K178" s="2"/>
      <c r="L178" s="2"/>
      <c r="M178" s="2"/>
      <c r="N178" s="2"/>
      <c r="O178" s="2">
        <f t="shared" si="194"/>
        <v>-211.07</v>
      </c>
      <c r="P178" s="2">
        <f t="shared" si="195"/>
        <v>-211.07</v>
      </c>
      <c r="Q178" s="2">
        <f t="shared" si="196"/>
        <v>0</v>
      </c>
      <c r="R178" s="2">
        <f t="shared" si="197"/>
        <v>0</v>
      </c>
      <c r="S178" s="2">
        <f t="shared" si="198"/>
        <v>0</v>
      </c>
      <c r="T178" s="2">
        <f t="shared" si="199"/>
        <v>0</v>
      </c>
      <c r="U178" s="2">
        <f t="shared" si="200"/>
        <v>0</v>
      </c>
      <c r="V178" s="2">
        <f t="shared" si="201"/>
        <v>0</v>
      </c>
      <c r="W178" s="2">
        <f t="shared" si="202"/>
        <v>0</v>
      </c>
      <c r="X178" s="2">
        <f t="shared" si="203"/>
        <v>0</v>
      </c>
      <c r="Y178" s="2">
        <f t="shared" si="204"/>
        <v>0</v>
      </c>
      <c r="Z178" s="2"/>
      <c r="AA178" s="2">
        <v>16697018</v>
      </c>
      <c r="AB178" s="2">
        <f t="shared" si="205"/>
        <v>688.8</v>
      </c>
      <c r="AC178" s="2">
        <f t="shared" si="193"/>
        <v>688.8</v>
      </c>
      <c r="AD178" s="2">
        <f t="shared" si="227"/>
        <v>0</v>
      </c>
      <c r="AE178" s="2">
        <f t="shared" si="228"/>
        <v>0</v>
      </c>
      <c r="AF178" s="2">
        <f t="shared" si="229"/>
        <v>0</v>
      </c>
      <c r="AG178" s="2">
        <f t="shared" si="206"/>
        <v>0</v>
      </c>
      <c r="AH178" s="2">
        <f t="shared" si="230"/>
        <v>0</v>
      </c>
      <c r="AI178" s="2">
        <f t="shared" si="231"/>
        <v>0</v>
      </c>
      <c r="AJ178" s="2">
        <f t="shared" si="207"/>
        <v>0</v>
      </c>
      <c r="AK178" s="2">
        <v>688.8</v>
      </c>
      <c r="AL178" s="2">
        <v>688.8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111</v>
      </c>
      <c r="AU178" s="2">
        <v>64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3</v>
      </c>
      <c r="BI178" s="2">
        <v>1</v>
      </c>
      <c r="BJ178" s="2" t="s">
        <v>328</v>
      </c>
      <c r="BK178" s="2"/>
      <c r="BL178" s="2"/>
      <c r="BM178" s="2">
        <v>11001</v>
      </c>
      <c r="BN178" s="2">
        <v>0</v>
      </c>
      <c r="BO178" s="2" t="s">
        <v>6</v>
      </c>
      <c r="BP178" s="2">
        <v>0</v>
      </c>
      <c r="BQ178" s="2">
        <v>2</v>
      </c>
      <c r="BR178" s="2">
        <v>1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123</v>
      </c>
      <c r="CA178" s="2">
        <v>75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6</v>
      </c>
      <c r="CO178" s="2">
        <v>0</v>
      </c>
      <c r="CP178" s="2">
        <f t="shared" si="208"/>
        <v>-211.07</v>
      </c>
      <c r="CQ178" s="2">
        <f t="shared" si="209"/>
        <v>688.8</v>
      </c>
      <c r="CR178" s="2">
        <f t="shared" si="210"/>
        <v>0</v>
      </c>
      <c r="CS178" s="2">
        <f t="shared" si="211"/>
        <v>0</v>
      </c>
      <c r="CT178" s="2">
        <f t="shared" si="212"/>
        <v>0</v>
      </c>
      <c r="CU178" s="2">
        <f t="shared" si="213"/>
        <v>0</v>
      </c>
      <c r="CV178" s="2">
        <f t="shared" si="214"/>
        <v>0</v>
      </c>
      <c r="CW178" s="2">
        <f t="shared" si="215"/>
        <v>0</v>
      </c>
      <c r="CX178" s="2">
        <f t="shared" si="216"/>
        <v>0</v>
      </c>
      <c r="CY178" s="2">
        <f t="shared" si="217"/>
        <v>0</v>
      </c>
      <c r="CZ178" s="2">
        <f t="shared" si="218"/>
        <v>0</v>
      </c>
      <c r="DA178" s="2"/>
      <c r="DB178" s="2"/>
      <c r="DC178" s="2" t="s">
        <v>6</v>
      </c>
      <c r="DD178" s="2" t="s">
        <v>6</v>
      </c>
      <c r="DE178" s="2" t="s">
        <v>6</v>
      </c>
      <c r="DF178" s="2" t="s">
        <v>6</v>
      </c>
      <c r="DG178" s="2" t="s">
        <v>6</v>
      </c>
      <c r="DH178" s="2" t="s">
        <v>6</v>
      </c>
      <c r="DI178" s="2" t="s">
        <v>6</v>
      </c>
      <c r="DJ178" s="2" t="s">
        <v>6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1009</v>
      </c>
      <c r="DV178" s="2" t="s">
        <v>26</v>
      </c>
      <c r="DW178" s="2" t="s">
        <v>26</v>
      </c>
      <c r="DX178" s="2">
        <v>1000</v>
      </c>
      <c r="DY178" s="2"/>
      <c r="DZ178" s="2"/>
      <c r="EA178" s="2"/>
      <c r="EB178" s="2"/>
      <c r="EC178" s="2"/>
      <c r="ED178" s="2"/>
      <c r="EE178" s="2">
        <v>16510488</v>
      </c>
      <c r="EF178" s="2">
        <v>2</v>
      </c>
      <c r="EG178" s="2" t="s">
        <v>40</v>
      </c>
      <c r="EH178" s="2">
        <v>0</v>
      </c>
      <c r="EI178" s="2" t="s">
        <v>6</v>
      </c>
      <c r="EJ178" s="2">
        <v>1</v>
      </c>
      <c r="EK178" s="2">
        <v>11001</v>
      </c>
      <c r="EL178" s="2" t="s">
        <v>51</v>
      </c>
      <c r="EM178" s="2" t="s">
        <v>245</v>
      </c>
      <c r="EN178" s="2"/>
      <c r="EO178" s="2" t="s">
        <v>6</v>
      </c>
      <c r="EP178" s="2"/>
      <c r="EQ178" s="2">
        <v>0</v>
      </c>
      <c r="ER178" s="2">
        <v>688.8</v>
      </c>
      <c r="ES178" s="2">
        <v>688.8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19"/>
        <v>0</v>
      </c>
      <c r="FS178" s="2">
        <v>0</v>
      </c>
      <c r="FT178" s="2" t="s">
        <v>44</v>
      </c>
      <c r="FU178" s="2" t="s">
        <v>45</v>
      </c>
      <c r="FV178" s="2"/>
      <c r="FW178" s="2"/>
      <c r="FX178" s="2">
        <v>110.7</v>
      </c>
      <c r="FY178" s="2">
        <v>63.75</v>
      </c>
      <c r="FZ178" s="2"/>
      <c r="GA178" s="2" t="s">
        <v>6</v>
      </c>
      <c r="GB178" s="2"/>
      <c r="GC178" s="2"/>
      <c r="GD178" s="2">
        <v>0</v>
      </c>
      <c r="GE178" s="2"/>
      <c r="GF178" s="2">
        <v>-956606579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20"/>
        <v>0</v>
      </c>
      <c r="GM178" s="2">
        <f t="shared" si="221"/>
        <v>-211.07</v>
      </c>
      <c r="GN178" s="2">
        <f t="shared" si="222"/>
        <v>-211.07</v>
      </c>
      <c r="GO178" s="2">
        <f t="shared" si="223"/>
        <v>0</v>
      </c>
      <c r="GP178" s="2">
        <f t="shared" si="224"/>
        <v>0</v>
      </c>
      <c r="GQ178" s="2"/>
      <c r="GR178" s="2">
        <v>0</v>
      </c>
      <c r="GS178" s="2">
        <v>3</v>
      </c>
      <c r="GT178" s="2">
        <v>0</v>
      </c>
      <c r="GU178" s="2" t="s">
        <v>6</v>
      </c>
      <c r="GV178" s="2">
        <f t="shared" si="225"/>
        <v>0</v>
      </c>
      <c r="GW178" s="2">
        <v>1</v>
      </c>
      <c r="GX178" s="2">
        <f t="shared" si="226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326</v>
      </c>
      <c r="E179" t="s">
        <v>325</v>
      </c>
      <c r="F179" t="s">
        <v>326</v>
      </c>
      <c r="G179" t="s">
        <v>327</v>
      </c>
      <c r="H179" t="s">
        <v>26</v>
      </c>
      <c r="I179">
        <f>I169*J179</f>
        <v>-0.306425</v>
      </c>
      <c r="J179">
        <v>-0.125</v>
      </c>
      <c r="O179">
        <f t="shared" si="194"/>
        <v>-1384.59</v>
      </c>
      <c r="P179">
        <f t="shared" si="195"/>
        <v>-1384.59</v>
      </c>
      <c r="Q179">
        <f t="shared" si="196"/>
        <v>0</v>
      </c>
      <c r="R179">
        <f t="shared" si="197"/>
        <v>0</v>
      </c>
      <c r="S179">
        <f t="shared" si="198"/>
        <v>0</v>
      </c>
      <c r="T179">
        <f t="shared" si="199"/>
        <v>0</v>
      </c>
      <c r="U179">
        <f t="shared" si="200"/>
        <v>0</v>
      </c>
      <c r="V179">
        <f t="shared" si="201"/>
        <v>0</v>
      </c>
      <c r="W179">
        <f t="shared" si="202"/>
        <v>0</v>
      </c>
      <c r="X179">
        <f t="shared" si="203"/>
        <v>0</v>
      </c>
      <c r="Y179">
        <f t="shared" si="204"/>
        <v>0</v>
      </c>
      <c r="AA179">
        <v>16697019</v>
      </c>
      <c r="AB179">
        <f t="shared" si="205"/>
        <v>688.8</v>
      </c>
      <c r="AC179">
        <f t="shared" si="193"/>
        <v>688.8</v>
      </c>
      <c r="AD179">
        <f t="shared" si="227"/>
        <v>0</v>
      </c>
      <c r="AE179">
        <f t="shared" si="228"/>
        <v>0</v>
      </c>
      <c r="AF179">
        <f t="shared" si="229"/>
        <v>0</v>
      </c>
      <c r="AG179">
        <f t="shared" si="206"/>
        <v>0</v>
      </c>
      <c r="AH179">
        <f t="shared" si="230"/>
        <v>0</v>
      </c>
      <c r="AI179">
        <f t="shared" si="231"/>
        <v>0</v>
      </c>
      <c r="AJ179">
        <f t="shared" si="207"/>
        <v>0</v>
      </c>
      <c r="AK179">
        <v>688.8</v>
      </c>
      <c r="AL179">
        <v>688.8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111</v>
      </c>
      <c r="AU179">
        <v>64</v>
      </c>
      <c r="AV179">
        <v>1</v>
      </c>
      <c r="AW179">
        <v>1</v>
      </c>
      <c r="AZ179">
        <v>6.56</v>
      </c>
      <c r="BA179">
        <v>1</v>
      </c>
      <c r="BB179">
        <v>1</v>
      </c>
      <c r="BC179">
        <v>6.56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328</v>
      </c>
      <c r="BM179">
        <v>11001</v>
      </c>
      <c r="BN179">
        <v>0</v>
      </c>
      <c r="BO179" t="s">
        <v>6</v>
      </c>
      <c r="BP179">
        <v>0</v>
      </c>
      <c r="BQ179">
        <v>2</v>
      </c>
      <c r="BR179">
        <v>1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123</v>
      </c>
      <c r="CA179">
        <v>75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208"/>
        <v>-1384.59</v>
      </c>
      <c r="CQ179">
        <f t="shared" si="209"/>
        <v>4518.5279999999993</v>
      </c>
      <c r="CR179">
        <f t="shared" si="210"/>
        <v>0</v>
      </c>
      <c r="CS179">
        <f t="shared" si="211"/>
        <v>0</v>
      </c>
      <c r="CT179">
        <f t="shared" si="212"/>
        <v>0</v>
      </c>
      <c r="CU179">
        <f t="shared" si="213"/>
        <v>0</v>
      </c>
      <c r="CV179">
        <f t="shared" si="214"/>
        <v>0</v>
      </c>
      <c r="CW179">
        <f t="shared" si="215"/>
        <v>0</v>
      </c>
      <c r="CX179">
        <f t="shared" si="216"/>
        <v>0</v>
      </c>
      <c r="CY179">
        <f t="shared" si="217"/>
        <v>0</v>
      </c>
      <c r="CZ179">
        <f t="shared" si="218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1009</v>
      </c>
      <c r="DV179" t="s">
        <v>26</v>
      </c>
      <c r="DW179" t="s">
        <v>26</v>
      </c>
      <c r="DX179">
        <v>1000</v>
      </c>
      <c r="EE179">
        <v>16510488</v>
      </c>
      <c r="EF179">
        <v>2</v>
      </c>
      <c r="EG179" t="s">
        <v>40</v>
      </c>
      <c r="EH179">
        <v>0</v>
      </c>
      <c r="EI179" t="s">
        <v>6</v>
      </c>
      <c r="EJ179">
        <v>1</v>
      </c>
      <c r="EK179">
        <v>11001</v>
      </c>
      <c r="EL179" t="s">
        <v>51</v>
      </c>
      <c r="EM179" t="s">
        <v>245</v>
      </c>
      <c r="EO179" t="s">
        <v>6</v>
      </c>
      <c r="EQ179">
        <v>0</v>
      </c>
      <c r="ER179">
        <v>688.8</v>
      </c>
      <c r="ES179">
        <v>688.8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19"/>
        <v>0</v>
      </c>
      <c r="FS179">
        <v>0</v>
      </c>
      <c r="FT179" t="s">
        <v>44</v>
      </c>
      <c r="FU179" t="s">
        <v>45</v>
      </c>
      <c r="FX179">
        <v>110.7</v>
      </c>
      <c r="FY179">
        <v>63.75</v>
      </c>
      <c r="GA179" t="s">
        <v>6</v>
      </c>
      <c r="GD179">
        <v>0</v>
      </c>
      <c r="GF179">
        <v>-956606579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20"/>
        <v>0</v>
      </c>
      <c r="GM179">
        <f t="shared" si="221"/>
        <v>-1384.59</v>
      </c>
      <c r="GN179">
        <f t="shared" si="222"/>
        <v>-1384.59</v>
      </c>
      <c r="GO179">
        <f t="shared" si="223"/>
        <v>0</v>
      </c>
      <c r="GP179">
        <f t="shared" si="224"/>
        <v>0</v>
      </c>
      <c r="GR179">
        <v>0</v>
      </c>
      <c r="GS179">
        <v>3</v>
      </c>
      <c r="GT179">
        <v>0</v>
      </c>
      <c r="GU179" t="s">
        <v>6</v>
      </c>
      <c r="GV179">
        <f t="shared" si="225"/>
        <v>0</v>
      </c>
      <c r="GW179">
        <v>1</v>
      </c>
      <c r="GX179">
        <f t="shared" si="226"/>
        <v>0</v>
      </c>
      <c r="HA179">
        <v>0</v>
      </c>
      <c r="HB179">
        <v>0</v>
      </c>
      <c r="IK179">
        <v>0</v>
      </c>
    </row>
    <row r="180" spans="1:255" x14ac:dyDescent="0.2">
      <c r="A180" s="2">
        <v>17</v>
      </c>
      <c r="B180" s="2">
        <v>1</v>
      </c>
      <c r="C180" s="2">
        <f>ROW(SmtRes!A338)</f>
        <v>338</v>
      </c>
      <c r="D180" s="2">
        <f>ROW(EtalonRes!A341)</f>
        <v>341</v>
      </c>
      <c r="E180" s="2" t="s">
        <v>329</v>
      </c>
      <c r="F180" s="2" t="s">
        <v>330</v>
      </c>
      <c r="G180" s="2" t="s">
        <v>331</v>
      </c>
      <c r="H180" s="2" t="s">
        <v>18</v>
      </c>
      <c r="I180" s="2">
        <f>ROUND(245.14/100,9)</f>
        <v>2.4514</v>
      </c>
      <c r="J180" s="2">
        <v>0</v>
      </c>
      <c r="K180" s="2"/>
      <c r="L180" s="2"/>
      <c r="M180" s="2"/>
      <c r="N180" s="2"/>
      <c r="O180" s="2">
        <f t="shared" si="194"/>
        <v>911.04</v>
      </c>
      <c r="P180" s="2">
        <f t="shared" si="195"/>
        <v>382.2</v>
      </c>
      <c r="Q180" s="2">
        <f t="shared" si="196"/>
        <v>248.2</v>
      </c>
      <c r="R180" s="2">
        <f t="shared" si="197"/>
        <v>9.09</v>
      </c>
      <c r="S180" s="2">
        <f t="shared" si="198"/>
        <v>280.64</v>
      </c>
      <c r="T180" s="2">
        <f t="shared" si="199"/>
        <v>0</v>
      </c>
      <c r="U180" s="2">
        <f t="shared" si="200"/>
        <v>25.653900999999994</v>
      </c>
      <c r="V180" s="2">
        <f t="shared" si="201"/>
        <v>0.73541999999999996</v>
      </c>
      <c r="W180" s="2">
        <f t="shared" si="202"/>
        <v>0</v>
      </c>
      <c r="X180" s="2">
        <f t="shared" si="203"/>
        <v>321.60000000000002</v>
      </c>
      <c r="Y180" s="2">
        <f t="shared" si="204"/>
        <v>185.43</v>
      </c>
      <c r="Z180" s="2"/>
      <c r="AA180" s="2">
        <v>16697018</v>
      </c>
      <c r="AB180" s="2">
        <f t="shared" si="205"/>
        <v>371.64</v>
      </c>
      <c r="AC180" s="2">
        <f t="shared" si="193"/>
        <v>155.91</v>
      </c>
      <c r="AD180" s="2">
        <f>ROUND(((((ET180*1.25))-((EU180*1.25)))+AE180),2)</f>
        <v>101.25</v>
      </c>
      <c r="AE180" s="2">
        <f>ROUND(((EU180*1.25)),2)</f>
        <v>3.71</v>
      </c>
      <c r="AF180" s="2">
        <f>ROUND(((EV180*1.15)),2)</f>
        <v>114.48</v>
      </c>
      <c r="AG180" s="2">
        <f t="shared" si="206"/>
        <v>0</v>
      </c>
      <c r="AH180" s="2">
        <f>((EW180*1.15))</f>
        <v>10.464999999999998</v>
      </c>
      <c r="AI180" s="2">
        <f>((EX180*1.25))</f>
        <v>0.3</v>
      </c>
      <c r="AJ180" s="2">
        <f t="shared" si="207"/>
        <v>0</v>
      </c>
      <c r="AK180" s="2">
        <v>336.46</v>
      </c>
      <c r="AL180" s="2">
        <v>155.91</v>
      </c>
      <c r="AM180" s="2">
        <v>81</v>
      </c>
      <c r="AN180" s="2">
        <v>2.97</v>
      </c>
      <c r="AO180" s="2">
        <v>99.55</v>
      </c>
      <c r="AP180" s="2">
        <v>0</v>
      </c>
      <c r="AQ180" s="2">
        <v>9.1</v>
      </c>
      <c r="AR180" s="2">
        <v>0.24</v>
      </c>
      <c r="AS180" s="2">
        <v>0</v>
      </c>
      <c r="AT180" s="2">
        <v>111</v>
      </c>
      <c r="AU180" s="2">
        <v>64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0</v>
      </c>
      <c r="BI180" s="2">
        <v>1</v>
      </c>
      <c r="BJ180" s="2" t="s">
        <v>332</v>
      </c>
      <c r="BK180" s="2"/>
      <c r="BL180" s="2"/>
      <c r="BM180" s="2">
        <v>11001</v>
      </c>
      <c r="BN180" s="2">
        <v>0</v>
      </c>
      <c r="BO180" s="2" t="s">
        <v>6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123</v>
      </c>
      <c r="CA180" s="2">
        <v>75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1430</v>
      </c>
      <c r="CO180" s="2">
        <v>0</v>
      </c>
      <c r="CP180" s="2">
        <f t="shared" si="208"/>
        <v>911.04</v>
      </c>
      <c r="CQ180" s="2">
        <f t="shared" si="209"/>
        <v>155.91</v>
      </c>
      <c r="CR180" s="2">
        <f t="shared" si="210"/>
        <v>101.25</v>
      </c>
      <c r="CS180" s="2">
        <f t="shared" si="211"/>
        <v>3.71</v>
      </c>
      <c r="CT180" s="2">
        <f t="shared" si="212"/>
        <v>114.48</v>
      </c>
      <c r="CU180" s="2">
        <f t="shared" si="213"/>
        <v>0</v>
      </c>
      <c r="CV180" s="2">
        <f t="shared" si="214"/>
        <v>10.464999999999998</v>
      </c>
      <c r="CW180" s="2">
        <f t="shared" si="215"/>
        <v>0.3</v>
      </c>
      <c r="CX180" s="2">
        <f t="shared" si="216"/>
        <v>0</v>
      </c>
      <c r="CY180" s="2">
        <f t="shared" si="217"/>
        <v>321.60029999999995</v>
      </c>
      <c r="CZ180" s="2">
        <f t="shared" si="218"/>
        <v>185.42719999999997</v>
      </c>
      <c r="DA180" s="2"/>
      <c r="DB180" s="2"/>
      <c r="DC180" s="2" t="s">
        <v>6</v>
      </c>
      <c r="DD180" s="2" t="s">
        <v>6</v>
      </c>
      <c r="DE180" s="2" t="s">
        <v>38</v>
      </c>
      <c r="DF180" s="2" t="s">
        <v>38</v>
      </c>
      <c r="DG180" s="2" t="s">
        <v>39</v>
      </c>
      <c r="DH180" s="2" t="s">
        <v>6</v>
      </c>
      <c r="DI180" s="2" t="s">
        <v>39</v>
      </c>
      <c r="DJ180" s="2" t="s">
        <v>38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1005</v>
      </c>
      <c r="DV180" s="2" t="s">
        <v>18</v>
      </c>
      <c r="DW180" s="2" t="s">
        <v>18</v>
      </c>
      <c r="DX180" s="2">
        <v>100</v>
      </c>
      <c r="DY180" s="2"/>
      <c r="DZ180" s="2"/>
      <c r="EA180" s="2"/>
      <c r="EB180" s="2"/>
      <c r="EC180" s="2"/>
      <c r="ED180" s="2"/>
      <c r="EE180" s="2">
        <v>16510488</v>
      </c>
      <c r="EF180" s="2">
        <v>2</v>
      </c>
      <c r="EG180" s="2" t="s">
        <v>40</v>
      </c>
      <c r="EH180" s="2">
        <v>0</v>
      </c>
      <c r="EI180" s="2" t="s">
        <v>6</v>
      </c>
      <c r="EJ180" s="2">
        <v>1</v>
      </c>
      <c r="EK180" s="2">
        <v>11001</v>
      </c>
      <c r="EL180" s="2" t="s">
        <v>51</v>
      </c>
      <c r="EM180" s="2" t="s">
        <v>245</v>
      </c>
      <c r="EN180" s="2"/>
      <c r="EO180" s="2" t="s">
        <v>43</v>
      </c>
      <c r="EP180" s="2"/>
      <c r="EQ180" s="2">
        <v>131072</v>
      </c>
      <c r="ER180" s="2">
        <v>336.46</v>
      </c>
      <c r="ES180" s="2">
        <v>155.91</v>
      </c>
      <c r="ET180" s="2">
        <v>81</v>
      </c>
      <c r="EU180" s="2">
        <v>2.97</v>
      </c>
      <c r="EV180" s="2">
        <v>99.55</v>
      </c>
      <c r="EW180" s="2">
        <v>9.1</v>
      </c>
      <c r="EX180" s="2">
        <v>0.24</v>
      </c>
      <c r="EY180" s="2">
        <v>0</v>
      </c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19"/>
        <v>0</v>
      </c>
      <c r="FS180" s="2">
        <v>0</v>
      </c>
      <c r="FT180" s="2" t="s">
        <v>44</v>
      </c>
      <c r="FU180" s="2" t="s">
        <v>45</v>
      </c>
      <c r="FV180" s="2"/>
      <c r="FW180" s="2"/>
      <c r="FX180" s="2">
        <v>110.7</v>
      </c>
      <c r="FY180" s="2">
        <v>63.75</v>
      </c>
      <c r="FZ180" s="2"/>
      <c r="GA180" s="2" t="s">
        <v>6</v>
      </c>
      <c r="GB180" s="2"/>
      <c r="GC180" s="2"/>
      <c r="GD180" s="2">
        <v>0</v>
      </c>
      <c r="GE180" s="2"/>
      <c r="GF180" s="2">
        <v>-1237303399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20"/>
        <v>0</v>
      </c>
      <c r="GM180" s="2">
        <f t="shared" si="221"/>
        <v>1418.07</v>
      </c>
      <c r="GN180" s="2">
        <f t="shared" si="222"/>
        <v>1418.07</v>
      </c>
      <c r="GO180" s="2">
        <f t="shared" si="223"/>
        <v>0</v>
      </c>
      <c r="GP180" s="2">
        <f t="shared" si="224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225"/>
        <v>0</v>
      </c>
      <c r="GW180" s="2">
        <v>1</v>
      </c>
      <c r="GX180" s="2">
        <f t="shared" si="226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17</v>
      </c>
      <c r="B181">
        <v>1</v>
      </c>
      <c r="C181">
        <f>ROW(SmtRes!A348)</f>
        <v>348</v>
      </c>
      <c r="D181">
        <f>ROW(EtalonRes!A350)</f>
        <v>350</v>
      </c>
      <c r="E181" t="s">
        <v>329</v>
      </c>
      <c r="F181" t="s">
        <v>330</v>
      </c>
      <c r="G181" t="s">
        <v>331</v>
      </c>
      <c r="H181" t="s">
        <v>18</v>
      </c>
      <c r="I181">
        <f>ROUND(245.14/100,9)</f>
        <v>2.4514</v>
      </c>
      <c r="J181">
        <v>0</v>
      </c>
      <c r="O181">
        <f t="shared" si="194"/>
        <v>5976.41</v>
      </c>
      <c r="P181">
        <f t="shared" si="195"/>
        <v>2507.2199999999998</v>
      </c>
      <c r="Q181">
        <f t="shared" si="196"/>
        <v>1628.22</v>
      </c>
      <c r="R181">
        <f t="shared" si="197"/>
        <v>59.66</v>
      </c>
      <c r="S181">
        <f t="shared" si="198"/>
        <v>1840.97</v>
      </c>
      <c r="T181">
        <f t="shared" si="199"/>
        <v>0</v>
      </c>
      <c r="U181">
        <f t="shared" si="200"/>
        <v>25.653900999999994</v>
      </c>
      <c r="V181">
        <f t="shared" si="201"/>
        <v>0.73541999999999996</v>
      </c>
      <c r="W181">
        <f t="shared" si="202"/>
        <v>0</v>
      </c>
      <c r="X181">
        <f t="shared" si="203"/>
        <v>2109.6999999999998</v>
      </c>
      <c r="Y181">
        <f t="shared" si="204"/>
        <v>1216.4000000000001</v>
      </c>
      <c r="AA181">
        <v>16697019</v>
      </c>
      <c r="AB181">
        <f t="shared" si="205"/>
        <v>371.64</v>
      </c>
      <c r="AC181">
        <f t="shared" si="193"/>
        <v>155.91</v>
      </c>
      <c r="AD181">
        <f>ROUND(((((ET181*1.25))-((EU181*1.25)))+AE181),2)</f>
        <v>101.25</v>
      </c>
      <c r="AE181">
        <f>ROUND(((EU181*1.25)),2)</f>
        <v>3.71</v>
      </c>
      <c r="AF181">
        <f>ROUND(((EV181*1.15)),2)</f>
        <v>114.48</v>
      </c>
      <c r="AG181">
        <f t="shared" si="206"/>
        <v>0</v>
      </c>
      <c r="AH181">
        <f>((EW181*1.15))</f>
        <v>10.464999999999998</v>
      </c>
      <c r="AI181">
        <f>((EX181*1.25))</f>
        <v>0.3</v>
      </c>
      <c r="AJ181">
        <f t="shared" si="207"/>
        <v>0</v>
      </c>
      <c r="AK181">
        <v>336.46</v>
      </c>
      <c r="AL181">
        <v>155.91</v>
      </c>
      <c r="AM181">
        <v>81</v>
      </c>
      <c r="AN181">
        <v>2.97</v>
      </c>
      <c r="AO181">
        <v>99.55</v>
      </c>
      <c r="AP181">
        <v>0</v>
      </c>
      <c r="AQ181">
        <v>9.1</v>
      </c>
      <c r="AR181">
        <v>0.24</v>
      </c>
      <c r="AS181">
        <v>0</v>
      </c>
      <c r="AT181">
        <v>111</v>
      </c>
      <c r="AU181">
        <v>64</v>
      </c>
      <c r="AV181">
        <v>1</v>
      </c>
      <c r="AW181">
        <v>1</v>
      </c>
      <c r="AZ181">
        <v>6.56</v>
      </c>
      <c r="BA181">
        <v>6.56</v>
      </c>
      <c r="BB181">
        <v>6.56</v>
      </c>
      <c r="BC181">
        <v>6.56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1</v>
      </c>
      <c r="BJ181" t="s">
        <v>332</v>
      </c>
      <c r="BM181">
        <v>11001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6.56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123</v>
      </c>
      <c r="CA181">
        <v>75</v>
      </c>
      <c r="CF181">
        <v>0</v>
      </c>
      <c r="CG181">
        <v>0</v>
      </c>
      <c r="CM181">
        <v>0</v>
      </c>
      <c r="CN181" t="s">
        <v>1430</v>
      </c>
      <c r="CO181">
        <v>0</v>
      </c>
      <c r="CP181">
        <f t="shared" si="208"/>
        <v>5976.41</v>
      </c>
      <c r="CQ181">
        <f t="shared" si="209"/>
        <v>1022.7696</v>
      </c>
      <c r="CR181">
        <f t="shared" si="210"/>
        <v>664.19999999999993</v>
      </c>
      <c r="CS181">
        <f t="shared" si="211"/>
        <v>24.337599999999998</v>
      </c>
      <c r="CT181">
        <f t="shared" si="212"/>
        <v>750.98879999999997</v>
      </c>
      <c r="CU181">
        <f t="shared" si="213"/>
        <v>0</v>
      </c>
      <c r="CV181">
        <f t="shared" si="214"/>
        <v>10.464999999999998</v>
      </c>
      <c r="CW181">
        <f t="shared" si="215"/>
        <v>0.3</v>
      </c>
      <c r="CX181">
        <f t="shared" si="216"/>
        <v>0</v>
      </c>
      <c r="CY181">
        <f t="shared" si="217"/>
        <v>2109.6993000000002</v>
      </c>
      <c r="CZ181">
        <f t="shared" si="218"/>
        <v>1216.4032</v>
      </c>
      <c r="DC181" t="s">
        <v>6</v>
      </c>
      <c r="DD181" t="s">
        <v>6</v>
      </c>
      <c r="DE181" t="s">
        <v>38</v>
      </c>
      <c r="DF181" t="s">
        <v>38</v>
      </c>
      <c r="DG181" t="s">
        <v>39</v>
      </c>
      <c r="DH181" t="s">
        <v>6</v>
      </c>
      <c r="DI181" t="s">
        <v>39</v>
      </c>
      <c r="DJ181" t="s">
        <v>38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1005</v>
      </c>
      <c r="DV181" t="s">
        <v>18</v>
      </c>
      <c r="DW181" t="s">
        <v>18</v>
      </c>
      <c r="DX181">
        <v>100</v>
      </c>
      <c r="EE181">
        <v>16510488</v>
      </c>
      <c r="EF181">
        <v>2</v>
      </c>
      <c r="EG181" t="s">
        <v>40</v>
      </c>
      <c r="EH181">
        <v>0</v>
      </c>
      <c r="EI181" t="s">
        <v>6</v>
      </c>
      <c r="EJ181">
        <v>1</v>
      </c>
      <c r="EK181">
        <v>11001</v>
      </c>
      <c r="EL181" t="s">
        <v>51</v>
      </c>
      <c r="EM181" t="s">
        <v>245</v>
      </c>
      <c r="EO181" t="s">
        <v>43</v>
      </c>
      <c r="EQ181">
        <v>131072</v>
      </c>
      <c r="ER181">
        <v>336.46</v>
      </c>
      <c r="ES181">
        <v>155.91</v>
      </c>
      <c r="ET181">
        <v>81</v>
      </c>
      <c r="EU181">
        <v>2.97</v>
      </c>
      <c r="EV181">
        <v>99.55</v>
      </c>
      <c r="EW181">
        <v>9.1</v>
      </c>
      <c r="EX181">
        <v>0.24</v>
      </c>
      <c r="EY181">
        <v>0</v>
      </c>
      <c r="FQ181">
        <v>0</v>
      </c>
      <c r="FR181">
        <f t="shared" si="219"/>
        <v>0</v>
      </c>
      <c r="FS181">
        <v>0</v>
      </c>
      <c r="FT181" t="s">
        <v>44</v>
      </c>
      <c r="FU181" t="s">
        <v>45</v>
      </c>
      <c r="FX181">
        <v>110.7</v>
      </c>
      <c r="FY181">
        <v>63.75</v>
      </c>
      <c r="GA181" t="s">
        <v>6</v>
      </c>
      <c r="GD181">
        <v>0</v>
      </c>
      <c r="GF181">
        <v>-1237303399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20"/>
        <v>0</v>
      </c>
      <c r="GM181">
        <f t="shared" si="221"/>
        <v>9302.51</v>
      </c>
      <c r="GN181">
        <f t="shared" si="222"/>
        <v>9302.51</v>
      </c>
      <c r="GO181">
        <f t="shared" si="223"/>
        <v>0</v>
      </c>
      <c r="GP181">
        <f t="shared" si="224"/>
        <v>0</v>
      </c>
      <c r="GR181">
        <v>0</v>
      </c>
      <c r="GS181">
        <v>3</v>
      </c>
      <c r="GT181">
        <v>0</v>
      </c>
      <c r="GU181" t="s">
        <v>6</v>
      </c>
      <c r="GV181">
        <f t="shared" si="225"/>
        <v>0</v>
      </c>
      <c r="GW181">
        <v>1</v>
      </c>
      <c r="GX181">
        <f t="shared" si="226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335</v>
      </c>
      <c r="D182" s="2"/>
      <c r="E182" s="2" t="s">
        <v>333</v>
      </c>
      <c r="F182" s="2" t="s">
        <v>334</v>
      </c>
      <c r="G182" s="2" t="s">
        <v>335</v>
      </c>
      <c r="H182" s="2" t="s">
        <v>26</v>
      </c>
      <c r="I182" s="2">
        <f>I180*J182</f>
        <v>-9.8060000000000005E-3</v>
      </c>
      <c r="J182" s="2">
        <v>-4.0001631720649423E-3</v>
      </c>
      <c r="K182" s="2"/>
      <c r="L182" s="2"/>
      <c r="M182" s="2"/>
      <c r="N182" s="2"/>
      <c r="O182" s="2">
        <f t="shared" si="194"/>
        <v>-11.37</v>
      </c>
      <c r="P182" s="2">
        <f t="shared" si="195"/>
        <v>-11.37</v>
      </c>
      <c r="Q182" s="2">
        <f t="shared" si="196"/>
        <v>0</v>
      </c>
      <c r="R182" s="2">
        <f t="shared" si="197"/>
        <v>0</v>
      </c>
      <c r="S182" s="2">
        <f t="shared" si="198"/>
        <v>0</v>
      </c>
      <c r="T182" s="2">
        <f t="shared" si="199"/>
        <v>0</v>
      </c>
      <c r="U182" s="2">
        <f t="shared" si="200"/>
        <v>0</v>
      </c>
      <c r="V182" s="2">
        <f t="shared" si="201"/>
        <v>0</v>
      </c>
      <c r="W182" s="2">
        <f t="shared" si="202"/>
        <v>0</v>
      </c>
      <c r="X182" s="2">
        <f t="shared" si="203"/>
        <v>0</v>
      </c>
      <c r="Y182" s="2">
        <f t="shared" si="204"/>
        <v>0</v>
      </c>
      <c r="Z182" s="2"/>
      <c r="AA182" s="2">
        <v>16697018</v>
      </c>
      <c r="AB182" s="2">
        <f t="shared" si="205"/>
        <v>1160</v>
      </c>
      <c r="AC182" s="2">
        <f t="shared" si="193"/>
        <v>1160</v>
      </c>
      <c r="AD182" s="2">
        <f t="shared" ref="AD182:AD189" si="232">ROUND((((ET182)-(EU182))+AE182),2)</f>
        <v>0</v>
      </c>
      <c r="AE182" s="2">
        <f t="shared" ref="AE182:AF189" si="233">ROUND((EU182),2)</f>
        <v>0</v>
      </c>
      <c r="AF182" s="2">
        <f t="shared" si="233"/>
        <v>0</v>
      </c>
      <c r="AG182" s="2">
        <f t="shared" si="206"/>
        <v>0</v>
      </c>
      <c r="AH182" s="2">
        <f t="shared" ref="AH182:AI189" si="234">(EW182)</f>
        <v>0</v>
      </c>
      <c r="AI182" s="2">
        <f t="shared" si="234"/>
        <v>0</v>
      </c>
      <c r="AJ182" s="2">
        <f t="shared" si="207"/>
        <v>0</v>
      </c>
      <c r="AK182" s="2">
        <v>1160</v>
      </c>
      <c r="AL182" s="2">
        <v>1160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111</v>
      </c>
      <c r="AU182" s="2">
        <v>64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3</v>
      </c>
      <c r="BI182" s="2">
        <v>1</v>
      </c>
      <c r="BJ182" s="2" t="s">
        <v>336</v>
      </c>
      <c r="BK182" s="2"/>
      <c r="BL182" s="2"/>
      <c r="BM182" s="2">
        <v>11001</v>
      </c>
      <c r="BN182" s="2">
        <v>0</v>
      </c>
      <c r="BO182" s="2" t="s">
        <v>6</v>
      </c>
      <c r="BP182" s="2">
        <v>0</v>
      </c>
      <c r="BQ182" s="2">
        <v>2</v>
      </c>
      <c r="BR182" s="2">
        <v>1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123</v>
      </c>
      <c r="CA182" s="2">
        <v>75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</v>
      </c>
      <c r="CO182" s="2">
        <v>0</v>
      </c>
      <c r="CP182" s="2">
        <f t="shared" si="208"/>
        <v>-11.37</v>
      </c>
      <c r="CQ182" s="2">
        <f t="shared" si="209"/>
        <v>1160</v>
      </c>
      <c r="CR182" s="2">
        <f t="shared" si="210"/>
        <v>0</v>
      </c>
      <c r="CS182" s="2">
        <f t="shared" si="211"/>
        <v>0</v>
      </c>
      <c r="CT182" s="2">
        <f t="shared" si="212"/>
        <v>0</v>
      </c>
      <c r="CU182" s="2">
        <f t="shared" si="213"/>
        <v>0</v>
      </c>
      <c r="CV182" s="2">
        <f t="shared" si="214"/>
        <v>0</v>
      </c>
      <c r="CW182" s="2">
        <f t="shared" si="215"/>
        <v>0</v>
      </c>
      <c r="CX182" s="2">
        <f t="shared" si="216"/>
        <v>0</v>
      </c>
      <c r="CY182" s="2">
        <f t="shared" si="217"/>
        <v>0</v>
      </c>
      <c r="CZ182" s="2">
        <f t="shared" si="218"/>
        <v>0</v>
      </c>
      <c r="DA182" s="2"/>
      <c r="DB182" s="2"/>
      <c r="DC182" s="2" t="s">
        <v>6</v>
      </c>
      <c r="DD182" s="2" t="s">
        <v>6</v>
      </c>
      <c r="DE182" s="2" t="s">
        <v>6</v>
      </c>
      <c r="DF182" s="2" t="s">
        <v>6</v>
      </c>
      <c r="DG182" s="2" t="s">
        <v>6</v>
      </c>
      <c r="DH182" s="2" t="s">
        <v>6</v>
      </c>
      <c r="DI182" s="2" t="s">
        <v>6</v>
      </c>
      <c r="DJ182" s="2" t="s">
        <v>6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1009</v>
      </c>
      <c r="DV182" s="2" t="s">
        <v>26</v>
      </c>
      <c r="DW182" s="2" t="s">
        <v>26</v>
      </c>
      <c r="DX182" s="2">
        <v>1000</v>
      </c>
      <c r="DY182" s="2"/>
      <c r="DZ182" s="2"/>
      <c r="EA182" s="2"/>
      <c r="EB182" s="2"/>
      <c r="EC182" s="2"/>
      <c r="ED182" s="2"/>
      <c r="EE182" s="2">
        <v>16510488</v>
      </c>
      <c r="EF182" s="2">
        <v>2</v>
      </c>
      <c r="EG182" s="2" t="s">
        <v>40</v>
      </c>
      <c r="EH182" s="2">
        <v>0</v>
      </c>
      <c r="EI182" s="2" t="s">
        <v>6</v>
      </c>
      <c r="EJ182" s="2">
        <v>1</v>
      </c>
      <c r="EK182" s="2">
        <v>11001</v>
      </c>
      <c r="EL182" s="2" t="s">
        <v>51</v>
      </c>
      <c r="EM182" s="2" t="s">
        <v>245</v>
      </c>
      <c r="EN182" s="2"/>
      <c r="EO182" s="2" t="s">
        <v>6</v>
      </c>
      <c r="EP182" s="2"/>
      <c r="EQ182" s="2">
        <v>0</v>
      </c>
      <c r="ER182" s="2">
        <v>1160</v>
      </c>
      <c r="ES182" s="2">
        <v>1160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19"/>
        <v>0</v>
      </c>
      <c r="FS182" s="2">
        <v>0</v>
      </c>
      <c r="FT182" s="2" t="s">
        <v>44</v>
      </c>
      <c r="FU182" s="2" t="s">
        <v>45</v>
      </c>
      <c r="FV182" s="2"/>
      <c r="FW182" s="2"/>
      <c r="FX182" s="2">
        <v>110.7</v>
      </c>
      <c r="FY182" s="2">
        <v>63.75</v>
      </c>
      <c r="FZ182" s="2"/>
      <c r="GA182" s="2" t="s">
        <v>6</v>
      </c>
      <c r="GB182" s="2"/>
      <c r="GC182" s="2"/>
      <c r="GD182" s="2">
        <v>0</v>
      </c>
      <c r="GE182" s="2"/>
      <c r="GF182" s="2">
        <v>-1006529954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20"/>
        <v>0</v>
      </c>
      <c r="GM182" s="2">
        <f t="shared" si="221"/>
        <v>-11.37</v>
      </c>
      <c r="GN182" s="2">
        <f t="shared" si="222"/>
        <v>-11.37</v>
      </c>
      <c r="GO182" s="2">
        <f t="shared" si="223"/>
        <v>0</v>
      </c>
      <c r="GP182" s="2">
        <f t="shared" si="224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225"/>
        <v>0</v>
      </c>
      <c r="GW182" s="2">
        <v>1</v>
      </c>
      <c r="GX182" s="2">
        <f t="shared" si="226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345</v>
      </c>
      <c r="E183" t="s">
        <v>333</v>
      </c>
      <c r="F183" t="s">
        <v>334</v>
      </c>
      <c r="G183" t="s">
        <v>335</v>
      </c>
      <c r="H183" t="s">
        <v>26</v>
      </c>
      <c r="I183">
        <f>I181*J183</f>
        <v>-9.8060000000000005E-3</v>
      </c>
      <c r="J183">
        <v>-4.0001631720649423E-3</v>
      </c>
      <c r="O183">
        <f t="shared" si="194"/>
        <v>-74.62</v>
      </c>
      <c r="P183">
        <f t="shared" si="195"/>
        <v>-74.62</v>
      </c>
      <c r="Q183">
        <f t="shared" si="196"/>
        <v>0</v>
      </c>
      <c r="R183">
        <f t="shared" si="197"/>
        <v>0</v>
      </c>
      <c r="S183">
        <f t="shared" si="198"/>
        <v>0</v>
      </c>
      <c r="T183">
        <f t="shared" si="199"/>
        <v>0</v>
      </c>
      <c r="U183">
        <f t="shared" si="200"/>
        <v>0</v>
      </c>
      <c r="V183">
        <f t="shared" si="201"/>
        <v>0</v>
      </c>
      <c r="W183">
        <f t="shared" si="202"/>
        <v>0</v>
      </c>
      <c r="X183">
        <f t="shared" si="203"/>
        <v>0</v>
      </c>
      <c r="Y183">
        <f t="shared" si="204"/>
        <v>0</v>
      </c>
      <c r="AA183">
        <v>16697019</v>
      </c>
      <c r="AB183">
        <f t="shared" si="205"/>
        <v>1160</v>
      </c>
      <c r="AC183">
        <f t="shared" si="193"/>
        <v>1160</v>
      </c>
      <c r="AD183">
        <f t="shared" si="232"/>
        <v>0</v>
      </c>
      <c r="AE183">
        <f t="shared" si="233"/>
        <v>0</v>
      </c>
      <c r="AF183">
        <f t="shared" si="233"/>
        <v>0</v>
      </c>
      <c r="AG183">
        <f t="shared" si="206"/>
        <v>0</v>
      </c>
      <c r="AH183">
        <f t="shared" si="234"/>
        <v>0</v>
      </c>
      <c r="AI183">
        <f t="shared" si="234"/>
        <v>0</v>
      </c>
      <c r="AJ183">
        <f t="shared" si="207"/>
        <v>0</v>
      </c>
      <c r="AK183">
        <v>1160</v>
      </c>
      <c r="AL183">
        <v>1160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111</v>
      </c>
      <c r="AU183">
        <v>64</v>
      </c>
      <c r="AV183">
        <v>1</v>
      </c>
      <c r="AW183">
        <v>1</v>
      </c>
      <c r="AZ183">
        <v>6.56</v>
      </c>
      <c r="BA183">
        <v>1</v>
      </c>
      <c r="BB183">
        <v>1</v>
      </c>
      <c r="BC183">
        <v>6.56</v>
      </c>
      <c r="BD183" t="s">
        <v>6</v>
      </c>
      <c r="BE183" t="s">
        <v>6</v>
      </c>
      <c r="BF183" t="s">
        <v>6</v>
      </c>
      <c r="BG183" t="s">
        <v>6</v>
      </c>
      <c r="BH183">
        <v>3</v>
      </c>
      <c r="BI183">
        <v>1</v>
      </c>
      <c r="BJ183" t="s">
        <v>336</v>
      </c>
      <c r="BM183">
        <v>11001</v>
      </c>
      <c r="BN183">
        <v>0</v>
      </c>
      <c r="BO183" t="s">
        <v>6</v>
      </c>
      <c r="BP183">
        <v>0</v>
      </c>
      <c r="BQ183">
        <v>2</v>
      </c>
      <c r="BR183">
        <v>1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123</v>
      </c>
      <c r="CA183">
        <v>75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208"/>
        <v>-74.62</v>
      </c>
      <c r="CQ183">
        <f t="shared" si="209"/>
        <v>7609.5999999999995</v>
      </c>
      <c r="CR183">
        <f t="shared" si="210"/>
        <v>0</v>
      </c>
      <c r="CS183">
        <f t="shared" si="211"/>
        <v>0</v>
      </c>
      <c r="CT183">
        <f t="shared" si="212"/>
        <v>0</v>
      </c>
      <c r="CU183">
        <f t="shared" si="213"/>
        <v>0</v>
      </c>
      <c r="CV183">
        <f t="shared" si="214"/>
        <v>0</v>
      </c>
      <c r="CW183">
        <f t="shared" si="215"/>
        <v>0</v>
      </c>
      <c r="CX183">
        <f t="shared" si="216"/>
        <v>0</v>
      </c>
      <c r="CY183">
        <f t="shared" si="217"/>
        <v>0</v>
      </c>
      <c r="CZ183">
        <f t="shared" si="218"/>
        <v>0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26</v>
      </c>
      <c r="DW183" t="s">
        <v>26</v>
      </c>
      <c r="DX183">
        <v>1000</v>
      </c>
      <c r="EE183">
        <v>16510488</v>
      </c>
      <c r="EF183">
        <v>2</v>
      </c>
      <c r="EG183" t="s">
        <v>40</v>
      </c>
      <c r="EH183">
        <v>0</v>
      </c>
      <c r="EI183" t="s">
        <v>6</v>
      </c>
      <c r="EJ183">
        <v>1</v>
      </c>
      <c r="EK183">
        <v>11001</v>
      </c>
      <c r="EL183" t="s">
        <v>51</v>
      </c>
      <c r="EM183" t="s">
        <v>245</v>
      </c>
      <c r="EO183" t="s">
        <v>6</v>
      </c>
      <c r="EQ183">
        <v>0</v>
      </c>
      <c r="ER183">
        <v>1160</v>
      </c>
      <c r="ES183">
        <v>1160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19"/>
        <v>0</v>
      </c>
      <c r="FS183">
        <v>0</v>
      </c>
      <c r="FT183" t="s">
        <v>44</v>
      </c>
      <c r="FU183" t="s">
        <v>45</v>
      </c>
      <c r="FX183">
        <v>110.7</v>
      </c>
      <c r="FY183">
        <v>63.75</v>
      </c>
      <c r="GA183" t="s">
        <v>6</v>
      </c>
      <c r="GD183">
        <v>0</v>
      </c>
      <c r="GF183">
        <v>-1006529954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20"/>
        <v>0</v>
      </c>
      <c r="GM183">
        <f t="shared" si="221"/>
        <v>-74.62</v>
      </c>
      <c r="GN183">
        <f t="shared" si="222"/>
        <v>-74.62</v>
      </c>
      <c r="GO183">
        <f t="shared" si="223"/>
        <v>0</v>
      </c>
      <c r="GP183">
        <f t="shared" si="224"/>
        <v>0</v>
      </c>
      <c r="GR183">
        <v>0</v>
      </c>
      <c r="GS183">
        <v>3</v>
      </c>
      <c r="GT183">
        <v>0</v>
      </c>
      <c r="GU183" t="s">
        <v>6</v>
      </c>
      <c r="GV183">
        <f t="shared" si="225"/>
        <v>0</v>
      </c>
      <c r="GW183">
        <v>1</v>
      </c>
      <c r="GX183">
        <f t="shared" si="226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336</v>
      </c>
      <c r="D184" s="2"/>
      <c r="E184" s="2" t="s">
        <v>337</v>
      </c>
      <c r="F184" s="2" t="s">
        <v>318</v>
      </c>
      <c r="G184" s="2" t="s">
        <v>319</v>
      </c>
      <c r="H184" s="2" t="s">
        <v>26</v>
      </c>
      <c r="I184" s="2">
        <f>I180*J184</f>
        <v>-0.19120899999999999</v>
      </c>
      <c r="J184" s="2">
        <v>-7.7999918413967528E-2</v>
      </c>
      <c r="K184" s="2"/>
      <c r="L184" s="2"/>
      <c r="M184" s="2"/>
      <c r="N184" s="2"/>
      <c r="O184" s="2">
        <f t="shared" si="194"/>
        <v>-264.45999999999998</v>
      </c>
      <c r="P184" s="2">
        <f t="shared" si="195"/>
        <v>-264.45999999999998</v>
      </c>
      <c r="Q184" s="2">
        <f t="shared" si="196"/>
        <v>0</v>
      </c>
      <c r="R184" s="2">
        <f t="shared" si="197"/>
        <v>0</v>
      </c>
      <c r="S184" s="2">
        <f t="shared" si="198"/>
        <v>0</v>
      </c>
      <c r="T184" s="2">
        <f t="shared" si="199"/>
        <v>0</v>
      </c>
      <c r="U184" s="2">
        <f t="shared" si="200"/>
        <v>0</v>
      </c>
      <c r="V184" s="2">
        <f t="shared" si="201"/>
        <v>0</v>
      </c>
      <c r="W184" s="2">
        <f t="shared" si="202"/>
        <v>0</v>
      </c>
      <c r="X184" s="2">
        <f t="shared" si="203"/>
        <v>0</v>
      </c>
      <c r="Y184" s="2">
        <f t="shared" si="204"/>
        <v>0</v>
      </c>
      <c r="Z184" s="2"/>
      <c r="AA184" s="2">
        <v>16697018</v>
      </c>
      <c r="AB184" s="2">
        <f t="shared" si="205"/>
        <v>1383.1</v>
      </c>
      <c r="AC184" s="2">
        <f t="shared" si="193"/>
        <v>1383.1</v>
      </c>
      <c r="AD184" s="2">
        <f t="shared" si="232"/>
        <v>0</v>
      </c>
      <c r="AE184" s="2">
        <f t="shared" si="233"/>
        <v>0</v>
      </c>
      <c r="AF184" s="2">
        <f t="shared" si="233"/>
        <v>0</v>
      </c>
      <c r="AG184" s="2">
        <f t="shared" si="206"/>
        <v>0</v>
      </c>
      <c r="AH184" s="2">
        <f t="shared" si="234"/>
        <v>0</v>
      </c>
      <c r="AI184" s="2">
        <f t="shared" si="234"/>
        <v>0</v>
      </c>
      <c r="AJ184" s="2">
        <f t="shared" si="207"/>
        <v>0</v>
      </c>
      <c r="AK184" s="2">
        <v>1383.1</v>
      </c>
      <c r="AL184" s="2">
        <v>1383.1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111</v>
      </c>
      <c r="AU184" s="2">
        <v>64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3</v>
      </c>
      <c r="BI184" s="2">
        <v>1</v>
      </c>
      <c r="BJ184" s="2" t="s">
        <v>320</v>
      </c>
      <c r="BK184" s="2"/>
      <c r="BL184" s="2"/>
      <c r="BM184" s="2">
        <v>11001</v>
      </c>
      <c r="BN184" s="2">
        <v>0</v>
      </c>
      <c r="BO184" s="2" t="s">
        <v>6</v>
      </c>
      <c r="BP184" s="2">
        <v>0</v>
      </c>
      <c r="BQ184" s="2">
        <v>2</v>
      </c>
      <c r="BR184" s="2">
        <v>1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123</v>
      </c>
      <c r="CA184" s="2">
        <v>75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208"/>
        <v>-264.45999999999998</v>
      </c>
      <c r="CQ184" s="2">
        <f t="shared" si="209"/>
        <v>1383.1</v>
      </c>
      <c r="CR184" s="2">
        <f t="shared" si="210"/>
        <v>0</v>
      </c>
      <c r="CS184" s="2">
        <f t="shared" si="211"/>
        <v>0</v>
      </c>
      <c r="CT184" s="2">
        <f t="shared" si="212"/>
        <v>0</v>
      </c>
      <c r="CU184" s="2">
        <f t="shared" si="213"/>
        <v>0</v>
      </c>
      <c r="CV184" s="2">
        <f t="shared" si="214"/>
        <v>0</v>
      </c>
      <c r="CW184" s="2">
        <f t="shared" si="215"/>
        <v>0</v>
      </c>
      <c r="CX184" s="2">
        <f t="shared" si="216"/>
        <v>0</v>
      </c>
      <c r="CY184" s="2">
        <f t="shared" si="217"/>
        <v>0</v>
      </c>
      <c r="CZ184" s="2">
        <f t="shared" si="218"/>
        <v>0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1009</v>
      </c>
      <c r="DV184" s="2" t="s">
        <v>26</v>
      </c>
      <c r="DW184" s="2" t="s">
        <v>26</v>
      </c>
      <c r="DX184" s="2">
        <v>1000</v>
      </c>
      <c r="DY184" s="2"/>
      <c r="DZ184" s="2"/>
      <c r="EA184" s="2"/>
      <c r="EB184" s="2"/>
      <c r="EC184" s="2"/>
      <c r="ED184" s="2"/>
      <c r="EE184" s="2">
        <v>16510488</v>
      </c>
      <c r="EF184" s="2">
        <v>2</v>
      </c>
      <c r="EG184" s="2" t="s">
        <v>40</v>
      </c>
      <c r="EH184" s="2">
        <v>0</v>
      </c>
      <c r="EI184" s="2" t="s">
        <v>6</v>
      </c>
      <c r="EJ184" s="2">
        <v>1</v>
      </c>
      <c r="EK184" s="2">
        <v>11001</v>
      </c>
      <c r="EL184" s="2" t="s">
        <v>51</v>
      </c>
      <c r="EM184" s="2" t="s">
        <v>245</v>
      </c>
      <c r="EN184" s="2"/>
      <c r="EO184" s="2" t="s">
        <v>6</v>
      </c>
      <c r="EP184" s="2"/>
      <c r="EQ184" s="2">
        <v>0</v>
      </c>
      <c r="ER184" s="2">
        <v>1383.1</v>
      </c>
      <c r="ES184" s="2">
        <v>1383.1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19"/>
        <v>0</v>
      </c>
      <c r="FS184" s="2">
        <v>0</v>
      </c>
      <c r="FT184" s="2" t="s">
        <v>44</v>
      </c>
      <c r="FU184" s="2" t="s">
        <v>45</v>
      </c>
      <c r="FV184" s="2"/>
      <c r="FW184" s="2"/>
      <c r="FX184" s="2">
        <v>110.7</v>
      </c>
      <c r="FY184" s="2">
        <v>63.75</v>
      </c>
      <c r="FZ184" s="2"/>
      <c r="GA184" s="2" t="s">
        <v>6</v>
      </c>
      <c r="GB184" s="2"/>
      <c r="GC184" s="2"/>
      <c r="GD184" s="2">
        <v>0</v>
      </c>
      <c r="GE184" s="2"/>
      <c r="GF184" s="2">
        <v>110322092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20"/>
        <v>0</v>
      </c>
      <c r="GM184" s="2">
        <f t="shared" si="221"/>
        <v>-264.45999999999998</v>
      </c>
      <c r="GN184" s="2">
        <f t="shared" si="222"/>
        <v>-264.45999999999998</v>
      </c>
      <c r="GO184" s="2">
        <f t="shared" si="223"/>
        <v>0</v>
      </c>
      <c r="GP184" s="2">
        <f t="shared" si="224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225"/>
        <v>0</v>
      </c>
      <c r="GW184" s="2">
        <v>1</v>
      </c>
      <c r="GX184" s="2">
        <f t="shared" si="226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346</v>
      </c>
      <c r="E185" t="s">
        <v>337</v>
      </c>
      <c r="F185" t="s">
        <v>318</v>
      </c>
      <c r="G185" t="s">
        <v>319</v>
      </c>
      <c r="H185" t="s">
        <v>26</v>
      </c>
      <c r="I185">
        <f>I181*J185</f>
        <v>-0.19120899999999999</v>
      </c>
      <c r="J185">
        <v>-7.7999918413967528E-2</v>
      </c>
      <c r="O185">
        <f t="shared" si="194"/>
        <v>-1734.87</v>
      </c>
      <c r="P185">
        <f t="shared" si="195"/>
        <v>-1734.87</v>
      </c>
      <c r="Q185">
        <f t="shared" si="196"/>
        <v>0</v>
      </c>
      <c r="R185">
        <f t="shared" si="197"/>
        <v>0</v>
      </c>
      <c r="S185">
        <f t="shared" si="198"/>
        <v>0</v>
      </c>
      <c r="T185">
        <f t="shared" si="199"/>
        <v>0</v>
      </c>
      <c r="U185">
        <f t="shared" si="200"/>
        <v>0</v>
      </c>
      <c r="V185">
        <f t="shared" si="201"/>
        <v>0</v>
      </c>
      <c r="W185">
        <f t="shared" si="202"/>
        <v>0</v>
      </c>
      <c r="X185">
        <f t="shared" si="203"/>
        <v>0</v>
      </c>
      <c r="Y185">
        <f t="shared" si="204"/>
        <v>0</v>
      </c>
      <c r="AA185">
        <v>16697019</v>
      </c>
      <c r="AB185">
        <f t="shared" si="205"/>
        <v>1383.1</v>
      </c>
      <c r="AC185">
        <f t="shared" si="193"/>
        <v>1383.1</v>
      </c>
      <c r="AD185">
        <f t="shared" si="232"/>
        <v>0</v>
      </c>
      <c r="AE185">
        <f t="shared" si="233"/>
        <v>0</v>
      </c>
      <c r="AF185">
        <f t="shared" si="233"/>
        <v>0</v>
      </c>
      <c r="AG185">
        <f t="shared" si="206"/>
        <v>0</v>
      </c>
      <c r="AH185">
        <f t="shared" si="234"/>
        <v>0</v>
      </c>
      <c r="AI185">
        <f t="shared" si="234"/>
        <v>0</v>
      </c>
      <c r="AJ185">
        <f t="shared" si="207"/>
        <v>0</v>
      </c>
      <c r="AK185">
        <v>1383.1</v>
      </c>
      <c r="AL185">
        <v>1383.1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111</v>
      </c>
      <c r="AU185">
        <v>64</v>
      </c>
      <c r="AV185">
        <v>1</v>
      </c>
      <c r="AW185">
        <v>1</v>
      </c>
      <c r="AZ185">
        <v>6.56</v>
      </c>
      <c r="BA185">
        <v>1</v>
      </c>
      <c r="BB185">
        <v>1</v>
      </c>
      <c r="BC185">
        <v>6.56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320</v>
      </c>
      <c r="BM185">
        <v>11001</v>
      </c>
      <c r="BN185">
        <v>0</v>
      </c>
      <c r="BO185" t="s">
        <v>6</v>
      </c>
      <c r="BP185">
        <v>0</v>
      </c>
      <c r="BQ185">
        <v>2</v>
      </c>
      <c r="BR185">
        <v>1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123</v>
      </c>
      <c r="CA185">
        <v>75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08"/>
        <v>-1734.87</v>
      </c>
      <c r="CQ185">
        <f t="shared" si="209"/>
        <v>9073.1359999999986</v>
      </c>
      <c r="CR185">
        <f t="shared" si="210"/>
        <v>0</v>
      </c>
      <c r="CS185">
        <f t="shared" si="211"/>
        <v>0</v>
      </c>
      <c r="CT185">
        <f t="shared" si="212"/>
        <v>0</v>
      </c>
      <c r="CU185">
        <f t="shared" si="213"/>
        <v>0</v>
      </c>
      <c r="CV185">
        <f t="shared" si="214"/>
        <v>0</v>
      </c>
      <c r="CW185">
        <f t="shared" si="215"/>
        <v>0</v>
      </c>
      <c r="CX185">
        <f t="shared" si="216"/>
        <v>0</v>
      </c>
      <c r="CY185">
        <f t="shared" si="217"/>
        <v>0</v>
      </c>
      <c r="CZ185">
        <f t="shared" si="218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1009</v>
      </c>
      <c r="DV185" t="s">
        <v>26</v>
      </c>
      <c r="DW185" t="s">
        <v>26</v>
      </c>
      <c r="DX185">
        <v>1000</v>
      </c>
      <c r="EE185">
        <v>16510488</v>
      </c>
      <c r="EF185">
        <v>2</v>
      </c>
      <c r="EG185" t="s">
        <v>40</v>
      </c>
      <c r="EH185">
        <v>0</v>
      </c>
      <c r="EI185" t="s">
        <v>6</v>
      </c>
      <c r="EJ185">
        <v>1</v>
      </c>
      <c r="EK185">
        <v>11001</v>
      </c>
      <c r="EL185" t="s">
        <v>51</v>
      </c>
      <c r="EM185" t="s">
        <v>245</v>
      </c>
      <c r="EO185" t="s">
        <v>6</v>
      </c>
      <c r="EQ185">
        <v>0</v>
      </c>
      <c r="ER185">
        <v>1383.1</v>
      </c>
      <c r="ES185">
        <v>1383.1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219"/>
        <v>0</v>
      </c>
      <c r="FS185">
        <v>0</v>
      </c>
      <c r="FT185" t="s">
        <v>44</v>
      </c>
      <c r="FU185" t="s">
        <v>45</v>
      </c>
      <c r="FX185">
        <v>110.7</v>
      </c>
      <c r="FY185">
        <v>63.75</v>
      </c>
      <c r="GA185" t="s">
        <v>6</v>
      </c>
      <c r="GD185">
        <v>0</v>
      </c>
      <c r="GF185">
        <v>110322092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20"/>
        <v>0</v>
      </c>
      <c r="GM185">
        <f t="shared" si="221"/>
        <v>-1734.87</v>
      </c>
      <c r="GN185">
        <f t="shared" si="222"/>
        <v>-1734.87</v>
      </c>
      <c r="GO185">
        <f t="shared" si="223"/>
        <v>0</v>
      </c>
      <c r="GP185">
        <f t="shared" si="224"/>
        <v>0</v>
      </c>
      <c r="GR185">
        <v>0</v>
      </c>
      <c r="GS185">
        <v>3</v>
      </c>
      <c r="GT185">
        <v>0</v>
      </c>
      <c r="GU185" t="s">
        <v>6</v>
      </c>
      <c r="GV185">
        <f t="shared" si="225"/>
        <v>0</v>
      </c>
      <c r="GW185">
        <v>1</v>
      </c>
      <c r="GX185">
        <f t="shared" si="226"/>
        <v>0</v>
      </c>
      <c r="HA185">
        <v>0</v>
      </c>
      <c r="HB185"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337</v>
      </c>
      <c r="D186" s="2"/>
      <c r="E186" s="2" t="s">
        <v>338</v>
      </c>
      <c r="F186" s="2" t="s">
        <v>326</v>
      </c>
      <c r="G186" s="2" t="s">
        <v>327</v>
      </c>
      <c r="H186" s="2" t="s">
        <v>26</v>
      </c>
      <c r="I186" s="2">
        <f>I180*J186</f>
        <v>-0.15443799999999999</v>
      </c>
      <c r="J186" s="2">
        <v>-6.2999918413967529E-2</v>
      </c>
      <c r="K186" s="2"/>
      <c r="L186" s="2"/>
      <c r="M186" s="2"/>
      <c r="N186" s="2"/>
      <c r="O186" s="2">
        <f t="shared" si="194"/>
        <v>-106.38</v>
      </c>
      <c r="P186" s="2">
        <f t="shared" si="195"/>
        <v>-106.38</v>
      </c>
      <c r="Q186" s="2">
        <f t="shared" si="196"/>
        <v>0</v>
      </c>
      <c r="R186" s="2">
        <f t="shared" si="197"/>
        <v>0</v>
      </c>
      <c r="S186" s="2">
        <f t="shared" si="198"/>
        <v>0</v>
      </c>
      <c r="T186" s="2">
        <f t="shared" si="199"/>
        <v>0</v>
      </c>
      <c r="U186" s="2">
        <f t="shared" si="200"/>
        <v>0</v>
      </c>
      <c r="V186" s="2">
        <f t="shared" si="201"/>
        <v>0</v>
      </c>
      <c r="W186" s="2">
        <f t="shared" si="202"/>
        <v>0</v>
      </c>
      <c r="X186" s="2">
        <f t="shared" si="203"/>
        <v>0</v>
      </c>
      <c r="Y186" s="2">
        <f t="shared" si="204"/>
        <v>0</v>
      </c>
      <c r="Z186" s="2"/>
      <c r="AA186" s="2">
        <v>16697018</v>
      </c>
      <c r="AB186" s="2">
        <f t="shared" si="205"/>
        <v>688.8</v>
      </c>
      <c r="AC186" s="2">
        <f t="shared" si="193"/>
        <v>688.8</v>
      </c>
      <c r="AD186" s="2">
        <f t="shared" si="232"/>
        <v>0</v>
      </c>
      <c r="AE186" s="2">
        <f t="shared" si="233"/>
        <v>0</v>
      </c>
      <c r="AF186" s="2">
        <f t="shared" si="233"/>
        <v>0</v>
      </c>
      <c r="AG186" s="2">
        <f t="shared" si="206"/>
        <v>0</v>
      </c>
      <c r="AH186" s="2">
        <f t="shared" si="234"/>
        <v>0</v>
      </c>
      <c r="AI186" s="2">
        <f t="shared" si="234"/>
        <v>0</v>
      </c>
      <c r="AJ186" s="2">
        <f t="shared" si="207"/>
        <v>0</v>
      </c>
      <c r="AK186" s="2">
        <v>688.8</v>
      </c>
      <c r="AL186" s="2">
        <v>688.8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111</v>
      </c>
      <c r="AU186" s="2">
        <v>64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3</v>
      </c>
      <c r="BI186" s="2">
        <v>1</v>
      </c>
      <c r="BJ186" s="2" t="s">
        <v>328</v>
      </c>
      <c r="BK186" s="2"/>
      <c r="BL186" s="2"/>
      <c r="BM186" s="2">
        <v>11001</v>
      </c>
      <c r="BN186" s="2">
        <v>0</v>
      </c>
      <c r="BO186" s="2" t="s">
        <v>6</v>
      </c>
      <c r="BP186" s="2">
        <v>0</v>
      </c>
      <c r="BQ186" s="2">
        <v>2</v>
      </c>
      <c r="BR186" s="2">
        <v>1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123</v>
      </c>
      <c r="CA186" s="2">
        <v>75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6</v>
      </c>
      <c r="CO186" s="2">
        <v>0</v>
      </c>
      <c r="CP186" s="2">
        <f t="shared" si="208"/>
        <v>-106.38</v>
      </c>
      <c r="CQ186" s="2">
        <f t="shared" si="209"/>
        <v>688.8</v>
      </c>
      <c r="CR186" s="2">
        <f t="shared" si="210"/>
        <v>0</v>
      </c>
      <c r="CS186" s="2">
        <f t="shared" si="211"/>
        <v>0</v>
      </c>
      <c r="CT186" s="2">
        <f t="shared" si="212"/>
        <v>0</v>
      </c>
      <c r="CU186" s="2">
        <f t="shared" si="213"/>
        <v>0</v>
      </c>
      <c r="CV186" s="2">
        <f t="shared" si="214"/>
        <v>0</v>
      </c>
      <c r="CW186" s="2">
        <f t="shared" si="215"/>
        <v>0</v>
      </c>
      <c r="CX186" s="2">
        <f t="shared" si="216"/>
        <v>0</v>
      </c>
      <c r="CY186" s="2">
        <f t="shared" si="217"/>
        <v>0</v>
      </c>
      <c r="CZ186" s="2">
        <f t="shared" si="218"/>
        <v>0</v>
      </c>
      <c r="DA186" s="2"/>
      <c r="DB186" s="2"/>
      <c r="DC186" s="2" t="s">
        <v>6</v>
      </c>
      <c r="DD186" s="2" t="s">
        <v>6</v>
      </c>
      <c r="DE186" s="2" t="s">
        <v>6</v>
      </c>
      <c r="DF186" s="2" t="s">
        <v>6</v>
      </c>
      <c r="DG186" s="2" t="s">
        <v>6</v>
      </c>
      <c r="DH186" s="2" t="s">
        <v>6</v>
      </c>
      <c r="DI186" s="2" t="s">
        <v>6</v>
      </c>
      <c r="DJ186" s="2" t="s">
        <v>6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1009</v>
      </c>
      <c r="DV186" s="2" t="s">
        <v>26</v>
      </c>
      <c r="DW186" s="2" t="s">
        <v>26</v>
      </c>
      <c r="DX186" s="2">
        <v>1000</v>
      </c>
      <c r="DY186" s="2"/>
      <c r="DZ186" s="2"/>
      <c r="EA186" s="2"/>
      <c r="EB186" s="2"/>
      <c r="EC186" s="2"/>
      <c r="ED186" s="2"/>
      <c r="EE186" s="2">
        <v>16510488</v>
      </c>
      <c r="EF186" s="2">
        <v>2</v>
      </c>
      <c r="EG186" s="2" t="s">
        <v>40</v>
      </c>
      <c r="EH186" s="2">
        <v>0</v>
      </c>
      <c r="EI186" s="2" t="s">
        <v>6</v>
      </c>
      <c r="EJ186" s="2">
        <v>1</v>
      </c>
      <c r="EK186" s="2">
        <v>11001</v>
      </c>
      <c r="EL186" s="2" t="s">
        <v>51</v>
      </c>
      <c r="EM186" s="2" t="s">
        <v>245</v>
      </c>
      <c r="EN186" s="2"/>
      <c r="EO186" s="2" t="s">
        <v>6</v>
      </c>
      <c r="EP186" s="2"/>
      <c r="EQ186" s="2">
        <v>0</v>
      </c>
      <c r="ER186" s="2">
        <v>688.8</v>
      </c>
      <c r="ES186" s="2">
        <v>688.8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19"/>
        <v>0</v>
      </c>
      <c r="FS186" s="2">
        <v>0</v>
      </c>
      <c r="FT186" s="2" t="s">
        <v>44</v>
      </c>
      <c r="FU186" s="2" t="s">
        <v>45</v>
      </c>
      <c r="FV186" s="2"/>
      <c r="FW186" s="2"/>
      <c r="FX186" s="2">
        <v>110.7</v>
      </c>
      <c r="FY186" s="2">
        <v>63.75</v>
      </c>
      <c r="FZ186" s="2"/>
      <c r="GA186" s="2" t="s">
        <v>6</v>
      </c>
      <c r="GB186" s="2"/>
      <c r="GC186" s="2"/>
      <c r="GD186" s="2">
        <v>0</v>
      </c>
      <c r="GE186" s="2"/>
      <c r="GF186" s="2">
        <v>-956606579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20"/>
        <v>0</v>
      </c>
      <c r="GM186" s="2">
        <f t="shared" si="221"/>
        <v>-106.38</v>
      </c>
      <c r="GN186" s="2">
        <f t="shared" si="222"/>
        <v>-106.38</v>
      </c>
      <c r="GO186" s="2">
        <f t="shared" si="223"/>
        <v>0</v>
      </c>
      <c r="GP186" s="2">
        <f t="shared" si="224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225"/>
        <v>0</v>
      </c>
      <c r="GW186" s="2">
        <v>1</v>
      </c>
      <c r="GX186" s="2">
        <f t="shared" si="226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347</v>
      </c>
      <c r="E187" t="s">
        <v>338</v>
      </c>
      <c r="F187" t="s">
        <v>326</v>
      </c>
      <c r="G187" t="s">
        <v>327</v>
      </c>
      <c r="H187" t="s">
        <v>26</v>
      </c>
      <c r="I187">
        <f>I181*J187</f>
        <v>-0.15443799999999999</v>
      </c>
      <c r="J187">
        <v>-6.2999918413967529E-2</v>
      </c>
      <c r="O187">
        <f t="shared" si="194"/>
        <v>-697.83</v>
      </c>
      <c r="P187">
        <f t="shared" si="195"/>
        <v>-697.83</v>
      </c>
      <c r="Q187">
        <f t="shared" si="196"/>
        <v>0</v>
      </c>
      <c r="R187">
        <f t="shared" si="197"/>
        <v>0</v>
      </c>
      <c r="S187">
        <f t="shared" si="198"/>
        <v>0</v>
      </c>
      <c r="T187">
        <f t="shared" si="199"/>
        <v>0</v>
      </c>
      <c r="U187">
        <f t="shared" si="200"/>
        <v>0</v>
      </c>
      <c r="V187">
        <f t="shared" si="201"/>
        <v>0</v>
      </c>
      <c r="W187">
        <f t="shared" si="202"/>
        <v>0</v>
      </c>
      <c r="X187">
        <f t="shared" si="203"/>
        <v>0</v>
      </c>
      <c r="Y187">
        <f t="shared" si="204"/>
        <v>0</v>
      </c>
      <c r="AA187">
        <v>16697019</v>
      </c>
      <c r="AB187">
        <f t="shared" si="205"/>
        <v>688.8</v>
      </c>
      <c r="AC187">
        <f t="shared" si="193"/>
        <v>688.8</v>
      </c>
      <c r="AD187">
        <f t="shared" si="232"/>
        <v>0</v>
      </c>
      <c r="AE187">
        <f t="shared" si="233"/>
        <v>0</v>
      </c>
      <c r="AF187">
        <f t="shared" si="233"/>
        <v>0</v>
      </c>
      <c r="AG187">
        <f t="shared" si="206"/>
        <v>0</v>
      </c>
      <c r="AH187">
        <f t="shared" si="234"/>
        <v>0</v>
      </c>
      <c r="AI187">
        <f t="shared" si="234"/>
        <v>0</v>
      </c>
      <c r="AJ187">
        <f t="shared" si="207"/>
        <v>0</v>
      </c>
      <c r="AK187">
        <v>688.8</v>
      </c>
      <c r="AL187">
        <v>688.8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111</v>
      </c>
      <c r="AU187">
        <v>64</v>
      </c>
      <c r="AV187">
        <v>1</v>
      </c>
      <c r="AW187">
        <v>1</v>
      </c>
      <c r="AZ187">
        <v>6.56</v>
      </c>
      <c r="BA187">
        <v>1</v>
      </c>
      <c r="BB187">
        <v>1</v>
      </c>
      <c r="BC187">
        <v>6.56</v>
      </c>
      <c r="BD187" t="s">
        <v>6</v>
      </c>
      <c r="BE187" t="s">
        <v>6</v>
      </c>
      <c r="BF187" t="s">
        <v>6</v>
      </c>
      <c r="BG187" t="s">
        <v>6</v>
      </c>
      <c r="BH187">
        <v>3</v>
      </c>
      <c r="BI187">
        <v>1</v>
      </c>
      <c r="BJ187" t="s">
        <v>328</v>
      </c>
      <c r="BM187">
        <v>11001</v>
      </c>
      <c r="BN187">
        <v>0</v>
      </c>
      <c r="BO187" t="s">
        <v>6</v>
      </c>
      <c r="BP187">
        <v>0</v>
      </c>
      <c r="BQ187">
        <v>2</v>
      </c>
      <c r="BR187">
        <v>1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123</v>
      </c>
      <c r="CA187">
        <v>75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208"/>
        <v>-697.83</v>
      </c>
      <c r="CQ187">
        <f t="shared" si="209"/>
        <v>4518.5279999999993</v>
      </c>
      <c r="CR187">
        <f t="shared" si="210"/>
        <v>0</v>
      </c>
      <c r="CS187">
        <f t="shared" si="211"/>
        <v>0</v>
      </c>
      <c r="CT187">
        <f t="shared" si="212"/>
        <v>0</v>
      </c>
      <c r="CU187">
        <f t="shared" si="213"/>
        <v>0</v>
      </c>
      <c r="CV187">
        <f t="shared" si="214"/>
        <v>0</v>
      </c>
      <c r="CW187">
        <f t="shared" si="215"/>
        <v>0</v>
      </c>
      <c r="CX187">
        <f t="shared" si="216"/>
        <v>0</v>
      </c>
      <c r="CY187">
        <f t="shared" si="217"/>
        <v>0</v>
      </c>
      <c r="CZ187">
        <f t="shared" si="218"/>
        <v>0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1009</v>
      </c>
      <c r="DV187" t="s">
        <v>26</v>
      </c>
      <c r="DW187" t="s">
        <v>26</v>
      </c>
      <c r="DX187">
        <v>1000</v>
      </c>
      <c r="EE187">
        <v>16510488</v>
      </c>
      <c r="EF187">
        <v>2</v>
      </c>
      <c r="EG187" t="s">
        <v>40</v>
      </c>
      <c r="EH187">
        <v>0</v>
      </c>
      <c r="EI187" t="s">
        <v>6</v>
      </c>
      <c r="EJ187">
        <v>1</v>
      </c>
      <c r="EK187">
        <v>11001</v>
      </c>
      <c r="EL187" t="s">
        <v>51</v>
      </c>
      <c r="EM187" t="s">
        <v>245</v>
      </c>
      <c r="EO187" t="s">
        <v>6</v>
      </c>
      <c r="EQ187">
        <v>0</v>
      </c>
      <c r="ER187">
        <v>688.8</v>
      </c>
      <c r="ES187">
        <v>688.8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19"/>
        <v>0</v>
      </c>
      <c r="FS187">
        <v>0</v>
      </c>
      <c r="FT187" t="s">
        <v>44</v>
      </c>
      <c r="FU187" t="s">
        <v>45</v>
      </c>
      <c r="FX187">
        <v>110.7</v>
      </c>
      <c r="FY187">
        <v>63.75</v>
      </c>
      <c r="GA187" t="s">
        <v>6</v>
      </c>
      <c r="GD187">
        <v>0</v>
      </c>
      <c r="GF187">
        <v>-956606579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20"/>
        <v>0</v>
      </c>
      <c r="GM187">
        <f t="shared" si="221"/>
        <v>-697.83</v>
      </c>
      <c r="GN187">
        <f t="shared" si="222"/>
        <v>-697.83</v>
      </c>
      <c r="GO187">
        <f t="shared" si="223"/>
        <v>0</v>
      </c>
      <c r="GP187">
        <f t="shared" si="224"/>
        <v>0</v>
      </c>
      <c r="GR187">
        <v>0</v>
      </c>
      <c r="GS187">
        <v>3</v>
      </c>
      <c r="GT187">
        <v>0</v>
      </c>
      <c r="GU187" t="s">
        <v>6</v>
      </c>
      <c r="GV187">
        <f t="shared" si="225"/>
        <v>0</v>
      </c>
      <c r="GW187">
        <v>1</v>
      </c>
      <c r="GX187">
        <f t="shared" si="226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338</v>
      </c>
      <c r="D188" s="2"/>
      <c r="E188" s="2" t="s">
        <v>339</v>
      </c>
      <c r="F188" s="2" t="s">
        <v>310</v>
      </c>
      <c r="G188" s="2" t="s">
        <v>1536</v>
      </c>
      <c r="H188" s="2" t="s">
        <v>279</v>
      </c>
      <c r="I188" s="2">
        <f>I180*J188</f>
        <v>122.57000000000001</v>
      </c>
      <c r="J188" s="2">
        <v>50</v>
      </c>
      <c r="K188" s="2"/>
      <c r="L188" s="2"/>
      <c r="M188" s="2"/>
      <c r="N188" s="2"/>
      <c r="O188" s="2">
        <f t="shared" si="194"/>
        <v>4457.87</v>
      </c>
      <c r="P188" s="2">
        <f t="shared" si="195"/>
        <v>4457.87</v>
      </c>
      <c r="Q188" s="2">
        <f t="shared" si="196"/>
        <v>0</v>
      </c>
      <c r="R188" s="2">
        <f t="shared" si="197"/>
        <v>0</v>
      </c>
      <c r="S188" s="2">
        <f t="shared" si="198"/>
        <v>0</v>
      </c>
      <c r="T188" s="2">
        <f t="shared" si="199"/>
        <v>0</v>
      </c>
      <c r="U188" s="2">
        <f t="shared" si="200"/>
        <v>0</v>
      </c>
      <c r="V188" s="2">
        <f t="shared" si="201"/>
        <v>0</v>
      </c>
      <c r="W188" s="2">
        <f t="shared" si="202"/>
        <v>0</v>
      </c>
      <c r="X188" s="2">
        <f t="shared" si="203"/>
        <v>0</v>
      </c>
      <c r="Y188" s="2">
        <f t="shared" si="204"/>
        <v>0</v>
      </c>
      <c r="Z188" s="2"/>
      <c r="AA188" s="2">
        <v>16697018</v>
      </c>
      <c r="AB188" s="2">
        <f t="shared" si="205"/>
        <v>36.369999999999997</v>
      </c>
      <c r="AC188" s="2">
        <f t="shared" si="193"/>
        <v>36.369999999999997</v>
      </c>
      <c r="AD188" s="2">
        <f t="shared" si="232"/>
        <v>0</v>
      </c>
      <c r="AE188" s="2">
        <f t="shared" si="233"/>
        <v>0</v>
      </c>
      <c r="AF188" s="2">
        <f t="shared" si="233"/>
        <v>0</v>
      </c>
      <c r="AG188" s="2">
        <f t="shared" si="206"/>
        <v>0</v>
      </c>
      <c r="AH188" s="2">
        <f t="shared" si="234"/>
        <v>0</v>
      </c>
      <c r="AI188" s="2">
        <f t="shared" si="234"/>
        <v>0</v>
      </c>
      <c r="AJ188" s="2">
        <f t="shared" si="207"/>
        <v>0</v>
      </c>
      <c r="AK188" s="2">
        <v>36.369999999999997</v>
      </c>
      <c r="AL188" s="2">
        <v>36.369999999999997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111</v>
      </c>
      <c r="AU188" s="2">
        <v>64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3</v>
      </c>
      <c r="BI188" s="2">
        <v>1</v>
      </c>
      <c r="BJ188" s="2" t="s">
        <v>312</v>
      </c>
      <c r="BK188" s="2"/>
      <c r="BL188" s="2"/>
      <c r="BM188" s="2">
        <v>11001</v>
      </c>
      <c r="BN188" s="2">
        <v>0</v>
      </c>
      <c r="BO188" s="2" t="s">
        <v>6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123</v>
      </c>
      <c r="CA188" s="2">
        <v>75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6</v>
      </c>
      <c r="CO188" s="2">
        <v>0</v>
      </c>
      <c r="CP188" s="2">
        <f t="shared" si="208"/>
        <v>4457.87</v>
      </c>
      <c r="CQ188" s="2">
        <f t="shared" si="209"/>
        <v>36.369999999999997</v>
      </c>
      <c r="CR188" s="2">
        <f t="shared" si="210"/>
        <v>0</v>
      </c>
      <c r="CS188" s="2">
        <f t="shared" si="211"/>
        <v>0</v>
      </c>
      <c r="CT188" s="2">
        <f t="shared" si="212"/>
        <v>0</v>
      </c>
      <c r="CU188" s="2">
        <f t="shared" si="213"/>
        <v>0</v>
      </c>
      <c r="CV188" s="2">
        <f t="shared" si="214"/>
        <v>0</v>
      </c>
      <c r="CW188" s="2">
        <f t="shared" si="215"/>
        <v>0</v>
      </c>
      <c r="CX188" s="2">
        <f t="shared" si="216"/>
        <v>0</v>
      </c>
      <c r="CY188" s="2">
        <f t="shared" si="217"/>
        <v>0</v>
      </c>
      <c r="CZ188" s="2">
        <f t="shared" si="218"/>
        <v>0</v>
      </c>
      <c r="DA188" s="2"/>
      <c r="DB188" s="2"/>
      <c r="DC188" s="2" t="s">
        <v>6</v>
      </c>
      <c r="DD188" s="2" t="s">
        <v>6</v>
      </c>
      <c r="DE188" s="2" t="s">
        <v>6</v>
      </c>
      <c r="DF188" s="2" t="s">
        <v>6</v>
      </c>
      <c r="DG188" s="2" t="s">
        <v>6</v>
      </c>
      <c r="DH188" s="2" t="s">
        <v>6</v>
      </c>
      <c r="DI188" s="2" t="s">
        <v>6</v>
      </c>
      <c r="DJ188" s="2" t="s">
        <v>6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1009</v>
      </c>
      <c r="DV188" s="2" t="s">
        <v>279</v>
      </c>
      <c r="DW188" s="2" t="s">
        <v>279</v>
      </c>
      <c r="DX188" s="2">
        <v>1</v>
      </c>
      <c r="DY188" s="2"/>
      <c r="DZ188" s="2"/>
      <c r="EA188" s="2"/>
      <c r="EB188" s="2"/>
      <c r="EC188" s="2"/>
      <c r="ED188" s="2"/>
      <c r="EE188" s="2">
        <v>16510488</v>
      </c>
      <c r="EF188" s="2">
        <v>2</v>
      </c>
      <c r="EG188" s="2" t="s">
        <v>40</v>
      </c>
      <c r="EH188" s="2">
        <v>0</v>
      </c>
      <c r="EI188" s="2" t="s">
        <v>6</v>
      </c>
      <c r="EJ188" s="2">
        <v>1</v>
      </c>
      <c r="EK188" s="2">
        <v>11001</v>
      </c>
      <c r="EL188" s="2" t="s">
        <v>51</v>
      </c>
      <c r="EM188" s="2" t="s">
        <v>245</v>
      </c>
      <c r="EN188" s="2"/>
      <c r="EO188" s="2" t="s">
        <v>6</v>
      </c>
      <c r="EP188" s="2"/>
      <c r="EQ188" s="2">
        <v>0</v>
      </c>
      <c r="ER188" s="2">
        <v>36.369999999999997</v>
      </c>
      <c r="ES188" s="2">
        <v>36.369999999999997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19"/>
        <v>0</v>
      </c>
      <c r="FS188" s="2">
        <v>0</v>
      </c>
      <c r="FT188" s="2" t="s">
        <v>44</v>
      </c>
      <c r="FU188" s="2" t="s">
        <v>45</v>
      </c>
      <c r="FV188" s="2"/>
      <c r="FW188" s="2"/>
      <c r="FX188" s="2">
        <v>110.7</v>
      </c>
      <c r="FY188" s="2">
        <v>63.75</v>
      </c>
      <c r="FZ188" s="2"/>
      <c r="GA188" s="2" t="s">
        <v>6</v>
      </c>
      <c r="GB188" s="2"/>
      <c r="GC188" s="2"/>
      <c r="GD188" s="2">
        <v>0</v>
      </c>
      <c r="GE188" s="2"/>
      <c r="GF188" s="2">
        <v>461778009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20"/>
        <v>0</v>
      </c>
      <c r="GM188" s="2">
        <f t="shared" si="221"/>
        <v>4457.87</v>
      </c>
      <c r="GN188" s="2">
        <f t="shared" si="222"/>
        <v>4457.87</v>
      </c>
      <c r="GO188" s="2">
        <f t="shared" si="223"/>
        <v>0</v>
      </c>
      <c r="GP188" s="2">
        <f t="shared" si="224"/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si="225"/>
        <v>0</v>
      </c>
      <c r="GW188" s="2">
        <v>1</v>
      </c>
      <c r="GX188" s="2">
        <f t="shared" si="226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348</v>
      </c>
      <c r="E189" t="s">
        <v>339</v>
      </c>
      <c r="F189" t="s">
        <v>310</v>
      </c>
      <c r="G189" t="s">
        <v>1536</v>
      </c>
      <c r="H189" t="s">
        <v>279</v>
      </c>
      <c r="I189">
        <f>I181*J189</f>
        <v>122.57000000000001</v>
      </c>
      <c r="J189">
        <v>50</v>
      </c>
      <c r="O189">
        <f t="shared" si="194"/>
        <v>29243.63</v>
      </c>
      <c r="P189">
        <f t="shared" si="195"/>
        <v>29243.63</v>
      </c>
      <c r="Q189">
        <f t="shared" si="196"/>
        <v>0</v>
      </c>
      <c r="R189">
        <f t="shared" si="197"/>
        <v>0</v>
      </c>
      <c r="S189">
        <f t="shared" si="198"/>
        <v>0</v>
      </c>
      <c r="T189">
        <f t="shared" si="199"/>
        <v>0</v>
      </c>
      <c r="U189">
        <f t="shared" si="200"/>
        <v>0</v>
      </c>
      <c r="V189">
        <f t="shared" si="201"/>
        <v>0</v>
      </c>
      <c r="W189">
        <f t="shared" si="202"/>
        <v>0</v>
      </c>
      <c r="X189">
        <f t="shared" si="203"/>
        <v>0</v>
      </c>
      <c r="Y189">
        <f t="shared" si="204"/>
        <v>0</v>
      </c>
      <c r="AA189">
        <v>16697019</v>
      </c>
      <c r="AB189">
        <f t="shared" si="205"/>
        <v>36.369999999999997</v>
      </c>
      <c r="AC189">
        <f t="shared" si="193"/>
        <v>36.369999999999997</v>
      </c>
      <c r="AD189">
        <f t="shared" si="232"/>
        <v>0</v>
      </c>
      <c r="AE189">
        <f t="shared" si="233"/>
        <v>0</v>
      </c>
      <c r="AF189">
        <f t="shared" si="233"/>
        <v>0</v>
      </c>
      <c r="AG189">
        <f t="shared" si="206"/>
        <v>0</v>
      </c>
      <c r="AH189">
        <f t="shared" si="234"/>
        <v>0</v>
      </c>
      <c r="AI189">
        <f t="shared" si="234"/>
        <v>0</v>
      </c>
      <c r="AJ189">
        <f t="shared" si="207"/>
        <v>0</v>
      </c>
      <c r="AK189">
        <v>36.369999999999997</v>
      </c>
      <c r="AL189">
        <v>36.369999999999997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111</v>
      </c>
      <c r="AU189">
        <v>64</v>
      </c>
      <c r="AV189">
        <v>1</v>
      </c>
      <c r="AW189">
        <v>1</v>
      </c>
      <c r="AZ189">
        <v>6.56</v>
      </c>
      <c r="BA189">
        <v>1</v>
      </c>
      <c r="BB189">
        <v>1</v>
      </c>
      <c r="BC189">
        <v>6.56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1</v>
      </c>
      <c r="BJ189" t="s">
        <v>312</v>
      </c>
      <c r="BM189">
        <v>11001</v>
      </c>
      <c r="BN189">
        <v>0</v>
      </c>
      <c r="BO189" t="s">
        <v>6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123</v>
      </c>
      <c r="CA189">
        <v>75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208"/>
        <v>29243.63</v>
      </c>
      <c r="CQ189">
        <f t="shared" si="209"/>
        <v>238.58719999999997</v>
      </c>
      <c r="CR189">
        <f t="shared" si="210"/>
        <v>0</v>
      </c>
      <c r="CS189">
        <f t="shared" si="211"/>
        <v>0</v>
      </c>
      <c r="CT189">
        <f t="shared" si="212"/>
        <v>0</v>
      </c>
      <c r="CU189">
        <f t="shared" si="213"/>
        <v>0</v>
      </c>
      <c r="CV189">
        <f t="shared" si="214"/>
        <v>0</v>
      </c>
      <c r="CW189">
        <f t="shared" si="215"/>
        <v>0</v>
      </c>
      <c r="CX189">
        <f t="shared" si="216"/>
        <v>0</v>
      </c>
      <c r="CY189">
        <f t="shared" si="217"/>
        <v>0</v>
      </c>
      <c r="CZ189">
        <f t="shared" si="218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1009</v>
      </c>
      <c r="DV189" t="s">
        <v>279</v>
      </c>
      <c r="DW189" t="s">
        <v>279</v>
      </c>
      <c r="DX189">
        <v>1</v>
      </c>
      <c r="EE189">
        <v>16510488</v>
      </c>
      <c r="EF189">
        <v>2</v>
      </c>
      <c r="EG189" t="s">
        <v>40</v>
      </c>
      <c r="EH189">
        <v>0</v>
      </c>
      <c r="EI189" t="s">
        <v>6</v>
      </c>
      <c r="EJ189">
        <v>1</v>
      </c>
      <c r="EK189">
        <v>11001</v>
      </c>
      <c r="EL189" t="s">
        <v>51</v>
      </c>
      <c r="EM189" t="s">
        <v>245</v>
      </c>
      <c r="EO189" t="s">
        <v>6</v>
      </c>
      <c r="EQ189">
        <v>0</v>
      </c>
      <c r="ER189">
        <v>36.369999999999997</v>
      </c>
      <c r="ES189">
        <v>36.369999999999997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19"/>
        <v>0</v>
      </c>
      <c r="FS189">
        <v>0</v>
      </c>
      <c r="FT189" t="s">
        <v>44</v>
      </c>
      <c r="FU189" t="s">
        <v>45</v>
      </c>
      <c r="FX189">
        <v>110.7</v>
      </c>
      <c r="FY189">
        <v>63.75</v>
      </c>
      <c r="GA189" t="s">
        <v>6</v>
      </c>
      <c r="GD189">
        <v>0</v>
      </c>
      <c r="GF189">
        <v>461778009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20"/>
        <v>0</v>
      </c>
      <c r="GM189">
        <f t="shared" si="221"/>
        <v>29243.63</v>
      </c>
      <c r="GN189">
        <f t="shared" si="222"/>
        <v>29243.63</v>
      </c>
      <c r="GO189">
        <f t="shared" si="223"/>
        <v>0</v>
      </c>
      <c r="GP189">
        <f t="shared" si="224"/>
        <v>0</v>
      </c>
      <c r="GR189">
        <v>0</v>
      </c>
      <c r="GS189">
        <v>3</v>
      </c>
      <c r="GT189">
        <v>0</v>
      </c>
      <c r="GU189" t="s">
        <v>6</v>
      </c>
      <c r="GV189">
        <f t="shared" si="225"/>
        <v>0</v>
      </c>
      <c r="GW189">
        <v>1</v>
      </c>
      <c r="GX189">
        <f t="shared" si="226"/>
        <v>0</v>
      </c>
      <c r="HA189">
        <v>0</v>
      </c>
      <c r="HB189">
        <v>0</v>
      </c>
      <c r="IK189">
        <v>0</v>
      </c>
    </row>
    <row r="190" spans="1:255" x14ac:dyDescent="0.2">
      <c r="A190" s="2">
        <v>17</v>
      </c>
      <c r="B190" s="2">
        <v>1</v>
      </c>
      <c r="C190" s="2">
        <f>ROW(SmtRes!A359)</f>
        <v>359</v>
      </c>
      <c r="D190" s="2">
        <f>ROW(EtalonRes!A362)</f>
        <v>362</v>
      </c>
      <c r="E190" s="2" t="s">
        <v>340</v>
      </c>
      <c r="F190" s="2" t="s">
        <v>341</v>
      </c>
      <c r="G190" s="2" t="s">
        <v>342</v>
      </c>
      <c r="H190" s="2" t="s">
        <v>18</v>
      </c>
      <c r="I190" s="2">
        <f>ROUND(245.14/100,9)</f>
        <v>2.4514</v>
      </c>
      <c r="J190" s="2">
        <v>0</v>
      </c>
      <c r="K190" s="2"/>
      <c r="L190" s="2"/>
      <c r="M190" s="2"/>
      <c r="N190" s="2"/>
      <c r="O190" s="2">
        <f t="shared" si="194"/>
        <v>53905.94</v>
      </c>
      <c r="P190" s="2">
        <f t="shared" si="195"/>
        <v>46183.49</v>
      </c>
      <c r="Q190" s="2">
        <f t="shared" si="196"/>
        <v>74.010000000000005</v>
      </c>
      <c r="R190" s="2">
        <f t="shared" si="197"/>
        <v>53.66</v>
      </c>
      <c r="S190" s="2">
        <f t="shared" si="198"/>
        <v>7648.44</v>
      </c>
      <c r="T190" s="2">
        <f t="shared" si="199"/>
        <v>0</v>
      </c>
      <c r="U190" s="2">
        <f t="shared" si="200"/>
        <v>875.10812620000002</v>
      </c>
      <c r="V190" s="2">
        <f t="shared" si="201"/>
        <v>5.3011525000000006</v>
      </c>
      <c r="W190" s="2">
        <f t="shared" si="202"/>
        <v>0</v>
      </c>
      <c r="X190" s="2">
        <f t="shared" si="203"/>
        <v>8549.33</v>
      </c>
      <c r="Y190" s="2">
        <f t="shared" si="204"/>
        <v>4929.34</v>
      </c>
      <c r="Z190" s="2"/>
      <c r="AA190" s="2">
        <v>16697018</v>
      </c>
      <c r="AB190" s="2">
        <f t="shared" si="205"/>
        <v>21989.86</v>
      </c>
      <c r="AC190" s="2">
        <f t="shared" si="193"/>
        <v>18839.64</v>
      </c>
      <c r="AD190" s="2">
        <f>ROUND(((((ET190*1.25))-((EU190*1.25)))+AE190),2)</f>
        <v>30.19</v>
      </c>
      <c r="AE190" s="2">
        <f>ROUND(((EU190*1.25)),2)</f>
        <v>21.89</v>
      </c>
      <c r="AF190" s="2">
        <f>ROUND(((EV190*1.15)),2)</f>
        <v>3120.03</v>
      </c>
      <c r="AG190" s="2">
        <f t="shared" si="206"/>
        <v>0</v>
      </c>
      <c r="AH190" s="2">
        <f>((EW190*1.15))</f>
        <v>356.983</v>
      </c>
      <c r="AI190" s="2">
        <f>((EX190*1.25))</f>
        <v>2.1625000000000001</v>
      </c>
      <c r="AJ190" s="2">
        <f t="shared" si="207"/>
        <v>0</v>
      </c>
      <c r="AK190" s="2">
        <v>21576.86</v>
      </c>
      <c r="AL190" s="2">
        <v>18839.64</v>
      </c>
      <c r="AM190" s="2">
        <v>24.15</v>
      </c>
      <c r="AN190" s="2">
        <v>17.510000000000002</v>
      </c>
      <c r="AO190" s="2">
        <v>2713.07</v>
      </c>
      <c r="AP190" s="2">
        <v>0</v>
      </c>
      <c r="AQ190" s="2">
        <v>310.42</v>
      </c>
      <c r="AR190" s="2">
        <v>1.73</v>
      </c>
      <c r="AS190" s="2">
        <v>0</v>
      </c>
      <c r="AT190" s="2">
        <v>111</v>
      </c>
      <c r="AU190" s="2">
        <v>64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0</v>
      </c>
      <c r="BI190" s="2">
        <v>1</v>
      </c>
      <c r="BJ190" s="2" t="s">
        <v>343</v>
      </c>
      <c r="BK190" s="2"/>
      <c r="BL190" s="2"/>
      <c r="BM190" s="2">
        <v>11001</v>
      </c>
      <c r="BN190" s="2">
        <v>0</v>
      </c>
      <c r="BO190" s="2" t="s">
        <v>6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123</v>
      </c>
      <c r="CA190" s="2">
        <v>75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1430</v>
      </c>
      <c r="CO190" s="2">
        <v>0</v>
      </c>
      <c r="CP190" s="2">
        <f t="shared" si="208"/>
        <v>53905.94</v>
      </c>
      <c r="CQ190" s="2">
        <f t="shared" si="209"/>
        <v>18839.64</v>
      </c>
      <c r="CR190" s="2">
        <f t="shared" si="210"/>
        <v>30.19</v>
      </c>
      <c r="CS190" s="2">
        <f t="shared" si="211"/>
        <v>21.89</v>
      </c>
      <c r="CT190" s="2">
        <f t="shared" si="212"/>
        <v>3120.03</v>
      </c>
      <c r="CU190" s="2">
        <f t="shared" si="213"/>
        <v>0</v>
      </c>
      <c r="CV190" s="2">
        <f t="shared" si="214"/>
        <v>356.983</v>
      </c>
      <c r="CW190" s="2">
        <f t="shared" si="215"/>
        <v>2.1625000000000001</v>
      </c>
      <c r="CX190" s="2">
        <f t="shared" si="216"/>
        <v>0</v>
      </c>
      <c r="CY190" s="2">
        <f t="shared" si="217"/>
        <v>8549.3310000000001</v>
      </c>
      <c r="CZ190" s="2">
        <f t="shared" si="218"/>
        <v>4929.3440000000001</v>
      </c>
      <c r="DA190" s="2"/>
      <c r="DB190" s="2"/>
      <c r="DC190" s="2" t="s">
        <v>6</v>
      </c>
      <c r="DD190" s="2" t="s">
        <v>6</v>
      </c>
      <c r="DE190" s="2" t="s">
        <v>38</v>
      </c>
      <c r="DF190" s="2" t="s">
        <v>38</v>
      </c>
      <c r="DG190" s="2" t="s">
        <v>39</v>
      </c>
      <c r="DH190" s="2" t="s">
        <v>6</v>
      </c>
      <c r="DI190" s="2" t="s">
        <v>39</v>
      </c>
      <c r="DJ190" s="2" t="s">
        <v>38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1005</v>
      </c>
      <c r="DV190" s="2" t="s">
        <v>18</v>
      </c>
      <c r="DW190" s="2" t="s">
        <v>18</v>
      </c>
      <c r="DX190" s="2">
        <v>100</v>
      </c>
      <c r="DY190" s="2"/>
      <c r="DZ190" s="2"/>
      <c r="EA190" s="2"/>
      <c r="EB190" s="2"/>
      <c r="EC190" s="2"/>
      <c r="ED190" s="2"/>
      <c r="EE190" s="2">
        <v>16510488</v>
      </c>
      <c r="EF190" s="2">
        <v>2</v>
      </c>
      <c r="EG190" s="2" t="s">
        <v>40</v>
      </c>
      <c r="EH190" s="2">
        <v>0</v>
      </c>
      <c r="EI190" s="2" t="s">
        <v>6</v>
      </c>
      <c r="EJ190" s="2">
        <v>1</v>
      </c>
      <c r="EK190" s="2">
        <v>11001</v>
      </c>
      <c r="EL190" s="2" t="s">
        <v>51</v>
      </c>
      <c r="EM190" s="2" t="s">
        <v>245</v>
      </c>
      <c r="EN190" s="2"/>
      <c r="EO190" s="2" t="s">
        <v>43</v>
      </c>
      <c r="EP190" s="2"/>
      <c r="EQ190" s="2">
        <v>131072</v>
      </c>
      <c r="ER190" s="2">
        <v>21576.86</v>
      </c>
      <c r="ES190" s="2">
        <v>18839.64</v>
      </c>
      <c r="ET190" s="2">
        <v>24.15</v>
      </c>
      <c r="EU190" s="2">
        <v>17.510000000000002</v>
      </c>
      <c r="EV190" s="2">
        <v>2713.07</v>
      </c>
      <c r="EW190" s="2">
        <v>310.42</v>
      </c>
      <c r="EX190" s="2">
        <v>1.73</v>
      </c>
      <c r="EY190" s="2">
        <v>0</v>
      </c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19"/>
        <v>0</v>
      </c>
      <c r="FS190" s="2">
        <v>0</v>
      </c>
      <c r="FT190" s="2" t="s">
        <v>44</v>
      </c>
      <c r="FU190" s="2" t="s">
        <v>45</v>
      </c>
      <c r="FV190" s="2"/>
      <c r="FW190" s="2"/>
      <c r="FX190" s="2">
        <v>110.7</v>
      </c>
      <c r="FY190" s="2">
        <v>63.75</v>
      </c>
      <c r="FZ190" s="2"/>
      <c r="GA190" s="2" t="s">
        <v>6</v>
      </c>
      <c r="GB190" s="2"/>
      <c r="GC190" s="2"/>
      <c r="GD190" s="2">
        <v>0</v>
      </c>
      <c r="GE190" s="2"/>
      <c r="GF190" s="2">
        <v>957562137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20"/>
        <v>0</v>
      </c>
      <c r="GM190" s="2">
        <f t="shared" si="221"/>
        <v>67384.61</v>
      </c>
      <c r="GN190" s="2">
        <f t="shared" si="222"/>
        <v>67384.61</v>
      </c>
      <c r="GO190" s="2">
        <f t="shared" si="223"/>
        <v>0</v>
      </c>
      <c r="GP190" s="2">
        <f t="shared" si="224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225"/>
        <v>0</v>
      </c>
      <c r="GW190" s="2">
        <v>1</v>
      </c>
      <c r="GX190" s="2">
        <f t="shared" si="226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17</v>
      </c>
      <c r="B191">
        <v>1</v>
      </c>
      <c r="C191">
        <f>ROW(SmtRes!A370)</f>
        <v>370</v>
      </c>
      <c r="D191">
        <f>ROW(EtalonRes!A374)</f>
        <v>374</v>
      </c>
      <c r="E191" t="s">
        <v>340</v>
      </c>
      <c r="F191" t="s">
        <v>341</v>
      </c>
      <c r="G191" t="s">
        <v>342</v>
      </c>
      <c r="H191" t="s">
        <v>18</v>
      </c>
      <c r="I191">
        <f>ROUND(245.14/100,9)</f>
        <v>2.4514</v>
      </c>
      <c r="J191">
        <v>0</v>
      </c>
      <c r="O191">
        <f t="shared" si="194"/>
        <v>353622.99</v>
      </c>
      <c r="P191">
        <f t="shared" si="195"/>
        <v>302963.71999999997</v>
      </c>
      <c r="Q191">
        <f t="shared" si="196"/>
        <v>485.49</v>
      </c>
      <c r="R191">
        <f t="shared" si="197"/>
        <v>352.02</v>
      </c>
      <c r="S191">
        <f t="shared" si="198"/>
        <v>50173.78</v>
      </c>
      <c r="T191">
        <f t="shared" si="199"/>
        <v>0</v>
      </c>
      <c r="U191">
        <f t="shared" si="200"/>
        <v>875.10812620000002</v>
      </c>
      <c r="V191">
        <f t="shared" si="201"/>
        <v>5.3011525000000006</v>
      </c>
      <c r="W191">
        <f t="shared" si="202"/>
        <v>0</v>
      </c>
      <c r="X191">
        <f t="shared" si="203"/>
        <v>56083.64</v>
      </c>
      <c r="Y191">
        <f t="shared" si="204"/>
        <v>32336.51</v>
      </c>
      <c r="AA191">
        <v>16697019</v>
      </c>
      <c r="AB191">
        <f t="shared" si="205"/>
        <v>21989.86</v>
      </c>
      <c r="AC191">
        <f t="shared" si="193"/>
        <v>18839.64</v>
      </c>
      <c r="AD191">
        <f>ROUND(((((ET191*1.25))-((EU191*1.25)))+AE191),2)</f>
        <v>30.19</v>
      </c>
      <c r="AE191">
        <f>ROUND(((EU191*1.25)),2)</f>
        <v>21.89</v>
      </c>
      <c r="AF191">
        <f>ROUND(((EV191*1.15)),2)</f>
        <v>3120.03</v>
      </c>
      <c r="AG191">
        <f t="shared" si="206"/>
        <v>0</v>
      </c>
      <c r="AH191">
        <f>((EW191*1.15))</f>
        <v>356.983</v>
      </c>
      <c r="AI191">
        <f>((EX191*1.25))</f>
        <v>2.1625000000000001</v>
      </c>
      <c r="AJ191">
        <f t="shared" si="207"/>
        <v>0</v>
      </c>
      <c r="AK191">
        <v>21576.86</v>
      </c>
      <c r="AL191">
        <v>18839.64</v>
      </c>
      <c r="AM191">
        <v>24.15</v>
      </c>
      <c r="AN191">
        <v>17.510000000000002</v>
      </c>
      <c r="AO191">
        <v>2713.07</v>
      </c>
      <c r="AP191">
        <v>0</v>
      </c>
      <c r="AQ191">
        <v>310.42</v>
      </c>
      <c r="AR191">
        <v>1.73</v>
      </c>
      <c r="AS191">
        <v>0</v>
      </c>
      <c r="AT191">
        <v>111</v>
      </c>
      <c r="AU191">
        <v>64</v>
      </c>
      <c r="AV191">
        <v>1</v>
      </c>
      <c r="AW191">
        <v>1</v>
      </c>
      <c r="AZ191">
        <v>6.56</v>
      </c>
      <c r="BA191">
        <v>6.56</v>
      </c>
      <c r="BB191">
        <v>6.56</v>
      </c>
      <c r="BC191">
        <v>6.56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1</v>
      </c>
      <c r="BJ191" t="s">
        <v>343</v>
      </c>
      <c r="BM191">
        <v>11001</v>
      </c>
      <c r="BN191">
        <v>0</v>
      </c>
      <c r="BO191" t="s">
        <v>6</v>
      </c>
      <c r="BP191">
        <v>0</v>
      </c>
      <c r="BQ191">
        <v>2</v>
      </c>
      <c r="BR191">
        <v>0</v>
      </c>
      <c r="BS191">
        <v>6.56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123</v>
      </c>
      <c r="CA191">
        <v>75</v>
      </c>
      <c r="CF191">
        <v>0</v>
      </c>
      <c r="CG191">
        <v>0</v>
      </c>
      <c r="CM191">
        <v>0</v>
      </c>
      <c r="CN191" t="s">
        <v>1430</v>
      </c>
      <c r="CO191">
        <v>0</v>
      </c>
      <c r="CP191">
        <f t="shared" si="208"/>
        <v>353622.99</v>
      </c>
      <c r="CQ191">
        <f t="shared" si="209"/>
        <v>123588.03839999999</v>
      </c>
      <c r="CR191">
        <f t="shared" si="210"/>
        <v>198.04640000000001</v>
      </c>
      <c r="CS191">
        <f t="shared" si="211"/>
        <v>143.5984</v>
      </c>
      <c r="CT191">
        <f t="shared" si="212"/>
        <v>20467.396799999999</v>
      </c>
      <c r="CU191">
        <f t="shared" si="213"/>
        <v>0</v>
      </c>
      <c r="CV191">
        <f t="shared" si="214"/>
        <v>356.983</v>
      </c>
      <c r="CW191">
        <f t="shared" si="215"/>
        <v>2.1625000000000001</v>
      </c>
      <c r="CX191">
        <f t="shared" si="216"/>
        <v>0</v>
      </c>
      <c r="CY191">
        <f t="shared" si="217"/>
        <v>56083.637999999999</v>
      </c>
      <c r="CZ191">
        <f t="shared" si="218"/>
        <v>32336.511999999999</v>
      </c>
      <c r="DC191" t="s">
        <v>6</v>
      </c>
      <c r="DD191" t="s">
        <v>6</v>
      </c>
      <c r="DE191" t="s">
        <v>38</v>
      </c>
      <c r="DF191" t="s">
        <v>38</v>
      </c>
      <c r="DG191" t="s">
        <v>39</v>
      </c>
      <c r="DH191" t="s">
        <v>6</v>
      </c>
      <c r="DI191" t="s">
        <v>39</v>
      </c>
      <c r="DJ191" t="s">
        <v>38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1005</v>
      </c>
      <c r="DV191" t="s">
        <v>18</v>
      </c>
      <c r="DW191" t="s">
        <v>18</v>
      </c>
      <c r="DX191">
        <v>100</v>
      </c>
      <c r="EE191">
        <v>16510488</v>
      </c>
      <c r="EF191">
        <v>2</v>
      </c>
      <c r="EG191" t="s">
        <v>40</v>
      </c>
      <c r="EH191">
        <v>0</v>
      </c>
      <c r="EI191" t="s">
        <v>6</v>
      </c>
      <c r="EJ191">
        <v>1</v>
      </c>
      <c r="EK191">
        <v>11001</v>
      </c>
      <c r="EL191" t="s">
        <v>51</v>
      </c>
      <c r="EM191" t="s">
        <v>245</v>
      </c>
      <c r="EO191" t="s">
        <v>43</v>
      </c>
      <c r="EQ191">
        <v>131072</v>
      </c>
      <c r="ER191">
        <v>21576.86</v>
      </c>
      <c r="ES191">
        <v>18839.64</v>
      </c>
      <c r="ET191">
        <v>24.15</v>
      </c>
      <c r="EU191">
        <v>17.510000000000002</v>
      </c>
      <c r="EV191">
        <v>2713.07</v>
      </c>
      <c r="EW191">
        <v>310.42</v>
      </c>
      <c r="EX191">
        <v>1.73</v>
      </c>
      <c r="EY191">
        <v>0</v>
      </c>
      <c r="FQ191">
        <v>0</v>
      </c>
      <c r="FR191">
        <f t="shared" si="219"/>
        <v>0</v>
      </c>
      <c r="FS191">
        <v>0</v>
      </c>
      <c r="FT191" t="s">
        <v>44</v>
      </c>
      <c r="FU191" t="s">
        <v>45</v>
      </c>
      <c r="FX191">
        <v>110.7</v>
      </c>
      <c r="FY191">
        <v>63.75</v>
      </c>
      <c r="GA191" t="s">
        <v>6</v>
      </c>
      <c r="GD191">
        <v>0</v>
      </c>
      <c r="GF191">
        <v>957562137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20"/>
        <v>0</v>
      </c>
      <c r="GM191">
        <f t="shared" si="221"/>
        <v>442043.14</v>
      </c>
      <c r="GN191">
        <f t="shared" si="222"/>
        <v>442043.14</v>
      </c>
      <c r="GO191">
        <f t="shared" si="223"/>
        <v>0</v>
      </c>
      <c r="GP191">
        <f t="shared" si="224"/>
        <v>0</v>
      </c>
      <c r="GR191">
        <v>0</v>
      </c>
      <c r="GS191">
        <v>3</v>
      </c>
      <c r="GT191">
        <v>0</v>
      </c>
      <c r="GU191" t="s">
        <v>6</v>
      </c>
      <c r="GV191">
        <f t="shared" si="225"/>
        <v>0</v>
      </c>
      <c r="GW191">
        <v>1</v>
      </c>
      <c r="GX191">
        <f t="shared" si="226"/>
        <v>0</v>
      </c>
      <c r="HA191">
        <v>0</v>
      </c>
      <c r="HB191">
        <v>0</v>
      </c>
      <c r="IK191">
        <v>0</v>
      </c>
    </row>
    <row r="192" spans="1:255" x14ac:dyDescent="0.2">
      <c r="A192" s="2">
        <v>18</v>
      </c>
      <c r="B192" s="2">
        <v>1</v>
      </c>
      <c r="C192" s="2">
        <v>357</v>
      </c>
      <c r="D192" s="2"/>
      <c r="E192" s="2" t="s">
        <v>344</v>
      </c>
      <c r="F192" s="2" t="s">
        <v>345</v>
      </c>
      <c r="G192" s="2" t="s">
        <v>346</v>
      </c>
      <c r="H192" s="2" t="s">
        <v>36</v>
      </c>
      <c r="I192" s="2">
        <f>I190*J192</f>
        <v>-250.0428</v>
      </c>
      <c r="J192" s="2">
        <v>-102</v>
      </c>
      <c r="K192" s="2"/>
      <c r="L192" s="2"/>
      <c r="M192" s="2"/>
      <c r="N192" s="2"/>
      <c r="O192" s="2">
        <f t="shared" si="194"/>
        <v>-35118.51</v>
      </c>
      <c r="P192" s="2">
        <f t="shared" si="195"/>
        <v>-35118.51</v>
      </c>
      <c r="Q192" s="2">
        <f t="shared" si="196"/>
        <v>0</v>
      </c>
      <c r="R192" s="2">
        <f t="shared" si="197"/>
        <v>0</v>
      </c>
      <c r="S192" s="2">
        <f t="shared" si="198"/>
        <v>0</v>
      </c>
      <c r="T192" s="2">
        <f t="shared" si="199"/>
        <v>0</v>
      </c>
      <c r="U192" s="2">
        <f t="shared" si="200"/>
        <v>0</v>
      </c>
      <c r="V192" s="2">
        <f t="shared" si="201"/>
        <v>0</v>
      </c>
      <c r="W192" s="2">
        <f t="shared" si="202"/>
        <v>0</v>
      </c>
      <c r="X192" s="2">
        <f t="shared" si="203"/>
        <v>0</v>
      </c>
      <c r="Y192" s="2">
        <f t="shared" si="204"/>
        <v>0</v>
      </c>
      <c r="Z192" s="2"/>
      <c r="AA192" s="2">
        <v>16697018</v>
      </c>
      <c r="AB192" s="2">
        <f t="shared" si="205"/>
        <v>140.44999999999999</v>
      </c>
      <c r="AC192" s="2">
        <f t="shared" si="193"/>
        <v>140.44999999999999</v>
      </c>
      <c r="AD192" s="2">
        <f>ROUND((((ET192)-(EU192))+AE192),2)</f>
        <v>0</v>
      </c>
      <c r="AE192" s="2">
        <f t="shared" ref="AE192:AF195" si="235">ROUND((EU192),2)</f>
        <v>0</v>
      </c>
      <c r="AF192" s="2">
        <f t="shared" si="235"/>
        <v>0</v>
      </c>
      <c r="AG192" s="2">
        <f t="shared" si="206"/>
        <v>0</v>
      </c>
      <c r="AH192" s="2">
        <f t="shared" ref="AH192:AI195" si="236">(EW192)</f>
        <v>0</v>
      </c>
      <c r="AI192" s="2">
        <f t="shared" si="236"/>
        <v>0</v>
      </c>
      <c r="AJ192" s="2">
        <f t="shared" si="207"/>
        <v>0</v>
      </c>
      <c r="AK192" s="2">
        <v>140.44999999999999</v>
      </c>
      <c r="AL192" s="2">
        <v>140.44999999999999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111</v>
      </c>
      <c r="AU192" s="2">
        <v>64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3</v>
      </c>
      <c r="BI192" s="2">
        <v>1</v>
      </c>
      <c r="BJ192" s="2" t="s">
        <v>347</v>
      </c>
      <c r="BK192" s="2"/>
      <c r="BL192" s="2"/>
      <c r="BM192" s="2">
        <v>11001</v>
      </c>
      <c r="BN192" s="2">
        <v>0</v>
      </c>
      <c r="BO192" s="2" t="s">
        <v>6</v>
      </c>
      <c r="BP192" s="2">
        <v>0</v>
      </c>
      <c r="BQ192" s="2">
        <v>2</v>
      </c>
      <c r="BR192" s="2">
        <v>1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123</v>
      </c>
      <c r="CA192" s="2">
        <v>75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6</v>
      </c>
      <c r="CO192" s="2">
        <v>0</v>
      </c>
      <c r="CP192" s="2">
        <f t="shared" si="208"/>
        <v>-35118.51</v>
      </c>
      <c r="CQ192" s="2">
        <f t="shared" si="209"/>
        <v>140.44999999999999</v>
      </c>
      <c r="CR192" s="2">
        <f t="shared" si="210"/>
        <v>0</v>
      </c>
      <c r="CS192" s="2">
        <f t="shared" si="211"/>
        <v>0</v>
      </c>
      <c r="CT192" s="2">
        <f t="shared" si="212"/>
        <v>0</v>
      </c>
      <c r="CU192" s="2">
        <f t="shared" si="213"/>
        <v>0</v>
      </c>
      <c r="CV192" s="2">
        <f t="shared" si="214"/>
        <v>0</v>
      </c>
      <c r="CW192" s="2">
        <f t="shared" si="215"/>
        <v>0</v>
      </c>
      <c r="CX192" s="2">
        <f t="shared" si="216"/>
        <v>0</v>
      </c>
      <c r="CY192" s="2">
        <f t="shared" si="217"/>
        <v>0</v>
      </c>
      <c r="CZ192" s="2">
        <f t="shared" si="218"/>
        <v>0</v>
      </c>
      <c r="DA192" s="2"/>
      <c r="DB192" s="2"/>
      <c r="DC192" s="2" t="s">
        <v>6</v>
      </c>
      <c r="DD192" s="2" t="s">
        <v>6</v>
      </c>
      <c r="DE192" s="2" t="s">
        <v>6</v>
      </c>
      <c r="DF192" s="2" t="s">
        <v>6</v>
      </c>
      <c r="DG192" s="2" t="s">
        <v>6</v>
      </c>
      <c r="DH192" s="2" t="s">
        <v>6</v>
      </c>
      <c r="DI192" s="2" t="s">
        <v>6</v>
      </c>
      <c r="DJ192" s="2" t="s">
        <v>6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1005</v>
      </c>
      <c r="DV192" s="2" t="s">
        <v>36</v>
      </c>
      <c r="DW192" s="2" t="s">
        <v>36</v>
      </c>
      <c r="DX192" s="2">
        <v>1</v>
      </c>
      <c r="DY192" s="2"/>
      <c r="DZ192" s="2"/>
      <c r="EA192" s="2"/>
      <c r="EB192" s="2"/>
      <c r="EC192" s="2"/>
      <c r="ED192" s="2"/>
      <c r="EE192" s="2">
        <v>16510488</v>
      </c>
      <c r="EF192" s="2">
        <v>2</v>
      </c>
      <c r="EG192" s="2" t="s">
        <v>40</v>
      </c>
      <c r="EH192" s="2">
        <v>0</v>
      </c>
      <c r="EI192" s="2" t="s">
        <v>6</v>
      </c>
      <c r="EJ192" s="2">
        <v>1</v>
      </c>
      <c r="EK192" s="2">
        <v>11001</v>
      </c>
      <c r="EL192" s="2" t="s">
        <v>51</v>
      </c>
      <c r="EM192" s="2" t="s">
        <v>245</v>
      </c>
      <c r="EN192" s="2"/>
      <c r="EO192" s="2" t="s">
        <v>6</v>
      </c>
      <c r="EP192" s="2"/>
      <c r="EQ192" s="2">
        <v>0</v>
      </c>
      <c r="ER192" s="2">
        <v>140.44999999999999</v>
      </c>
      <c r="ES192" s="2">
        <v>140.44999999999999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19"/>
        <v>0</v>
      </c>
      <c r="FS192" s="2">
        <v>0</v>
      </c>
      <c r="FT192" s="2" t="s">
        <v>44</v>
      </c>
      <c r="FU192" s="2" t="s">
        <v>45</v>
      </c>
      <c r="FV192" s="2"/>
      <c r="FW192" s="2"/>
      <c r="FX192" s="2">
        <v>110.7</v>
      </c>
      <c r="FY192" s="2">
        <v>63.75</v>
      </c>
      <c r="FZ192" s="2"/>
      <c r="GA192" s="2" t="s">
        <v>6</v>
      </c>
      <c r="GB192" s="2"/>
      <c r="GC192" s="2"/>
      <c r="GD192" s="2">
        <v>0</v>
      </c>
      <c r="GE192" s="2"/>
      <c r="GF192" s="2">
        <v>2046761779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20"/>
        <v>0</v>
      </c>
      <c r="GM192" s="2">
        <f t="shared" si="221"/>
        <v>-35118.51</v>
      </c>
      <c r="GN192" s="2">
        <f t="shared" si="222"/>
        <v>-35118.51</v>
      </c>
      <c r="GO192" s="2">
        <f t="shared" si="223"/>
        <v>0</v>
      </c>
      <c r="GP192" s="2">
        <f t="shared" si="224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225"/>
        <v>0</v>
      </c>
      <c r="GW192" s="2">
        <v>1</v>
      </c>
      <c r="GX192" s="2">
        <f t="shared" si="226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18</v>
      </c>
      <c r="B193">
        <v>1</v>
      </c>
      <c r="C193">
        <v>368</v>
      </c>
      <c r="E193" t="s">
        <v>344</v>
      </c>
      <c r="F193" t="s">
        <v>345</v>
      </c>
      <c r="G193" t="s">
        <v>346</v>
      </c>
      <c r="H193" t="s">
        <v>36</v>
      </c>
      <c r="I193">
        <f>I191*J193</f>
        <v>-250.0428</v>
      </c>
      <c r="J193">
        <v>-102</v>
      </c>
      <c r="O193">
        <f t="shared" si="194"/>
        <v>-230377.43</v>
      </c>
      <c r="P193">
        <f t="shared" si="195"/>
        <v>-230377.43</v>
      </c>
      <c r="Q193">
        <f t="shared" si="196"/>
        <v>0</v>
      </c>
      <c r="R193">
        <f t="shared" si="197"/>
        <v>0</v>
      </c>
      <c r="S193">
        <f t="shared" si="198"/>
        <v>0</v>
      </c>
      <c r="T193">
        <f t="shared" si="199"/>
        <v>0</v>
      </c>
      <c r="U193">
        <f t="shared" si="200"/>
        <v>0</v>
      </c>
      <c r="V193">
        <f t="shared" si="201"/>
        <v>0</v>
      </c>
      <c r="W193">
        <f t="shared" si="202"/>
        <v>0</v>
      </c>
      <c r="X193">
        <f t="shared" si="203"/>
        <v>0</v>
      </c>
      <c r="Y193">
        <f t="shared" si="204"/>
        <v>0</v>
      </c>
      <c r="AA193">
        <v>16697019</v>
      </c>
      <c r="AB193">
        <f t="shared" si="205"/>
        <v>140.44999999999999</v>
      </c>
      <c r="AC193">
        <f t="shared" si="193"/>
        <v>140.44999999999999</v>
      </c>
      <c r="AD193">
        <f>ROUND((((ET193)-(EU193))+AE193),2)</f>
        <v>0</v>
      </c>
      <c r="AE193">
        <f t="shared" si="235"/>
        <v>0</v>
      </c>
      <c r="AF193">
        <f t="shared" si="235"/>
        <v>0</v>
      </c>
      <c r="AG193">
        <f t="shared" si="206"/>
        <v>0</v>
      </c>
      <c r="AH193">
        <f t="shared" si="236"/>
        <v>0</v>
      </c>
      <c r="AI193">
        <f t="shared" si="236"/>
        <v>0</v>
      </c>
      <c r="AJ193">
        <f t="shared" si="207"/>
        <v>0</v>
      </c>
      <c r="AK193">
        <v>140.44999999999999</v>
      </c>
      <c r="AL193">
        <v>140.44999999999999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111</v>
      </c>
      <c r="AU193">
        <v>64</v>
      </c>
      <c r="AV193">
        <v>1</v>
      </c>
      <c r="AW193">
        <v>1</v>
      </c>
      <c r="AZ193">
        <v>6.56</v>
      </c>
      <c r="BA193">
        <v>1</v>
      </c>
      <c r="BB193">
        <v>1</v>
      </c>
      <c r="BC193">
        <v>6.56</v>
      </c>
      <c r="BD193" t="s">
        <v>6</v>
      </c>
      <c r="BE193" t="s">
        <v>6</v>
      </c>
      <c r="BF193" t="s">
        <v>6</v>
      </c>
      <c r="BG193" t="s">
        <v>6</v>
      </c>
      <c r="BH193">
        <v>3</v>
      </c>
      <c r="BI193">
        <v>1</v>
      </c>
      <c r="BJ193" t="s">
        <v>347</v>
      </c>
      <c r="BM193">
        <v>11001</v>
      </c>
      <c r="BN193">
        <v>0</v>
      </c>
      <c r="BO193" t="s">
        <v>6</v>
      </c>
      <c r="BP193">
        <v>0</v>
      </c>
      <c r="BQ193">
        <v>2</v>
      </c>
      <c r="BR193">
        <v>1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123</v>
      </c>
      <c r="CA193">
        <v>75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08"/>
        <v>-230377.43</v>
      </c>
      <c r="CQ193">
        <f t="shared" si="209"/>
        <v>921.35199999999986</v>
      </c>
      <c r="CR193">
        <f t="shared" si="210"/>
        <v>0</v>
      </c>
      <c r="CS193">
        <f t="shared" si="211"/>
        <v>0</v>
      </c>
      <c r="CT193">
        <f t="shared" si="212"/>
        <v>0</v>
      </c>
      <c r="CU193">
        <f t="shared" si="213"/>
        <v>0</v>
      </c>
      <c r="CV193">
        <f t="shared" si="214"/>
        <v>0</v>
      </c>
      <c r="CW193">
        <f t="shared" si="215"/>
        <v>0</v>
      </c>
      <c r="CX193">
        <f t="shared" si="216"/>
        <v>0</v>
      </c>
      <c r="CY193">
        <f t="shared" si="217"/>
        <v>0</v>
      </c>
      <c r="CZ193">
        <f t="shared" si="218"/>
        <v>0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36</v>
      </c>
      <c r="DW193" t="s">
        <v>36</v>
      </c>
      <c r="DX193">
        <v>1</v>
      </c>
      <c r="EE193">
        <v>16510488</v>
      </c>
      <c r="EF193">
        <v>2</v>
      </c>
      <c r="EG193" t="s">
        <v>40</v>
      </c>
      <c r="EH193">
        <v>0</v>
      </c>
      <c r="EI193" t="s">
        <v>6</v>
      </c>
      <c r="EJ193">
        <v>1</v>
      </c>
      <c r="EK193">
        <v>11001</v>
      </c>
      <c r="EL193" t="s">
        <v>51</v>
      </c>
      <c r="EM193" t="s">
        <v>245</v>
      </c>
      <c r="EO193" t="s">
        <v>6</v>
      </c>
      <c r="EQ193">
        <v>0</v>
      </c>
      <c r="ER193">
        <v>140.44999999999999</v>
      </c>
      <c r="ES193">
        <v>140.44999999999999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219"/>
        <v>0</v>
      </c>
      <c r="FS193">
        <v>0</v>
      </c>
      <c r="FT193" t="s">
        <v>44</v>
      </c>
      <c r="FU193" t="s">
        <v>45</v>
      </c>
      <c r="FX193">
        <v>110.7</v>
      </c>
      <c r="FY193">
        <v>63.75</v>
      </c>
      <c r="GA193" t="s">
        <v>6</v>
      </c>
      <c r="GD193">
        <v>0</v>
      </c>
      <c r="GF193">
        <v>2046761779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20"/>
        <v>0</v>
      </c>
      <c r="GM193">
        <f t="shared" si="221"/>
        <v>-230377.43</v>
      </c>
      <c r="GN193">
        <f t="shared" si="222"/>
        <v>-230377.43</v>
      </c>
      <c r="GO193">
        <f t="shared" si="223"/>
        <v>0</v>
      </c>
      <c r="GP193">
        <f t="shared" si="224"/>
        <v>0</v>
      </c>
      <c r="GR193">
        <v>0</v>
      </c>
      <c r="GS193">
        <v>3</v>
      </c>
      <c r="GT193">
        <v>0</v>
      </c>
      <c r="GU193" t="s">
        <v>6</v>
      </c>
      <c r="GV193">
        <f t="shared" si="225"/>
        <v>0</v>
      </c>
      <c r="GW193">
        <v>1</v>
      </c>
      <c r="GX193">
        <f t="shared" si="226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358</v>
      </c>
      <c r="D194" s="2"/>
      <c r="E194" s="2" t="s">
        <v>348</v>
      </c>
      <c r="F194" s="2" t="s">
        <v>349</v>
      </c>
      <c r="G194" s="2" t="s">
        <v>350</v>
      </c>
      <c r="H194" s="2" t="s">
        <v>36</v>
      </c>
      <c r="I194" s="2">
        <f>I190*J194</f>
        <v>250.0428</v>
      </c>
      <c r="J194" s="2">
        <v>102</v>
      </c>
      <c r="K194" s="2"/>
      <c r="L194" s="2"/>
      <c r="M194" s="2"/>
      <c r="N194" s="2"/>
      <c r="O194" s="2">
        <f t="shared" si="194"/>
        <v>14082.41</v>
      </c>
      <c r="P194" s="2">
        <f t="shared" si="195"/>
        <v>14082.41</v>
      </c>
      <c r="Q194" s="2">
        <f t="shared" si="196"/>
        <v>0</v>
      </c>
      <c r="R194" s="2">
        <f t="shared" si="197"/>
        <v>0</v>
      </c>
      <c r="S194" s="2">
        <f t="shared" si="198"/>
        <v>0</v>
      </c>
      <c r="T194" s="2">
        <f t="shared" si="199"/>
        <v>0</v>
      </c>
      <c r="U194" s="2">
        <f t="shared" si="200"/>
        <v>0</v>
      </c>
      <c r="V194" s="2">
        <f t="shared" si="201"/>
        <v>0</v>
      </c>
      <c r="W194" s="2">
        <f t="shared" si="202"/>
        <v>0</v>
      </c>
      <c r="X194" s="2">
        <f t="shared" si="203"/>
        <v>0</v>
      </c>
      <c r="Y194" s="2">
        <f t="shared" si="204"/>
        <v>0</v>
      </c>
      <c r="Z194" s="2"/>
      <c r="AA194" s="2">
        <v>16697018</v>
      </c>
      <c r="AB194" s="2">
        <f t="shared" si="205"/>
        <v>56.32</v>
      </c>
      <c r="AC194" s="2">
        <f t="shared" si="193"/>
        <v>56.32</v>
      </c>
      <c r="AD194" s="2">
        <f>ROUND((((ET194)-(EU194))+AE194),2)</f>
        <v>0</v>
      </c>
      <c r="AE194" s="2">
        <f t="shared" si="235"/>
        <v>0</v>
      </c>
      <c r="AF194" s="2">
        <f t="shared" si="235"/>
        <v>0</v>
      </c>
      <c r="AG194" s="2">
        <f t="shared" si="206"/>
        <v>0</v>
      </c>
      <c r="AH194" s="2">
        <f t="shared" si="236"/>
        <v>0</v>
      </c>
      <c r="AI194" s="2">
        <f t="shared" si="236"/>
        <v>0</v>
      </c>
      <c r="AJ194" s="2">
        <f t="shared" si="207"/>
        <v>0</v>
      </c>
      <c r="AK194" s="2">
        <v>56.32</v>
      </c>
      <c r="AL194" s="2">
        <v>56.32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111</v>
      </c>
      <c r="AU194" s="2">
        <v>64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3</v>
      </c>
      <c r="BI194" s="2">
        <v>1</v>
      </c>
      <c r="BJ194" s="2" t="s">
        <v>351</v>
      </c>
      <c r="BK194" s="2"/>
      <c r="BL194" s="2"/>
      <c r="BM194" s="2">
        <v>11001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123</v>
      </c>
      <c r="CA194" s="2">
        <v>75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6</v>
      </c>
      <c r="CO194" s="2">
        <v>0</v>
      </c>
      <c r="CP194" s="2">
        <f t="shared" si="208"/>
        <v>14082.41</v>
      </c>
      <c r="CQ194" s="2">
        <f t="shared" si="209"/>
        <v>56.32</v>
      </c>
      <c r="CR194" s="2">
        <f t="shared" si="210"/>
        <v>0</v>
      </c>
      <c r="CS194" s="2">
        <f t="shared" si="211"/>
        <v>0</v>
      </c>
      <c r="CT194" s="2">
        <f t="shared" si="212"/>
        <v>0</v>
      </c>
      <c r="CU194" s="2">
        <f t="shared" si="213"/>
        <v>0</v>
      </c>
      <c r="CV194" s="2">
        <f t="shared" si="214"/>
        <v>0</v>
      </c>
      <c r="CW194" s="2">
        <f t="shared" si="215"/>
        <v>0</v>
      </c>
      <c r="CX194" s="2">
        <f t="shared" si="216"/>
        <v>0</v>
      </c>
      <c r="CY194" s="2">
        <f t="shared" si="217"/>
        <v>0</v>
      </c>
      <c r="CZ194" s="2">
        <f t="shared" si="218"/>
        <v>0</v>
      </c>
      <c r="DA194" s="2"/>
      <c r="DB194" s="2"/>
      <c r="DC194" s="2" t="s">
        <v>6</v>
      </c>
      <c r="DD194" s="2" t="s">
        <v>6</v>
      </c>
      <c r="DE194" s="2" t="s">
        <v>6</v>
      </c>
      <c r="DF194" s="2" t="s">
        <v>6</v>
      </c>
      <c r="DG194" s="2" t="s">
        <v>6</v>
      </c>
      <c r="DH194" s="2" t="s">
        <v>6</v>
      </c>
      <c r="DI194" s="2" t="s">
        <v>6</v>
      </c>
      <c r="DJ194" s="2" t="s">
        <v>6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1005</v>
      </c>
      <c r="DV194" s="2" t="s">
        <v>36</v>
      </c>
      <c r="DW194" s="2" t="s">
        <v>36</v>
      </c>
      <c r="DX194" s="2">
        <v>1</v>
      </c>
      <c r="DY194" s="2"/>
      <c r="DZ194" s="2"/>
      <c r="EA194" s="2"/>
      <c r="EB194" s="2"/>
      <c r="EC194" s="2"/>
      <c r="ED194" s="2"/>
      <c r="EE194" s="2">
        <v>16510488</v>
      </c>
      <c r="EF194" s="2">
        <v>2</v>
      </c>
      <c r="EG194" s="2" t="s">
        <v>40</v>
      </c>
      <c r="EH194" s="2">
        <v>0</v>
      </c>
      <c r="EI194" s="2" t="s">
        <v>6</v>
      </c>
      <c r="EJ194" s="2">
        <v>1</v>
      </c>
      <c r="EK194" s="2">
        <v>11001</v>
      </c>
      <c r="EL194" s="2" t="s">
        <v>51</v>
      </c>
      <c r="EM194" s="2" t="s">
        <v>245</v>
      </c>
      <c r="EN194" s="2"/>
      <c r="EO194" s="2" t="s">
        <v>6</v>
      </c>
      <c r="EP194" s="2"/>
      <c r="EQ194" s="2">
        <v>0</v>
      </c>
      <c r="ER194" s="2">
        <v>56.32</v>
      </c>
      <c r="ES194" s="2">
        <v>56.32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19"/>
        <v>0</v>
      </c>
      <c r="FS194" s="2">
        <v>0</v>
      </c>
      <c r="FT194" s="2" t="s">
        <v>44</v>
      </c>
      <c r="FU194" s="2" t="s">
        <v>45</v>
      </c>
      <c r="FV194" s="2"/>
      <c r="FW194" s="2"/>
      <c r="FX194" s="2">
        <v>110.7</v>
      </c>
      <c r="FY194" s="2">
        <v>63.75</v>
      </c>
      <c r="FZ194" s="2"/>
      <c r="GA194" s="2" t="s">
        <v>6</v>
      </c>
      <c r="GB194" s="2"/>
      <c r="GC194" s="2"/>
      <c r="GD194" s="2">
        <v>0</v>
      </c>
      <c r="GE194" s="2"/>
      <c r="GF194" s="2">
        <v>-852842557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20"/>
        <v>0</v>
      </c>
      <c r="GM194" s="2">
        <f t="shared" si="221"/>
        <v>14082.41</v>
      </c>
      <c r="GN194" s="2">
        <f t="shared" si="222"/>
        <v>14082.41</v>
      </c>
      <c r="GO194" s="2">
        <f t="shared" si="223"/>
        <v>0</v>
      </c>
      <c r="GP194" s="2">
        <f t="shared" si="224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225"/>
        <v>0</v>
      </c>
      <c r="GW194" s="2">
        <v>1</v>
      </c>
      <c r="GX194" s="2">
        <f t="shared" si="226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369</v>
      </c>
      <c r="E195" t="s">
        <v>348</v>
      </c>
      <c r="F195" t="s">
        <v>349</v>
      </c>
      <c r="G195" t="s">
        <v>350</v>
      </c>
      <c r="H195" t="s">
        <v>36</v>
      </c>
      <c r="I195">
        <f>I191*J195</f>
        <v>250.0428</v>
      </c>
      <c r="J195">
        <v>102</v>
      </c>
      <c r="O195">
        <f t="shared" si="194"/>
        <v>92380.61</v>
      </c>
      <c r="P195">
        <f t="shared" si="195"/>
        <v>92380.61</v>
      </c>
      <c r="Q195">
        <f t="shared" si="196"/>
        <v>0</v>
      </c>
      <c r="R195">
        <f t="shared" si="197"/>
        <v>0</v>
      </c>
      <c r="S195">
        <f t="shared" si="198"/>
        <v>0</v>
      </c>
      <c r="T195">
        <f t="shared" si="199"/>
        <v>0</v>
      </c>
      <c r="U195">
        <f t="shared" si="200"/>
        <v>0</v>
      </c>
      <c r="V195">
        <f t="shared" si="201"/>
        <v>0</v>
      </c>
      <c r="W195">
        <f t="shared" si="202"/>
        <v>0</v>
      </c>
      <c r="X195">
        <f t="shared" si="203"/>
        <v>0</v>
      </c>
      <c r="Y195">
        <f t="shared" si="204"/>
        <v>0</v>
      </c>
      <c r="AA195">
        <v>16697019</v>
      </c>
      <c r="AB195">
        <f t="shared" si="205"/>
        <v>56.32</v>
      </c>
      <c r="AC195">
        <f t="shared" si="193"/>
        <v>56.32</v>
      </c>
      <c r="AD195">
        <f>ROUND((((ET195)-(EU195))+AE195),2)</f>
        <v>0</v>
      </c>
      <c r="AE195">
        <f t="shared" si="235"/>
        <v>0</v>
      </c>
      <c r="AF195">
        <f t="shared" si="235"/>
        <v>0</v>
      </c>
      <c r="AG195">
        <f t="shared" si="206"/>
        <v>0</v>
      </c>
      <c r="AH195">
        <f t="shared" si="236"/>
        <v>0</v>
      </c>
      <c r="AI195">
        <f t="shared" si="236"/>
        <v>0</v>
      </c>
      <c r="AJ195">
        <f t="shared" si="207"/>
        <v>0</v>
      </c>
      <c r="AK195">
        <v>56.32</v>
      </c>
      <c r="AL195">
        <v>56.32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111</v>
      </c>
      <c r="AU195">
        <v>64</v>
      </c>
      <c r="AV195">
        <v>1</v>
      </c>
      <c r="AW195">
        <v>1</v>
      </c>
      <c r="AZ195">
        <v>6.56</v>
      </c>
      <c r="BA195">
        <v>1</v>
      </c>
      <c r="BB195">
        <v>1</v>
      </c>
      <c r="BC195">
        <v>6.56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1</v>
      </c>
      <c r="BJ195" t="s">
        <v>351</v>
      </c>
      <c r="BM195">
        <v>11001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123</v>
      </c>
      <c r="CA195">
        <v>75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08"/>
        <v>92380.61</v>
      </c>
      <c r="CQ195">
        <f t="shared" si="209"/>
        <v>369.45919999999995</v>
      </c>
      <c r="CR195">
        <f t="shared" si="210"/>
        <v>0</v>
      </c>
      <c r="CS195">
        <f t="shared" si="211"/>
        <v>0</v>
      </c>
      <c r="CT195">
        <f t="shared" si="212"/>
        <v>0</v>
      </c>
      <c r="CU195">
        <f t="shared" si="213"/>
        <v>0</v>
      </c>
      <c r="CV195">
        <f t="shared" si="214"/>
        <v>0</v>
      </c>
      <c r="CW195">
        <f t="shared" si="215"/>
        <v>0</v>
      </c>
      <c r="CX195">
        <f t="shared" si="216"/>
        <v>0</v>
      </c>
      <c r="CY195">
        <f t="shared" si="217"/>
        <v>0</v>
      </c>
      <c r="CZ195">
        <f t="shared" si="218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1005</v>
      </c>
      <c r="DV195" t="s">
        <v>36</v>
      </c>
      <c r="DW195" t="s">
        <v>36</v>
      </c>
      <c r="DX195">
        <v>1</v>
      </c>
      <c r="EE195">
        <v>16510488</v>
      </c>
      <c r="EF195">
        <v>2</v>
      </c>
      <c r="EG195" t="s">
        <v>40</v>
      </c>
      <c r="EH195">
        <v>0</v>
      </c>
      <c r="EI195" t="s">
        <v>6</v>
      </c>
      <c r="EJ195">
        <v>1</v>
      </c>
      <c r="EK195">
        <v>11001</v>
      </c>
      <c r="EL195" t="s">
        <v>51</v>
      </c>
      <c r="EM195" t="s">
        <v>245</v>
      </c>
      <c r="EO195" t="s">
        <v>6</v>
      </c>
      <c r="EQ195">
        <v>0</v>
      </c>
      <c r="ER195">
        <v>56.32</v>
      </c>
      <c r="ES195">
        <v>56.32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19"/>
        <v>0</v>
      </c>
      <c r="FS195">
        <v>0</v>
      </c>
      <c r="FT195" t="s">
        <v>44</v>
      </c>
      <c r="FU195" t="s">
        <v>45</v>
      </c>
      <c r="FX195">
        <v>110.7</v>
      </c>
      <c r="FY195">
        <v>63.75</v>
      </c>
      <c r="GA195" t="s">
        <v>6</v>
      </c>
      <c r="GD195">
        <v>0</v>
      </c>
      <c r="GF195">
        <v>-852842557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20"/>
        <v>0</v>
      </c>
      <c r="GM195">
        <f t="shared" si="221"/>
        <v>92380.61</v>
      </c>
      <c r="GN195">
        <f t="shared" si="222"/>
        <v>92380.61</v>
      </c>
      <c r="GO195">
        <f t="shared" si="223"/>
        <v>0</v>
      </c>
      <c r="GP195">
        <f t="shared" si="224"/>
        <v>0</v>
      </c>
      <c r="GR195">
        <v>0</v>
      </c>
      <c r="GS195">
        <v>3</v>
      </c>
      <c r="GT195">
        <v>0</v>
      </c>
      <c r="GU195" t="s">
        <v>6</v>
      </c>
      <c r="GV195">
        <f t="shared" si="225"/>
        <v>0</v>
      </c>
      <c r="GW195">
        <v>1</v>
      </c>
      <c r="GX195">
        <f t="shared" si="226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ROW(SmtRes!A376)</f>
        <v>376</v>
      </c>
      <c r="D196" s="2">
        <f>ROW(EtalonRes!A380)</f>
        <v>380</v>
      </c>
      <c r="E196" s="2" t="s">
        <v>352</v>
      </c>
      <c r="F196" s="2" t="s">
        <v>353</v>
      </c>
      <c r="G196" s="2" t="s">
        <v>354</v>
      </c>
      <c r="H196" s="2" t="s">
        <v>49</v>
      </c>
      <c r="I196" s="2">
        <f>ROUND(80.3/100,9)</f>
        <v>0.80300000000000005</v>
      </c>
      <c r="J196" s="2">
        <v>0</v>
      </c>
      <c r="K196" s="2"/>
      <c r="L196" s="2"/>
      <c r="M196" s="2"/>
      <c r="N196" s="2"/>
      <c r="O196" s="2">
        <f t="shared" si="194"/>
        <v>214.71</v>
      </c>
      <c r="P196" s="2">
        <f t="shared" si="195"/>
        <v>0</v>
      </c>
      <c r="Q196" s="2">
        <f t="shared" si="196"/>
        <v>5.52</v>
      </c>
      <c r="R196" s="2">
        <f t="shared" si="197"/>
        <v>1.39</v>
      </c>
      <c r="S196" s="2">
        <f t="shared" si="198"/>
        <v>209.19</v>
      </c>
      <c r="T196" s="2">
        <f t="shared" si="199"/>
        <v>0</v>
      </c>
      <c r="U196" s="2">
        <f t="shared" si="200"/>
        <v>21.996579000000001</v>
      </c>
      <c r="V196" s="2">
        <f t="shared" si="201"/>
        <v>0.11041250000000001</v>
      </c>
      <c r="W196" s="2">
        <f t="shared" si="202"/>
        <v>0</v>
      </c>
      <c r="X196" s="2">
        <f t="shared" si="203"/>
        <v>233.74</v>
      </c>
      <c r="Y196" s="2">
        <f t="shared" si="204"/>
        <v>134.77000000000001</v>
      </c>
      <c r="Z196" s="2"/>
      <c r="AA196" s="2">
        <v>16697018</v>
      </c>
      <c r="AB196" s="2">
        <f t="shared" si="205"/>
        <v>267.39</v>
      </c>
      <c r="AC196" s="2">
        <f t="shared" si="193"/>
        <v>0</v>
      </c>
      <c r="AD196" s="2">
        <f>ROUND(((((ET196*1.25))-((EU196*1.25)))+AE196),2)</f>
        <v>6.88</v>
      </c>
      <c r="AE196" s="2">
        <f>ROUND(((EU196*1.25)),2)</f>
        <v>1.73</v>
      </c>
      <c r="AF196" s="2">
        <f>ROUND(((EV196*1.15)),2)</f>
        <v>260.51</v>
      </c>
      <c r="AG196" s="2">
        <f t="shared" si="206"/>
        <v>0</v>
      </c>
      <c r="AH196" s="2">
        <f>((EW196*1.15))</f>
        <v>27.392999999999997</v>
      </c>
      <c r="AI196" s="2">
        <f>((EX196*1.25))</f>
        <v>0.13750000000000001</v>
      </c>
      <c r="AJ196" s="2">
        <f t="shared" si="207"/>
        <v>0</v>
      </c>
      <c r="AK196" s="2">
        <v>232.03</v>
      </c>
      <c r="AL196" s="2">
        <v>0</v>
      </c>
      <c r="AM196" s="2">
        <v>5.5</v>
      </c>
      <c r="AN196" s="2">
        <v>1.38</v>
      </c>
      <c r="AO196" s="2">
        <v>226.53</v>
      </c>
      <c r="AP196" s="2">
        <v>0</v>
      </c>
      <c r="AQ196" s="2">
        <v>23.82</v>
      </c>
      <c r="AR196" s="2">
        <v>0.11</v>
      </c>
      <c r="AS196" s="2">
        <v>0</v>
      </c>
      <c r="AT196" s="2">
        <v>111</v>
      </c>
      <c r="AU196" s="2">
        <v>64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0</v>
      </c>
      <c r="BI196" s="2">
        <v>1</v>
      </c>
      <c r="BJ196" s="2" t="s">
        <v>355</v>
      </c>
      <c r="BK196" s="2"/>
      <c r="BL196" s="2"/>
      <c r="BM196" s="2">
        <v>11001</v>
      </c>
      <c r="BN196" s="2">
        <v>0</v>
      </c>
      <c r="BO196" s="2" t="s">
        <v>6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123</v>
      </c>
      <c r="CA196" s="2">
        <v>75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1430</v>
      </c>
      <c r="CO196" s="2">
        <v>0</v>
      </c>
      <c r="CP196" s="2">
        <f t="shared" si="208"/>
        <v>214.71</v>
      </c>
      <c r="CQ196" s="2">
        <f t="shared" si="209"/>
        <v>0</v>
      </c>
      <c r="CR196" s="2">
        <f t="shared" si="210"/>
        <v>6.88</v>
      </c>
      <c r="CS196" s="2">
        <f t="shared" si="211"/>
        <v>1.73</v>
      </c>
      <c r="CT196" s="2">
        <f t="shared" si="212"/>
        <v>260.51</v>
      </c>
      <c r="CU196" s="2">
        <f t="shared" si="213"/>
        <v>0</v>
      </c>
      <c r="CV196" s="2">
        <f t="shared" si="214"/>
        <v>27.392999999999997</v>
      </c>
      <c r="CW196" s="2">
        <f t="shared" si="215"/>
        <v>0.13750000000000001</v>
      </c>
      <c r="CX196" s="2">
        <f t="shared" si="216"/>
        <v>0</v>
      </c>
      <c r="CY196" s="2">
        <f t="shared" si="217"/>
        <v>233.74379999999996</v>
      </c>
      <c r="CZ196" s="2">
        <f t="shared" si="218"/>
        <v>134.77119999999999</v>
      </c>
      <c r="DA196" s="2"/>
      <c r="DB196" s="2"/>
      <c r="DC196" s="2" t="s">
        <v>6</v>
      </c>
      <c r="DD196" s="2" t="s">
        <v>6</v>
      </c>
      <c r="DE196" s="2" t="s">
        <v>38</v>
      </c>
      <c r="DF196" s="2" t="s">
        <v>38</v>
      </c>
      <c r="DG196" s="2" t="s">
        <v>39</v>
      </c>
      <c r="DH196" s="2" t="s">
        <v>6</v>
      </c>
      <c r="DI196" s="2" t="s">
        <v>39</v>
      </c>
      <c r="DJ196" s="2" t="s">
        <v>38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1003</v>
      </c>
      <c r="DV196" s="2" t="s">
        <v>49</v>
      </c>
      <c r="DW196" s="2" t="s">
        <v>49</v>
      </c>
      <c r="DX196" s="2">
        <v>100</v>
      </c>
      <c r="DY196" s="2"/>
      <c r="DZ196" s="2"/>
      <c r="EA196" s="2"/>
      <c r="EB196" s="2"/>
      <c r="EC196" s="2"/>
      <c r="ED196" s="2"/>
      <c r="EE196" s="2">
        <v>16510488</v>
      </c>
      <c r="EF196" s="2">
        <v>2</v>
      </c>
      <c r="EG196" s="2" t="s">
        <v>40</v>
      </c>
      <c r="EH196" s="2">
        <v>0</v>
      </c>
      <c r="EI196" s="2" t="s">
        <v>6</v>
      </c>
      <c r="EJ196" s="2">
        <v>1</v>
      </c>
      <c r="EK196" s="2">
        <v>11001</v>
      </c>
      <c r="EL196" s="2" t="s">
        <v>51</v>
      </c>
      <c r="EM196" s="2" t="s">
        <v>245</v>
      </c>
      <c r="EN196" s="2"/>
      <c r="EO196" s="2" t="s">
        <v>43</v>
      </c>
      <c r="EP196" s="2"/>
      <c r="EQ196" s="2">
        <v>131072</v>
      </c>
      <c r="ER196" s="2">
        <v>232.03</v>
      </c>
      <c r="ES196" s="2">
        <v>0</v>
      </c>
      <c r="ET196" s="2">
        <v>5.5</v>
      </c>
      <c r="EU196" s="2">
        <v>1.38</v>
      </c>
      <c r="EV196" s="2">
        <v>226.53</v>
      </c>
      <c r="EW196" s="2">
        <v>23.82</v>
      </c>
      <c r="EX196" s="2">
        <v>0.11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19"/>
        <v>0</v>
      </c>
      <c r="FS196" s="2">
        <v>0</v>
      </c>
      <c r="FT196" s="2" t="s">
        <v>44</v>
      </c>
      <c r="FU196" s="2" t="s">
        <v>45</v>
      </c>
      <c r="FV196" s="2"/>
      <c r="FW196" s="2"/>
      <c r="FX196" s="2">
        <v>110.7</v>
      </c>
      <c r="FY196" s="2">
        <v>63.75</v>
      </c>
      <c r="FZ196" s="2"/>
      <c r="GA196" s="2" t="s">
        <v>6</v>
      </c>
      <c r="GB196" s="2"/>
      <c r="GC196" s="2"/>
      <c r="GD196" s="2">
        <v>0</v>
      </c>
      <c r="GE196" s="2"/>
      <c r="GF196" s="2">
        <v>1990727352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20"/>
        <v>0</v>
      </c>
      <c r="GM196" s="2">
        <f t="shared" si="221"/>
        <v>583.22</v>
      </c>
      <c r="GN196" s="2">
        <f t="shared" si="222"/>
        <v>583.22</v>
      </c>
      <c r="GO196" s="2">
        <f t="shared" si="223"/>
        <v>0</v>
      </c>
      <c r="GP196" s="2">
        <f t="shared" si="224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225"/>
        <v>0</v>
      </c>
      <c r="GW196" s="2">
        <v>1</v>
      </c>
      <c r="GX196" s="2">
        <f t="shared" si="226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ROW(SmtRes!A382)</f>
        <v>382</v>
      </c>
      <c r="D197">
        <f>ROW(EtalonRes!A386)</f>
        <v>386</v>
      </c>
      <c r="E197" t="s">
        <v>352</v>
      </c>
      <c r="F197" t="s">
        <v>353</v>
      </c>
      <c r="G197" t="s">
        <v>354</v>
      </c>
      <c r="H197" t="s">
        <v>49</v>
      </c>
      <c r="I197">
        <f>ROUND(80.3/100,9)</f>
        <v>0.80300000000000005</v>
      </c>
      <c r="J197">
        <v>0</v>
      </c>
      <c r="O197">
        <f t="shared" si="194"/>
        <v>1408.52</v>
      </c>
      <c r="P197">
        <f t="shared" si="195"/>
        <v>0</v>
      </c>
      <c r="Q197">
        <f t="shared" si="196"/>
        <v>36.24</v>
      </c>
      <c r="R197">
        <f t="shared" si="197"/>
        <v>9.11</v>
      </c>
      <c r="S197">
        <f t="shared" si="198"/>
        <v>1372.28</v>
      </c>
      <c r="T197">
        <f t="shared" si="199"/>
        <v>0</v>
      </c>
      <c r="U197">
        <f t="shared" si="200"/>
        <v>21.996579000000001</v>
      </c>
      <c r="V197">
        <f t="shared" si="201"/>
        <v>0.11041250000000001</v>
      </c>
      <c r="W197">
        <f t="shared" si="202"/>
        <v>0</v>
      </c>
      <c r="X197">
        <f t="shared" si="203"/>
        <v>1533.34</v>
      </c>
      <c r="Y197">
        <f t="shared" si="204"/>
        <v>884.09</v>
      </c>
      <c r="AA197">
        <v>16697019</v>
      </c>
      <c r="AB197">
        <f t="shared" si="205"/>
        <v>267.39</v>
      </c>
      <c r="AC197">
        <f t="shared" si="193"/>
        <v>0</v>
      </c>
      <c r="AD197">
        <f>ROUND(((((ET197*1.25))-((EU197*1.25)))+AE197),2)</f>
        <v>6.88</v>
      </c>
      <c r="AE197">
        <f>ROUND(((EU197*1.25)),2)</f>
        <v>1.73</v>
      </c>
      <c r="AF197">
        <f>ROUND(((EV197*1.15)),2)</f>
        <v>260.51</v>
      </c>
      <c r="AG197">
        <f t="shared" si="206"/>
        <v>0</v>
      </c>
      <c r="AH197">
        <f>((EW197*1.15))</f>
        <v>27.392999999999997</v>
      </c>
      <c r="AI197">
        <f>((EX197*1.25))</f>
        <v>0.13750000000000001</v>
      </c>
      <c r="AJ197">
        <f t="shared" si="207"/>
        <v>0</v>
      </c>
      <c r="AK197">
        <v>232.03</v>
      </c>
      <c r="AL197">
        <v>0</v>
      </c>
      <c r="AM197">
        <v>5.5</v>
      </c>
      <c r="AN197">
        <v>1.38</v>
      </c>
      <c r="AO197">
        <v>226.53</v>
      </c>
      <c r="AP197">
        <v>0</v>
      </c>
      <c r="AQ197">
        <v>23.82</v>
      </c>
      <c r="AR197">
        <v>0.11</v>
      </c>
      <c r="AS197">
        <v>0</v>
      </c>
      <c r="AT197">
        <v>111</v>
      </c>
      <c r="AU197">
        <v>64</v>
      </c>
      <c r="AV197">
        <v>1</v>
      </c>
      <c r="AW197">
        <v>1</v>
      </c>
      <c r="AZ197">
        <v>6.56</v>
      </c>
      <c r="BA197">
        <v>6.56</v>
      </c>
      <c r="BB197">
        <v>6.56</v>
      </c>
      <c r="BC197">
        <v>6.56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1</v>
      </c>
      <c r="BJ197" t="s">
        <v>355</v>
      </c>
      <c r="BM197">
        <v>11001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6.56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123</v>
      </c>
      <c r="CA197">
        <v>75</v>
      </c>
      <c r="CF197">
        <v>0</v>
      </c>
      <c r="CG197">
        <v>0</v>
      </c>
      <c r="CM197">
        <v>0</v>
      </c>
      <c r="CN197" t="s">
        <v>1430</v>
      </c>
      <c r="CO197">
        <v>0</v>
      </c>
      <c r="CP197">
        <f t="shared" si="208"/>
        <v>1408.52</v>
      </c>
      <c r="CQ197">
        <f t="shared" si="209"/>
        <v>0</v>
      </c>
      <c r="CR197">
        <f t="shared" si="210"/>
        <v>45.132799999999996</v>
      </c>
      <c r="CS197">
        <f t="shared" si="211"/>
        <v>11.348799999999999</v>
      </c>
      <c r="CT197">
        <f t="shared" si="212"/>
        <v>1708.9455999999998</v>
      </c>
      <c r="CU197">
        <f t="shared" si="213"/>
        <v>0</v>
      </c>
      <c r="CV197">
        <f t="shared" si="214"/>
        <v>27.392999999999997</v>
      </c>
      <c r="CW197">
        <f t="shared" si="215"/>
        <v>0.13750000000000001</v>
      </c>
      <c r="CX197">
        <f t="shared" si="216"/>
        <v>0</v>
      </c>
      <c r="CY197">
        <f t="shared" si="217"/>
        <v>1533.3428999999999</v>
      </c>
      <c r="CZ197">
        <f t="shared" si="218"/>
        <v>884.0895999999999</v>
      </c>
      <c r="DC197" t="s">
        <v>6</v>
      </c>
      <c r="DD197" t="s">
        <v>6</v>
      </c>
      <c r="DE197" t="s">
        <v>38</v>
      </c>
      <c r="DF197" t="s">
        <v>38</v>
      </c>
      <c r="DG197" t="s">
        <v>39</v>
      </c>
      <c r="DH197" t="s">
        <v>6</v>
      </c>
      <c r="DI197" t="s">
        <v>39</v>
      </c>
      <c r="DJ197" t="s">
        <v>38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49</v>
      </c>
      <c r="DW197" t="s">
        <v>49</v>
      </c>
      <c r="DX197">
        <v>100</v>
      </c>
      <c r="EE197">
        <v>16510488</v>
      </c>
      <c r="EF197">
        <v>2</v>
      </c>
      <c r="EG197" t="s">
        <v>40</v>
      </c>
      <c r="EH197">
        <v>0</v>
      </c>
      <c r="EI197" t="s">
        <v>6</v>
      </c>
      <c r="EJ197">
        <v>1</v>
      </c>
      <c r="EK197">
        <v>11001</v>
      </c>
      <c r="EL197" t="s">
        <v>51</v>
      </c>
      <c r="EM197" t="s">
        <v>245</v>
      </c>
      <c r="EO197" t="s">
        <v>43</v>
      </c>
      <c r="EQ197">
        <v>131072</v>
      </c>
      <c r="ER197">
        <v>232.03</v>
      </c>
      <c r="ES197">
        <v>0</v>
      </c>
      <c r="ET197">
        <v>5.5</v>
      </c>
      <c r="EU197">
        <v>1.38</v>
      </c>
      <c r="EV197">
        <v>226.53</v>
      </c>
      <c r="EW197">
        <v>23.82</v>
      </c>
      <c r="EX197">
        <v>0.11</v>
      </c>
      <c r="EY197">
        <v>0</v>
      </c>
      <c r="FQ197">
        <v>0</v>
      </c>
      <c r="FR197">
        <f t="shared" si="219"/>
        <v>0</v>
      </c>
      <c r="FS197">
        <v>0</v>
      </c>
      <c r="FT197" t="s">
        <v>44</v>
      </c>
      <c r="FU197" t="s">
        <v>45</v>
      </c>
      <c r="FX197">
        <v>110.7</v>
      </c>
      <c r="FY197">
        <v>63.75</v>
      </c>
      <c r="GA197" t="s">
        <v>6</v>
      </c>
      <c r="GD197">
        <v>0</v>
      </c>
      <c r="GF197">
        <v>1990727352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20"/>
        <v>0</v>
      </c>
      <c r="GM197">
        <f t="shared" si="221"/>
        <v>3825.95</v>
      </c>
      <c r="GN197">
        <f t="shared" si="222"/>
        <v>3825.95</v>
      </c>
      <c r="GO197">
        <f t="shared" si="223"/>
        <v>0</v>
      </c>
      <c r="GP197">
        <f t="shared" si="224"/>
        <v>0</v>
      </c>
      <c r="GR197">
        <v>0</v>
      </c>
      <c r="GS197">
        <v>3</v>
      </c>
      <c r="GT197">
        <v>0</v>
      </c>
      <c r="GU197" t="s">
        <v>6</v>
      </c>
      <c r="GV197">
        <f t="shared" si="225"/>
        <v>0</v>
      </c>
      <c r="GW197">
        <v>1</v>
      </c>
      <c r="GX197">
        <f t="shared" si="226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375</v>
      </c>
      <c r="D198" s="2"/>
      <c r="E198" s="2" t="s">
        <v>356</v>
      </c>
      <c r="F198" s="2" t="s">
        <v>357</v>
      </c>
      <c r="G198" s="2" t="s">
        <v>358</v>
      </c>
      <c r="H198" s="2" t="s">
        <v>249</v>
      </c>
      <c r="I198" s="2">
        <f>I196*J198</f>
        <v>0.12848000000000001</v>
      </c>
      <c r="J198" s="2">
        <v>0.16</v>
      </c>
      <c r="K198" s="2"/>
      <c r="L198" s="2"/>
      <c r="M198" s="2"/>
      <c r="N198" s="2"/>
      <c r="O198" s="2">
        <f t="shared" si="194"/>
        <v>62.43</v>
      </c>
      <c r="P198" s="2">
        <f t="shared" si="195"/>
        <v>62.43</v>
      </c>
      <c r="Q198" s="2">
        <f t="shared" si="196"/>
        <v>0</v>
      </c>
      <c r="R198" s="2">
        <f t="shared" si="197"/>
        <v>0</v>
      </c>
      <c r="S198" s="2">
        <f t="shared" si="198"/>
        <v>0</v>
      </c>
      <c r="T198" s="2">
        <f t="shared" si="199"/>
        <v>0</v>
      </c>
      <c r="U198" s="2">
        <f t="shared" si="200"/>
        <v>0</v>
      </c>
      <c r="V198" s="2">
        <f t="shared" si="201"/>
        <v>0</v>
      </c>
      <c r="W198" s="2">
        <f t="shared" si="202"/>
        <v>0</v>
      </c>
      <c r="X198" s="2">
        <f t="shared" si="203"/>
        <v>0</v>
      </c>
      <c r="Y198" s="2">
        <f t="shared" si="204"/>
        <v>0</v>
      </c>
      <c r="Z198" s="2"/>
      <c r="AA198" s="2">
        <v>16697018</v>
      </c>
      <c r="AB198" s="2">
        <f t="shared" si="205"/>
        <v>485.9</v>
      </c>
      <c r="AC198" s="2">
        <f t="shared" ref="AC198:AC229" si="237">ROUND((ES198),2)</f>
        <v>485.9</v>
      </c>
      <c r="AD198" s="2">
        <f>ROUND((((ET198)-(EU198))+AE198),2)</f>
        <v>0</v>
      </c>
      <c r="AE198" s="2">
        <f t="shared" ref="AE198:AF201" si="238">ROUND((EU198),2)</f>
        <v>0</v>
      </c>
      <c r="AF198" s="2">
        <f t="shared" si="238"/>
        <v>0</v>
      </c>
      <c r="AG198" s="2">
        <f t="shared" si="206"/>
        <v>0</v>
      </c>
      <c r="AH198" s="2">
        <f t="shared" ref="AH198:AI201" si="239">(EW198)</f>
        <v>0</v>
      </c>
      <c r="AI198" s="2">
        <f t="shared" si="239"/>
        <v>0</v>
      </c>
      <c r="AJ198" s="2">
        <f t="shared" si="207"/>
        <v>0</v>
      </c>
      <c r="AK198" s="2">
        <v>485.9</v>
      </c>
      <c r="AL198" s="2">
        <v>485.9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111</v>
      </c>
      <c r="AU198" s="2">
        <v>64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3</v>
      </c>
      <c r="BI198" s="2">
        <v>1</v>
      </c>
      <c r="BJ198" s="2" t="s">
        <v>359</v>
      </c>
      <c r="BK198" s="2"/>
      <c r="BL198" s="2"/>
      <c r="BM198" s="2">
        <v>11001</v>
      </c>
      <c r="BN198" s="2">
        <v>0</v>
      </c>
      <c r="BO198" s="2" t="s">
        <v>6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123</v>
      </c>
      <c r="CA198" s="2">
        <v>75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208"/>
        <v>62.43</v>
      </c>
      <c r="CQ198" s="2">
        <f t="shared" si="209"/>
        <v>485.9</v>
      </c>
      <c r="CR198" s="2">
        <f t="shared" si="210"/>
        <v>0</v>
      </c>
      <c r="CS198" s="2">
        <f t="shared" si="211"/>
        <v>0</v>
      </c>
      <c r="CT198" s="2">
        <f t="shared" si="212"/>
        <v>0</v>
      </c>
      <c r="CU198" s="2">
        <f t="shared" si="213"/>
        <v>0</v>
      </c>
      <c r="CV198" s="2">
        <f t="shared" si="214"/>
        <v>0</v>
      </c>
      <c r="CW198" s="2">
        <f t="shared" si="215"/>
        <v>0</v>
      </c>
      <c r="CX198" s="2">
        <f t="shared" si="216"/>
        <v>0</v>
      </c>
      <c r="CY198" s="2">
        <f t="shared" si="217"/>
        <v>0</v>
      </c>
      <c r="CZ198" s="2">
        <f t="shared" si="218"/>
        <v>0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1007</v>
      </c>
      <c r="DV198" s="2" t="s">
        <v>249</v>
      </c>
      <c r="DW198" s="2" t="s">
        <v>249</v>
      </c>
      <c r="DX198" s="2">
        <v>1</v>
      </c>
      <c r="DY198" s="2"/>
      <c r="DZ198" s="2"/>
      <c r="EA198" s="2"/>
      <c r="EB198" s="2"/>
      <c r="EC198" s="2"/>
      <c r="ED198" s="2"/>
      <c r="EE198" s="2">
        <v>16510488</v>
      </c>
      <c r="EF198" s="2">
        <v>2</v>
      </c>
      <c r="EG198" s="2" t="s">
        <v>40</v>
      </c>
      <c r="EH198" s="2">
        <v>0</v>
      </c>
      <c r="EI198" s="2" t="s">
        <v>6</v>
      </c>
      <c r="EJ198" s="2">
        <v>1</v>
      </c>
      <c r="EK198" s="2">
        <v>11001</v>
      </c>
      <c r="EL198" s="2" t="s">
        <v>51</v>
      </c>
      <c r="EM198" s="2" t="s">
        <v>245</v>
      </c>
      <c r="EN198" s="2"/>
      <c r="EO198" s="2" t="s">
        <v>6</v>
      </c>
      <c r="EP198" s="2"/>
      <c r="EQ198" s="2">
        <v>0</v>
      </c>
      <c r="ER198" s="2">
        <v>485.9</v>
      </c>
      <c r="ES198" s="2">
        <v>485.9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19"/>
        <v>0</v>
      </c>
      <c r="FS198" s="2">
        <v>0</v>
      </c>
      <c r="FT198" s="2" t="s">
        <v>44</v>
      </c>
      <c r="FU198" s="2" t="s">
        <v>45</v>
      </c>
      <c r="FV198" s="2"/>
      <c r="FW198" s="2"/>
      <c r="FX198" s="2">
        <v>110.7</v>
      </c>
      <c r="FY198" s="2">
        <v>63.75</v>
      </c>
      <c r="FZ198" s="2"/>
      <c r="GA198" s="2" t="s">
        <v>6</v>
      </c>
      <c r="GB198" s="2"/>
      <c r="GC198" s="2"/>
      <c r="GD198" s="2">
        <v>0</v>
      </c>
      <c r="GE198" s="2"/>
      <c r="GF198" s="2">
        <v>-1019936957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20"/>
        <v>0</v>
      </c>
      <c r="GM198" s="2">
        <f t="shared" si="221"/>
        <v>62.43</v>
      </c>
      <c r="GN198" s="2">
        <f t="shared" si="222"/>
        <v>62.43</v>
      </c>
      <c r="GO198" s="2">
        <f t="shared" si="223"/>
        <v>0</v>
      </c>
      <c r="GP198" s="2">
        <f t="shared" si="224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225"/>
        <v>0</v>
      </c>
      <c r="GW198" s="2">
        <v>1</v>
      </c>
      <c r="GX198" s="2">
        <f t="shared" si="226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381</v>
      </c>
      <c r="E199" t="s">
        <v>356</v>
      </c>
      <c r="F199" t="s">
        <v>357</v>
      </c>
      <c r="G199" t="s">
        <v>358</v>
      </c>
      <c r="H199" t="s">
        <v>249</v>
      </c>
      <c r="I199">
        <f>I197*J199</f>
        <v>0.12848000000000001</v>
      </c>
      <c r="J199">
        <v>0.16</v>
      </c>
      <c r="O199">
        <f t="shared" si="194"/>
        <v>409.53</v>
      </c>
      <c r="P199">
        <f t="shared" si="195"/>
        <v>409.53</v>
      </c>
      <c r="Q199">
        <f t="shared" si="196"/>
        <v>0</v>
      </c>
      <c r="R199">
        <f t="shared" si="197"/>
        <v>0</v>
      </c>
      <c r="S199">
        <f t="shared" si="198"/>
        <v>0</v>
      </c>
      <c r="T199">
        <f t="shared" si="199"/>
        <v>0</v>
      </c>
      <c r="U199">
        <f t="shared" si="200"/>
        <v>0</v>
      </c>
      <c r="V199">
        <f t="shared" si="201"/>
        <v>0</v>
      </c>
      <c r="W199">
        <f t="shared" si="202"/>
        <v>0</v>
      </c>
      <c r="X199">
        <f t="shared" si="203"/>
        <v>0</v>
      </c>
      <c r="Y199">
        <f t="shared" si="204"/>
        <v>0</v>
      </c>
      <c r="AA199">
        <v>16697019</v>
      </c>
      <c r="AB199">
        <f t="shared" si="205"/>
        <v>485.9</v>
      </c>
      <c r="AC199">
        <f t="shared" si="237"/>
        <v>485.9</v>
      </c>
      <c r="AD199">
        <f>ROUND((((ET199)-(EU199))+AE199),2)</f>
        <v>0</v>
      </c>
      <c r="AE199">
        <f t="shared" si="238"/>
        <v>0</v>
      </c>
      <c r="AF199">
        <f t="shared" si="238"/>
        <v>0</v>
      </c>
      <c r="AG199">
        <f t="shared" si="206"/>
        <v>0</v>
      </c>
      <c r="AH199">
        <f t="shared" si="239"/>
        <v>0</v>
      </c>
      <c r="AI199">
        <f t="shared" si="239"/>
        <v>0</v>
      </c>
      <c r="AJ199">
        <f t="shared" si="207"/>
        <v>0</v>
      </c>
      <c r="AK199">
        <v>485.9</v>
      </c>
      <c r="AL199">
        <v>485.9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111</v>
      </c>
      <c r="AU199">
        <v>64</v>
      </c>
      <c r="AV199">
        <v>1</v>
      </c>
      <c r="AW199">
        <v>1</v>
      </c>
      <c r="AZ199">
        <v>6.56</v>
      </c>
      <c r="BA199">
        <v>1</v>
      </c>
      <c r="BB199">
        <v>1</v>
      </c>
      <c r="BC199">
        <v>6.56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1</v>
      </c>
      <c r="BJ199" t="s">
        <v>359</v>
      </c>
      <c r="BM199">
        <v>11001</v>
      </c>
      <c r="BN199">
        <v>0</v>
      </c>
      <c r="BO199" t="s">
        <v>6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123</v>
      </c>
      <c r="CA199">
        <v>75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08"/>
        <v>409.53</v>
      </c>
      <c r="CQ199">
        <f t="shared" si="209"/>
        <v>3187.5039999999995</v>
      </c>
      <c r="CR199">
        <f t="shared" si="210"/>
        <v>0</v>
      </c>
      <c r="CS199">
        <f t="shared" si="211"/>
        <v>0</v>
      </c>
      <c r="CT199">
        <f t="shared" si="212"/>
        <v>0</v>
      </c>
      <c r="CU199">
        <f t="shared" si="213"/>
        <v>0</v>
      </c>
      <c r="CV199">
        <f t="shared" si="214"/>
        <v>0</v>
      </c>
      <c r="CW199">
        <f t="shared" si="215"/>
        <v>0</v>
      </c>
      <c r="CX199">
        <f t="shared" si="216"/>
        <v>0</v>
      </c>
      <c r="CY199">
        <f t="shared" si="217"/>
        <v>0</v>
      </c>
      <c r="CZ199">
        <f t="shared" si="218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1007</v>
      </c>
      <c r="DV199" t="s">
        <v>249</v>
      </c>
      <c r="DW199" t="s">
        <v>249</v>
      </c>
      <c r="DX199">
        <v>1</v>
      </c>
      <c r="EE199">
        <v>16510488</v>
      </c>
      <c r="EF199">
        <v>2</v>
      </c>
      <c r="EG199" t="s">
        <v>40</v>
      </c>
      <c r="EH199">
        <v>0</v>
      </c>
      <c r="EI199" t="s">
        <v>6</v>
      </c>
      <c r="EJ199">
        <v>1</v>
      </c>
      <c r="EK199">
        <v>11001</v>
      </c>
      <c r="EL199" t="s">
        <v>51</v>
      </c>
      <c r="EM199" t="s">
        <v>245</v>
      </c>
      <c r="EO199" t="s">
        <v>6</v>
      </c>
      <c r="EQ199">
        <v>0</v>
      </c>
      <c r="ER199">
        <v>485.9</v>
      </c>
      <c r="ES199">
        <v>485.9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19"/>
        <v>0</v>
      </c>
      <c r="FS199">
        <v>0</v>
      </c>
      <c r="FT199" t="s">
        <v>44</v>
      </c>
      <c r="FU199" t="s">
        <v>45</v>
      </c>
      <c r="FX199">
        <v>110.7</v>
      </c>
      <c r="FY199">
        <v>63.75</v>
      </c>
      <c r="GA199" t="s">
        <v>6</v>
      </c>
      <c r="GD199">
        <v>0</v>
      </c>
      <c r="GF199">
        <v>-1019936957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20"/>
        <v>0</v>
      </c>
      <c r="GM199">
        <f t="shared" si="221"/>
        <v>409.53</v>
      </c>
      <c r="GN199">
        <f t="shared" si="222"/>
        <v>409.53</v>
      </c>
      <c r="GO199">
        <f t="shared" si="223"/>
        <v>0</v>
      </c>
      <c r="GP199">
        <f t="shared" si="224"/>
        <v>0</v>
      </c>
      <c r="GR199">
        <v>0</v>
      </c>
      <c r="GS199">
        <v>3</v>
      </c>
      <c r="GT199">
        <v>0</v>
      </c>
      <c r="GU199" t="s">
        <v>6</v>
      </c>
      <c r="GV199">
        <f t="shared" si="225"/>
        <v>0</v>
      </c>
      <c r="GW199">
        <v>1</v>
      </c>
      <c r="GX199">
        <f t="shared" si="226"/>
        <v>0</v>
      </c>
      <c r="HA199">
        <v>0</v>
      </c>
      <c r="HB199">
        <v>0</v>
      </c>
      <c r="IK199">
        <v>0</v>
      </c>
    </row>
    <row r="200" spans="1:255" x14ac:dyDescent="0.2">
      <c r="A200" s="2">
        <v>18</v>
      </c>
      <c r="B200" s="2">
        <v>1</v>
      </c>
      <c r="C200" s="2">
        <v>376</v>
      </c>
      <c r="D200" s="2"/>
      <c r="E200" s="2" t="s">
        <v>360</v>
      </c>
      <c r="F200" s="2" t="s">
        <v>361</v>
      </c>
      <c r="G200" s="2" t="s">
        <v>362</v>
      </c>
      <c r="H200" s="2" t="s">
        <v>363</v>
      </c>
      <c r="I200" s="2">
        <f>I196*J200</f>
        <v>81.102999999999994</v>
      </c>
      <c r="J200" s="2">
        <v>100.99999999999999</v>
      </c>
      <c r="K200" s="2"/>
      <c r="L200" s="2"/>
      <c r="M200" s="2"/>
      <c r="N200" s="2"/>
      <c r="O200" s="2">
        <f t="shared" ref="O200:O231" si="240">ROUND(CP200,2)</f>
        <v>1924.57</v>
      </c>
      <c r="P200" s="2">
        <f t="shared" ref="P200:P231" si="241">ROUND(CQ200*I200,2)</f>
        <v>1924.57</v>
      </c>
      <c r="Q200" s="2">
        <f t="shared" ref="Q200:Q231" si="242">ROUND(CR200*I200,2)</f>
        <v>0</v>
      </c>
      <c r="R200" s="2">
        <f t="shared" ref="R200:R231" si="243">ROUND(CS200*I200,2)</f>
        <v>0</v>
      </c>
      <c r="S200" s="2">
        <f t="shared" ref="S200:S231" si="244">ROUND(CT200*I200,2)</f>
        <v>0</v>
      </c>
      <c r="T200" s="2">
        <f t="shared" ref="T200:T231" si="245">ROUND(CU200*I200,2)</f>
        <v>0</v>
      </c>
      <c r="U200" s="2">
        <f t="shared" ref="U200:U231" si="246">CV200*I200</f>
        <v>0</v>
      </c>
      <c r="V200" s="2">
        <f t="shared" ref="V200:V231" si="247">CW200*I200</f>
        <v>0</v>
      </c>
      <c r="W200" s="2">
        <f t="shared" ref="W200:W231" si="248">ROUND(CX200*I200,2)</f>
        <v>0</v>
      </c>
      <c r="X200" s="2">
        <f t="shared" ref="X200:X231" si="249">ROUND(CY200,2)</f>
        <v>0</v>
      </c>
      <c r="Y200" s="2">
        <f t="shared" ref="Y200:Y231" si="250">ROUND(CZ200,2)</f>
        <v>0</v>
      </c>
      <c r="Z200" s="2"/>
      <c r="AA200" s="2">
        <v>16697018</v>
      </c>
      <c r="AB200" s="2">
        <f t="shared" ref="AB200:AB231" si="251">ROUND((AC200+AD200+AF200),2)</f>
        <v>23.73</v>
      </c>
      <c r="AC200" s="2">
        <f t="shared" si="237"/>
        <v>23.73</v>
      </c>
      <c r="AD200" s="2">
        <f>ROUND((((ET200)-(EU200))+AE200),2)</f>
        <v>0</v>
      </c>
      <c r="AE200" s="2">
        <f t="shared" si="238"/>
        <v>0</v>
      </c>
      <c r="AF200" s="2">
        <f t="shared" si="238"/>
        <v>0</v>
      </c>
      <c r="AG200" s="2">
        <f t="shared" ref="AG200:AG231" si="252">ROUND((AP200),2)</f>
        <v>0</v>
      </c>
      <c r="AH200" s="2">
        <f t="shared" si="239"/>
        <v>0</v>
      </c>
      <c r="AI200" s="2">
        <f t="shared" si="239"/>
        <v>0</v>
      </c>
      <c r="AJ200" s="2">
        <f t="shared" ref="AJ200:AJ231" si="253">ROUND((AS200),2)</f>
        <v>0</v>
      </c>
      <c r="AK200" s="2">
        <v>23.73</v>
      </c>
      <c r="AL200" s="2">
        <v>23.73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111</v>
      </c>
      <c r="AU200" s="2">
        <v>64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3</v>
      </c>
      <c r="BI200" s="2">
        <v>1</v>
      </c>
      <c r="BJ200" s="2" t="s">
        <v>364</v>
      </c>
      <c r="BK200" s="2"/>
      <c r="BL200" s="2"/>
      <c r="BM200" s="2">
        <v>11001</v>
      </c>
      <c r="BN200" s="2">
        <v>0</v>
      </c>
      <c r="BO200" s="2" t="s">
        <v>6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123</v>
      </c>
      <c r="CA200" s="2">
        <v>75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6</v>
      </c>
      <c r="CO200" s="2">
        <v>0</v>
      </c>
      <c r="CP200" s="2">
        <f t="shared" ref="CP200:CP231" si="254">(P200+Q200+S200)</f>
        <v>1924.57</v>
      </c>
      <c r="CQ200" s="2">
        <f t="shared" ref="CQ200:CQ231" si="255">AC200*BC200</f>
        <v>23.73</v>
      </c>
      <c r="CR200" s="2">
        <f t="shared" ref="CR200:CR231" si="256">AD200*BB200</f>
        <v>0</v>
      </c>
      <c r="CS200" s="2">
        <f t="shared" ref="CS200:CS231" si="257">AE200*BS200</f>
        <v>0</v>
      </c>
      <c r="CT200" s="2">
        <f t="shared" ref="CT200:CT231" si="258">AF200*BA200</f>
        <v>0</v>
      </c>
      <c r="CU200" s="2">
        <f t="shared" ref="CU200:CU231" si="259">AG200</f>
        <v>0</v>
      </c>
      <c r="CV200" s="2">
        <f t="shared" ref="CV200:CV231" si="260">AH200</f>
        <v>0</v>
      </c>
      <c r="CW200" s="2">
        <f t="shared" ref="CW200:CW231" si="261">AI200</f>
        <v>0</v>
      </c>
      <c r="CX200" s="2">
        <f t="shared" ref="CX200:CX231" si="262">AJ200</f>
        <v>0</v>
      </c>
      <c r="CY200" s="2">
        <f t="shared" ref="CY200:CY231" si="263">(((S200+R200)*AT200)/100)</f>
        <v>0</v>
      </c>
      <c r="CZ200" s="2">
        <f t="shared" ref="CZ200:CZ231" si="264">(((S200+R200)*AU200)/100)</f>
        <v>0</v>
      </c>
      <c r="DA200" s="2"/>
      <c r="DB200" s="2"/>
      <c r="DC200" s="2" t="s">
        <v>6</v>
      </c>
      <c r="DD200" s="2" t="s">
        <v>6</v>
      </c>
      <c r="DE200" s="2" t="s">
        <v>6</v>
      </c>
      <c r="DF200" s="2" t="s">
        <v>6</v>
      </c>
      <c r="DG200" s="2" t="s">
        <v>6</v>
      </c>
      <c r="DH200" s="2" t="s">
        <v>6</v>
      </c>
      <c r="DI200" s="2" t="s">
        <v>6</v>
      </c>
      <c r="DJ200" s="2" t="s">
        <v>6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1003</v>
      </c>
      <c r="DV200" s="2" t="s">
        <v>363</v>
      </c>
      <c r="DW200" s="2" t="s">
        <v>363</v>
      </c>
      <c r="DX200" s="2">
        <v>1</v>
      </c>
      <c r="DY200" s="2"/>
      <c r="DZ200" s="2"/>
      <c r="EA200" s="2"/>
      <c r="EB200" s="2"/>
      <c r="EC200" s="2"/>
      <c r="ED200" s="2"/>
      <c r="EE200" s="2">
        <v>16510488</v>
      </c>
      <c r="EF200" s="2">
        <v>2</v>
      </c>
      <c r="EG200" s="2" t="s">
        <v>40</v>
      </c>
      <c r="EH200" s="2">
        <v>0</v>
      </c>
      <c r="EI200" s="2" t="s">
        <v>6</v>
      </c>
      <c r="EJ200" s="2">
        <v>1</v>
      </c>
      <c r="EK200" s="2">
        <v>11001</v>
      </c>
      <c r="EL200" s="2" t="s">
        <v>51</v>
      </c>
      <c r="EM200" s="2" t="s">
        <v>245</v>
      </c>
      <c r="EN200" s="2"/>
      <c r="EO200" s="2" t="s">
        <v>6</v>
      </c>
      <c r="EP200" s="2"/>
      <c r="EQ200" s="2">
        <v>0</v>
      </c>
      <c r="ER200" s="2">
        <v>23.73</v>
      </c>
      <c r="ES200" s="2">
        <v>23.73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ref="FR200:FR231" si="265">ROUND(IF(AND(BH200=3,BI200=3),P200,0),2)</f>
        <v>0</v>
      </c>
      <c r="FS200" s="2">
        <v>0</v>
      </c>
      <c r="FT200" s="2" t="s">
        <v>44</v>
      </c>
      <c r="FU200" s="2" t="s">
        <v>45</v>
      </c>
      <c r="FV200" s="2"/>
      <c r="FW200" s="2"/>
      <c r="FX200" s="2">
        <v>110.7</v>
      </c>
      <c r="FY200" s="2">
        <v>63.75</v>
      </c>
      <c r="FZ200" s="2"/>
      <c r="GA200" s="2" t="s">
        <v>6</v>
      </c>
      <c r="GB200" s="2"/>
      <c r="GC200" s="2"/>
      <c r="GD200" s="2">
        <v>0</v>
      </c>
      <c r="GE200" s="2"/>
      <c r="GF200" s="2">
        <v>831643793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ref="GL200:GL231" si="266">ROUND(IF(AND(BH200=3,BI200=3,FS200&lt;&gt;0),P200,0),2)</f>
        <v>0</v>
      </c>
      <c r="GM200" s="2">
        <f t="shared" ref="GM200:GM231" si="267">ROUND(O200+X200+Y200+GK200,2)+GX200</f>
        <v>1924.57</v>
      </c>
      <c r="GN200" s="2">
        <f t="shared" ref="GN200:GN231" si="268">IF(OR(BI200=0,BI200=1),ROUND(O200+X200+Y200+GK200,2),0)</f>
        <v>1924.57</v>
      </c>
      <c r="GO200" s="2">
        <f t="shared" ref="GO200:GO231" si="269">IF(BI200=2,ROUND(O200+X200+Y200+GK200,2),0)</f>
        <v>0</v>
      </c>
      <c r="GP200" s="2">
        <f t="shared" ref="GP200:GP231" si="270">IF(BI200=4,ROUND(O200+X200+Y200+GK200,2)+GX200,0)</f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ref="GV200:GV231" si="271">ROUND(GT200,2)</f>
        <v>0</v>
      </c>
      <c r="GW200" s="2">
        <v>1</v>
      </c>
      <c r="GX200" s="2">
        <f t="shared" ref="GX200:GX231" si="272">ROUND(GV200*GW200*I200,2)</f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18</v>
      </c>
      <c r="B201">
        <v>1</v>
      </c>
      <c r="C201">
        <v>382</v>
      </c>
      <c r="E201" t="s">
        <v>360</v>
      </c>
      <c r="F201" t="s">
        <v>361</v>
      </c>
      <c r="G201" t="s">
        <v>362</v>
      </c>
      <c r="H201" t="s">
        <v>363</v>
      </c>
      <c r="I201">
        <f>I197*J201</f>
        <v>81.102999999999994</v>
      </c>
      <c r="J201">
        <v>100.99999999999999</v>
      </c>
      <c r="O201">
        <f t="shared" si="240"/>
        <v>12625.21</v>
      </c>
      <c r="P201">
        <f t="shared" si="241"/>
        <v>12625.21</v>
      </c>
      <c r="Q201">
        <f t="shared" si="242"/>
        <v>0</v>
      </c>
      <c r="R201">
        <f t="shared" si="243"/>
        <v>0</v>
      </c>
      <c r="S201">
        <f t="shared" si="244"/>
        <v>0</v>
      </c>
      <c r="T201">
        <f t="shared" si="245"/>
        <v>0</v>
      </c>
      <c r="U201">
        <f t="shared" si="246"/>
        <v>0</v>
      </c>
      <c r="V201">
        <f t="shared" si="247"/>
        <v>0</v>
      </c>
      <c r="W201">
        <f t="shared" si="248"/>
        <v>0</v>
      </c>
      <c r="X201">
        <f t="shared" si="249"/>
        <v>0</v>
      </c>
      <c r="Y201">
        <f t="shared" si="250"/>
        <v>0</v>
      </c>
      <c r="AA201">
        <v>16697019</v>
      </c>
      <c r="AB201">
        <f t="shared" si="251"/>
        <v>23.73</v>
      </c>
      <c r="AC201">
        <f t="shared" si="237"/>
        <v>23.73</v>
      </c>
      <c r="AD201">
        <f>ROUND((((ET201)-(EU201))+AE201),2)</f>
        <v>0</v>
      </c>
      <c r="AE201">
        <f t="shared" si="238"/>
        <v>0</v>
      </c>
      <c r="AF201">
        <f t="shared" si="238"/>
        <v>0</v>
      </c>
      <c r="AG201">
        <f t="shared" si="252"/>
        <v>0</v>
      </c>
      <c r="AH201">
        <f t="shared" si="239"/>
        <v>0</v>
      </c>
      <c r="AI201">
        <f t="shared" si="239"/>
        <v>0</v>
      </c>
      <c r="AJ201">
        <f t="shared" si="253"/>
        <v>0</v>
      </c>
      <c r="AK201">
        <v>23.73</v>
      </c>
      <c r="AL201">
        <v>23.73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111</v>
      </c>
      <c r="AU201">
        <v>64</v>
      </c>
      <c r="AV201">
        <v>1</v>
      </c>
      <c r="AW201">
        <v>1</v>
      </c>
      <c r="AZ201">
        <v>6.56</v>
      </c>
      <c r="BA201">
        <v>1</v>
      </c>
      <c r="BB201">
        <v>1</v>
      </c>
      <c r="BC201">
        <v>6.56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1</v>
      </c>
      <c r="BJ201" t="s">
        <v>364</v>
      </c>
      <c r="BM201">
        <v>11001</v>
      </c>
      <c r="BN201">
        <v>0</v>
      </c>
      <c r="BO201" t="s">
        <v>6</v>
      </c>
      <c r="BP201">
        <v>0</v>
      </c>
      <c r="BQ201">
        <v>2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123</v>
      </c>
      <c r="CA201">
        <v>75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54"/>
        <v>12625.21</v>
      </c>
      <c r="CQ201">
        <f t="shared" si="255"/>
        <v>155.6688</v>
      </c>
      <c r="CR201">
        <f t="shared" si="256"/>
        <v>0</v>
      </c>
      <c r="CS201">
        <f t="shared" si="257"/>
        <v>0</v>
      </c>
      <c r="CT201">
        <f t="shared" si="258"/>
        <v>0</v>
      </c>
      <c r="CU201">
        <f t="shared" si="259"/>
        <v>0</v>
      </c>
      <c r="CV201">
        <f t="shared" si="260"/>
        <v>0</v>
      </c>
      <c r="CW201">
        <f t="shared" si="261"/>
        <v>0</v>
      </c>
      <c r="CX201">
        <f t="shared" si="262"/>
        <v>0</v>
      </c>
      <c r="CY201">
        <f t="shared" si="263"/>
        <v>0</v>
      </c>
      <c r="CZ201">
        <f t="shared" si="264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1003</v>
      </c>
      <c r="DV201" t="s">
        <v>363</v>
      </c>
      <c r="DW201" t="s">
        <v>363</v>
      </c>
      <c r="DX201">
        <v>1</v>
      </c>
      <c r="EE201">
        <v>16510488</v>
      </c>
      <c r="EF201">
        <v>2</v>
      </c>
      <c r="EG201" t="s">
        <v>40</v>
      </c>
      <c r="EH201">
        <v>0</v>
      </c>
      <c r="EI201" t="s">
        <v>6</v>
      </c>
      <c r="EJ201">
        <v>1</v>
      </c>
      <c r="EK201">
        <v>11001</v>
      </c>
      <c r="EL201" t="s">
        <v>51</v>
      </c>
      <c r="EM201" t="s">
        <v>245</v>
      </c>
      <c r="EO201" t="s">
        <v>6</v>
      </c>
      <c r="EQ201">
        <v>0</v>
      </c>
      <c r="ER201">
        <v>23.73</v>
      </c>
      <c r="ES201">
        <v>23.73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65"/>
        <v>0</v>
      </c>
      <c r="FS201">
        <v>0</v>
      </c>
      <c r="FT201" t="s">
        <v>44</v>
      </c>
      <c r="FU201" t="s">
        <v>45</v>
      </c>
      <c r="FX201">
        <v>110.7</v>
      </c>
      <c r="FY201">
        <v>63.75</v>
      </c>
      <c r="GA201" t="s">
        <v>6</v>
      </c>
      <c r="GD201">
        <v>0</v>
      </c>
      <c r="GF201">
        <v>831643793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66"/>
        <v>0</v>
      </c>
      <c r="GM201">
        <f t="shared" si="267"/>
        <v>12625.21</v>
      </c>
      <c r="GN201">
        <f t="shared" si="268"/>
        <v>12625.21</v>
      </c>
      <c r="GO201">
        <f t="shared" si="269"/>
        <v>0</v>
      </c>
      <c r="GP201">
        <f t="shared" si="270"/>
        <v>0</v>
      </c>
      <c r="GR201">
        <v>0</v>
      </c>
      <c r="GS201">
        <v>3</v>
      </c>
      <c r="GT201">
        <v>0</v>
      </c>
      <c r="GU201" t="s">
        <v>6</v>
      </c>
      <c r="GV201">
        <f t="shared" si="271"/>
        <v>0</v>
      </c>
      <c r="GW201">
        <v>1</v>
      </c>
      <c r="GX201">
        <f t="shared" si="272"/>
        <v>0</v>
      </c>
      <c r="HA201">
        <v>0</v>
      </c>
      <c r="HB201">
        <v>0</v>
      </c>
      <c r="IK201">
        <v>0</v>
      </c>
    </row>
    <row r="202" spans="1:255" x14ac:dyDescent="0.2">
      <c r="A202" s="2">
        <v>17</v>
      </c>
      <c r="B202" s="2">
        <v>1</v>
      </c>
      <c r="C202" s="2">
        <f>ROW(SmtRes!A388)</f>
        <v>388</v>
      </c>
      <c r="D202" s="2">
        <f>ROW(EtalonRes!A392)</f>
        <v>392</v>
      </c>
      <c r="E202" s="2" t="s">
        <v>365</v>
      </c>
      <c r="F202" s="2" t="s">
        <v>366</v>
      </c>
      <c r="G202" s="2" t="s">
        <v>367</v>
      </c>
      <c r="H202" s="2" t="s">
        <v>18</v>
      </c>
      <c r="I202" s="2">
        <f>ROUND((248.6+322.28)/100,9)</f>
        <v>5.7088000000000001</v>
      </c>
      <c r="J202" s="2">
        <v>0</v>
      </c>
      <c r="K202" s="2"/>
      <c r="L202" s="2"/>
      <c r="M202" s="2"/>
      <c r="N202" s="2"/>
      <c r="O202" s="2">
        <f t="shared" si="240"/>
        <v>421.65</v>
      </c>
      <c r="P202" s="2">
        <f t="shared" si="241"/>
        <v>1.03</v>
      </c>
      <c r="Q202" s="2">
        <f t="shared" si="242"/>
        <v>6.96</v>
      </c>
      <c r="R202" s="2">
        <f t="shared" si="243"/>
        <v>1.88</v>
      </c>
      <c r="S202" s="2">
        <f t="shared" si="244"/>
        <v>413.66</v>
      </c>
      <c r="T202" s="2">
        <f t="shared" si="245"/>
        <v>0</v>
      </c>
      <c r="U202" s="2">
        <f t="shared" si="246"/>
        <v>43.001535999999994</v>
      </c>
      <c r="V202" s="2">
        <f t="shared" si="247"/>
        <v>0.14272000000000001</v>
      </c>
      <c r="W202" s="2">
        <f t="shared" si="248"/>
        <v>0</v>
      </c>
      <c r="X202" s="2">
        <f t="shared" si="249"/>
        <v>394.76</v>
      </c>
      <c r="Y202" s="2">
        <f t="shared" si="250"/>
        <v>195.3</v>
      </c>
      <c r="Z202" s="2"/>
      <c r="AA202" s="2">
        <v>16697018</v>
      </c>
      <c r="AB202" s="2">
        <f t="shared" si="251"/>
        <v>73.86</v>
      </c>
      <c r="AC202" s="2">
        <f t="shared" si="237"/>
        <v>0.18</v>
      </c>
      <c r="AD202" s="2">
        <f>ROUND(((((ET202*1.25))-((EU202*1.25)))+AE202),2)</f>
        <v>1.22</v>
      </c>
      <c r="AE202" s="2">
        <f>ROUND(((EU202*1.25)),2)</f>
        <v>0.33</v>
      </c>
      <c r="AF202" s="2">
        <f>ROUND(((EV202*1.15)),2)</f>
        <v>72.459999999999994</v>
      </c>
      <c r="AG202" s="2">
        <f t="shared" si="252"/>
        <v>0</v>
      </c>
      <c r="AH202" s="2">
        <f>((EW202*1.15))</f>
        <v>7.5324999999999989</v>
      </c>
      <c r="AI202" s="2">
        <f>((EX202*1.25))</f>
        <v>2.5000000000000001E-2</v>
      </c>
      <c r="AJ202" s="2">
        <f t="shared" si="253"/>
        <v>0</v>
      </c>
      <c r="AK202" s="2">
        <v>64.16</v>
      </c>
      <c r="AL202" s="2">
        <v>0.18</v>
      </c>
      <c r="AM202" s="2">
        <v>0.97</v>
      </c>
      <c r="AN202" s="2">
        <v>0.26</v>
      </c>
      <c r="AO202" s="2">
        <v>63.01</v>
      </c>
      <c r="AP202" s="2">
        <v>0</v>
      </c>
      <c r="AQ202" s="2">
        <v>6.55</v>
      </c>
      <c r="AR202" s="2">
        <v>0.02</v>
      </c>
      <c r="AS202" s="2">
        <v>0</v>
      </c>
      <c r="AT202" s="2">
        <v>95</v>
      </c>
      <c r="AU202" s="2">
        <v>47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0</v>
      </c>
      <c r="BI202" s="2">
        <v>1</v>
      </c>
      <c r="BJ202" s="2" t="s">
        <v>368</v>
      </c>
      <c r="BK202" s="2"/>
      <c r="BL202" s="2"/>
      <c r="BM202" s="2">
        <v>15001</v>
      </c>
      <c r="BN202" s="2">
        <v>0</v>
      </c>
      <c r="BO202" s="2" t="s">
        <v>6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105</v>
      </c>
      <c r="CA202" s="2">
        <v>55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1430</v>
      </c>
      <c r="CO202" s="2">
        <v>0</v>
      </c>
      <c r="CP202" s="2">
        <f t="shared" si="254"/>
        <v>421.65000000000003</v>
      </c>
      <c r="CQ202" s="2">
        <f t="shared" si="255"/>
        <v>0.18</v>
      </c>
      <c r="CR202" s="2">
        <f t="shared" si="256"/>
        <v>1.22</v>
      </c>
      <c r="CS202" s="2">
        <f t="shared" si="257"/>
        <v>0.33</v>
      </c>
      <c r="CT202" s="2">
        <f t="shared" si="258"/>
        <v>72.459999999999994</v>
      </c>
      <c r="CU202" s="2">
        <f t="shared" si="259"/>
        <v>0</v>
      </c>
      <c r="CV202" s="2">
        <f t="shared" si="260"/>
        <v>7.5324999999999989</v>
      </c>
      <c r="CW202" s="2">
        <f t="shared" si="261"/>
        <v>2.5000000000000001E-2</v>
      </c>
      <c r="CX202" s="2">
        <f t="shared" si="262"/>
        <v>0</v>
      </c>
      <c r="CY202" s="2">
        <f t="shared" si="263"/>
        <v>394.76300000000003</v>
      </c>
      <c r="CZ202" s="2">
        <f t="shared" si="264"/>
        <v>195.30380000000002</v>
      </c>
      <c r="DA202" s="2"/>
      <c r="DB202" s="2"/>
      <c r="DC202" s="2" t="s">
        <v>6</v>
      </c>
      <c r="DD202" s="2" t="s">
        <v>6</v>
      </c>
      <c r="DE202" s="2" t="s">
        <v>38</v>
      </c>
      <c r="DF202" s="2" t="s">
        <v>38</v>
      </c>
      <c r="DG202" s="2" t="s">
        <v>39</v>
      </c>
      <c r="DH202" s="2" t="s">
        <v>6</v>
      </c>
      <c r="DI202" s="2" t="s">
        <v>39</v>
      </c>
      <c r="DJ202" s="2" t="s">
        <v>38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1005</v>
      </c>
      <c r="DV202" s="2" t="s">
        <v>18</v>
      </c>
      <c r="DW202" s="2" t="s">
        <v>18</v>
      </c>
      <c r="DX202" s="2">
        <v>100</v>
      </c>
      <c r="DY202" s="2"/>
      <c r="DZ202" s="2"/>
      <c r="EA202" s="2"/>
      <c r="EB202" s="2"/>
      <c r="EC202" s="2"/>
      <c r="ED202" s="2"/>
      <c r="EE202" s="2">
        <v>16510513</v>
      </c>
      <c r="EF202" s="2">
        <v>2</v>
      </c>
      <c r="EG202" s="2" t="s">
        <v>40</v>
      </c>
      <c r="EH202" s="2">
        <v>0</v>
      </c>
      <c r="EI202" s="2" t="s">
        <v>6</v>
      </c>
      <c r="EJ202" s="2">
        <v>1</v>
      </c>
      <c r="EK202" s="2">
        <v>15001</v>
      </c>
      <c r="EL202" s="2" t="s">
        <v>274</v>
      </c>
      <c r="EM202" s="2" t="s">
        <v>275</v>
      </c>
      <c r="EN202" s="2"/>
      <c r="EO202" s="2" t="s">
        <v>43</v>
      </c>
      <c r="EP202" s="2"/>
      <c r="EQ202" s="2">
        <v>131072</v>
      </c>
      <c r="ER202" s="2">
        <v>64.16</v>
      </c>
      <c r="ES202" s="2">
        <v>0.18</v>
      </c>
      <c r="ET202" s="2">
        <v>0.97</v>
      </c>
      <c r="EU202" s="2">
        <v>0.26</v>
      </c>
      <c r="EV202" s="2">
        <v>63.01</v>
      </c>
      <c r="EW202" s="2">
        <v>6.55</v>
      </c>
      <c r="EX202" s="2">
        <v>0.02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65"/>
        <v>0</v>
      </c>
      <c r="FS202" s="2">
        <v>0</v>
      </c>
      <c r="FT202" s="2" t="s">
        <v>44</v>
      </c>
      <c r="FU202" s="2" t="s">
        <v>45</v>
      </c>
      <c r="FV202" s="2"/>
      <c r="FW202" s="2"/>
      <c r="FX202" s="2">
        <v>94.5</v>
      </c>
      <c r="FY202" s="2">
        <v>46.75</v>
      </c>
      <c r="FZ202" s="2"/>
      <c r="GA202" s="2" t="s">
        <v>6</v>
      </c>
      <c r="GB202" s="2"/>
      <c r="GC202" s="2"/>
      <c r="GD202" s="2">
        <v>0</v>
      </c>
      <c r="GE202" s="2"/>
      <c r="GF202" s="2">
        <v>-2014629731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66"/>
        <v>0</v>
      </c>
      <c r="GM202" s="2">
        <f t="shared" si="267"/>
        <v>1011.71</v>
      </c>
      <c r="GN202" s="2">
        <f t="shared" si="268"/>
        <v>1011.71</v>
      </c>
      <c r="GO202" s="2">
        <f t="shared" si="269"/>
        <v>0</v>
      </c>
      <c r="GP202" s="2">
        <f t="shared" si="270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271"/>
        <v>0</v>
      </c>
      <c r="GW202" s="2">
        <v>1</v>
      </c>
      <c r="GX202" s="2">
        <f t="shared" si="272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ROW(SmtRes!A394)</f>
        <v>394</v>
      </c>
      <c r="D203">
        <f>ROW(EtalonRes!A398)</f>
        <v>398</v>
      </c>
      <c r="E203" t="s">
        <v>365</v>
      </c>
      <c r="F203" t="s">
        <v>366</v>
      </c>
      <c r="G203" t="s">
        <v>367</v>
      </c>
      <c r="H203" t="s">
        <v>18</v>
      </c>
      <c r="I203">
        <f>ROUND((248.6+322.28)/100,9)</f>
        <v>5.7088000000000001</v>
      </c>
      <c r="J203">
        <v>0</v>
      </c>
      <c r="O203">
        <f t="shared" si="240"/>
        <v>2766.04</v>
      </c>
      <c r="P203">
        <f t="shared" si="241"/>
        <v>6.74</v>
      </c>
      <c r="Q203">
        <f t="shared" si="242"/>
        <v>45.69</v>
      </c>
      <c r="R203">
        <f t="shared" si="243"/>
        <v>12.36</v>
      </c>
      <c r="S203">
        <f t="shared" si="244"/>
        <v>2713.61</v>
      </c>
      <c r="T203">
        <f t="shared" si="245"/>
        <v>0</v>
      </c>
      <c r="U203">
        <f t="shared" si="246"/>
        <v>43.001535999999994</v>
      </c>
      <c r="V203">
        <f t="shared" si="247"/>
        <v>0.14272000000000001</v>
      </c>
      <c r="W203">
        <f t="shared" si="248"/>
        <v>0</v>
      </c>
      <c r="X203">
        <f t="shared" si="249"/>
        <v>2589.67</v>
      </c>
      <c r="Y203">
        <f t="shared" si="250"/>
        <v>1281.21</v>
      </c>
      <c r="AA203">
        <v>16697019</v>
      </c>
      <c r="AB203">
        <f t="shared" si="251"/>
        <v>73.86</v>
      </c>
      <c r="AC203">
        <f t="shared" si="237"/>
        <v>0.18</v>
      </c>
      <c r="AD203">
        <f>ROUND(((((ET203*1.25))-((EU203*1.25)))+AE203),2)</f>
        <v>1.22</v>
      </c>
      <c r="AE203">
        <f>ROUND(((EU203*1.25)),2)</f>
        <v>0.33</v>
      </c>
      <c r="AF203">
        <f>ROUND(((EV203*1.15)),2)</f>
        <v>72.459999999999994</v>
      </c>
      <c r="AG203">
        <f t="shared" si="252"/>
        <v>0</v>
      </c>
      <c r="AH203">
        <f>((EW203*1.15))</f>
        <v>7.5324999999999989</v>
      </c>
      <c r="AI203">
        <f>((EX203*1.25))</f>
        <v>2.5000000000000001E-2</v>
      </c>
      <c r="AJ203">
        <f t="shared" si="253"/>
        <v>0</v>
      </c>
      <c r="AK203">
        <v>64.16</v>
      </c>
      <c r="AL203">
        <v>0.18</v>
      </c>
      <c r="AM203">
        <v>0.97</v>
      </c>
      <c r="AN203">
        <v>0.26</v>
      </c>
      <c r="AO203">
        <v>63.01</v>
      </c>
      <c r="AP203">
        <v>0</v>
      </c>
      <c r="AQ203">
        <v>6.55</v>
      </c>
      <c r="AR203">
        <v>0.02</v>
      </c>
      <c r="AS203">
        <v>0</v>
      </c>
      <c r="AT203">
        <v>95</v>
      </c>
      <c r="AU203">
        <v>47</v>
      </c>
      <c r="AV203">
        <v>1</v>
      </c>
      <c r="AW203">
        <v>1</v>
      </c>
      <c r="AZ203">
        <v>6.56</v>
      </c>
      <c r="BA203">
        <v>6.56</v>
      </c>
      <c r="BB203">
        <v>6.56</v>
      </c>
      <c r="BC203">
        <v>6.56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1</v>
      </c>
      <c r="BJ203" t="s">
        <v>368</v>
      </c>
      <c r="BM203">
        <v>15001</v>
      </c>
      <c r="BN203">
        <v>0</v>
      </c>
      <c r="BO203" t="s">
        <v>6</v>
      </c>
      <c r="BP203">
        <v>0</v>
      </c>
      <c r="BQ203">
        <v>2</v>
      </c>
      <c r="BR203">
        <v>0</v>
      </c>
      <c r="BS203">
        <v>6.56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105</v>
      </c>
      <c r="CA203">
        <v>55</v>
      </c>
      <c r="CF203">
        <v>0</v>
      </c>
      <c r="CG203">
        <v>0</v>
      </c>
      <c r="CM203">
        <v>0</v>
      </c>
      <c r="CN203" t="s">
        <v>1430</v>
      </c>
      <c r="CO203">
        <v>0</v>
      </c>
      <c r="CP203">
        <f t="shared" si="254"/>
        <v>2766.04</v>
      </c>
      <c r="CQ203">
        <f t="shared" si="255"/>
        <v>1.1807999999999998</v>
      </c>
      <c r="CR203">
        <f t="shared" si="256"/>
        <v>8.0031999999999996</v>
      </c>
      <c r="CS203">
        <f t="shared" si="257"/>
        <v>2.1648000000000001</v>
      </c>
      <c r="CT203">
        <f t="shared" si="258"/>
        <v>475.33759999999995</v>
      </c>
      <c r="CU203">
        <f t="shared" si="259"/>
        <v>0</v>
      </c>
      <c r="CV203">
        <f t="shared" si="260"/>
        <v>7.5324999999999989</v>
      </c>
      <c r="CW203">
        <f t="shared" si="261"/>
        <v>2.5000000000000001E-2</v>
      </c>
      <c r="CX203">
        <f t="shared" si="262"/>
        <v>0</v>
      </c>
      <c r="CY203">
        <f t="shared" si="263"/>
        <v>2589.6715000000004</v>
      </c>
      <c r="CZ203">
        <f t="shared" si="264"/>
        <v>1281.2059000000002</v>
      </c>
      <c r="DC203" t="s">
        <v>6</v>
      </c>
      <c r="DD203" t="s">
        <v>6</v>
      </c>
      <c r="DE203" t="s">
        <v>38</v>
      </c>
      <c r="DF203" t="s">
        <v>38</v>
      </c>
      <c r="DG203" t="s">
        <v>39</v>
      </c>
      <c r="DH203" t="s">
        <v>6</v>
      </c>
      <c r="DI203" t="s">
        <v>39</v>
      </c>
      <c r="DJ203" t="s">
        <v>38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1005</v>
      </c>
      <c r="DV203" t="s">
        <v>18</v>
      </c>
      <c r="DW203" t="s">
        <v>18</v>
      </c>
      <c r="DX203">
        <v>100</v>
      </c>
      <c r="EE203">
        <v>16510513</v>
      </c>
      <c r="EF203">
        <v>2</v>
      </c>
      <c r="EG203" t="s">
        <v>40</v>
      </c>
      <c r="EH203">
        <v>0</v>
      </c>
      <c r="EI203" t="s">
        <v>6</v>
      </c>
      <c r="EJ203">
        <v>1</v>
      </c>
      <c r="EK203">
        <v>15001</v>
      </c>
      <c r="EL203" t="s">
        <v>274</v>
      </c>
      <c r="EM203" t="s">
        <v>275</v>
      </c>
      <c r="EO203" t="s">
        <v>43</v>
      </c>
      <c r="EQ203">
        <v>131072</v>
      </c>
      <c r="ER203">
        <v>64.16</v>
      </c>
      <c r="ES203">
        <v>0.18</v>
      </c>
      <c r="ET203">
        <v>0.97</v>
      </c>
      <c r="EU203">
        <v>0.26</v>
      </c>
      <c r="EV203">
        <v>63.01</v>
      </c>
      <c r="EW203">
        <v>6.55</v>
      </c>
      <c r="EX203">
        <v>0.02</v>
      </c>
      <c r="EY203">
        <v>0</v>
      </c>
      <c r="FQ203">
        <v>0</v>
      </c>
      <c r="FR203">
        <f t="shared" si="265"/>
        <v>0</v>
      </c>
      <c r="FS203">
        <v>0</v>
      </c>
      <c r="FT203" t="s">
        <v>44</v>
      </c>
      <c r="FU203" t="s">
        <v>45</v>
      </c>
      <c r="FX203">
        <v>94.5</v>
      </c>
      <c r="FY203">
        <v>46.75</v>
      </c>
      <c r="GA203" t="s">
        <v>6</v>
      </c>
      <c r="GD203">
        <v>0</v>
      </c>
      <c r="GF203">
        <v>-2014629731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66"/>
        <v>0</v>
      </c>
      <c r="GM203">
        <f t="shared" si="267"/>
        <v>6636.92</v>
      </c>
      <c r="GN203">
        <f t="shared" si="268"/>
        <v>6636.92</v>
      </c>
      <c r="GO203">
        <f t="shared" si="269"/>
        <v>0</v>
      </c>
      <c r="GP203">
        <f t="shared" si="270"/>
        <v>0</v>
      </c>
      <c r="GR203">
        <v>0</v>
      </c>
      <c r="GS203">
        <v>3</v>
      </c>
      <c r="GT203">
        <v>0</v>
      </c>
      <c r="GU203" t="s">
        <v>6</v>
      </c>
      <c r="GV203">
        <f t="shared" si="271"/>
        <v>0</v>
      </c>
      <c r="GW203">
        <v>1</v>
      </c>
      <c r="GX203">
        <f t="shared" si="272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388</v>
      </c>
      <c r="D204" s="2"/>
      <c r="E204" s="2" t="s">
        <v>369</v>
      </c>
      <c r="F204" s="2" t="s">
        <v>370</v>
      </c>
      <c r="G204" s="2" t="s">
        <v>371</v>
      </c>
      <c r="H204" s="2" t="s">
        <v>372</v>
      </c>
      <c r="I204" s="2">
        <f>I202*J204</f>
        <v>40.284999999999997</v>
      </c>
      <c r="J204" s="2">
        <v>7.0566493834080708</v>
      </c>
      <c r="K204" s="2"/>
      <c r="L204" s="2"/>
      <c r="M204" s="2"/>
      <c r="N204" s="2"/>
      <c r="O204" s="2">
        <f t="shared" si="240"/>
        <v>1235.54</v>
      </c>
      <c r="P204" s="2">
        <f t="shared" si="241"/>
        <v>1235.54</v>
      </c>
      <c r="Q204" s="2">
        <f t="shared" si="242"/>
        <v>0</v>
      </c>
      <c r="R204" s="2">
        <f t="shared" si="243"/>
        <v>0</v>
      </c>
      <c r="S204" s="2">
        <f t="shared" si="244"/>
        <v>0</v>
      </c>
      <c r="T204" s="2">
        <f t="shared" si="245"/>
        <v>0</v>
      </c>
      <c r="U204" s="2">
        <f t="shared" si="246"/>
        <v>0</v>
      </c>
      <c r="V204" s="2">
        <f t="shared" si="247"/>
        <v>0</v>
      </c>
      <c r="W204" s="2">
        <f t="shared" si="248"/>
        <v>0</v>
      </c>
      <c r="X204" s="2">
        <f t="shared" si="249"/>
        <v>0</v>
      </c>
      <c r="Y204" s="2">
        <f t="shared" si="250"/>
        <v>0</v>
      </c>
      <c r="Z204" s="2"/>
      <c r="AA204" s="2">
        <v>16697018</v>
      </c>
      <c r="AB204" s="2">
        <f t="shared" si="251"/>
        <v>30.67</v>
      </c>
      <c r="AC204" s="2">
        <f t="shared" si="237"/>
        <v>30.67</v>
      </c>
      <c r="AD204" s="2">
        <f>ROUND((((ET204)-(EU204))+AE204),2)</f>
        <v>0</v>
      </c>
      <c r="AE204" s="2">
        <f>ROUND((EU204),2)</f>
        <v>0</v>
      </c>
      <c r="AF204" s="2">
        <f>ROUND((EV204),2)</f>
        <v>0</v>
      </c>
      <c r="AG204" s="2">
        <f t="shared" si="252"/>
        <v>0</v>
      </c>
      <c r="AH204" s="2">
        <f>(EW204)</f>
        <v>0</v>
      </c>
      <c r="AI204" s="2">
        <f>(EX204)</f>
        <v>0</v>
      </c>
      <c r="AJ204" s="2">
        <f t="shared" si="253"/>
        <v>0</v>
      </c>
      <c r="AK204" s="2">
        <v>30.67</v>
      </c>
      <c r="AL204" s="2">
        <v>30.67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95</v>
      </c>
      <c r="AU204" s="2">
        <v>47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1</v>
      </c>
      <c r="BJ204" s="2" t="s">
        <v>373</v>
      </c>
      <c r="BK204" s="2"/>
      <c r="BL204" s="2"/>
      <c r="BM204" s="2">
        <v>15001</v>
      </c>
      <c r="BN204" s="2">
        <v>0</v>
      </c>
      <c r="BO204" s="2" t="s">
        <v>6</v>
      </c>
      <c r="BP204" s="2">
        <v>0</v>
      </c>
      <c r="BQ204" s="2">
        <v>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105</v>
      </c>
      <c r="CA204" s="2">
        <v>55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254"/>
        <v>1235.54</v>
      </c>
      <c r="CQ204" s="2">
        <f t="shared" si="255"/>
        <v>30.67</v>
      </c>
      <c r="CR204" s="2">
        <f t="shared" si="256"/>
        <v>0</v>
      </c>
      <c r="CS204" s="2">
        <f t="shared" si="257"/>
        <v>0</v>
      </c>
      <c r="CT204" s="2">
        <f t="shared" si="258"/>
        <v>0</v>
      </c>
      <c r="CU204" s="2">
        <f t="shared" si="259"/>
        <v>0</v>
      </c>
      <c r="CV204" s="2">
        <f t="shared" si="260"/>
        <v>0</v>
      </c>
      <c r="CW204" s="2">
        <f t="shared" si="261"/>
        <v>0</v>
      </c>
      <c r="CX204" s="2">
        <f t="shared" si="262"/>
        <v>0</v>
      </c>
      <c r="CY204" s="2">
        <f t="shared" si="263"/>
        <v>0</v>
      </c>
      <c r="CZ204" s="2">
        <f t="shared" si="264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1002</v>
      </c>
      <c r="DV204" s="2" t="s">
        <v>372</v>
      </c>
      <c r="DW204" s="2" t="s">
        <v>372</v>
      </c>
      <c r="DX204" s="2">
        <v>1</v>
      </c>
      <c r="DY204" s="2"/>
      <c r="DZ204" s="2"/>
      <c r="EA204" s="2"/>
      <c r="EB204" s="2"/>
      <c r="EC204" s="2"/>
      <c r="ED204" s="2"/>
      <c r="EE204" s="2">
        <v>16510513</v>
      </c>
      <c r="EF204" s="2">
        <v>2</v>
      </c>
      <c r="EG204" s="2" t="s">
        <v>40</v>
      </c>
      <c r="EH204" s="2">
        <v>0</v>
      </c>
      <c r="EI204" s="2" t="s">
        <v>6</v>
      </c>
      <c r="EJ204" s="2">
        <v>1</v>
      </c>
      <c r="EK204" s="2">
        <v>15001</v>
      </c>
      <c r="EL204" s="2" t="s">
        <v>274</v>
      </c>
      <c r="EM204" s="2" t="s">
        <v>275</v>
      </c>
      <c r="EN204" s="2"/>
      <c r="EO204" s="2" t="s">
        <v>6</v>
      </c>
      <c r="EP204" s="2"/>
      <c r="EQ204" s="2">
        <v>0</v>
      </c>
      <c r="ER204" s="2">
        <v>30.67</v>
      </c>
      <c r="ES204" s="2">
        <v>30.67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65"/>
        <v>0</v>
      </c>
      <c r="FS204" s="2">
        <v>0</v>
      </c>
      <c r="FT204" s="2" t="s">
        <v>44</v>
      </c>
      <c r="FU204" s="2" t="s">
        <v>45</v>
      </c>
      <c r="FV204" s="2"/>
      <c r="FW204" s="2"/>
      <c r="FX204" s="2">
        <v>94.5</v>
      </c>
      <c r="FY204" s="2">
        <v>46.75</v>
      </c>
      <c r="FZ204" s="2"/>
      <c r="GA204" s="2" t="s">
        <v>6</v>
      </c>
      <c r="GB204" s="2"/>
      <c r="GC204" s="2"/>
      <c r="GD204" s="2">
        <v>0</v>
      </c>
      <c r="GE204" s="2"/>
      <c r="GF204" s="2">
        <v>-511336025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66"/>
        <v>0</v>
      </c>
      <c r="GM204" s="2">
        <f t="shared" si="267"/>
        <v>1235.54</v>
      </c>
      <c r="GN204" s="2">
        <f t="shared" si="268"/>
        <v>1235.54</v>
      </c>
      <c r="GO204" s="2">
        <f t="shared" si="269"/>
        <v>0</v>
      </c>
      <c r="GP204" s="2">
        <f t="shared" si="270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271"/>
        <v>0</v>
      </c>
      <c r="GW204" s="2">
        <v>1</v>
      </c>
      <c r="GX204" s="2">
        <f t="shared" si="272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394</v>
      </c>
      <c r="E205" t="s">
        <v>369</v>
      </c>
      <c r="F205" t="s">
        <v>370</v>
      </c>
      <c r="G205" t="s">
        <v>371</v>
      </c>
      <c r="H205" t="s">
        <v>372</v>
      </c>
      <c r="I205">
        <f>I203*J205</f>
        <v>40.284999999999997</v>
      </c>
      <c r="J205">
        <v>7.0566493834080708</v>
      </c>
      <c r="O205">
        <f t="shared" si="240"/>
        <v>8105.15</v>
      </c>
      <c r="P205">
        <f t="shared" si="241"/>
        <v>8105.15</v>
      </c>
      <c r="Q205">
        <f t="shared" si="242"/>
        <v>0</v>
      </c>
      <c r="R205">
        <f t="shared" si="243"/>
        <v>0</v>
      </c>
      <c r="S205">
        <f t="shared" si="244"/>
        <v>0</v>
      </c>
      <c r="T205">
        <f t="shared" si="245"/>
        <v>0</v>
      </c>
      <c r="U205">
        <f t="shared" si="246"/>
        <v>0</v>
      </c>
      <c r="V205">
        <f t="shared" si="247"/>
        <v>0</v>
      </c>
      <c r="W205">
        <f t="shared" si="248"/>
        <v>0</v>
      </c>
      <c r="X205">
        <f t="shared" si="249"/>
        <v>0</v>
      </c>
      <c r="Y205">
        <f t="shared" si="250"/>
        <v>0</v>
      </c>
      <c r="AA205">
        <v>16697019</v>
      </c>
      <c r="AB205">
        <f t="shared" si="251"/>
        <v>30.67</v>
      </c>
      <c r="AC205">
        <f t="shared" si="237"/>
        <v>30.67</v>
      </c>
      <c r="AD205">
        <f>ROUND((((ET205)-(EU205))+AE205),2)</f>
        <v>0</v>
      </c>
      <c r="AE205">
        <f>ROUND((EU205),2)</f>
        <v>0</v>
      </c>
      <c r="AF205">
        <f>ROUND((EV205),2)</f>
        <v>0</v>
      </c>
      <c r="AG205">
        <f t="shared" si="252"/>
        <v>0</v>
      </c>
      <c r="AH205">
        <f>(EW205)</f>
        <v>0</v>
      </c>
      <c r="AI205">
        <f>(EX205)</f>
        <v>0</v>
      </c>
      <c r="AJ205">
        <f t="shared" si="253"/>
        <v>0</v>
      </c>
      <c r="AK205">
        <v>30.67</v>
      </c>
      <c r="AL205">
        <v>30.67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47</v>
      </c>
      <c r="AV205">
        <v>1</v>
      </c>
      <c r="AW205">
        <v>1</v>
      </c>
      <c r="AZ205">
        <v>6.56</v>
      </c>
      <c r="BA205">
        <v>1</v>
      </c>
      <c r="BB205">
        <v>1</v>
      </c>
      <c r="BC205">
        <v>6.56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1</v>
      </c>
      <c r="BJ205" t="s">
        <v>373</v>
      </c>
      <c r="BM205">
        <v>15001</v>
      </c>
      <c r="BN205">
        <v>0</v>
      </c>
      <c r="BO205" t="s">
        <v>6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105</v>
      </c>
      <c r="CA205">
        <v>55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54"/>
        <v>8105.15</v>
      </c>
      <c r="CQ205">
        <f t="shared" si="255"/>
        <v>201.1952</v>
      </c>
      <c r="CR205">
        <f t="shared" si="256"/>
        <v>0</v>
      </c>
      <c r="CS205">
        <f t="shared" si="257"/>
        <v>0</v>
      </c>
      <c r="CT205">
        <f t="shared" si="258"/>
        <v>0</v>
      </c>
      <c r="CU205">
        <f t="shared" si="259"/>
        <v>0</v>
      </c>
      <c r="CV205">
        <f t="shared" si="260"/>
        <v>0</v>
      </c>
      <c r="CW205">
        <f t="shared" si="261"/>
        <v>0</v>
      </c>
      <c r="CX205">
        <f t="shared" si="262"/>
        <v>0</v>
      </c>
      <c r="CY205">
        <f t="shared" si="263"/>
        <v>0</v>
      </c>
      <c r="CZ205">
        <f t="shared" si="264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1002</v>
      </c>
      <c r="DV205" t="s">
        <v>372</v>
      </c>
      <c r="DW205" t="s">
        <v>372</v>
      </c>
      <c r="DX205">
        <v>1</v>
      </c>
      <c r="EE205">
        <v>16510513</v>
      </c>
      <c r="EF205">
        <v>2</v>
      </c>
      <c r="EG205" t="s">
        <v>40</v>
      </c>
      <c r="EH205">
        <v>0</v>
      </c>
      <c r="EI205" t="s">
        <v>6</v>
      </c>
      <c r="EJ205">
        <v>1</v>
      </c>
      <c r="EK205">
        <v>15001</v>
      </c>
      <c r="EL205" t="s">
        <v>274</v>
      </c>
      <c r="EM205" t="s">
        <v>275</v>
      </c>
      <c r="EO205" t="s">
        <v>6</v>
      </c>
      <c r="EQ205">
        <v>0</v>
      </c>
      <c r="ER205">
        <v>30.67</v>
      </c>
      <c r="ES205">
        <v>30.67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65"/>
        <v>0</v>
      </c>
      <c r="FS205">
        <v>0</v>
      </c>
      <c r="FT205" t="s">
        <v>44</v>
      </c>
      <c r="FU205" t="s">
        <v>45</v>
      </c>
      <c r="FX205">
        <v>94.5</v>
      </c>
      <c r="FY205">
        <v>46.75</v>
      </c>
      <c r="GA205" t="s">
        <v>6</v>
      </c>
      <c r="GD205">
        <v>0</v>
      </c>
      <c r="GF205">
        <v>-511336025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66"/>
        <v>0</v>
      </c>
      <c r="GM205">
        <f t="shared" si="267"/>
        <v>8105.15</v>
      </c>
      <c r="GN205">
        <f t="shared" si="268"/>
        <v>8105.15</v>
      </c>
      <c r="GO205">
        <f t="shared" si="269"/>
        <v>0</v>
      </c>
      <c r="GP205">
        <f t="shared" si="270"/>
        <v>0</v>
      </c>
      <c r="GR205">
        <v>0</v>
      </c>
      <c r="GS205">
        <v>3</v>
      </c>
      <c r="GT205">
        <v>0</v>
      </c>
      <c r="GU205" t="s">
        <v>6</v>
      </c>
      <c r="GV205">
        <f t="shared" si="271"/>
        <v>0</v>
      </c>
      <c r="GW205">
        <v>1</v>
      </c>
      <c r="GX205">
        <f t="shared" si="272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ROW(SmtRes!A407)</f>
        <v>407</v>
      </c>
      <c r="D206" s="2">
        <f>ROW(EtalonRes!A411)</f>
        <v>411</v>
      </c>
      <c r="E206" s="2" t="s">
        <v>374</v>
      </c>
      <c r="F206" s="2" t="s">
        <v>375</v>
      </c>
      <c r="G206" s="2" t="s">
        <v>376</v>
      </c>
      <c r="H206" s="2" t="s">
        <v>18</v>
      </c>
      <c r="I206" s="2">
        <f>ROUND(248.6/100,9)</f>
        <v>2.4860000000000002</v>
      </c>
      <c r="J206" s="2">
        <v>0</v>
      </c>
      <c r="K206" s="2"/>
      <c r="L206" s="2"/>
      <c r="M206" s="2"/>
      <c r="N206" s="2"/>
      <c r="O206" s="2">
        <f t="shared" si="240"/>
        <v>4823.54</v>
      </c>
      <c r="P206" s="2">
        <f t="shared" si="241"/>
        <v>7.91</v>
      </c>
      <c r="Q206" s="2">
        <f t="shared" si="242"/>
        <v>98.67</v>
      </c>
      <c r="R206" s="2">
        <f t="shared" si="243"/>
        <v>54.47</v>
      </c>
      <c r="S206" s="2">
        <f t="shared" si="244"/>
        <v>4716.96</v>
      </c>
      <c r="T206" s="2">
        <f t="shared" si="245"/>
        <v>0</v>
      </c>
      <c r="U206" s="2">
        <f t="shared" si="246"/>
        <v>513.83009700000002</v>
      </c>
      <c r="V206" s="2">
        <f t="shared" si="247"/>
        <v>5.1273750000000007</v>
      </c>
      <c r="W206" s="2">
        <f t="shared" si="248"/>
        <v>0</v>
      </c>
      <c r="X206" s="2">
        <f t="shared" si="249"/>
        <v>4532.8599999999997</v>
      </c>
      <c r="Y206" s="2">
        <f t="shared" si="250"/>
        <v>2242.5700000000002</v>
      </c>
      <c r="Z206" s="2"/>
      <c r="AA206" s="2">
        <v>16697018</v>
      </c>
      <c r="AB206" s="2">
        <f t="shared" si="251"/>
        <v>1940.28</v>
      </c>
      <c r="AC206" s="2">
        <f t="shared" si="237"/>
        <v>3.18</v>
      </c>
      <c r="AD206" s="2">
        <f>ROUND(((((ET206*1.25))-((EU206*1.25)))+AE206),2)</f>
        <v>39.69</v>
      </c>
      <c r="AE206" s="2">
        <f>ROUND(((EU206*1.25)),2)</f>
        <v>21.91</v>
      </c>
      <c r="AF206" s="2">
        <f>ROUND(((EV206*1.15)),2)</f>
        <v>1897.41</v>
      </c>
      <c r="AG206" s="2">
        <f t="shared" si="252"/>
        <v>0</v>
      </c>
      <c r="AH206" s="2">
        <f>((EW206*1.15))</f>
        <v>206.68949999999998</v>
      </c>
      <c r="AI206" s="2">
        <f>((EX206*1.25))</f>
        <v>2.0625</v>
      </c>
      <c r="AJ206" s="2">
        <f t="shared" si="253"/>
        <v>0</v>
      </c>
      <c r="AK206" s="2">
        <v>1684.85</v>
      </c>
      <c r="AL206" s="2">
        <v>3.18</v>
      </c>
      <c r="AM206" s="2">
        <v>31.75</v>
      </c>
      <c r="AN206" s="2">
        <v>17.53</v>
      </c>
      <c r="AO206" s="2">
        <v>1649.92</v>
      </c>
      <c r="AP206" s="2">
        <v>0</v>
      </c>
      <c r="AQ206" s="2">
        <v>179.73</v>
      </c>
      <c r="AR206" s="2">
        <v>1.65</v>
      </c>
      <c r="AS206" s="2">
        <v>0</v>
      </c>
      <c r="AT206" s="2">
        <v>95</v>
      </c>
      <c r="AU206" s="2">
        <v>47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1</v>
      </c>
      <c r="BJ206" s="2" t="s">
        <v>377</v>
      </c>
      <c r="BK206" s="2"/>
      <c r="BL206" s="2"/>
      <c r="BM206" s="2">
        <v>15001</v>
      </c>
      <c r="BN206" s="2">
        <v>0</v>
      </c>
      <c r="BO206" s="2" t="s">
        <v>6</v>
      </c>
      <c r="BP206" s="2">
        <v>0</v>
      </c>
      <c r="BQ206" s="2">
        <v>2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105</v>
      </c>
      <c r="CA206" s="2">
        <v>55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1430</v>
      </c>
      <c r="CO206" s="2">
        <v>0</v>
      </c>
      <c r="CP206" s="2">
        <f t="shared" si="254"/>
        <v>4823.54</v>
      </c>
      <c r="CQ206" s="2">
        <f t="shared" si="255"/>
        <v>3.18</v>
      </c>
      <c r="CR206" s="2">
        <f t="shared" si="256"/>
        <v>39.69</v>
      </c>
      <c r="CS206" s="2">
        <f t="shared" si="257"/>
        <v>21.91</v>
      </c>
      <c r="CT206" s="2">
        <f t="shared" si="258"/>
        <v>1897.41</v>
      </c>
      <c r="CU206" s="2">
        <f t="shared" si="259"/>
        <v>0</v>
      </c>
      <c r="CV206" s="2">
        <f t="shared" si="260"/>
        <v>206.68949999999998</v>
      </c>
      <c r="CW206" s="2">
        <f t="shared" si="261"/>
        <v>2.0625</v>
      </c>
      <c r="CX206" s="2">
        <f t="shared" si="262"/>
        <v>0</v>
      </c>
      <c r="CY206" s="2">
        <f t="shared" si="263"/>
        <v>4532.8585000000003</v>
      </c>
      <c r="CZ206" s="2">
        <f t="shared" si="264"/>
        <v>2242.5721000000003</v>
      </c>
      <c r="DA206" s="2"/>
      <c r="DB206" s="2"/>
      <c r="DC206" s="2" t="s">
        <v>6</v>
      </c>
      <c r="DD206" s="2" t="s">
        <v>6</v>
      </c>
      <c r="DE206" s="2" t="s">
        <v>38</v>
      </c>
      <c r="DF206" s="2" t="s">
        <v>38</v>
      </c>
      <c r="DG206" s="2" t="s">
        <v>39</v>
      </c>
      <c r="DH206" s="2" t="s">
        <v>6</v>
      </c>
      <c r="DI206" s="2" t="s">
        <v>39</v>
      </c>
      <c r="DJ206" s="2" t="s">
        <v>38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1005</v>
      </c>
      <c r="DV206" s="2" t="s">
        <v>18</v>
      </c>
      <c r="DW206" s="2" t="s">
        <v>18</v>
      </c>
      <c r="DX206" s="2">
        <v>100</v>
      </c>
      <c r="DY206" s="2"/>
      <c r="DZ206" s="2"/>
      <c r="EA206" s="2"/>
      <c r="EB206" s="2"/>
      <c r="EC206" s="2"/>
      <c r="ED206" s="2"/>
      <c r="EE206" s="2">
        <v>16510513</v>
      </c>
      <c r="EF206" s="2">
        <v>2</v>
      </c>
      <c r="EG206" s="2" t="s">
        <v>40</v>
      </c>
      <c r="EH206" s="2">
        <v>0</v>
      </c>
      <c r="EI206" s="2" t="s">
        <v>6</v>
      </c>
      <c r="EJ206" s="2">
        <v>1</v>
      </c>
      <c r="EK206" s="2">
        <v>15001</v>
      </c>
      <c r="EL206" s="2" t="s">
        <v>274</v>
      </c>
      <c r="EM206" s="2" t="s">
        <v>275</v>
      </c>
      <c r="EN206" s="2"/>
      <c r="EO206" s="2" t="s">
        <v>43</v>
      </c>
      <c r="EP206" s="2"/>
      <c r="EQ206" s="2">
        <v>131072</v>
      </c>
      <c r="ER206" s="2">
        <v>1684.85</v>
      </c>
      <c r="ES206" s="2">
        <v>3.18</v>
      </c>
      <c r="ET206" s="2">
        <v>31.75</v>
      </c>
      <c r="EU206" s="2">
        <v>17.53</v>
      </c>
      <c r="EV206" s="2">
        <v>1649.92</v>
      </c>
      <c r="EW206" s="2">
        <v>179.73</v>
      </c>
      <c r="EX206" s="2">
        <v>1.65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65"/>
        <v>0</v>
      </c>
      <c r="FS206" s="2">
        <v>0</v>
      </c>
      <c r="FT206" s="2" t="s">
        <v>44</v>
      </c>
      <c r="FU206" s="2" t="s">
        <v>45</v>
      </c>
      <c r="FV206" s="2"/>
      <c r="FW206" s="2"/>
      <c r="FX206" s="2">
        <v>94.5</v>
      </c>
      <c r="FY206" s="2">
        <v>46.75</v>
      </c>
      <c r="FZ206" s="2"/>
      <c r="GA206" s="2" t="s">
        <v>6</v>
      </c>
      <c r="GB206" s="2"/>
      <c r="GC206" s="2"/>
      <c r="GD206" s="2">
        <v>0</v>
      </c>
      <c r="GE206" s="2"/>
      <c r="GF206" s="2">
        <v>-1203845857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66"/>
        <v>0</v>
      </c>
      <c r="GM206" s="2">
        <f t="shared" si="267"/>
        <v>11598.97</v>
      </c>
      <c r="GN206" s="2">
        <f t="shared" si="268"/>
        <v>11598.97</v>
      </c>
      <c r="GO206" s="2">
        <f t="shared" si="269"/>
        <v>0</v>
      </c>
      <c r="GP206" s="2">
        <f t="shared" si="270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271"/>
        <v>0</v>
      </c>
      <c r="GW206" s="2">
        <v>1</v>
      </c>
      <c r="GX206" s="2">
        <f t="shared" si="272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ROW(SmtRes!A420)</f>
        <v>420</v>
      </c>
      <c r="D207">
        <f>ROW(EtalonRes!A424)</f>
        <v>424</v>
      </c>
      <c r="E207" t="s">
        <v>374</v>
      </c>
      <c r="F207" t="s">
        <v>375</v>
      </c>
      <c r="G207" t="s">
        <v>376</v>
      </c>
      <c r="H207" t="s">
        <v>18</v>
      </c>
      <c r="I207">
        <f>ROUND(248.6/100,9)</f>
        <v>2.4860000000000002</v>
      </c>
      <c r="J207">
        <v>0</v>
      </c>
      <c r="O207">
        <f t="shared" si="240"/>
        <v>31642.400000000001</v>
      </c>
      <c r="P207">
        <f t="shared" si="241"/>
        <v>51.86</v>
      </c>
      <c r="Q207">
        <f t="shared" si="242"/>
        <v>647.27</v>
      </c>
      <c r="R207">
        <f t="shared" si="243"/>
        <v>357.31</v>
      </c>
      <c r="S207">
        <f t="shared" si="244"/>
        <v>30943.27</v>
      </c>
      <c r="T207">
        <f t="shared" si="245"/>
        <v>0</v>
      </c>
      <c r="U207">
        <f t="shared" si="246"/>
        <v>513.83009700000002</v>
      </c>
      <c r="V207">
        <f t="shared" si="247"/>
        <v>5.1273750000000007</v>
      </c>
      <c r="W207">
        <f t="shared" si="248"/>
        <v>0</v>
      </c>
      <c r="X207">
        <f t="shared" si="249"/>
        <v>29735.55</v>
      </c>
      <c r="Y207">
        <f t="shared" si="250"/>
        <v>14711.27</v>
      </c>
      <c r="AA207">
        <v>16697019</v>
      </c>
      <c r="AB207">
        <f t="shared" si="251"/>
        <v>1940.28</v>
      </c>
      <c r="AC207">
        <f t="shared" si="237"/>
        <v>3.18</v>
      </c>
      <c r="AD207">
        <f>ROUND(((((ET207*1.25))-((EU207*1.25)))+AE207),2)</f>
        <v>39.69</v>
      </c>
      <c r="AE207">
        <f>ROUND(((EU207*1.25)),2)</f>
        <v>21.91</v>
      </c>
      <c r="AF207">
        <f>ROUND(((EV207*1.15)),2)</f>
        <v>1897.41</v>
      </c>
      <c r="AG207">
        <f t="shared" si="252"/>
        <v>0</v>
      </c>
      <c r="AH207">
        <f>((EW207*1.15))</f>
        <v>206.68949999999998</v>
      </c>
      <c r="AI207">
        <f>((EX207*1.25))</f>
        <v>2.0625</v>
      </c>
      <c r="AJ207">
        <f t="shared" si="253"/>
        <v>0</v>
      </c>
      <c r="AK207">
        <v>1684.85</v>
      </c>
      <c r="AL207">
        <v>3.18</v>
      </c>
      <c r="AM207">
        <v>31.75</v>
      </c>
      <c r="AN207">
        <v>17.53</v>
      </c>
      <c r="AO207">
        <v>1649.92</v>
      </c>
      <c r="AP207">
        <v>0</v>
      </c>
      <c r="AQ207">
        <v>179.73</v>
      </c>
      <c r="AR207">
        <v>1.65</v>
      </c>
      <c r="AS207">
        <v>0</v>
      </c>
      <c r="AT207">
        <v>95</v>
      </c>
      <c r="AU207">
        <v>47</v>
      </c>
      <c r="AV207">
        <v>1</v>
      </c>
      <c r="AW207">
        <v>1</v>
      </c>
      <c r="AZ207">
        <v>6.56</v>
      </c>
      <c r="BA207">
        <v>6.56</v>
      </c>
      <c r="BB207">
        <v>6.56</v>
      </c>
      <c r="BC207">
        <v>6.56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1</v>
      </c>
      <c r="BJ207" t="s">
        <v>377</v>
      </c>
      <c r="BM207">
        <v>15001</v>
      </c>
      <c r="BN207">
        <v>0</v>
      </c>
      <c r="BO207" t="s">
        <v>6</v>
      </c>
      <c r="BP207">
        <v>0</v>
      </c>
      <c r="BQ207">
        <v>2</v>
      </c>
      <c r="BR207">
        <v>0</v>
      </c>
      <c r="BS207">
        <v>6.56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105</v>
      </c>
      <c r="CA207">
        <v>55</v>
      </c>
      <c r="CF207">
        <v>0</v>
      </c>
      <c r="CG207">
        <v>0</v>
      </c>
      <c r="CM207">
        <v>0</v>
      </c>
      <c r="CN207" t="s">
        <v>1430</v>
      </c>
      <c r="CO207">
        <v>0</v>
      </c>
      <c r="CP207">
        <f t="shared" si="254"/>
        <v>31642.400000000001</v>
      </c>
      <c r="CQ207">
        <f t="shared" si="255"/>
        <v>20.860800000000001</v>
      </c>
      <c r="CR207">
        <f t="shared" si="256"/>
        <v>260.36639999999994</v>
      </c>
      <c r="CS207">
        <f t="shared" si="257"/>
        <v>143.7296</v>
      </c>
      <c r="CT207">
        <f t="shared" si="258"/>
        <v>12447.009599999999</v>
      </c>
      <c r="CU207">
        <f t="shared" si="259"/>
        <v>0</v>
      </c>
      <c r="CV207">
        <f t="shared" si="260"/>
        <v>206.68949999999998</v>
      </c>
      <c r="CW207">
        <f t="shared" si="261"/>
        <v>2.0625</v>
      </c>
      <c r="CX207">
        <f t="shared" si="262"/>
        <v>0</v>
      </c>
      <c r="CY207">
        <f t="shared" si="263"/>
        <v>29735.550999999999</v>
      </c>
      <c r="CZ207">
        <f t="shared" si="264"/>
        <v>14711.2726</v>
      </c>
      <c r="DC207" t="s">
        <v>6</v>
      </c>
      <c r="DD207" t="s">
        <v>6</v>
      </c>
      <c r="DE207" t="s">
        <v>38</v>
      </c>
      <c r="DF207" t="s">
        <v>38</v>
      </c>
      <c r="DG207" t="s">
        <v>39</v>
      </c>
      <c r="DH207" t="s">
        <v>6</v>
      </c>
      <c r="DI207" t="s">
        <v>39</v>
      </c>
      <c r="DJ207" t="s">
        <v>38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1005</v>
      </c>
      <c r="DV207" t="s">
        <v>18</v>
      </c>
      <c r="DW207" t="s">
        <v>18</v>
      </c>
      <c r="DX207">
        <v>100</v>
      </c>
      <c r="EE207">
        <v>16510513</v>
      </c>
      <c r="EF207">
        <v>2</v>
      </c>
      <c r="EG207" t="s">
        <v>40</v>
      </c>
      <c r="EH207">
        <v>0</v>
      </c>
      <c r="EI207" t="s">
        <v>6</v>
      </c>
      <c r="EJ207">
        <v>1</v>
      </c>
      <c r="EK207">
        <v>15001</v>
      </c>
      <c r="EL207" t="s">
        <v>274</v>
      </c>
      <c r="EM207" t="s">
        <v>275</v>
      </c>
      <c r="EO207" t="s">
        <v>43</v>
      </c>
      <c r="EQ207">
        <v>131072</v>
      </c>
      <c r="ER207">
        <v>1684.85</v>
      </c>
      <c r="ES207">
        <v>3.18</v>
      </c>
      <c r="ET207">
        <v>31.75</v>
      </c>
      <c r="EU207">
        <v>17.53</v>
      </c>
      <c r="EV207">
        <v>1649.92</v>
      </c>
      <c r="EW207">
        <v>179.73</v>
      </c>
      <c r="EX207">
        <v>1.65</v>
      </c>
      <c r="EY207">
        <v>0</v>
      </c>
      <c r="FQ207">
        <v>0</v>
      </c>
      <c r="FR207">
        <f t="shared" si="265"/>
        <v>0</v>
      </c>
      <c r="FS207">
        <v>0</v>
      </c>
      <c r="FT207" t="s">
        <v>44</v>
      </c>
      <c r="FU207" t="s">
        <v>45</v>
      </c>
      <c r="FX207">
        <v>94.5</v>
      </c>
      <c r="FY207">
        <v>46.75</v>
      </c>
      <c r="GA207" t="s">
        <v>6</v>
      </c>
      <c r="GD207">
        <v>0</v>
      </c>
      <c r="GF207">
        <v>-1203845857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66"/>
        <v>0</v>
      </c>
      <c r="GM207">
        <f t="shared" si="267"/>
        <v>76089.22</v>
      </c>
      <c r="GN207">
        <f t="shared" si="268"/>
        <v>76089.22</v>
      </c>
      <c r="GO207">
        <f t="shared" si="269"/>
        <v>0</v>
      </c>
      <c r="GP207">
        <f t="shared" si="270"/>
        <v>0</v>
      </c>
      <c r="GR207">
        <v>0</v>
      </c>
      <c r="GS207">
        <v>3</v>
      </c>
      <c r="GT207">
        <v>0</v>
      </c>
      <c r="GU207" t="s">
        <v>6</v>
      </c>
      <c r="GV207">
        <f t="shared" si="271"/>
        <v>0</v>
      </c>
      <c r="GW207">
        <v>1</v>
      </c>
      <c r="GX207">
        <f t="shared" si="272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402</v>
      </c>
      <c r="D208" s="2"/>
      <c r="E208" s="2" t="s">
        <v>378</v>
      </c>
      <c r="F208" s="2" t="s">
        <v>379</v>
      </c>
      <c r="G208" s="2" t="s">
        <v>380</v>
      </c>
      <c r="H208" s="2" t="s">
        <v>26</v>
      </c>
      <c r="I208" s="2">
        <f>I206*J208</f>
        <v>0.12429999999999999</v>
      </c>
      <c r="J208" s="2">
        <v>4.9999999999999996E-2</v>
      </c>
      <c r="K208" s="2"/>
      <c r="L208" s="2"/>
      <c r="M208" s="2"/>
      <c r="N208" s="2"/>
      <c r="O208" s="2">
        <f t="shared" si="240"/>
        <v>1118.7</v>
      </c>
      <c r="P208" s="2">
        <f t="shared" si="241"/>
        <v>1118.7</v>
      </c>
      <c r="Q208" s="2">
        <f t="shared" si="242"/>
        <v>0</v>
      </c>
      <c r="R208" s="2">
        <f t="shared" si="243"/>
        <v>0</v>
      </c>
      <c r="S208" s="2">
        <f t="shared" si="244"/>
        <v>0</v>
      </c>
      <c r="T208" s="2">
        <f t="shared" si="245"/>
        <v>0</v>
      </c>
      <c r="U208" s="2">
        <f t="shared" si="246"/>
        <v>0</v>
      </c>
      <c r="V208" s="2">
        <f t="shared" si="247"/>
        <v>0</v>
      </c>
      <c r="W208" s="2">
        <f t="shared" si="248"/>
        <v>0</v>
      </c>
      <c r="X208" s="2">
        <f t="shared" si="249"/>
        <v>0</v>
      </c>
      <c r="Y208" s="2">
        <f t="shared" si="250"/>
        <v>0</v>
      </c>
      <c r="Z208" s="2"/>
      <c r="AA208" s="2">
        <v>16697018</v>
      </c>
      <c r="AB208" s="2">
        <f t="shared" si="251"/>
        <v>9000</v>
      </c>
      <c r="AC208" s="2">
        <f t="shared" si="237"/>
        <v>9000</v>
      </c>
      <c r="AD208" s="2">
        <f t="shared" ref="AD208:AD219" si="273">ROUND((((ET208)-(EU208))+AE208),2)</f>
        <v>0</v>
      </c>
      <c r="AE208" s="2">
        <f t="shared" ref="AE208:AE219" si="274">ROUND((EU208),2)</f>
        <v>0</v>
      </c>
      <c r="AF208" s="2">
        <f t="shared" ref="AF208:AF219" si="275">ROUND((EV208),2)</f>
        <v>0</v>
      </c>
      <c r="AG208" s="2">
        <f t="shared" si="252"/>
        <v>0</v>
      </c>
      <c r="AH208" s="2">
        <f t="shared" ref="AH208:AH219" si="276">(EW208)</f>
        <v>0</v>
      </c>
      <c r="AI208" s="2">
        <f t="shared" ref="AI208:AI219" si="277">(EX208)</f>
        <v>0</v>
      </c>
      <c r="AJ208" s="2">
        <f t="shared" si="253"/>
        <v>0</v>
      </c>
      <c r="AK208" s="2">
        <v>9000</v>
      </c>
      <c r="AL208" s="2">
        <v>9000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95</v>
      </c>
      <c r="AU208" s="2">
        <v>47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3</v>
      </c>
      <c r="BI208" s="2">
        <v>1</v>
      </c>
      <c r="BJ208" s="2" t="s">
        <v>381</v>
      </c>
      <c r="BK208" s="2"/>
      <c r="BL208" s="2"/>
      <c r="BM208" s="2">
        <v>15001</v>
      </c>
      <c r="BN208" s="2">
        <v>0</v>
      </c>
      <c r="BO208" s="2" t="s">
        <v>6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105</v>
      </c>
      <c r="CA208" s="2">
        <v>55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6</v>
      </c>
      <c r="CO208" s="2">
        <v>0</v>
      </c>
      <c r="CP208" s="2">
        <f t="shared" si="254"/>
        <v>1118.7</v>
      </c>
      <c r="CQ208" s="2">
        <f t="shared" si="255"/>
        <v>9000</v>
      </c>
      <c r="CR208" s="2">
        <f t="shared" si="256"/>
        <v>0</v>
      </c>
      <c r="CS208" s="2">
        <f t="shared" si="257"/>
        <v>0</v>
      </c>
      <c r="CT208" s="2">
        <f t="shared" si="258"/>
        <v>0</v>
      </c>
      <c r="CU208" s="2">
        <f t="shared" si="259"/>
        <v>0</v>
      </c>
      <c r="CV208" s="2">
        <f t="shared" si="260"/>
        <v>0</v>
      </c>
      <c r="CW208" s="2">
        <f t="shared" si="261"/>
        <v>0</v>
      </c>
      <c r="CX208" s="2">
        <f t="shared" si="262"/>
        <v>0</v>
      </c>
      <c r="CY208" s="2">
        <f t="shared" si="263"/>
        <v>0</v>
      </c>
      <c r="CZ208" s="2">
        <f t="shared" si="264"/>
        <v>0</v>
      </c>
      <c r="DA208" s="2"/>
      <c r="DB208" s="2"/>
      <c r="DC208" s="2" t="s">
        <v>6</v>
      </c>
      <c r="DD208" s="2" t="s">
        <v>6</v>
      </c>
      <c r="DE208" s="2" t="s">
        <v>6</v>
      </c>
      <c r="DF208" s="2" t="s">
        <v>6</v>
      </c>
      <c r="DG208" s="2" t="s">
        <v>6</v>
      </c>
      <c r="DH208" s="2" t="s">
        <v>6</v>
      </c>
      <c r="DI208" s="2" t="s">
        <v>6</v>
      </c>
      <c r="DJ208" s="2" t="s">
        <v>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1009</v>
      </c>
      <c r="DV208" s="2" t="s">
        <v>26</v>
      </c>
      <c r="DW208" s="2" t="s">
        <v>26</v>
      </c>
      <c r="DX208" s="2">
        <v>1000</v>
      </c>
      <c r="DY208" s="2"/>
      <c r="DZ208" s="2"/>
      <c r="EA208" s="2"/>
      <c r="EB208" s="2"/>
      <c r="EC208" s="2"/>
      <c r="ED208" s="2"/>
      <c r="EE208" s="2">
        <v>16510513</v>
      </c>
      <c r="EF208" s="2">
        <v>2</v>
      </c>
      <c r="EG208" s="2" t="s">
        <v>40</v>
      </c>
      <c r="EH208" s="2">
        <v>0</v>
      </c>
      <c r="EI208" s="2" t="s">
        <v>6</v>
      </c>
      <c r="EJ208" s="2">
        <v>1</v>
      </c>
      <c r="EK208" s="2">
        <v>15001</v>
      </c>
      <c r="EL208" s="2" t="s">
        <v>274</v>
      </c>
      <c r="EM208" s="2" t="s">
        <v>275</v>
      </c>
      <c r="EN208" s="2"/>
      <c r="EO208" s="2" t="s">
        <v>6</v>
      </c>
      <c r="EP208" s="2"/>
      <c r="EQ208" s="2">
        <v>0</v>
      </c>
      <c r="ER208" s="2">
        <v>9000</v>
      </c>
      <c r="ES208" s="2">
        <v>9000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65"/>
        <v>0</v>
      </c>
      <c r="FS208" s="2">
        <v>0</v>
      </c>
      <c r="FT208" s="2" t="s">
        <v>44</v>
      </c>
      <c r="FU208" s="2" t="s">
        <v>45</v>
      </c>
      <c r="FV208" s="2"/>
      <c r="FW208" s="2"/>
      <c r="FX208" s="2">
        <v>94.5</v>
      </c>
      <c r="FY208" s="2">
        <v>46.75</v>
      </c>
      <c r="FZ208" s="2"/>
      <c r="GA208" s="2" t="s">
        <v>6</v>
      </c>
      <c r="GB208" s="2"/>
      <c r="GC208" s="2"/>
      <c r="GD208" s="2">
        <v>0</v>
      </c>
      <c r="GE208" s="2"/>
      <c r="GF208" s="2">
        <v>-195795605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66"/>
        <v>0</v>
      </c>
      <c r="GM208" s="2">
        <f t="shared" si="267"/>
        <v>1118.7</v>
      </c>
      <c r="GN208" s="2">
        <f t="shared" si="268"/>
        <v>1118.7</v>
      </c>
      <c r="GO208" s="2">
        <f t="shared" si="269"/>
        <v>0</v>
      </c>
      <c r="GP208" s="2">
        <f t="shared" si="270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271"/>
        <v>0</v>
      </c>
      <c r="GW208" s="2">
        <v>1</v>
      </c>
      <c r="GX208" s="2">
        <f t="shared" si="272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415</v>
      </c>
      <c r="E209" t="s">
        <v>378</v>
      </c>
      <c r="F209" t="s">
        <v>379</v>
      </c>
      <c r="G209" t="s">
        <v>380</v>
      </c>
      <c r="H209" t="s">
        <v>26</v>
      </c>
      <c r="I209">
        <f>I207*J209</f>
        <v>0.12429999999999999</v>
      </c>
      <c r="J209">
        <v>4.9999999999999996E-2</v>
      </c>
      <c r="O209">
        <f t="shared" si="240"/>
        <v>7338.67</v>
      </c>
      <c r="P209">
        <f t="shared" si="241"/>
        <v>7338.67</v>
      </c>
      <c r="Q209">
        <f t="shared" si="242"/>
        <v>0</v>
      </c>
      <c r="R209">
        <f t="shared" si="243"/>
        <v>0</v>
      </c>
      <c r="S209">
        <f t="shared" si="244"/>
        <v>0</v>
      </c>
      <c r="T209">
        <f t="shared" si="245"/>
        <v>0</v>
      </c>
      <c r="U209">
        <f t="shared" si="246"/>
        <v>0</v>
      </c>
      <c r="V209">
        <f t="shared" si="247"/>
        <v>0</v>
      </c>
      <c r="W209">
        <f t="shared" si="248"/>
        <v>0</v>
      </c>
      <c r="X209">
        <f t="shared" si="249"/>
        <v>0</v>
      </c>
      <c r="Y209">
        <f t="shared" si="250"/>
        <v>0</v>
      </c>
      <c r="AA209">
        <v>16697019</v>
      </c>
      <c r="AB209">
        <f t="shared" si="251"/>
        <v>9000</v>
      </c>
      <c r="AC209">
        <f t="shared" si="237"/>
        <v>9000</v>
      </c>
      <c r="AD209">
        <f t="shared" si="273"/>
        <v>0</v>
      </c>
      <c r="AE209">
        <f t="shared" si="274"/>
        <v>0</v>
      </c>
      <c r="AF209">
        <f t="shared" si="275"/>
        <v>0</v>
      </c>
      <c r="AG209">
        <f t="shared" si="252"/>
        <v>0</v>
      </c>
      <c r="AH209">
        <f t="shared" si="276"/>
        <v>0</v>
      </c>
      <c r="AI209">
        <f t="shared" si="277"/>
        <v>0</v>
      </c>
      <c r="AJ209">
        <f t="shared" si="253"/>
        <v>0</v>
      </c>
      <c r="AK209">
        <v>9000</v>
      </c>
      <c r="AL209">
        <v>9000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47</v>
      </c>
      <c r="AV209">
        <v>1</v>
      </c>
      <c r="AW209">
        <v>1</v>
      </c>
      <c r="AZ209">
        <v>6.56</v>
      </c>
      <c r="BA209">
        <v>1</v>
      </c>
      <c r="BB209">
        <v>1</v>
      </c>
      <c r="BC209">
        <v>6.56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1</v>
      </c>
      <c r="BJ209" t="s">
        <v>381</v>
      </c>
      <c r="BM209">
        <v>15001</v>
      </c>
      <c r="BN209">
        <v>0</v>
      </c>
      <c r="BO209" t="s">
        <v>6</v>
      </c>
      <c r="BP209">
        <v>0</v>
      </c>
      <c r="BQ209">
        <v>2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105</v>
      </c>
      <c r="CA209">
        <v>55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54"/>
        <v>7338.67</v>
      </c>
      <c r="CQ209">
        <f t="shared" si="255"/>
        <v>59040</v>
      </c>
      <c r="CR209">
        <f t="shared" si="256"/>
        <v>0</v>
      </c>
      <c r="CS209">
        <f t="shared" si="257"/>
        <v>0</v>
      </c>
      <c r="CT209">
        <f t="shared" si="258"/>
        <v>0</v>
      </c>
      <c r="CU209">
        <f t="shared" si="259"/>
        <v>0</v>
      </c>
      <c r="CV209">
        <f t="shared" si="260"/>
        <v>0</v>
      </c>
      <c r="CW209">
        <f t="shared" si="261"/>
        <v>0</v>
      </c>
      <c r="CX209">
        <f t="shared" si="262"/>
        <v>0</v>
      </c>
      <c r="CY209">
        <f t="shared" si="263"/>
        <v>0</v>
      </c>
      <c r="CZ209">
        <f t="shared" si="264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1009</v>
      </c>
      <c r="DV209" t="s">
        <v>26</v>
      </c>
      <c r="DW209" t="s">
        <v>26</v>
      </c>
      <c r="DX209">
        <v>1000</v>
      </c>
      <c r="EE209">
        <v>16510513</v>
      </c>
      <c r="EF209">
        <v>2</v>
      </c>
      <c r="EG209" t="s">
        <v>40</v>
      </c>
      <c r="EH209">
        <v>0</v>
      </c>
      <c r="EI209" t="s">
        <v>6</v>
      </c>
      <c r="EJ209">
        <v>1</v>
      </c>
      <c r="EK209">
        <v>15001</v>
      </c>
      <c r="EL209" t="s">
        <v>274</v>
      </c>
      <c r="EM209" t="s">
        <v>275</v>
      </c>
      <c r="EO209" t="s">
        <v>6</v>
      </c>
      <c r="EQ209">
        <v>0</v>
      </c>
      <c r="ER209">
        <v>9000</v>
      </c>
      <c r="ES209">
        <v>9000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65"/>
        <v>0</v>
      </c>
      <c r="FS209">
        <v>0</v>
      </c>
      <c r="FT209" t="s">
        <v>44</v>
      </c>
      <c r="FU209" t="s">
        <v>45</v>
      </c>
      <c r="FX209">
        <v>94.5</v>
      </c>
      <c r="FY209">
        <v>46.75</v>
      </c>
      <c r="GA209" t="s">
        <v>6</v>
      </c>
      <c r="GD209">
        <v>0</v>
      </c>
      <c r="GF209">
        <v>-195795605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66"/>
        <v>0</v>
      </c>
      <c r="GM209">
        <f t="shared" si="267"/>
        <v>7338.67</v>
      </c>
      <c r="GN209">
        <f t="shared" si="268"/>
        <v>7338.67</v>
      </c>
      <c r="GO209">
        <f t="shared" si="269"/>
        <v>0</v>
      </c>
      <c r="GP209">
        <f t="shared" si="270"/>
        <v>0</v>
      </c>
      <c r="GR209">
        <v>0</v>
      </c>
      <c r="GS209">
        <v>3</v>
      </c>
      <c r="GT209">
        <v>0</v>
      </c>
      <c r="GU209" t="s">
        <v>6</v>
      </c>
      <c r="GV209">
        <f t="shared" si="271"/>
        <v>0</v>
      </c>
      <c r="GW209">
        <v>1</v>
      </c>
      <c r="GX209">
        <f t="shared" si="272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404</v>
      </c>
      <c r="D210" s="2"/>
      <c r="E210" s="2" t="s">
        <v>382</v>
      </c>
      <c r="F210" s="2" t="s">
        <v>361</v>
      </c>
      <c r="G210" s="2" t="s">
        <v>362</v>
      </c>
      <c r="H210" s="2" t="s">
        <v>363</v>
      </c>
      <c r="I210" s="2">
        <f>I206*J210</f>
        <v>139.21600000000001</v>
      </c>
      <c r="J210" s="2">
        <v>56</v>
      </c>
      <c r="K210" s="2"/>
      <c r="L210" s="2"/>
      <c r="M210" s="2"/>
      <c r="N210" s="2"/>
      <c r="O210" s="2">
        <f t="shared" si="240"/>
        <v>3303.6</v>
      </c>
      <c r="P210" s="2">
        <f t="shared" si="241"/>
        <v>3303.6</v>
      </c>
      <c r="Q210" s="2">
        <f t="shared" si="242"/>
        <v>0</v>
      </c>
      <c r="R210" s="2">
        <f t="shared" si="243"/>
        <v>0</v>
      </c>
      <c r="S210" s="2">
        <f t="shared" si="244"/>
        <v>0</v>
      </c>
      <c r="T210" s="2">
        <f t="shared" si="245"/>
        <v>0</v>
      </c>
      <c r="U210" s="2">
        <f t="shared" si="246"/>
        <v>0</v>
      </c>
      <c r="V210" s="2">
        <f t="shared" si="247"/>
        <v>0</v>
      </c>
      <c r="W210" s="2">
        <f t="shared" si="248"/>
        <v>0</v>
      </c>
      <c r="X210" s="2">
        <f t="shared" si="249"/>
        <v>0</v>
      </c>
      <c r="Y210" s="2">
        <f t="shared" si="250"/>
        <v>0</v>
      </c>
      <c r="Z210" s="2"/>
      <c r="AA210" s="2">
        <v>16697018</v>
      </c>
      <c r="AB210" s="2">
        <f t="shared" si="251"/>
        <v>23.73</v>
      </c>
      <c r="AC210" s="2">
        <f t="shared" si="237"/>
        <v>23.73</v>
      </c>
      <c r="AD210" s="2">
        <f t="shared" si="273"/>
        <v>0</v>
      </c>
      <c r="AE210" s="2">
        <f t="shared" si="274"/>
        <v>0</v>
      </c>
      <c r="AF210" s="2">
        <f t="shared" si="275"/>
        <v>0</v>
      </c>
      <c r="AG210" s="2">
        <f t="shared" si="252"/>
        <v>0</v>
      </c>
      <c r="AH210" s="2">
        <f t="shared" si="276"/>
        <v>0</v>
      </c>
      <c r="AI210" s="2">
        <f t="shared" si="277"/>
        <v>0</v>
      </c>
      <c r="AJ210" s="2">
        <f t="shared" si="253"/>
        <v>0</v>
      </c>
      <c r="AK210" s="2">
        <v>23.73</v>
      </c>
      <c r="AL210" s="2">
        <v>23.73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47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3</v>
      </c>
      <c r="BI210" s="2">
        <v>1</v>
      </c>
      <c r="BJ210" s="2" t="s">
        <v>364</v>
      </c>
      <c r="BK210" s="2"/>
      <c r="BL210" s="2"/>
      <c r="BM210" s="2">
        <v>15001</v>
      </c>
      <c r="BN210" s="2">
        <v>0</v>
      </c>
      <c r="BO210" s="2" t="s">
        <v>6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105</v>
      </c>
      <c r="CA210" s="2">
        <v>55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6</v>
      </c>
      <c r="CO210" s="2">
        <v>0</v>
      </c>
      <c r="CP210" s="2">
        <f t="shared" si="254"/>
        <v>3303.6</v>
      </c>
      <c r="CQ210" s="2">
        <f t="shared" si="255"/>
        <v>23.73</v>
      </c>
      <c r="CR210" s="2">
        <f t="shared" si="256"/>
        <v>0</v>
      </c>
      <c r="CS210" s="2">
        <f t="shared" si="257"/>
        <v>0</v>
      </c>
      <c r="CT210" s="2">
        <f t="shared" si="258"/>
        <v>0</v>
      </c>
      <c r="CU210" s="2">
        <f t="shared" si="259"/>
        <v>0</v>
      </c>
      <c r="CV210" s="2">
        <f t="shared" si="260"/>
        <v>0</v>
      </c>
      <c r="CW210" s="2">
        <f t="shared" si="261"/>
        <v>0</v>
      </c>
      <c r="CX210" s="2">
        <f t="shared" si="262"/>
        <v>0</v>
      </c>
      <c r="CY210" s="2">
        <f t="shared" si="263"/>
        <v>0</v>
      </c>
      <c r="CZ210" s="2">
        <f t="shared" si="264"/>
        <v>0</v>
      </c>
      <c r="DA210" s="2"/>
      <c r="DB210" s="2"/>
      <c r="DC210" s="2" t="s">
        <v>6</v>
      </c>
      <c r="DD210" s="2" t="s">
        <v>6</v>
      </c>
      <c r="DE210" s="2" t="s">
        <v>6</v>
      </c>
      <c r="DF210" s="2" t="s">
        <v>6</v>
      </c>
      <c r="DG210" s="2" t="s">
        <v>6</v>
      </c>
      <c r="DH210" s="2" t="s">
        <v>6</v>
      </c>
      <c r="DI210" s="2" t="s">
        <v>6</v>
      </c>
      <c r="DJ210" s="2" t="s">
        <v>6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1003</v>
      </c>
      <c r="DV210" s="2" t="s">
        <v>363</v>
      </c>
      <c r="DW210" s="2" t="s">
        <v>363</v>
      </c>
      <c r="DX210" s="2">
        <v>1</v>
      </c>
      <c r="DY210" s="2"/>
      <c r="DZ210" s="2"/>
      <c r="EA210" s="2"/>
      <c r="EB210" s="2"/>
      <c r="EC210" s="2"/>
      <c r="ED210" s="2"/>
      <c r="EE210" s="2">
        <v>16510513</v>
      </c>
      <c r="EF210" s="2">
        <v>2</v>
      </c>
      <c r="EG210" s="2" t="s">
        <v>40</v>
      </c>
      <c r="EH210" s="2">
        <v>0</v>
      </c>
      <c r="EI210" s="2" t="s">
        <v>6</v>
      </c>
      <c r="EJ210" s="2">
        <v>1</v>
      </c>
      <c r="EK210" s="2">
        <v>15001</v>
      </c>
      <c r="EL210" s="2" t="s">
        <v>274</v>
      </c>
      <c r="EM210" s="2" t="s">
        <v>275</v>
      </c>
      <c r="EN210" s="2"/>
      <c r="EO210" s="2" t="s">
        <v>6</v>
      </c>
      <c r="EP210" s="2"/>
      <c r="EQ210" s="2">
        <v>0</v>
      </c>
      <c r="ER210" s="2">
        <v>23.73</v>
      </c>
      <c r="ES210" s="2">
        <v>23.73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65"/>
        <v>0</v>
      </c>
      <c r="FS210" s="2">
        <v>0</v>
      </c>
      <c r="FT210" s="2" t="s">
        <v>44</v>
      </c>
      <c r="FU210" s="2" t="s">
        <v>45</v>
      </c>
      <c r="FV210" s="2"/>
      <c r="FW210" s="2"/>
      <c r="FX210" s="2">
        <v>94.5</v>
      </c>
      <c r="FY210" s="2">
        <v>46.75</v>
      </c>
      <c r="FZ210" s="2"/>
      <c r="GA210" s="2" t="s">
        <v>6</v>
      </c>
      <c r="GB210" s="2"/>
      <c r="GC210" s="2"/>
      <c r="GD210" s="2">
        <v>0</v>
      </c>
      <c r="GE210" s="2"/>
      <c r="GF210" s="2">
        <v>831643793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66"/>
        <v>0</v>
      </c>
      <c r="GM210" s="2">
        <f t="shared" si="267"/>
        <v>3303.6</v>
      </c>
      <c r="GN210" s="2">
        <f t="shared" si="268"/>
        <v>3303.6</v>
      </c>
      <c r="GO210" s="2">
        <f t="shared" si="269"/>
        <v>0</v>
      </c>
      <c r="GP210" s="2">
        <f t="shared" si="270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271"/>
        <v>0</v>
      </c>
      <c r="GW210" s="2">
        <v>1</v>
      </c>
      <c r="GX210" s="2">
        <f t="shared" si="272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417</v>
      </c>
      <c r="E211" t="s">
        <v>382</v>
      </c>
      <c r="F211" t="s">
        <v>361</v>
      </c>
      <c r="G211" t="s">
        <v>362</v>
      </c>
      <c r="H211" t="s">
        <v>363</v>
      </c>
      <c r="I211">
        <f>I207*J211</f>
        <v>139.21600000000001</v>
      </c>
      <c r="J211">
        <v>56</v>
      </c>
      <c r="O211">
        <f t="shared" si="240"/>
        <v>21671.59</v>
      </c>
      <c r="P211">
        <f t="shared" si="241"/>
        <v>21671.59</v>
      </c>
      <c r="Q211">
        <f t="shared" si="242"/>
        <v>0</v>
      </c>
      <c r="R211">
        <f t="shared" si="243"/>
        <v>0</v>
      </c>
      <c r="S211">
        <f t="shared" si="244"/>
        <v>0</v>
      </c>
      <c r="T211">
        <f t="shared" si="245"/>
        <v>0</v>
      </c>
      <c r="U211">
        <f t="shared" si="246"/>
        <v>0</v>
      </c>
      <c r="V211">
        <f t="shared" si="247"/>
        <v>0</v>
      </c>
      <c r="W211">
        <f t="shared" si="248"/>
        <v>0</v>
      </c>
      <c r="X211">
        <f t="shared" si="249"/>
        <v>0</v>
      </c>
      <c r="Y211">
        <f t="shared" si="250"/>
        <v>0</v>
      </c>
      <c r="AA211">
        <v>16697019</v>
      </c>
      <c r="AB211">
        <f t="shared" si="251"/>
        <v>23.73</v>
      </c>
      <c r="AC211">
        <f t="shared" si="237"/>
        <v>23.73</v>
      </c>
      <c r="AD211">
        <f t="shared" si="273"/>
        <v>0</v>
      </c>
      <c r="AE211">
        <f t="shared" si="274"/>
        <v>0</v>
      </c>
      <c r="AF211">
        <f t="shared" si="275"/>
        <v>0</v>
      </c>
      <c r="AG211">
        <f t="shared" si="252"/>
        <v>0</v>
      </c>
      <c r="AH211">
        <f t="shared" si="276"/>
        <v>0</v>
      </c>
      <c r="AI211">
        <f t="shared" si="277"/>
        <v>0</v>
      </c>
      <c r="AJ211">
        <f t="shared" si="253"/>
        <v>0</v>
      </c>
      <c r="AK211">
        <v>23.73</v>
      </c>
      <c r="AL211">
        <v>23.73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47</v>
      </c>
      <c r="AV211">
        <v>1</v>
      </c>
      <c r="AW211">
        <v>1</v>
      </c>
      <c r="AZ211">
        <v>6.56</v>
      </c>
      <c r="BA211">
        <v>1</v>
      </c>
      <c r="BB211">
        <v>1</v>
      </c>
      <c r="BC211">
        <v>6.56</v>
      </c>
      <c r="BD211" t="s">
        <v>6</v>
      </c>
      <c r="BE211" t="s">
        <v>6</v>
      </c>
      <c r="BF211" t="s">
        <v>6</v>
      </c>
      <c r="BG211" t="s">
        <v>6</v>
      </c>
      <c r="BH211">
        <v>3</v>
      </c>
      <c r="BI211">
        <v>1</v>
      </c>
      <c r="BJ211" t="s">
        <v>364</v>
      </c>
      <c r="BM211">
        <v>15001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105</v>
      </c>
      <c r="CA211">
        <v>55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si="254"/>
        <v>21671.59</v>
      </c>
      <c r="CQ211">
        <f t="shared" si="255"/>
        <v>155.6688</v>
      </c>
      <c r="CR211">
        <f t="shared" si="256"/>
        <v>0</v>
      </c>
      <c r="CS211">
        <f t="shared" si="257"/>
        <v>0</v>
      </c>
      <c r="CT211">
        <f t="shared" si="258"/>
        <v>0</v>
      </c>
      <c r="CU211">
        <f t="shared" si="259"/>
        <v>0</v>
      </c>
      <c r="CV211">
        <f t="shared" si="260"/>
        <v>0</v>
      </c>
      <c r="CW211">
        <f t="shared" si="261"/>
        <v>0</v>
      </c>
      <c r="CX211">
        <f t="shared" si="262"/>
        <v>0</v>
      </c>
      <c r="CY211">
        <f t="shared" si="263"/>
        <v>0</v>
      </c>
      <c r="CZ211">
        <f t="shared" si="264"/>
        <v>0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1003</v>
      </c>
      <c r="DV211" t="s">
        <v>363</v>
      </c>
      <c r="DW211" t="s">
        <v>363</v>
      </c>
      <c r="DX211">
        <v>1</v>
      </c>
      <c r="EE211">
        <v>16510513</v>
      </c>
      <c r="EF211">
        <v>2</v>
      </c>
      <c r="EG211" t="s">
        <v>40</v>
      </c>
      <c r="EH211">
        <v>0</v>
      </c>
      <c r="EI211" t="s">
        <v>6</v>
      </c>
      <c r="EJ211">
        <v>1</v>
      </c>
      <c r="EK211">
        <v>15001</v>
      </c>
      <c r="EL211" t="s">
        <v>274</v>
      </c>
      <c r="EM211" t="s">
        <v>275</v>
      </c>
      <c r="EO211" t="s">
        <v>6</v>
      </c>
      <c r="EQ211">
        <v>0</v>
      </c>
      <c r="ER211">
        <v>23.73</v>
      </c>
      <c r="ES211">
        <v>23.73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65"/>
        <v>0</v>
      </c>
      <c r="FS211">
        <v>0</v>
      </c>
      <c r="FT211" t="s">
        <v>44</v>
      </c>
      <c r="FU211" t="s">
        <v>45</v>
      </c>
      <c r="FX211">
        <v>94.5</v>
      </c>
      <c r="FY211">
        <v>46.75</v>
      </c>
      <c r="GA211" t="s">
        <v>6</v>
      </c>
      <c r="GD211">
        <v>0</v>
      </c>
      <c r="GF211">
        <v>831643793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66"/>
        <v>0</v>
      </c>
      <c r="GM211">
        <f t="shared" si="267"/>
        <v>21671.59</v>
      </c>
      <c r="GN211">
        <f t="shared" si="268"/>
        <v>21671.59</v>
      </c>
      <c r="GO211">
        <f t="shared" si="269"/>
        <v>0</v>
      </c>
      <c r="GP211">
        <f t="shared" si="270"/>
        <v>0</v>
      </c>
      <c r="GR211">
        <v>0</v>
      </c>
      <c r="GS211">
        <v>3</v>
      </c>
      <c r="GT211">
        <v>0</v>
      </c>
      <c r="GU211" t="s">
        <v>6</v>
      </c>
      <c r="GV211">
        <f t="shared" si="271"/>
        <v>0</v>
      </c>
      <c r="GW211">
        <v>1</v>
      </c>
      <c r="GX211">
        <f t="shared" si="272"/>
        <v>0</v>
      </c>
      <c r="HA211">
        <v>0</v>
      </c>
      <c r="HB211"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405</v>
      </c>
      <c r="D212" s="2"/>
      <c r="E212" s="2" t="s">
        <v>383</v>
      </c>
      <c r="F212" s="2" t="s">
        <v>384</v>
      </c>
      <c r="G212" s="2" t="s">
        <v>385</v>
      </c>
      <c r="H212" s="2" t="s">
        <v>363</v>
      </c>
      <c r="I212" s="2">
        <f>I206*J212</f>
        <v>151.64599999999999</v>
      </c>
      <c r="J212" s="2">
        <v>60.999999999999993</v>
      </c>
      <c r="K212" s="2"/>
      <c r="L212" s="2"/>
      <c r="M212" s="2"/>
      <c r="N212" s="2"/>
      <c r="O212" s="2">
        <f t="shared" si="240"/>
        <v>2558.27</v>
      </c>
      <c r="P212" s="2">
        <f t="shared" si="241"/>
        <v>2558.27</v>
      </c>
      <c r="Q212" s="2">
        <f t="shared" si="242"/>
        <v>0</v>
      </c>
      <c r="R212" s="2">
        <f t="shared" si="243"/>
        <v>0</v>
      </c>
      <c r="S212" s="2">
        <f t="shared" si="244"/>
        <v>0</v>
      </c>
      <c r="T212" s="2">
        <f t="shared" si="245"/>
        <v>0</v>
      </c>
      <c r="U212" s="2">
        <f t="shared" si="246"/>
        <v>0</v>
      </c>
      <c r="V212" s="2">
        <f t="shared" si="247"/>
        <v>0</v>
      </c>
      <c r="W212" s="2">
        <f t="shared" si="248"/>
        <v>0</v>
      </c>
      <c r="X212" s="2">
        <f t="shared" si="249"/>
        <v>0</v>
      </c>
      <c r="Y212" s="2">
        <f t="shared" si="250"/>
        <v>0</v>
      </c>
      <c r="Z212" s="2"/>
      <c r="AA212" s="2">
        <v>16697018</v>
      </c>
      <c r="AB212" s="2">
        <f t="shared" si="251"/>
        <v>16.87</v>
      </c>
      <c r="AC212" s="2">
        <f t="shared" si="237"/>
        <v>16.87</v>
      </c>
      <c r="AD212" s="2">
        <f t="shared" si="273"/>
        <v>0</v>
      </c>
      <c r="AE212" s="2">
        <f t="shared" si="274"/>
        <v>0</v>
      </c>
      <c r="AF212" s="2">
        <f t="shared" si="275"/>
        <v>0</v>
      </c>
      <c r="AG212" s="2">
        <f t="shared" si="252"/>
        <v>0</v>
      </c>
      <c r="AH212" s="2">
        <f t="shared" si="276"/>
        <v>0</v>
      </c>
      <c r="AI212" s="2">
        <f t="shared" si="277"/>
        <v>0</v>
      </c>
      <c r="AJ212" s="2">
        <f t="shared" si="253"/>
        <v>0</v>
      </c>
      <c r="AK212" s="2">
        <v>16.87</v>
      </c>
      <c r="AL212" s="2">
        <v>16.87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95</v>
      </c>
      <c r="AU212" s="2">
        <v>47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3</v>
      </c>
      <c r="BI212" s="2">
        <v>1</v>
      </c>
      <c r="BJ212" s="2" t="s">
        <v>386</v>
      </c>
      <c r="BK212" s="2"/>
      <c r="BL212" s="2"/>
      <c r="BM212" s="2">
        <v>15001</v>
      </c>
      <c r="BN212" s="2">
        <v>0</v>
      </c>
      <c r="BO212" s="2" t="s">
        <v>6</v>
      </c>
      <c r="BP212" s="2">
        <v>0</v>
      </c>
      <c r="BQ212" s="2">
        <v>2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105</v>
      </c>
      <c r="CA212" s="2">
        <v>55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</v>
      </c>
      <c r="CO212" s="2">
        <v>0</v>
      </c>
      <c r="CP212" s="2">
        <f t="shared" si="254"/>
        <v>2558.27</v>
      </c>
      <c r="CQ212" s="2">
        <f t="shared" si="255"/>
        <v>16.87</v>
      </c>
      <c r="CR212" s="2">
        <f t="shared" si="256"/>
        <v>0</v>
      </c>
      <c r="CS212" s="2">
        <f t="shared" si="257"/>
        <v>0</v>
      </c>
      <c r="CT212" s="2">
        <f t="shared" si="258"/>
        <v>0</v>
      </c>
      <c r="CU212" s="2">
        <f t="shared" si="259"/>
        <v>0</v>
      </c>
      <c r="CV212" s="2">
        <f t="shared" si="260"/>
        <v>0</v>
      </c>
      <c r="CW212" s="2">
        <f t="shared" si="261"/>
        <v>0</v>
      </c>
      <c r="CX212" s="2">
        <f t="shared" si="262"/>
        <v>0</v>
      </c>
      <c r="CY212" s="2">
        <f t="shared" si="263"/>
        <v>0</v>
      </c>
      <c r="CZ212" s="2">
        <f t="shared" si="264"/>
        <v>0</v>
      </c>
      <c r="DA212" s="2"/>
      <c r="DB212" s="2"/>
      <c r="DC212" s="2" t="s">
        <v>6</v>
      </c>
      <c r="DD212" s="2" t="s">
        <v>6</v>
      </c>
      <c r="DE212" s="2" t="s">
        <v>6</v>
      </c>
      <c r="DF212" s="2" t="s">
        <v>6</v>
      </c>
      <c r="DG212" s="2" t="s">
        <v>6</v>
      </c>
      <c r="DH212" s="2" t="s">
        <v>6</v>
      </c>
      <c r="DI212" s="2" t="s">
        <v>6</v>
      </c>
      <c r="DJ212" s="2" t="s">
        <v>6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1003</v>
      </c>
      <c r="DV212" s="2" t="s">
        <v>363</v>
      </c>
      <c r="DW212" s="2" t="s">
        <v>363</v>
      </c>
      <c r="DX212" s="2">
        <v>1</v>
      </c>
      <c r="DY212" s="2"/>
      <c r="DZ212" s="2"/>
      <c r="EA212" s="2"/>
      <c r="EB212" s="2"/>
      <c r="EC212" s="2"/>
      <c r="ED212" s="2"/>
      <c r="EE212" s="2">
        <v>16510513</v>
      </c>
      <c r="EF212" s="2">
        <v>2</v>
      </c>
      <c r="EG212" s="2" t="s">
        <v>40</v>
      </c>
      <c r="EH212" s="2">
        <v>0</v>
      </c>
      <c r="EI212" s="2" t="s">
        <v>6</v>
      </c>
      <c r="EJ212" s="2">
        <v>1</v>
      </c>
      <c r="EK212" s="2">
        <v>15001</v>
      </c>
      <c r="EL212" s="2" t="s">
        <v>274</v>
      </c>
      <c r="EM212" s="2" t="s">
        <v>275</v>
      </c>
      <c r="EN212" s="2"/>
      <c r="EO212" s="2" t="s">
        <v>6</v>
      </c>
      <c r="EP212" s="2"/>
      <c r="EQ212" s="2">
        <v>0</v>
      </c>
      <c r="ER212" s="2">
        <v>16.87</v>
      </c>
      <c r="ES212" s="2">
        <v>16.87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65"/>
        <v>0</v>
      </c>
      <c r="FS212" s="2">
        <v>0</v>
      </c>
      <c r="FT212" s="2" t="s">
        <v>44</v>
      </c>
      <c r="FU212" s="2" t="s">
        <v>45</v>
      </c>
      <c r="FV212" s="2"/>
      <c r="FW212" s="2"/>
      <c r="FX212" s="2">
        <v>94.5</v>
      </c>
      <c r="FY212" s="2">
        <v>46.75</v>
      </c>
      <c r="FZ212" s="2"/>
      <c r="GA212" s="2" t="s">
        <v>6</v>
      </c>
      <c r="GB212" s="2"/>
      <c r="GC212" s="2"/>
      <c r="GD212" s="2">
        <v>0</v>
      </c>
      <c r="GE212" s="2"/>
      <c r="GF212" s="2">
        <v>546425261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66"/>
        <v>0</v>
      </c>
      <c r="GM212" s="2">
        <f t="shared" si="267"/>
        <v>2558.27</v>
      </c>
      <c r="GN212" s="2">
        <f t="shared" si="268"/>
        <v>2558.27</v>
      </c>
      <c r="GO212" s="2">
        <f t="shared" si="269"/>
        <v>0</v>
      </c>
      <c r="GP212" s="2">
        <f t="shared" si="270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271"/>
        <v>0</v>
      </c>
      <c r="GW212" s="2">
        <v>1</v>
      </c>
      <c r="GX212" s="2">
        <f t="shared" si="272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418</v>
      </c>
      <c r="E213" t="s">
        <v>383</v>
      </c>
      <c r="F213" t="s">
        <v>384</v>
      </c>
      <c r="G213" t="s">
        <v>385</v>
      </c>
      <c r="H213" t="s">
        <v>363</v>
      </c>
      <c r="I213">
        <f>I207*J213</f>
        <v>151.64599999999999</v>
      </c>
      <c r="J213">
        <v>60.999999999999993</v>
      </c>
      <c r="O213">
        <f t="shared" si="240"/>
        <v>16782.240000000002</v>
      </c>
      <c r="P213">
        <f t="shared" si="241"/>
        <v>16782.240000000002</v>
      </c>
      <c r="Q213">
        <f t="shared" si="242"/>
        <v>0</v>
      </c>
      <c r="R213">
        <f t="shared" si="243"/>
        <v>0</v>
      </c>
      <c r="S213">
        <f t="shared" si="244"/>
        <v>0</v>
      </c>
      <c r="T213">
        <f t="shared" si="245"/>
        <v>0</v>
      </c>
      <c r="U213">
        <f t="shared" si="246"/>
        <v>0</v>
      </c>
      <c r="V213">
        <f t="shared" si="247"/>
        <v>0</v>
      </c>
      <c r="W213">
        <f t="shared" si="248"/>
        <v>0</v>
      </c>
      <c r="X213">
        <f t="shared" si="249"/>
        <v>0</v>
      </c>
      <c r="Y213">
        <f t="shared" si="250"/>
        <v>0</v>
      </c>
      <c r="AA213">
        <v>16697019</v>
      </c>
      <c r="AB213">
        <f t="shared" si="251"/>
        <v>16.87</v>
      </c>
      <c r="AC213">
        <f t="shared" si="237"/>
        <v>16.87</v>
      </c>
      <c r="AD213">
        <f t="shared" si="273"/>
        <v>0</v>
      </c>
      <c r="AE213">
        <f t="shared" si="274"/>
        <v>0</v>
      </c>
      <c r="AF213">
        <f t="shared" si="275"/>
        <v>0</v>
      </c>
      <c r="AG213">
        <f t="shared" si="252"/>
        <v>0</v>
      </c>
      <c r="AH213">
        <f t="shared" si="276"/>
        <v>0</v>
      </c>
      <c r="AI213">
        <f t="shared" si="277"/>
        <v>0</v>
      </c>
      <c r="AJ213">
        <f t="shared" si="253"/>
        <v>0</v>
      </c>
      <c r="AK213">
        <v>16.87</v>
      </c>
      <c r="AL213">
        <v>16.87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95</v>
      </c>
      <c r="AU213">
        <v>47</v>
      </c>
      <c r="AV213">
        <v>1</v>
      </c>
      <c r="AW213">
        <v>1</v>
      </c>
      <c r="AZ213">
        <v>6.56</v>
      </c>
      <c r="BA213">
        <v>1</v>
      </c>
      <c r="BB213">
        <v>1</v>
      </c>
      <c r="BC213">
        <v>6.56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1</v>
      </c>
      <c r="BJ213" t="s">
        <v>386</v>
      </c>
      <c r="BM213">
        <v>15001</v>
      </c>
      <c r="BN213">
        <v>0</v>
      </c>
      <c r="BO213" t="s">
        <v>6</v>
      </c>
      <c r="BP213">
        <v>0</v>
      </c>
      <c r="BQ213">
        <v>2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105</v>
      </c>
      <c r="CA213">
        <v>55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54"/>
        <v>16782.240000000002</v>
      </c>
      <c r="CQ213">
        <f t="shared" si="255"/>
        <v>110.66719999999999</v>
      </c>
      <c r="CR213">
        <f t="shared" si="256"/>
        <v>0</v>
      </c>
      <c r="CS213">
        <f t="shared" si="257"/>
        <v>0</v>
      </c>
      <c r="CT213">
        <f t="shared" si="258"/>
        <v>0</v>
      </c>
      <c r="CU213">
        <f t="shared" si="259"/>
        <v>0</v>
      </c>
      <c r="CV213">
        <f t="shared" si="260"/>
        <v>0</v>
      </c>
      <c r="CW213">
        <f t="shared" si="261"/>
        <v>0</v>
      </c>
      <c r="CX213">
        <f t="shared" si="262"/>
        <v>0</v>
      </c>
      <c r="CY213">
        <f t="shared" si="263"/>
        <v>0</v>
      </c>
      <c r="CZ213">
        <f t="shared" si="264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1003</v>
      </c>
      <c r="DV213" t="s">
        <v>363</v>
      </c>
      <c r="DW213" t="s">
        <v>363</v>
      </c>
      <c r="DX213">
        <v>1</v>
      </c>
      <c r="EE213">
        <v>16510513</v>
      </c>
      <c r="EF213">
        <v>2</v>
      </c>
      <c r="EG213" t="s">
        <v>40</v>
      </c>
      <c r="EH213">
        <v>0</v>
      </c>
      <c r="EI213" t="s">
        <v>6</v>
      </c>
      <c r="EJ213">
        <v>1</v>
      </c>
      <c r="EK213">
        <v>15001</v>
      </c>
      <c r="EL213" t="s">
        <v>274</v>
      </c>
      <c r="EM213" t="s">
        <v>275</v>
      </c>
      <c r="EO213" t="s">
        <v>6</v>
      </c>
      <c r="EQ213">
        <v>0</v>
      </c>
      <c r="ER213">
        <v>16.87</v>
      </c>
      <c r="ES213">
        <v>16.87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65"/>
        <v>0</v>
      </c>
      <c r="FS213">
        <v>0</v>
      </c>
      <c r="FT213" t="s">
        <v>44</v>
      </c>
      <c r="FU213" t="s">
        <v>45</v>
      </c>
      <c r="FX213">
        <v>94.5</v>
      </c>
      <c r="FY213">
        <v>46.75</v>
      </c>
      <c r="GA213" t="s">
        <v>6</v>
      </c>
      <c r="GD213">
        <v>0</v>
      </c>
      <c r="GF213">
        <v>546425261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266"/>
        <v>0</v>
      </c>
      <c r="GM213">
        <f t="shared" si="267"/>
        <v>16782.240000000002</v>
      </c>
      <c r="GN213">
        <f t="shared" si="268"/>
        <v>16782.240000000002</v>
      </c>
      <c r="GO213">
        <f t="shared" si="269"/>
        <v>0</v>
      </c>
      <c r="GP213">
        <f t="shared" si="270"/>
        <v>0</v>
      </c>
      <c r="GR213">
        <v>0</v>
      </c>
      <c r="GS213">
        <v>3</v>
      </c>
      <c r="GT213">
        <v>0</v>
      </c>
      <c r="GU213" t="s">
        <v>6</v>
      </c>
      <c r="GV213">
        <f t="shared" si="271"/>
        <v>0</v>
      </c>
      <c r="GW213">
        <v>1</v>
      </c>
      <c r="GX213">
        <f t="shared" si="272"/>
        <v>0</v>
      </c>
      <c r="HA213">
        <v>0</v>
      </c>
      <c r="HB213"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406</v>
      </c>
      <c r="D214" s="2"/>
      <c r="E214" s="2" t="s">
        <v>387</v>
      </c>
      <c r="F214" s="2" t="s">
        <v>388</v>
      </c>
      <c r="G214" s="2" t="s">
        <v>389</v>
      </c>
      <c r="H214" s="2" t="s">
        <v>363</v>
      </c>
      <c r="I214" s="2">
        <f>I206*J214</f>
        <v>139.21600000000001</v>
      </c>
      <c r="J214" s="2">
        <v>56</v>
      </c>
      <c r="K214" s="2"/>
      <c r="L214" s="2"/>
      <c r="M214" s="2"/>
      <c r="N214" s="2"/>
      <c r="O214" s="2">
        <f t="shared" si="240"/>
        <v>2763.44</v>
      </c>
      <c r="P214" s="2">
        <f t="shared" si="241"/>
        <v>2763.44</v>
      </c>
      <c r="Q214" s="2">
        <f t="shared" si="242"/>
        <v>0</v>
      </c>
      <c r="R214" s="2">
        <f t="shared" si="243"/>
        <v>0</v>
      </c>
      <c r="S214" s="2">
        <f t="shared" si="244"/>
        <v>0</v>
      </c>
      <c r="T214" s="2">
        <f t="shared" si="245"/>
        <v>0</v>
      </c>
      <c r="U214" s="2">
        <f t="shared" si="246"/>
        <v>0</v>
      </c>
      <c r="V214" s="2">
        <f t="shared" si="247"/>
        <v>0</v>
      </c>
      <c r="W214" s="2">
        <f t="shared" si="248"/>
        <v>0</v>
      </c>
      <c r="X214" s="2">
        <f t="shared" si="249"/>
        <v>0</v>
      </c>
      <c r="Y214" s="2">
        <f t="shared" si="250"/>
        <v>0</v>
      </c>
      <c r="Z214" s="2"/>
      <c r="AA214" s="2">
        <v>16697018</v>
      </c>
      <c r="AB214" s="2">
        <f t="shared" si="251"/>
        <v>19.850000000000001</v>
      </c>
      <c r="AC214" s="2">
        <f t="shared" si="237"/>
        <v>19.850000000000001</v>
      </c>
      <c r="AD214" s="2">
        <f t="shared" si="273"/>
        <v>0</v>
      </c>
      <c r="AE214" s="2">
        <f t="shared" si="274"/>
        <v>0</v>
      </c>
      <c r="AF214" s="2">
        <f t="shared" si="275"/>
        <v>0</v>
      </c>
      <c r="AG214" s="2">
        <f t="shared" si="252"/>
        <v>0</v>
      </c>
      <c r="AH214" s="2">
        <f t="shared" si="276"/>
        <v>0</v>
      </c>
      <c r="AI214" s="2">
        <f t="shared" si="277"/>
        <v>0</v>
      </c>
      <c r="AJ214" s="2">
        <f t="shared" si="253"/>
        <v>0</v>
      </c>
      <c r="AK214" s="2">
        <v>19.850000000000001</v>
      </c>
      <c r="AL214" s="2">
        <v>19.850000000000001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95</v>
      </c>
      <c r="AU214" s="2">
        <v>47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6</v>
      </c>
      <c r="BE214" s="2" t="s">
        <v>6</v>
      </c>
      <c r="BF214" s="2" t="s">
        <v>6</v>
      </c>
      <c r="BG214" s="2" t="s">
        <v>6</v>
      </c>
      <c r="BH214" s="2">
        <v>3</v>
      </c>
      <c r="BI214" s="2">
        <v>1</v>
      </c>
      <c r="BJ214" s="2" t="s">
        <v>390</v>
      </c>
      <c r="BK214" s="2"/>
      <c r="BL214" s="2"/>
      <c r="BM214" s="2">
        <v>15001</v>
      </c>
      <c r="BN214" s="2">
        <v>0</v>
      </c>
      <c r="BO214" s="2" t="s">
        <v>6</v>
      </c>
      <c r="BP214" s="2">
        <v>0</v>
      </c>
      <c r="BQ214" s="2">
        <v>2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6</v>
      </c>
      <c r="BZ214" s="2">
        <v>105</v>
      </c>
      <c r="CA214" s="2">
        <v>55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6</v>
      </c>
      <c r="CO214" s="2">
        <v>0</v>
      </c>
      <c r="CP214" s="2">
        <f t="shared" si="254"/>
        <v>2763.44</v>
      </c>
      <c r="CQ214" s="2">
        <f t="shared" si="255"/>
        <v>19.850000000000001</v>
      </c>
      <c r="CR214" s="2">
        <f t="shared" si="256"/>
        <v>0</v>
      </c>
      <c r="CS214" s="2">
        <f t="shared" si="257"/>
        <v>0</v>
      </c>
      <c r="CT214" s="2">
        <f t="shared" si="258"/>
        <v>0</v>
      </c>
      <c r="CU214" s="2">
        <f t="shared" si="259"/>
        <v>0</v>
      </c>
      <c r="CV214" s="2">
        <f t="shared" si="260"/>
        <v>0</v>
      </c>
      <c r="CW214" s="2">
        <f t="shared" si="261"/>
        <v>0</v>
      </c>
      <c r="CX214" s="2">
        <f t="shared" si="262"/>
        <v>0</v>
      </c>
      <c r="CY214" s="2">
        <f t="shared" si="263"/>
        <v>0</v>
      </c>
      <c r="CZ214" s="2">
        <f t="shared" si="264"/>
        <v>0</v>
      </c>
      <c r="DA214" s="2"/>
      <c r="DB214" s="2"/>
      <c r="DC214" s="2" t="s">
        <v>6</v>
      </c>
      <c r="DD214" s="2" t="s">
        <v>6</v>
      </c>
      <c r="DE214" s="2" t="s">
        <v>6</v>
      </c>
      <c r="DF214" s="2" t="s">
        <v>6</v>
      </c>
      <c r="DG214" s="2" t="s">
        <v>6</v>
      </c>
      <c r="DH214" s="2" t="s">
        <v>6</v>
      </c>
      <c r="DI214" s="2" t="s">
        <v>6</v>
      </c>
      <c r="DJ214" s="2" t="s">
        <v>6</v>
      </c>
      <c r="DK214" s="2" t="s">
        <v>6</v>
      </c>
      <c r="DL214" s="2" t="s">
        <v>6</v>
      </c>
      <c r="DM214" s="2" t="s">
        <v>6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1003</v>
      </c>
      <c r="DV214" s="2" t="s">
        <v>363</v>
      </c>
      <c r="DW214" s="2" t="s">
        <v>363</v>
      </c>
      <c r="DX214" s="2">
        <v>1</v>
      </c>
      <c r="DY214" s="2"/>
      <c r="DZ214" s="2"/>
      <c r="EA214" s="2"/>
      <c r="EB214" s="2"/>
      <c r="EC214" s="2"/>
      <c r="ED214" s="2"/>
      <c r="EE214" s="2">
        <v>16510513</v>
      </c>
      <c r="EF214" s="2">
        <v>2</v>
      </c>
      <c r="EG214" s="2" t="s">
        <v>40</v>
      </c>
      <c r="EH214" s="2">
        <v>0</v>
      </c>
      <c r="EI214" s="2" t="s">
        <v>6</v>
      </c>
      <c r="EJ214" s="2">
        <v>1</v>
      </c>
      <c r="EK214" s="2">
        <v>15001</v>
      </c>
      <c r="EL214" s="2" t="s">
        <v>274</v>
      </c>
      <c r="EM214" s="2" t="s">
        <v>275</v>
      </c>
      <c r="EN214" s="2"/>
      <c r="EO214" s="2" t="s">
        <v>6</v>
      </c>
      <c r="EP214" s="2"/>
      <c r="EQ214" s="2">
        <v>0</v>
      </c>
      <c r="ER214" s="2">
        <v>19.850000000000001</v>
      </c>
      <c r="ES214" s="2">
        <v>19.850000000000001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65"/>
        <v>0</v>
      </c>
      <c r="FS214" s="2">
        <v>0</v>
      </c>
      <c r="FT214" s="2" t="s">
        <v>44</v>
      </c>
      <c r="FU214" s="2" t="s">
        <v>45</v>
      </c>
      <c r="FV214" s="2"/>
      <c r="FW214" s="2"/>
      <c r="FX214" s="2">
        <v>94.5</v>
      </c>
      <c r="FY214" s="2">
        <v>46.75</v>
      </c>
      <c r="FZ214" s="2"/>
      <c r="GA214" s="2" t="s">
        <v>6</v>
      </c>
      <c r="GB214" s="2"/>
      <c r="GC214" s="2"/>
      <c r="GD214" s="2">
        <v>0</v>
      </c>
      <c r="GE214" s="2"/>
      <c r="GF214" s="2">
        <v>-1872760341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266"/>
        <v>0</v>
      </c>
      <c r="GM214" s="2">
        <f t="shared" si="267"/>
        <v>2763.44</v>
      </c>
      <c r="GN214" s="2">
        <f t="shared" si="268"/>
        <v>2763.44</v>
      </c>
      <c r="GO214" s="2">
        <f t="shared" si="269"/>
        <v>0</v>
      </c>
      <c r="GP214" s="2">
        <f t="shared" si="270"/>
        <v>0</v>
      </c>
      <c r="GQ214" s="2"/>
      <c r="GR214" s="2">
        <v>0</v>
      </c>
      <c r="GS214" s="2">
        <v>3</v>
      </c>
      <c r="GT214" s="2">
        <v>0</v>
      </c>
      <c r="GU214" s="2" t="s">
        <v>6</v>
      </c>
      <c r="GV214" s="2">
        <f t="shared" si="271"/>
        <v>0</v>
      </c>
      <c r="GW214" s="2">
        <v>1</v>
      </c>
      <c r="GX214" s="2">
        <f t="shared" si="272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419</v>
      </c>
      <c r="E215" t="s">
        <v>387</v>
      </c>
      <c r="F215" t="s">
        <v>388</v>
      </c>
      <c r="G215" t="s">
        <v>389</v>
      </c>
      <c r="H215" t="s">
        <v>363</v>
      </c>
      <c r="I215">
        <f>I207*J215</f>
        <v>139.21600000000001</v>
      </c>
      <c r="J215">
        <v>56</v>
      </c>
      <c r="O215">
        <f t="shared" si="240"/>
        <v>18128.150000000001</v>
      </c>
      <c r="P215">
        <f t="shared" si="241"/>
        <v>18128.150000000001</v>
      </c>
      <c r="Q215">
        <f t="shared" si="242"/>
        <v>0</v>
      </c>
      <c r="R215">
        <f t="shared" si="243"/>
        <v>0</v>
      </c>
      <c r="S215">
        <f t="shared" si="244"/>
        <v>0</v>
      </c>
      <c r="T215">
        <f t="shared" si="245"/>
        <v>0</v>
      </c>
      <c r="U215">
        <f t="shared" si="246"/>
        <v>0</v>
      </c>
      <c r="V215">
        <f t="shared" si="247"/>
        <v>0</v>
      </c>
      <c r="W215">
        <f t="shared" si="248"/>
        <v>0</v>
      </c>
      <c r="X215">
        <f t="shared" si="249"/>
        <v>0</v>
      </c>
      <c r="Y215">
        <f t="shared" si="250"/>
        <v>0</v>
      </c>
      <c r="AA215">
        <v>16697019</v>
      </c>
      <c r="AB215">
        <f t="shared" si="251"/>
        <v>19.850000000000001</v>
      </c>
      <c r="AC215">
        <f t="shared" si="237"/>
        <v>19.850000000000001</v>
      </c>
      <c r="AD215">
        <f t="shared" si="273"/>
        <v>0</v>
      </c>
      <c r="AE215">
        <f t="shared" si="274"/>
        <v>0</v>
      </c>
      <c r="AF215">
        <f t="shared" si="275"/>
        <v>0</v>
      </c>
      <c r="AG215">
        <f t="shared" si="252"/>
        <v>0</v>
      </c>
      <c r="AH215">
        <f t="shared" si="276"/>
        <v>0</v>
      </c>
      <c r="AI215">
        <f t="shared" si="277"/>
        <v>0</v>
      </c>
      <c r="AJ215">
        <f t="shared" si="253"/>
        <v>0</v>
      </c>
      <c r="AK215">
        <v>19.850000000000001</v>
      </c>
      <c r="AL215">
        <v>19.850000000000001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95</v>
      </c>
      <c r="AU215">
        <v>47</v>
      </c>
      <c r="AV215">
        <v>1</v>
      </c>
      <c r="AW215">
        <v>1</v>
      </c>
      <c r="AZ215">
        <v>6.56</v>
      </c>
      <c r="BA215">
        <v>1</v>
      </c>
      <c r="BB215">
        <v>1</v>
      </c>
      <c r="BC215">
        <v>6.56</v>
      </c>
      <c r="BD215" t="s">
        <v>6</v>
      </c>
      <c r="BE215" t="s">
        <v>6</v>
      </c>
      <c r="BF215" t="s">
        <v>6</v>
      </c>
      <c r="BG215" t="s">
        <v>6</v>
      </c>
      <c r="BH215">
        <v>3</v>
      </c>
      <c r="BI215">
        <v>1</v>
      </c>
      <c r="BJ215" t="s">
        <v>390</v>
      </c>
      <c r="BM215">
        <v>15001</v>
      </c>
      <c r="BN215">
        <v>0</v>
      </c>
      <c r="BO215" t="s">
        <v>6</v>
      </c>
      <c r="BP215">
        <v>0</v>
      </c>
      <c r="BQ215">
        <v>2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105</v>
      </c>
      <c r="CA215">
        <v>55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254"/>
        <v>18128.150000000001</v>
      </c>
      <c r="CQ215">
        <f t="shared" si="255"/>
        <v>130.21600000000001</v>
      </c>
      <c r="CR215">
        <f t="shared" si="256"/>
        <v>0</v>
      </c>
      <c r="CS215">
        <f t="shared" si="257"/>
        <v>0</v>
      </c>
      <c r="CT215">
        <f t="shared" si="258"/>
        <v>0</v>
      </c>
      <c r="CU215">
        <f t="shared" si="259"/>
        <v>0</v>
      </c>
      <c r="CV215">
        <f t="shared" si="260"/>
        <v>0</v>
      </c>
      <c r="CW215">
        <f t="shared" si="261"/>
        <v>0</v>
      </c>
      <c r="CX215">
        <f t="shared" si="262"/>
        <v>0</v>
      </c>
      <c r="CY215">
        <f t="shared" si="263"/>
        <v>0</v>
      </c>
      <c r="CZ215">
        <f t="shared" si="264"/>
        <v>0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1003</v>
      </c>
      <c r="DV215" t="s">
        <v>363</v>
      </c>
      <c r="DW215" t="s">
        <v>363</v>
      </c>
      <c r="DX215">
        <v>1</v>
      </c>
      <c r="EE215">
        <v>16510513</v>
      </c>
      <c r="EF215">
        <v>2</v>
      </c>
      <c r="EG215" t="s">
        <v>40</v>
      </c>
      <c r="EH215">
        <v>0</v>
      </c>
      <c r="EI215" t="s">
        <v>6</v>
      </c>
      <c r="EJ215">
        <v>1</v>
      </c>
      <c r="EK215">
        <v>15001</v>
      </c>
      <c r="EL215" t="s">
        <v>274</v>
      </c>
      <c r="EM215" t="s">
        <v>275</v>
      </c>
      <c r="EO215" t="s">
        <v>6</v>
      </c>
      <c r="EQ215">
        <v>0</v>
      </c>
      <c r="ER215">
        <v>19.850000000000001</v>
      </c>
      <c r="ES215">
        <v>19.850000000000001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65"/>
        <v>0</v>
      </c>
      <c r="FS215">
        <v>0</v>
      </c>
      <c r="FT215" t="s">
        <v>44</v>
      </c>
      <c r="FU215" t="s">
        <v>45</v>
      </c>
      <c r="FX215">
        <v>94.5</v>
      </c>
      <c r="FY215">
        <v>46.75</v>
      </c>
      <c r="GA215" t="s">
        <v>6</v>
      </c>
      <c r="GD215">
        <v>0</v>
      </c>
      <c r="GF215">
        <v>-1872760341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266"/>
        <v>0</v>
      </c>
      <c r="GM215">
        <f t="shared" si="267"/>
        <v>18128.150000000001</v>
      </c>
      <c r="GN215">
        <f t="shared" si="268"/>
        <v>18128.150000000001</v>
      </c>
      <c r="GO215">
        <f t="shared" si="269"/>
        <v>0</v>
      </c>
      <c r="GP215">
        <f t="shared" si="270"/>
        <v>0</v>
      </c>
      <c r="GR215">
        <v>0</v>
      </c>
      <c r="GS215">
        <v>3</v>
      </c>
      <c r="GT215">
        <v>0</v>
      </c>
      <c r="GU215" t="s">
        <v>6</v>
      </c>
      <c r="GV215">
        <f t="shared" si="271"/>
        <v>0</v>
      </c>
      <c r="GW215">
        <v>1</v>
      </c>
      <c r="GX215">
        <f t="shared" si="272"/>
        <v>0</v>
      </c>
      <c r="HA215">
        <v>0</v>
      </c>
      <c r="HB215">
        <v>0</v>
      </c>
      <c r="IK215">
        <v>0</v>
      </c>
    </row>
    <row r="216" spans="1:255" x14ac:dyDescent="0.2">
      <c r="A216" s="2">
        <v>18</v>
      </c>
      <c r="B216" s="2">
        <v>1</v>
      </c>
      <c r="C216" s="2">
        <v>403</v>
      </c>
      <c r="D216" s="2"/>
      <c r="E216" s="2" t="s">
        <v>391</v>
      </c>
      <c r="F216" s="2" t="s">
        <v>392</v>
      </c>
      <c r="G216" s="2" t="s">
        <v>393</v>
      </c>
      <c r="H216" s="2" t="s">
        <v>36</v>
      </c>
      <c r="I216" s="2">
        <f>I206*J216</f>
        <v>227.46899999999999</v>
      </c>
      <c r="J216" s="2">
        <v>91.499999999999986</v>
      </c>
      <c r="K216" s="2"/>
      <c r="L216" s="2"/>
      <c r="M216" s="2"/>
      <c r="N216" s="2"/>
      <c r="O216" s="2">
        <f t="shared" si="240"/>
        <v>23449.78</v>
      </c>
      <c r="P216" s="2">
        <f t="shared" si="241"/>
        <v>23449.78</v>
      </c>
      <c r="Q216" s="2">
        <f t="shared" si="242"/>
        <v>0</v>
      </c>
      <c r="R216" s="2">
        <f t="shared" si="243"/>
        <v>0</v>
      </c>
      <c r="S216" s="2">
        <f t="shared" si="244"/>
        <v>0</v>
      </c>
      <c r="T216" s="2">
        <f t="shared" si="245"/>
        <v>0</v>
      </c>
      <c r="U216" s="2">
        <f t="shared" si="246"/>
        <v>0</v>
      </c>
      <c r="V216" s="2">
        <f t="shared" si="247"/>
        <v>0</v>
      </c>
      <c r="W216" s="2">
        <f t="shared" si="248"/>
        <v>0</v>
      </c>
      <c r="X216" s="2">
        <f t="shared" si="249"/>
        <v>0</v>
      </c>
      <c r="Y216" s="2">
        <f t="shared" si="250"/>
        <v>0</v>
      </c>
      <c r="Z216" s="2"/>
      <c r="AA216" s="2">
        <v>16697018</v>
      </c>
      <c r="AB216" s="2">
        <f t="shared" si="251"/>
        <v>103.09</v>
      </c>
      <c r="AC216" s="2">
        <f t="shared" si="237"/>
        <v>103.09</v>
      </c>
      <c r="AD216" s="2">
        <f t="shared" si="273"/>
        <v>0</v>
      </c>
      <c r="AE216" s="2">
        <f t="shared" si="274"/>
        <v>0</v>
      </c>
      <c r="AF216" s="2">
        <f t="shared" si="275"/>
        <v>0</v>
      </c>
      <c r="AG216" s="2">
        <f t="shared" si="252"/>
        <v>0</v>
      </c>
      <c r="AH216" s="2">
        <f t="shared" si="276"/>
        <v>0</v>
      </c>
      <c r="AI216" s="2">
        <f t="shared" si="277"/>
        <v>0</v>
      </c>
      <c r="AJ216" s="2">
        <f t="shared" si="253"/>
        <v>0</v>
      </c>
      <c r="AK216" s="2">
        <v>103.09</v>
      </c>
      <c r="AL216" s="2">
        <v>103.09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95</v>
      </c>
      <c r="AU216" s="2">
        <v>47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6</v>
      </c>
      <c r="BE216" s="2" t="s">
        <v>6</v>
      </c>
      <c r="BF216" s="2" t="s">
        <v>6</v>
      </c>
      <c r="BG216" s="2" t="s">
        <v>6</v>
      </c>
      <c r="BH216" s="2">
        <v>3</v>
      </c>
      <c r="BI216" s="2">
        <v>1</v>
      </c>
      <c r="BJ216" s="2" t="s">
        <v>394</v>
      </c>
      <c r="BK216" s="2"/>
      <c r="BL216" s="2"/>
      <c r="BM216" s="2">
        <v>15001</v>
      </c>
      <c r="BN216" s="2">
        <v>0</v>
      </c>
      <c r="BO216" s="2" t="s">
        <v>6</v>
      </c>
      <c r="BP216" s="2">
        <v>0</v>
      </c>
      <c r="BQ216" s="2">
        <v>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6</v>
      </c>
      <c r="BZ216" s="2">
        <v>105</v>
      </c>
      <c r="CA216" s="2">
        <v>55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6</v>
      </c>
      <c r="CO216" s="2">
        <v>0</v>
      </c>
      <c r="CP216" s="2">
        <f t="shared" si="254"/>
        <v>23449.78</v>
      </c>
      <c r="CQ216" s="2">
        <f t="shared" si="255"/>
        <v>103.09</v>
      </c>
      <c r="CR216" s="2">
        <f t="shared" si="256"/>
        <v>0</v>
      </c>
      <c r="CS216" s="2">
        <f t="shared" si="257"/>
        <v>0</v>
      </c>
      <c r="CT216" s="2">
        <f t="shared" si="258"/>
        <v>0</v>
      </c>
      <c r="CU216" s="2">
        <f t="shared" si="259"/>
        <v>0</v>
      </c>
      <c r="CV216" s="2">
        <f t="shared" si="260"/>
        <v>0</v>
      </c>
      <c r="CW216" s="2">
        <f t="shared" si="261"/>
        <v>0</v>
      </c>
      <c r="CX216" s="2">
        <f t="shared" si="262"/>
        <v>0</v>
      </c>
      <c r="CY216" s="2">
        <f t="shared" si="263"/>
        <v>0</v>
      </c>
      <c r="CZ216" s="2">
        <f t="shared" si="264"/>
        <v>0</v>
      </c>
      <c r="DA216" s="2"/>
      <c r="DB216" s="2"/>
      <c r="DC216" s="2" t="s">
        <v>6</v>
      </c>
      <c r="DD216" s="2" t="s">
        <v>6</v>
      </c>
      <c r="DE216" s="2" t="s">
        <v>6</v>
      </c>
      <c r="DF216" s="2" t="s">
        <v>6</v>
      </c>
      <c r="DG216" s="2" t="s">
        <v>6</v>
      </c>
      <c r="DH216" s="2" t="s">
        <v>6</v>
      </c>
      <c r="DI216" s="2" t="s">
        <v>6</v>
      </c>
      <c r="DJ216" s="2" t="s">
        <v>6</v>
      </c>
      <c r="DK216" s="2" t="s">
        <v>6</v>
      </c>
      <c r="DL216" s="2" t="s">
        <v>6</v>
      </c>
      <c r="DM216" s="2" t="s">
        <v>6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1005</v>
      </c>
      <c r="DV216" s="2" t="s">
        <v>36</v>
      </c>
      <c r="DW216" s="2" t="s">
        <v>36</v>
      </c>
      <c r="DX216" s="2">
        <v>1</v>
      </c>
      <c r="DY216" s="2"/>
      <c r="DZ216" s="2"/>
      <c r="EA216" s="2"/>
      <c r="EB216" s="2"/>
      <c r="EC216" s="2"/>
      <c r="ED216" s="2"/>
      <c r="EE216" s="2">
        <v>16510513</v>
      </c>
      <c r="EF216" s="2">
        <v>2</v>
      </c>
      <c r="EG216" s="2" t="s">
        <v>40</v>
      </c>
      <c r="EH216" s="2">
        <v>0</v>
      </c>
      <c r="EI216" s="2" t="s">
        <v>6</v>
      </c>
      <c r="EJ216" s="2">
        <v>1</v>
      </c>
      <c r="EK216" s="2">
        <v>15001</v>
      </c>
      <c r="EL216" s="2" t="s">
        <v>274</v>
      </c>
      <c r="EM216" s="2" t="s">
        <v>275</v>
      </c>
      <c r="EN216" s="2"/>
      <c r="EO216" s="2" t="s">
        <v>6</v>
      </c>
      <c r="EP216" s="2"/>
      <c r="EQ216" s="2">
        <v>0</v>
      </c>
      <c r="ER216" s="2">
        <v>103.09</v>
      </c>
      <c r="ES216" s="2">
        <v>103.09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65"/>
        <v>0</v>
      </c>
      <c r="FS216" s="2">
        <v>0</v>
      </c>
      <c r="FT216" s="2" t="s">
        <v>44</v>
      </c>
      <c r="FU216" s="2" t="s">
        <v>45</v>
      </c>
      <c r="FV216" s="2"/>
      <c r="FW216" s="2"/>
      <c r="FX216" s="2">
        <v>94.5</v>
      </c>
      <c r="FY216" s="2">
        <v>46.75</v>
      </c>
      <c r="FZ216" s="2"/>
      <c r="GA216" s="2" t="s">
        <v>6</v>
      </c>
      <c r="GB216" s="2"/>
      <c r="GC216" s="2"/>
      <c r="GD216" s="2">
        <v>0</v>
      </c>
      <c r="GE216" s="2"/>
      <c r="GF216" s="2">
        <v>-2044939826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266"/>
        <v>0</v>
      </c>
      <c r="GM216" s="2">
        <f t="shared" si="267"/>
        <v>23449.78</v>
      </c>
      <c r="GN216" s="2">
        <f t="shared" si="268"/>
        <v>23449.78</v>
      </c>
      <c r="GO216" s="2">
        <f t="shared" si="269"/>
        <v>0</v>
      </c>
      <c r="GP216" s="2">
        <f t="shared" si="270"/>
        <v>0</v>
      </c>
      <c r="GQ216" s="2"/>
      <c r="GR216" s="2">
        <v>0</v>
      </c>
      <c r="GS216" s="2">
        <v>3</v>
      </c>
      <c r="GT216" s="2">
        <v>0</v>
      </c>
      <c r="GU216" s="2" t="s">
        <v>6</v>
      </c>
      <c r="GV216" s="2">
        <f t="shared" si="271"/>
        <v>0</v>
      </c>
      <c r="GW216" s="2">
        <v>1</v>
      </c>
      <c r="GX216" s="2">
        <f t="shared" si="272"/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18</v>
      </c>
      <c r="B217">
        <v>1</v>
      </c>
      <c r="C217">
        <v>416</v>
      </c>
      <c r="E217" t="s">
        <v>391</v>
      </c>
      <c r="F217" t="s">
        <v>392</v>
      </c>
      <c r="G217" t="s">
        <v>393</v>
      </c>
      <c r="H217" t="s">
        <v>36</v>
      </c>
      <c r="I217">
        <f>I207*J217</f>
        <v>227.46899999999999</v>
      </c>
      <c r="J217">
        <v>91.499999999999986</v>
      </c>
      <c r="O217">
        <f t="shared" si="240"/>
        <v>153830.54999999999</v>
      </c>
      <c r="P217">
        <f t="shared" si="241"/>
        <v>153830.54999999999</v>
      </c>
      <c r="Q217">
        <f t="shared" si="242"/>
        <v>0</v>
      </c>
      <c r="R217">
        <f t="shared" si="243"/>
        <v>0</v>
      </c>
      <c r="S217">
        <f t="shared" si="244"/>
        <v>0</v>
      </c>
      <c r="T217">
        <f t="shared" si="245"/>
        <v>0</v>
      </c>
      <c r="U217">
        <f t="shared" si="246"/>
        <v>0</v>
      </c>
      <c r="V217">
        <f t="shared" si="247"/>
        <v>0</v>
      </c>
      <c r="W217">
        <f t="shared" si="248"/>
        <v>0</v>
      </c>
      <c r="X217">
        <f t="shared" si="249"/>
        <v>0</v>
      </c>
      <c r="Y217">
        <f t="shared" si="250"/>
        <v>0</v>
      </c>
      <c r="AA217">
        <v>16697019</v>
      </c>
      <c r="AB217">
        <f t="shared" si="251"/>
        <v>103.09</v>
      </c>
      <c r="AC217">
        <f t="shared" si="237"/>
        <v>103.09</v>
      </c>
      <c r="AD217">
        <f t="shared" si="273"/>
        <v>0</v>
      </c>
      <c r="AE217">
        <f t="shared" si="274"/>
        <v>0</v>
      </c>
      <c r="AF217">
        <f t="shared" si="275"/>
        <v>0</v>
      </c>
      <c r="AG217">
        <f t="shared" si="252"/>
        <v>0</v>
      </c>
      <c r="AH217">
        <f t="shared" si="276"/>
        <v>0</v>
      </c>
      <c r="AI217">
        <f t="shared" si="277"/>
        <v>0</v>
      </c>
      <c r="AJ217">
        <f t="shared" si="253"/>
        <v>0</v>
      </c>
      <c r="AK217">
        <v>103.09</v>
      </c>
      <c r="AL217">
        <v>103.09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95</v>
      </c>
      <c r="AU217">
        <v>47</v>
      </c>
      <c r="AV217">
        <v>1</v>
      </c>
      <c r="AW217">
        <v>1</v>
      </c>
      <c r="AZ217">
        <v>6.56</v>
      </c>
      <c r="BA217">
        <v>1</v>
      </c>
      <c r="BB217">
        <v>1</v>
      </c>
      <c r="BC217">
        <v>6.56</v>
      </c>
      <c r="BD217" t="s">
        <v>6</v>
      </c>
      <c r="BE217" t="s">
        <v>6</v>
      </c>
      <c r="BF217" t="s">
        <v>6</v>
      </c>
      <c r="BG217" t="s">
        <v>6</v>
      </c>
      <c r="BH217">
        <v>3</v>
      </c>
      <c r="BI217">
        <v>1</v>
      </c>
      <c r="BJ217" t="s">
        <v>394</v>
      </c>
      <c r="BM217">
        <v>15001</v>
      </c>
      <c r="BN217">
        <v>0</v>
      </c>
      <c r="BO217" t="s">
        <v>6</v>
      </c>
      <c r="BP217">
        <v>0</v>
      </c>
      <c r="BQ217">
        <v>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105</v>
      </c>
      <c r="CA217">
        <v>55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254"/>
        <v>153830.54999999999</v>
      </c>
      <c r="CQ217">
        <f t="shared" si="255"/>
        <v>676.2704</v>
      </c>
      <c r="CR217">
        <f t="shared" si="256"/>
        <v>0</v>
      </c>
      <c r="CS217">
        <f t="shared" si="257"/>
        <v>0</v>
      </c>
      <c r="CT217">
        <f t="shared" si="258"/>
        <v>0</v>
      </c>
      <c r="CU217">
        <f t="shared" si="259"/>
        <v>0</v>
      </c>
      <c r="CV217">
        <f t="shared" si="260"/>
        <v>0</v>
      </c>
      <c r="CW217">
        <f t="shared" si="261"/>
        <v>0</v>
      </c>
      <c r="CX217">
        <f t="shared" si="262"/>
        <v>0</v>
      </c>
      <c r="CY217">
        <f t="shared" si="263"/>
        <v>0</v>
      </c>
      <c r="CZ217">
        <f t="shared" si="264"/>
        <v>0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1005</v>
      </c>
      <c r="DV217" t="s">
        <v>36</v>
      </c>
      <c r="DW217" t="s">
        <v>36</v>
      </c>
      <c r="DX217">
        <v>1</v>
      </c>
      <c r="EE217">
        <v>16510513</v>
      </c>
      <c r="EF217">
        <v>2</v>
      </c>
      <c r="EG217" t="s">
        <v>40</v>
      </c>
      <c r="EH217">
        <v>0</v>
      </c>
      <c r="EI217" t="s">
        <v>6</v>
      </c>
      <c r="EJ217">
        <v>1</v>
      </c>
      <c r="EK217">
        <v>15001</v>
      </c>
      <c r="EL217" t="s">
        <v>274</v>
      </c>
      <c r="EM217" t="s">
        <v>275</v>
      </c>
      <c r="EO217" t="s">
        <v>6</v>
      </c>
      <c r="EQ217">
        <v>0</v>
      </c>
      <c r="ER217">
        <v>103.09</v>
      </c>
      <c r="ES217">
        <v>103.09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65"/>
        <v>0</v>
      </c>
      <c r="FS217">
        <v>0</v>
      </c>
      <c r="FT217" t="s">
        <v>44</v>
      </c>
      <c r="FU217" t="s">
        <v>45</v>
      </c>
      <c r="FX217">
        <v>94.5</v>
      </c>
      <c r="FY217">
        <v>46.75</v>
      </c>
      <c r="GA217" t="s">
        <v>6</v>
      </c>
      <c r="GD217">
        <v>0</v>
      </c>
      <c r="GF217">
        <v>-2044939826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266"/>
        <v>0</v>
      </c>
      <c r="GM217">
        <f t="shared" si="267"/>
        <v>153830.54999999999</v>
      </c>
      <c r="GN217">
        <f t="shared" si="268"/>
        <v>153830.54999999999</v>
      </c>
      <c r="GO217">
        <f t="shared" si="269"/>
        <v>0</v>
      </c>
      <c r="GP217">
        <f t="shared" si="270"/>
        <v>0</v>
      </c>
      <c r="GR217">
        <v>0</v>
      </c>
      <c r="GS217">
        <v>3</v>
      </c>
      <c r="GT217">
        <v>0</v>
      </c>
      <c r="GU217" t="s">
        <v>6</v>
      </c>
      <c r="GV217">
        <f t="shared" si="271"/>
        <v>0</v>
      </c>
      <c r="GW217">
        <v>1</v>
      </c>
      <c r="GX217">
        <f t="shared" si="272"/>
        <v>0</v>
      </c>
      <c r="HA217">
        <v>0</v>
      </c>
      <c r="HB217">
        <v>0</v>
      </c>
      <c r="IK217">
        <v>0</v>
      </c>
    </row>
    <row r="218" spans="1:255" x14ac:dyDescent="0.2">
      <c r="A218" s="2">
        <v>18</v>
      </c>
      <c r="B218" s="2">
        <v>1</v>
      </c>
      <c r="C218" s="2">
        <v>407</v>
      </c>
      <c r="D218" s="2"/>
      <c r="E218" s="2" t="s">
        <v>395</v>
      </c>
      <c r="F218" s="2" t="s">
        <v>396</v>
      </c>
      <c r="G218" s="2" t="s">
        <v>397</v>
      </c>
      <c r="H218" s="2" t="s">
        <v>279</v>
      </c>
      <c r="I218" s="2">
        <f>I206*J218</f>
        <v>932.24999999999989</v>
      </c>
      <c r="J218" s="2">
        <v>374.99999999999994</v>
      </c>
      <c r="K218" s="2"/>
      <c r="L218" s="2"/>
      <c r="M218" s="2"/>
      <c r="N218" s="2"/>
      <c r="O218" s="2">
        <f t="shared" si="240"/>
        <v>8940.2800000000007</v>
      </c>
      <c r="P218" s="2">
        <f t="shared" si="241"/>
        <v>8940.2800000000007</v>
      </c>
      <c r="Q218" s="2">
        <f t="shared" si="242"/>
        <v>0</v>
      </c>
      <c r="R218" s="2">
        <f t="shared" si="243"/>
        <v>0</v>
      </c>
      <c r="S218" s="2">
        <f t="shared" si="244"/>
        <v>0</v>
      </c>
      <c r="T218" s="2">
        <f t="shared" si="245"/>
        <v>0</v>
      </c>
      <c r="U218" s="2">
        <f t="shared" si="246"/>
        <v>0</v>
      </c>
      <c r="V218" s="2">
        <f t="shared" si="247"/>
        <v>0</v>
      </c>
      <c r="W218" s="2">
        <f t="shared" si="248"/>
        <v>0</v>
      </c>
      <c r="X218" s="2">
        <f t="shared" si="249"/>
        <v>0</v>
      </c>
      <c r="Y218" s="2">
        <f t="shared" si="250"/>
        <v>0</v>
      </c>
      <c r="Z218" s="2"/>
      <c r="AA218" s="2">
        <v>16697018</v>
      </c>
      <c r="AB218" s="2">
        <f t="shared" si="251"/>
        <v>9.59</v>
      </c>
      <c r="AC218" s="2">
        <f t="shared" si="237"/>
        <v>9.59</v>
      </c>
      <c r="AD218" s="2">
        <f t="shared" si="273"/>
        <v>0</v>
      </c>
      <c r="AE218" s="2">
        <f t="shared" si="274"/>
        <v>0</v>
      </c>
      <c r="AF218" s="2">
        <f t="shared" si="275"/>
        <v>0</v>
      </c>
      <c r="AG218" s="2">
        <f t="shared" si="252"/>
        <v>0</v>
      </c>
      <c r="AH218" s="2">
        <f t="shared" si="276"/>
        <v>0</v>
      </c>
      <c r="AI218" s="2">
        <f t="shared" si="277"/>
        <v>0</v>
      </c>
      <c r="AJ218" s="2">
        <f t="shared" si="253"/>
        <v>0</v>
      </c>
      <c r="AK218" s="2">
        <v>9.59</v>
      </c>
      <c r="AL218" s="2">
        <v>9.59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95</v>
      </c>
      <c r="AU218" s="2">
        <v>47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6</v>
      </c>
      <c r="BE218" s="2" t="s">
        <v>6</v>
      </c>
      <c r="BF218" s="2" t="s">
        <v>6</v>
      </c>
      <c r="BG218" s="2" t="s">
        <v>6</v>
      </c>
      <c r="BH218" s="2">
        <v>3</v>
      </c>
      <c r="BI218" s="2">
        <v>1</v>
      </c>
      <c r="BJ218" s="2" t="s">
        <v>398</v>
      </c>
      <c r="BK218" s="2"/>
      <c r="BL218" s="2"/>
      <c r="BM218" s="2">
        <v>15001</v>
      </c>
      <c r="BN218" s="2">
        <v>0</v>
      </c>
      <c r="BO218" s="2" t="s">
        <v>6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6</v>
      </c>
      <c r="BZ218" s="2">
        <v>105</v>
      </c>
      <c r="CA218" s="2">
        <v>55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6</v>
      </c>
      <c r="CO218" s="2">
        <v>0</v>
      </c>
      <c r="CP218" s="2">
        <f t="shared" si="254"/>
        <v>8940.2800000000007</v>
      </c>
      <c r="CQ218" s="2">
        <f t="shared" si="255"/>
        <v>9.59</v>
      </c>
      <c r="CR218" s="2">
        <f t="shared" si="256"/>
        <v>0</v>
      </c>
      <c r="CS218" s="2">
        <f t="shared" si="257"/>
        <v>0</v>
      </c>
      <c r="CT218" s="2">
        <f t="shared" si="258"/>
        <v>0</v>
      </c>
      <c r="CU218" s="2">
        <f t="shared" si="259"/>
        <v>0</v>
      </c>
      <c r="CV218" s="2">
        <f t="shared" si="260"/>
        <v>0</v>
      </c>
      <c r="CW218" s="2">
        <f t="shared" si="261"/>
        <v>0</v>
      </c>
      <c r="CX218" s="2">
        <f t="shared" si="262"/>
        <v>0</v>
      </c>
      <c r="CY218" s="2">
        <f t="shared" si="263"/>
        <v>0</v>
      </c>
      <c r="CZ218" s="2">
        <f t="shared" si="264"/>
        <v>0</v>
      </c>
      <c r="DA218" s="2"/>
      <c r="DB218" s="2"/>
      <c r="DC218" s="2" t="s">
        <v>6</v>
      </c>
      <c r="DD218" s="2" t="s">
        <v>6</v>
      </c>
      <c r="DE218" s="2" t="s">
        <v>6</v>
      </c>
      <c r="DF218" s="2" t="s">
        <v>6</v>
      </c>
      <c r="DG218" s="2" t="s">
        <v>6</v>
      </c>
      <c r="DH218" s="2" t="s">
        <v>6</v>
      </c>
      <c r="DI218" s="2" t="s">
        <v>6</v>
      </c>
      <c r="DJ218" s="2" t="s">
        <v>6</v>
      </c>
      <c r="DK218" s="2" t="s">
        <v>6</v>
      </c>
      <c r="DL218" s="2" t="s">
        <v>6</v>
      </c>
      <c r="DM218" s="2" t="s">
        <v>6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1009</v>
      </c>
      <c r="DV218" s="2" t="s">
        <v>279</v>
      </c>
      <c r="DW218" s="2" t="s">
        <v>279</v>
      </c>
      <c r="DX218" s="2">
        <v>1</v>
      </c>
      <c r="DY218" s="2"/>
      <c r="DZ218" s="2"/>
      <c r="EA218" s="2"/>
      <c r="EB218" s="2"/>
      <c r="EC218" s="2"/>
      <c r="ED218" s="2"/>
      <c r="EE218" s="2">
        <v>16510513</v>
      </c>
      <c r="EF218" s="2">
        <v>2</v>
      </c>
      <c r="EG218" s="2" t="s">
        <v>40</v>
      </c>
      <c r="EH218" s="2">
        <v>0</v>
      </c>
      <c r="EI218" s="2" t="s">
        <v>6</v>
      </c>
      <c r="EJ218" s="2">
        <v>1</v>
      </c>
      <c r="EK218" s="2">
        <v>15001</v>
      </c>
      <c r="EL218" s="2" t="s">
        <v>274</v>
      </c>
      <c r="EM218" s="2" t="s">
        <v>275</v>
      </c>
      <c r="EN218" s="2"/>
      <c r="EO218" s="2" t="s">
        <v>6</v>
      </c>
      <c r="EP218" s="2"/>
      <c r="EQ218" s="2">
        <v>0</v>
      </c>
      <c r="ER218" s="2">
        <v>9.59</v>
      </c>
      <c r="ES218" s="2">
        <v>9.59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65"/>
        <v>0</v>
      </c>
      <c r="FS218" s="2">
        <v>0</v>
      </c>
      <c r="FT218" s="2" t="s">
        <v>44</v>
      </c>
      <c r="FU218" s="2" t="s">
        <v>45</v>
      </c>
      <c r="FV218" s="2"/>
      <c r="FW218" s="2"/>
      <c r="FX218" s="2">
        <v>94.5</v>
      </c>
      <c r="FY218" s="2">
        <v>46.75</v>
      </c>
      <c r="FZ218" s="2"/>
      <c r="GA218" s="2" t="s">
        <v>6</v>
      </c>
      <c r="GB218" s="2"/>
      <c r="GC218" s="2"/>
      <c r="GD218" s="2">
        <v>0</v>
      </c>
      <c r="GE218" s="2"/>
      <c r="GF218" s="2">
        <v>-730714238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266"/>
        <v>0</v>
      </c>
      <c r="GM218" s="2">
        <f t="shared" si="267"/>
        <v>8940.2800000000007</v>
      </c>
      <c r="GN218" s="2">
        <f t="shared" si="268"/>
        <v>8940.2800000000007</v>
      </c>
      <c r="GO218" s="2">
        <f t="shared" si="269"/>
        <v>0</v>
      </c>
      <c r="GP218" s="2">
        <f t="shared" si="270"/>
        <v>0</v>
      </c>
      <c r="GQ218" s="2"/>
      <c r="GR218" s="2">
        <v>0</v>
      </c>
      <c r="GS218" s="2">
        <v>3</v>
      </c>
      <c r="GT218" s="2">
        <v>0</v>
      </c>
      <c r="GU218" s="2" t="s">
        <v>6</v>
      </c>
      <c r="GV218" s="2">
        <f t="shared" si="271"/>
        <v>0</v>
      </c>
      <c r="GW218" s="2">
        <v>1</v>
      </c>
      <c r="GX218" s="2">
        <f t="shared" si="272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420</v>
      </c>
      <c r="E219" t="s">
        <v>395</v>
      </c>
      <c r="F219" t="s">
        <v>396</v>
      </c>
      <c r="G219" t="s">
        <v>397</v>
      </c>
      <c r="H219" t="s">
        <v>279</v>
      </c>
      <c r="I219">
        <f>I207*J219</f>
        <v>932.24999999999989</v>
      </c>
      <c r="J219">
        <v>374.99999999999994</v>
      </c>
      <c r="O219">
        <f t="shared" si="240"/>
        <v>58648.22</v>
      </c>
      <c r="P219">
        <f t="shared" si="241"/>
        <v>58648.22</v>
      </c>
      <c r="Q219">
        <f t="shared" si="242"/>
        <v>0</v>
      </c>
      <c r="R219">
        <f t="shared" si="243"/>
        <v>0</v>
      </c>
      <c r="S219">
        <f t="shared" si="244"/>
        <v>0</v>
      </c>
      <c r="T219">
        <f t="shared" si="245"/>
        <v>0</v>
      </c>
      <c r="U219">
        <f t="shared" si="246"/>
        <v>0</v>
      </c>
      <c r="V219">
        <f t="shared" si="247"/>
        <v>0</v>
      </c>
      <c r="W219">
        <f t="shared" si="248"/>
        <v>0</v>
      </c>
      <c r="X219">
        <f t="shared" si="249"/>
        <v>0</v>
      </c>
      <c r="Y219">
        <f t="shared" si="250"/>
        <v>0</v>
      </c>
      <c r="AA219">
        <v>16697019</v>
      </c>
      <c r="AB219">
        <f t="shared" si="251"/>
        <v>9.59</v>
      </c>
      <c r="AC219">
        <f t="shared" si="237"/>
        <v>9.59</v>
      </c>
      <c r="AD219">
        <f t="shared" si="273"/>
        <v>0</v>
      </c>
      <c r="AE219">
        <f t="shared" si="274"/>
        <v>0</v>
      </c>
      <c r="AF219">
        <f t="shared" si="275"/>
        <v>0</v>
      </c>
      <c r="AG219">
        <f t="shared" si="252"/>
        <v>0</v>
      </c>
      <c r="AH219">
        <f t="shared" si="276"/>
        <v>0</v>
      </c>
      <c r="AI219">
        <f t="shared" si="277"/>
        <v>0</v>
      </c>
      <c r="AJ219">
        <f t="shared" si="253"/>
        <v>0</v>
      </c>
      <c r="AK219">
        <v>9.59</v>
      </c>
      <c r="AL219">
        <v>9.59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95</v>
      </c>
      <c r="AU219">
        <v>47</v>
      </c>
      <c r="AV219">
        <v>1</v>
      </c>
      <c r="AW219">
        <v>1</v>
      </c>
      <c r="AZ219">
        <v>6.56</v>
      </c>
      <c r="BA219">
        <v>1</v>
      </c>
      <c r="BB219">
        <v>1</v>
      </c>
      <c r="BC219">
        <v>6.56</v>
      </c>
      <c r="BD219" t="s">
        <v>6</v>
      </c>
      <c r="BE219" t="s">
        <v>6</v>
      </c>
      <c r="BF219" t="s">
        <v>6</v>
      </c>
      <c r="BG219" t="s">
        <v>6</v>
      </c>
      <c r="BH219">
        <v>3</v>
      </c>
      <c r="BI219">
        <v>1</v>
      </c>
      <c r="BJ219" t="s">
        <v>398</v>
      </c>
      <c r="BM219">
        <v>15001</v>
      </c>
      <c r="BN219">
        <v>0</v>
      </c>
      <c r="BO219" t="s">
        <v>6</v>
      </c>
      <c r="BP219">
        <v>0</v>
      </c>
      <c r="BQ219">
        <v>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105</v>
      </c>
      <c r="CA219">
        <v>55</v>
      </c>
      <c r="CF219">
        <v>0</v>
      </c>
      <c r="CG219">
        <v>0</v>
      </c>
      <c r="CM219">
        <v>0</v>
      </c>
      <c r="CN219" t="s">
        <v>6</v>
      </c>
      <c r="CO219">
        <v>0</v>
      </c>
      <c r="CP219">
        <f t="shared" si="254"/>
        <v>58648.22</v>
      </c>
      <c r="CQ219">
        <f t="shared" si="255"/>
        <v>62.910399999999996</v>
      </c>
      <c r="CR219">
        <f t="shared" si="256"/>
        <v>0</v>
      </c>
      <c r="CS219">
        <f t="shared" si="257"/>
        <v>0</v>
      </c>
      <c r="CT219">
        <f t="shared" si="258"/>
        <v>0</v>
      </c>
      <c r="CU219">
        <f t="shared" si="259"/>
        <v>0</v>
      </c>
      <c r="CV219">
        <f t="shared" si="260"/>
        <v>0</v>
      </c>
      <c r="CW219">
        <f t="shared" si="261"/>
        <v>0</v>
      </c>
      <c r="CX219">
        <f t="shared" si="262"/>
        <v>0</v>
      </c>
      <c r="CY219">
        <f t="shared" si="263"/>
        <v>0</v>
      </c>
      <c r="CZ219">
        <f t="shared" si="264"/>
        <v>0</v>
      </c>
      <c r="DC219" t="s">
        <v>6</v>
      </c>
      <c r="DD219" t="s">
        <v>6</v>
      </c>
      <c r="DE219" t="s">
        <v>6</v>
      </c>
      <c r="DF219" t="s">
        <v>6</v>
      </c>
      <c r="DG219" t="s">
        <v>6</v>
      </c>
      <c r="DH219" t="s">
        <v>6</v>
      </c>
      <c r="DI219" t="s">
        <v>6</v>
      </c>
      <c r="DJ219" t="s">
        <v>6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1009</v>
      </c>
      <c r="DV219" t="s">
        <v>279</v>
      </c>
      <c r="DW219" t="s">
        <v>279</v>
      </c>
      <c r="DX219">
        <v>1</v>
      </c>
      <c r="EE219">
        <v>16510513</v>
      </c>
      <c r="EF219">
        <v>2</v>
      </c>
      <c r="EG219" t="s">
        <v>40</v>
      </c>
      <c r="EH219">
        <v>0</v>
      </c>
      <c r="EI219" t="s">
        <v>6</v>
      </c>
      <c r="EJ219">
        <v>1</v>
      </c>
      <c r="EK219">
        <v>15001</v>
      </c>
      <c r="EL219" t="s">
        <v>274</v>
      </c>
      <c r="EM219" t="s">
        <v>275</v>
      </c>
      <c r="EO219" t="s">
        <v>6</v>
      </c>
      <c r="EQ219">
        <v>0</v>
      </c>
      <c r="ER219">
        <v>9.59</v>
      </c>
      <c r="ES219">
        <v>9.59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65"/>
        <v>0</v>
      </c>
      <c r="FS219">
        <v>0</v>
      </c>
      <c r="FT219" t="s">
        <v>44</v>
      </c>
      <c r="FU219" t="s">
        <v>45</v>
      </c>
      <c r="FX219">
        <v>94.5</v>
      </c>
      <c r="FY219">
        <v>46.75</v>
      </c>
      <c r="GA219" t="s">
        <v>6</v>
      </c>
      <c r="GD219">
        <v>0</v>
      </c>
      <c r="GF219">
        <v>-730714238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266"/>
        <v>0</v>
      </c>
      <c r="GM219">
        <f t="shared" si="267"/>
        <v>58648.22</v>
      </c>
      <c r="GN219">
        <f t="shared" si="268"/>
        <v>58648.22</v>
      </c>
      <c r="GO219">
        <f t="shared" si="269"/>
        <v>0</v>
      </c>
      <c r="GP219">
        <f t="shared" si="270"/>
        <v>0</v>
      </c>
      <c r="GR219">
        <v>0</v>
      </c>
      <c r="GS219">
        <v>3</v>
      </c>
      <c r="GT219">
        <v>0</v>
      </c>
      <c r="GU219" t="s">
        <v>6</v>
      </c>
      <c r="GV219">
        <f t="shared" si="271"/>
        <v>0</v>
      </c>
      <c r="GW219">
        <v>1</v>
      </c>
      <c r="GX219">
        <f t="shared" si="272"/>
        <v>0</v>
      </c>
      <c r="HA219">
        <v>0</v>
      </c>
      <c r="HB219">
        <v>0</v>
      </c>
      <c r="IK219">
        <v>0</v>
      </c>
    </row>
    <row r="220" spans="1:255" x14ac:dyDescent="0.2">
      <c r="A220" s="2">
        <v>17</v>
      </c>
      <c r="B220" s="2">
        <v>1</v>
      </c>
      <c r="C220" s="2">
        <f>ROW(SmtRes!A428)</f>
        <v>428</v>
      </c>
      <c r="D220" s="2">
        <f>ROW(EtalonRes!A432)</f>
        <v>432</v>
      </c>
      <c r="E220" s="2" t="s">
        <v>399</v>
      </c>
      <c r="F220" s="2" t="s">
        <v>400</v>
      </c>
      <c r="G220" s="2" t="s">
        <v>401</v>
      </c>
      <c r="H220" s="2" t="s">
        <v>18</v>
      </c>
      <c r="I220" s="2">
        <f>ROUND(245.14/100,9)</f>
        <v>2.4514</v>
      </c>
      <c r="J220" s="2">
        <v>0</v>
      </c>
      <c r="K220" s="2"/>
      <c r="L220" s="2"/>
      <c r="M220" s="2"/>
      <c r="N220" s="2"/>
      <c r="O220" s="2">
        <f t="shared" si="240"/>
        <v>965.83</v>
      </c>
      <c r="P220" s="2">
        <f t="shared" si="241"/>
        <v>3.24</v>
      </c>
      <c r="Q220" s="2">
        <f t="shared" si="242"/>
        <v>55.06</v>
      </c>
      <c r="R220" s="2">
        <f t="shared" si="243"/>
        <v>32.85</v>
      </c>
      <c r="S220" s="2">
        <f t="shared" si="244"/>
        <v>907.53</v>
      </c>
      <c r="T220" s="2">
        <f t="shared" si="245"/>
        <v>0</v>
      </c>
      <c r="U220" s="2">
        <f t="shared" si="246"/>
        <v>106.3932114</v>
      </c>
      <c r="V220" s="2">
        <f t="shared" si="247"/>
        <v>3.0336075</v>
      </c>
      <c r="W220" s="2">
        <f t="shared" si="248"/>
        <v>0</v>
      </c>
      <c r="X220" s="2">
        <f t="shared" si="249"/>
        <v>893.36</v>
      </c>
      <c r="Y220" s="2">
        <f t="shared" si="250"/>
        <v>441.98</v>
      </c>
      <c r="Z220" s="2"/>
      <c r="AA220" s="2">
        <v>16697018</v>
      </c>
      <c r="AB220" s="2">
        <f t="shared" si="251"/>
        <v>393.99</v>
      </c>
      <c r="AC220" s="2">
        <f t="shared" si="237"/>
        <v>1.32</v>
      </c>
      <c r="AD220" s="2">
        <f>ROUND(((((ET220*1.25))-((EU220*1.25)))+AE220),2)</f>
        <v>22.46</v>
      </c>
      <c r="AE220" s="2">
        <f>ROUND(((EU220*1.25)),2)</f>
        <v>13.4</v>
      </c>
      <c r="AF220" s="2">
        <f>ROUND(((EV220*1.15)),2)</f>
        <v>370.21</v>
      </c>
      <c r="AG220" s="2">
        <f t="shared" si="252"/>
        <v>0</v>
      </c>
      <c r="AH220" s="2">
        <f>((EW220*1.15))</f>
        <v>43.400999999999996</v>
      </c>
      <c r="AI220" s="2">
        <f>((EX220*1.25))</f>
        <v>1.2375</v>
      </c>
      <c r="AJ220" s="2">
        <f t="shared" si="253"/>
        <v>0</v>
      </c>
      <c r="AK220" s="2">
        <v>341.21</v>
      </c>
      <c r="AL220" s="2">
        <v>1.32</v>
      </c>
      <c r="AM220" s="2">
        <v>17.97</v>
      </c>
      <c r="AN220" s="2">
        <v>10.72</v>
      </c>
      <c r="AO220" s="2">
        <v>321.92</v>
      </c>
      <c r="AP220" s="2">
        <v>0</v>
      </c>
      <c r="AQ220" s="2">
        <v>37.74</v>
      </c>
      <c r="AR220" s="2">
        <v>0.99</v>
      </c>
      <c r="AS220" s="2">
        <v>0</v>
      </c>
      <c r="AT220" s="2">
        <v>95</v>
      </c>
      <c r="AU220" s="2">
        <v>47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6</v>
      </c>
      <c r="BE220" s="2" t="s">
        <v>6</v>
      </c>
      <c r="BF220" s="2" t="s">
        <v>6</v>
      </c>
      <c r="BG220" s="2" t="s">
        <v>6</v>
      </c>
      <c r="BH220" s="2">
        <v>0</v>
      </c>
      <c r="BI220" s="2">
        <v>1</v>
      </c>
      <c r="BJ220" s="2" t="s">
        <v>402</v>
      </c>
      <c r="BK220" s="2"/>
      <c r="BL220" s="2"/>
      <c r="BM220" s="2">
        <v>15001</v>
      </c>
      <c r="BN220" s="2">
        <v>0</v>
      </c>
      <c r="BO220" s="2" t="s">
        <v>6</v>
      </c>
      <c r="BP220" s="2">
        <v>0</v>
      </c>
      <c r="BQ220" s="2">
        <v>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6</v>
      </c>
      <c r="BZ220" s="2">
        <v>105</v>
      </c>
      <c r="CA220" s="2">
        <v>55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1430</v>
      </c>
      <c r="CO220" s="2">
        <v>0</v>
      </c>
      <c r="CP220" s="2">
        <f t="shared" si="254"/>
        <v>965.82999999999993</v>
      </c>
      <c r="CQ220" s="2">
        <f t="shared" si="255"/>
        <v>1.32</v>
      </c>
      <c r="CR220" s="2">
        <f t="shared" si="256"/>
        <v>22.46</v>
      </c>
      <c r="CS220" s="2">
        <f t="shared" si="257"/>
        <v>13.4</v>
      </c>
      <c r="CT220" s="2">
        <f t="shared" si="258"/>
        <v>370.21</v>
      </c>
      <c r="CU220" s="2">
        <f t="shared" si="259"/>
        <v>0</v>
      </c>
      <c r="CV220" s="2">
        <f t="shared" si="260"/>
        <v>43.400999999999996</v>
      </c>
      <c r="CW220" s="2">
        <f t="shared" si="261"/>
        <v>1.2375</v>
      </c>
      <c r="CX220" s="2">
        <f t="shared" si="262"/>
        <v>0</v>
      </c>
      <c r="CY220" s="2">
        <f t="shared" si="263"/>
        <v>893.3610000000001</v>
      </c>
      <c r="CZ220" s="2">
        <f t="shared" si="264"/>
        <v>441.97860000000003</v>
      </c>
      <c r="DA220" s="2"/>
      <c r="DB220" s="2"/>
      <c r="DC220" s="2" t="s">
        <v>6</v>
      </c>
      <c r="DD220" s="2" t="s">
        <v>6</v>
      </c>
      <c r="DE220" s="2" t="s">
        <v>38</v>
      </c>
      <c r="DF220" s="2" t="s">
        <v>38</v>
      </c>
      <c r="DG220" s="2" t="s">
        <v>39</v>
      </c>
      <c r="DH220" s="2" t="s">
        <v>6</v>
      </c>
      <c r="DI220" s="2" t="s">
        <v>39</v>
      </c>
      <c r="DJ220" s="2" t="s">
        <v>38</v>
      </c>
      <c r="DK220" s="2" t="s">
        <v>6</v>
      </c>
      <c r="DL220" s="2" t="s">
        <v>6</v>
      </c>
      <c r="DM220" s="2" t="s">
        <v>6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1005</v>
      </c>
      <c r="DV220" s="2" t="s">
        <v>18</v>
      </c>
      <c r="DW220" s="2" t="s">
        <v>18</v>
      </c>
      <c r="DX220" s="2">
        <v>100</v>
      </c>
      <c r="DY220" s="2"/>
      <c r="DZ220" s="2"/>
      <c r="EA220" s="2"/>
      <c r="EB220" s="2"/>
      <c r="EC220" s="2"/>
      <c r="ED220" s="2"/>
      <c r="EE220" s="2">
        <v>16510513</v>
      </c>
      <c r="EF220" s="2">
        <v>2</v>
      </c>
      <c r="EG220" s="2" t="s">
        <v>40</v>
      </c>
      <c r="EH220" s="2">
        <v>0</v>
      </c>
      <c r="EI220" s="2" t="s">
        <v>6</v>
      </c>
      <c r="EJ220" s="2">
        <v>1</v>
      </c>
      <c r="EK220" s="2">
        <v>15001</v>
      </c>
      <c r="EL220" s="2" t="s">
        <v>274</v>
      </c>
      <c r="EM220" s="2" t="s">
        <v>275</v>
      </c>
      <c r="EN220" s="2"/>
      <c r="EO220" s="2" t="s">
        <v>43</v>
      </c>
      <c r="EP220" s="2"/>
      <c r="EQ220" s="2">
        <v>131072</v>
      </c>
      <c r="ER220" s="2">
        <v>341.21</v>
      </c>
      <c r="ES220" s="2">
        <v>1.32</v>
      </c>
      <c r="ET220" s="2">
        <v>17.97</v>
      </c>
      <c r="EU220" s="2">
        <v>10.72</v>
      </c>
      <c r="EV220" s="2">
        <v>321.92</v>
      </c>
      <c r="EW220" s="2">
        <v>37.74</v>
      </c>
      <c r="EX220" s="2">
        <v>0.99</v>
      </c>
      <c r="EY220" s="2">
        <v>0</v>
      </c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265"/>
        <v>0</v>
      </c>
      <c r="FS220" s="2">
        <v>0</v>
      </c>
      <c r="FT220" s="2" t="s">
        <v>44</v>
      </c>
      <c r="FU220" s="2" t="s">
        <v>45</v>
      </c>
      <c r="FV220" s="2"/>
      <c r="FW220" s="2"/>
      <c r="FX220" s="2">
        <v>94.5</v>
      </c>
      <c r="FY220" s="2">
        <v>46.75</v>
      </c>
      <c r="FZ220" s="2"/>
      <c r="GA220" s="2" t="s">
        <v>6</v>
      </c>
      <c r="GB220" s="2"/>
      <c r="GC220" s="2"/>
      <c r="GD220" s="2">
        <v>0</v>
      </c>
      <c r="GE220" s="2"/>
      <c r="GF220" s="2">
        <v>194135811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266"/>
        <v>0</v>
      </c>
      <c r="GM220" s="2">
        <f t="shared" si="267"/>
        <v>2301.17</v>
      </c>
      <c r="GN220" s="2">
        <f t="shared" si="268"/>
        <v>2301.17</v>
      </c>
      <c r="GO220" s="2">
        <f t="shared" si="269"/>
        <v>0</v>
      </c>
      <c r="GP220" s="2">
        <f t="shared" si="270"/>
        <v>0</v>
      </c>
      <c r="GQ220" s="2"/>
      <c r="GR220" s="2">
        <v>0</v>
      </c>
      <c r="GS220" s="2">
        <v>3</v>
      </c>
      <c r="GT220" s="2">
        <v>0</v>
      </c>
      <c r="GU220" s="2" t="s">
        <v>6</v>
      </c>
      <c r="GV220" s="2">
        <f t="shared" si="271"/>
        <v>0</v>
      </c>
      <c r="GW220" s="2">
        <v>1</v>
      </c>
      <c r="GX220" s="2">
        <f t="shared" si="272"/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C221">
        <f>ROW(SmtRes!A436)</f>
        <v>436</v>
      </c>
      <c r="D221">
        <f>ROW(EtalonRes!A440)</f>
        <v>440</v>
      </c>
      <c r="E221" t="s">
        <v>399</v>
      </c>
      <c r="F221" t="s">
        <v>400</v>
      </c>
      <c r="G221" t="s">
        <v>401</v>
      </c>
      <c r="H221" t="s">
        <v>18</v>
      </c>
      <c r="I221">
        <f>ROUND(245.14/100,9)</f>
        <v>2.4514</v>
      </c>
      <c r="J221">
        <v>0</v>
      </c>
      <c r="O221">
        <f t="shared" si="240"/>
        <v>6335.83</v>
      </c>
      <c r="P221">
        <f t="shared" si="241"/>
        <v>21.23</v>
      </c>
      <c r="Q221">
        <f t="shared" si="242"/>
        <v>361.18</v>
      </c>
      <c r="R221">
        <f t="shared" si="243"/>
        <v>215.49</v>
      </c>
      <c r="S221">
        <f t="shared" si="244"/>
        <v>5953.42</v>
      </c>
      <c r="T221">
        <f t="shared" si="245"/>
        <v>0</v>
      </c>
      <c r="U221">
        <f t="shared" si="246"/>
        <v>106.3932114</v>
      </c>
      <c r="V221">
        <f t="shared" si="247"/>
        <v>3.0336075</v>
      </c>
      <c r="W221">
        <f t="shared" si="248"/>
        <v>0</v>
      </c>
      <c r="X221">
        <f t="shared" si="249"/>
        <v>5860.46</v>
      </c>
      <c r="Y221">
        <f t="shared" si="250"/>
        <v>2899.39</v>
      </c>
      <c r="AA221">
        <v>16697019</v>
      </c>
      <c r="AB221">
        <f t="shared" si="251"/>
        <v>393.99</v>
      </c>
      <c r="AC221">
        <f t="shared" si="237"/>
        <v>1.32</v>
      </c>
      <c r="AD221">
        <f>ROUND(((((ET221*1.25))-((EU221*1.25)))+AE221),2)</f>
        <v>22.46</v>
      </c>
      <c r="AE221">
        <f>ROUND(((EU221*1.25)),2)</f>
        <v>13.4</v>
      </c>
      <c r="AF221">
        <f>ROUND(((EV221*1.15)),2)</f>
        <v>370.21</v>
      </c>
      <c r="AG221">
        <f t="shared" si="252"/>
        <v>0</v>
      </c>
      <c r="AH221">
        <f>((EW221*1.15))</f>
        <v>43.400999999999996</v>
      </c>
      <c r="AI221">
        <f>((EX221*1.25))</f>
        <v>1.2375</v>
      </c>
      <c r="AJ221">
        <f t="shared" si="253"/>
        <v>0</v>
      </c>
      <c r="AK221">
        <v>341.21</v>
      </c>
      <c r="AL221">
        <v>1.32</v>
      </c>
      <c r="AM221">
        <v>17.97</v>
      </c>
      <c r="AN221">
        <v>10.72</v>
      </c>
      <c r="AO221">
        <v>321.92</v>
      </c>
      <c r="AP221">
        <v>0</v>
      </c>
      <c r="AQ221">
        <v>37.74</v>
      </c>
      <c r="AR221">
        <v>0.99</v>
      </c>
      <c r="AS221">
        <v>0</v>
      </c>
      <c r="AT221">
        <v>95</v>
      </c>
      <c r="AU221">
        <v>47</v>
      </c>
      <c r="AV221">
        <v>1</v>
      </c>
      <c r="AW221">
        <v>1</v>
      </c>
      <c r="AZ221">
        <v>6.56</v>
      </c>
      <c r="BA221">
        <v>6.56</v>
      </c>
      <c r="BB221">
        <v>6.56</v>
      </c>
      <c r="BC221">
        <v>6.56</v>
      </c>
      <c r="BD221" t="s">
        <v>6</v>
      </c>
      <c r="BE221" t="s">
        <v>6</v>
      </c>
      <c r="BF221" t="s">
        <v>6</v>
      </c>
      <c r="BG221" t="s">
        <v>6</v>
      </c>
      <c r="BH221">
        <v>0</v>
      </c>
      <c r="BI221">
        <v>1</v>
      </c>
      <c r="BJ221" t="s">
        <v>402</v>
      </c>
      <c r="BM221">
        <v>15001</v>
      </c>
      <c r="BN221">
        <v>0</v>
      </c>
      <c r="BO221" t="s">
        <v>6</v>
      </c>
      <c r="BP221">
        <v>0</v>
      </c>
      <c r="BQ221">
        <v>2</v>
      </c>
      <c r="BR221">
        <v>0</v>
      </c>
      <c r="BS221">
        <v>6.56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105</v>
      </c>
      <c r="CA221">
        <v>55</v>
      </c>
      <c r="CF221">
        <v>0</v>
      </c>
      <c r="CG221">
        <v>0</v>
      </c>
      <c r="CM221">
        <v>0</v>
      </c>
      <c r="CN221" t="s">
        <v>1430</v>
      </c>
      <c r="CO221">
        <v>0</v>
      </c>
      <c r="CP221">
        <f t="shared" si="254"/>
        <v>6335.83</v>
      </c>
      <c r="CQ221">
        <f t="shared" si="255"/>
        <v>8.6592000000000002</v>
      </c>
      <c r="CR221">
        <f t="shared" si="256"/>
        <v>147.33760000000001</v>
      </c>
      <c r="CS221">
        <f t="shared" si="257"/>
        <v>87.903999999999996</v>
      </c>
      <c r="CT221">
        <f t="shared" si="258"/>
        <v>2428.5775999999996</v>
      </c>
      <c r="CU221">
        <f t="shared" si="259"/>
        <v>0</v>
      </c>
      <c r="CV221">
        <f t="shared" si="260"/>
        <v>43.400999999999996</v>
      </c>
      <c r="CW221">
        <f t="shared" si="261"/>
        <v>1.2375</v>
      </c>
      <c r="CX221">
        <f t="shared" si="262"/>
        <v>0</v>
      </c>
      <c r="CY221">
        <f t="shared" si="263"/>
        <v>5860.4644999999991</v>
      </c>
      <c r="CZ221">
        <f t="shared" si="264"/>
        <v>2899.3877000000002</v>
      </c>
      <c r="DC221" t="s">
        <v>6</v>
      </c>
      <c r="DD221" t="s">
        <v>6</v>
      </c>
      <c r="DE221" t="s">
        <v>38</v>
      </c>
      <c r="DF221" t="s">
        <v>38</v>
      </c>
      <c r="DG221" t="s">
        <v>39</v>
      </c>
      <c r="DH221" t="s">
        <v>6</v>
      </c>
      <c r="DI221" t="s">
        <v>39</v>
      </c>
      <c r="DJ221" t="s">
        <v>38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1005</v>
      </c>
      <c r="DV221" t="s">
        <v>18</v>
      </c>
      <c r="DW221" t="s">
        <v>18</v>
      </c>
      <c r="DX221">
        <v>100</v>
      </c>
      <c r="EE221">
        <v>16510513</v>
      </c>
      <c r="EF221">
        <v>2</v>
      </c>
      <c r="EG221" t="s">
        <v>40</v>
      </c>
      <c r="EH221">
        <v>0</v>
      </c>
      <c r="EI221" t="s">
        <v>6</v>
      </c>
      <c r="EJ221">
        <v>1</v>
      </c>
      <c r="EK221">
        <v>15001</v>
      </c>
      <c r="EL221" t="s">
        <v>274</v>
      </c>
      <c r="EM221" t="s">
        <v>275</v>
      </c>
      <c r="EO221" t="s">
        <v>43</v>
      </c>
      <c r="EQ221">
        <v>131072</v>
      </c>
      <c r="ER221">
        <v>341.21</v>
      </c>
      <c r="ES221">
        <v>1.32</v>
      </c>
      <c r="ET221">
        <v>17.97</v>
      </c>
      <c r="EU221">
        <v>10.72</v>
      </c>
      <c r="EV221">
        <v>321.92</v>
      </c>
      <c r="EW221">
        <v>37.74</v>
      </c>
      <c r="EX221">
        <v>0.99</v>
      </c>
      <c r="EY221">
        <v>0</v>
      </c>
      <c r="FQ221">
        <v>0</v>
      </c>
      <c r="FR221">
        <f t="shared" si="265"/>
        <v>0</v>
      </c>
      <c r="FS221">
        <v>0</v>
      </c>
      <c r="FT221" t="s">
        <v>44</v>
      </c>
      <c r="FU221" t="s">
        <v>45</v>
      </c>
      <c r="FX221">
        <v>94.5</v>
      </c>
      <c r="FY221">
        <v>46.75</v>
      </c>
      <c r="GA221" t="s">
        <v>6</v>
      </c>
      <c r="GD221">
        <v>0</v>
      </c>
      <c r="GF221">
        <v>194135811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266"/>
        <v>0</v>
      </c>
      <c r="GM221">
        <f t="shared" si="267"/>
        <v>15095.68</v>
      </c>
      <c r="GN221">
        <f t="shared" si="268"/>
        <v>15095.68</v>
      </c>
      <c r="GO221">
        <f t="shared" si="269"/>
        <v>0</v>
      </c>
      <c r="GP221">
        <f t="shared" si="270"/>
        <v>0</v>
      </c>
      <c r="GR221">
        <v>0</v>
      </c>
      <c r="GS221">
        <v>3</v>
      </c>
      <c r="GT221">
        <v>0</v>
      </c>
      <c r="GU221" t="s">
        <v>6</v>
      </c>
      <c r="GV221">
        <f t="shared" si="271"/>
        <v>0</v>
      </c>
      <c r="GW221">
        <v>1</v>
      </c>
      <c r="GX221">
        <f t="shared" si="272"/>
        <v>0</v>
      </c>
      <c r="HA221">
        <v>0</v>
      </c>
      <c r="HB221"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427</v>
      </c>
      <c r="D222" s="2"/>
      <c r="E222" s="2" t="s">
        <v>403</v>
      </c>
      <c r="F222" s="2" t="s">
        <v>277</v>
      </c>
      <c r="G222" s="2" t="s">
        <v>278</v>
      </c>
      <c r="H222" s="2" t="s">
        <v>279</v>
      </c>
      <c r="I222" s="2">
        <f>I220*J222</f>
        <v>2.2087110000000001</v>
      </c>
      <c r="J222" s="2">
        <v>0.90099983682793505</v>
      </c>
      <c r="K222" s="2"/>
      <c r="L222" s="2"/>
      <c r="M222" s="2"/>
      <c r="N222" s="2"/>
      <c r="O222" s="2">
        <f t="shared" si="240"/>
        <v>4.57</v>
      </c>
      <c r="P222" s="2">
        <f t="shared" si="241"/>
        <v>4.57</v>
      </c>
      <c r="Q222" s="2">
        <f t="shared" si="242"/>
        <v>0</v>
      </c>
      <c r="R222" s="2">
        <f t="shared" si="243"/>
        <v>0</v>
      </c>
      <c r="S222" s="2">
        <f t="shared" si="244"/>
        <v>0</v>
      </c>
      <c r="T222" s="2">
        <f t="shared" si="245"/>
        <v>0</v>
      </c>
      <c r="U222" s="2">
        <f t="shared" si="246"/>
        <v>0</v>
      </c>
      <c r="V222" s="2">
        <f t="shared" si="247"/>
        <v>0</v>
      </c>
      <c r="W222" s="2">
        <f t="shared" si="248"/>
        <v>0</v>
      </c>
      <c r="X222" s="2">
        <f t="shared" si="249"/>
        <v>0</v>
      </c>
      <c r="Y222" s="2">
        <f t="shared" si="250"/>
        <v>0</v>
      </c>
      <c r="Z222" s="2"/>
      <c r="AA222" s="2">
        <v>16697018</v>
      </c>
      <c r="AB222" s="2">
        <f t="shared" si="251"/>
        <v>2.0699999999999998</v>
      </c>
      <c r="AC222" s="2">
        <f t="shared" si="237"/>
        <v>2.0699999999999998</v>
      </c>
      <c r="AD222" s="2">
        <f>ROUND((((ET222)-(EU222))+AE222),2)</f>
        <v>0</v>
      </c>
      <c r="AE222" s="2">
        <f t="shared" ref="AE222:AF225" si="278">ROUND((EU222),2)</f>
        <v>0</v>
      </c>
      <c r="AF222" s="2">
        <f t="shared" si="278"/>
        <v>0</v>
      </c>
      <c r="AG222" s="2">
        <f t="shared" si="252"/>
        <v>0</v>
      </c>
      <c r="AH222" s="2">
        <f t="shared" ref="AH222:AI225" si="279">(EW222)</f>
        <v>0</v>
      </c>
      <c r="AI222" s="2">
        <f t="shared" si="279"/>
        <v>0</v>
      </c>
      <c r="AJ222" s="2">
        <f t="shared" si="253"/>
        <v>0</v>
      </c>
      <c r="AK222" s="2">
        <v>2.0699999999999998</v>
      </c>
      <c r="AL222" s="2">
        <v>2.0699999999999998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95</v>
      </c>
      <c r="AU222" s="2">
        <v>47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6</v>
      </c>
      <c r="BE222" s="2" t="s">
        <v>6</v>
      </c>
      <c r="BF222" s="2" t="s">
        <v>6</v>
      </c>
      <c r="BG222" s="2" t="s">
        <v>6</v>
      </c>
      <c r="BH222" s="2">
        <v>3</v>
      </c>
      <c r="BI222" s="2">
        <v>1</v>
      </c>
      <c r="BJ222" s="2" t="s">
        <v>280</v>
      </c>
      <c r="BK222" s="2"/>
      <c r="BL222" s="2"/>
      <c r="BM222" s="2">
        <v>15001</v>
      </c>
      <c r="BN222" s="2">
        <v>0</v>
      </c>
      <c r="BO222" s="2" t="s">
        <v>6</v>
      </c>
      <c r="BP222" s="2">
        <v>0</v>
      </c>
      <c r="BQ222" s="2">
        <v>2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6</v>
      </c>
      <c r="BZ222" s="2">
        <v>105</v>
      </c>
      <c r="CA222" s="2">
        <v>55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6</v>
      </c>
      <c r="CO222" s="2">
        <v>0</v>
      </c>
      <c r="CP222" s="2">
        <f t="shared" si="254"/>
        <v>4.57</v>
      </c>
      <c r="CQ222" s="2">
        <f t="shared" si="255"/>
        <v>2.0699999999999998</v>
      </c>
      <c r="CR222" s="2">
        <f t="shared" si="256"/>
        <v>0</v>
      </c>
      <c r="CS222" s="2">
        <f t="shared" si="257"/>
        <v>0</v>
      </c>
      <c r="CT222" s="2">
        <f t="shared" si="258"/>
        <v>0</v>
      </c>
      <c r="CU222" s="2">
        <f t="shared" si="259"/>
        <v>0</v>
      </c>
      <c r="CV222" s="2">
        <f t="shared" si="260"/>
        <v>0</v>
      </c>
      <c r="CW222" s="2">
        <f t="shared" si="261"/>
        <v>0</v>
      </c>
      <c r="CX222" s="2">
        <f t="shared" si="262"/>
        <v>0</v>
      </c>
      <c r="CY222" s="2">
        <f t="shared" si="263"/>
        <v>0</v>
      </c>
      <c r="CZ222" s="2">
        <f t="shared" si="264"/>
        <v>0</v>
      </c>
      <c r="DA222" s="2"/>
      <c r="DB222" s="2"/>
      <c r="DC222" s="2" t="s">
        <v>6</v>
      </c>
      <c r="DD222" s="2" t="s">
        <v>6</v>
      </c>
      <c r="DE222" s="2" t="s">
        <v>6</v>
      </c>
      <c r="DF222" s="2" t="s">
        <v>6</v>
      </c>
      <c r="DG222" s="2" t="s">
        <v>6</v>
      </c>
      <c r="DH222" s="2" t="s">
        <v>6</v>
      </c>
      <c r="DI222" s="2" t="s">
        <v>6</v>
      </c>
      <c r="DJ222" s="2" t="s">
        <v>6</v>
      </c>
      <c r="DK222" s="2" t="s">
        <v>6</v>
      </c>
      <c r="DL222" s="2" t="s">
        <v>6</v>
      </c>
      <c r="DM222" s="2" t="s">
        <v>6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1009</v>
      </c>
      <c r="DV222" s="2" t="s">
        <v>279</v>
      </c>
      <c r="DW222" s="2" t="s">
        <v>279</v>
      </c>
      <c r="DX222" s="2">
        <v>1</v>
      </c>
      <c r="DY222" s="2"/>
      <c r="DZ222" s="2"/>
      <c r="EA222" s="2"/>
      <c r="EB222" s="2"/>
      <c r="EC222" s="2"/>
      <c r="ED222" s="2"/>
      <c r="EE222" s="2">
        <v>16510513</v>
      </c>
      <c r="EF222" s="2">
        <v>2</v>
      </c>
      <c r="EG222" s="2" t="s">
        <v>40</v>
      </c>
      <c r="EH222" s="2">
        <v>0</v>
      </c>
      <c r="EI222" s="2" t="s">
        <v>6</v>
      </c>
      <c r="EJ222" s="2">
        <v>1</v>
      </c>
      <c r="EK222" s="2">
        <v>15001</v>
      </c>
      <c r="EL222" s="2" t="s">
        <v>274</v>
      </c>
      <c r="EM222" s="2" t="s">
        <v>275</v>
      </c>
      <c r="EN222" s="2"/>
      <c r="EO222" s="2" t="s">
        <v>6</v>
      </c>
      <c r="EP222" s="2"/>
      <c r="EQ222" s="2">
        <v>0</v>
      </c>
      <c r="ER222" s="2">
        <v>2.0699999999999998</v>
      </c>
      <c r="ES222" s="2">
        <v>2.0699999999999998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265"/>
        <v>0</v>
      </c>
      <c r="FS222" s="2">
        <v>0</v>
      </c>
      <c r="FT222" s="2" t="s">
        <v>44</v>
      </c>
      <c r="FU222" s="2" t="s">
        <v>45</v>
      </c>
      <c r="FV222" s="2"/>
      <c r="FW222" s="2"/>
      <c r="FX222" s="2">
        <v>94.5</v>
      </c>
      <c r="FY222" s="2">
        <v>46.75</v>
      </c>
      <c r="FZ222" s="2"/>
      <c r="GA222" s="2" t="s">
        <v>6</v>
      </c>
      <c r="GB222" s="2"/>
      <c r="GC222" s="2"/>
      <c r="GD222" s="2">
        <v>0</v>
      </c>
      <c r="GE222" s="2"/>
      <c r="GF222" s="2">
        <v>-60067644</v>
      </c>
      <c r="GG222" s="2">
        <v>2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266"/>
        <v>0</v>
      </c>
      <c r="GM222" s="2">
        <f t="shared" si="267"/>
        <v>4.57</v>
      </c>
      <c r="GN222" s="2">
        <f t="shared" si="268"/>
        <v>4.57</v>
      </c>
      <c r="GO222" s="2">
        <f t="shared" si="269"/>
        <v>0</v>
      </c>
      <c r="GP222" s="2">
        <f t="shared" si="270"/>
        <v>0</v>
      </c>
      <c r="GQ222" s="2"/>
      <c r="GR222" s="2">
        <v>0</v>
      </c>
      <c r="GS222" s="2">
        <v>3</v>
      </c>
      <c r="GT222" s="2">
        <v>0</v>
      </c>
      <c r="GU222" s="2" t="s">
        <v>6</v>
      </c>
      <c r="GV222" s="2">
        <f t="shared" si="271"/>
        <v>0</v>
      </c>
      <c r="GW222" s="2">
        <v>1</v>
      </c>
      <c r="GX222" s="2">
        <f t="shared" si="272"/>
        <v>0</v>
      </c>
      <c r="GY222" s="2"/>
      <c r="GZ222" s="2"/>
      <c r="HA222" s="2">
        <v>0</v>
      </c>
      <c r="HB222" s="2">
        <v>0</v>
      </c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435</v>
      </c>
      <c r="E223" t="s">
        <v>403</v>
      </c>
      <c r="F223" t="s">
        <v>277</v>
      </c>
      <c r="G223" t="s">
        <v>278</v>
      </c>
      <c r="H223" t="s">
        <v>279</v>
      </c>
      <c r="I223">
        <f>I221*J223</f>
        <v>2.2087110000000001</v>
      </c>
      <c r="J223">
        <v>0.90099983682793505</v>
      </c>
      <c r="O223">
        <f t="shared" si="240"/>
        <v>29.99</v>
      </c>
      <c r="P223">
        <f t="shared" si="241"/>
        <v>29.99</v>
      </c>
      <c r="Q223">
        <f t="shared" si="242"/>
        <v>0</v>
      </c>
      <c r="R223">
        <f t="shared" si="243"/>
        <v>0</v>
      </c>
      <c r="S223">
        <f t="shared" si="244"/>
        <v>0</v>
      </c>
      <c r="T223">
        <f t="shared" si="245"/>
        <v>0</v>
      </c>
      <c r="U223">
        <f t="shared" si="246"/>
        <v>0</v>
      </c>
      <c r="V223">
        <f t="shared" si="247"/>
        <v>0</v>
      </c>
      <c r="W223">
        <f t="shared" si="248"/>
        <v>0</v>
      </c>
      <c r="X223">
        <f t="shared" si="249"/>
        <v>0</v>
      </c>
      <c r="Y223">
        <f t="shared" si="250"/>
        <v>0</v>
      </c>
      <c r="AA223">
        <v>16697019</v>
      </c>
      <c r="AB223">
        <f t="shared" si="251"/>
        <v>2.0699999999999998</v>
      </c>
      <c r="AC223">
        <f t="shared" si="237"/>
        <v>2.0699999999999998</v>
      </c>
      <c r="AD223">
        <f>ROUND((((ET223)-(EU223))+AE223),2)</f>
        <v>0</v>
      </c>
      <c r="AE223">
        <f t="shared" si="278"/>
        <v>0</v>
      </c>
      <c r="AF223">
        <f t="shared" si="278"/>
        <v>0</v>
      </c>
      <c r="AG223">
        <f t="shared" si="252"/>
        <v>0</v>
      </c>
      <c r="AH223">
        <f t="shared" si="279"/>
        <v>0</v>
      </c>
      <c r="AI223">
        <f t="shared" si="279"/>
        <v>0</v>
      </c>
      <c r="AJ223">
        <f t="shared" si="253"/>
        <v>0</v>
      </c>
      <c r="AK223">
        <v>2.0699999999999998</v>
      </c>
      <c r="AL223">
        <v>2.0699999999999998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95</v>
      </c>
      <c r="AU223">
        <v>47</v>
      </c>
      <c r="AV223">
        <v>1</v>
      </c>
      <c r="AW223">
        <v>1</v>
      </c>
      <c r="AZ223">
        <v>6.56</v>
      </c>
      <c r="BA223">
        <v>1</v>
      </c>
      <c r="BB223">
        <v>1</v>
      </c>
      <c r="BC223">
        <v>6.56</v>
      </c>
      <c r="BD223" t="s">
        <v>6</v>
      </c>
      <c r="BE223" t="s">
        <v>6</v>
      </c>
      <c r="BF223" t="s">
        <v>6</v>
      </c>
      <c r="BG223" t="s">
        <v>6</v>
      </c>
      <c r="BH223">
        <v>3</v>
      </c>
      <c r="BI223">
        <v>1</v>
      </c>
      <c r="BJ223" t="s">
        <v>280</v>
      </c>
      <c r="BM223">
        <v>15001</v>
      </c>
      <c r="BN223">
        <v>0</v>
      </c>
      <c r="BO223" t="s">
        <v>6</v>
      </c>
      <c r="BP223">
        <v>0</v>
      </c>
      <c r="BQ223">
        <v>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105</v>
      </c>
      <c r="CA223">
        <v>55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254"/>
        <v>29.99</v>
      </c>
      <c r="CQ223">
        <f t="shared" si="255"/>
        <v>13.579199999999998</v>
      </c>
      <c r="CR223">
        <f t="shared" si="256"/>
        <v>0</v>
      </c>
      <c r="CS223">
        <f t="shared" si="257"/>
        <v>0</v>
      </c>
      <c r="CT223">
        <f t="shared" si="258"/>
        <v>0</v>
      </c>
      <c r="CU223">
        <f t="shared" si="259"/>
        <v>0</v>
      </c>
      <c r="CV223">
        <f t="shared" si="260"/>
        <v>0</v>
      </c>
      <c r="CW223">
        <f t="shared" si="261"/>
        <v>0</v>
      </c>
      <c r="CX223">
        <f t="shared" si="262"/>
        <v>0</v>
      </c>
      <c r="CY223">
        <f t="shared" si="263"/>
        <v>0</v>
      </c>
      <c r="CZ223">
        <f t="shared" si="264"/>
        <v>0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1009</v>
      </c>
      <c r="DV223" t="s">
        <v>279</v>
      </c>
      <c r="DW223" t="s">
        <v>279</v>
      </c>
      <c r="DX223">
        <v>1</v>
      </c>
      <c r="EE223">
        <v>16510513</v>
      </c>
      <c r="EF223">
        <v>2</v>
      </c>
      <c r="EG223" t="s">
        <v>40</v>
      </c>
      <c r="EH223">
        <v>0</v>
      </c>
      <c r="EI223" t="s">
        <v>6</v>
      </c>
      <c r="EJ223">
        <v>1</v>
      </c>
      <c r="EK223">
        <v>15001</v>
      </c>
      <c r="EL223" t="s">
        <v>274</v>
      </c>
      <c r="EM223" t="s">
        <v>275</v>
      </c>
      <c r="EO223" t="s">
        <v>6</v>
      </c>
      <c r="EQ223">
        <v>0</v>
      </c>
      <c r="ER223">
        <v>2.0699999999999998</v>
      </c>
      <c r="ES223">
        <v>2.0699999999999998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65"/>
        <v>0</v>
      </c>
      <c r="FS223">
        <v>0</v>
      </c>
      <c r="FT223" t="s">
        <v>44</v>
      </c>
      <c r="FU223" t="s">
        <v>45</v>
      </c>
      <c r="FX223">
        <v>94.5</v>
      </c>
      <c r="FY223">
        <v>46.75</v>
      </c>
      <c r="GA223" t="s">
        <v>6</v>
      </c>
      <c r="GD223">
        <v>0</v>
      </c>
      <c r="GF223">
        <v>-60067644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266"/>
        <v>0</v>
      </c>
      <c r="GM223">
        <f t="shared" si="267"/>
        <v>29.99</v>
      </c>
      <c r="GN223">
        <f t="shared" si="268"/>
        <v>29.99</v>
      </c>
      <c r="GO223">
        <f t="shared" si="269"/>
        <v>0</v>
      </c>
      <c r="GP223">
        <f t="shared" si="270"/>
        <v>0</v>
      </c>
      <c r="GR223">
        <v>0</v>
      </c>
      <c r="GS223">
        <v>3</v>
      </c>
      <c r="GT223">
        <v>0</v>
      </c>
      <c r="GU223" t="s">
        <v>6</v>
      </c>
      <c r="GV223">
        <f t="shared" si="271"/>
        <v>0</v>
      </c>
      <c r="GW223">
        <v>1</v>
      </c>
      <c r="GX223">
        <f t="shared" si="272"/>
        <v>0</v>
      </c>
      <c r="HA223">
        <v>0</v>
      </c>
      <c r="HB223">
        <v>0</v>
      </c>
      <c r="IK223">
        <v>0</v>
      </c>
    </row>
    <row r="224" spans="1:255" x14ac:dyDescent="0.2">
      <c r="A224" s="2">
        <v>18</v>
      </c>
      <c r="B224" s="2">
        <v>1</v>
      </c>
      <c r="C224" s="2">
        <v>428</v>
      </c>
      <c r="D224" s="2"/>
      <c r="E224" s="2" t="s">
        <v>404</v>
      </c>
      <c r="F224" s="2" t="s">
        <v>370</v>
      </c>
      <c r="G224" s="2" t="s">
        <v>371</v>
      </c>
      <c r="H224" s="2" t="s">
        <v>372</v>
      </c>
      <c r="I224" s="2">
        <f>I220*J224</f>
        <v>30.642500000000002</v>
      </c>
      <c r="J224" s="2">
        <v>12.5</v>
      </c>
      <c r="K224" s="2"/>
      <c r="L224" s="2"/>
      <c r="M224" s="2"/>
      <c r="N224" s="2"/>
      <c r="O224" s="2">
        <f t="shared" si="240"/>
        <v>939.81</v>
      </c>
      <c r="P224" s="2">
        <f t="shared" si="241"/>
        <v>939.81</v>
      </c>
      <c r="Q224" s="2">
        <f t="shared" si="242"/>
        <v>0</v>
      </c>
      <c r="R224" s="2">
        <f t="shared" si="243"/>
        <v>0</v>
      </c>
      <c r="S224" s="2">
        <f t="shared" si="244"/>
        <v>0</v>
      </c>
      <c r="T224" s="2">
        <f t="shared" si="245"/>
        <v>0</v>
      </c>
      <c r="U224" s="2">
        <f t="shared" si="246"/>
        <v>0</v>
      </c>
      <c r="V224" s="2">
        <f t="shared" si="247"/>
        <v>0</v>
      </c>
      <c r="W224" s="2">
        <f t="shared" si="248"/>
        <v>0</v>
      </c>
      <c r="X224" s="2">
        <f t="shared" si="249"/>
        <v>0</v>
      </c>
      <c r="Y224" s="2">
        <f t="shared" si="250"/>
        <v>0</v>
      </c>
      <c r="Z224" s="2"/>
      <c r="AA224" s="2">
        <v>16697018</v>
      </c>
      <c r="AB224" s="2">
        <f t="shared" si="251"/>
        <v>30.67</v>
      </c>
      <c r="AC224" s="2">
        <f t="shared" si="237"/>
        <v>30.67</v>
      </c>
      <c r="AD224" s="2">
        <f>ROUND((((ET224)-(EU224))+AE224),2)</f>
        <v>0</v>
      </c>
      <c r="AE224" s="2">
        <f t="shared" si="278"/>
        <v>0</v>
      </c>
      <c r="AF224" s="2">
        <f t="shared" si="278"/>
        <v>0</v>
      </c>
      <c r="AG224" s="2">
        <f t="shared" si="252"/>
        <v>0</v>
      </c>
      <c r="AH224" s="2">
        <f t="shared" si="279"/>
        <v>0</v>
      </c>
      <c r="AI224" s="2">
        <f t="shared" si="279"/>
        <v>0</v>
      </c>
      <c r="AJ224" s="2">
        <f t="shared" si="253"/>
        <v>0</v>
      </c>
      <c r="AK224" s="2">
        <v>30.67</v>
      </c>
      <c r="AL224" s="2">
        <v>30.67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95</v>
      </c>
      <c r="AU224" s="2">
        <v>47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6</v>
      </c>
      <c r="BE224" s="2" t="s">
        <v>6</v>
      </c>
      <c r="BF224" s="2" t="s">
        <v>6</v>
      </c>
      <c r="BG224" s="2" t="s">
        <v>6</v>
      </c>
      <c r="BH224" s="2">
        <v>3</v>
      </c>
      <c r="BI224" s="2">
        <v>1</v>
      </c>
      <c r="BJ224" s="2" t="s">
        <v>373</v>
      </c>
      <c r="BK224" s="2"/>
      <c r="BL224" s="2"/>
      <c r="BM224" s="2">
        <v>15001</v>
      </c>
      <c r="BN224" s="2">
        <v>0</v>
      </c>
      <c r="BO224" s="2" t="s">
        <v>6</v>
      </c>
      <c r="BP224" s="2">
        <v>0</v>
      </c>
      <c r="BQ224" s="2">
        <v>2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6</v>
      </c>
      <c r="BZ224" s="2">
        <v>105</v>
      </c>
      <c r="CA224" s="2">
        <v>55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6</v>
      </c>
      <c r="CO224" s="2">
        <v>0</v>
      </c>
      <c r="CP224" s="2">
        <f t="shared" si="254"/>
        <v>939.81</v>
      </c>
      <c r="CQ224" s="2">
        <f t="shared" si="255"/>
        <v>30.67</v>
      </c>
      <c r="CR224" s="2">
        <f t="shared" si="256"/>
        <v>0</v>
      </c>
      <c r="CS224" s="2">
        <f t="shared" si="257"/>
        <v>0</v>
      </c>
      <c r="CT224" s="2">
        <f t="shared" si="258"/>
        <v>0</v>
      </c>
      <c r="CU224" s="2">
        <f t="shared" si="259"/>
        <v>0</v>
      </c>
      <c r="CV224" s="2">
        <f t="shared" si="260"/>
        <v>0</v>
      </c>
      <c r="CW224" s="2">
        <f t="shared" si="261"/>
        <v>0</v>
      </c>
      <c r="CX224" s="2">
        <f t="shared" si="262"/>
        <v>0</v>
      </c>
      <c r="CY224" s="2">
        <f t="shared" si="263"/>
        <v>0</v>
      </c>
      <c r="CZ224" s="2">
        <f t="shared" si="264"/>
        <v>0</v>
      </c>
      <c r="DA224" s="2"/>
      <c r="DB224" s="2"/>
      <c r="DC224" s="2" t="s">
        <v>6</v>
      </c>
      <c r="DD224" s="2" t="s">
        <v>6</v>
      </c>
      <c r="DE224" s="2" t="s">
        <v>6</v>
      </c>
      <c r="DF224" s="2" t="s">
        <v>6</v>
      </c>
      <c r="DG224" s="2" t="s">
        <v>6</v>
      </c>
      <c r="DH224" s="2" t="s">
        <v>6</v>
      </c>
      <c r="DI224" s="2" t="s">
        <v>6</v>
      </c>
      <c r="DJ224" s="2" t="s">
        <v>6</v>
      </c>
      <c r="DK224" s="2" t="s">
        <v>6</v>
      </c>
      <c r="DL224" s="2" t="s">
        <v>6</v>
      </c>
      <c r="DM224" s="2" t="s">
        <v>6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1002</v>
      </c>
      <c r="DV224" s="2" t="s">
        <v>372</v>
      </c>
      <c r="DW224" s="2" t="s">
        <v>372</v>
      </c>
      <c r="DX224" s="2">
        <v>1</v>
      </c>
      <c r="DY224" s="2"/>
      <c r="DZ224" s="2"/>
      <c r="EA224" s="2"/>
      <c r="EB224" s="2"/>
      <c r="EC224" s="2"/>
      <c r="ED224" s="2"/>
      <c r="EE224" s="2">
        <v>16510513</v>
      </c>
      <c r="EF224" s="2">
        <v>2</v>
      </c>
      <c r="EG224" s="2" t="s">
        <v>40</v>
      </c>
      <c r="EH224" s="2">
        <v>0</v>
      </c>
      <c r="EI224" s="2" t="s">
        <v>6</v>
      </c>
      <c r="EJ224" s="2">
        <v>1</v>
      </c>
      <c r="EK224" s="2">
        <v>15001</v>
      </c>
      <c r="EL224" s="2" t="s">
        <v>274</v>
      </c>
      <c r="EM224" s="2" t="s">
        <v>275</v>
      </c>
      <c r="EN224" s="2"/>
      <c r="EO224" s="2" t="s">
        <v>6</v>
      </c>
      <c r="EP224" s="2"/>
      <c r="EQ224" s="2">
        <v>0</v>
      </c>
      <c r="ER224" s="2">
        <v>30.67</v>
      </c>
      <c r="ES224" s="2">
        <v>30.67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265"/>
        <v>0</v>
      </c>
      <c r="FS224" s="2">
        <v>0</v>
      </c>
      <c r="FT224" s="2" t="s">
        <v>44</v>
      </c>
      <c r="FU224" s="2" t="s">
        <v>45</v>
      </c>
      <c r="FV224" s="2"/>
      <c r="FW224" s="2"/>
      <c r="FX224" s="2">
        <v>94.5</v>
      </c>
      <c r="FY224" s="2">
        <v>46.75</v>
      </c>
      <c r="FZ224" s="2"/>
      <c r="GA224" s="2" t="s">
        <v>6</v>
      </c>
      <c r="GB224" s="2"/>
      <c r="GC224" s="2"/>
      <c r="GD224" s="2">
        <v>0</v>
      </c>
      <c r="GE224" s="2"/>
      <c r="GF224" s="2">
        <v>-511336025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si="266"/>
        <v>0</v>
      </c>
      <c r="GM224" s="2">
        <f t="shared" si="267"/>
        <v>939.81</v>
      </c>
      <c r="GN224" s="2">
        <f t="shared" si="268"/>
        <v>939.81</v>
      </c>
      <c r="GO224" s="2">
        <f t="shared" si="269"/>
        <v>0</v>
      </c>
      <c r="GP224" s="2">
        <f t="shared" si="270"/>
        <v>0</v>
      </c>
      <c r="GQ224" s="2"/>
      <c r="GR224" s="2">
        <v>0</v>
      </c>
      <c r="GS224" s="2">
        <v>3</v>
      </c>
      <c r="GT224" s="2">
        <v>0</v>
      </c>
      <c r="GU224" s="2" t="s">
        <v>6</v>
      </c>
      <c r="GV224" s="2">
        <f t="shared" si="271"/>
        <v>0</v>
      </c>
      <c r="GW224" s="2">
        <v>1</v>
      </c>
      <c r="GX224" s="2">
        <f t="shared" si="272"/>
        <v>0</v>
      </c>
      <c r="GY224" s="2"/>
      <c r="GZ224" s="2"/>
      <c r="HA224" s="2">
        <v>0</v>
      </c>
      <c r="HB224" s="2">
        <v>0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18</v>
      </c>
      <c r="B225">
        <v>1</v>
      </c>
      <c r="C225">
        <v>436</v>
      </c>
      <c r="E225" t="s">
        <v>404</v>
      </c>
      <c r="F225" t="s">
        <v>370</v>
      </c>
      <c r="G225" t="s">
        <v>371</v>
      </c>
      <c r="H225" t="s">
        <v>372</v>
      </c>
      <c r="I225">
        <f>I221*J225</f>
        <v>30.642500000000002</v>
      </c>
      <c r="J225">
        <v>12.5</v>
      </c>
      <c r="O225">
        <f t="shared" si="240"/>
        <v>6165.12</v>
      </c>
      <c r="P225">
        <f t="shared" si="241"/>
        <v>6165.12</v>
      </c>
      <c r="Q225">
        <f t="shared" si="242"/>
        <v>0</v>
      </c>
      <c r="R225">
        <f t="shared" si="243"/>
        <v>0</v>
      </c>
      <c r="S225">
        <f t="shared" si="244"/>
        <v>0</v>
      </c>
      <c r="T225">
        <f t="shared" si="245"/>
        <v>0</v>
      </c>
      <c r="U225">
        <f t="shared" si="246"/>
        <v>0</v>
      </c>
      <c r="V225">
        <f t="shared" si="247"/>
        <v>0</v>
      </c>
      <c r="W225">
        <f t="shared" si="248"/>
        <v>0</v>
      </c>
      <c r="X225">
        <f t="shared" si="249"/>
        <v>0</v>
      </c>
      <c r="Y225">
        <f t="shared" si="250"/>
        <v>0</v>
      </c>
      <c r="AA225">
        <v>16697019</v>
      </c>
      <c r="AB225">
        <f t="shared" si="251"/>
        <v>30.67</v>
      </c>
      <c r="AC225">
        <f t="shared" si="237"/>
        <v>30.67</v>
      </c>
      <c r="AD225">
        <f>ROUND((((ET225)-(EU225))+AE225),2)</f>
        <v>0</v>
      </c>
      <c r="AE225">
        <f t="shared" si="278"/>
        <v>0</v>
      </c>
      <c r="AF225">
        <f t="shared" si="278"/>
        <v>0</v>
      </c>
      <c r="AG225">
        <f t="shared" si="252"/>
        <v>0</v>
      </c>
      <c r="AH225">
        <f t="shared" si="279"/>
        <v>0</v>
      </c>
      <c r="AI225">
        <f t="shared" si="279"/>
        <v>0</v>
      </c>
      <c r="AJ225">
        <f t="shared" si="253"/>
        <v>0</v>
      </c>
      <c r="AK225">
        <v>30.67</v>
      </c>
      <c r="AL225">
        <v>30.67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95</v>
      </c>
      <c r="AU225">
        <v>47</v>
      </c>
      <c r="AV225">
        <v>1</v>
      </c>
      <c r="AW225">
        <v>1</v>
      </c>
      <c r="AZ225">
        <v>6.56</v>
      </c>
      <c r="BA225">
        <v>1</v>
      </c>
      <c r="BB225">
        <v>1</v>
      </c>
      <c r="BC225">
        <v>6.56</v>
      </c>
      <c r="BD225" t="s">
        <v>6</v>
      </c>
      <c r="BE225" t="s">
        <v>6</v>
      </c>
      <c r="BF225" t="s">
        <v>6</v>
      </c>
      <c r="BG225" t="s">
        <v>6</v>
      </c>
      <c r="BH225">
        <v>3</v>
      </c>
      <c r="BI225">
        <v>1</v>
      </c>
      <c r="BJ225" t="s">
        <v>373</v>
      </c>
      <c r="BM225">
        <v>15001</v>
      </c>
      <c r="BN225">
        <v>0</v>
      </c>
      <c r="BO225" t="s">
        <v>6</v>
      </c>
      <c r="BP225">
        <v>0</v>
      </c>
      <c r="BQ225">
        <v>2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105</v>
      </c>
      <c r="CA225">
        <v>55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54"/>
        <v>6165.12</v>
      </c>
      <c r="CQ225">
        <f t="shared" si="255"/>
        <v>201.1952</v>
      </c>
      <c r="CR225">
        <f t="shared" si="256"/>
        <v>0</v>
      </c>
      <c r="CS225">
        <f t="shared" si="257"/>
        <v>0</v>
      </c>
      <c r="CT225">
        <f t="shared" si="258"/>
        <v>0</v>
      </c>
      <c r="CU225">
        <f t="shared" si="259"/>
        <v>0</v>
      </c>
      <c r="CV225">
        <f t="shared" si="260"/>
        <v>0</v>
      </c>
      <c r="CW225">
        <f t="shared" si="261"/>
        <v>0</v>
      </c>
      <c r="CX225">
        <f t="shared" si="262"/>
        <v>0</v>
      </c>
      <c r="CY225">
        <f t="shared" si="263"/>
        <v>0</v>
      </c>
      <c r="CZ225">
        <f t="shared" si="264"/>
        <v>0</v>
      </c>
      <c r="DC225" t="s">
        <v>6</v>
      </c>
      <c r="DD225" t="s">
        <v>6</v>
      </c>
      <c r="DE225" t="s">
        <v>6</v>
      </c>
      <c r="DF225" t="s">
        <v>6</v>
      </c>
      <c r="DG225" t="s">
        <v>6</v>
      </c>
      <c r="DH225" t="s">
        <v>6</v>
      </c>
      <c r="DI225" t="s">
        <v>6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1002</v>
      </c>
      <c r="DV225" t="s">
        <v>372</v>
      </c>
      <c r="DW225" t="s">
        <v>372</v>
      </c>
      <c r="DX225">
        <v>1</v>
      </c>
      <c r="EE225">
        <v>16510513</v>
      </c>
      <c r="EF225">
        <v>2</v>
      </c>
      <c r="EG225" t="s">
        <v>40</v>
      </c>
      <c r="EH225">
        <v>0</v>
      </c>
      <c r="EI225" t="s">
        <v>6</v>
      </c>
      <c r="EJ225">
        <v>1</v>
      </c>
      <c r="EK225">
        <v>15001</v>
      </c>
      <c r="EL225" t="s">
        <v>274</v>
      </c>
      <c r="EM225" t="s">
        <v>275</v>
      </c>
      <c r="EO225" t="s">
        <v>6</v>
      </c>
      <c r="EQ225">
        <v>0</v>
      </c>
      <c r="ER225">
        <v>30.67</v>
      </c>
      <c r="ES225">
        <v>30.67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265"/>
        <v>0</v>
      </c>
      <c r="FS225">
        <v>0</v>
      </c>
      <c r="FT225" t="s">
        <v>44</v>
      </c>
      <c r="FU225" t="s">
        <v>45</v>
      </c>
      <c r="FX225">
        <v>94.5</v>
      </c>
      <c r="FY225">
        <v>46.75</v>
      </c>
      <c r="GA225" t="s">
        <v>6</v>
      </c>
      <c r="GD225">
        <v>0</v>
      </c>
      <c r="GF225">
        <v>-511336025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266"/>
        <v>0</v>
      </c>
      <c r="GM225">
        <f t="shared" si="267"/>
        <v>6165.12</v>
      </c>
      <c r="GN225">
        <f t="shared" si="268"/>
        <v>6165.12</v>
      </c>
      <c r="GO225">
        <f t="shared" si="269"/>
        <v>0</v>
      </c>
      <c r="GP225">
        <f t="shared" si="270"/>
        <v>0</v>
      </c>
      <c r="GR225">
        <v>0</v>
      </c>
      <c r="GS225">
        <v>3</v>
      </c>
      <c r="GT225">
        <v>0</v>
      </c>
      <c r="GU225" t="s">
        <v>6</v>
      </c>
      <c r="GV225">
        <f t="shared" si="271"/>
        <v>0</v>
      </c>
      <c r="GW225">
        <v>1</v>
      </c>
      <c r="GX225">
        <f t="shared" si="272"/>
        <v>0</v>
      </c>
      <c r="HA225">
        <v>0</v>
      </c>
      <c r="HB225">
        <v>0</v>
      </c>
      <c r="IK225">
        <v>0</v>
      </c>
    </row>
    <row r="226" spans="1:255" x14ac:dyDescent="0.2">
      <c r="A226" s="2">
        <v>17</v>
      </c>
      <c r="B226" s="2">
        <v>1</v>
      </c>
      <c r="C226" s="2">
        <f>ROW(SmtRes!A442)</f>
        <v>442</v>
      </c>
      <c r="D226" s="2">
        <f>ROW(EtalonRes!A446)</f>
        <v>446</v>
      </c>
      <c r="E226" s="2" t="s">
        <v>405</v>
      </c>
      <c r="F226" s="2" t="s">
        <v>406</v>
      </c>
      <c r="G226" s="2" t="s">
        <v>407</v>
      </c>
      <c r="H226" s="2" t="s">
        <v>18</v>
      </c>
      <c r="I226" s="2">
        <f>ROUND(245.14/100,9)</f>
        <v>2.4514</v>
      </c>
      <c r="J226" s="2">
        <v>0</v>
      </c>
      <c r="K226" s="2"/>
      <c r="L226" s="2"/>
      <c r="M226" s="2"/>
      <c r="N226" s="2"/>
      <c r="O226" s="2">
        <f t="shared" si="240"/>
        <v>223.1</v>
      </c>
      <c r="P226" s="2">
        <f t="shared" si="241"/>
        <v>0.44</v>
      </c>
      <c r="Q226" s="2">
        <f t="shared" si="242"/>
        <v>2.99</v>
      </c>
      <c r="R226" s="2">
        <f t="shared" si="243"/>
        <v>0.81</v>
      </c>
      <c r="S226" s="2">
        <f t="shared" si="244"/>
        <v>219.67</v>
      </c>
      <c r="T226" s="2">
        <f t="shared" si="245"/>
        <v>0</v>
      </c>
      <c r="U226" s="2">
        <f t="shared" si="246"/>
        <v>22.834790999999999</v>
      </c>
      <c r="V226" s="2">
        <f t="shared" si="247"/>
        <v>6.1285000000000006E-2</v>
      </c>
      <c r="W226" s="2">
        <f t="shared" si="248"/>
        <v>0</v>
      </c>
      <c r="X226" s="2">
        <f t="shared" si="249"/>
        <v>209.46</v>
      </c>
      <c r="Y226" s="2">
        <f t="shared" si="250"/>
        <v>103.63</v>
      </c>
      <c r="Z226" s="2"/>
      <c r="AA226" s="2">
        <v>16697018</v>
      </c>
      <c r="AB226" s="2">
        <f t="shared" si="251"/>
        <v>91.01</v>
      </c>
      <c r="AC226" s="2">
        <f t="shared" si="237"/>
        <v>0.18</v>
      </c>
      <c r="AD226" s="2">
        <f>ROUND(((((ET226*1.25))-((EU226*1.25)))+AE226),2)</f>
        <v>1.22</v>
      </c>
      <c r="AE226" s="2">
        <f>ROUND(((EU226*1.25)),2)</f>
        <v>0.33</v>
      </c>
      <c r="AF226" s="2">
        <f>ROUND(((EV226*1.15)),2)</f>
        <v>89.61</v>
      </c>
      <c r="AG226" s="2">
        <f t="shared" si="252"/>
        <v>0</v>
      </c>
      <c r="AH226" s="2">
        <f>((EW226*1.15))</f>
        <v>9.3149999999999995</v>
      </c>
      <c r="AI226" s="2">
        <f>((EX226*1.25))</f>
        <v>2.5000000000000001E-2</v>
      </c>
      <c r="AJ226" s="2">
        <f t="shared" si="253"/>
        <v>0</v>
      </c>
      <c r="AK226" s="2">
        <v>79.069999999999993</v>
      </c>
      <c r="AL226" s="2">
        <v>0.18</v>
      </c>
      <c r="AM226" s="2">
        <v>0.97</v>
      </c>
      <c r="AN226" s="2">
        <v>0.26</v>
      </c>
      <c r="AO226" s="2">
        <v>77.92</v>
      </c>
      <c r="AP226" s="2">
        <v>0</v>
      </c>
      <c r="AQ226" s="2">
        <v>8.1</v>
      </c>
      <c r="AR226" s="2">
        <v>0.02</v>
      </c>
      <c r="AS226" s="2">
        <v>0</v>
      </c>
      <c r="AT226" s="2">
        <v>95</v>
      </c>
      <c r="AU226" s="2">
        <v>47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6</v>
      </c>
      <c r="BE226" s="2" t="s">
        <v>6</v>
      </c>
      <c r="BF226" s="2" t="s">
        <v>6</v>
      </c>
      <c r="BG226" s="2" t="s">
        <v>6</v>
      </c>
      <c r="BH226" s="2">
        <v>0</v>
      </c>
      <c r="BI226" s="2">
        <v>1</v>
      </c>
      <c r="BJ226" s="2" t="s">
        <v>408</v>
      </c>
      <c r="BK226" s="2"/>
      <c r="BL226" s="2"/>
      <c r="BM226" s="2">
        <v>15001</v>
      </c>
      <c r="BN226" s="2">
        <v>0</v>
      </c>
      <c r="BO226" s="2" t="s">
        <v>6</v>
      </c>
      <c r="BP226" s="2">
        <v>0</v>
      </c>
      <c r="BQ226" s="2">
        <v>2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6</v>
      </c>
      <c r="BZ226" s="2">
        <v>105</v>
      </c>
      <c r="CA226" s="2">
        <v>55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1430</v>
      </c>
      <c r="CO226" s="2">
        <v>0</v>
      </c>
      <c r="CP226" s="2">
        <f t="shared" si="254"/>
        <v>223.1</v>
      </c>
      <c r="CQ226" s="2">
        <f t="shared" si="255"/>
        <v>0.18</v>
      </c>
      <c r="CR226" s="2">
        <f t="shared" si="256"/>
        <v>1.22</v>
      </c>
      <c r="CS226" s="2">
        <f t="shared" si="257"/>
        <v>0.33</v>
      </c>
      <c r="CT226" s="2">
        <f t="shared" si="258"/>
        <v>89.61</v>
      </c>
      <c r="CU226" s="2">
        <f t="shared" si="259"/>
        <v>0</v>
      </c>
      <c r="CV226" s="2">
        <f t="shared" si="260"/>
        <v>9.3149999999999995</v>
      </c>
      <c r="CW226" s="2">
        <f t="shared" si="261"/>
        <v>2.5000000000000001E-2</v>
      </c>
      <c r="CX226" s="2">
        <f t="shared" si="262"/>
        <v>0</v>
      </c>
      <c r="CY226" s="2">
        <f t="shared" si="263"/>
        <v>209.45599999999999</v>
      </c>
      <c r="CZ226" s="2">
        <f t="shared" si="264"/>
        <v>103.62559999999999</v>
      </c>
      <c r="DA226" s="2"/>
      <c r="DB226" s="2"/>
      <c r="DC226" s="2" t="s">
        <v>6</v>
      </c>
      <c r="DD226" s="2" t="s">
        <v>6</v>
      </c>
      <c r="DE226" s="2" t="s">
        <v>38</v>
      </c>
      <c r="DF226" s="2" t="s">
        <v>38</v>
      </c>
      <c r="DG226" s="2" t="s">
        <v>39</v>
      </c>
      <c r="DH226" s="2" t="s">
        <v>6</v>
      </c>
      <c r="DI226" s="2" t="s">
        <v>39</v>
      </c>
      <c r="DJ226" s="2" t="s">
        <v>38</v>
      </c>
      <c r="DK226" s="2" t="s">
        <v>6</v>
      </c>
      <c r="DL226" s="2" t="s">
        <v>6</v>
      </c>
      <c r="DM226" s="2" t="s">
        <v>6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1005</v>
      </c>
      <c r="DV226" s="2" t="s">
        <v>18</v>
      </c>
      <c r="DW226" s="2" t="s">
        <v>18</v>
      </c>
      <c r="DX226" s="2">
        <v>100</v>
      </c>
      <c r="DY226" s="2"/>
      <c r="DZ226" s="2"/>
      <c r="EA226" s="2"/>
      <c r="EB226" s="2"/>
      <c r="EC226" s="2"/>
      <c r="ED226" s="2"/>
      <c r="EE226" s="2">
        <v>16510513</v>
      </c>
      <c r="EF226" s="2">
        <v>2</v>
      </c>
      <c r="EG226" s="2" t="s">
        <v>40</v>
      </c>
      <c r="EH226" s="2">
        <v>0</v>
      </c>
      <c r="EI226" s="2" t="s">
        <v>6</v>
      </c>
      <c r="EJ226" s="2">
        <v>1</v>
      </c>
      <c r="EK226" s="2">
        <v>15001</v>
      </c>
      <c r="EL226" s="2" t="s">
        <v>274</v>
      </c>
      <c r="EM226" s="2" t="s">
        <v>275</v>
      </c>
      <c r="EN226" s="2"/>
      <c r="EO226" s="2" t="s">
        <v>43</v>
      </c>
      <c r="EP226" s="2"/>
      <c r="EQ226" s="2">
        <v>131072</v>
      </c>
      <c r="ER226" s="2">
        <v>79.069999999999993</v>
      </c>
      <c r="ES226" s="2">
        <v>0.18</v>
      </c>
      <c r="ET226" s="2">
        <v>0.97</v>
      </c>
      <c r="EU226" s="2">
        <v>0.26</v>
      </c>
      <c r="EV226" s="2">
        <v>77.92</v>
      </c>
      <c r="EW226" s="2">
        <v>8.1</v>
      </c>
      <c r="EX226" s="2">
        <v>0.02</v>
      </c>
      <c r="EY226" s="2">
        <v>0</v>
      </c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65"/>
        <v>0</v>
      </c>
      <c r="FS226" s="2">
        <v>0</v>
      </c>
      <c r="FT226" s="2" t="s">
        <v>44</v>
      </c>
      <c r="FU226" s="2" t="s">
        <v>45</v>
      </c>
      <c r="FV226" s="2"/>
      <c r="FW226" s="2"/>
      <c r="FX226" s="2">
        <v>94.5</v>
      </c>
      <c r="FY226" s="2">
        <v>46.75</v>
      </c>
      <c r="FZ226" s="2"/>
      <c r="GA226" s="2" t="s">
        <v>6</v>
      </c>
      <c r="GB226" s="2"/>
      <c r="GC226" s="2"/>
      <c r="GD226" s="2">
        <v>0</v>
      </c>
      <c r="GE226" s="2"/>
      <c r="GF226" s="2">
        <v>1138646690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66"/>
        <v>0</v>
      </c>
      <c r="GM226" s="2">
        <f t="shared" si="267"/>
        <v>536.19000000000005</v>
      </c>
      <c r="GN226" s="2">
        <f t="shared" si="268"/>
        <v>536.19000000000005</v>
      </c>
      <c r="GO226" s="2">
        <f t="shared" si="269"/>
        <v>0</v>
      </c>
      <c r="GP226" s="2">
        <f t="shared" si="270"/>
        <v>0</v>
      </c>
      <c r="GQ226" s="2"/>
      <c r="GR226" s="2">
        <v>0</v>
      </c>
      <c r="GS226" s="2">
        <v>3</v>
      </c>
      <c r="GT226" s="2">
        <v>0</v>
      </c>
      <c r="GU226" s="2" t="s">
        <v>6</v>
      </c>
      <c r="GV226" s="2">
        <f t="shared" si="271"/>
        <v>0</v>
      </c>
      <c r="GW226" s="2">
        <v>1</v>
      </c>
      <c r="GX226" s="2">
        <f t="shared" si="272"/>
        <v>0</v>
      </c>
      <c r="GY226" s="2"/>
      <c r="GZ226" s="2"/>
      <c r="HA226" s="2">
        <v>0</v>
      </c>
      <c r="HB226" s="2">
        <v>0</v>
      </c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17</v>
      </c>
      <c r="B227">
        <v>1</v>
      </c>
      <c r="C227">
        <f>ROW(SmtRes!A448)</f>
        <v>448</v>
      </c>
      <c r="D227">
        <f>ROW(EtalonRes!A452)</f>
        <v>452</v>
      </c>
      <c r="E227" t="s">
        <v>405</v>
      </c>
      <c r="F227" t="s">
        <v>406</v>
      </c>
      <c r="G227" t="s">
        <v>407</v>
      </c>
      <c r="H227" t="s">
        <v>18</v>
      </c>
      <c r="I227">
        <f>ROUND(245.14/100,9)</f>
        <v>2.4514</v>
      </c>
      <c r="J227">
        <v>0</v>
      </c>
      <c r="O227">
        <f t="shared" si="240"/>
        <v>1463.54</v>
      </c>
      <c r="P227">
        <f t="shared" si="241"/>
        <v>2.89</v>
      </c>
      <c r="Q227">
        <f t="shared" si="242"/>
        <v>19.62</v>
      </c>
      <c r="R227">
        <f t="shared" si="243"/>
        <v>5.31</v>
      </c>
      <c r="S227">
        <f t="shared" si="244"/>
        <v>1441.03</v>
      </c>
      <c r="T227">
        <f t="shared" si="245"/>
        <v>0</v>
      </c>
      <c r="U227">
        <f t="shared" si="246"/>
        <v>22.834790999999999</v>
      </c>
      <c r="V227">
        <f t="shared" si="247"/>
        <v>6.1285000000000006E-2</v>
      </c>
      <c r="W227">
        <f t="shared" si="248"/>
        <v>0</v>
      </c>
      <c r="X227">
        <f t="shared" si="249"/>
        <v>1374.02</v>
      </c>
      <c r="Y227">
        <f t="shared" si="250"/>
        <v>679.78</v>
      </c>
      <c r="AA227">
        <v>16697019</v>
      </c>
      <c r="AB227">
        <f t="shared" si="251"/>
        <v>91.01</v>
      </c>
      <c r="AC227">
        <f t="shared" si="237"/>
        <v>0.18</v>
      </c>
      <c r="AD227">
        <f>ROUND(((((ET227*1.25))-((EU227*1.25)))+AE227),2)</f>
        <v>1.22</v>
      </c>
      <c r="AE227">
        <f>ROUND(((EU227*1.25)),2)</f>
        <v>0.33</v>
      </c>
      <c r="AF227">
        <f>ROUND(((EV227*1.15)),2)</f>
        <v>89.61</v>
      </c>
      <c r="AG227">
        <f t="shared" si="252"/>
        <v>0</v>
      </c>
      <c r="AH227">
        <f>((EW227*1.15))</f>
        <v>9.3149999999999995</v>
      </c>
      <c r="AI227">
        <f>((EX227*1.25))</f>
        <v>2.5000000000000001E-2</v>
      </c>
      <c r="AJ227">
        <f t="shared" si="253"/>
        <v>0</v>
      </c>
      <c r="AK227">
        <v>79.069999999999993</v>
      </c>
      <c r="AL227">
        <v>0.18</v>
      </c>
      <c r="AM227">
        <v>0.97</v>
      </c>
      <c r="AN227">
        <v>0.26</v>
      </c>
      <c r="AO227">
        <v>77.92</v>
      </c>
      <c r="AP227">
        <v>0</v>
      </c>
      <c r="AQ227">
        <v>8.1</v>
      </c>
      <c r="AR227">
        <v>0.02</v>
      </c>
      <c r="AS227">
        <v>0</v>
      </c>
      <c r="AT227">
        <v>95</v>
      </c>
      <c r="AU227">
        <v>47</v>
      </c>
      <c r="AV227">
        <v>1</v>
      </c>
      <c r="AW227">
        <v>1</v>
      </c>
      <c r="AZ227">
        <v>6.56</v>
      </c>
      <c r="BA227">
        <v>6.56</v>
      </c>
      <c r="BB227">
        <v>6.56</v>
      </c>
      <c r="BC227">
        <v>6.56</v>
      </c>
      <c r="BD227" t="s">
        <v>6</v>
      </c>
      <c r="BE227" t="s">
        <v>6</v>
      </c>
      <c r="BF227" t="s">
        <v>6</v>
      </c>
      <c r="BG227" t="s">
        <v>6</v>
      </c>
      <c r="BH227">
        <v>0</v>
      </c>
      <c r="BI227">
        <v>1</v>
      </c>
      <c r="BJ227" t="s">
        <v>408</v>
      </c>
      <c r="BM227">
        <v>15001</v>
      </c>
      <c r="BN227">
        <v>0</v>
      </c>
      <c r="BO227" t="s">
        <v>6</v>
      </c>
      <c r="BP227">
        <v>0</v>
      </c>
      <c r="BQ227">
        <v>2</v>
      </c>
      <c r="BR227">
        <v>0</v>
      </c>
      <c r="BS227">
        <v>6.56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105</v>
      </c>
      <c r="CA227">
        <v>55</v>
      </c>
      <c r="CF227">
        <v>0</v>
      </c>
      <c r="CG227">
        <v>0</v>
      </c>
      <c r="CM227">
        <v>0</v>
      </c>
      <c r="CN227" t="s">
        <v>1430</v>
      </c>
      <c r="CO227">
        <v>0</v>
      </c>
      <c r="CP227">
        <f t="shared" si="254"/>
        <v>1463.54</v>
      </c>
      <c r="CQ227">
        <f t="shared" si="255"/>
        <v>1.1807999999999998</v>
      </c>
      <c r="CR227">
        <f t="shared" si="256"/>
        <v>8.0031999999999996</v>
      </c>
      <c r="CS227">
        <f t="shared" si="257"/>
        <v>2.1648000000000001</v>
      </c>
      <c r="CT227">
        <f t="shared" si="258"/>
        <v>587.84159999999997</v>
      </c>
      <c r="CU227">
        <f t="shared" si="259"/>
        <v>0</v>
      </c>
      <c r="CV227">
        <f t="shared" si="260"/>
        <v>9.3149999999999995</v>
      </c>
      <c r="CW227">
        <f t="shared" si="261"/>
        <v>2.5000000000000001E-2</v>
      </c>
      <c r="CX227">
        <f t="shared" si="262"/>
        <v>0</v>
      </c>
      <c r="CY227">
        <f t="shared" si="263"/>
        <v>1374.0229999999999</v>
      </c>
      <c r="CZ227">
        <f t="shared" si="264"/>
        <v>679.77979999999991</v>
      </c>
      <c r="DC227" t="s">
        <v>6</v>
      </c>
      <c r="DD227" t="s">
        <v>6</v>
      </c>
      <c r="DE227" t="s">
        <v>38</v>
      </c>
      <c r="DF227" t="s">
        <v>38</v>
      </c>
      <c r="DG227" t="s">
        <v>39</v>
      </c>
      <c r="DH227" t="s">
        <v>6</v>
      </c>
      <c r="DI227" t="s">
        <v>39</v>
      </c>
      <c r="DJ227" t="s">
        <v>38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1005</v>
      </c>
      <c r="DV227" t="s">
        <v>18</v>
      </c>
      <c r="DW227" t="s">
        <v>18</v>
      </c>
      <c r="DX227">
        <v>100</v>
      </c>
      <c r="EE227">
        <v>16510513</v>
      </c>
      <c r="EF227">
        <v>2</v>
      </c>
      <c r="EG227" t="s">
        <v>40</v>
      </c>
      <c r="EH227">
        <v>0</v>
      </c>
      <c r="EI227" t="s">
        <v>6</v>
      </c>
      <c r="EJ227">
        <v>1</v>
      </c>
      <c r="EK227">
        <v>15001</v>
      </c>
      <c r="EL227" t="s">
        <v>274</v>
      </c>
      <c r="EM227" t="s">
        <v>275</v>
      </c>
      <c r="EO227" t="s">
        <v>43</v>
      </c>
      <c r="EQ227">
        <v>131072</v>
      </c>
      <c r="ER227">
        <v>79.069999999999993</v>
      </c>
      <c r="ES227">
        <v>0.18</v>
      </c>
      <c r="ET227">
        <v>0.97</v>
      </c>
      <c r="EU227">
        <v>0.26</v>
      </c>
      <c r="EV227">
        <v>77.92</v>
      </c>
      <c r="EW227">
        <v>8.1</v>
      </c>
      <c r="EX227">
        <v>0.02</v>
      </c>
      <c r="EY227">
        <v>0</v>
      </c>
      <c r="FQ227">
        <v>0</v>
      </c>
      <c r="FR227">
        <f t="shared" si="265"/>
        <v>0</v>
      </c>
      <c r="FS227">
        <v>0</v>
      </c>
      <c r="FT227" t="s">
        <v>44</v>
      </c>
      <c r="FU227" t="s">
        <v>45</v>
      </c>
      <c r="FX227">
        <v>94.5</v>
      </c>
      <c r="FY227">
        <v>46.75</v>
      </c>
      <c r="GA227" t="s">
        <v>6</v>
      </c>
      <c r="GD227">
        <v>0</v>
      </c>
      <c r="GF227">
        <v>1138646690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266"/>
        <v>0</v>
      </c>
      <c r="GM227">
        <f t="shared" si="267"/>
        <v>3517.34</v>
      </c>
      <c r="GN227">
        <f t="shared" si="268"/>
        <v>3517.34</v>
      </c>
      <c r="GO227">
        <f t="shared" si="269"/>
        <v>0</v>
      </c>
      <c r="GP227">
        <f t="shared" si="270"/>
        <v>0</v>
      </c>
      <c r="GR227">
        <v>0</v>
      </c>
      <c r="GS227">
        <v>3</v>
      </c>
      <c r="GT227">
        <v>0</v>
      </c>
      <c r="GU227" t="s">
        <v>6</v>
      </c>
      <c r="GV227">
        <f t="shared" si="271"/>
        <v>0</v>
      </c>
      <c r="GW227">
        <v>1</v>
      </c>
      <c r="GX227">
        <f t="shared" si="272"/>
        <v>0</v>
      </c>
      <c r="HA227">
        <v>0</v>
      </c>
      <c r="HB227">
        <v>0</v>
      </c>
      <c r="IK227">
        <v>0</v>
      </c>
    </row>
    <row r="228" spans="1:255" x14ac:dyDescent="0.2">
      <c r="A228" s="2">
        <v>18</v>
      </c>
      <c r="B228" s="2">
        <v>1</v>
      </c>
      <c r="C228" s="2">
        <v>442</v>
      </c>
      <c r="D228" s="2"/>
      <c r="E228" s="2" t="s">
        <v>409</v>
      </c>
      <c r="F228" s="2" t="s">
        <v>370</v>
      </c>
      <c r="G228" s="2" t="s">
        <v>371</v>
      </c>
      <c r="H228" s="2" t="s">
        <v>372</v>
      </c>
      <c r="I228" s="2">
        <f>I226*J228</f>
        <v>30.642500000000002</v>
      </c>
      <c r="J228" s="2">
        <v>12.5</v>
      </c>
      <c r="K228" s="2"/>
      <c r="L228" s="2"/>
      <c r="M228" s="2"/>
      <c r="N228" s="2"/>
      <c r="O228" s="2">
        <f t="shared" si="240"/>
        <v>939.81</v>
      </c>
      <c r="P228" s="2">
        <f t="shared" si="241"/>
        <v>939.81</v>
      </c>
      <c r="Q228" s="2">
        <f t="shared" si="242"/>
        <v>0</v>
      </c>
      <c r="R228" s="2">
        <f t="shared" si="243"/>
        <v>0</v>
      </c>
      <c r="S228" s="2">
        <f t="shared" si="244"/>
        <v>0</v>
      </c>
      <c r="T228" s="2">
        <f t="shared" si="245"/>
        <v>0</v>
      </c>
      <c r="U228" s="2">
        <f t="shared" si="246"/>
        <v>0</v>
      </c>
      <c r="V228" s="2">
        <f t="shared" si="247"/>
        <v>0</v>
      </c>
      <c r="W228" s="2">
        <f t="shared" si="248"/>
        <v>0</v>
      </c>
      <c r="X228" s="2">
        <f t="shared" si="249"/>
        <v>0</v>
      </c>
      <c r="Y228" s="2">
        <f t="shared" si="250"/>
        <v>0</v>
      </c>
      <c r="Z228" s="2"/>
      <c r="AA228" s="2">
        <v>16697018</v>
      </c>
      <c r="AB228" s="2">
        <f t="shared" si="251"/>
        <v>30.67</v>
      </c>
      <c r="AC228" s="2">
        <f t="shared" si="237"/>
        <v>30.67</v>
      </c>
      <c r="AD228" s="2">
        <f>ROUND((((ET228)-(EU228))+AE228),2)</f>
        <v>0</v>
      </c>
      <c r="AE228" s="2">
        <f>ROUND((EU228),2)</f>
        <v>0</v>
      </c>
      <c r="AF228" s="2">
        <f>ROUND((EV228),2)</f>
        <v>0</v>
      </c>
      <c r="AG228" s="2">
        <f t="shared" si="252"/>
        <v>0</v>
      </c>
      <c r="AH228" s="2">
        <f>(EW228)</f>
        <v>0</v>
      </c>
      <c r="AI228" s="2">
        <f>(EX228)</f>
        <v>0</v>
      </c>
      <c r="AJ228" s="2">
        <f t="shared" si="253"/>
        <v>0</v>
      </c>
      <c r="AK228" s="2">
        <v>30.67</v>
      </c>
      <c r="AL228" s="2">
        <v>30.67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95</v>
      </c>
      <c r="AU228" s="2">
        <v>47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6</v>
      </c>
      <c r="BE228" s="2" t="s">
        <v>6</v>
      </c>
      <c r="BF228" s="2" t="s">
        <v>6</v>
      </c>
      <c r="BG228" s="2" t="s">
        <v>6</v>
      </c>
      <c r="BH228" s="2">
        <v>3</v>
      </c>
      <c r="BI228" s="2">
        <v>1</v>
      </c>
      <c r="BJ228" s="2" t="s">
        <v>373</v>
      </c>
      <c r="BK228" s="2"/>
      <c r="BL228" s="2"/>
      <c r="BM228" s="2">
        <v>15001</v>
      </c>
      <c r="BN228" s="2">
        <v>0</v>
      </c>
      <c r="BO228" s="2" t="s">
        <v>6</v>
      </c>
      <c r="BP228" s="2">
        <v>0</v>
      </c>
      <c r="BQ228" s="2">
        <v>2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6</v>
      </c>
      <c r="BZ228" s="2">
        <v>105</v>
      </c>
      <c r="CA228" s="2">
        <v>55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6</v>
      </c>
      <c r="CO228" s="2">
        <v>0</v>
      </c>
      <c r="CP228" s="2">
        <f t="shared" si="254"/>
        <v>939.81</v>
      </c>
      <c r="CQ228" s="2">
        <f t="shared" si="255"/>
        <v>30.67</v>
      </c>
      <c r="CR228" s="2">
        <f t="shared" si="256"/>
        <v>0</v>
      </c>
      <c r="CS228" s="2">
        <f t="shared" si="257"/>
        <v>0</v>
      </c>
      <c r="CT228" s="2">
        <f t="shared" si="258"/>
        <v>0</v>
      </c>
      <c r="CU228" s="2">
        <f t="shared" si="259"/>
        <v>0</v>
      </c>
      <c r="CV228" s="2">
        <f t="shared" si="260"/>
        <v>0</v>
      </c>
      <c r="CW228" s="2">
        <f t="shared" si="261"/>
        <v>0</v>
      </c>
      <c r="CX228" s="2">
        <f t="shared" si="262"/>
        <v>0</v>
      </c>
      <c r="CY228" s="2">
        <f t="shared" si="263"/>
        <v>0</v>
      </c>
      <c r="CZ228" s="2">
        <f t="shared" si="264"/>
        <v>0</v>
      </c>
      <c r="DA228" s="2"/>
      <c r="DB228" s="2"/>
      <c r="DC228" s="2" t="s">
        <v>6</v>
      </c>
      <c r="DD228" s="2" t="s">
        <v>6</v>
      </c>
      <c r="DE228" s="2" t="s">
        <v>6</v>
      </c>
      <c r="DF228" s="2" t="s">
        <v>6</v>
      </c>
      <c r="DG228" s="2" t="s">
        <v>6</v>
      </c>
      <c r="DH228" s="2" t="s">
        <v>6</v>
      </c>
      <c r="DI228" s="2" t="s">
        <v>6</v>
      </c>
      <c r="DJ228" s="2" t="s">
        <v>6</v>
      </c>
      <c r="DK228" s="2" t="s">
        <v>6</v>
      </c>
      <c r="DL228" s="2" t="s">
        <v>6</v>
      </c>
      <c r="DM228" s="2" t="s">
        <v>6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1002</v>
      </c>
      <c r="DV228" s="2" t="s">
        <v>372</v>
      </c>
      <c r="DW228" s="2" t="s">
        <v>372</v>
      </c>
      <c r="DX228" s="2">
        <v>1</v>
      </c>
      <c r="DY228" s="2"/>
      <c r="DZ228" s="2"/>
      <c r="EA228" s="2"/>
      <c r="EB228" s="2"/>
      <c r="EC228" s="2"/>
      <c r="ED228" s="2"/>
      <c r="EE228" s="2">
        <v>16510513</v>
      </c>
      <c r="EF228" s="2">
        <v>2</v>
      </c>
      <c r="EG228" s="2" t="s">
        <v>40</v>
      </c>
      <c r="EH228" s="2">
        <v>0</v>
      </c>
      <c r="EI228" s="2" t="s">
        <v>6</v>
      </c>
      <c r="EJ228" s="2">
        <v>1</v>
      </c>
      <c r="EK228" s="2">
        <v>15001</v>
      </c>
      <c r="EL228" s="2" t="s">
        <v>274</v>
      </c>
      <c r="EM228" s="2" t="s">
        <v>275</v>
      </c>
      <c r="EN228" s="2"/>
      <c r="EO228" s="2" t="s">
        <v>6</v>
      </c>
      <c r="EP228" s="2"/>
      <c r="EQ228" s="2">
        <v>0</v>
      </c>
      <c r="ER228" s="2">
        <v>30.67</v>
      </c>
      <c r="ES228" s="2">
        <v>30.67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65"/>
        <v>0</v>
      </c>
      <c r="FS228" s="2">
        <v>0</v>
      </c>
      <c r="FT228" s="2" t="s">
        <v>44</v>
      </c>
      <c r="FU228" s="2" t="s">
        <v>45</v>
      </c>
      <c r="FV228" s="2"/>
      <c r="FW228" s="2"/>
      <c r="FX228" s="2">
        <v>94.5</v>
      </c>
      <c r="FY228" s="2">
        <v>46.75</v>
      </c>
      <c r="FZ228" s="2"/>
      <c r="GA228" s="2" t="s">
        <v>6</v>
      </c>
      <c r="GB228" s="2"/>
      <c r="GC228" s="2"/>
      <c r="GD228" s="2">
        <v>0</v>
      </c>
      <c r="GE228" s="2"/>
      <c r="GF228" s="2">
        <v>-511336025</v>
      </c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266"/>
        <v>0</v>
      </c>
      <c r="GM228" s="2">
        <f t="shared" si="267"/>
        <v>939.81</v>
      </c>
      <c r="GN228" s="2">
        <f t="shared" si="268"/>
        <v>939.81</v>
      </c>
      <c r="GO228" s="2">
        <f t="shared" si="269"/>
        <v>0</v>
      </c>
      <c r="GP228" s="2">
        <f t="shared" si="270"/>
        <v>0</v>
      </c>
      <c r="GQ228" s="2"/>
      <c r="GR228" s="2">
        <v>0</v>
      </c>
      <c r="GS228" s="2">
        <v>3</v>
      </c>
      <c r="GT228" s="2">
        <v>0</v>
      </c>
      <c r="GU228" s="2" t="s">
        <v>6</v>
      </c>
      <c r="GV228" s="2">
        <f t="shared" si="271"/>
        <v>0</v>
      </c>
      <c r="GW228" s="2">
        <v>1</v>
      </c>
      <c r="GX228" s="2">
        <f t="shared" si="272"/>
        <v>0</v>
      </c>
      <c r="GY228" s="2"/>
      <c r="GZ228" s="2"/>
      <c r="HA228" s="2">
        <v>0</v>
      </c>
      <c r="HB228" s="2">
        <v>0</v>
      </c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18</v>
      </c>
      <c r="B229">
        <v>1</v>
      </c>
      <c r="C229">
        <v>448</v>
      </c>
      <c r="E229" t="s">
        <v>409</v>
      </c>
      <c r="F229" t="s">
        <v>370</v>
      </c>
      <c r="G229" t="s">
        <v>371</v>
      </c>
      <c r="H229" t="s">
        <v>372</v>
      </c>
      <c r="I229">
        <f>I227*J229</f>
        <v>30.642500000000002</v>
      </c>
      <c r="J229">
        <v>12.5</v>
      </c>
      <c r="O229">
        <f t="shared" si="240"/>
        <v>6165.12</v>
      </c>
      <c r="P229">
        <f t="shared" si="241"/>
        <v>6165.12</v>
      </c>
      <c r="Q229">
        <f t="shared" si="242"/>
        <v>0</v>
      </c>
      <c r="R229">
        <f t="shared" si="243"/>
        <v>0</v>
      </c>
      <c r="S229">
        <f t="shared" si="244"/>
        <v>0</v>
      </c>
      <c r="T229">
        <f t="shared" si="245"/>
        <v>0</v>
      </c>
      <c r="U229">
        <f t="shared" si="246"/>
        <v>0</v>
      </c>
      <c r="V229">
        <f t="shared" si="247"/>
        <v>0</v>
      </c>
      <c r="W229">
        <f t="shared" si="248"/>
        <v>0</v>
      </c>
      <c r="X229">
        <f t="shared" si="249"/>
        <v>0</v>
      </c>
      <c r="Y229">
        <f t="shared" si="250"/>
        <v>0</v>
      </c>
      <c r="AA229">
        <v>16697019</v>
      </c>
      <c r="AB229">
        <f t="shared" si="251"/>
        <v>30.67</v>
      </c>
      <c r="AC229">
        <f t="shared" si="237"/>
        <v>30.67</v>
      </c>
      <c r="AD229">
        <f>ROUND((((ET229)-(EU229))+AE229),2)</f>
        <v>0</v>
      </c>
      <c r="AE229">
        <f>ROUND((EU229),2)</f>
        <v>0</v>
      </c>
      <c r="AF229">
        <f>ROUND((EV229),2)</f>
        <v>0</v>
      </c>
      <c r="AG229">
        <f t="shared" si="252"/>
        <v>0</v>
      </c>
      <c r="AH229">
        <f>(EW229)</f>
        <v>0</v>
      </c>
      <c r="AI229">
        <f>(EX229)</f>
        <v>0</v>
      </c>
      <c r="AJ229">
        <f t="shared" si="253"/>
        <v>0</v>
      </c>
      <c r="AK229">
        <v>30.67</v>
      </c>
      <c r="AL229">
        <v>30.67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95</v>
      </c>
      <c r="AU229">
        <v>47</v>
      </c>
      <c r="AV229">
        <v>1</v>
      </c>
      <c r="AW229">
        <v>1</v>
      </c>
      <c r="AZ229">
        <v>6.56</v>
      </c>
      <c r="BA229">
        <v>1</v>
      </c>
      <c r="BB229">
        <v>1</v>
      </c>
      <c r="BC229">
        <v>6.56</v>
      </c>
      <c r="BD229" t="s">
        <v>6</v>
      </c>
      <c r="BE229" t="s">
        <v>6</v>
      </c>
      <c r="BF229" t="s">
        <v>6</v>
      </c>
      <c r="BG229" t="s">
        <v>6</v>
      </c>
      <c r="BH229">
        <v>3</v>
      </c>
      <c r="BI229">
        <v>1</v>
      </c>
      <c r="BJ229" t="s">
        <v>373</v>
      </c>
      <c r="BM229">
        <v>15001</v>
      </c>
      <c r="BN229">
        <v>0</v>
      </c>
      <c r="BO229" t="s">
        <v>6</v>
      </c>
      <c r="BP229">
        <v>0</v>
      </c>
      <c r="BQ229">
        <v>2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105</v>
      </c>
      <c r="CA229">
        <v>55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254"/>
        <v>6165.12</v>
      </c>
      <c r="CQ229">
        <f t="shared" si="255"/>
        <v>201.1952</v>
      </c>
      <c r="CR229">
        <f t="shared" si="256"/>
        <v>0</v>
      </c>
      <c r="CS229">
        <f t="shared" si="257"/>
        <v>0</v>
      </c>
      <c r="CT229">
        <f t="shared" si="258"/>
        <v>0</v>
      </c>
      <c r="CU229">
        <f t="shared" si="259"/>
        <v>0</v>
      </c>
      <c r="CV229">
        <f t="shared" si="260"/>
        <v>0</v>
      </c>
      <c r="CW229">
        <f t="shared" si="261"/>
        <v>0</v>
      </c>
      <c r="CX229">
        <f t="shared" si="262"/>
        <v>0</v>
      </c>
      <c r="CY229">
        <f t="shared" si="263"/>
        <v>0</v>
      </c>
      <c r="CZ229">
        <f t="shared" si="264"/>
        <v>0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1002</v>
      </c>
      <c r="DV229" t="s">
        <v>372</v>
      </c>
      <c r="DW229" t="s">
        <v>372</v>
      </c>
      <c r="DX229">
        <v>1</v>
      </c>
      <c r="EE229">
        <v>16510513</v>
      </c>
      <c r="EF229">
        <v>2</v>
      </c>
      <c r="EG229" t="s">
        <v>40</v>
      </c>
      <c r="EH229">
        <v>0</v>
      </c>
      <c r="EI229" t="s">
        <v>6</v>
      </c>
      <c r="EJ229">
        <v>1</v>
      </c>
      <c r="EK229">
        <v>15001</v>
      </c>
      <c r="EL229" t="s">
        <v>274</v>
      </c>
      <c r="EM229" t="s">
        <v>275</v>
      </c>
      <c r="EO229" t="s">
        <v>6</v>
      </c>
      <c r="EQ229">
        <v>0</v>
      </c>
      <c r="ER229">
        <v>30.67</v>
      </c>
      <c r="ES229">
        <v>30.67</v>
      </c>
      <c r="ET229">
        <v>0</v>
      </c>
      <c r="EU229">
        <v>0</v>
      </c>
      <c r="EV229">
        <v>0</v>
      </c>
      <c r="EW229">
        <v>0</v>
      </c>
      <c r="EX229">
        <v>0</v>
      </c>
      <c r="FQ229">
        <v>0</v>
      </c>
      <c r="FR229">
        <f t="shared" si="265"/>
        <v>0</v>
      </c>
      <c r="FS229">
        <v>0</v>
      </c>
      <c r="FT229" t="s">
        <v>44</v>
      </c>
      <c r="FU229" t="s">
        <v>45</v>
      </c>
      <c r="FX229">
        <v>94.5</v>
      </c>
      <c r="FY229">
        <v>46.75</v>
      </c>
      <c r="GA229" t="s">
        <v>6</v>
      </c>
      <c r="GD229">
        <v>0</v>
      </c>
      <c r="GF229">
        <v>-511336025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266"/>
        <v>0</v>
      </c>
      <c r="GM229">
        <f t="shared" si="267"/>
        <v>6165.12</v>
      </c>
      <c r="GN229">
        <f t="shared" si="268"/>
        <v>6165.12</v>
      </c>
      <c r="GO229">
        <f t="shared" si="269"/>
        <v>0</v>
      </c>
      <c r="GP229">
        <f t="shared" si="270"/>
        <v>0</v>
      </c>
      <c r="GR229">
        <v>0</v>
      </c>
      <c r="GS229">
        <v>3</v>
      </c>
      <c r="GT229">
        <v>0</v>
      </c>
      <c r="GU229" t="s">
        <v>6</v>
      </c>
      <c r="GV229">
        <f t="shared" si="271"/>
        <v>0</v>
      </c>
      <c r="GW229">
        <v>1</v>
      </c>
      <c r="GX229">
        <f t="shared" si="272"/>
        <v>0</v>
      </c>
      <c r="HA229">
        <v>0</v>
      </c>
      <c r="HB229">
        <v>0</v>
      </c>
      <c r="IK229">
        <v>0</v>
      </c>
    </row>
    <row r="230" spans="1:255" x14ac:dyDescent="0.2">
      <c r="A230" s="2">
        <v>17</v>
      </c>
      <c r="B230" s="2">
        <v>1</v>
      </c>
      <c r="C230" s="2">
        <f>ROW(SmtRes!A456)</f>
        <v>456</v>
      </c>
      <c r="D230" s="2">
        <f>ROW(EtalonRes!A460)</f>
        <v>460</v>
      </c>
      <c r="E230" s="2" t="s">
        <v>410</v>
      </c>
      <c r="F230" s="2" t="s">
        <v>411</v>
      </c>
      <c r="G230" s="2" t="s">
        <v>412</v>
      </c>
      <c r="H230" s="2" t="s">
        <v>18</v>
      </c>
      <c r="I230" s="2">
        <f>ROUND(245.14/100,9)</f>
        <v>2.4514</v>
      </c>
      <c r="J230" s="2">
        <v>0</v>
      </c>
      <c r="K230" s="2"/>
      <c r="L230" s="2"/>
      <c r="M230" s="2"/>
      <c r="N230" s="2"/>
      <c r="O230" s="2">
        <f t="shared" si="240"/>
        <v>2126.34</v>
      </c>
      <c r="P230" s="2">
        <f t="shared" si="241"/>
        <v>729.24</v>
      </c>
      <c r="Q230" s="2">
        <f t="shared" si="242"/>
        <v>34.119999999999997</v>
      </c>
      <c r="R230" s="2">
        <f t="shared" si="243"/>
        <v>6.52</v>
      </c>
      <c r="S230" s="2">
        <f t="shared" si="244"/>
        <v>1362.98</v>
      </c>
      <c r="T230" s="2">
        <f t="shared" si="245"/>
        <v>0</v>
      </c>
      <c r="U230" s="2">
        <f t="shared" si="246"/>
        <v>151.95002899999997</v>
      </c>
      <c r="V230" s="2">
        <f t="shared" si="247"/>
        <v>0.55156499999999997</v>
      </c>
      <c r="W230" s="2">
        <f t="shared" si="248"/>
        <v>0</v>
      </c>
      <c r="X230" s="2">
        <f t="shared" si="249"/>
        <v>1301.03</v>
      </c>
      <c r="Y230" s="2">
        <f t="shared" si="250"/>
        <v>643.66999999999996</v>
      </c>
      <c r="Z230" s="2"/>
      <c r="AA230" s="2">
        <v>16697018</v>
      </c>
      <c r="AB230" s="2">
        <f t="shared" si="251"/>
        <v>867.4</v>
      </c>
      <c r="AC230" s="2">
        <f t="shared" ref="AC230:AC261" si="280">ROUND((ES230),2)</f>
        <v>297.48</v>
      </c>
      <c r="AD230" s="2">
        <f>ROUND(((((ET230*1.25))-((EU230*1.25)))+AE230),2)</f>
        <v>13.92</v>
      </c>
      <c r="AE230" s="2">
        <f>ROUND(((EU230*1.25)),2)</f>
        <v>2.66</v>
      </c>
      <c r="AF230" s="2">
        <f>ROUND(((EV230*1.15)),2)</f>
        <v>556</v>
      </c>
      <c r="AG230" s="2">
        <f t="shared" si="252"/>
        <v>0</v>
      </c>
      <c r="AH230" s="2">
        <f>((EW230*1.15))</f>
        <v>61.984999999999992</v>
      </c>
      <c r="AI230" s="2">
        <f>((EX230*1.25))</f>
        <v>0.22499999999999998</v>
      </c>
      <c r="AJ230" s="2">
        <f t="shared" si="253"/>
        <v>0</v>
      </c>
      <c r="AK230" s="2">
        <v>792.1</v>
      </c>
      <c r="AL230" s="2">
        <v>297.48</v>
      </c>
      <c r="AM230" s="2">
        <v>11.14</v>
      </c>
      <c r="AN230" s="2">
        <v>2.13</v>
      </c>
      <c r="AO230" s="2">
        <v>483.48</v>
      </c>
      <c r="AP230" s="2">
        <v>0</v>
      </c>
      <c r="AQ230" s="2">
        <v>53.9</v>
      </c>
      <c r="AR230" s="2">
        <v>0.18</v>
      </c>
      <c r="AS230" s="2">
        <v>0</v>
      </c>
      <c r="AT230" s="2">
        <v>95</v>
      </c>
      <c r="AU230" s="2">
        <v>47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6</v>
      </c>
      <c r="BE230" s="2" t="s">
        <v>6</v>
      </c>
      <c r="BF230" s="2" t="s">
        <v>6</v>
      </c>
      <c r="BG230" s="2" t="s">
        <v>6</v>
      </c>
      <c r="BH230" s="2">
        <v>0</v>
      </c>
      <c r="BI230" s="2">
        <v>1</v>
      </c>
      <c r="BJ230" s="2" t="s">
        <v>413</v>
      </c>
      <c r="BK230" s="2"/>
      <c r="BL230" s="2"/>
      <c r="BM230" s="2">
        <v>15001</v>
      </c>
      <c r="BN230" s="2">
        <v>0</v>
      </c>
      <c r="BO230" s="2" t="s">
        <v>6</v>
      </c>
      <c r="BP230" s="2">
        <v>0</v>
      </c>
      <c r="BQ230" s="2">
        <v>2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6</v>
      </c>
      <c r="BZ230" s="2">
        <v>105</v>
      </c>
      <c r="CA230" s="2">
        <v>55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1430</v>
      </c>
      <c r="CO230" s="2">
        <v>0</v>
      </c>
      <c r="CP230" s="2">
        <f t="shared" si="254"/>
        <v>2126.34</v>
      </c>
      <c r="CQ230" s="2">
        <f t="shared" si="255"/>
        <v>297.48</v>
      </c>
      <c r="CR230" s="2">
        <f t="shared" si="256"/>
        <v>13.92</v>
      </c>
      <c r="CS230" s="2">
        <f t="shared" si="257"/>
        <v>2.66</v>
      </c>
      <c r="CT230" s="2">
        <f t="shared" si="258"/>
        <v>556</v>
      </c>
      <c r="CU230" s="2">
        <f t="shared" si="259"/>
        <v>0</v>
      </c>
      <c r="CV230" s="2">
        <f t="shared" si="260"/>
        <v>61.984999999999992</v>
      </c>
      <c r="CW230" s="2">
        <f t="shared" si="261"/>
        <v>0.22499999999999998</v>
      </c>
      <c r="CX230" s="2">
        <f t="shared" si="262"/>
        <v>0</v>
      </c>
      <c r="CY230" s="2">
        <f t="shared" si="263"/>
        <v>1301.0250000000001</v>
      </c>
      <c r="CZ230" s="2">
        <f t="shared" si="264"/>
        <v>643.66499999999996</v>
      </c>
      <c r="DA230" s="2"/>
      <c r="DB230" s="2"/>
      <c r="DC230" s="2" t="s">
        <v>6</v>
      </c>
      <c r="DD230" s="2" t="s">
        <v>6</v>
      </c>
      <c r="DE230" s="2" t="s">
        <v>38</v>
      </c>
      <c r="DF230" s="2" t="s">
        <v>38</v>
      </c>
      <c r="DG230" s="2" t="s">
        <v>39</v>
      </c>
      <c r="DH230" s="2" t="s">
        <v>6</v>
      </c>
      <c r="DI230" s="2" t="s">
        <v>39</v>
      </c>
      <c r="DJ230" s="2" t="s">
        <v>38</v>
      </c>
      <c r="DK230" s="2" t="s">
        <v>6</v>
      </c>
      <c r="DL230" s="2" t="s">
        <v>6</v>
      </c>
      <c r="DM230" s="2" t="s">
        <v>6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1005</v>
      </c>
      <c r="DV230" s="2" t="s">
        <v>18</v>
      </c>
      <c r="DW230" s="2" t="s">
        <v>18</v>
      </c>
      <c r="DX230" s="2">
        <v>100</v>
      </c>
      <c r="DY230" s="2"/>
      <c r="DZ230" s="2"/>
      <c r="EA230" s="2"/>
      <c r="EB230" s="2"/>
      <c r="EC230" s="2"/>
      <c r="ED230" s="2"/>
      <c r="EE230" s="2">
        <v>16510513</v>
      </c>
      <c r="EF230" s="2">
        <v>2</v>
      </c>
      <c r="EG230" s="2" t="s">
        <v>40</v>
      </c>
      <c r="EH230" s="2">
        <v>0</v>
      </c>
      <c r="EI230" s="2" t="s">
        <v>6</v>
      </c>
      <c r="EJ230" s="2">
        <v>1</v>
      </c>
      <c r="EK230" s="2">
        <v>15001</v>
      </c>
      <c r="EL230" s="2" t="s">
        <v>274</v>
      </c>
      <c r="EM230" s="2" t="s">
        <v>275</v>
      </c>
      <c r="EN230" s="2"/>
      <c r="EO230" s="2" t="s">
        <v>43</v>
      </c>
      <c r="EP230" s="2"/>
      <c r="EQ230" s="2">
        <v>131072</v>
      </c>
      <c r="ER230" s="2">
        <v>792.1</v>
      </c>
      <c r="ES230" s="2">
        <v>297.48</v>
      </c>
      <c r="ET230" s="2">
        <v>11.14</v>
      </c>
      <c r="EU230" s="2">
        <v>2.13</v>
      </c>
      <c r="EV230" s="2">
        <v>483.48</v>
      </c>
      <c r="EW230" s="2">
        <v>53.9</v>
      </c>
      <c r="EX230" s="2">
        <v>0.18</v>
      </c>
      <c r="EY230" s="2">
        <v>0</v>
      </c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65"/>
        <v>0</v>
      </c>
      <c r="FS230" s="2">
        <v>0</v>
      </c>
      <c r="FT230" s="2" t="s">
        <v>44</v>
      </c>
      <c r="FU230" s="2" t="s">
        <v>45</v>
      </c>
      <c r="FV230" s="2"/>
      <c r="FW230" s="2"/>
      <c r="FX230" s="2">
        <v>94.5</v>
      </c>
      <c r="FY230" s="2">
        <v>46.75</v>
      </c>
      <c r="FZ230" s="2"/>
      <c r="GA230" s="2" t="s">
        <v>6</v>
      </c>
      <c r="GB230" s="2"/>
      <c r="GC230" s="2"/>
      <c r="GD230" s="2">
        <v>0</v>
      </c>
      <c r="GE230" s="2"/>
      <c r="GF230" s="2">
        <v>-1618789297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266"/>
        <v>0</v>
      </c>
      <c r="GM230" s="2">
        <f t="shared" si="267"/>
        <v>4071.04</v>
      </c>
      <c r="GN230" s="2">
        <f t="shared" si="268"/>
        <v>4071.04</v>
      </c>
      <c r="GO230" s="2">
        <f t="shared" si="269"/>
        <v>0</v>
      </c>
      <c r="GP230" s="2">
        <f t="shared" si="270"/>
        <v>0</v>
      </c>
      <c r="GQ230" s="2"/>
      <c r="GR230" s="2">
        <v>0</v>
      </c>
      <c r="GS230" s="2">
        <v>3</v>
      </c>
      <c r="GT230" s="2">
        <v>0</v>
      </c>
      <c r="GU230" s="2" t="s">
        <v>6</v>
      </c>
      <c r="GV230" s="2">
        <f t="shared" si="271"/>
        <v>0</v>
      </c>
      <c r="GW230" s="2">
        <v>1</v>
      </c>
      <c r="GX230" s="2">
        <f t="shared" si="272"/>
        <v>0</v>
      </c>
      <c r="GY230" s="2"/>
      <c r="GZ230" s="2"/>
      <c r="HA230" s="2">
        <v>0</v>
      </c>
      <c r="HB230" s="2">
        <v>0</v>
      </c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17</v>
      </c>
      <c r="B231">
        <v>1</v>
      </c>
      <c r="C231">
        <f>ROW(SmtRes!A464)</f>
        <v>464</v>
      </c>
      <c r="D231">
        <f>ROW(EtalonRes!A468)</f>
        <v>468</v>
      </c>
      <c r="E231" t="s">
        <v>410</v>
      </c>
      <c r="F231" t="s">
        <v>411</v>
      </c>
      <c r="G231" t="s">
        <v>412</v>
      </c>
      <c r="H231" t="s">
        <v>18</v>
      </c>
      <c r="I231">
        <f>ROUND(245.14/100,9)</f>
        <v>2.4514</v>
      </c>
      <c r="J231">
        <v>0</v>
      </c>
      <c r="O231">
        <f t="shared" si="240"/>
        <v>13948.82</v>
      </c>
      <c r="P231">
        <f t="shared" si="241"/>
        <v>4783.83</v>
      </c>
      <c r="Q231">
        <f t="shared" si="242"/>
        <v>223.85</v>
      </c>
      <c r="R231">
        <f t="shared" si="243"/>
        <v>42.78</v>
      </c>
      <c r="S231">
        <f t="shared" si="244"/>
        <v>8941.14</v>
      </c>
      <c r="T231">
        <f t="shared" si="245"/>
        <v>0</v>
      </c>
      <c r="U231">
        <f t="shared" si="246"/>
        <v>151.95002899999997</v>
      </c>
      <c r="V231">
        <f t="shared" si="247"/>
        <v>0.55156499999999997</v>
      </c>
      <c r="W231">
        <f t="shared" si="248"/>
        <v>0</v>
      </c>
      <c r="X231">
        <f t="shared" si="249"/>
        <v>8534.7199999999993</v>
      </c>
      <c r="Y231">
        <f t="shared" si="250"/>
        <v>4222.4399999999996</v>
      </c>
      <c r="AA231">
        <v>16697019</v>
      </c>
      <c r="AB231">
        <f t="shared" si="251"/>
        <v>867.4</v>
      </c>
      <c r="AC231">
        <f t="shared" si="280"/>
        <v>297.48</v>
      </c>
      <c r="AD231">
        <f>ROUND(((((ET231*1.25))-((EU231*1.25)))+AE231),2)</f>
        <v>13.92</v>
      </c>
      <c r="AE231">
        <f>ROUND(((EU231*1.25)),2)</f>
        <v>2.66</v>
      </c>
      <c r="AF231">
        <f>ROUND(((EV231*1.15)),2)</f>
        <v>556</v>
      </c>
      <c r="AG231">
        <f t="shared" si="252"/>
        <v>0</v>
      </c>
      <c r="AH231">
        <f>((EW231*1.15))</f>
        <v>61.984999999999992</v>
      </c>
      <c r="AI231">
        <f>((EX231*1.25))</f>
        <v>0.22499999999999998</v>
      </c>
      <c r="AJ231">
        <f t="shared" si="253"/>
        <v>0</v>
      </c>
      <c r="AK231">
        <v>792.1</v>
      </c>
      <c r="AL231">
        <v>297.48</v>
      </c>
      <c r="AM231">
        <v>11.14</v>
      </c>
      <c r="AN231">
        <v>2.13</v>
      </c>
      <c r="AO231">
        <v>483.48</v>
      </c>
      <c r="AP231">
        <v>0</v>
      </c>
      <c r="AQ231">
        <v>53.9</v>
      </c>
      <c r="AR231">
        <v>0.18</v>
      </c>
      <c r="AS231">
        <v>0</v>
      </c>
      <c r="AT231">
        <v>95</v>
      </c>
      <c r="AU231">
        <v>47</v>
      </c>
      <c r="AV231">
        <v>1</v>
      </c>
      <c r="AW231">
        <v>1</v>
      </c>
      <c r="AZ231">
        <v>6.56</v>
      </c>
      <c r="BA231">
        <v>6.56</v>
      </c>
      <c r="BB231">
        <v>6.56</v>
      </c>
      <c r="BC231">
        <v>6.56</v>
      </c>
      <c r="BD231" t="s">
        <v>6</v>
      </c>
      <c r="BE231" t="s">
        <v>6</v>
      </c>
      <c r="BF231" t="s">
        <v>6</v>
      </c>
      <c r="BG231" t="s">
        <v>6</v>
      </c>
      <c r="BH231">
        <v>0</v>
      </c>
      <c r="BI231">
        <v>1</v>
      </c>
      <c r="BJ231" t="s">
        <v>413</v>
      </c>
      <c r="BM231">
        <v>15001</v>
      </c>
      <c r="BN231">
        <v>0</v>
      </c>
      <c r="BO231" t="s">
        <v>6</v>
      </c>
      <c r="BP231">
        <v>0</v>
      </c>
      <c r="BQ231">
        <v>2</v>
      </c>
      <c r="BR231">
        <v>0</v>
      </c>
      <c r="BS231">
        <v>6.56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105</v>
      </c>
      <c r="CA231">
        <v>55</v>
      </c>
      <c r="CF231">
        <v>0</v>
      </c>
      <c r="CG231">
        <v>0</v>
      </c>
      <c r="CM231">
        <v>0</v>
      </c>
      <c r="CN231" t="s">
        <v>1430</v>
      </c>
      <c r="CO231">
        <v>0</v>
      </c>
      <c r="CP231">
        <f t="shared" si="254"/>
        <v>13948.82</v>
      </c>
      <c r="CQ231">
        <f t="shared" si="255"/>
        <v>1951.4688000000001</v>
      </c>
      <c r="CR231">
        <f t="shared" si="256"/>
        <v>91.31519999999999</v>
      </c>
      <c r="CS231">
        <f t="shared" si="257"/>
        <v>17.4496</v>
      </c>
      <c r="CT231">
        <f t="shared" si="258"/>
        <v>3647.3599999999997</v>
      </c>
      <c r="CU231">
        <f t="shared" si="259"/>
        <v>0</v>
      </c>
      <c r="CV231">
        <f t="shared" si="260"/>
        <v>61.984999999999992</v>
      </c>
      <c r="CW231">
        <f t="shared" si="261"/>
        <v>0.22499999999999998</v>
      </c>
      <c r="CX231">
        <f t="shared" si="262"/>
        <v>0</v>
      </c>
      <c r="CY231">
        <f t="shared" si="263"/>
        <v>8534.7240000000002</v>
      </c>
      <c r="CZ231">
        <f t="shared" si="264"/>
        <v>4222.4423999999999</v>
      </c>
      <c r="DC231" t="s">
        <v>6</v>
      </c>
      <c r="DD231" t="s">
        <v>6</v>
      </c>
      <c r="DE231" t="s">
        <v>38</v>
      </c>
      <c r="DF231" t="s">
        <v>38</v>
      </c>
      <c r="DG231" t="s">
        <v>39</v>
      </c>
      <c r="DH231" t="s">
        <v>6</v>
      </c>
      <c r="DI231" t="s">
        <v>39</v>
      </c>
      <c r="DJ231" t="s">
        <v>38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1005</v>
      </c>
      <c r="DV231" t="s">
        <v>18</v>
      </c>
      <c r="DW231" t="s">
        <v>18</v>
      </c>
      <c r="DX231">
        <v>100</v>
      </c>
      <c r="EE231">
        <v>16510513</v>
      </c>
      <c r="EF231">
        <v>2</v>
      </c>
      <c r="EG231" t="s">
        <v>40</v>
      </c>
      <c r="EH231">
        <v>0</v>
      </c>
      <c r="EI231" t="s">
        <v>6</v>
      </c>
      <c r="EJ231">
        <v>1</v>
      </c>
      <c r="EK231">
        <v>15001</v>
      </c>
      <c r="EL231" t="s">
        <v>274</v>
      </c>
      <c r="EM231" t="s">
        <v>275</v>
      </c>
      <c r="EO231" t="s">
        <v>43</v>
      </c>
      <c r="EQ231">
        <v>131072</v>
      </c>
      <c r="ER231">
        <v>792.1</v>
      </c>
      <c r="ES231">
        <v>297.48</v>
      </c>
      <c r="ET231">
        <v>11.14</v>
      </c>
      <c r="EU231">
        <v>2.13</v>
      </c>
      <c r="EV231">
        <v>483.48</v>
      </c>
      <c r="EW231">
        <v>53.9</v>
      </c>
      <c r="EX231">
        <v>0.18</v>
      </c>
      <c r="EY231">
        <v>0</v>
      </c>
      <c r="FQ231">
        <v>0</v>
      </c>
      <c r="FR231">
        <f t="shared" si="265"/>
        <v>0</v>
      </c>
      <c r="FS231">
        <v>0</v>
      </c>
      <c r="FT231" t="s">
        <v>44</v>
      </c>
      <c r="FU231" t="s">
        <v>45</v>
      </c>
      <c r="FX231">
        <v>94.5</v>
      </c>
      <c r="FY231">
        <v>46.75</v>
      </c>
      <c r="GA231" t="s">
        <v>6</v>
      </c>
      <c r="GD231">
        <v>0</v>
      </c>
      <c r="GF231">
        <v>-1618789297</v>
      </c>
      <c r="GG231">
        <v>1</v>
      </c>
      <c r="GH231">
        <v>1</v>
      </c>
      <c r="GI231">
        <v>4</v>
      </c>
      <c r="GJ231">
        <v>0</v>
      </c>
      <c r="GK231">
        <f>ROUND(R231*(S12)/100,2)</f>
        <v>0</v>
      </c>
      <c r="GL231">
        <f t="shared" si="266"/>
        <v>0</v>
      </c>
      <c r="GM231">
        <f t="shared" si="267"/>
        <v>26705.98</v>
      </c>
      <c r="GN231">
        <f t="shared" si="268"/>
        <v>26705.98</v>
      </c>
      <c r="GO231">
        <f t="shared" si="269"/>
        <v>0</v>
      </c>
      <c r="GP231">
        <f t="shared" si="270"/>
        <v>0</v>
      </c>
      <c r="GR231">
        <v>0</v>
      </c>
      <c r="GS231">
        <v>3</v>
      </c>
      <c r="GT231">
        <v>0</v>
      </c>
      <c r="GU231" t="s">
        <v>6</v>
      </c>
      <c r="GV231">
        <f t="shared" si="271"/>
        <v>0</v>
      </c>
      <c r="GW231">
        <v>1</v>
      </c>
      <c r="GX231">
        <f t="shared" si="272"/>
        <v>0</v>
      </c>
      <c r="HA231">
        <v>0</v>
      </c>
      <c r="HB231">
        <v>0</v>
      </c>
      <c r="IK231">
        <v>0</v>
      </c>
    </row>
    <row r="232" spans="1:255" x14ac:dyDescent="0.2">
      <c r="A232" s="2">
        <v>18</v>
      </c>
      <c r="B232" s="2">
        <v>1</v>
      </c>
      <c r="C232" s="2">
        <v>455</v>
      </c>
      <c r="D232" s="2"/>
      <c r="E232" s="2" t="s">
        <v>414</v>
      </c>
      <c r="F232" s="2" t="s">
        <v>415</v>
      </c>
      <c r="G232" s="2" t="s">
        <v>416</v>
      </c>
      <c r="H232" s="2" t="s">
        <v>26</v>
      </c>
      <c r="I232" s="2">
        <f>I230*J232</f>
        <v>0.16914699999999999</v>
      </c>
      <c r="J232" s="2">
        <v>6.9000163172064935E-2</v>
      </c>
      <c r="K232" s="2"/>
      <c r="L232" s="2"/>
      <c r="M232" s="2"/>
      <c r="N232" s="2"/>
      <c r="O232" s="2">
        <f t="shared" ref="O232:O263" si="281">ROUND(CP232,2)</f>
        <v>2247.5700000000002</v>
      </c>
      <c r="P232" s="2">
        <f t="shared" ref="P232:P263" si="282">ROUND(CQ232*I232,2)</f>
        <v>2247.5700000000002</v>
      </c>
      <c r="Q232" s="2">
        <f t="shared" ref="Q232:Q263" si="283">ROUND(CR232*I232,2)</f>
        <v>0</v>
      </c>
      <c r="R232" s="2">
        <f t="shared" ref="R232:R263" si="284">ROUND(CS232*I232,2)</f>
        <v>0</v>
      </c>
      <c r="S232" s="2">
        <f t="shared" ref="S232:S263" si="285">ROUND(CT232*I232,2)</f>
        <v>0</v>
      </c>
      <c r="T232" s="2">
        <f t="shared" ref="T232:T263" si="286">ROUND(CU232*I232,2)</f>
        <v>0</v>
      </c>
      <c r="U232" s="2">
        <f t="shared" ref="U232:U263" si="287">CV232*I232</f>
        <v>0</v>
      </c>
      <c r="V232" s="2">
        <f t="shared" ref="V232:V263" si="288">CW232*I232</f>
        <v>0</v>
      </c>
      <c r="W232" s="2">
        <f t="shared" ref="W232:W263" si="289">ROUND(CX232*I232,2)</f>
        <v>0</v>
      </c>
      <c r="X232" s="2">
        <f t="shared" ref="X232:X263" si="290">ROUND(CY232,2)</f>
        <v>0</v>
      </c>
      <c r="Y232" s="2">
        <f t="shared" ref="Y232:Y263" si="291">ROUND(CZ232,2)</f>
        <v>0</v>
      </c>
      <c r="Z232" s="2"/>
      <c r="AA232" s="2">
        <v>16697018</v>
      </c>
      <c r="AB232" s="2">
        <f t="shared" ref="AB232:AB263" si="292">ROUND((AC232+AD232+AF232),2)</f>
        <v>13287.69</v>
      </c>
      <c r="AC232" s="2">
        <f t="shared" si="280"/>
        <v>13287.69</v>
      </c>
      <c r="AD232" s="2">
        <f>ROUND((((ET232)-(EU232))+AE232),2)</f>
        <v>0</v>
      </c>
      <c r="AE232" s="2">
        <f>ROUND((EU232),2)</f>
        <v>0</v>
      </c>
      <c r="AF232" s="2">
        <f>ROUND((EV232),2)</f>
        <v>0</v>
      </c>
      <c r="AG232" s="2">
        <f t="shared" ref="AG232:AG263" si="293">ROUND((AP232),2)</f>
        <v>0</v>
      </c>
      <c r="AH232" s="2">
        <f>(EW232)</f>
        <v>0</v>
      </c>
      <c r="AI232" s="2">
        <f>(EX232)</f>
        <v>0</v>
      </c>
      <c r="AJ232" s="2">
        <f t="shared" ref="AJ232:AJ263" si="294">ROUND((AS232),2)</f>
        <v>0</v>
      </c>
      <c r="AK232" s="2">
        <v>13287.69</v>
      </c>
      <c r="AL232" s="2">
        <v>13287.69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95</v>
      </c>
      <c r="AU232" s="2">
        <v>47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6</v>
      </c>
      <c r="BE232" s="2" t="s">
        <v>6</v>
      </c>
      <c r="BF232" s="2" t="s">
        <v>6</v>
      </c>
      <c r="BG232" s="2" t="s">
        <v>6</v>
      </c>
      <c r="BH232" s="2">
        <v>3</v>
      </c>
      <c r="BI232" s="2">
        <v>1</v>
      </c>
      <c r="BJ232" s="2" t="s">
        <v>417</v>
      </c>
      <c r="BK232" s="2"/>
      <c r="BL232" s="2"/>
      <c r="BM232" s="2">
        <v>15001</v>
      </c>
      <c r="BN232" s="2">
        <v>0</v>
      </c>
      <c r="BO232" s="2" t="s">
        <v>6</v>
      </c>
      <c r="BP232" s="2">
        <v>0</v>
      </c>
      <c r="BQ232" s="2">
        <v>2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6</v>
      </c>
      <c r="BZ232" s="2">
        <v>105</v>
      </c>
      <c r="CA232" s="2">
        <v>55</v>
      </c>
      <c r="CB232" s="2"/>
      <c r="CC232" s="2"/>
      <c r="CD232" s="2"/>
      <c r="CE232" s="2"/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6</v>
      </c>
      <c r="CO232" s="2">
        <v>0</v>
      </c>
      <c r="CP232" s="2">
        <f t="shared" ref="CP232:CP263" si="295">(P232+Q232+S232)</f>
        <v>2247.5700000000002</v>
      </c>
      <c r="CQ232" s="2">
        <f t="shared" ref="CQ232:CQ263" si="296">AC232*BC232</f>
        <v>13287.69</v>
      </c>
      <c r="CR232" s="2">
        <f t="shared" ref="CR232:CR263" si="297">AD232*BB232</f>
        <v>0</v>
      </c>
      <c r="CS232" s="2">
        <f t="shared" ref="CS232:CS263" si="298">AE232*BS232</f>
        <v>0</v>
      </c>
      <c r="CT232" s="2">
        <f t="shared" ref="CT232:CT263" si="299">AF232*BA232</f>
        <v>0</v>
      </c>
      <c r="CU232" s="2">
        <f t="shared" ref="CU232:CU263" si="300">AG232</f>
        <v>0</v>
      </c>
      <c r="CV232" s="2">
        <f t="shared" ref="CV232:CV263" si="301">AH232</f>
        <v>0</v>
      </c>
      <c r="CW232" s="2">
        <f t="shared" ref="CW232:CW263" si="302">AI232</f>
        <v>0</v>
      </c>
      <c r="CX232" s="2">
        <f t="shared" ref="CX232:CX263" si="303">AJ232</f>
        <v>0</v>
      </c>
      <c r="CY232" s="2">
        <f t="shared" ref="CY232:CY263" si="304">(((S232+R232)*AT232)/100)</f>
        <v>0</v>
      </c>
      <c r="CZ232" s="2">
        <f t="shared" ref="CZ232:CZ263" si="305">(((S232+R232)*AU232)/100)</f>
        <v>0</v>
      </c>
      <c r="DA232" s="2"/>
      <c r="DB232" s="2"/>
      <c r="DC232" s="2" t="s">
        <v>6</v>
      </c>
      <c r="DD232" s="2" t="s">
        <v>6</v>
      </c>
      <c r="DE232" s="2" t="s">
        <v>6</v>
      </c>
      <c r="DF232" s="2" t="s">
        <v>6</v>
      </c>
      <c r="DG232" s="2" t="s">
        <v>6</v>
      </c>
      <c r="DH232" s="2" t="s">
        <v>6</v>
      </c>
      <c r="DI232" s="2" t="s">
        <v>6</v>
      </c>
      <c r="DJ232" s="2" t="s">
        <v>6</v>
      </c>
      <c r="DK232" s="2" t="s">
        <v>6</v>
      </c>
      <c r="DL232" s="2" t="s">
        <v>6</v>
      </c>
      <c r="DM232" s="2" t="s">
        <v>6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1009</v>
      </c>
      <c r="DV232" s="2" t="s">
        <v>26</v>
      </c>
      <c r="DW232" s="2" t="s">
        <v>26</v>
      </c>
      <c r="DX232" s="2">
        <v>1000</v>
      </c>
      <c r="DY232" s="2"/>
      <c r="DZ232" s="2"/>
      <c r="EA232" s="2"/>
      <c r="EB232" s="2"/>
      <c r="EC232" s="2"/>
      <c r="ED232" s="2"/>
      <c r="EE232" s="2">
        <v>16510513</v>
      </c>
      <c r="EF232" s="2">
        <v>2</v>
      </c>
      <c r="EG232" s="2" t="s">
        <v>40</v>
      </c>
      <c r="EH232" s="2">
        <v>0</v>
      </c>
      <c r="EI232" s="2" t="s">
        <v>6</v>
      </c>
      <c r="EJ232" s="2">
        <v>1</v>
      </c>
      <c r="EK232" s="2">
        <v>15001</v>
      </c>
      <c r="EL232" s="2" t="s">
        <v>274</v>
      </c>
      <c r="EM232" s="2" t="s">
        <v>275</v>
      </c>
      <c r="EN232" s="2"/>
      <c r="EO232" s="2" t="s">
        <v>6</v>
      </c>
      <c r="EP232" s="2"/>
      <c r="EQ232" s="2">
        <v>0</v>
      </c>
      <c r="ER232" s="2">
        <v>13287.69</v>
      </c>
      <c r="ES232" s="2">
        <v>13287.69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ref="FR232:FR263" si="306">ROUND(IF(AND(BH232=3,BI232=3),P232,0),2)</f>
        <v>0</v>
      </c>
      <c r="FS232" s="2">
        <v>0</v>
      </c>
      <c r="FT232" s="2" t="s">
        <v>44</v>
      </c>
      <c r="FU232" s="2" t="s">
        <v>45</v>
      </c>
      <c r="FV232" s="2"/>
      <c r="FW232" s="2"/>
      <c r="FX232" s="2">
        <v>94.5</v>
      </c>
      <c r="FY232" s="2">
        <v>46.75</v>
      </c>
      <c r="FZ232" s="2"/>
      <c r="GA232" s="2" t="s">
        <v>6</v>
      </c>
      <c r="GB232" s="2"/>
      <c r="GC232" s="2"/>
      <c r="GD232" s="2">
        <v>0</v>
      </c>
      <c r="GE232" s="2"/>
      <c r="GF232" s="2">
        <v>1261407534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ref="GL232:GL263" si="307">ROUND(IF(AND(BH232=3,BI232=3,FS232&lt;&gt;0),P232,0),2)</f>
        <v>0</v>
      </c>
      <c r="GM232" s="2">
        <f t="shared" ref="GM232:GM263" si="308">ROUND(O232+X232+Y232+GK232,2)+GX232</f>
        <v>2247.5700000000002</v>
      </c>
      <c r="GN232" s="2">
        <f t="shared" ref="GN232:GN263" si="309">IF(OR(BI232=0,BI232=1),ROUND(O232+X232+Y232+GK232,2),0)</f>
        <v>2247.5700000000002</v>
      </c>
      <c r="GO232" s="2">
        <f t="shared" ref="GO232:GO263" si="310">IF(BI232=2,ROUND(O232+X232+Y232+GK232,2),0)</f>
        <v>0</v>
      </c>
      <c r="GP232" s="2">
        <f t="shared" ref="GP232:GP263" si="311">IF(BI232=4,ROUND(O232+X232+Y232+GK232,2)+GX232,0)</f>
        <v>0</v>
      </c>
      <c r="GQ232" s="2"/>
      <c r="GR232" s="2">
        <v>0</v>
      </c>
      <c r="GS232" s="2">
        <v>3</v>
      </c>
      <c r="GT232" s="2">
        <v>0</v>
      </c>
      <c r="GU232" s="2" t="s">
        <v>6</v>
      </c>
      <c r="GV232" s="2">
        <f t="shared" ref="GV232:GV263" si="312">ROUND(GT232,2)</f>
        <v>0</v>
      </c>
      <c r="GW232" s="2">
        <v>1</v>
      </c>
      <c r="GX232" s="2">
        <f t="shared" ref="GX232:GX263" si="313">ROUND(GV232*GW232*I232,2)</f>
        <v>0</v>
      </c>
      <c r="GY232" s="2"/>
      <c r="GZ232" s="2"/>
      <c r="HA232" s="2">
        <v>0</v>
      </c>
      <c r="HB232" s="2">
        <v>0</v>
      </c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18</v>
      </c>
      <c r="B233">
        <v>1</v>
      </c>
      <c r="C233">
        <v>463</v>
      </c>
      <c r="E233" t="s">
        <v>414</v>
      </c>
      <c r="F233" t="s">
        <v>415</v>
      </c>
      <c r="G233" t="s">
        <v>416</v>
      </c>
      <c r="H233" t="s">
        <v>26</v>
      </c>
      <c r="I233">
        <f>I231*J233</f>
        <v>0.16914699999999999</v>
      </c>
      <c r="J233">
        <v>6.9000163172064935E-2</v>
      </c>
      <c r="O233">
        <f t="shared" si="281"/>
        <v>14744.08</v>
      </c>
      <c r="P233">
        <f t="shared" si="282"/>
        <v>14744.08</v>
      </c>
      <c r="Q233">
        <f t="shared" si="283"/>
        <v>0</v>
      </c>
      <c r="R233">
        <f t="shared" si="284"/>
        <v>0</v>
      </c>
      <c r="S233">
        <f t="shared" si="285"/>
        <v>0</v>
      </c>
      <c r="T233">
        <f t="shared" si="286"/>
        <v>0</v>
      </c>
      <c r="U233">
        <f t="shared" si="287"/>
        <v>0</v>
      </c>
      <c r="V233">
        <f t="shared" si="288"/>
        <v>0</v>
      </c>
      <c r="W233">
        <f t="shared" si="289"/>
        <v>0</v>
      </c>
      <c r="X233">
        <f t="shared" si="290"/>
        <v>0</v>
      </c>
      <c r="Y233">
        <f t="shared" si="291"/>
        <v>0</v>
      </c>
      <c r="AA233">
        <v>16697019</v>
      </c>
      <c r="AB233">
        <f t="shared" si="292"/>
        <v>13287.69</v>
      </c>
      <c r="AC233">
        <f t="shared" si="280"/>
        <v>13287.69</v>
      </c>
      <c r="AD233">
        <f>ROUND((((ET233)-(EU233))+AE233),2)</f>
        <v>0</v>
      </c>
      <c r="AE233">
        <f>ROUND((EU233),2)</f>
        <v>0</v>
      </c>
      <c r="AF233">
        <f>ROUND((EV233),2)</f>
        <v>0</v>
      </c>
      <c r="AG233">
        <f t="shared" si="293"/>
        <v>0</v>
      </c>
      <c r="AH233">
        <f>(EW233)</f>
        <v>0</v>
      </c>
      <c r="AI233">
        <f>(EX233)</f>
        <v>0</v>
      </c>
      <c r="AJ233">
        <f t="shared" si="294"/>
        <v>0</v>
      </c>
      <c r="AK233">
        <v>13287.69</v>
      </c>
      <c r="AL233">
        <v>13287.69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95</v>
      </c>
      <c r="AU233">
        <v>47</v>
      </c>
      <c r="AV233">
        <v>1</v>
      </c>
      <c r="AW233">
        <v>1</v>
      </c>
      <c r="AZ233">
        <v>6.56</v>
      </c>
      <c r="BA233">
        <v>1</v>
      </c>
      <c r="BB233">
        <v>1</v>
      </c>
      <c r="BC233">
        <v>6.56</v>
      </c>
      <c r="BD233" t="s">
        <v>6</v>
      </c>
      <c r="BE233" t="s">
        <v>6</v>
      </c>
      <c r="BF233" t="s">
        <v>6</v>
      </c>
      <c r="BG233" t="s">
        <v>6</v>
      </c>
      <c r="BH233">
        <v>3</v>
      </c>
      <c r="BI233">
        <v>1</v>
      </c>
      <c r="BJ233" t="s">
        <v>417</v>
      </c>
      <c r="BM233">
        <v>15001</v>
      </c>
      <c r="BN233">
        <v>0</v>
      </c>
      <c r="BO233" t="s">
        <v>6</v>
      </c>
      <c r="BP233">
        <v>0</v>
      </c>
      <c r="BQ233">
        <v>2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105</v>
      </c>
      <c r="CA233">
        <v>55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295"/>
        <v>14744.08</v>
      </c>
      <c r="CQ233">
        <f t="shared" si="296"/>
        <v>87167.246400000004</v>
      </c>
      <c r="CR233">
        <f t="shared" si="297"/>
        <v>0</v>
      </c>
      <c r="CS233">
        <f t="shared" si="298"/>
        <v>0</v>
      </c>
      <c r="CT233">
        <f t="shared" si="299"/>
        <v>0</v>
      </c>
      <c r="CU233">
        <f t="shared" si="300"/>
        <v>0</v>
      </c>
      <c r="CV233">
        <f t="shared" si="301"/>
        <v>0</v>
      </c>
      <c r="CW233">
        <f t="shared" si="302"/>
        <v>0</v>
      </c>
      <c r="CX233">
        <f t="shared" si="303"/>
        <v>0</v>
      </c>
      <c r="CY233">
        <f t="shared" si="304"/>
        <v>0</v>
      </c>
      <c r="CZ233">
        <f t="shared" si="305"/>
        <v>0</v>
      </c>
      <c r="DC233" t="s">
        <v>6</v>
      </c>
      <c r="DD233" t="s">
        <v>6</v>
      </c>
      <c r="DE233" t="s">
        <v>6</v>
      </c>
      <c r="DF233" t="s">
        <v>6</v>
      </c>
      <c r="DG233" t="s">
        <v>6</v>
      </c>
      <c r="DH233" t="s">
        <v>6</v>
      </c>
      <c r="DI233" t="s">
        <v>6</v>
      </c>
      <c r="DJ233" t="s">
        <v>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1009</v>
      </c>
      <c r="DV233" t="s">
        <v>26</v>
      </c>
      <c r="DW233" t="s">
        <v>26</v>
      </c>
      <c r="DX233">
        <v>1000</v>
      </c>
      <c r="EE233">
        <v>16510513</v>
      </c>
      <c r="EF233">
        <v>2</v>
      </c>
      <c r="EG233" t="s">
        <v>40</v>
      </c>
      <c r="EH233">
        <v>0</v>
      </c>
      <c r="EI233" t="s">
        <v>6</v>
      </c>
      <c r="EJ233">
        <v>1</v>
      </c>
      <c r="EK233">
        <v>15001</v>
      </c>
      <c r="EL233" t="s">
        <v>274</v>
      </c>
      <c r="EM233" t="s">
        <v>275</v>
      </c>
      <c r="EO233" t="s">
        <v>6</v>
      </c>
      <c r="EQ233">
        <v>0</v>
      </c>
      <c r="ER233">
        <v>13287.69</v>
      </c>
      <c r="ES233">
        <v>13287.69</v>
      </c>
      <c r="ET233">
        <v>0</v>
      </c>
      <c r="EU233">
        <v>0</v>
      </c>
      <c r="EV233">
        <v>0</v>
      </c>
      <c r="EW233">
        <v>0</v>
      </c>
      <c r="EX233">
        <v>0</v>
      </c>
      <c r="FQ233">
        <v>0</v>
      </c>
      <c r="FR233">
        <f t="shared" si="306"/>
        <v>0</v>
      </c>
      <c r="FS233">
        <v>0</v>
      </c>
      <c r="FT233" t="s">
        <v>44</v>
      </c>
      <c r="FU233" t="s">
        <v>45</v>
      </c>
      <c r="FX233">
        <v>94.5</v>
      </c>
      <c r="FY233">
        <v>46.75</v>
      </c>
      <c r="GA233" t="s">
        <v>6</v>
      </c>
      <c r="GD233">
        <v>0</v>
      </c>
      <c r="GF233">
        <v>1261407534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307"/>
        <v>0</v>
      </c>
      <c r="GM233">
        <f t="shared" si="308"/>
        <v>14744.08</v>
      </c>
      <c r="GN233">
        <f t="shared" si="309"/>
        <v>14744.08</v>
      </c>
      <c r="GO233">
        <f t="shared" si="310"/>
        <v>0</v>
      </c>
      <c r="GP233">
        <f t="shared" si="311"/>
        <v>0</v>
      </c>
      <c r="GR233">
        <v>0</v>
      </c>
      <c r="GS233">
        <v>3</v>
      </c>
      <c r="GT233">
        <v>0</v>
      </c>
      <c r="GU233" t="s">
        <v>6</v>
      </c>
      <c r="GV233">
        <f t="shared" si="312"/>
        <v>0</v>
      </c>
      <c r="GW233">
        <v>1</v>
      </c>
      <c r="GX233">
        <f t="shared" si="313"/>
        <v>0</v>
      </c>
      <c r="HA233">
        <v>0</v>
      </c>
      <c r="HB233">
        <v>0</v>
      </c>
      <c r="IK233">
        <v>0</v>
      </c>
    </row>
    <row r="234" spans="1:255" x14ac:dyDescent="0.2">
      <c r="A234" s="2">
        <v>17</v>
      </c>
      <c r="B234" s="2">
        <v>1</v>
      </c>
      <c r="C234" s="2">
        <f>ROW(SmtRes!A472)</f>
        <v>472</v>
      </c>
      <c r="D234" s="2">
        <f>ROW(EtalonRes!A476)</f>
        <v>476</v>
      </c>
      <c r="E234" s="2" t="s">
        <v>418</v>
      </c>
      <c r="F234" s="2" t="s">
        <v>419</v>
      </c>
      <c r="G234" s="2" t="s">
        <v>420</v>
      </c>
      <c r="H234" s="2" t="s">
        <v>18</v>
      </c>
      <c r="I234" s="2">
        <f>ROUND(339.92/100,9)</f>
        <v>3.3992</v>
      </c>
      <c r="J234" s="2">
        <v>0</v>
      </c>
      <c r="K234" s="2"/>
      <c r="L234" s="2"/>
      <c r="M234" s="2"/>
      <c r="N234" s="2"/>
      <c r="O234" s="2">
        <f t="shared" si="281"/>
        <v>2501.61</v>
      </c>
      <c r="P234" s="2">
        <f t="shared" si="282"/>
        <v>952.8</v>
      </c>
      <c r="Q234" s="2">
        <f t="shared" si="283"/>
        <v>44.56</v>
      </c>
      <c r="R234" s="2">
        <f t="shared" si="284"/>
        <v>8.5299999999999994</v>
      </c>
      <c r="S234" s="2">
        <f t="shared" si="285"/>
        <v>1504.25</v>
      </c>
      <c r="T234" s="2">
        <f t="shared" si="286"/>
        <v>0</v>
      </c>
      <c r="U234" s="2">
        <f t="shared" si="287"/>
        <v>167.69953199999998</v>
      </c>
      <c r="V234" s="2">
        <f t="shared" si="288"/>
        <v>0.72233000000000003</v>
      </c>
      <c r="W234" s="2">
        <f t="shared" si="289"/>
        <v>0</v>
      </c>
      <c r="X234" s="2">
        <f t="shared" si="290"/>
        <v>1437.14</v>
      </c>
      <c r="Y234" s="2">
        <f t="shared" si="291"/>
        <v>711.01</v>
      </c>
      <c r="Z234" s="2"/>
      <c r="AA234" s="2">
        <v>16697018</v>
      </c>
      <c r="AB234" s="2">
        <f t="shared" si="292"/>
        <v>735.94</v>
      </c>
      <c r="AC234" s="2">
        <f t="shared" si="280"/>
        <v>280.3</v>
      </c>
      <c r="AD234" s="2">
        <f>ROUND(((((ET234*1.25))-((EU234*1.25)))+AE234),2)</f>
        <v>13.11</v>
      </c>
      <c r="AE234" s="2">
        <f>ROUND(((EU234*1.25)),2)</f>
        <v>2.5099999999999998</v>
      </c>
      <c r="AF234" s="2">
        <f>ROUND(((EV234*1.15)),2)</f>
        <v>442.53</v>
      </c>
      <c r="AG234" s="2">
        <f t="shared" si="293"/>
        <v>0</v>
      </c>
      <c r="AH234" s="2">
        <f>((EW234*1.15))</f>
        <v>49.334999999999994</v>
      </c>
      <c r="AI234" s="2">
        <f>((EX234*1.25))</f>
        <v>0.21250000000000002</v>
      </c>
      <c r="AJ234" s="2">
        <f t="shared" si="294"/>
        <v>0</v>
      </c>
      <c r="AK234" s="2">
        <v>675.6</v>
      </c>
      <c r="AL234" s="2">
        <v>280.3</v>
      </c>
      <c r="AM234" s="2">
        <v>10.49</v>
      </c>
      <c r="AN234" s="2">
        <v>2.0099999999999998</v>
      </c>
      <c r="AO234" s="2">
        <v>384.81</v>
      </c>
      <c r="AP234" s="2">
        <v>0</v>
      </c>
      <c r="AQ234" s="2">
        <v>42.9</v>
      </c>
      <c r="AR234" s="2">
        <v>0.17</v>
      </c>
      <c r="AS234" s="2">
        <v>0</v>
      </c>
      <c r="AT234" s="2">
        <v>95</v>
      </c>
      <c r="AU234" s="2">
        <v>47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6</v>
      </c>
      <c r="BE234" s="2" t="s">
        <v>6</v>
      </c>
      <c r="BF234" s="2" t="s">
        <v>6</v>
      </c>
      <c r="BG234" s="2" t="s">
        <v>6</v>
      </c>
      <c r="BH234" s="2">
        <v>0</v>
      </c>
      <c r="BI234" s="2">
        <v>1</v>
      </c>
      <c r="BJ234" s="2" t="s">
        <v>421</v>
      </c>
      <c r="BK234" s="2"/>
      <c r="BL234" s="2"/>
      <c r="BM234" s="2">
        <v>15001</v>
      </c>
      <c r="BN234" s="2">
        <v>0</v>
      </c>
      <c r="BO234" s="2" t="s">
        <v>6</v>
      </c>
      <c r="BP234" s="2">
        <v>0</v>
      </c>
      <c r="BQ234" s="2">
        <v>2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6</v>
      </c>
      <c r="BZ234" s="2">
        <v>105</v>
      </c>
      <c r="CA234" s="2">
        <v>55</v>
      </c>
      <c r="CB234" s="2"/>
      <c r="CC234" s="2"/>
      <c r="CD234" s="2"/>
      <c r="CE234" s="2"/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1430</v>
      </c>
      <c r="CO234" s="2">
        <v>0</v>
      </c>
      <c r="CP234" s="2">
        <f t="shared" si="295"/>
        <v>2501.6099999999997</v>
      </c>
      <c r="CQ234" s="2">
        <f t="shared" si="296"/>
        <v>280.3</v>
      </c>
      <c r="CR234" s="2">
        <f t="shared" si="297"/>
        <v>13.11</v>
      </c>
      <c r="CS234" s="2">
        <f t="shared" si="298"/>
        <v>2.5099999999999998</v>
      </c>
      <c r="CT234" s="2">
        <f t="shared" si="299"/>
        <v>442.53</v>
      </c>
      <c r="CU234" s="2">
        <f t="shared" si="300"/>
        <v>0</v>
      </c>
      <c r="CV234" s="2">
        <f t="shared" si="301"/>
        <v>49.334999999999994</v>
      </c>
      <c r="CW234" s="2">
        <f t="shared" si="302"/>
        <v>0.21250000000000002</v>
      </c>
      <c r="CX234" s="2">
        <f t="shared" si="303"/>
        <v>0</v>
      </c>
      <c r="CY234" s="2">
        <f t="shared" si="304"/>
        <v>1437.1410000000001</v>
      </c>
      <c r="CZ234" s="2">
        <f t="shared" si="305"/>
        <v>711.00660000000005</v>
      </c>
      <c r="DA234" s="2"/>
      <c r="DB234" s="2"/>
      <c r="DC234" s="2" t="s">
        <v>6</v>
      </c>
      <c r="DD234" s="2" t="s">
        <v>6</v>
      </c>
      <c r="DE234" s="2" t="s">
        <v>38</v>
      </c>
      <c r="DF234" s="2" t="s">
        <v>38</v>
      </c>
      <c r="DG234" s="2" t="s">
        <v>39</v>
      </c>
      <c r="DH234" s="2" t="s">
        <v>6</v>
      </c>
      <c r="DI234" s="2" t="s">
        <v>39</v>
      </c>
      <c r="DJ234" s="2" t="s">
        <v>38</v>
      </c>
      <c r="DK234" s="2" t="s">
        <v>6</v>
      </c>
      <c r="DL234" s="2" t="s">
        <v>6</v>
      </c>
      <c r="DM234" s="2" t="s">
        <v>6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1005</v>
      </c>
      <c r="DV234" s="2" t="s">
        <v>18</v>
      </c>
      <c r="DW234" s="2" t="s">
        <v>18</v>
      </c>
      <c r="DX234" s="2">
        <v>100</v>
      </c>
      <c r="DY234" s="2"/>
      <c r="DZ234" s="2"/>
      <c r="EA234" s="2"/>
      <c r="EB234" s="2"/>
      <c r="EC234" s="2"/>
      <c r="ED234" s="2"/>
      <c r="EE234" s="2">
        <v>16510513</v>
      </c>
      <c r="EF234" s="2">
        <v>2</v>
      </c>
      <c r="EG234" s="2" t="s">
        <v>40</v>
      </c>
      <c r="EH234" s="2">
        <v>0</v>
      </c>
      <c r="EI234" s="2" t="s">
        <v>6</v>
      </c>
      <c r="EJ234" s="2">
        <v>1</v>
      </c>
      <c r="EK234" s="2">
        <v>15001</v>
      </c>
      <c r="EL234" s="2" t="s">
        <v>274</v>
      </c>
      <c r="EM234" s="2" t="s">
        <v>275</v>
      </c>
      <c r="EN234" s="2"/>
      <c r="EO234" s="2" t="s">
        <v>43</v>
      </c>
      <c r="EP234" s="2"/>
      <c r="EQ234" s="2">
        <v>131072</v>
      </c>
      <c r="ER234" s="2">
        <v>675.6</v>
      </c>
      <c r="ES234" s="2">
        <v>280.3</v>
      </c>
      <c r="ET234" s="2">
        <v>10.49</v>
      </c>
      <c r="EU234" s="2">
        <v>2.0099999999999998</v>
      </c>
      <c r="EV234" s="2">
        <v>384.81</v>
      </c>
      <c r="EW234" s="2">
        <v>42.9</v>
      </c>
      <c r="EX234" s="2">
        <v>0.17</v>
      </c>
      <c r="EY234" s="2">
        <v>0</v>
      </c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si="306"/>
        <v>0</v>
      </c>
      <c r="FS234" s="2">
        <v>0</v>
      </c>
      <c r="FT234" s="2" t="s">
        <v>44</v>
      </c>
      <c r="FU234" s="2" t="s">
        <v>45</v>
      </c>
      <c r="FV234" s="2"/>
      <c r="FW234" s="2"/>
      <c r="FX234" s="2">
        <v>94.5</v>
      </c>
      <c r="FY234" s="2">
        <v>46.75</v>
      </c>
      <c r="FZ234" s="2"/>
      <c r="GA234" s="2" t="s">
        <v>6</v>
      </c>
      <c r="GB234" s="2"/>
      <c r="GC234" s="2"/>
      <c r="GD234" s="2">
        <v>0</v>
      </c>
      <c r="GE234" s="2"/>
      <c r="GF234" s="2">
        <v>1360681551</v>
      </c>
      <c r="GG234" s="2">
        <v>2</v>
      </c>
      <c r="GH234" s="2">
        <v>1</v>
      </c>
      <c r="GI234" s="2">
        <v>-2</v>
      </c>
      <c r="GJ234" s="2">
        <v>0</v>
      </c>
      <c r="GK234" s="2">
        <f>ROUND(R234*(R12)/100,2)</f>
        <v>0</v>
      </c>
      <c r="GL234" s="2">
        <f t="shared" si="307"/>
        <v>0</v>
      </c>
      <c r="GM234" s="2">
        <f t="shared" si="308"/>
        <v>4649.76</v>
      </c>
      <c r="GN234" s="2">
        <f t="shared" si="309"/>
        <v>4649.76</v>
      </c>
      <c r="GO234" s="2">
        <f t="shared" si="310"/>
        <v>0</v>
      </c>
      <c r="GP234" s="2">
        <f t="shared" si="311"/>
        <v>0</v>
      </c>
      <c r="GQ234" s="2"/>
      <c r="GR234" s="2">
        <v>0</v>
      </c>
      <c r="GS234" s="2">
        <v>3</v>
      </c>
      <c r="GT234" s="2">
        <v>0</v>
      </c>
      <c r="GU234" s="2" t="s">
        <v>6</v>
      </c>
      <c r="GV234" s="2">
        <f t="shared" si="312"/>
        <v>0</v>
      </c>
      <c r="GW234" s="2">
        <v>1</v>
      </c>
      <c r="GX234" s="2">
        <f t="shared" si="313"/>
        <v>0</v>
      </c>
      <c r="GY234" s="2"/>
      <c r="GZ234" s="2"/>
      <c r="HA234" s="2">
        <v>0</v>
      </c>
      <c r="HB234" s="2">
        <v>0</v>
      </c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17</v>
      </c>
      <c r="B235">
        <v>1</v>
      </c>
      <c r="C235">
        <f>ROW(SmtRes!A480)</f>
        <v>480</v>
      </c>
      <c r="D235">
        <f>ROW(EtalonRes!A484)</f>
        <v>484</v>
      </c>
      <c r="E235" t="s">
        <v>418</v>
      </c>
      <c r="F235" t="s">
        <v>419</v>
      </c>
      <c r="G235" t="s">
        <v>420</v>
      </c>
      <c r="H235" t="s">
        <v>18</v>
      </c>
      <c r="I235">
        <f>ROUND(339.92/100,9)</f>
        <v>3.3992</v>
      </c>
      <c r="J235">
        <v>0</v>
      </c>
      <c r="O235">
        <f t="shared" si="281"/>
        <v>16410.55</v>
      </c>
      <c r="P235">
        <f t="shared" si="282"/>
        <v>6250.34</v>
      </c>
      <c r="Q235">
        <f t="shared" si="283"/>
        <v>292.33999999999997</v>
      </c>
      <c r="R235">
        <f t="shared" si="284"/>
        <v>55.97</v>
      </c>
      <c r="S235">
        <f t="shared" si="285"/>
        <v>9867.8700000000008</v>
      </c>
      <c r="T235">
        <f t="shared" si="286"/>
        <v>0</v>
      </c>
      <c r="U235">
        <f t="shared" si="287"/>
        <v>167.69953199999998</v>
      </c>
      <c r="V235">
        <f t="shared" si="288"/>
        <v>0.72233000000000003</v>
      </c>
      <c r="W235">
        <f t="shared" si="289"/>
        <v>0</v>
      </c>
      <c r="X235">
        <f t="shared" si="290"/>
        <v>9427.65</v>
      </c>
      <c r="Y235">
        <f t="shared" si="291"/>
        <v>4664.2</v>
      </c>
      <c r="AA235">
        <v>16697019</v>
      </c>
      <c r="AB235">
        <f t="shared" si="292"/>
        <v>735.94</v>
      </c>
      <c r="AC235">
        <f t="shared" si="280"/>
        <v>280.3</v>
      </c>
      <c r="AD235">
        <f>ROUND(((((ET235*1.25))-((EU235*1.25)))+AE235),2)</f>
        <v>13.11</v>
      </c>
      <c r="AE235">
        <f>ROUND(((EU235*1.25)),2)</f>
        <v>2.5099999999999998</v>
      </c>
      <c r="AF235">
        <f>ROUND(((EV235*1.15)),2)</f>
        <v>442.53</v>
      </c>
      <c r="AG235">
        <f t="shared" si="293"/>
        <v>0</v>
      </c>
      <c r="AH235">
        <f>((EW235*1.15))</f>
        <v>49.334999999999994</v>
      </c>
      <c r="AI235">
        <f>((EX235*1.25))</f>
        <v>0.21250000000000002</v>
      </c>
      <c r="AJ235">
        <f t="shared" si="294"/>
        <v>0</v>
      </c>
      <c r="AK235">
        <v>675.6</v>
      </c>
      <c r="AL235">
        <v>280.3</v>
      </c>
      <c r="AM235">
        <v>10.49</v>
      </c>
      <c r="AN235">
        <v>2.0099999999999998</v>
      </c>
      <c r="AO235">
        <v>384.81</v>
      </c>
      <c r="AP235">
        <v>0</v>
      </c>
      <c r="AQ235">
        <v>42.9</v>
      </c>
      <c r="AR235">
        <v>0.17</v>
      </c>
      <c r="AS235">
        <v>0</v>
      </c>
      <c r="AT235">
        <v>95</v>
      </c>
      <c r="AU235">
        <v>47</v>
      </c>
      <c r="AV235">
        <v>1</v>
      </c>
      <c r="AW235">
        <v>1</v>
      </c>
      <c r="AZ235">
        <v>6.56</v>
      </c>
      <c r="BA235">
        <v>6.56</v>
      </c>
      <c r="BB235">
        <v>6.56</v>
      </c>
      <c r="BC235">
        <v>6.56</v>
      </c>
      <c r="BD235" t="s">
        <v>6</v>
      </c>
      <c r="BE235" t="s">
        <v>6</v>
      </c>
      <c r="BF235" t="s">
        <v>6</v>
      </c>
      <c r="BG235" t="s">
        <v>6</v>
      </c>
      <c r="BH235">
        <v>0</v>
      </c>
      <c r="BI235">
        <v>1</v>
      </c>
      <c r="BJ235" t="s">
        <v>421</v>
      </c>
      <c r="BM235">
        <v>15001</v>
      </c>
      <c r="BN235">
        <v>0</v>
      </c>
      <c r="BO235" t="s">
        <v>6</v>
      </c>
      <c r="BP235">
        <v>0</v>
      </c>
      <c r="BQ235">
        <v>2</v>
      </c>
      <c r="BR235">
        <v>0</v>
      </c>
      <c r="BS235">
        <v>6.56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105</v>
      </c>
      <c r="CA235">
        <v>55</v>
      </c>
      <c r="CF235">
        <v>0</v>
      </c>
      <c r="CG235">
        <v>0</v>
      </c>
      <c r="CM235">
        <v>0</v>
      </c>
      <c r="CN235" t="s">
        <v>1430</v>
      </c>
      <c r="CO235">
        <v>0</v>
      </c>
      <c r="CP235">
        <f t="shared" si="295"/>
        <v>16410.550000000003</v>
      </c>
      <c r="CQ235">
        <f t="shared" si="296"/>
        <v>1838.768</v>
      </c>
      <c r="CR235">
        <f t="shared" si="297"/>
        <v>86.001599999999996</v>
      </c>
      <c r="CS235">
        <f t="shared" si="298"/>
        <v>16.465599999999998</v>
      </c>
      <c r="CT235">
        <f t="shared" si="299"/>
        <v>2902.9967999999994</v>
      </c>
      <c r="CU235">
        <f t="shared" si="300"/>
        <v>0</v>
      </c>
      <c r="CV235">
        <f t="shared" si="301"/>
        <v>49.334999999999994</v>
      </c>
      <c r="CW235">
        <f t="shared" si="302"/>
        <v>0.21250000000000002</v>
      </c>
      <c r="CX235">
        <f t="shared" si="303"/>
        <v>0</v>
      </c>
      <c r="CY235">
        <f t="shared" si="304"/>
        <v>9427.648000000001</v>
      </c>
      <c r="CZ235">
        <f t="shared" si="305"/>
        <v>4664.2047999999995</v>
      </c>
      <c r="DC235" t="s">
        <v>6</v>
      </c>
      <c r="DD235" t="s">
        <v>6</v>
      </c>
      <c r="DE235" t="s">
        <v>38</v>
      </c>
      <c r="DF235" t="s">
        <v>38</v>
      </c>
      <c r="DG235" t="s">
        <v>39</v>
      </c>
      <c r="DH235" t="s">
        <v>6</v>
      </c>
      <c r="DI235" t="s">
        <v>39</v>
      </c>
      <c r="DJ235" t="s">
        <v>38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1005</v>
      </c>
      <c r="DV235" t="s">
        <v>18</v>
      </c>
      <c r="DW235" t="s">
        <v>18</v>
      </c>
      <c r="DX235">
        <v>100</v>
      </c>
      <c r="EE235">
        <v>16510513</v>
      </c>
      <c r="EF235">
        <v>2</v>
      </c>
      <c r="EG235" t="s">
        <v>40</v>
      </c>
      <c r="EH235">
        <v>0</v>
      </c>
      <c r="EI235" t="s">
        <v>6</v>
      </c>
      <c r="EJ235">
        <v>1</v>
      </c>
      <c r="EK235">
        <v>15001</v>
      </c>
      <c r="EL235" t="s">
        <v>274</v>
      </c>
      <c r="EM235" t="s">
        <v>275</v>
      </c>
      <c r="EO235" t="s">
        <v>43</v>
      </c>
      <c r="EQ235">
        <v>131072</v>
      </c>
      <c r="ER235">
        <v>675.6</v>
      </c>
      <c r="ES235">
        <v>280.3</v>
      </c>
      <c r="ET235">
        <v>10.49</v>
      </c>
      <c r="EU235">
        <v>2.0099999999999998</v>
      </c>
      <c r="EV235">
        <v>384.81</v>
      </c>
      <c r="EW235">
        <v>42.9</v>
      </c>
      <c r="EX235">
        <v>0.17</v>
      </c>
      <c r="EY235">
        <v>0</v>
      </c>
      <c r="FQ235">
        <v>0</v>
      </c>
      <c r="FR235">
        <f t="shared" si="306"/>
        <v>0</v>
      </c>
      <c r="FS235">
        <v>0</v>
      </c>
      <c r="FT235" t="s">
        <v>44</v>
      </c>
      <c r="FU235" t="s">
        <v>45</v>
      </c>
      <c r="FX235">
        <v>94.5</v>
      </c>
      <c r="FY235">
        <v>46.75</v>
      </c>
      <c r="GA235" t="s">
        <v>6</v>
      </c>
      <c r="GD235">
        <v>0</v>
      </c>
      <c r="GF235">
        <v>1360681551</v>
      </c>
      <c r="GG235">
        <v>1</v>
      </c>
      <c r="GH235">
        <v>1</v>
      </c>
      <c r="GI235">
        <v>4</v>
      </c>
      <c r="GJ235">
        <v>0</v>
      </c>
      <c r="GK235">
        <f>ROUND(R235*(S12)/100,2)</f>
        <v>0</v>
      </c>
      <c r="GL235">
        <f t="shared" si="307"/>
        <v>0</v>
      </c>
      <c r="GM235">
        <f t="shared" si="308"/>
        <v>30502.400000000001</v>
      </c>
      <c r="GN235">
        <f t="shared" si="309"/>
        <v>30502.400000000001</v>
      </c>
      <c r="GO235">
        <f t="shared" si="310"/>
        <v>0</v>
      </c>
      <c r="GP235">
        <f t="shared" si="311"/>
        <v>0</v>
      </c>
      <c r="GR235">
        <v>0</v>
      </c>
      <c r="GS235">
        <v>3</v>
      </c>
      <c r="GT235">
        <v>0</v>
      </c>
      <c r="GU235" t="s">
        <v>6</v>
      </c>
      <c r="GV235">
        <f t="shared" si="312"/>
        <v>0</v>
      </c>
      <c r="GW235">
        <v>1</v>
      </c>
      <c r="GX235">
        <f t="shared" si="313"/>
        <v>0</v>
      </c>
      <c r="HA235">
        <v>0</v>
      </c>
      <c r="HB235">
        <v>0</v>
      </c>
      <c r="IK235">
        <v>0</v>
      </c>
    </row>
    <row r="236" spans="1:255" x14ac:dyDescent="0.2">
      <c r="A236" s="2">
        <v>18</v>
      </c>
      <c r="B236" s="2">
        <v>1</v>
      </c>
      <c r="C236" s="2">
        <v>471</v>
      </c>
      <c r="D236" s="2"/>
      <c r="E236" s="2" t="s">
        <v>422</v>
      </c>
      <c r="F236" s="2" t="s">
        <v>415</v>
      </c>
      <c r="G236" s="2" t="s">
        <v>416</v>
      </c>
      <c r="H236" s="2" t="s">
        <v>26</v>
      </c>
      <c r="I236" s="2">
        <f>I234*J236</f>
        <v>0.21415000000000001</v>
      </c>
      <c r="J236" s="2">
        <v>6.3000117674747003E-2</v>
      </c>
      <c r="K236" s="2"/>
      <c r="L236" s="2"/>
      <c r="M236" s="2"/>
      <c r="N236" s="2"/>
      <c r="O236" s="2">
        <f t="shared" si="281"/>
        <v>2845.56</v>
      </c>
      <c r="P236" s="2">
        <f t="shared" si="282"/>
        <v>2845.56</v>
      </c>
      <c r="Q236" s="2">
        <f t="shared" si="283"/>
        <v>0</v>
      </c>
      <c r="R236" s="2">
        <f t="shared" si="284"/>
        <v>0</v>
      </c>
      <c r="S236" s="2">
        <f t="shared" si="285"/>
        <v>0</v>
      </c>
      <c r="T236" s="2">
        <f t="shared" si="286"/>
        <v>0</v>
      </c>
      <c r="U236" s="2">
        <f t="shared" si="287"/>
        <v>0</v>
      </c>
      <c r="V236" s="2">
        <f t="shared" si="288"/>
        <v>0</v>
      </c>
      <c r="W236" s="2">
        <f t="shared" si="289"/>
        <v>0</v>
      </c>
      <c r="X236" s="2">
        <f t="shared" si="290"/>
        <v>0</v>
      </c>
      <c r="Y236" s="2">
        <f t="shared" si="291"/>
        <v>0</v>
      </c>
      <c r="Z236" s="2"/>
      <c r="AA236" s="2">
        <v>16697018</v>
      </c>
      <c r="AB236" s="2">
        <f t="shared" si="292"/>
        <v>13287.69</v>
      </c>
      <c r="AC236" s="2">
        <f t="shared" si="280"/>
        <v>13287.69</v>
      </c>
      <c r="AD236" s="2">
        <f t="shared" ref="AD236:AD241" si="314">ROUND((((ET236)-(EU236))+AE236),2)</f>
        <v>0</v>
      </c>
      <c r="AE236" s="2">
        <f t="shared" ref="AE236:AF241" si="315">ROUND((EU236),2)</f>
        <v>0</v>
      </c>
      <c r="AF236" s="2">
        <f t="shared" si="315"/>
        <v>0</v>
      </c>
      <c r="AG236" s="2">
        <f t="shared" si="293"/>
        <v>0</v>
      </c>
      <c r="AH236" s="2">
        <f t="shared" ref="AH236:AI241" si="316">(EW236)</f>
        <v>0</v>
      </c>
      <c r="AI236" s="2">
        <f t="shared" si="316"/>
        <v>0</v>
      </c>
      <c r="AJ236" s="2">
        <f t="shared" si="294"/>
        <v>0</v>
      </c>
      <c r="AK236" s="2">
        <v>13287.69</v>
      </c>
      <c r="AL236" s="2">
        <v>13287.69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95</v>
      </c>
      <c r="AU236" s="2">
        <v>47</v>
      </c>
      <c r="AV236" s="2">
        <v>1</v>
      </c>
      <c r="AW236" s="2">
        <v>1</v>
      </c>
      <c r="AX236" s="2"/>
      <c r="AY236" s="2"/>
      <c r="AZ236" s="2">
        <v>1</v>
      </c>
      <c r="BA236" s="2">
        <v>1</v>
      </c>
      <c r="BB236" s="2">
        <v>1</v>
      </c>
      <c r="BC236" s="2">
        <v>1</v>
      </c>
      <c r="BD236" s="2" t="s">
        <v>6</v>
      </c>
      <c r="BE236" s="2" t="s">
        <v>6</v>
      </c>
      <c r="BF236" s="2" t="s">
        <v>6</v>
      </c>
      <c r="BG236" s="2" t="s">
        <v>6</v>
      </c>
      <c r="BH236" s="2">
        <v>3</v>
      </c>
      <c r="BI236" s="2">
        <v>1</v>
      </c>
      <c r="BJ236" s="2" t="s">
        <v>417</v>
      </c>
      <c r="BK236" s="2"/>
      <c r="BL236" s="2"/>
      <c r="BM236" s="2">
        <v>15001</v>
      </c>
      <c r="BN236" s="2">
        <v>0</v>
      </c>
      <c r="BO236" s="2" t="s">
        <v>6</v>
      </c>
      <c r="BP236" s="2">
        <v>0</v>
      </c>
      <c r="BQ236" s="2">
        <v>2</v>
      </c>
      <c r="BR236" s="2">
        <v>0</v>
      </c>
      <c r="BS236" s="2">
        <v>1</v>
      </c>
      <c r="BT236" s="2">
        <v>1</v>
      </c>
      <c r="BU236" s="2">
        <v>1</v>
      </c>
      <c r="BV236" s="2">
        <v>1</v>
      </c>
      <c r="BW236" s="2">
        <v>1</v>
      </c>
      <c r="BX236" s="2">
        <v>1</v>
      </c>
      <c r="BY236" s="2" t="s">
        <v>6</v>
      </c>
      <c r="BZ236" s="2">
        <v>105</v>
      </c>
      <c r="CA236" s="2">
        <v>55</v>
      </c>
      <c r="CB236" s="2"/>
      <c r="CC236" s="2"/>
      <c r="CD236" s="2"/>
      <c r="CE236" s="2"/>
      <c r="CF236" s="2">
        <v>0</v>
      </c>
      <c r="CG236" s="2">
        <v>0</v>
      </c>
      <c r="CH236" s="2"/>
      <c r="CI236" s="2"/>
      <c r="CJ236" s="2"/>
      <c r="CK236" s="2"/>
      <c r="CL236" s="2"/>
      <c r="CM236" s="2">
        <v>0</v>
      </c>
      <c r="CN236" s="2" t="s">
        <v>6</v>
      </c>
      <c r="CO236" s="2">
        <v>0</v>
      </c>
      <c r="CP236" s="2">
        <f t="shared" si="295"/>
        <v>2845.56</v>
      </c>
      <c r="CQ236" s="2">
        <f t="shared" si="296"/>
        <v>13287.69</v>
      </c>
      <c r="CR236" s="2">
        <f t="shared" si="297"/>
        <v>0</v>
      </c>
      <c r="CS236" s="2">
        <f t="shared" si="298"/>
        <v>0</v>
      </c>
      <c r="CT236" s="2">
        <f t="shared" si="299"/>
        <v>0</v>
      </c>
      <c r="CU236" s="2">
        <f t="shared" si="300"/>
        <v>0</v>
      </c>
      <c r="CV236" s="2">
        <f t="shared" si="301"/>
        <v>0</v>
      </c>
      <c r="CW236" s="2">
        <f t="shared" si="302"/>
        <v>0</v>
      </c>
      <c r="CX236" s="2">
        <f t="shared" si="303"/>
        <v>0</v>
      </c>
      <c r="CY236" s="2">
        <f t="shared" si="304"/>
        <v>0</v>
      </c>
      <c r="CZ236" s="2">
        <f t="shared" si="305"/>
        <v>0</v>
      </c>
      <c r="DA236" s="2"/>
      <c r="DB236" s="2"/>
      <c r="DC236" s="2" t="s">
        <v>6</v>
      </c>
      <c r="DD236" s="2" t="s">
        <v>6</v>
      </c>
      <c r="DE236" s="2" t="s">
        <v>6</v>
      </c>
      <c r="DF236" s="2" t="s">
        <v>6</v>
      </c>
      <c r="DG236" s="2" t="s">
        <v>6</v>
      </c>
      <c r="DH236" s="2" t="s">
        <v>6</v>
      </c>
      <c r="DI236" s="2" t="s">
        <v>6</v>
      </c>
      <c r="DJ236" s="2" t="s">
        <v>6</v>
      </c>
      <c r="DK236" s="2" t="s">
        <v>6</v>
      </c>
      <c r="DL236" s="2" t="s">
        <v>6</v>
      </c>
      <c r="DM236" s="2" t="s">
        <v>6</v>
      </c>
      <c r="DN236" s="2">
        <v>0</v>
      </c>
      <c r="DO236" s="2">
        <v>0</v>
      </c>
      <c r="DP236" s="2">
        <v>1</v>
      </c>
      <c r="DQ236" s="2">
        <v>1</v>
      </c>
      <c r="DR236" s="2"/>
      <c r="DS236" s="2"/>
      <c r="DT236" s="2"/>
      <c r="DU236" s="2">
        <v>1009</v>
      </c>
      <c r="DV236" s="2" t="s">
        <v>26</v>
      </c>
      <c r="DW236" s="2" t="s">
        <v>26</v>
      </c>
      <c r="DX236" s="2">
        <v>1000</v>
      </c>
      <c r="DY236" s="2"/>
      <c r="DZ236" s="2"/>
      <c r="EA236" s="2"/>
      <c r="EB236" s="2"/>
      <c r="EC236" s="2"/>
      <c r="ED236" s="2"/>
      <c r="EE236" s="2">
        <v>16510513</v>
      </c>
      <c r="EF236" s="2">
        <v>2</v>
      </c>
      <c r="EG236" s="2" t="s">
        <v>40</v>
      </c>
      <c r="EH236" s="2">
        <v>0</v>
      </c>
      <c r="EI236" s="2" t="s">
        <v>6</v>
      </c>
      <c r="EJ236" s="2">
        <v>1</v>
      </c>
      <c r="EK236" s="2">
        <v>15001</v>
      </c>
      <c r="EL236" s="2" t="s">
        <v>274</v>
      </c>
      <c r="EM236" s="2" t="s">
        <v>275</v>
      </c>
      <c r="EN236" s="2"/>
      <c r="EO236" s="2" t="s">
        <v>6</v>
      </c>
      <c r="EP236" s="2"/>
      <c r="EQ236" s="2">
        <v>0</v>
      </c>
      <c r="ER236" s="2">
        <v>13287.69</v>
      </c>
      <c r="ES236" s="2">
        <v>13287.69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>
        <v>0</v>
      </c>
      <c r="FR236" s="2">
        <f t="shared" si="306"/>
        <v>0</v>
      </c>
      <c r="FS236" s="2">
        <v>0</v>
      </c>
      <c r="FT236" s="2" t="s">
        <v>44</v>
      </c>
      <c r="FU236" s="2" t="s">
        <v>45</v>
      </c>
      <c r="FV236" s="2"/>
      <c r="FW236" s="2"/>
      <c r="FX236" s="2">
        <v>94.5</v>
      </c>
      <c r="FY236" s="2">
        <v>46.75</v>
      </c>
      <c r="FZ236" s="2"/>
      <c r="GA236" s="2" t="s">
        <v>6</v>
      </c>
      <c r="GB236" s="2"/>
      <c r="GC236" s="2"/>
      <c r="GD236" s="2">
        <v>0</v>
      </c>
      <c r="GE236" s="2"/>
      <c r="GF236" s="2">
        <v>1261407534</v>
      </c>
      <c r="GG236" s="2">
        <v>2</v>
      </c>
      <c r="GH236" s="2">
        <v>1</v>
      </c>
      <c r="GI236" s="2">
        <v>-2</v>
      </c>
      <c r="GJ236" s="2">
        <v>0</v>
      </c>
      <c r="GK236" s="2">
        <f>ROUND(R236*(R12)/100,2)</f>
        <v>0</v>
      </c>
      <c r="GL236" s="2">
        <f t="shared" si="307"/>
        <v>0</v>
      </c>
      <c r="GM236" s="2">
        <f t="shared" si="308"/>
        <v>2845.56</v>
      </c>
      <c r="GN236" s="2">
        <f t="shared" si="309"/>
        <v>2845.56</v>
      </c>
      <c r="GO236" s="2">
        <f t="shared" si="310"/>
        <v>0</v>
      </c>
      <c r="GP236" s="2">
        <f t="shared" si="311"/>
        <v>0</v>
      </c>
      <c r="GQ236" s="2"/>
      <c r="GR236" s="2">
        <v>0</v>
      </c>
      <c r="GS236" s="2">
        <v>3</v>
      </c>
      <c r="GT236" s="2">
        <v>0</v>
      </c>
      <c r="GU236" s="2" t="s">
        <v>6</v>
      </c>
      <c r="GV236" s="2">
        <f t="shared" si="312"/>
        <v>0</v>
      </c>
      <c r="GW236" s="2">
        <v>1</v>
      </c>
      <c r="GX236" s="2">
        <f t="shared" si="313"/>
        <v>0</v>
      </c>
      <c r="GY236" s="2"/>
      <c r="GZ236" s="2"/>
      <c r="HA236" s="2">
        <v>0</v>
      </c>
      <c r="HB236" s="2">
        <v>0</v>
      </c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>
        <v>0</v>
      </c>
      <c r="IL236" s="2"/>
      <c r="IM236" s="2"/>
      <c r="IN236" s="2"/>
      <c r="IO236" s="2"/>
      <c r="IP236" s="2"/>
      <c r="IQ236" s="2"/>
      <c r="IR236" s="2"/>
      <c r="IS236" s="2"/>
      <c r="IT236" s="2"/>
      <c r="IU236" s="2"/>
    </row>
    <row r="237" spans="1:255" x14ac:dyDescent="0.2">
      <c r="A237">
        <v>18</v>
      </c>
      <c r="B237">
        <v>1</v>
      </c>
      <c r="C237">
        <v>479</v>
      </c>
      <c r="E237" t="s">
        <v>422</v>
      </c>
      <c r="F237" t="s">
        <v>415</v>
      </c>
      <c r="G237" t="s">
        <v>416</v>
      </c>
      <c r="H237" t="s">
        <v>26</v>
      </c>
      <c r="I237">
        <f>I235*J237</f>
        <v>0.21415000000000001</v>
      </c>
      <c r="J237">
        <v>6.3000117674747003E-2</v>
      </c>
      <c r="O237">
        <f t="shared" si="281"/>
        <v>18666.87</v>
      </c>
      <c r="P237">
        <f t="shared" si="282"/>
        <v>18666.87</v>
      </c>
      <c r="Q237">
        <f t="shared" si="283"/>
        <v>0</v>
      </c>
      <c r="R237">
        <f t="shared" si="284"/>
        <v>0</v>
      </c>
      <c r="S237">
        <f t="shared" si="285"/>
        <v>0</v>
      </c>
      <c r="T237">
        <f t="shared" si="286"/>
        <v>0</v>
      </c>
      <c r="U237">
        <f t="shared" si="287"/>
        <v>0</v>
      </c>
      <c r="V237">
        <f t="shared" si="288"/>
        <v>0</v>
      </c>
      <c r="W237">
        <f t="shared" si="289"/>
        <v>0</v>
      </c>
      <c r="X237">
        <f t="shared" si="290"/>
        <v>0</v>
      </c>
      <c r="Y237">
        <f t="shared" si="291"/>
        <v>0</v>
      </c>
      <c r="AA237">
        <v>16697019</v>
      </c>
      <c r="AB237">
        <f t="shared" si="292"/>
        <v>13287.69</v>
      </c>
      <c r="AC237">
        <f t="shared" si="280"/>
        <v>13287.69</v>
      </c>
      <c r="AD237">
        <f t="shared" si="314"/>
        <v>0</v>
      </c>
      <c r="AE237">
        <f t="shared" si="315"/>
        <v>0</v>
      </c>
      <c r="AF237">
        <f t="shared" si="315"/>
        <v>0</v>
      </c>
      <c r="AG237">
        <f t="shared" si="293"/>
        <v>0</v>
      </c>
      <c r="AH237">
        <f t="shared" si="316"/>
        <v>0</v>
      </c>
      <c r="AI237">
        <f t="shared" si="316"/>
        <v>0</v>
      </c>
      <c r="AJ237">
        <f t="shared" si="294"/>
        <v>0</v>
      </c>
      <c r="AK237">
        <v>13287.69</v>
      </c>
      <c r="AL237">
        <v>13287.69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95</v>
      </c>
      <c r="AU237">
        <v>47</v>
      </c>
      <c r="AV237">
        <v>1</v>
      </c>
      <c r="AW237">
        <v>1</v>
      </c>
      <c r="AZ237">
        <v>6.56</v>
      </c>
      <c r="BA237">
        <v>1</v>
      </c>
      <c r="BB237">
        <v>1</v>
      </c>
      <c r="BC237">
        <v>6.56</v>
      </c>
      <c r="BD237" t="s">
        <v>6</v>
      </c>
      <c r="BE237" t="s">
        <v>6</v>
      </c>
      <c r="BF237" t="s">
        <v>6</v>
      </c>
      <c r="BG237" t="s">
        <v>6</v>
      </c>
      <c r="BH237">
        <v>3</v>
      </c>
      <c r="BI237">
        <v>1</v>
      </c>
      <c r="BJ237" t="s">
        <v>417</v>
      </c>
      <c r="BM237">
        <v>15001</v>
      </c>
      <c r="BN237">
        <v>0</v>
      </c>
      <c r="BO237" t="s">
        <v>6</v>
      </c>
      <c r="BP237">
        <v>0</v>
      </c>
      <c r="BQ237">
        <v>2</v>
      </c>
      <c r="BR237">
        <v>0</v>
      </c>
      <c r="BS237">
        <v>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105</v>
      </c>
      <c r="CA237">
        <v>55</v>
      </c>
      <c r="CF237">
        <v>0</v>
      </c>
      <c r="CG237">
        <v>0</v>
      </c>
      <c r="CM237">
        <v>0</v>
      </c>
      <c r="CN237" t="s">
        <v>6</v>
      </c>
      <c r="CO237">
        <v>0</v>
      </c>
      <c r="CP237">
        <f t="shared" si="295"/>
        <v>18666.87</v>
      </c>
      <c r="CQ237">
        <f t="shared" si="296"/>
        <v>87167.246400000004</v>
      </c>
      <c r="CR237">
        <f t="shared" si="297"/>
        <v>0</v>
      </c>
      <c r="CS237">
        <f t="shared" si="298"/>
        <v>0</v>
      </c>
      <c r="CT237">
        <f t="shared" si="299"/>
        <v>0</v>
      </c>
      <c r="CU237">
        <f t="shared" si="300"/>
        <v>0</v>
      </c>
      <c r="CV237">
        <f t="shared" si="301"/>
        <v>0</v>
      </c>
      <c r="CW237">
        <f t="shared" si="302"/>
        <v>0</v>
      </c>
      <c r="CX237">
        <f t="shared" si="303"/>
        <v>0</v>
      </c>
      <c r="CY237">
        <f t="shared" si="304"/>
        <v>0</v>
      </c>
      <c r="CZ237">
        <f t="shared" si="305"/>
        <v>0</v>
      </c>
      <c r="DC237" t="s">
        <v>6</v>
      </c>
      <c r="DD237" t="s">
        <v>6</v>
      </c>
      <c r="DE237" t="s">
        <v>6</v>
      </c>
      <c r="DF237" t="s">
        <v>6</v>
      </c>
      <c r="DG237" t="s">
        <v>6</v>
      </c>
      <c r="DH237" t="s">
        <v>6</v>
      </c>
      <c r="DI237" t="s">
        <v>6</v>
      </c>
      <c r="DJ237" t="s">
        <v>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1009</v>
      </c>
      <c r="DV237" t="s">
        <v>26</v>
      </c>
      <c r="DW237" t="s">
        <v>26</v>
      </c>
      <c r="DX237">
        <v>1000</v>
      </c>
      <c r="EE237">
        <v>16510513</v>
      </c>
      <c r="EF237">
        <v>2</v>
      </c>
      <c r="EG237" t="s">
        <v>40</v>
      </c>
      <c r="EH237">
        <v>0</v>
      </c>
      <c r="EI237" t="s">
        <v>6</v>
      </c>
      <c r="EJ237">
        <v>1</v>
      </c>
      <c r="EK237">
        <v>15001</v>
      </c>
      <c r="EL237" t="s">
        <v>274</v>
      </c>
      <c r="EM237" t="s">
        <v>275</v>
      </c>
      <c r="EO237" t="s">
        <v>6</v>
      </c>
      <c r="EQ237">
        <v>0</v>
      </c>
      <c r="ER237">
        <v>13287.69</v>
      </c>
      <c r="ES237">
        <v>13287.69</v>
      </c>
      <c r="ET237">
        <v>0</v>
      </c>
      <c r="EU237">
        <v>0</v>
      </c>
      <c r="EV237">
        <v>0</v>
      </c>
      <c r="EW237">
        <v>0</v>
      </c>
      <c r="EX237">
        <v>0</v>
      </c>
      <c r="FQ237">
        <v>0</v>
      </c>
      <c r="FR237">
        <f t="shared" si="306"/>
        <v>0</v>
      </c>
      <c r="FS237">
        <v>0</v>
      </c>
      <c r="FT237" t="s">
        <v>44</v>
      </c>
      <c r="FU237" t="s">
        <v>45</v>
      </c>
      <c r="FX237">
        <v>94.5</v>
      </c>
      <c r="FY237">
        <v>46.75</v>
      </c>
      <c r="GA237" t="s">
        <v>6</v>
      </c>
      <c r="GD237">
        <v>0</v>
      </c>
      <c r="GF237">
        <v>1261407534</v>
      </c>
      <c r="GG237">
        <v>1</v>
      </c>
      <c r="GH237">
        <v>1</v>
      </c>
      <c r="GI237">
        <v>4</v>
      </c>
      <c r="GJ237">
        <v>0</v>
      </c>
      <c r="GK237">
        <f>ROUND(R237*(S12)/100,2)</f>
        <v>0</v>
      </c>
      <c r="GL237">
        <f t="shared" si="307"/>
        <v>0</v>
      </c>
      <c r="GM237">
        <f t="shared" si="308"/>
        <v>18666.87</v>
      </c>
      <c r="GN237">
        <f t="shared" si="309"/>
        <v>18666.87</v>
      </c>
      <c r="GO237">
        <f t="shared" si="310"/>
        <v>0</v>
      </c>
      <c r="GP237">
        <f t="shared" si="311"/>
        <v>0</v>
      </c>
      <c r="GR237">
        <v>0</v>
      </c>
      <c r="GS237">
        <v>3</v>
      </c>
      <c r="GT237">
        <v>0</v>
      </c>
      <c r="GU237" t="s">
        <v>6</v>
      </c>
      <c r="GV237">
        <f t="shared" si="312"/>
        <v>0</v>
      </c>
      <c r="GW237">
        <v>1</v>
      </c>
      <c r="GX237">
        <f t="shared" si="313"/>
        <v>0</v>
      </c>
      <c r="HA237">
        <v>0</v>
      </c>
      <c r="HB237">
        <v>0</v>
      </c>
      <c r="IK237">
        <v>0</v>
      </c>
    </row>
    <row r="238" spans="1:255" x14ac:dyDescent="0.2">
      <c r="A238" s="2">
        <v>17</v>
      </c>
      <c r="B238" s="2">
        <v>1</v>
      </c>
      <c r="C238" s="2">
        <f>ROW(SmtRes!A490)</f>
        <v>490</v>
      </c>
      <c r="D238" s="2">
        <f>ROW(EtalonRes!A494)</f>
        <v>494</v>
      </c>
      <c r="E238" s="2" t="s">
        <v>423</v>
      </c>
      <c r="F238" s="2" t="s">
        <v>424</v>
      </c>
      <c r="G238" s="2" t="s">
        <v>425</v>
      </c>
      <c r="H238" s="2" t="s">
        <v>18</v>
      </c>
      <c r="I238" s="2">
        <f>ROUND(4/100,9)</f>
        <v>0.04</v>
      </c>
      <c r="J238" s="2">
        <v>0</v>
      </c>
      <c r="K238" s="2"/>
      <c r="L238" s="2"/>
      <c r="M238" s="2"/>
      <c r="N238" s="2"/>
      <c r="O238" s="2">
        <f t="shared" si="281"/>
        <v>51.27</v>
      </c>
      <c r="P238" s="2">
        <f t="shared" si="282"/>
        <v>17.899999999999999</v>
      </c>
      <c r="Q238" s="2">
        <f t="shared" si="283"/>
        <v>0.28000000000000003</v>
      </c>
      <c r="R238" s="2">
        <f t="shared" si="284"/>
        <v>0.08</v>
      </c>
      <c r="S238" s="2">
        <f t="shared" si="285"/>
        <v>33.090000000000003</v>
      </c>
      <c r="T238" s="2">
        <f t="shared" si="286"/>
        <v>0</v>
      </c>
      <c r="U238" s="2">
        <f t="shared" si="287"/>
        <v>3.8304000000000005</v>
      </c>
      <c r="V238" s="2">
        <f t="shared" si="288"/>
        <v>6.4000000000000003E-3</v>
      </c>
      <c r="W238" s="2">
        <f t="shared" si="289"/>
        <v>0</v>
      </c>
      <c r="X238" s="2">
        <f t="shared" si="290"/>
        <v>26.54</v>
      </c>
      <c r="Y238" s="2">
        <f t="shared" si="291"/>
        <v>16.59</v>
      </c>
      <c r="Z238" s="2"/>
      <c r="AA238" s="2">
        <v>16697018</v>
      </c>
      <c r="AB238" s="2">
        <f t="shared" si="292"/>
        <v>1282.03</v>
      </c>
      <c r="AC238" s="2">
        <f t="shared" si="280"/>
        <v>447.59</v>
      </c>
      <c r="AD238" s="2">
        <f t="shared" si="314"/>
        <v>7.07</v>
      </c>
      <c r="AE238" s="2">
        <f t="shared" si="315"/>
        <v>2.0499999999999998</v>
      </c>
      <c r="AF238" s="2">
        <f t="shared" si="315"/>
        <v>827.37</v>
      </c>
      <c r="AG238" s="2">
        <f t="shared" si="293"/>
        <v>0</v>
      </c>
      <c r="AH238" s="2">
        <f t="shared" si="316"/>
        <v>95.76</v>
      </c>
      <c r="AI238" s="2">
        <f t="shared" si="316"/>
        <v>0.16</v>
      </c>
      <c r="AJ238" s="2">
        <f t="shared" si="294"/>
        <v>0</v>
      </c>
      <c r="AK238" s="2">
        <v>1282.03</v>
      </c>
      <c r="AL238" s="2">
        <v>447.59</v>
      </c>
      <c r="AM238" s="2">
        <v>7.07</v>
      </c>
      <c r="AN238" s="2">
        <v>2.0499999999999998</v>
      </c>
      <c r="AO238" s="2">
        <v>827.37</v>
      </c>
      <c r="AP238" s="2">
        <v>0</v>
      </c>
      <c r="AQ238" s="2">
        <v>95.76</v>
      </c>
      <c r="AR238" s="2">
        <v>0.16</v>
      </c>
      <c r="AS238" s="2">
        <v>0</v>
      </c>
      <c r="AT238" s="2">
        <v>80</v>
      </c>
      <c r="AU238" s="2">
        <v>50</v>
      </c>
      <c r="AV238" s="2">
        <v>1</v>
      </c>
      <c r="AW238" s="2">
        <v>1</v>
      </c>
      <c r="AX238" s="2"/>
      <c r="AY238" s="2"/>
      <c r="AZ238" s="2">
        <v>1</v>
      </c>
      <c r="BA238" s="2">
        <v>1</v>
      </c>
      <c r="BB238" s="2">
        <v>1</v>
      </c>
      <c r="BC238" s="2">
        <v>1</v>
      </c>
      <c r="BD238" s="2" t="s">
        <v>6</v>
      </c>
      <c r="BE238" s="2" t="s">
        <v>6</v>
      </c>
      <c r="BF238" s="2" t="s">
        <v>6</v>
      </c>
      <c r="BG238" s="2" t="s">
        <v>6</v>
      </c>
      <c r="BH238" s="2">
        <v>0</v>
      </c>
      <c r="BI238" s="2">
        <v>1</v>
      </c>
      <c r="BJ238" s="2" t="s">
        <v>426</v>
      </c>
      <c r="BK238" s="2"/>
      <c r="BL238" s="2"/>
      <c r="BM238" s="2">
        <v>62001</v>
      </c>
      <c r="BN238" s="2">
        <v>0</v>
      </c>
      <c r="BO238" s="2" t="s">
        <v>6</v>
      </c>
      <c r="BP238" s="2">
        <v>0</v>
      </c>
      <c r="BQ238" s="2">
        <v>6</v>
      </c>
      <c r="BR238" s="2">
        <v>0</v>
      </c>
      <c r="BS238" s="2">
        <v>1</v>
      </c>
      <c r="BT238" s="2">
        <v>1</v>
      </c>
      <c r="BU238" s="2">
        <v>1</v>
      </c>
      <c r="BV238" s="2">
        <v>1</v>
      </c>
      <c r="BW238" s="2">
        <v>1</v>
      </c>
      <c r="BX238" s="2">
        <v>1</v>
      </c>
      <c r="BY238" s="2" t="s">
        <v>6</v>
      </c>
      <c r="BZ238" s="2">
        <v>80</v>
      </c>
      <c r="CA238" s="2">
        <v>50</v>
      </c>
      <c r="CB238" s="2"/>
      <c r="CC238" s="2"/>
      <c r="CD238" s="2"/>
      <c r="CE238" s="2"/>
      <c r="CF238" s="2">
        <v>0</v>
      </c>
      <c r="CG238" s="2">
        <v>0</v>
      </c>
      <c r="CH238" s="2"/>
      <c r="CI238" s="2"/>
      <c r="CJ238" s="2"/>
      <c r="CK238" s="2"/>
      <c r="CL238" s="2"/>
      <c r="CM238" s="2">
        <v>0</v>
      </c>
      <c r="CN238" s="2" t="s">
        <v>6</v>
      </c>
      <c r="CO238" s="2">
        <v>0</v>
      </c>
      <c r="CP238" s="2">
        <f t="shared" si="295"/>
        <v>51.27</v>
      </c>
      <c r="CQ238" s="2">
        <f t="shared" si="296"/>
        <v>447.59</v>
      </c>
      <c r="CR238" s="2">
        <f t="shared" si="297"/>
        <v>7.07</v>
      </c>
      <c r="CS238" s="2">
        <f t="shared" si="298"/>
        <v>2.0499999999999998</v>
      </c>
      <c r="CT238" s="2">
        <f t="shared" si="299"/>
        <v>827.37</v>
      </c>
      <c r="CU238" s="2">
        <f t="shared" si="300"/>
        <v>0</v>
      </c>
      <c r="CV238" s="2">
        <f t="shared" si="301"/>
        <v>95.76</v>
      </c>
      <c r="CW238" s="2">
        <f t="shared" si="302"/>
        <v>0.16</v>
      </c>
      <c r="CX238" s="2">
        <f t="shared" si="303"/>
        <v>0</v>
      </c>
      <c r="CY238" s="2">
        <f t="shared" si="304"/>
        <v>26.536000000000005</v>
      </c>
      <c r="CZ238" s="2">
        <f t="shared" si="305"/>
        <v>16.585000000000001</v>
      </c>
      <c r="DA238" s="2"/>
      <c r="DB238" s="2"/>
      <c r="DC238" s="2" t="s">
        <v>6</v>
      </c>
      <c r="DD238" s="2" t="s">
        <v>6</v>
      </c>
      <c r="DE238" s="2" t="s">
        <v>6</v>
      </c>
      <c r="DF238" s="2" t="s">
        <v>6</v>
      </c>
      <c r="DG238" s="2" t="s">
        <v>6</v>
      </c>
      <c r="DH238" s="2" t="s">
        <v>6</v>
      </c>
      <c r="DI238" s="2" t="s">
        <v>6</v>
      </c>
      <c r="DJ238" s="2" t="s">
        <v>6</v>
      </c>
      <c r="DK238" s="2" t="s">
        <v>6</v>
      </c>
      <c r="DL238" s="2" t="s">
        <v>6</v>
      </c>
      <c r="DM238" s="2" t="s">
        <v>6</v>
      </c>
      <c r="DN238" s="2">
        <v>0</v>
      </c>
      <c r="DO238" s="2">
        <v>0</v>
      </c>
      <c r="DP238" s="2">
        <v>1</v>
      </c>
      <c r="DQ238" s="2">
        <v>1</v>
      </c>
      <c r="DR238" s="2"/>
      <c r="DS238" s="2"/>
      <c r="DT238" s="2"/>
      <c r="DU238" s="2">
        <v>1005</v>
      </c>
      <c r="DV238" s="2" t="s">
        <v>18</v>
      </c>
      <c r="DW238" s="2" t="s">
        <v>18</v>
      </c>
      <c r="DX238" s="2">
        <v>100</v>
      </c>
      <c r="DY238" s="2"/>
      <c r="DZ238" s="2"/>
      <c r="EA238" s="2"/>
      <c r="EB238" s="2"/>
      <c r="EC238" s="2"/>
      <c r="ED238" s="2"/>
      <c r="EE238" s="2">
        <v>16510571</v>
      </c>
      <c r="EF238" s="2">
        <v>6</v>
      </c>
      <c r="EG238" s="2" t="s">
        <v>20</v>
      </c>
      <c r="EH238" s="2">
        <v>0</v>
      </c>
      <c r="EI238" s="2" t="s">
        <v>6</v>
      </c>
      <c r="EJ238" s="2">
        <v>1</v>
      </c>
      <c r="EK238" s="2">
        <v>62001</v>
      </c>
      <c r="EL238" s="2" t="s">
        <v>427</v>
      </c>
      <c r="EM238" s="2" t="s">
        <v>428</v>
      </c>
      <c r="EN238" s="2"/>
      <c r="EO238" s="2" t="s">
        <v>6</v>
      </c>
      <c r="EP238" s="2"/>
      <c r="EQ238" s="2">
        <v>131072</v>
      </c>
      <c r="ER238" s="2">
        <v>1282.03</v>
      </c>
      <c r="ES238" s="2">
        <v>447.59</v>
      </c>
      <c r="ET238" s="2">
        <v>7.07</v>
      </c>
      <c r="EU238" s="2">
        <v>2.0499999999999998</v>
      </c>
      <c r="EV238" s="2">
        <v>827.37</v>
      </c>
      <c r="EW238" s="2">
        <v>95.76</v>
      </c>
      <c r="EX238" s="2">
        <v>0.16</v>
      </c>
      <c r="EY238" s="2">
        <v>0</v>
      </c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>
        <v>0</v>
      </c>
      <c r="FR238" s="2">
        <f t="shared" si="306"/>
        <v>0</v>
      </c>
      <c r="FS238" s="2">
        <v>0</v>
      </c>
      <c r="FT238" s="2"/>
      <c r="FU238" s="2"/>
      <c r="FV238" s="2"/>
      <c r="FW238" s="2"/>
      <c r="FX238" s="2">
        <v>80</v>
      </c>
      <c r="FY238" s="2">
        <v>50</v>
      </c>
      <c r="FZ238" s="2"/>
      <c r="GA238" s="2" t="s">
        <v>6</v>
      </c>
      <c r="GB238" s="2"/>
      <c r="GC238" s="2"/>
      <c r="GD238" s="2">
        <v>0</v>
      </c>
      <c r="GE238" s="2"/>
      <c r="GF238" s="2">
        <v>1565310516</v>
      </c>
      <c r="GG238" s="2">
        <v>2</v>
      </c>
      <c r="GH238" s="2">
        <v>1</v>
      </c>
      <c r="GI238" s="2">
        <v>-2</v>
      </c>
      <c r="GJ238" s="2">
        <v>0</v>
      </c>
      <c r="GK238" s="2">
        <f>ROUND(R238*(R12)/100,2)</f>
        <v>0</v>
      </c>
      <c r="GL238" s="2">
        <f t="shared" si="307"/>
        <v>0</v>
      </c>
      <c r="GM238" s="2">
        <f t="shared" si="308"/>
        <v>94.4</v>
      </c>
      <c r="GN238" s="2">
        <f t="shared" si="309"/>
        <v>94.4</v>
      </c>
      <c r="GO238" s="2">
        <f t="shared" si="310"/>
        <v>0</v>
      </c>
      <c r="GP238" s="2">
        <f t="shared" si="311"/>
        <v>0</v>
      </c>
      <c r="GQ238" s="2"/>
      <c r="GR238" s="2">
        <v>0</v>
      </c>
      <c r="GS238" s="2">
        <v>3</v>
      </c>
      <c r="GT238" s="2">
        <v>0</v>
      </c>
      <c r="GU238" s="2" t="s">
        <v>6</v>
      </c>
      <c r="GV238" s="2">
        <f t="shared" si="312"/>
        <v>0</v>
      </c>
      <c r="GW238" s="2">
        <v>1</v>
      </c>
      <c r="GX238" s="2">
        <f t="shared" si="313"/>
        <v>0</v>
      </c>
      <c r="GY238" s="2"/>
      <c r="GZ238" s="2"/>
      <c r="HA238" s="2">
        <v>0</v>
      </c>
      <c r="HB238" s="2">
        <v>0</v>
      </c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>
        <v>0</v>
      </c>
      <c r="IL238" s="2"/>
      <c r="IM238" s="2"/>
      <c r="IN238" s="2"/>
      <c r="IO238" s="2"/>
      <c r="IP238" s="2"/>
      <c r="IQ238" s="2"/>
      <c r="IR238" s="2"/>
      <c r="IS238" s="2"/>
      <c r="IT238" s="2"/>
      <c r="IU238" s="2"/>
    </row>
    <row r="239" spans="1:255" x14ac:dyDescent="0.2">
      <c r="A239">
        <v>17</v>
      </c>
      <c r="B239">
        <v>1</v>
      </c>
      <c r="C239">
        <f>ROW(SmtRes!A500)</f>
        <v>500</v>
      </c>
      <c r="D239">
        <f>ROW(EtalonRes!A504)</f>
        <v>504</v>
      </c>
      <c r="E239" t="s">
        <v>423</v>
      </c>
      <c r="F239" t="s">
        <v>424</v>
      </c>
      <c r="G239" t="s">
        <v>425</v>
      </c>
      <c r="H239" t="s">
        <v>18</v>
      </c>
      <c r="I239">
        <f>ROUND(4/100,9)</f>
        <v>0.04</v>
      </c>
      <c r="J239">
        <v>0</v>
      </c>
      <c r="O239">
        <f t="shared" si="281"/>
        <v>336.41</v>
      </c>
      <c r="P239">
        <f t="shared" si="282"/>
        <v>117.45</v>
      </c>
      <c r="Q239">
        <f t="shared" si="283"/>
        <v>1.86</v>
      </c>
      <c r="R239">
        <f t="shared" si="284"/>
        <v>0.54</v>
      </c>
      <c r="S239">
        <f t="shared" si="285"/>
        <v>217.1</v>
      </c>
      <c r="T239">
        <f t="shared" si="286"/>
        <v>0</v>
      </c>
      <c r="U239">
        <f t="shared" si="287"/>
        <v>3.8304000000000005</v>
      </c>
      <c r="V239">
        <f t="shared" si="288"/>
        <v>6.4000000000000003E-3</v>
      </c>
      <c r="W239">
        <f t="shared" si="289"/>
        <v>0</v>
      </c>
      <c r="X239">
        <f t="shared" si="290"/>
        <v>174.11</v>
      </c>
      <c r="Y239">
        <f t="shared" si="291"/>
        <v>108.82</v>
      </c>
      <c r="AA239">
        <v>16697019</v>
      </c>
      <c r="AB239">
        <f t="shared" si="292"/>
        <v>1282.03</v>
      </c>
      <c r="AC239">
        <f t="shared" si="280"/>
        <v>447.59</v>
      </c>
      <c r="AD239">
        <f t="shared" si="314"/>
        <v>7.07</v>
      </c>
      <c r="AE239">
        <f t="shared" si="315"/>
        <v>2.0499999999999998</v>
      </c>
      <c r="AF239">
        <f t="shared" si="315"/>
        <v>827.37</v>
      </c>
      <c r="AG239">
        <f t="shared" si="293"/>
        <v>0</v>
      </c>
      <c r="AH239">
        <f t="shared" si="316"/>
        <v>95.76</v>
      </c>
      <c r="AI239">
        <f t="shared" si="316"/>
        <v>0.16</v>
      </c>
      <c r="AJ239">
        <f t="shared" si="294"/>
        <v>0</v>
      </c>
      <c r="AK239">
        <v>1282.03</v>
      </c>
      <c r="AL239">
        <v>447.59</v>
      </c>
      <c r="AM239">
        <v>7.07</v>
      </c>
      <c r="AN239">
        <v>2.0499999999999998</v>
      </c>
      <c r="AO239">
        <v>827.37</v>
      </c>
      <c r="AP239">
        <v>0</v>
      </c>
      <c r="AQ239">
        <v>95.76</v>
      </c>
      <c r="AR239">
        <v>0.16</v>
      </c>
      <c r="AS239">
        <v>0</v>
      </c>
      <c r="AT239">
        <v>80</v>
      </c>
      <c r="AU239">
        <v>50</v>
      </c>
      <c r="AV239">
        <v>1</v>
      </c>
      <c r="AW239">
        <v>1</v>
      </c>
      <c r="AZ239">
        <v>6.56</v>
      </c>
      <c r="BA239">
        <v>6.56</v>
      </c>
      <c r="BB239">
        <v>6.56</v>
      </c>
      <c r="BC239">
        <v>6.56</v>
      </c>
      <c r="BD239" t="s">
        <v>6</v>
      </c>
      <c r="BE239" t="s">
        <v>6</v>
      </c>
      <c r="BF239" t="s">
        <v>6</v>
      </c>
      <c r="BG239" t="s">
        <v>6</v>
      </c>
      <c r="BH239">
        <v>0</v>
      </c>
      <c r="BI239">
        <v>1</v>
      </c>
      <c r="BJ239" t="s">
        <v>426</v>
      </c>
      <c r="BM239">
        <v>62001</v>
      </c>
      <c r="BN239">
        <v>0</v>
      </c>
      <c r="BO239" t="s">
        <v>6</v>
      </c>
      <c r="BP239">
        <v>0</v>
      </c>
      <c r="BQ239">
        <v>6</v>
      </c>
      <c r="BR239">
        <v>0</v>
      </c>
      <c r="BS239">
        <v>6.56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80</v>
      </c>
      <c r="CA239">
        <v>50</v>
      </c>
      <c r="CF239">
        <v>0</v>
      </c>
      <c r="CG239">
        <v>0</v>
      </c>
      <c r="CM239">
        <v>0</v>
      </c>
      <c r="CN239" t="s">
        <v>6</v>
      </c>
      <c r="CO239">
        <v>0</v>
      </c>
      <c r="CP239">
        <f t="shared" si="295"/>
        <v>336.40999999999997</v>
      </c>
      <c r="CQ239">
        <f t="shared" si="296"/>
        <v>2936.1903999999995</v>
      </c>
      <c r="CR239">
        <f t="shared" si="297"/>
        <v>46.379199999999997</v>
      </c>
      <c r="CS239">
        <f t="shared" si="298"/>
        <v>13.447999999999999</v>
      </c>
      <c r="CT239">
        <f t="shared" si="299"/>
        <v>5427.5472</v>
      </c>
      <c r="CU239">
        <f t="shared" si="300"/>
        <v>0</v>
      </c>
      <c r="CV239">
        <f t="shared" si="301"/>
        <v>95.76</v>
      </c>
      <c r="CW239">
        <f t="shared" si="302"/>
        <v>0.16</v>
      </c>
      <c r="CX239">
        <f t="shared" si="303"/>
        <v>0</v>
      </c>
      <c r="CY239">
        <f t="shared" si="304"/>
        <v>174.11199999999997</v>
      </c>
      <c r="CZ239">
        <f t="shared" si="305"/>
        <v>108.82</v>
      </c>
      <c r="DC239" t="s">
        <v>6</v>
      </c>
      <c r="DD239" t="s">
        <v>6</v>
      </c>
      <c r="DE239" t="s">
        <v>6</v>
      </c>
      <c r="DF239" t="s">
        <v>6</v>
      </c>
      <c r="DG239" t="s">
        <v>6</v>
      </c>
      <c r="DH239" t="s">
        <v>6</v>
      </c>
      <c r="DI239" t="s">
        <v>6</v>
      </c>
      <c r="DJ239" t="s">
        <v>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1005</v>
      </c>
      <c r="DV239" t="s">
        <v>18</v>
      </c>
      <c r="DW239" t="s">
        <v>18</v>
      </c>
      <c r="DX239">
        <v>100</v>
      </c>
      <c r="EE239">
        <v>16510571</v>
      </c>
      <c r="EF239">
        <v>6</v>
      </c>
      <c r="EG239" t="s">
        <v>20</v>
      </c>
      <c r="EH239">
        <v>0</v>
      </c>
      <c r="EI239" t="s">
        <v>6</v>
      </c>
      <c r="EJ239">
        <v>1</v>
      </c>
      <c r="EK239">
        <v>62001</v>
      </c>
      <c r="EL239" t="s">
        <v>427</v>
      </c>
      <c r="EM239" t="s">
        <v>428</v>
      </c>
      <c r="EO239" t="s">
        <v>6</v>
      </c>
      <c r="EQ239">
        <v>131072</v>
      </c>
      <c r="ER239">
        <v>1282.03</v>
      </c>
      <c r="ES239">
        <v>447.59</v>
      </c>
      <c r="ET239">
        <v>7.07</v>
      </c>
      <c r="EU239">
        <v>2.0499999999999998</v>
      </c>
      <c r="EV239">
        <v>827.37</v>
      </c>
      <c r="EW239">
        <v>95.76</v>
      </c>
      <c r="EX239">
        <v>0.16</v>
      </c>
      <c r="EY239">
        <v>0</v>
      </c>
      <c r="FQ239">
        <v>0</v>
      </c>
      <c r="FR239">
        <f t="shared" si="306"/>
        <v>0</v>
      </c>
      <c r="FS239">
        <v>0</v>
      </c>
      <c r="FX239">
        <v>80</v>
      </c>
      <c r="FY239">
        <v>50</v>
      </c>
      <c r="GA239" t="s">
        <v>6</v>
      </c>
      <c r="GD239">
        <v>0</v>
      </c>
      <c r="GF239">
        <v>1565310516</v>
      </c>
      <c r="GG239">
        <v>1</v>
      </c>
      <c r="GH239">
        <v>1</v>
      </c>
      <c r="GI239">
        <v>4</v>
      </c>
      <c r="GJ239">
        <v>0</v>
      </c>
      <c r="GK239">
        <f>ROUND(R239*(S12)/100,2)</f>
        <v>0</v>
      </c>
      <c r="GL239">
        <f t="shared" si="307"/>
        <v>0</v>
      </c>
      <c r="GM239">
        <f t="shared" si="308"/>
        <v>619.34</v>
      </c>
      <c r="GN239">
        <f t="shared" si="309"/>
        <v>619.34</v>
      </c>
      <c r="GO239">
        <f t="shared" si="310"/>
        <v>0</v>
      </c>
      <c r="GP239">
        <f t="shared" si="311"/>
        <v>0</v>
      </c>
      <c r="GR239">
        <v>0</v>
      </c>
      <c r="GS239">
        <v>3</v>
      </c>
      <c r="GT239">
        <v>0</v>
      </c>
      <c r="GU239" t="s">
        <v>6</v>
      </c>
      <c r="GV239">
        <f t="shared" si="312"/>
        <v>0</v>
      </c>
      <c r="GW239">
        <v>1</v>
      </c>
      <c r="GX239">
        <f t="shared" si="313"/>
        <v>0</v>
      </c>
      <c r="HA239">
        <v>0</v>
      </c>
      <c r="HB239">
        <v>0</v>
      </c>
      <c r="IK239">
        <v>0</v>
      </c>
    </row>
    <row r="240" spans="1:255" x14ac:dyDescent="0.2">
      <c r="A240" s="2">
        <v>18</v>
      </c>
      <c r="B240" s="2">
        <v>1</v>
      </c>
      <c r="C240" s="2">
        <v>488</v>
      </c>
      <c r="D240" s="2"/>
      <c r="E240" s="2" t="s">
        <v>429</v>
      </c>
      <c r="F240" s="2" t="s">
        <v>430</v>
      </c>
      <c r="G240" s="2" t="s">
        <v>431</v>
      </c>
      <c r="H240" s="2" t="s">
        <v>26</v>
      </c>
      <c r="I240" s="2">
        <f>I238*J240</f>
        <v>9.0399999999999996E-4</v>
      </c>
      <c r="J240" s="2">
        <v>2.2599999999999999E-2</v>
      </c>
      <c r="K240" s="2"/>
      <c r="L240" s="2"/>
      <c r="M240" s="2"/>
      <c r="N240" s="2"/>
      <c r="O240" s="2">
        <f t="shared" si="281"/>
        <v>38.43</v>
      </c>
      <c r="P240" s="2">
        <f t="shared" si="282"/>
        <v>38.43</v>
      </c>
      <c r="Q240" s="2">
        <f t="shared" si="283"/>
        <v>0</v>
      </c>
      <c r="R240" s="2">
        <f t="shared" si="284"/>
        <v>0</v>
      </c>
      <c r="S240" s="2">
        <f t="shared" si="285"/>
        <v>0</v>
      </c>
      <c r="T240" s="2">
        <f t="shared" si="286"/>
        <v>0</v>
      </c>
      <c r="U240" s="2">
        <f t="shared" si="287"/>
        <v>0</v>
      </c>
      <c r="V240" s="2">
        <f t="shared" si="288"/>
        <v>0</v>
      </c>
      <c r="W240" s="2">
        <f t="shared" si="289"/>
        <v>0</v>
      </c>
      <c r="X240" s="2">
        <f t="shared" si="290"/>
        <v>0</v>
      </c>
      <c r="Y240" s="2">
        <f t="shared" si="291"/>
        <v>0</v>
      </c>
      <c r="Z240" s="2"/>
      <c r="AA240" s="2">
        <v>16697018</v>
      </c>
      <c r="AB240" s="2">
        <f t="shared" si="292"/>
        <v>42508.19</v>
      </c>
      <c r="AC240" s="2">
        <f t="shared" si="280"/>
        <v>42508.19</v>
      </c>
      <c r="AD240" s="2">
        <f t="shared" si="314"/>
        <v>0</v>
      </c>
      <c r="AE240" s="2">
        <f t="shared" si="315"/>
        <v>0</v>
      </c>
      <c r="AF240" s="2">
        <f t="shared" si="315"/>
        <v>0</v>
      </c>
      <c r="AG240" s="2">
        <f t="shared" si="293"/>
        <v>0</v>
      </c>
      <c r="AH240" s="2">
        <f t="shared" si="316"/>
        <v>0</v>
      </c>
      <c r="AI240" s="2">
        <f t="shared" si="316"/>
        <v>0</v>
      </c>
      <c r="AJ240" s="2">
        <f t="shared" si="294"/>
        <v>0</v>
      </c>
      <c r="AK240" s="2">
        <v>42508.19</v>
      </c>
      <c r="AL240" s="2">
        <v>42508.19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80</v>
      </c>
      <c r="AU240" s="2">
        <v>50</v>
      </c>
      <c r="AV240" s="2">
        <v>1</v>
      </c>
      <c r="AW240" s="2">
        <v>1</v>
      </c>
      <c r="AX240" s="2"/>
      <c r="AY240" s="2"/>
      <c r="AZ240" s="2">
        <v>1</v>
      </c>
      <c r="BA240" s="2">
        <v>1</v>
      </c>
      <c r="BB240" s="2">
        <v>1</v>
      </c>
      <c r="BC240" s="2">
        <v>1</v>
      </c>
      <c r="BD240" s="2" t="s">
        <v>6</v>
      </c>
      <c r="BE240" s="2" t="s">
        <v>6</v>
      </c>
      <c r="BF240" s="2" t="s">
        <v>6</v>
      </c>
      <c r="BG240" s="2" t="s">
        <v>6</v>
      </c>
      <c r="BH240" s="2">
        <v>3</v>
      </c>
      <c r="BI240" s="2">
        <v>1</v>
      </c>
      <c r="BJ240" s="2" t="s">
        <v>432</v>
      </c>
      <c r="BK240" s="2"/>
      <c r="BL240" s="2"/>
      <c r="BM240" s="2">
        <v>62001</v>
      </c>
      <c r="BN240" s="2">
        <v>0</v>
      </c>
      <c r="BO240" s="2" t="s">
        <v>6</v>
      </c>
      <c r="BP240" s="2">
        <v>0</v>
      </c>
      <c r="BQ240" s="2">
        <v>6</v>
      </c>
      <c r="BR240" s="2">
        <v>0</v>
      </c>
      <c r="BS240" s="2">
        <v>1</v>
      </c>
      <c r="BT240" s="2">
        <v>1</v>
      </c>
      <c r="BU240" s="2">
        <v>1</v>
      </c>
      <c r="BV240" s="2">
        <v>1</v>
      </c>
      <c r="BW240" s="2">
        <v>1</v>
      </c>
      <c r="BX240" s="2">
        <v>1</v>
      </c>
      <c r="BY240" s="2" t="s">
        <v>6</v>
      </c>
      <c r="BZ240" s="2">
        <v>80</v>
      </c>
      <c r="CA240" s="2">
        <v>50</v>
      </c>
      <c r="CB240" s="2"/>
      <c r="CC240" s="2"/>
      <c r="CD240" s="2"/>
      <c r="CE240" s="2"/>
      <c r="CF240" s="2">
        <v>0</v>
      </c>
      <c r="CG240" s="2">
        <v>0</v>
      </c>
      <c r="CH240" s="2"/>
      <c r="CI240" s="2"/>
      <c r="CJ240" s="2"/>
      <c r="CK240" s="2"/>
      <c r="CL240" s="2"/>
      <c r="CM240" s="2">
        <v>0</v>
      </c>
      <c r="CN240" s="2" t="s">
        <v>6</v>
      </c>
      <c r="CO240" s="2">
        <v>0</v>
      </c>
      <c r="CP240" s="2">
        <f t="shared" si="295"/>
        <v>38.43</v>
      </c>
      <c r="CQ240" s="2">
        <f t="shared" si="296"/>
        <v>42508.19</v>
      </c>
      <c r="CR240" s="2">
        <f t="shared" si="297"/>
        <v>0</v>
      </c>
      <c r="CS240" s="2">
        <f t="shared" si="298"/>
        <v>0</v>
      </c>
      <c r="CT240" s="2">
        <f t="shared" si="299"/>
        <v>0</v>
      </c>
      <c r="CU240" s="2">
        <f t="shared" si="300"/>
        <v>0</v>
      </c>
      <c r="CV240" s="2">
        <f t="shared" si="301"/>
        <v>0</v>
      </c>
      <c r="CW240" s="2">
        <f t="shared" si="302"/>
        <v>0</v>
      </c>
      <c r="CX240" s="2">
        <f t="shared" si="303"/>
        <v>0</v>
      </c>
      <c r="CY240" s="2">
        <f t="shared" si="304"/>
        <v>0</v>
      </c>
      <c r="CZ240" s="2">
        <f t="shared" si="305"/>
        <v>0</v>
      </c>
      <c r="DA240" s="2"/>
      <c r="DB240" s="2"/>
      <c r="DC240" s="2" t="s">
        <v>6</v>
      </c>
      <c r="DD240" s="2" t="s">
        <v>6</v>
      </c>
      <c r="DE240" s="2" t="s">
        <v>6</v>
      </c>
      <c r="DF240" s="2" t="s">
        <v>6</v>
      </c>
      <c r="DG240" s="2" t="s">
        <v>6</v>
      </c>
      <c r="DH240" s="2" t="s">
        <v>6</v>
      </c>
      <c r="DI240" s="2" t="s">
        <v>6</v>
      </c>
      <c r="DJ240" s="2" t="s">
        <v>6</v>
      </c>
      <c r="DK240" s="2" t="s">
        <v>6</v>
      </c>
      <c r="DL240" s="2" t="s">
        <v>6</v>
      </c>
      <c r="DM240" s="2" t="s">
        <v>6</v>
      </c>
      <c r="DN240" s="2">
        <v>0</v>
      </c>
      <c r="DO240" s="2">
        <v>0</v>
      </c>
      <c r="DP240" s="2">
        <v>1</v>
      </c>
      <c r="DQ240" s="2">
        <v>1</v>
      </c>
      <c r="DR240" s="2"/>
      <c r="DS240" s="2"/>
      <c r="DT240" s="2"/>
      <c r="DU240" s="2">
        <v>1009</v>
      </c>
      <c r="DV240" s="2" t="s">
        <v>26</v>
      </c>
      <c r="DW240" s="2" t="s">
        <v>26</v>
      </c>
      <c r="DX240" s="2">
        <v>1000</v>
      </c>
      <c r="DY240" s="2"/>
      <c r="DZ240" s="2"/>
      <c r="EA240" s="2"/>
      <c r="EB240" s="2"/>
      <c r="EC240" s="2"/>
      <c r="ED240" s="2"/>
      <c r="EE240" s="2">
        <v>16510571</v>
      </c>
      <c r="EF240" s="2">
        <v>6</v>
      </c>
      <c r="EG240" s="2" t="s">
        <v>20</v>
      </c>
      <c r="EH240" s="2">
        <v>0</v>
      </c>
      <c r="EI240" s="2" t="s">
        <v>6</v>
      </c>
      <c r="EJ240" s="2">
        <v>1</v>
      </c>
      <c r="EK240" s="2">
        <v>62001</v>
      </c>
      <c r="EL240" s="2" t="s">
        <v>427</v>
      </c>
      <c r="EM240" s="2" t="s">
        <v>428</v>
      </c>
      <c r="EN240" s="2"/>
      <c r="EO240" s="2" t="s">
        <v>6</v>
      </c>
      <c r="EP240" s="2"/>
      <c r="EQ240" s="2">
        <v>0</v>
      </c>
      <c r="ER240" s="2">
        <v>42508.19</v>
      </c>
      <c r="ES240" s="2">
        <v>42508.19</v>
      </c>
      <c r="ET240" s="2">
        <v>0</v>
      </c>
      <c r="EU240" s="2">
        <v>0</v>
      </c>
      <c r="EV240" s="2">
        <v>0</v>
      </c>
      <c r="EW240" s="2">
        <v>0</v>
      </c>
      <c r="EX240" s="2">
        <v>0</v>
      </c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>
        <v>0</v>
      </c>
      <c r="FR240" s="2">
        <f t="shared" si="306"/>
        <v>0</v>
      </c>
      <c r="FS240" s="2">
        <v>0</v>
      </c>
      <c r="FT240" s="2"/>
      <c r="FU240" s="2"/>
      <c r="FV240" s="2"/>
      <c r="FW240" s="2"/>
      <c r="FX240" s="2">
        <v>80</v>
      </c>
      <c r="FY240" s="2">
        <v>50</v>
      </c>
      <c r="FZ240" s="2"/>
      <c r="GA240" s="2" t="s">
        <v>6</v>
      </c>
      <c r="GB240" s="2"/>
      <c r="GC240" s="2"/>
      <c r="GD240" s="2">
        <v>0</v>
      </c>
      <c r="GE240" s="2"/>
      <c r="GF240" s="2">
        <v>-777870615</v>
      </c>
      <c r="GG240" s="2">
        <v>2</v>
      </c>
      <c r="GH240" s="2">
        <v>1</v>
      </c>
      <c r="GI240" s="2">
        <v>-2</v>
      </c>
      <c r="GJ240" s="2">
        <v>0</v>
      </c>
      <c r="GK240" s="2">
        <f>ROUND(R240*(R12)/100,2)</f>
        <v>0</v>
      </c>
      <c r="GL240" s="2">
        <f t="shared" si="307"/>
        <v>0</v>
      </c>
      <c r="GM240" s="2">
        <f t="shared" si="308"/>
        <v>38.43</v>
      </c>
      <c r="GN240" s="2">
        <f t="shared" si="309"/>
        <v>38.43</v>
      </c>
      <c r="GO240" s="2">
        <f t="shared" si="310"/>
        <v>0</v>
      </c>
      <c r="GP240" s="2">
        <f t="shared" si="311"/>
        <v>0</v>
      </c>
      <c r="GQ240" s="2"/>
      <c r="GR240" s="2">
        <v>0</v>
      </c>
      <c r="GS240" s="2">
        <v>3</v>
      </c>
      <c r="GT240" s="2">
        <v>0</v>
      </c>
      <c r="GU240" s="2" t="s">
        <v>6</v>
      </c>
      <c r="GV240" s="2">
        <f t="shared" si="312"/>
        <v>0</v>
      </c>
      <c r="GW240" s="2">
        <v>1</v>
      </c>
      <c r="GX240" s="2">
        <f t="shared" si="313"/>
        <v>0</v>
      </c>
      <c r="GY240" s="2"/>
      <c r="GZ240" s="2"/>
      <c r="HA240" s="2">
        <v>0</v>
      </c>
      <c r="HB240" s="2">
        <v>0</v>
      </c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>
        <v>0</v>
      </c>
      <c r="IL240" s="2"/>
      <c r="IM240" s="2"/>
      <c r="IN240" s="2"/>
      <c r="IO240" s="2"/>
      <c r="IP240" s="2"/>
      <c r="IQ240" s="2"/>
      <c r="IR240" s="2"/>
      <c r="IS240" s="2"/>
      <c r="IT240" s="2"/>
      <c r="IU240" s="2"/>
    </row>
    <row r="241" spans="1:255" x14ac:dyDescent="0.2">
      <c r="A241">
        <v>18</v>
      </c>
      <c r="B241">
        <v>1</v>
      </c>
      <c r="C241">
        <v>498</v>
      </c>
      <c r="E241" t="s">
        <v>429</v>
      </c>
      <c r="F241" t="s">
        <v>430</v>
      </c>
      <c r="G241" t="s">
        <v>431</v>
      </c>
      <c r="H241" t="s">
        <v>26</v>
      </c>
      <c r="I241">
        <f>I239*J241</f>
        <v>9.0399999999999996E-4</v>
      </c>
      <c r="J241">
        <v>2.2599999999999999E-2</v>
      </c>
      <c r="O241">
        <f t="shared" si="281"/>
        <v>252.08</v>
      </c>
      <c r="P241">
        <f t="shared" si="282"/>
        <v>252.08</v>
      </c>
      <c r="Q241">
        <f t="shared" si="283"/>
        <v>0</v>
      </c>
      <c r="R241">
        <f t="shared" si="284"/>
        <v>0</v>
      </c>
      <c r="S241">
        <f t="shared" si="285"/>
        <v>0</v>
      </c>
      <c r="T241">
        <f t="shared" si="286"/>
        <v>0</v>
      </c>
      <c r="U241">
        <f t="shared" si="287"/>
        <v>0</v>
      </c>
      <c r="V241">
        <f t="shared" si="288"/>
        <v>0</v>
      </c>
      <c r="W241">
        <f t="shared" si="289"/>
        <v>0</v>
      </c>
      <c r="X241">
        <f t="shared" si="290"/>
        <v>0</v>
      </c>
      <c r="Y241">
        <f t="shared" si="291"/>
        <v>0</v>
      </c>
      <c r="AA241">
        <v>16697019</v>
      </c>
      <c r="AB241">
        <f t="shared" si="292"/>
        <v>42508.19</v>
      </c>
      <c r="AC241">
        <f t="shared" si="280"/>
        <v>42508.19</v>
      </c>
      <c r="AD241">
        <f t="shared" si="314"/>
        <v>0</v>
      </c>
      <c r="AE241">
        <f t="shared" si="315"/>
        <v>0</v>
      </c>
      <c r="AF241">
        <f t="shared" si="315"/>
        <v>0</v>
      </c>
      <c r="AG241">
        <f t="shared" si="293"/>
        <v>0</v>
      </c>
      <c r="AH241">
        <f t="shared" si="316"/>
        <v>0</v>
      </c>
      <c r="AI241">
        <f t="shared" si="316"/>
        <v>0</v>
      </c>
      <c r="AJ241">
        <f t="shared" si="294"/>
        <v>0</v>
      </c>
      <c r="AK241">
        <v>42508.19</v>
      </c>
      <c r="AL241">
        <v>42508.19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80</v>
      </c>
      <c r="AU241">
        <v>50</v>
      </c>
      <c r="AV241">
        <v>1</v>
      </c>
      <c r="AW241">
        <v>1</v>
      </c>
      <c r="AZ241">
        <v>6.56</v>
      </c>
      <c r="BA241">
        <v>1</v>
      </c>
      <c r="BB241">
        <v>1</v>
      </c>
      <c r="BC241">
        <v>6.56</v>
      </c>
      <c r="BD241" t="s">
        <v>6</v>
      </c>
      <c r="BE241" t="s">
        <v>6</v>
      </c>
      <c r="BF241" t="s">
        <v>6</v>
      </c>
      <c r="BG241" t="s">
        <v>6</v>
      </c>
      <c r="BH241">
        <v>3</v>
      </c>
      <c r="BI241">
        <v>1</v>
      </c>
      <c r="BJ241" t="s">
        <v>432</v>
      </c>
      <c r="BM241">
        <v>62001</v>
      </c>
      <c r="BN241">
        <v>0</v>
      </c>
      <c r="BO241" t="s">
        <v>6</v>
      </c>
      <c r="BP241">
        <v>0</v>
      </c>
      <c r="BQ241">
        <v>6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6</v>
      </c>
      <c r="BZ241">
        <v>80</v>
      </c>
      <c r="CA241">
        <v>50</v>
      </c>
      <c r="CF241">
        <v>0</v>
      </c>
      <c r="CG241">
        <v>0</v>
      </c>
      <c r="CM241">
        <v>0</v>
      </c>
      <c r="CN241" t="s">
        <v>6</v>
      </c>
      <c r="CO241">
        <v>0</v>
      </c>
      <c r="CP241">
        <f t="shared" si="295"/>
        <v>252.08</v>
      </c>
      <c r="CQ241">
        <f t="shared" si="296"/>
        <v>278853.72639999999</v>
      </c>
      <c r="CR241">
        <f t="shared" si="297"/>
        <v>0</v>
      </c>
      <c r="CS241">
        <f t="shared" si="298"/>
        <v>0</v>
      </c>
      <c r="CT241">
        <f t="shared" si="299"/>
        <v>0</v>
      </c>
      <c r="CU241">
        <f t="shared" si="300"/>
        <v>0</v>
      </c>
      <c r="CV241">
        <f t="shared" si="301"/>
        <v>0</v>
      </c>
      <c r="CW241">
        <f t="shared" si="302"/>
        <v>0</v>
      </c>
      <c r="CX241">
        <f t="shared" si="303"/>
        <v>0</v>
      </c>
      <c r="CY241">
        <f t="shared" si="304"/>
        <v>0</v>
      </c>
      <c r="CZ241">
        <f t="shared" si="305"/>
        <v>0</v>
      </c>
      <c r="DC241" t="s">
        <v>6</v>
      </c>
      <c r="DD241" t="s">
        <v>6</v>
      </c>
      <c r="DE241" t="s">
        <v>6</v>
      </c>
      <c r="DF241" t="s">
        <v>6</v>
      </c>
      <c r="DG241" t="s">
        <v>6</v>
      </c>
      <c r="DH241" t="s">
        <v>6</v>
      </c>
      <c r="DI241" t="s">
        <v>6</v>
      </c>
      <c r="DJ241" t="s">
        <v>6</v>
      </c>
      <c r="DK241" t="s">
        <v>6</v>
      </c>
      <c r="DL241" t="s">
        <v>6</v>
      </c>
      <c r="DM241" t="s">
        <v>6</v>
      </c>
      <c r="DN241">
        <v>0</v>
      </c>
      <c r="DO241">
        <v>0</v>
      </c>
      <c r="DP241">
        <v>1</v>
      </c>
      <c r="DQ241">
        <v>1</v>
      </c>
      <c r="DU241">
        <v>1009</v>
      </c>
      <c r="DV241" t="s">
        <v>26</v>
      </c>
      <c r="DW241" t="s">
        <v>26</v>
      </c>
      <c r="DX241">
        <v>1000</v>
      </c>
      <c r="EE241">
        <v>16510571</v>
      </c>
      <c r="EF241">
        <v>6</v>
      </c>
      <c r="EG241" t="s">
        <v>20</v>
      </c>
      <c r="EH241">
        <v>0</v>
      </c>
      <c r="EI241" t="s">
        <v>6</v>
      </c>
      <c r="EJ241">
        <v>1</v>
      </c>
      <c r="EK241">
        <v>62001</v>
      </c>
      <c r="EL241" t="s">
        <v>427</v>
      </c>
      <c r="EM241" t="s">
        <v>428</v>
      </c>
      <c r="EO241" t="s">
        <v>6</v>
      </c>
      <c r="EQ241">
        <v>0</v>
      </c>
      <c r="ER241">
        <v>42508.19</v>
      </c>
      <c r="ES241">
        <v>42508.19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306"/>
        <v>0</v>
      </c>
      <c r="FS241">
        <v>0</v>
      </c>
      <c r="FX241">
        <v>80</v>
      </c>
      <c r="FY241">
        <v>50</v>
      </c>
      <c r="GA241" t="s">
        <v>6</v>
      </c>
      <c r="GD241">
        <v>0</v>
      </c>
      <c r="GF241">
        <v>-777870615</v>
      </c>
      <c r="GG241">
        <v>1</v>
      </c>
      <c r="GH241">
        <v>1</v>
      </c>
      <c r="GI241">
        <v>4</v>
      </c>
      <c r="GJ241">
        <v>0</v>
      </c>
      <c r="GK241">
        <f>ROUND(R241*(S12)/100,2)</f>
        <v>0</v>
      </c>
      <c r="GL241">
        <f t="shared" si="307"/>
        <v>0</v>
      </c>
      <c r="GM241">
        <f t="shared" si="308"/>
        <v>252.08</v>
      </c>
      <c r="GN241">
        <f t="shared" si="309"/>
        <v>252.08</v>
      </c>
      <c r="GO241">
        <f t="shared" si="310"/>
        <v>0</v>
      </c>
      <c r="GP241">
        <f t="shared" si="311"/>
        <v>0</v>
      </c>
      <c r="GR241">
        <v>0</v>
      </c>
      <c r="GS241">
        <v>3</v>
      </c>
      <c r="GT241">
        <v>0</v>
      </c>
      <c r="GU241" t="s">
        <v>6</v>
      </c>
      <c r="GV241">
        <f t="shared" si="312"/>
        <v>0</v>
      </c>
      <c r="GW241">
        <v>1</v>
      </c>
      <c r="GX241">
        <f t="shared" si="313"/>
        <v>0</v>
      </c>
      <c r="HA241">
        <v>0</v>
      </c>
      <c r="HB241">
        <v>0</v>
      </c>
      <c r="IK241">
        <v>0</v>
      </c>
    </row>
    <row r="242" spans="1:255" x14ac:dyDescent="0.2">
      <c r="A242" s="2">
        <v>17</v>
      </c>
      <c r="B242" s="2">
        <v>1</v>
      </c>
      <c r="C242" s="2">
        <f>ROW(SmtRes!A509)</f>
        <v>509</v>
      </c>
      <c r="D242" s="2">
        <f>ROW(EtalonRes!A512)</f>
        <v>512</v>
      </c>
      <c r="E242" s="2" t="s">
        <v>433</v>
      </c>
      <c r="F242" s="2" t="s">
        <v>434</v>
      </c>
      <c r="G242" s="2" t="s">
        <v>435</v>
      </c>
      <c r="H242" s="2" t="s">
        <v>36</v>
      </c>
      <c r="I242" s="2">
        <v>5.4</v>
      </c>
      <c r="J242" s="2">
        <v>0</v>
      </c>
      <c r="K242" s="2"/>
      <c r="L242" s="2"/>
      <c r="M242" s="2"/>
      <c r="N242" s="2"/>
      <c r="O242" s="2">
        <f t="shared" si="281"/>
        <v>506.41</v>
      </c>
      <c r="P242" s="2">
        <f t="shared" si="282"/>
        <v>327.51</v>
      </c>
      <c r="Q242" s="2">
        <f t="shared" si="283"/>
        <v>47.68</v>
      </c>
      <c r="R242" s="2">
        <f t="shared" si="284"/>
        <v>1.57</v>
      </c>
      <c r="S242" s="2">
        <f t="shared" si="285"/>
        <v>131.22</v>
      </c>
      <c r="T242" s="2">
        <f t="shared" si="286"/>
        <v>0</v>
      </c>
      <c r="U242" s="2">
        <f t="shared" si="287"/>
        <v>12.854699999999999</v>
      </c>
      <c r="V242" s="2">
        <f t="shared" si="288"/>
        <v>0.13500000000000001</v>
      </c>
      <c r="W242" s="2">
        <f t="shared" si="289"/>
        <v>0</v>
      </c>
      <c r="X242" s="2">
        <f t="shared" si="290"/>
        <v>107.56</v>
      </c>
      <c r="Y242" s="2">
        <f t="shared" si="291"/>
        <v>95.61</v>
      </c>
      <c r="Z242" s="2"/>
      <c r="AA242" s="2">
        <v>16697018</v>
      </c>
      <c r="AB242" s="2">
        <f t="shared" si="292"/>
        <v>93.78</v>
      </c>
      <c r="AC242" s="2">
        <f t="shared" si="280"/>
        <v>60.65</v>
      </c>
      <c r="AD242" s="2">
        <f>ROUND(((((ET242*1.25))-((EU242*1.25)))+AE242),2)</f>
        <v>8.83</v>
      </c>
      <c r="AE242" s="2">
        <f>ROUND(((EU242*1.25)),2)</f>
        <v>0.28999999999999998</v>
      </c>
      <c r="AF242" s="2">
        <f>ROUND(((EV242*1.15)),2)</f>
        <v>24.3</v>
      </c>
      <c r="AG242" s="2">
        <f t="shared" si="293"/>
        <v>0</v>
      </c>
      <c r="AH242" s="2">
        <f>((EW242*1.15))</f>
        <v>2.3804999999999996</v>
      </c>
      <c r="AI242" s="2">
        <f>((EX242*1.25))</f>
        <v>2.5000000000000001E-2</v>
      </c>
      <c r="AJ242" s="2">
        <f t="shared" si="294"/>
        <v>0</v>
      </c>
      <c r="AK242" s="2">
        <v>88.84</v>
      </c>
      <c r="AL242" s="2">
        <v>60.65</v>
      </c>
      <c r="AM242" s="2">
        <v>7.06</v>
      </c>
      <c r="AN242" s="2">
        <v>0.23</v>
      </c>
      <c r="AO242" s="2">
        <v>21.13</v>
      </c>
      <c r="AP242" s="2">
        <v>0</v>
      </c>
      <c r="AQ242" s="2">
        <v>2.0699999999999998</v>
      </c>
      <c r="AR242" s="2">
        <v>0.02</v>
      </c>
      <c r="AS242" s="2">
        <v>0</v>
      </c>
      <c r="AT242" s="2">
        <v>81</v>
      </c>
      <c r="AU242" s="2">
        <v>72</v>
      </c>
      <c r="AV242" s="2">
        <v>1</v>
      </c>
      <c r="AW242" s="2">
        <v>1</v>
      </c>
      <c r="AX242" s="2"/>
      <c r="AY242" s="2"/>
      <c r="AZ242" s="2">
        <v>1</v>
      </c>
      <c r="BA242" s="2">
        <v>1</v>
      </c>
      <c r="BB242" s="2">
        <v>1</v>
      </c>
      <c r="BC242" s="2">
        <v>1</v>
      </c>
      <c r="BD242" s="2" t="s">
        <v>6</v>
      </c>
      <c r="BE242" s="2" t="s">
        <v>6</v>
      </c>
      <c r="BF242" s="2" t="s">
        <v>6</v>
      </c>
      <c r="BG242" s="2" t="s">
        <v>6</v>
      </c>
      <c r="BH242" s="2">
        <v>0</v>
      </c>
      <c r="BI242" s="2">
        <v>1</v>
      </c>
      <c r="BJ242" s="2" t="s">
        <v>436</v>
      </c>
      <c r="BK242" s="2"/>
      <c r="BL242" s="2"/>
      <c r="BM242" s="2">
        <v>9001</v>
      </c>
      <c r="BN242" s="2">
        <v>0</v>
      </c>
      <c r="BO242" s="2" t="s">
        <v>6</v>
      </c>
      <c r="BP242" s="2">
        <v>0</v>
      </c>
      <c r="BQ242" s="2">
        <v>2</v>
      </c>
      <c r="BR242" s="2">
        <v>0</v>
      </c>
      <c r="BS242" s="2">
        <v>1</v>
      </c>
      <c r="BT242" s="2">
        <v>1</v>
      </c>
      <c r="BU242" s="2">
        <v>1</v>
      </c>
      <c r="BV242" s="2">
        <v>1</v>
      </c>
      <c r="BW242" s="2">
        <v>1</v>
      </c>
      <c r="BX242" s="2">
        <v>1</v>
      </c>
      <c r="BY242" s="2" t="s">
        <v>6</v>
      </c>
      <c r="BZ242" s="2">
        <v>90</v>
      </c>
      <c r="CA242" s="2">
        <v>85</v>
      </c>
      <c r="CB242" s="2"/>
      <c r="CC242" s="2"/>
      <c r="CD242" s="2"/>
      <c r="CE242" s="2"/>
      <c r="CF242" s="2">
        <v>0</v>
      </c>
      <c r="CG242" s="2">
        <v>0</v>
      </c>
      <c r="CH242" s="2"/>
      <c r="CI242" s="2"/>
      <c r="CJ242" s="2"/>
      <c r="CK242" s="2"/>
      <c r="CL242" s="2"/>
      <c r="CM242" s="2">
        <v>0</v>
      </c>
      <c r="CN242" s="2" t="s">
        <v>1430</v>
      </c>
      <c r="CO242" s="2">
        <v>0</v>
      </c>
      <c r="CP242" s="2">
        <f t="shared" si="295"/>
        <v>506.40999999999997</v>
      </c>
      <c r="CQ242" s="2">
        <f t="shared" si="296"/>
        <v>60.65</v>
      </c>
      <c r="CR242" s="2">
        <f t="shared" si="297"/>
        <v>8.83</v>
      </c>
      <c r="CS242" s="2">
        <f t="shared" si="298"/>
        <v>0.28999999999999998</v>
      </c>
      <c r="CT242" s="2">
        <f t="shared" si="299"/>
        <v>24.3</v>
      </c>
      <c r="CU242" s="2">
        <f t="shared" si="300"/>
        <v>0</v>
      </c>
      <c r="CV242" s="2">
        <f t="shared" si="301"/>
        <v>2.3804999999999996</v>
      </c>
      <c r="CW242" s="2">
        <f t="shared" si="302"/>
        <v>2.5000000000000001E-2</v>
      </c>
      <c r="CX242" s="2">
        <f t="shared" si="303"/>
        <v>0</v>
      </c>
      <c r="CY242" s="2">
        <f t="shared" si="304"/>
        <v>107.5599</v>
      </c>
      <c r="CZ242" s="2">
        <f t="shared" si="305"/>
        <v>95.608799999999988</v>
      </c>
      <c r="DA242" s="2"/>
      <c r="DB242" s="2"/>
      <c r="DC242" s="2" t="s">
        <v>6</v>
      </c>
      <c r="DD242" s="2" t="s">
        <v>6</v>
      </c>
      <c r="DE242" s="2" t="s">
        <v>38</v>
      </c>
      <c r="DF242" s="2" t="s">
        <v>38</v>
      </c>
      <c r="DG242" s="2" t="s">
        <v>39</v>
      </c>
      <c r="DH242" s="2" t="s">
        <v>6</v>
      </c>
      <c r="DI242" s="2" t="s">
        <v>39</v>
      </c>
      <c r="DJ242" s="2" t="s">
        <v>38</v>
      </c>
      <c r="DK242" s="2" t="s">
        <v>6</v>
      </c>
      <c r="DL242" s="2" t="s">
        <v>6</v>
      </c>
      <c r="DM242" s="2" t="s">
        <v>6</v>
      </c>
      <c r="DN242" s="2">
        <v>0</v>
      </c>
      <c r="DO242" s="2">
        <v>0</v>
      </c>
      <c r="DP242" s="2">
        <v>1</v>
      </c>
      <c r="DQ242" s="2">
        <v>1</v>
      </c>
      <c r="DR242" s="2"/>
      <c r="DS242" s="2"/>
      <c r="DT242" s="2"/>
      <c r="DU242" s="2">
        <v>1005</v>
      </c>
      <c r="DV242" s="2" t="s">
        <v>36</v>
      </c>
      <c r="DW242" s="2" t="s">
        <v>36</v>
      </c>
      <c r="DX242" s="2">
        <v>1</v>
      </c>
      <c r="DY242" s="2"/>
      <c r="DZ242" s="2"/>
      <c r="EA242" s="2"/>
      <c r="EB242" s="2"/>
      <c r="EC242" s="2"/>
      <c r="ED242" s="2"/>
      <c r="EE242" s="2">
        <v>16510486</v>
      </c>
      <c r="EF242" s="2">
        <v>2</v>
      </c>
      <c r="EG242" s="2" t="s">
        <v>40</v>
      </c>
      <c r="EH242" s="2">
        <v>0</v>
      </c>
      <c r="EI242" s="2" t="s">
        <v>6</v>
      </c>
      <c r="EJ242" s="2">
        <v>1</v>
      </c>
      <c r="EK242" s="2">
        <v>9001</v>
      </c>
      <c r="EL242" s="2" t="s">
        <v>80</v>
      </c>
      <c r="EM242" s="2" t="s">
        <v>81</v>
      </c>
      <c r="EN242" s="2"/>
      <c r="EO242" s="2" t="s">
        <v>43</v>
      </c>
      <c r="EP242" s="2"/>
      <c r="EQ242" s="2">
        <v>131072</v>
      </c>
      <c r="ER242" s="2">
        <v>88.84</v>
      </c>
      <c r="ES242" s="2">
        <v>60.65</v>
      </c>
      <c r="ET242" s="2">
        <v>7.06</v>
      </c>
      <c r="EU242" s="2">
        <v>0.23</v>
      </c>
      <c r="EV242" s="2">
        <v>21.13</v>
      </c>
      <c r="EW242" s="2">
        <v>2.0699999999999998</v>
      </c>
      <c r="EX242" s="2">
        <v>0.02</v>
      </c>
      <c r="EY242" s="2">
        <v>0</v>
      </c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>
        <v>0</v>
      </c>
      <c r="FR242" s="2">
        <f t="shared" si="306"/>
        <v>0</v>
      </c>
      <c r="FS242" s="2">
        <v>0</v>
      </c>
      <c r="FT242" s="2" t="s">
        <v>44</v>
      </c>
      <c r="FU242" s="2" t="s">
        <v>45</v>
      </c>
      <c r="FV242" s="2"/>
      <c r="FW242" s="2"/>
      <c r="FX242" s="2">
        <v>81</v>
      </c>
      <c r="FY242" s="2">
        <v>72.25</v>
      </c>
      <c r="FZ242" s="2"/>
      <c r="GA242" s="2" t="s">
        <v>6</v>
      </c>
      <c r="GB242" s="2"/>
      <c r="GC242" s="2"/>
      <c r="GD242" s="2">
        <v>0</v>
      </c>
      <c r="GE242" s="2"/>
      <c r="GF242" s="2">
        <v>1989748181</v>
      </c>
      <c r="GG242" s="2">
        <v>2</v>
      </c>
      <c r="GH242" s="2">
        <v>1</v>
      </c>
      <c r="GI242" s="2">
        <v>-2</v>
      </c>
      <c r="GJ242" s="2">
        <v>0</v>
      </c>
      <c r="GK242" s="2">
        <f>ROUND(R242*(R12)/100,2)</f>
        <v>0</v>
      </c>
      <c r="GL242" s="2">
        <f t="shared" si="307"/>
        <v>0</v>
      </c>
      <c r="GM242" s="2">
        <f t="shared" si="308"/>
        <v>709.58</v>
      </c>
      <c r="GN242" s="2">
        <f t="shared" si="309"/>
        <v>709.58</v>
      </c>
      <c r="GO242" s="2">
        <f t="shared" si="310"/>
        <v>0</v>
      </c>
      <c r="GP242" s="2">
        <f t="shared" si="311"/>
        <v>0</v>
      </c>
      <c r="GQ242" s="2"/>
      <c r="GR242" s="2">
        <v>0</v>
      </c>
      <c r="GS242" s="2">
        <v>3</v>
      </c>
      <c r="GT242" s="2">
        <v>0</v>
      </c>
      <c r="GU242" s="2" t="s">
        <v>6</v>
      </c>
      <c r="GV242" s="2">
        <f t="shared" si="312"/>
        <v>0</v>
      </c>
      <c r="GW242" s="2">
        <v>1</v>
      </c>
      <c r="GX242" s="2">
        <f t="shared" si="313"/>
        <v>0</v>
      </c>
      <c r="GY242" s="2"/>
      <c r="GZ242" s="2"/>
      <c r="HA242" s="2">
        <v>0</v>
      </c>
      <c r="HB242" s="2">
        <v>0</v>
      </c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>
        <v>0</v>
      </c>
      <c r="IL242" s="2"/>
      <c r="IM242" s="2"/>
      <c r="IN242" s="2"/>
      <c r="IO242" s="2"/>
      <c r="IP242" s="2"/>
      <c r="IQ242" s="2"/>
      <c r="IR242" s="2"/>
      <c r="IS242" s="2"/>
      <c r="IT242" s="2"/>
      <c r="IU242" s="2"/>
    </row>
    <row r="243" spans="1:255" x14ac:dyDescent="0.2">
      <c r="A243">
        <v>17</v>
      </c>
      <c r="B243">
        <v>1</v>
      </c>
      <c r="C243">
        <f>ROW(SmtRes!A518)</f>
        <v>518</v>
      </c>
      <c r="D243">
        <f>ROW(EtalonRes!A520)</f>
        <v>520</v>
      </c>
      <c r="E243" t="s">
        <v>433</v>
      </c>
      <c r="F243" t="s">
        <v>434</v>
      </c>
      <c r="G243" t="s">
        <v>435</v>
      </c>
      <c r="H243" t="s">
        <v>36</v>
      </c>
      <c r="I243">
        <v>5.4</v>
      </c>
      <c r="J243">
        <v>0</v>
      </c>
      <c r="O243">
        <f t="shared" si="281"/>
        <v>3322.06</v>
      </c>
      <c r="P243">
        <f t="shared" si="282"/>
        <v>2148.4699999999998</v>
      </c>
      <c r="Q243">
        <f t="shared" si="283"/>
        <v>312.79000000000002</v>
      </c>
      <c r="R243">
        <f t="shared" si="284"/>
        <v>10.27</v>
      </c>
      <c r="S243">
        <f t="shared" si="285"/>
        <v>860.8</v>
      </c>
      <c r="T243">
        <f t="shared" si="286"/>
        <v>0</v>
      </c>
      <c r="U243">
        <f t="shared" si="287"/>
        <v>12.854699999999999</v>
      </c>
      <c r="V243">
        <f t="shared" si="288"/>
        <v>0.13500000000000001</v>
      </c>
      <c r="W243">
        <f t="shared" si="289"/>
        <v>0</v>
      </c>
      <c r="X243">
        <f t="shared" si="290"/>
        <v>705.57</v>
      </c>
      <c r="Y243">
        <f t="shared" si="291"/>
        <v>627.16999999999996</v>
      </c>
      <c r="AA243">
        <v>16697019</v>
      </c>
      <c r="AB243">
        <f t="shared" si="292"/>
        <v>93.78</v>
      </c>
      <c r="AC243">
        <f t="shared" si="280"/>
        <v>60.65</v>
      </c>
      <c r="AD243">
        <f>ROUND(((((ET243*1.25))-((EU243*1.25)))+AE243),2)</f>
        <v>8.83</v>
      </c>
      <c r="AE243">
        <f>ROUND(((EU243*1.25)),2)</f>
        <v>0.28999999999999998</v>
      </c>
      <c r="AF243">
        <f>ROUND(((EV243*1.15)),2)</f>
        <v>24.3</v>
      </c>
      <c r="AG243">
        <f t="shared" si="293"/>
        <v>0</v>
      </c>
      <c r="AH243">
        <f>((EW243*1.15))</f>
        <v>2.3804999999999996</v>
      </c>
      <c r="AI243">
        <f>((EX243*1.25))</f>
        <v>2.5000000000000001E-2</v>
      </c>
      <c r="AJ243">
        <f t="shared" si="294"/>
        <v>0</v>
      </c>
      <c r="AK243">
        <v>88.84</v>
      </c>
      <c r="AL243">
        <v>60.65</v>
      </c>
      <c r="AM243">
        <v>7.06</v>
      </c>
      <c r="AN243">
        <v>0.23</v>
      </c>
      <c r="AO243">
        <v>21.13</v>
      </c>
      <c r="AP243">
        <v>0</v>
      </c>
      <c r="AQ243">
        <v>2.0699999999999998</v>
      </c>
      <c r="AR243">
        <v>0.02</v>
      </c>
      <c r="AS243">
        <v>0</v>
      </c>
      <c r="AT243">
        <v>81</v>
      </c>
      <c r="AU243">
        <v>72</v>
      </c>
      <c r="AV243">
        <v>1</v>
      </c>
      <c r="AW243">
        <v>1</v>
      </c>
      <c r="AZ243">
        <v>6.56</v>
      </c>
      <c r="BA243">
        <v>6.56</v>
      </c>
      <c r="BB243">
        <v>6.56</v>
      </c>
      <c r="BC243">
        <v>6.56</v>
      </c>
      <c r="BD243" t="s">
        <v>6</v>
      </c>
      <c r="BE243" t="s">
        <v>6</v>
      </c>
      <c r="BF243" t="s">
        <v>6</v>
      </c>
      <c r="BG243" t="s">
        <v>6</v>
      </c>
      <c r="BH243">
        <v>0</v>
      </c>
      <c r="BI243">
        <v>1</v>
      </c>
      <c r="BJ243" t="s">
        <v>436</v>
      </c>
      <c r="BM243">
        <v>9001</v>
      </c>
      <c r="BN243">
        <v>0</v>
      </c>
      <c r="BO243" t="s">
        <v>6</v>
      </c>
      <c r="BP243">
        <v>0</v>
      </c>
      <c r="BQ243">
        <v>2</v>
      </c>
      <c r="BR243">
        <v>0</v>
      </c>
      <c r="BS243">
        <v>6.56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6</v>
      </c>
      <c r="BZ243">
        <v>90</v>
      </c>
      <c r="CA243">
        <v>85</v>
      </c>
      <c r="CF243">
        <v>0</v>
      </c>
      <c r="CG243">
        <v>0</v>
      </c>
      <c r="CM243">
        <v>0</v>
      </c>
      <c r="CN243" t="s">
        <v>1430</v>
      </c>
      <c r="CO243">
        <v>0</v>
      </c>
      <c r="CP243">
        <f t="shared" si="295"/>
        <v>3322.0599999999995</v>
      </c>
      <c r="CQ243">
        <f t="shared" si="296"/>
        <v>397.86399999999998</v>
      </c>
      <c r="CR243">
        <f t="shared" si="297"/>
        <v>57.924799999999998</v>
      </c>
      <c r="CS243">
        <f t="shared" si="298"/>
        <v>1.9023999999999996</v>
      </c>
      <c r="CT243">
        <f t="shared" si="299"/>
        <v>159.40799999999999</v>
      </c>
      <c r="CU243">
        <f t="shared" si="300"/>
        <v>0</v>
      </c>
      <c r="CV243">
        <f t="shared" si="301"/>
        <v>2.3804999999999996</v>
      </c>
      <c r="CW243">
        <f t="shared" si="302"/>
        <v>2.5000000000000001E-2</v>
      </c>
      <c r="CX243">
        <f t="shared" si="303"/>
        <v>0</v>
      </c>
      <c r="CY243">
        <f t="shared" si="304"/>
        <v>705.56669999999997</v>
      </c>
      <c r="CZ243">
        <f t="shared" si="305"/>
        <v>627.17039999999997</v>
      </c>
      <c r="DC243" t="s">
        <v>6</v>
      </c>
      <c r="DD243" t="s">
        <v>6</v>
      </c>
      <c r="DE243" t="s">
        <v>38</v>
      </c>
      <c r="DF243" t="s">
        <v>38</v>
      </c>
      <c r="DG243" t="s">
        <v>39</v>
      </c>
      <c r="DH243" t="s">
        <v>6</v>
      </c>
      <c r="DI243" t="s">
        <v>39</v>
      </c>
      <c r="DJ243" t="s">
        <v>38</v>
      </c>
      <c r="DK243" t="s">
        <v>6</v>
      </c>
      <c r="DL243" t="s">
        <v>6</v>
      </c>
      <c r="DM243" t="s">
        <v>6</v>
      </c>
      <c r="DN243">
        <v>0</v>
      </c>
      <c r="DO243">
        <v>0</v>
      </c>
      <c r="DP243">
        <v>1</v>
      </c>
      <c r="DQ243">
        <v>1</v>
      </c>
      <c r="DU243">
        <v>1005</v>
      </c>
      <c r="DV243" t="s">
        <v>36</v>
      </c>
      <c r="DW243" t="s">
        <v>36</v>
      </c>
      <c r="DX243">
        <v>1</v>
      </c>
      <c r="EE243">
        <v>16510486</v>
      </c>
      <c r="EF243">
        <v>2</v>
      </c>
      <c r="EG243" t="s">
        <v>40</v>
      </c>
      <c r="EH243">
        <v>0</v>
      </c>
      <c r="EI243" t="s">
        <v>6</v>
      </c>
      <c r="EJ243">
        <v>1</v>
      </c>
      <c r="EK243">
        <v>9001</v>
      </c>
      <c r="EL243" t="s">
        <v>80</v>
      </c>
      <c r="EM243" t="s">
        <v>81</v>
      </c>
      <c r="EO243" t="s">
        <v>43</v>
      </c>
      <c r="EQ243">
        <v>131072</v>
      </c>
      <c r="ER243">
        <v>88.84</v>
      </c>
      <c r="ES243">
        <v>60.65</v>
      </c>
      <c r="ET243">
        <v>7.06</v>
      </c>
      <c r="EU243">
        <v>0.23</v>
      </c>
      <c r="EV243">
        <v>21.13</v>
      </c>
      <c r="EW243">
        <v>2.0699999999999998</v>
      </c>
      <c r="EX243">
        <v>0.02</v>
      </c>
      <c r="EY243">
        <v>0</v>
      </c>
      <c r="FQ243">
        <v>0</v>
      </c>
      <c r="FR243">
        <f t="shared" si="306"/>
        <v>0</v>
      </c>
      <c r="FS243">
        <v>0</v>
      </c>
      <c r="FT243" t="s">
        <v>44</v>
      </c>
      <c r="FU243" t="s">
        <v>45</v>
      </c>
      <c r="FX243">
        <v>81</v>
      </c>
      <c r="FY243">
        <v>72.25</v>
      </c>
      <c r="GA243" t="s">
        <v>6</v>
      </c>
      <c r="GD243">
        <v>0</v>
      </c>
      <c r="GF243">
        <v>1989748181</v>
      </c>
      <c r="GG243">
        <v>1</v>
      </c>
      <c r="GH243">
        <v>1</v>
      </c>
      <c r="GI243">
        <v>4</v>
      </c>
      <c r="GJ243">
        <v>0</v>
      </c>
      <c r="GK243">
        <f>ROUND(R243*(S12)/100,2)</f>
        <v>0</v>
      </c>
      <c r="GL243">
        <f t="shared" si="307"/>
        <v>0</v>
      </c>
      <c r="GM243">
        <f t="shared" si="308"/>
        <v>4654.8</v>
      </c>
      <c r="GN243">
        <f t="shared" si="309"/>
        <v>4654.8</v>
      </c>
      <c r="GO243">
        <f t="shared" si="310"/>
        <v>0</v>
      </c>
      <c r="GP243">
        <f t="shared" si="311"/>
        <v>0</v>
      </c>
      <c r="GR243">
        <v>0</v>
      </c>
      <c r="GS243">
        <v>3</v>
      </c>
      <c r="GT243">
        <v>0</v>
      </c>
      <c r="GU243" t="s">
        <v>6</v>
      </c>
      <c r="GV243">
        <f t="shared" si="312"/>
        <v>0</v>
      </c>
      <c r="GW243">
        <v>1</v>
      </c>
      <c r="GX243">
        <f t="shared" si="313"/>
        <v>0</v>
      </c>
      <c r="HA243">
        <v>0</v>
      </c>
      <c r="HB243">
        <v>0</v>
      </c>
      <c r="IK243">
        <v>0</v>
      </c>
    </row>
    <row r="244" spans="1:255" x14ac:dyDescent="0.2">
      <c r="A244" s="2">
        <v>18</v>
      </c>
      <c r="B244" s="2">
        <v>1</v>
      </c>
      <c r="C244" s="2">
        <v>508</v>
      </c>
      <c r="D244" s="2"/>
      <c r="E244" s="2" t="s">
        <v>437</v>
      </c>
      <c r="F244" s="2" t="s">
        <v>438</v>
      </c>
      <c r="G244" s="2" t="s">
        <v>439</v>
      </c>
      <c r="H244" s="2" t="s">
        <v>440</v>
      </c>
      <c r="I244" s="2">
        <f>I242*J244</f>
        <v>2</v>
      </c>
      <c r="J244" s="2">
        <v>0.37037037037037035</v>
      </c>
      <c r="K244" s="2"/>
      <c r="L244" s="2"/>
      <c r="M244" s="2"/>
      <c r="N244" s="2"/>
      <c r="O244" s="2">
        <f t="shared" si="281"/>
        <v>8238.16</v>
      </c>
      <c r="P244" s="2">
        <f t="shared" si="282"/>
        <v>8238.16</v>
      </c>
      <c r="Q244" s="2">
        <f t="shared" si="283"/>
        <v>0</v>
      </c>
      <c r="R244" s="2">
        <f t="shared" si="284"/>
        <v>0</v>
      </c>
      <c r="S244" s="2">
        <f t="shared" si="285"/>
        <v>0</v>
      </c>
      <c r="T244" s="2">
        <f t="shared" si="286"/>
        <v>0</v>
      </c>
      <c r="U244" s="2">
        <f t="shared" si="287"/>
        <v>0</v>
      </c>
      <c r="V244" s="2">
        <f t="shared" si="288"/>
        <v>0</v>
      </c>
      <c r="W244" s="2">
        <f t="shared" si="289"/>
        <v>0</v>
      </c>
      <c r="X244" s="2">
        <f t="shared" si="290"/>
        <v>0</v>
      </c>
      <c r="Y244" s="2">
        <f t="shared" si="291"/>
        <v>0</v>
      </c>
      <c r="Z244" s="2"/>
      <c r="AA244" s="2">
        <v>16697018</v>
      </c>
      <c r="AB244" s="2">
        <f t="shared" si="292"/>
        <v>4119.08</v>
      </c>
      <c r="AC244" s="2">
        <f t="shared" si="280"/>
        <v>4119.08</v>
      </c>
      <c r="AD244" s="2">
        <f>ROUND((((ET244)-(EU244))+AE244),2)</f>
        <v>0</v>
      </c>
      <c r="AE244" s="2">
        <f t="shared" ref="AE244:AF247" si="317">ROUND((EU244),2)</f>
        <v>0</v>
      </c>
      <c r="AF244" s="2">
        <f t="shared" si="317"/>
        <v>0</v>
      </c>
      <c r="AG244" s="2">
        <f t="shared" si="293"/>
        <v>0</v>
      </c>
      <c r="AH244" s="2">
        <f t="shared" ref="AH244:AI247" si="318">(EW244)</f>
        <v>0</v>
      </c>
      <c r="AI244" s="2">
        <f t="shared" si="318"/>
        <v>0</v>
      </c>
      <c r="AJ244" s="2">
        <f t="shared" si="294"/>
        <v>0</v>
      </c>
      <c r="AK244" s="2">
        <v>4119.08</v>
      </c>
      <c r="AL244" s="2">
        <v>4119.08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81</v>
      </c>
      <c r="AU244" s="2">
        <v>72</v>
      </c>
      <c r="AV244" s="2">
        <v>1</v>
      </c>
      <c r="AW244" s="2">
        <v>1</v>
      </c>
      <c r="AX244" s="2"/>
      <c r="AY244" s="2"/>
      <c r="AZ244" s="2">
        <v>1</v>
      </c>
      <c r="BA244" s="2">
        <v>1</v>
      </c>
      <c r="BB244" s="2">
        <v>1</v>
      </c>
      <c r="BC244" s="2">
        <v>1</v>
      </c>
      <c r="BD244" s="2" t="s">
        <v>6</v>
      </c>
      <c r="BE244" s="2" t="s">
        <v>6</v>
      </c>
      <c r="BF244" s="2" t="s">
        <v>6</v>
      </c>
      <c r="BG244" s="2" t="s">
        <v>6</v>
      </c>
      <c r="BH244" s="2">
        <v>3</v>
      </c>
      <c r="BI244" s="2">
        <v>1</v>
      </c>
      <c r="BJ244" s="2" t="s">
        <v>441</v>
      </c>
      <c r="BK244" s="2"/>
      <c r="BL244" s="2"/>
      <c r="BM244" s="2">
        <v>9001</v>
      </c>
      <c r="BN244" s="2">
        <v>0</v>
      </c>
      <c r="BO244" s="2" t="s">
        <v>6</v>
      </c>
      <c r="BP244" s="2">
        <v>0</v>
      </c>
      <c r="BQ244" s="2">
        <v>2</v>
      </c>
      <c r="BR244" s="2">
        <v>0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 t="s">
        <v>6</v>
      </c>
      <c r="BZ244" s="2">
        <v>90</v>
      </c>
      <c r="CA244" s="2">
        <v>85</v>
      </c>
      <c r="CB244" s="2"/>
      <c r="CC244" s="2"/>
      <c r="CD244" s="2"/>
      <c r="CE244" s="2"/>
      <c r="CF244" s="2">
        <v>0</v>
      </c>
      <c r="CG244" s="2">
        <v>0</v>
      </c>
      <c r="CH244" s="2"/>
      <c r="CI244" s="2"/>
      <c r="CJ244" s="2"/>
      <c r="CK244" s="2"/>
      <c r="CL244" s="2"/>
      <c r="CM244" s="2">
        <v>0</v>
      </c>
      <c r="CN244" s="2" t="s">
        <v>6</v>
      </c>
      <c r="CO244" s="2">
        <v>0</v>
      </c>
      <c r="CP244" s="2">
        <f t="shared" si="295"/>
        <v>8238.16</v>
      </c>
      <c r="CQ244" s="2">
        <f t="shared" si="296"/>
        <v>4119.08</v>
      </c>
      <c r="CR244" s="2">
        <f t="shared" si="297"/>
        <v>0</v>
      </c>
      <c r="CS244" s="2">
        <f t="shared" si="298"/>
        <v>0</v>
      </c>
      <c r="CT244" s="2">
        <f t="shared" si="299"/>
        <v>0</v>
      </c>
      <c r="CU244" s="2">
        <f t="shared" si="300"/>
        <v>0</v>
      </c>
      <c r="CV244" s="2">
        <f t="shared" si="301"/>
        <v>0</v>
      </c>
      <c r="CW244" s="2">
        <f t="shared" si="302"/>
        <v>0</v>
      </c>
      <c r="CX244" s="2">
        <f t="shared" si="303"/>
        <v>0</v>
      </c>
      <c r="CY244" s="2">
        <f t="shared" si="304"/>
        <v>0</v>
      </c>
      <c r="CZ244" s="2">
        <f t="shared" si="305"/>
        <v>0</v>
      </c>
      <c r="DA244" s="2"/>
      <c r="DB244" s="2"/>
      <c r="DC244" s="2" t="s">
        <v>6</v>
      </c>
      <c r="DD244" s="2" t="s">
        <v>6</v>
      </c>
      <c r="DE244" s="2" t="s">
        <v>6</v>
      </c>
      <c r="DF244" s="2" t="s">
        <v>6</v>
      </c>
      <c r="DG244" s="2" t="s">
        <v>6</v>
      </c>
      <c r="DH244" s="2" t="s">
        <v>6</v>
      </c>
      <c r="DI244" s="2" t="s">
        <v>6</v>
      </c>
      <c r="DJ244" s="2" t="s">
        <v>6</v>
      </c>
      <c r="DK244" s="2" t="s">
        <v>6</v>
      </c>
      <c r="DL244" s="2" t="s">
        <v>6</v>
      </c>
      <c r="DM244" s="2" t="s">
        <v>6</v>
      </c>
      <c r="DN244" s="2">
        <v>0</v>
      </c>
      <c r="DO244" s="2">
        <v>0</v>
      </c>
      <c r="DP244" s="2">
        <v>1</v>
      </c>
      <c r="DQ244" s="2">
        <v>1</v>
      </c>
      <c r="DR244" s="2"/>
      <c r="DS244" s="2"/>
      <c r="DT244" s="2"/>
      <c r="DU244" s="2">
        <v>1010</v>
      </c>
      <c r="DV244" s="2" t="s">
        <v>440</v>
      </c>
      <c r="DW244" s="2" t="s">
        <v>440</v>
      </c>
      <c r="DX244" s="2">
        <v>1</v>
      </c>
      <c r="DY244" s="2"/>
      <c r="DZ244" s="2"/>
      <c r="EA244" s="2"/>
      <c r="EB244" s="2"/>
      <c r="EC244" s="2"/>
      <c r="ED244" s="2"/>
      <c r="EE244" s="2">
        <v>16510486</v>
      </c>
      <c r="EF244" s="2">
        <v>2</v>
      </c>
      <c r="EG244" s="2" t="s">
        <v>40</v>
      </c>
      <c r="EH244" s="2">
        <v>0</v>
      </c>
      <c r="EI244" s="2" t="s">
        <v>6</v>
      </c>
      <c r="EJ244" s="2">
        <v>1</v>
      </c>
      <c r="EK244" s="2">
        <v>9001</v>
      </c>
      <c r="EL244" s="2" t="s">
        <v>80</v>
      </c>
      <c r="EM244" s="2" t="s">
        <v>81</v>
      </c>
      <c r="EN244" s="2"/>
      <c r="EO244" s="2" t="s">
        <v>6</v>
      </c>
      <c r="EP244" s="2"/>
      <c r="EQ244" s="2">
        <v>0</v>
      </c>
      <c r="ER244" s="2">
        <v>4119.08</v>
      </c>
      <c r="ES244" s="2">
        <v>4119.08</v>
      </c>
      <c r="ET244" s="2">
        <v>0</v>
      </c>
      <c r="EU244" s="2">
        <v>0</v>
      </c>
      <c r="EV244" s="2">
        <v>0</v>
      </c>
      <c r="EW244" s="2">
        <v>0</v>
      </c>
      <c r="EX244" s="2">
        <v>0</v>
      </c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>
        <v>0</v>
      </c>
      <c r="FR244" s="2">
        <f t="shared" si="306"/>
        <v>0</v>
      </c>
      <c r="FS244" s="2">
        <v>0</v>
      </c>
      <c r="FT244" s="2" t="s">
        <v>44</v>
      </c>
      <c r="FU244" s="2" t="s">
        <v>45</v>
      </c>
      <c r="FV244" s="2"/>
      <c r="FW244" s="2"/>
      <c r="FX244" s="2">
        <v>81</v>
      </c>
      <c r="FY244" s="2">
        <v>72.25</v>
      </c>
      <c r="FZ244" s="2"/>
      <c r="GA244" s="2" t="s">
        <v>6</v>
      </c>
      <c r="GB244" s="2"/>
      <c r="GC244" s="2"/>
      <c r="GD244" s="2">
        <v>0</v>
      </c>
      <c r="GE244" s="2"/>
      <c r="GF244" s="2">
        <v>301169564</v>
      </c>
      <c r="GG244" s="2">
        <v>2</v>
      </c>
      <c r="GH244" s="2">
        <v>1</v>
      </c>
      <c r="GI244" s="2">
        <v>-2</v>
      </c>
      <c r="GJ244" s="2">
        <v>0</v>
      </c>
      <c r="GK244" s="2">
        <f>ROUND(R244*(R12)/100,2)</f>
        <v>0</v>
      </c>
      <c r="GL244" s="2">
        <f t="shared" si="307"/>
        <v>0</v>
      </c>
      <c r="GM244" s="2">
        <f t="shared" si="308"/>
        <v>8238.16</v>
      </c>
      <c r="GN244" s="2">
        <f t="shared" si="309"/>
        <v>8238.16</v>
      </c>
      <c r="GO244" s="2">
        <f t="shared" si="310"/>
        <v>0</v>
      </c>
      <c r="GP244" s="2">
        <f t="shared" si="311"/>
        <v>0</v>
      </c>
      <c r="GQ244" s="2"/>
      <c r="GR244" s="2">
        <v>0</v>
      </c>
      <c r="GS244" s="2">
        <v>3</v>
      </c>
      <c r="GT244" s="2">
        <v>0</v>
      </c>
      <c r="GU244" s="2" t="s">
        <v>6</v>
      </c>
      <c r="GV244" s="2">
        <f t="shared" si="312"/>
        <v>0</v>
      </c>
      <c r="GW244" s="2">
        <v>1</v>
      </c>
      <c r="GX244" s="2">
        <f t="shared" si="313"/>
        <v>0</v>
      </c>
      <c r="GY244" s="2"/>
      <c r="GZ244" s="2"/>
      <c r="HA244" s="2">
        <v>0</v>
      </c>
      <c r="HB244" s="2">
        <v>0</v>
      </c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>
        <v>0</v>
      </c>
      <c r="IL244" s="2"/>
      <c r="IM244" s="2"/>
      <c r="IN244" s="2"/>
      <c r="IO244" s="2"/>
      <c r="IP244" s="2"/>
      <c r="IQ244" s="2"/>
      <c r="IR244" s="2"/>
      <c r="IS244" s="2"/>
      <c r="IT244" s="2"/>
      <c r="IU244" s="2"/>
    </row>
    <row r="245" spans="1:255" x14ac:dyDescent="0.2">
      <c r="A245">
        <v>18</v>
      </c>
      <c r="B245">
        <v>1</v>
      </c>
      <c r="C245">
        <v>517</v>
      </c>
      <c r="E245" t="s">
        <v>437</v>
      </c>
      <c r="F245" t="s">
        <v>438</v>
      </c>
      <c r="G245" t="s">
        <v>439</v>
      </c>
      <c r="H245" t="s">
        <v>440</v>
      </c>
      <c r="I245">
        <f>I243*J245</f>
        <v>2</v>
      </c>
      <c r="J245">
        <v>0.37037037037037035</v>
      </c>
      <c r="O245">
        <f t="shared" si="281"/>
        <v>54042.33</v>
      </c>
      <c r="P245">
        <f t="shared" si="282"/>
        <v>54042.33</v>
      </c>
      <c r="Q245">
        <f t="shared" si="283"/>
        <v>0</v>
      </c>
      <c r="R245">
        <f t="shared" si="284"/>
        <v>0</v>
      </c>
      <c r="S245">
        <f t="shared" si="285"/>
        <v>0</v>
      </c>
      <c r="T245">
        <f t="shared" si="286"/>
        <v>0</v>
      </c>
      <c r="U245">
        <f t="shared" si="287"/>
        <v>0</v>
      </c>
      <c r="V245">
        <f t="shared" si="288"/>
        <v>0</v>
      </c>
      <c r="W245">
        <f t="shared" si="289"/>
        <v>0</v>
      </c>
      <c r="X245">
        <f t="shared" si="290"/>
        <v>0</v>
      </c>
      <c r="Y245">
        <f t="shared" si="291"/>
        <v>0</v>
      </c>
      <c r="AA245">
        <v>16697019</v>
      </c>
      <c r="AB245">
        <f t="shared" si="292"/>
        <v>4119.08</v>
      </c>
      <c r="AC245">
        <f t="shared" si="280"/>
        <v>4119.08</v>
      </c>
      <c r="AD245">
        <f>ROUND((((ET245)-(EU245))+AE245),2)</f>
        <v>0</v>
      </c>
      <c r="AE245">
        <f t="shared" si="317"/>
        <v>0</v>
      </c>
      <c r="AF245">
        <f t="shared" si="317"/>
        <v>0</v>
      </c>
      <c r="AG245">
        <f t="shared" si="293"/>
        <v>0</v>
      </c>
      <c r="AH245">
        <f t="shared" si="318"/>
        <v>0</v>
      </c>
      <c r="AI245">
        <f t="shared" si="318"/>
        <v>0</v>
      </c>
      <c r="AJ245">
        <f t="shared" si="294"/>
        <v>0</v>
      </c>
      <c r="AK245">
        <v>4119.08</v>
      </c>
      <c r="AL245">
        <v>4119.08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81</v>
      </c>
      <c r="AU245">
        <v>72</v>
      </c>
      <c r="AV245">
        <v>1</v>
      </c>
      <c r="AW245">
        <v>1</v>
      </c>
      <c r="AZ245">
        <v>6.56</v>
      </c>
      <c r="BA245">
        <v>1</v>
      </c>
      <c r="BB245">
        <v>1</v>
      </c>
      <c r="BC245">
        <v>6.56</v>
      </c>
      <c r="BD245" t="s">
        <v>6</v>
      </c>
      <c r="BE245" t="s">
        <v>6</v>
      </c>
      <c r="BF245" t="s">
        <v>6</v>
      </c>
      <c r="BG245" t="s">
        <v>6</v>
      </c>
      <c r="BH245">
        <v>3</v>
      </c>
      <c r="BI245">
        <v>1</v>
      </c>
      <c r="BJ245" t="s">
        <v>441</v>
      </c>
      <c r="BM245">
        <v>9001</v>
      </c>
      <c r="BN245">
        <v>0</v>
      </c>
      <c r="BO245" t="s">
        <v>6</v>
      </c>
      <c r="BP245">
        <v>0</v>
      </c>
      <c r="BQ245">
        <v>2</v>
      </c>
      <c r="BR245">
        <v>0</v>
      </c>
      <c r="BS245">
        <v>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6</v>
      </c>
      <c r="BZ245">
        <v>90</v>
      </c>
      <c r="CA245">
        <v>85</v>
      </c>
      <c r="CF245">
        <v>0</v>
      </c>
      <c r="CG245">
        <v>0</v>
      </c>
      <c r="CM245">
        <v>0</v>
      </c>
      <c r="CN245" t="s">
        <v>6</v>
      </c>
      <c r="CO245">
        <v>0</v>
      </c>
      <c r="CP245">
        <f t="shared" si="295"/>
        <v>54042.33</v>
      </c>
      <c r="CQ245">
        <f t="shared" si="296"/>
        <v>27021.164799999999</v>
      </c>
      <c r="CR245">
        <f t="shared" si="297"/>
        <v>0</v>
      </c>
      <c r="CS245">
        <f t="shared" si="298"/>
        <v>0</v>
      </c>
      <c r="CT245">
        <f t="shared" si="299"/>
        <v>0</v>
      </c>
      <c r="CU245">
        <f t="shared" si="300"/>
        <v>0</v>
      </c>
      <c r="CV245">
        <f t="shared" si="301"/>
        <v>0</v>
      </c>
      <c r="CW245">
        <f t="shared" si="302"/>
        <v>0</v>
      </c>
      <c r="CX245">
        <f t="shared" si="303"/>
        <v>0</v>
      </c>
      <c r="CY245">
        <f t="shared" si="304"/>
        <v>0</v>
      </c>
      <c r="CZ245">
        <f t="shared" si="305"/>
        <v>0</v>
      </c>
      <c r="DC245" t="s">
        <v>6</v>
      </c>
      <c r="DD245" t="s">
        <v>6</v>
      </c>
      <c r="DE245" t="s">
        <v>6</v>
      </c>
      <c r="DF245" t="s">
        <v>6</v>
      </c>
      <c r="DG245" t="s">
        <v>6</v>
      </c>
      <c r="DH245" t="s">
        <v>6</v>
      </c>
      <c r="DI245" t="s">
        <v>6</v>
      </c>
      <c r="DJ245" t="s">
        <v>6</v>
      </c>
      <c r="DK245" t="s">
        <v>6</v>
      </c>
      <c r="DL245" t="s">
        <v>6</v>
      </c>
      <c r="DM245" t="s">
        <v>6</v>
      </c>
      <c r="DN245">
        <v>0</v>
      </c>
      <c r="DO245">
        <v>0</v>
      </c>
      <c r="DP245">
        <v>1</v>
      </c>
      <c r="DQ245">
        <v>1</v>
      </c>
      <c r="DU245">
        <v>1010</v>
      </c>
      <c r="DV245" t="s">
        <v>440</v>
      </c>
      <c r="DW245" t="s">
        <v>440</v>
      </c>
      <c r="DX245">
        <v>1</v>
      </c>
      <c r="EE245">
        <v>16510486</v>
      </c>
      <c r="EF245">
        <v>2</v>
      </c>
      <c r="EG245" t="s">
        <v>40</v>
      </c>
      <c r="EH245">
        <v>0</v>
      </c>
      <c r="EI245" t="s">
        <v>6</v>
      </c>
      <c r="EJ245">
        <v>1</v>
      </c>
      <c r="EK245">
        <v>9001</v>
      </c>
      <c r="EL245" t="s">
        <v>80</v>
      </c>
      <c r="EM245" t="s">
        <v>81</v>
      </c>
      <c r="EO245" t="s">
        <v>6</v>
      </c>
      <c r="EQ245">
        <v>0</v>
      </c>
      <c r="ER245">
        <v>4119.08</v>
      </c>
      <c r="ES245">
        <v>4119.08</v>
      </c>
      <c r="ET245">
        <v>0</v>
      </c>
      <c r="EU245">
        <v>0</v>
      </c>
      <c r="EV245">
        <v>0</v>
      </c>
      <c r="EW245">
        <v>0</v>
      </c>
      <c r="EX245">
        <v>0</v>
      </c>
      <c r="FQ245">
        <v>0</v>
      </c>
      <c r="FR245">
        <f t="shared" si="306"/>
        <v>0</v>
      </c>
      <c r="FS245">
        <v>0</v>
      </c>
      <c r="FT245" t="s">
        <v>44</v>
      </c>
      <c r="FU245" t="s">
        <v>45</v>
      </c>
      <c r="FX245">
        <v>81</v>
      </c>
      <c r="FY245">
        <v>72.25</v>
      </c>
      <c r="GA245" t="s">
        <v>6</v>
      </c>
      <c r="GD245">
        <v>0</v>
      </c>
      <c r="GF245">
        <v>301169564</v>
      </c>
      <c r="GG245">
        <v>1</v>
      </c>
      <c r="GH245">
        <v>1</v>
      </c>
      <c r="GI245">
        <v>4</v>
      </c>
      <c r="GJ245">
        <v>0</v>
      </c>
      <c r="GK245">
        <f>ROUND(R245*(S12)/100,2)</f>
        <v>0</v>
      </c>
      <c r="GL245">
        <f t="shared" si="307"/>
        <v>0</v>
      </c>
      <c r="GM245">
        <f t="shared" si="308"/>
        <v>54042.33</v>
      </c>
      <c r="GN245">
        <f t="shared" si="309"/>
        <v>54042.33</v>
      </c>
      <c r="GO245">
        <f t="shared" si="310"/>
        <v>0</v>
      </c>
      <c r="GP245">
        <f t="shared" si="311"/>
        <v>0</v>
      </c>
      <c r="GR245">
        <v>0</v>
      </c>
      <c r="GS245">
        <v>3</v>
      </c>
      <c r="GT245">
        <v>0</v>
      </c>
      <c r="GU245" t="s">
        <v>6</v>
      </c>
      <c r="GV245">
        <f t="shared" si="312"/>
        <v>0</v>
      </c>
      <c r="GW245">
        <v>1</v>
      </c>
      <c r="GX245">
        <f t="shared" si="313"/>
        <v>0</v>
      </c>
      <c r="HA245">
        <v>0</v>
      </c>
      <c r="HB245">
        <v>0</v>
      </c>
      <c r="IK245">
        <v>0</v>
      </c>
    </row>
    <row r="246" spans="1:255" x14ac:dyDescent="0.2">
      <c r="A246" s="2">
        <v>18</v>
      </c>
      <c r="B246" s="2">
        <v>1</v>
      </c>
      <c r="C246" s="2">
        <v>505</v>
      </c>
      <c r="D246" s="2"/>
      <c r="E246" s="2" t="s">
        <v>442</v>
      </c>
      <c r="F246" s="2" t="s">
        <v>443</v>
      </c>
      <c r="G246" s="2" t="s">
        <v>444</v>
      </c>
      <c r="H246" s="2" t="s">
        <v>440</v>
      </c>
      <c r="I246" s="2">
        <f>I242*J246</f>
        <v>2</v>
      </c>
      <c r="J246" s="2">
        <v>0.37037037037037035</v>
      </c>
      <c r="K246" s="2"/>
      <c r="L246" s="2"/>
      <c r="M246" s="2"/>
      <c r="N246" s="2"/>
      <c r="O246" s="2">
        <f t="shared" si="281"/>
        <v>544.44000000000005</v>
      </c>
      <c r="P246" s="2">
        <f t="shared" si="282"/>
        <v>544.44000000000005</v>
      </c>
      <c r="Q246" s="2">
        <f t="shared" si="283"/>
        <v>0</v>
      </c>
      <c r="R246" s="2">
        <f t="shared" si="284"/>
        <v>0</v>
      </c>
      <c r="S246" s="2">
        <f t="shared" si="285"/>
        <v>0</v>
      </c>
      <c r="T246" s="2">
        <f t="shared" si="286"/>
        <v>0</v>
      </c>
      <c r="U246" s="2">
        <f t="shared" si="287"/>
        <v>0</v>
      </c>
      <c r="V246" s="2">
        <f t="shared" si="288"/>
        <v>0</v>
      </c>
      <c r="W246" s="2">
        <f t="shared" si="289"/>
        <v>0</v>
      </c>
      <c r="X246" s="2">
        <f t="shared" si="290"/>
        <v>0</v>
      </c>
      <c r="Y246" s="2">
        <f t="shared" si="291"/>
        <v>0</v>
      </c>
      <c r="Z246" s="2"/>
      <c r="AA246" s="2">
        <v>16697018</v>
      </c>
      <c r="AB246" s="2">
        <f t="shared" si="292"/>
        <v>272.22000000000003</v>
      </c>
      <c r="AC246" s="2">
        <f t="shared" si="280"/>
        <v>272.22000000000003</v>
      </c>
      <c r="AD246" s="2">
        <f>ROUND((((ET246)-(EU246))+AE246),2)</f>
        <v>0</v>
      </c>
      <c r="AE246" s="2">
        <f t="shared" si="317"/>
        <v>0</v>
      </c>
      <c r="AF246" s="2">
        <f t="shared" si="317"/>
        <v>0</v>
      </c>
      <c r="AG246" s="2">
        <f t="shared" si="293"/>
        <v>0</v>
      </c>
      <c r="AH246" s="2">
        <f t="shared" si="318"/>
        <v>0</v>
      </c>
      <c r="AI246" s="2">
        <f t="shared" si="318"/>
        <v>0</v>
      </c>
      <c r="AJ246" s="2">
        <f t="shared" si="294"/>
        <v>0</v>
      </c>
      <c r="AK246" s="2">
        <v>272.22000000000003</v>
      </c>
      <c r="AL246" s="2">
        <v>272.22000000000003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81</v>
      </c>
      <c r="AU246" s="2">
        <v>72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6</v>
      </c>
      <c r="BE246" s="2" t="s">
        <v>6</v>
      </c>
      <c r="BF246" s="2" t="s">
        <v>6</v>
      </c>
      <c r="BG246" s="2" t="s">
        <v>6</v>
      </c>
      <c r="BH246" s="2">
        <v>3</v>
      </c>
      <c r="BI246" s="2">
        <v>1</v>
      </c>
      <c r="BJ246" s="2" t="s">
        <v>445</v>
      </c>
      <c r="BK246" s="2"/>
      <c r="BL246" s="2"/>
      <c r="BM246" s="2">
        <v>9001</v>
      </c>
      <c r="BN246" s="2">
        <v>0</v>
      </c>
      <c r="BO246" s="2" t="s">
        <v>6</v>
      </c>
      <c r="BP246" s="2">
        <v>0</v>
      </c>
      <c r="BQ246" s="2">
        <v>2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6</v>
      </c>
      <c r="BZ246" s="2">
        <v>90</v>
      </c>
      <c r="CA246" s="2">
        <v>85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6</v>
      </c>
      <c r="CO246" s="2">
        <v>0</v>
      </c>
      <c r="CP246" s="2">
        <f t="shared" si="295"/>
        <v>544.44000000000005</v>
      </c>
      <c r="CQ246" s="2">
        <f t="shared" si="296"/>
        <v>272.22000000000003</v>
      </c>
      <c r="CR246" s="2">
        <f t="shared" si="297"/>
        <v>0</v>
      </c>
      <c r="CS246" s="2">
        <f t="shared" si="298"/>
        <v>0</v>
      </c>
      <c r="CT246" s="2">
        <f t="shared" si="299"/>
        <v>0</v>
      </c>
      <c r="CU246" s="2">
        <f t="shared" si="300"/>
        <v>0</v>
      </c>
      <c r="CV246" s="2">
        <f t="shared" si="301"/>
        <v>0</v>
      </c>
      <c r="CW246" s="2">
        <f t="shared" si="302"/>
        <v>0</v>
      </c>
      <c r="CX246" s="2">
        <f t="shared" si="303"/>
        <v>0</v>
      </c>
      <c r="CY246" s="2">
        <f t="shared" si="304"/>
        <v>0</v>
      </c>
      <c r="CZ246" s="2">
        <f t="shared" si="305"/>
        <v>0</v>
      </c>
      <c r="DA246" s="2"/>
      <c r="DB246" s="2"/>
      <c r="DC246" s="2" t="s">
        <v>6</v>
      </c>
      <c r="DD246" s="2" t="s">
        <v>6</v>
      </c>
      <c r="DE246" s="2" t="s">
        <v>6</v>
      </c>
      <c r="DF246" s="2" t="s">
        <v>6</v>
      </c>
      <c r="DG246" s="2" t="s">
        <v>6</v>
      </c>
      <c r="DH246" s="2" t="s">
        <v>6</v>
      </c>
      <c r="DI246" s="2" t="s">
        <v>6</v>
      </c>
      <c r="DJ246" s="2" t="s">
        <v>6</v>
      </c>
      <c r="DK246" s="2" t="s">
        <v>6</v>
      </c>
      <c r="DL246" s="2" t="s">
        <v>6</v>
      </c>
      <c r="DM246" s="2" t="s">
        <v>6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1010</v>
      </c>
      <c r="DV246" s="2" t="s">
        <v>440</v>
      </c>
      <c r="DW246" s="2" t="s">
        <v>440</v>
      </c>
      <c r="DX246" s="2">
        <v>1</v>
      </c>
      <c r="DY246" s="2"/>
      <c r="DZ246" s="2"/>
      <c r="EA246" s="2"/>
      <c r="EB246" s="2"/>
      <c r="EC246" s="2"/>
      <c r="ED246" s="2"/>
      <c r="EE246" s="2">
        <v>16510486</v>
      </c>
      <c r="EF246" s="2">
        <v>2</v>
      </c>
      <c r="EG246" s="2" t="s">
        <v>40</v>
      </c>
      <c r="EH246" s="2">
        <v>0</v>
      </c>
      <c r="EI246" s="2" t="s">
        <v>6</v>
      </c>
      <c r="EJ246" s="2">
        <v>1</v>
      </c>
      <c r="EK246" s="2">
        <v>9001</v>
      </c>
      <c r="EL246" s="2" t="s">
        <v>80</v>
      </c>
      <c r="EM246" s="2" t="s">
        <v>81</v>
      </c>
      <c r="EN246" s="2"/>
      <c r="EO246" s="2" t="s">
        <v>6</v>
      </c>
      <c r="EP246" s="2"/>
      <c r="EQ246" s="2">
        <v>0</v>
      </c>
      <c r="ER246" s="2">
        <v>272.22000000000003</v>
      </c>
      <c r="ES246" s="2">
        <v>272.22000000000003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si="306"/>
        <v>0</v>
      </c>
      <c r="FS246" s="2">
        <v>0</v>
      </c>
      <c r="FT246" s="2" t="s">
        <v>44</v>
      </c>
      <c r="FU246" s="2" t="s">
        <v>45</v>
      </c>
      <c r="FV246" s="2"/>
      <c r="FW246" s="2"/>
      <c r="FX246" s="2">
        <v>81</v>
      </c>
      <c r="FY246" s="2">
        <v>72.25</v>
      </c>
      <c r="FZ246" s="2"/>
      <c r="GA246" s="2" t="s">
        <v>6</v>
      </c>
      <c r="GB246" s="2"/>
      <c r="GC246" s="2"/>
      <c r="GD246" s="2">
        <v>0</v>
      </c>
      <c r="GE246" s="2"/>
      <c r="GF246" s="2">
        <v>735354979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si="307"/>
        <v>0</v>
      </c>
      <c r="GM246" s="2">
        <f t="shared" si="308"/>
        <v>544.44000000000005</v>
      </c>
      <c r="GN246" s="2">
        <f t="shared" si="309"/>
        <v>544.44000000000005</v>
      </c>
      <c r="GO246" s="2">
        <f t="shared" si="310"/>
        <v>0</v>
      </c>
      <c r="GP246" s="2">
        <f t="shared" si="311"/>
        <v>0</v>
      </c>
      <c r="GQ246" s="2"/>
      <c r="GR246" s="2">
        <v>0</v>
      </c>
      <c r="GS246" s="2">
        <v>3</v>
      </c>
      <c r="GT246" s="2">
        <v>0</v>
      </c>
      <c r="GU246" s="2" t="s">
        <v>6</v>
      </c>
      <c r="GV246" s="2">
        <f t="shared" si="312"/>
        <v>0</v>
      </c>
      <c r="GW246" s="2">
        <v>1</v>
      </c>
      <c r="GX246" s="2">
        <f t="shared" si="313"/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18</v>
      </c>
      <c r="B247">
        <v>1</v>
      </c>
      <c r="C247">
        <v>514</v>
      </c>
      <c r="E247" t="s">
        <v>442</v>
      </c>
      <c r="F247" t="s">
        <v>443</v>
      </c>
      <c r="G247" t="s">
        <v>444</v>
      </c>
      <c r="H247" t="s">
        <v>440</v>
      </c>
      <c r="I247">
        <f>I243*J247</f>
        <v>2</v>
      </c>
      <c r="J247">
        <v>0.37037037037037035</v>
      </c>
      <c r="O247">
        <f t="shared" si="281"/>
        <v>3571.53</v>
      </c>
      <c r="P247">
        <f t="shared" si="282"/>
        <v>3571.53</v>
      </c>
      <c r="Q247">
        <f t="shared" si="283"/>
        <v>0</v>
      </c>
      <c r="R247">
        <f t="shared" si="284"/>
        <v>0</v>
      </c>
      <c r="S247">
        <f t="shared" si="285"/>
        <v>0</v>
      </c>
      <c r="T247">
        <f t="shared" si="286"/>
        <v>0</v>
      </c>
      <c r="U247">
        <f t="shared" si="287"/>
        <v>0</v>
      </c>
      <c r="V247">
        <f t="shared" si="288"/>
        <v>0</v>
      </c>
      <c r="W247">
        <f t="shared" si="289"/>
        <v>0</v>
      </c>
      <c r="X247">
        <f t="shared" si="290"/>
        <v>0</v>
      </c>
      <c r="Y247">
        <f t="shared" si="291"/>
        <v>0</v>
      </c>
      <c r="AA247">
        <v>16697019</v>
      </c>
      <c r="AB247">
        <f t="shared" si="292"/>
        <v>272.22000000000003</v>
      </c>
      <c r="AC247">
        <f t="shared" si="280"/>
        <v>272.22000000000003</v>
      </c>
      <c r="AD247">
        <f>ROUND((((ET247)-(EU247))+AE247),2)</f>
        <v>0</v>
      </c>
      <c r="AE247">
        <f t="shared" si="317"/>
        <v>0</v>
      </c>
      <c r="AF247">
        <f t="shared" si="317"/>
        <v>0</v>
      </c>
      <c r="AG247">
        <f t="shared" si="293"/>
        <v>0</v>
      </c>
      <c r="AH247">
        <f t="shared" si="318"/>
        <v>0</v>
      </c>
      <c r="AI247">
        <f t="shared" si="318"/>
        <v>0</v>
      </c>
      <c r="AJ247">
        <f t="shared" si="294"/>
        <v>0</v>
      </c>
      <c r="AK247">
        <v>272.22000000000003</v>
      </c>
      <c r="AL247">
        <v>272.22000000000003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81</v>
      </c>
      <c r="AU247">
        <v>72</v>
      </c>
      <c r="AV247">
        <v>1</v>
      </c>
      <c r="AW247">
        <v>1</v>
      </c>
      <c r="AZ247">
        <v>6.56</v>
      </c>
      <c r="BA247">
        <v>1</v>
      </c>
      <c r="BB247">
        <v>1</v>
      </c>
      <c r="BC247">
        <v>6.56</v>
      </c>
      <c r="BD247" t="s">
        <v>6</v>
      </c>
      <c r="BE247" t="s">
        <v>6</v>
      </c>
      <c r="BF247" t="s">
        <v>6</v>
      </c>
      <c r="BG247" t="s">
        <v>6</v>
      </c>
      <c r="BH247">
        <v>3</v>
      </c>
      <c r="BI247">
        <v>1</v>
      </c>
      <c r="BJ247" t="s">
        <v>445</v>
      </c>
      <c r="BM247">
        <v>9001</v>
      </c>
      <c r="BN247">
        <v>0</v>
      </c>
      <c r="BO247" t="s">
        <v>6</v>
      </c>
      <c r="BP247">
        <v>0</v>
      </c>
      <c r="BQ247">
        <v>2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6</v>
      </c>
      <c r="BZ247">
        <v>90</v>
      </c>
      <c r="CA247">
        <v>85</v>
      </c>
      <c r="CF247">
        <v>0</v>
      </c>
      <c r="CG247">
        <v>0</v>
      </c>
      <c r="CM247">
        <v>0</v>
      </c>
      <c r="CN247" t="s">
        <v>6</v>
      </c>
      <c r="CO247">
        <v>0</v>
      </c>
      <c r="CP247">
        <f t="shared" si="295"/>
        <v>3571.53</v>
      </c>
      <c r="CQ247">
        <f t="shared" si="296"/>
        <v>1785.7632000000001</v>
      </c>
      <c r="CR247">
        <f t="shared" si="297"/>
        <v>0</v>
      </c>
      <c r="CS247">
        <f t="shared" si="298"/>
        <v>0</v>
      </c>
      <c r="CT247">
        <f t="shared" si="299"/>
        <v>0</v>
      </c>
      <c r="CU247">
        <f t="shared" si="300"/>
        <v>0</v>
      </c>
      <c r="CV247">
        <f t="shared" si="301"/>
        <v>0</v>
      </c>
      <c r="CW247">
        <f t="shared" si="302"/>
        <v>0</v>
      </c>
      <c r="CX247">
        <f t="shared" si="303"/>
        <v>0</v>
      </c>
      <c r="CY247">
        <f t="shared" si="304"/>
        <v>0</v>
      </c>
      <c r="CZ247">
        <f t="shared" si="305"/>
        <v>0</v>
      </c>
      <c r="DC247" t="s">
        <v>6</v>
      </c>
      <c r="DD247" t="s">
        <v>6</v>
      </c>
      <c r="DE247" t="s">
        <v>6</v>
      </c>
      <c r="DF247" t="s">
        <v>6</v>
      </c>
      <c r="DG247" t="s">
        <v>6</v>
      </c>
      <c r="DH247" t="s">
        <v>6</v>
      </c>
      <c r="DI247" t="s">
        <v>6</v>
      </c>
      <c r="DJ247" t="s">
        <v>6</v>
      </c>
      <c r="DK247" t="s">
        <v>6</v>
      </c>
      <c r="DL247" t="s">
        <v>6</v>
      </c>
      <c r="DM247" t="s">
        <v>6</v>
      </c>
      <c r="DN247">
        <v>0</v>
      </c>
      <c r="DO247">
        <v>0</v>
      </c>
      <c r="DP247">
        <v>1</v>
      </c>
      <c r="DQ247">
        <v>1</v>
      </c>
      <c r="DU247">
        <v>1010</v>
      </c>
      <c r="DV247" t="s">
        <v>440</v>
      </c>
      <c r="DW247" t="s">
        <v>440</v>
      </c>
      <c r="DX247">
        <v>1</v>
      </c>
      <c r="EE247">
        <v>16510486</v>
      </c>
      <c r="EF247">
        <v>2</v>
      </c>
      <c r="EG247" t="s">
        <v>40</v>
      </c>
      <c r="EH247">
        <v>0</v>
      </c>
      <c r="EI247" t="s">
        <v>6</v>
      </c>
      <c r="EJ247">
        <v>1</v>
      </c>
      <c r="EK247">
        <v>9001</v>
      </c>
      <c r="EL247" t="s">
        <v>80</v>
      </c>
      <c r="EM247" t="s">
        <v>81</v>
      </c>
      <c r="EO247" t="s">
        <v>6</v>
      </c>
      <c r="EQ247">
        <v>0</v>
      </c>
      <c r="ER247">
        <v>272.22000000000003</v>
      </c>
      <c r="ES247">
        <v>272.22000000000003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306"/>
        <v>0</v>
      </c>
      <c r="FS247">
        <v>0</v>
      </c>
      <c r="FT247" t="s">
        <v>44</v>
      </c>
      <c r="FU247" t="s">
        <v>45</v>
      </c>
      <c r="FX247">
        <v>81</v>
      </c>
      <c r="FY247">
        <v>72.25</v>
      </c>
      <c r="GA247" t="s">
        <v>6</v>
      </c>
      <c r="GD247">
        <v>0</v>
      </c>
      <c r="GF247">
        <v>735354979</v>
      </c>
      <c r="GG247">
        <v>1</v>
      </c>
      <c r="GH247">
        <v>1</v>
      </c>
      <c r="GI247">
        <v>4</v>
      </c>
      <c r="GJ247">
        <v>0</v>
      </c>
      <c r="GK247">
        <f>ROUND(R247*(S12)/100,2)</f>
        <v>0</v>
      </c>
      <c r="GL247">
        <f t="shared" si="307"/>
        <v>0</v>
      </c>
      <c r="GM247">
        <f t="shared" si="308"/>
        <v>3571.53</v>
      </c>
      <c r="GN247">
        <f t="shared" si="309"/>
        <v>3571.53</v>
      </c>
      <c r="GO247">
        <f t="shared" si="310"/>
        <v>0</v>
      </c>
      <c r="GP247">
        <f t="shared" si="311"/>
        <v>0</v>
      </c>
      <c r="GR247">
        <v>0</v>
      </c>
      <c r="GS247">
        <v>3</v>
      </c>
      <c r="GT247">
        <v>0</v>
      </c>
      <c r="GU247" t="s">
        <v>6</v>
      </c>
      <c r="GV247">
        <f t="shared" si="312"/>
        <v>0</v>
      </c>
      <c r="GW247">
        <v>1</v>
      </c>
      <c r="GX247">
        <f t="shared" si="313"/>
        <v>0</v>
      </c>
      <c r="HA247">
        <v>0</v>
      </c>
      <c r="HB247">
        <v>0</v>
      </c>
      <c r="IK247">
        <v>0</v>
      </c>
    </row>
    <row r="248" spans="1:255" x14ac:dyDescent="0.2">
      <c r="A248" s="2">
        <v>17</v>
      </c>
      <c r="B248" s="2">
        <v>1</v>
      </c>
      <c r="C248" s="2">
        <f>ROW(SmtRes!A527)</f>
        <v>527</v>
      </c>
      <c r="D248" s="2">
        <f>ROW(EtalonRes!A528)</f>
        <v>528</v>
      </c>
      <c r="E248" s="2" t="s">
        <v>446</v>
      </c>
      <c r="F248" s="2" t="s">
        <v>447</v>
      </c>
      <c r="G248" s="2" t="s">
        <v>448</v>
      </c>
      <c r="H248" s="2" t="s">
        <v>36</v>
      </c>
      <c r="I248" s="2">
        <v>1.8</v>
      </c>
      <c r="J248" s="2">
        <v>0</v>
      </c>
      <c r="K248" s="2"/>
      <c r="L248" s="2"/>
      <c r="M248" s="2"/>
      <c r="N248" s="2"/>
      <c r="O248" s="2">
        <f t="shared" si="281"/>
        <v>168.8</v>
      </c>
      <c r="P248" s="2">
        <f t="shared" si="282"/>
        <v>109.17</v>
      </c>
      <c r="Q248" s="2">
        <f t="shared" si="283"/>
        <v>15.89</v>
      </c>
      <c r="R248" s="2">
        <f t="shared" si="284"/>
        <v>0.52</v>
      </c>
      <c r="S248" s="2">
        <f t="shared" si="285"/>
        <v>43.74</v>
      </c>
      <c r="T248" s="2">
        <f t="shared" si="286"/>
        <v>0</v>
      </c>
      <c r="U248" s="2">
        <f t="shared" si="287"/>
        <v>4.2848999999999995</v>
      </c>
      <c r="V248" s="2">
        <f t="shared" si="288"/>
        <v>4.5000000000000005E-2</v>
      </c>
      <c r="W248" s="2">
        <f t="shared" si="289"/>
        <v>0</v>
      </c>
      <c r="X248" s="2">
        <f t="shared" si="290"/>
        <v>35.85</v>
      </c>
      <c r="Y248" s="2">
        <f t="shared" si="291"/>
        <v>31.87</v>
      </c>
      <c r="Z248" s="2"/>
      <c r="AA248" s="2">
        <v>16697018</v>
      </c>
      <c r="AB248" s="2">
        <f t="shared" si="292"/>
        <v>93.78</v>
      </c>
      <c r="AC248" s="2">
        <f t="shared" si="280"/>
        <v>60.65</v>
      </c>
      <c r="AD248" s="2">
        <f>ROUND(((((ET248*1.25))-((EU248*1.25)))+AE248),2)</f>
        <v>8.83</v>
      </c>
      <c r="AE248" s="2">
        <f>ROUND(((EU248*1.25)),2)</f>
        <v>0.28999999999999998</v>
      </c>
      <c r="AF248" s="2">
        <f>ROUND(((EV248*1.15)),2)</f>
        <v>24.3</v>
      </c>
      <c r="AG248" s="2">
        <f t="shared" si="293"/>
        <v>0</v>
      </c>
      <c r="AH248" s="2">
        <f>((EW248*1.15))</f>
        <v>2.3804999999999996</v>
      </c>
      <c r="AI248" s="2">
        <f>((EX248*1.25))</f>
        <v>2.5000000000000001E-2</v>
      </c>
      <c r="AJ248" s="2">
        <f t="shared" si="294"/>
        <v>0</v>
      </c>
      <c r="AK248" s="2">
        <v>88.84</v>
      </c>
      <c r="AL248" s="2">
        <v>60.65</v>
      </c>
      <c r="AM248" s="2">
        <v>7.06</v>
      </c>
      <c r="AN248" s="2">
        <v>0.23</v>
      </c>
      <c r="AO248" s="2">
        <v>21.13</v>
      </c>
      <c r="AP248" s="2">
        <v>0</v>
      </c>
      <c r="AQ248" s="2">
        <v>2.0699999999999998</v>
      </c>
      <c r="AR248" s="2">
        <v>0.02</v>
      </c>
      <c r="AS248" s="2">
        <v>0</v>
      </c>
      <c r="AT248" s="2">
        <v>81</v>
      </c>
      <c r="AU248" s="2">
        <v>72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6</v>
      </c>
      <c r="BE248" s="2" t="s">
        <v>6</v>
      </c>
      <c r="BF248" s="2" t="s">
        <v>6</v>
      </c>
      <c r="BG248" s="2" t="s">
        <v>6</v>
      </c>
      <c r="BH248" s="2">
        <v>0</v>
      </c>
      <c r="BI248" s="2">
        <v>1</v>
      </c>
      <c r="BJ248" s="2" t="s">
        <v>449</v>
      </c>
      <c r="BK248" s="2"/>
      <c r="BL248" s="2"/>
      <c r="BM248" s="2">
        <v>9001</v>
      </c>
      <c r="BN248" s="2">
        <v>0</v>
      </c>
      <c r="BO248" s="2" t="s">
        <v>6</v>
      </c>
      <c r="BP248" s="2">
        <v>0</v>
      </c>
      <c r="BQ248" s="2">
        <v>2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6</v>
      </c>
      <c r="BZ248" s="2">
        <v>90</v>
      </c>
      <c r="CA248" s="2">
        <v>85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1430</v>
      </c>
      <c r="CO248" s="2">
        <v>0</v>
      </c>
      <c r="CP248" s="2">
        <f t="shared" si="295"/>
        <v>168.8</v>
      </c>
      <c r="CQ248" s="2">
        <f t="shared" si="296"/>
        <v>60.65</v>
      </c>
      <c r="CR248" s="2">
        <f t="shared" si="297"/>
        <v>8.83</v>
      </c>
      <c r="CS248" s="2">
        <f t="shared" si="298"/>
        <v>0.28999999999999998</v>
      </c>
      <c r="CT248" s="2">
        <f t="shared" si="299"/>
        <v>24.3</v>
      </c>
      <c r="CU248" s="2">
        <f t="shared" si="300"/>
        <v>0</v>
      </c>
      <c r="CV248" s="2">
        <f t="shared" si="301"/>
        <v>2.3804999999999996</v>
      </c>
      <c r="CW248" s="2">
        <f t="shared" si="302"/>
        <v>2.5000000000000001E-2</v>
      </c>
      <c r="CX248" s="2">
        <f t="shared" si="303"/>
        <v>0</v>
      </c>
      <c r="CY248" s="2">
        <f t="shared" si="304"/>
        <v>35.850600000000007</v>
      </c>
      <c r="CZ248" s="2">
        <f t="shared" si="305"/>
        <v>31.867200000000004</v>
      </c>
      <c r="DA248" s="2"/>
      <c r="DB248" s="2"/>
      <c r="DC248" s="2" t="s">
        <v>6</v>
      </c>
      <c r="DD248" s="2" t="s">
        <v>6</v>
      </c>
      <c r="DE248" s="2" t="s">
        <v>38</v>
      </c>
      <c r="DF248" s="2" t="s">
        <v>38</v>
      </c>
      <c r="DG248" s="2" t="s">
        <v>39</v>
      </c>
      <c r="DH248" s="2" t="s">
        <v>6</v>
      </c>
      <c r="DI248" s="2" t="s">
        <v>39</v>
      </c>
      <c r="DJ248" s="2" t="s">
        <v>38</v>
      </c>
      <c r="DK248" s="2" t="s">
        <v>6</v>
      </c>
      <c r="DL248" s="2" t="s">
        <v>6</v>
      </c>
      <c r="DM248" s="2" t="s">
        <v>6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1005</v>
      </c>
      <c r="DV248" s="2" t="s">
        <v>36</v>
      </c>
      <c r="DW248" s="2" t="s">
        <v>36</v>
      </c>
      <c r="DX248" s="2">
        <v>1</v>
      </c>
      <c r="DY248" s="2"/>
      <c r="DZ248" s="2"/>
      <c r="EA248" s="2"/>
      <c r="EB248" s="2"/>
      <c r="EC248" s="2"/>
      <c r="ED248" s="2"/>
      <c r="EE248" s="2">
        <v>16510486</v>
      </c>
      <c r="EF248" s="2">
        <v>2</v>
      </c>
      <c r="EG248" s="2" t="s">
        <v>40</v>
      </c>
      <c r="EH248" s="2">
        <v>0</v>
      </c>
      <c r="EI248" s="2" t="s">
        <v>6</v>
      </c>
      <c r="EJ248" s="2">
        <v>1</v>
      </c>
      <c r="EK248" s="2">
        <v>9001</v>
      </c>
      <c r="EL248" s="2" t="s">
        <v>80</v>
      </c>
      <c r="EM248" s="2" t="s">
        <v>81</v>
      </c>
      <c r="EN248" s="2"/>
      <c r="EO248" s="2" t="s">
        <v>43</v>
      </c>
      <c r="EP248" s="2"/>
      <c r="EQ248" s="2">
        <v>131072</v>
      </c>
      <c r="ER248" s="2">
        <v>88.84</v>
      </c>
      <c r="ES248" s="2">
        <v>60.65</v>
      </c>
      <c r="ET248" s="2">
        <v>7.06</v>
      </c>
      <c r="EU248" s="2">
        <v>0.23</v>
      </c>
      <c r="EV248" s="2">
        <v>21.13</v>
      </c>
      <c r="EW248" s="2">
        <v>2.0699999999999998</v>
      </c>
      <c r="EX248" s="2">
        <v>0.02</v>
      </c>
      <c r="EY248" s="2">
        <v>0</v>
      </c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306"/>
        <v>0</v>
      </c>
      <c r="FS248" s="2">
        <v>0</v>
      </c>
      <c r="FT248" s="2" t="s">
        <v>44</v>
      </c>
      <c r="FU248" s="2" t="s">
        <v>45</v>
      </c>
      <c r="FV248" s="2"/>
      <c r="FW248" s="2"/>
      <c r="FX248" s="2">
        <v>81</v>
      </c>
      <c r="FY248" s="2">
        <v>72.25</v>
      </c>
      <c r="FZ248" s="2"/>
      <c r="GA248" s="2" t="s">
        <v>6</v>
      </c>
      <c r="GB248" s="2"/>
      <c r="GC248" s="2"/>
      <c r="GD248" s="2">
        <v>0</v>
      </c>
      <c r="GE248" s="2"/>
      <c r="GF248" s="2">
        <v>-1264393363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307"/>
        <v>0</v>
      </c>
      <c r="GM248" s="2">
        <f t="shared" si="308"/>
        <v>236.52</v>
      </c>
      <c r="GN248" s="2">
        <f t="shared" si="309"/>
        <v>236.52</v>
      </c>
      <c r="GO248" s="2">
        <f t="shared" si="310"/>
        <v>0</v>
      </c>
      <c r="GP248" s="2">
        <f t="shared" si="311"/>
        <v>0</v>
      </c>
      <c r="GQ248" s="2"/>
      <c r="GR248" s="2">
        <v>0</v>
      </c>
      <c r="GS248" s="2">
        <v>3</v>
      </c>
      <c r="GT248" s="2">
        <v>0</v>
      </c>
      <c r="GU248" s="2" t="s">
        <v>6</v>
      </c>
      <c r="GV248" s="2">
        <f t="shared" si="312"/>
        <v>0</v>
      </c>
      <c r="GW248" s="2">
        <v>1</v>
      </c>
      <c r="GX248" s="2">
        <f t="shared" si="313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17</v>
      </c>
      <c r="B249">
        <v>1</v>
      </c>
      <c r="C249">
        <f>ROW(SmtRes!A536)</f>
        <v>536</v>
      </c>
      <c r="D249">
        <f>ROW(EtalonRes!A536)</f>
        <v>536</v>
      </c>
      <c r="E249" t="s">
        <v>446</v>
      </c>
      <c r="F249" t="s">
        <v>447</v>
      </c>
      <c r="G249" t="s">
        <v>448</v>
      </c>
      <c r="H249" t="s">
        <v>36</v>
      </c>
      <c r="I249">
        <v>1.8</v>
      </c>
      <c r="J249">
        <v>0</v>
      </c>
      <c r="O249">
        <f t="shared" si="281"/>
        <v>1107.3499999999999</v>
      </c>
      <c r="P249">
        <f t="shared" si="282"/>
        <v>716.16</v>
      </c>
      <c r="Q249">
        <f t="shared" si="283"/>
        <v>104.26</v>
      </c>
      <c r="R249">
        <f t="shared" si="284"/>
        <v>3.42</v>
      </c>
      <c r="S249">
        <f t="shared" si="285"/>
        <v>286.93</v>
      </c>
      <c r="T249">
        <f t="shared" si="286"/>
        <v>0</v>
      </c>
      <c r="U249">
        <f t="shared" si="287"/>
        <v>4.2848999999999995</v>
      </c>
      <c r="V249">
        <f t="shared" si="288"/>
        <v>4.5000000000000005E-2</v>
      </c>
      <c r="W249">
        <f t="shared" si="289"/>
        <v>0</v>
      </c>
      <c r="X249">
        <f t="shared" si="290"/>
        <v>235.18</v>
      </c>
      <c r="Y249">
        <f t="shared" si="291"/>
        <v>209.05</v>
      </c>
      <c r="AA249">
        <v>16697019</v>
      </c>
      <c r="AB249">
        <f t="shared" si="292"/>
        <v>93.78</v>
      </c>
      <c r="AC249">
        <f t="shared" si="280"/>
        <v>60.65</v>
      </c>
      <c r="AD249">
        <f>ROUND(((((ET249*1.25))-((EU249*1.25)))+AE249),2)</f>
        <v>8.83</v>
      </c>
      <c r="AE249">
        <f>ROUND(((EU249*1.25)),2)</f>
        <v>0.28999999999999998</v>
      </c>
      <c r="AF249">
        <f>ROUND(((EV249*1.15)),2)</f>
        <v>24.3</v>
      </c>
      <c r="AG249">
        <f t="shared" si="293"/>
        <v>0</v>
      </c>
      <c r="AH249">
        <f>((EW249*1.15))</f>
        <v>2.3804999999999996</v>
      </c>
      <c r="AI249">
        <f>((EX249*1.25))</f>
        <v>2.5000000000000001E-2</v>
      </c>
      <c r="AJ249">
        <f t="shared" si="294"/>
        <v>0</v>
      </c>
      <c r="AK249">
        <v>88.84</v>
      </c>
      <c r="AL249">
        <v>60.65</v>
      </c>
      <c r="AM249">
        <v>7.06</v>
      </c>
      <c r="AN249">
        <v>0.23</v>
      </c>
      <c r="AO249">
        <v>21.13</v>
      </c>
      <c r="AP249">
        <v>0</v>
      </c>
      <c r="AQ249">
        <v>2.0699999999999998</v>
      </c>
      <c r="AR249">
        <v>0.02</v>
      </c>
      <c r="AS249">
        <v>0</v>
      </c>
      <c r="AT249">
        <v>81</v>
      </c>
      <c r="AU249">
        <v>72</v>
      </c>
      <c r="AV249">
        <v>1</v>
      </c>
      <c r="AW249">
        <v>1</v>
      </c>
      <c r="AZ249">
        <v>6.56</v>
      </c>
      <c r="BA249">
        <v>6.56</v>
      </c>
      <c r="BB249">
        <v>6.56</v>
      </c>
      <c r="BC249">
        <v>6.56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1</v>
      </c>
      <c r="BJ249" t="s">
        <v>449</v>
      </c>
      <c r="BM249">
        <v>9001</v>
      </c>
      <c r="BN249">
        <v>0</v>
      </c>
      <c r="BO249" t="s">
        <v>6</v>
      </c>
      <c r="BP249">
        <v>0</v>
      </c>
      <c r="BQ249">
        <v>2</v>
      </c>
      <c r="BR249">
        <v>0</v>
      </c>
      <c r="BS249">
        <v>6.56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90</v>
      </c>
      <c r="CA249">
        <v>85</v>
      </c>
      <c r="CF249">
        <v>0</v>
      </c>
      <c r="CG249">
        <v>0</v>
      </c>
      <c r="CM249">
        <v>0</v>
      </c>
      <c r="CN249" t="s">
        <v>1430</v>
      </c>
      <c r="CO249">
        <v>0</v>
      </c>
      <c r="CP249">
        <f t="shared" si="295"/>
        <v>1107.3499999999999</v>
      </c>
      <c r="CQ249">
        <f t="shared" si="296"/>
        <v>397.86399999999998</v>
      </c>
      <c r="CR249">
        <f t="shared" si="297"/>
        <v>57.924799999999998</v>
      </c>
      <c r="CS249">
        <f t="shared" si="298"/>
        <v>1.9023999999999996</v>
      </c>
      <c r="CT249">
        <f t="shared" si="299"/>
        <v>159.40799999999999</v>
      </c>
      <c r="CU249">
        <f t="shared" si="300"/>
        <v>0</v>
      </c>
      <c r="CV249">
        <f t="shared" si="301"/>
        <v>2.3804999999999996</v>
      </c>
      <c r="CW249">
        <f t="shared" si="302"/>
        <v>2.5000000000000001E-2</v>
      </c>
      <c r="CX249">
        <f t="shared" si="303"/>
        <v>0</v>
      </c>
      <c r="CY249">
        <f t="shared" si="304"/>
        <v>235.18350000000001</v>
      </c>
      <c r="CZ249">
        <f t="shared" si="305"/>
        <v>209.05200000000002</v>
      </c>
      <c r="DC249" t="s">
        <v>6</v>
      </c>
      <c r="DD249" t="s">
        <v>6</v>
      </c>
      <c r="DE249" t="s">
        <v>38</v>
      </c>
      <c r="DF249" t="s">
        <v>38</v>
      </c>
      <c r="DG249" t="s">
        <v>39</v>
      </c>
      <c r="DH249" t="s">
        <v>6</v>
      </c>
      <c r="DI249" t="s">
        <v>39</v>
      </c>
      <c r="DJ249" t="s">
        <v>38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1005</v>
      </c>
      <c r="DV249" t="s">
        <v>36</v>
      </c>
      <c r="DW249" t="s">
        <v>36</v>
      </c>
      <c r="DX249">
        <v>1</v>
      </c>
      <c r="EE249">
        <v>16510486</v>
      </c>
      <c r="EF249">
        <v>2</v>
      </c>
      <c r="EG249" t="s">
        <v>40</v>
      </c>
      <c r="EH249">
        <v>0</v>
      </c>
      <c r="EI249" t="s">
        <v>6</v>
      </c>
      <c r="EJ249">
        <v>1</v>
      </c>
      <c r="EK249">
        <v>9001</v>
      </c>
      <c r="EL249" t="s">
        <v>80</v>
      </c>
      <c r="EM249" t="s">
        <v>81</v>
      </c>
      <c r="EO249" t="s">
        <v>43</v>
      </c>
      <c r="EQ249">
        <v>131072</v>
      </c>
      <c r="ER249">
        <v>88.84</v>
      </c>
      <c r="ES249">
        <v>60.65</v>
      </c>
      <c r="ET249">
        <v>7.06</v>
      </c>
      <c r="EU249">
        <v>0.23</v>
      </c>
      <c r="EV249">
        <v>21.13</v>
      </c>
      <c r="EW249">
        <v>2.0699999999999998</v>
      </c>
      <c r="EX249">
        <v>0.02</v>
      </c>
      <c r="EY249">
        <v>0</v>
      </c>
      <c r="FQ249">
        <v>0</v>
      </c>
      <c r="FR249">
        <f t="shared" si="306"/>
        <v>0</v>
      </c>
      <c r="FS249">
        <v>0</v>
      </c>
      <c r="FT249" t="s">
        <v>44</v>
      </c>
      <c r="FU249" t="s">
        <v>45</v>
      </c>
      <c r="FX249">
        <v>81</v>
      </c>
      <c r="FY249">
        <v>72.25</v>
      </c>
      <c r="GA249" t="s">
        <v>6</v>
      </c>
      <c r="GD249">
        <v>0</v>
      </c>
      <c r="GF249">
        <v>-1264393363</v>
      </c>
      <c r="GG249">
        <v>1</v>
      </c>
      <c r="GH249">
        <v>1</v>
      </c>
      <c r="GI249">
        <v>4</v>
      </c>
      <c r="GJ249">
        <v>0</v>
      </c>
      <c r="GK249">
        <f>ROUND(R249*(S12)/100,2)</f>
        <v>0</v>
      </c>
      <c r="GL249">
        <f t="shared" si="307"/>
        <v>0</v>
      </c>
      <c r="GM249">
        <f t="shared" si="308"/>
        <v>1551.58</v>
      </c>
      <c r="GN249">
        <f t="shared" si="309"/>
        <v>1551.58</v>
      </c>
      <c r="GO249">
        <f t="shared" si="310"/>
        <v>0</v>
      </c>
      <c r="GP249">
        <f t="shared" si="311"/>
        <v>0</v>
      </c>
      <c r="GR249">
        <v>0</v>
      </c>
      <c r="GS249">
        <v>3</v>
      </c>
      <c r="GT249">
        <v>0</v>
      </c>
      <c r="GU249" t="s">
        <v>6</v>
      </c>
      <c r="GV249">
        <f t="shared" si="312"/>
        <v>0</v>
      </c>
      <c r="GW249">
        <v>1</v>
      </c>
      <c r="GX249">
        <f t="shared" si="313"/>
        <v>0</v>
      </c>
      <c r="HA249">
        <v>0</v>
      </c>
      <c r="HB249">
        <v>0</v>
      </c>
      <c r="IK249">
        <v>0</v>
      </c>
    </row>
    <row r="250" spans="1:255" x14ac:dyDescent="0.2">
      <c r="A250" s="2">
        <v>18</v>
      </c>
      <c r="B250" s="2">
        <v>1</v>
      </c>
      <c r="C250" s="2">
        <v>526</v>
      </c>
      <c r="D250" s="2"/>
      <c r="E250" s="2" t="s">
        <v>450</v>
      </c>
      <c r="F250" s="2" t="s">
        <v>451</v>
      </c>
      <c r="G250" s="2" t="s">
        <v>452</v>
      </c>
      <c r="H250" s="2" t="s">
        <v>440</v>
      </c>
      <c r="I250" s="2">
        <f>I248*J250</f>
        <v>1</v>
      </c>
      <c r="J250" s="2">
        <v>0.55555555555555558</v>
      </c>
      <c r="K250" s="2"/>
      <c r="L250" s="2"/>
      <c r="M250" s="2"/>
      <c r="N250" s="2"/>
      <c r="O250" s="2">
        <f t="shared" si="281"/>
        <v>2679.27</v>
      </c>
      <c r="P250" s="2">
        <f t="shared" si="282"/>
        <v>2679.27</v>
      </c>
      <c r="Q250" s="2">
        <f t="shared" si="283"/>
        <v>0</v>
      </c>
      <c r="R250" s="2">
        <f t="shared" si="284"/>
        <v>0</v>
      </c>
      <c r="S250" s="2">
        <f t="shared" si="285"/>
        <v>0</v>
      </c>
      <c r="T250" s="2">
        <f t="shared" si="286"/>
        <v>0</v>
      </c>
      <c r="U250" s="2">
        <f t="shared" si="287"/>
        <v>0</v>
      </c>
      <c r="V250" s="2">
        <f t="shared" si="288"/>
        <v>0</v>
      </c>
      <c r="W250" s="2">
        <f t="shared" si="289"/>
        <v>0</v>
      </c>
      <c r="X250" s="2">
        <f t="shared" si="290"/>
        <v>0</v>
      </c>
      <c r="Y250" s="2">
        <f t="shared" si="291"/>
        <v>0</v>
      </c>
      <c r="Z250" s="2"/>
      <c r="AA250" s="2">
        <v>16697018</v>
      </c>
      <c r="AB250" s="2">
        <f t="shared" si="292"/>
        <v>2679.27</v>
      </c>
      <c r="AC250" s="2">
        <f t="shared" si="280"/>
        <v>2679.27</v>
      </c>
      <c r="AD250" s="2">
        <f>ROUND((((ET250)-(EU250))+AE250),2)</f>
        <v>0</v>
      </c>
      <c r="AE250" s="2">
        <f t="shared" ref="AE250:AF253" si="319">ROUND((EU250),2)</f>
        <v>0</v>
      </c>
      <c r="AF250" s="2">
        <f t="shared" si="319"/>
        <v>0</v>
      </c>
      <c r="AG250" s="2">
        <f t="shared" si="293"/>
        <v>0</v>
      </c>
      <c r="AH250" s="2">
        <f t="shared" ref="AH250:AI253" si="320">(EW250)</f>
        <v>0</v>
      </c>
      <c r="AI250" s="2">
        <f t="shared" si="320"/>
        <v>0</v>
      </c>
      <c r="AJ250" s="2">
        <f t="shared" si="294"/>
        <v>0</v>
      </c>
      <c r="AK250" s="2">
        <v>2679.27</v>
      </c>
      <c r="AL250" s="2">
        <v>2679.27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81</v>
      </c>
      <c r="AU250" s="2">
        <v>72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6</v>
      </c>
      <c r="BE250" s="2" t="s">
        <v>6</v>
      </c>
      <c r="BF250" s="2" t="s">
        <v>6</v>
      </c>
      <c r="BG250" s="2" t="s">
        <v>6</v>
      </c>
      <c r="BH250" s="2">
        <v>3</v>
      </c>
      <c r="BI250" s="2">
        <v>1</v>
      </c>
      <c r="BJ250" s="2" t="s">
        <v>453</v>
      </c>
      <c r="BK250" s="2"/>
      <c r="BL250" s="2"/>
      <c r="BM250" s="2">
        <v>9001</v>
      </c>
      <c r="BN250" s="2">
        <v>0</v>
      </c>
      <c r="BO250" s="2" t="s">
        <v>6</v>
      </c>
      <c r="BP250" s="2">
        <v>0</v>
      </c>
      <c r="BQ250" s="2">
        <v>2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6</v>
      </c>
      <c r="BZ250" s="2">
        <v>90</v>
      </c>
      <c r="CA250" s="2">
        <v>85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6</v>
      </c>
      <c r="CO250" s="2">
        <v>0</v>
      </c>
      <c r="CP250" s="2">
        <f t="shared" si="295"/>
        <v>2679.27</v>
      </c>
      <c r="CQ250" s="2">
        <f t="shared" si="296"/>
        <v>2679.27</v>
      </c>
      <c r="CR250" s="2">
        <f t="shared" si="297"/>
        <v>0</v>
      </c>
      <c r="CS250" s="2">
        <f t="shared" si="298"/>
        <v>0</v>
      </c>
      <c r="CT250" s="2">
        <f t="shared" si="299"/>
        <v>0</v>
      </c>
      <c r="CU250" s="2">
        <f t="shared" si="300"/>
        <v>0</v>
      </c>
      <c r="CV250" s="2">
        <f t="shared" si="301"/>
        <v>0</v>
      </c>
      <c r="CW250" s="2">
        <f t="shared" si="302"/>
        <v>0</v>
      </c>
      <c r="CX250" s="2">
        <f t="shared" si="303"/>
        <v>0</v>
      </c>
      <c r="CY250" s="2">
        <f t="shared" si="304"/>
        <v>0</v>
      </c>
      <c r="CZ250" s="2">
        <f t="shared" si="305"/>
        <v>0</v>
      </c>
      <c r="DA250" s="2"/>
      <c r="DB250" s="2"/>
      <c r="DC250" s="2" t="s">
        <v>6</v>
      </c>
      <c r="DD250" s="2" t="s">
        <v>6</v>
      </c>
      <c r="DE250" s="2" t="s">
        <v>6</v>
      </c>
      <c r="DF250" s="2" t="s">
        <v>6</v>
      </c>
      <c r="DG250" s="2" t="s">
        <v>6</v>
      </c>
      <c r="DH250" s="2" t="s">
        <v>6</v>
      </c>
      <c r="DI250" s="2" t="s">
        <v>6</v>
      </c>
      <c r="DJ250" s="2" t="s">
        <v>6</v>
      </c>
      <c r="DK250" s="2" t="s">
        <v>6</v>
      </c>
      <c r="DL250" s="2" t="s">
        <v>6</v>
      </c>
      <c r="DM250" s="2" t="s">
        <v>6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1010</v>
      </c>
      <c r="DV250" s="2" t="s">
        <v>440</v>
      </c>
      <c r="DW250" s="2" t="s">
        <v>440</v>
      </c>
      <c r="DX250" s="2">
        <v>1</v>
      </c>
      <c r="DY250" s="2"/>
      <c r="DZ250" s="2"/>
      <c r="EA250" s="2"/>
      <c r="EB250" s="2"/>
      <c r="EC250" s="2"/>
      <c r="ED250" s="2"/>
      <c r="EE250" s="2">
        <v>16510486</v>
      </c>
      <c r="EF250" s="2">
        <v>2</v>
      </c>
      <c r="EG250" s="2" t="s">
        <v>40</v>
      </c>
      <c r="EH250" s="2">
        <v>0</v>
      </c>
      <c r="EI250" s="2" t="s">
        <v>6</v>
      </c>
      <c r="EJ250" s="2">
        <v>1</v>
      </c>
      <c r="EK250" s="2">
        <v>9001</v>
      </c>
      <c r="EL250" s="2" t="s">
        <v>80</v>
      </c>
      <c r="EM250" s="2" t="s">
        <v>81</v>
      </c>
      <c r="EN250" s="2"/>
      <c r="EO250" s="2" t="s">
        <v>6</v>
      </c>
      <c r="EP250" s="2"/>
      <c r="EQ250" s="2">
        <v>0</v>
      </c>
      <c r="ER250" s="2">
        <v>2679.27</v>
      </c>
      <c r="ES250" s="2">
        <v>2679.27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306"/>
        <v>0</v>
      </c>
      <c r="FS250" s="2">
        <v>0</v>
      </c>
      <c r="FT250" s="2" t="s">
        <v>44</v>
      </c>
      <c r="FU250" s="2" t="s">
        <v>45</v>
      </c>
      <c r="FV250" s="2"/>
      <c r="FW250" s="2"/>
      <c r="FX250" s="2">
        <v>81</v>
      </c>
      <c r="FY250" s="2">
        <v>72.25</v>
      </c>
      <c r="FZ250" s="2"/>
      <c r="GA250" s="2" t="s">
        <v>6</v>
      </c>
      <c r="GB250" s="2"/>
      <c r="GC250" s="2"/>
      <c r="GD250" s="2">
        <v>0</v>
      </c>
      <c r="GE250" s="2"/>
      <c r="GF250" s="2">
        <v>1541603791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307"/>
        <v>0</v>
      </c>
      <c r="GM250" s="2">
        <f t="shared" si="308"/>
        <v>2679.27</v>
      </c>
      <c r="GN250" s="2">
        <f t="shared" si="309"/>
        <v>2679.27</v>
      </c>
      <c r="GO250" s="2">
        <f t="shared" si="310"/>
        <v>0</v>
      </c>
      <c r="GP250" s="2">
        <f t="shared" si="311"/>
        <v>0</v>
      </c>
      <c r="GQ250" s="2"/>
      <c r="GR250" s="2">
        <v>0</v>
      </c>
      <c r="GS250" s="2">
        <v>3</v>
      </c>
      <c r="GT250" s="2">
        <v>0</v>
      </c>
      <c r="GU250" s="2" t="s">
        <v>6</v>
      </c>
      <c r="GV250" s="2">
        <f t="shared" si="312"/>
        <v>0</v>
      </c>
      <c r="GW250" s="2">
        <v>1</v>
      </c>
      <c r="GX250" s="2">
        <f t="shared" si="313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18</v>
      </c>
      <c r="B251">
        <v>1</v>
      </c>
      <c r="C251">
        <v>535</v>
      </c>
      <c r="E251" t="s">
        <v>450</v>
      </c>
      <c r="F251" t="s">
        <v>451</v>
      </c>
      <c r="G251" t="s">
        <v>452</v>
      </c>
      <c r="H251" t="s">
        <v>440</v>
      </c>
      <c r="I251">
        <f>I249*J251</f>
        <v>1</v>
      </c>
      <c r="J251">
        <v>0.55555555555555558</v>
      </c>
      <c r="O251">
        <f t="shared" si="281"/>
        <v>17576.009999999998</v>
      </c>
      <c r="P251">
        <f t="shared" si="282"/>
        <v>17576.009999999998</v>
      </c>
      <c r="Q251">
        <f t="shared" si="283"/>
        <v>0</v>
      </c>
      <c r="R251">
        <f t="shared" si="284"/>
        <v>0</v>
      </c>
      <c r="S251">
        <f t="shared" si="285"/>
        <v>0</v>
      </c>
      <c r="T251">
        <f t="shared" si="286"/>
        <v>0</v>
      </c>
      <c r="U251">
        <f t="shared" si="287"/>
        <v>0</v>
      </c>
      <c r="V251">
        <f t="shared" si="288"/>
        <v>0</v>
      </c>
      <c r="W251">
        <f t="shared" si="289"/>
        <v>0</v>
      </c>
      <c r="X251">
        <f t="shared" si="290"/>
        <v>0</v>
      </c>
      <c r="Y251">
        <f t="shared" si="291"/>
        <v>0</v>
      </c>
      <c r="AA251">
        <v>16697019</v>
      </c>
      <c r="AB251">
        <f t="shared" si="292"/>
        <v>2679.27</v>
      </c>
      <c r="AC251">
        <f t="shared" si="280"/>
        <v>2679.27</v>
      </c>
      <c r="AD251">
        <f>ROUND((((ET251)-(EU251))+AE251),2)</f>
        <v>0</v>
      </c>
      <c r="AE251">
        <f t="shared" si="319"/>
        <v>0</v>
      </c>
      <c r="AF251">
        <f t="shared" si="319"/>
        <v>0</v>
      </c>
      <c r="AG251">
        <f t="shared" si="293"/>
        <v>0</v>
      </c>
      <c r="AH251">
        <f t="shared" si="320"/>
        <v>0</v>
      </c>
      <c r="AI251">
        <f t="shared" si="320"/>
        <v>0</v>
      </c>
      <c r="AJ251">
        <f t="shared" si="294"/>
        <v>0</v>
      </c>
      <c r="AK251">
        <v>2679.27</v>
      </c>
      <c r="AL251">
        <v>2679.27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81</v>
      </c>
      <c r="AU251">
        <v>72</v>
      </c>
      <c r="AV251">
        <v>1</v>
      </c>
      <c r="AW251">
        <v>1</v>
      </c>
      <c r="AZ251">
        <v>6.56</v>
      </c>
      <c r="BA251">
        <v>1</v>
      </c>
      <c r="BB251">
        <v>1</v>
      </c>
      <c r="BC251">
        <v>6.56</v>
      </c>
      <c r="BD251" t="s">
        <v>6</v>
      </c>
      <c r="BE251" t="s">
        <v>6</v>
      </c>
      <c r="BF251" t="s">
        <v>6</v>
      </c>
      <c r="BG251" t="s">
        <v>6</v>
      </c>
      <c r="BH251">
        <v>3</v>
      </c>
      <c r="BI251">
        <v>1</v>
      </c>
      <c r="BJ251" t="s">
        <v>453</v>
      </c>
      <c r="BM251">
        <v>9001</v>
      </c>
      <c r="BN251">
        <v>0</v>
      </c>
      <c r="BO251" t="s">
        <v>6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90</v>
      </c>
      <c r="CA251">
        <v>85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95"/>
        <v>17576.009999999998</v>
      </c>
      <c r="CQ251">
        <f t="shared" si="296"/>
        <v>17576.011199999997</v>
      </c>
      <c r="CR251">
        <f t="shared" si="297"/>
        <v>0</v>
      </c>
      <c r="CS251">
        <f t="shared" si="298"/>
        <v>0</v>
      </c>
      <c r="CT251">
        <f t="shared" si="299"/>
        <v>0</v>
      </c>
      <c r="CU251">
        <f t="shared" si="300"/>
        <v>0</v>
      </c>
      <c r="CV251">
        <f t="shared" si="301"/>
        <v>0</v>
      </c>
      <c r="CW251">
        <f t="shared" si="302"/>
        <v>0</v>
      </c>
      <c r="CX251">
        <f t="shared" si="303"/>
        <v>0</v>
      </c>
      <c r="CY251">
        <f t="shared" si="304"/>
        <v>0</v>
      </c>
      <c r="CZ251">
        <f t="shared" si="305"/>
        <v>0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440</v>
      </c>
      <c r="DW251" t="s">
        <v>440</v>
      </c>
      <c r="DX251">
        <v>1</v>
      </c>
      <c r="EE251">
        <v>16510486</v>
      </c>
      <c r="EF251">
        <v>2</v>
      </c>
      <c r="EG251" t="s">
        <v>40</v>
      </c>
      <c r="EH251">
        <v>0</v>
      </c>
      <c r="EI251" t="s">
        <v>6</v>
      </c>
      <c r="EJ251">
        <v>1</v>
      </c>
      <c r="EK251">
        <v>9001</v>
      </c>
      <c r="EL251" t="s">
        <v>80</v>
      </c>
      <c r="EM251" t="s">
        <v>81</v>
      </c>
      <c r="EO251" t="s">
        <v>6</v>
      </c>
      <c r="EQ251">
        <v>0</v>
      </c>
      <c r="ER251">
        <v>2679.27</v>
      </c>
      <c r="ES251">
        <v>2679.27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306"/>
        <v>0</v>
      </c>
      <c r="FS251">
        <v>0</v>
      </c>
      <c r="FT251" t="s">
        <v>44</v>
      </c>
      <c r="FU251" t="s">
        <v>45</v>
      </c>
      <c r="FX251">
        <v>81</v>
      </c>
      <c r="FY251">
        <v>72.25</v>
      </c>
      <c r="GA251" t="s">
        <v>6</v>
      </c>
      <c r="GD251">
        <v>0</v>
      </c>
      <c r="GF251">
        <v>1541603791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307"/>
        <v>0</v>
      </c>
      <c r="GM251">
        <f t="shared" si="308"/>
        <v>17576.009999999998</v>
      </c>
      <c r="GN251">
        <f t="shared" si="309"/>
        <v>17576.009999999998</v>
      </c>
      <c r="GO251">
        <f t="shared" si="310"/>
        <v>0</v>
      </c>
      <c r="GP251">
        <f t="shared" si="311"/>
        <v>0</v>
      </c>
      <c r="GR251">
        <v>0</v>
      </c>
      <c r="GS251">
        <v>3</v>
      </c>
      <c r="GT251">
        <v>0</v>
      </c>
      <c r="GU251" t="s">
        <v>6</v>
      </c>
      <c r="GV251">
        <f t="shared" si="312"/>
        <v>0</v>
      </c>
      <c r="GW251">
        <v>1</v>
      </c>
      <c r="GX251">
        <f t="shared" si="313"/>
        <v>0</v>
      </c>
      <c r="HA251">
        <v>0</v>
      </c>
      <c r="HB251">
        <v>0</v>
      </c>
      <c r="IK251">
        <v>0</v>
      </c>
    </row>
    <row r="252" spans="1:255" x14ac:dyDescent="0.2">
      <c r="A252" s="2">
        <v>18</v>
      </c>
      <c r="B252" s="2">
        <v>1</v>
      </c>
      <c r="C252" s="2">
        <v>523</v>
      </c>
      <c r="D252" s="2"/>
      <c r="E252" s="2" t="s">
        <v>454</v>
      </c>
      <c r="F252" s="2" t="s">
        <v>443</v>
      </c>
      <c r="G252" s="2" t="s">
        <v>444</v>
      </c>
      <c r="H252" s="2" t="s">
        <v>440</v>
      </c>
      <c r="I252" s="2">
        <f>I248*J252</f>
        <v>1</v>
      </c>
      <c r="J252" s="2">
        <v>0.55555555555555558</v>
      </c>
      <c r="K252" s="2"/>
      <c r="L252" s="2"/>
      <c r="M252" s="2"/>
      <c r="N252" s="2"/>
      <c r="O252" s="2">
        <f t="shared" si="281"/>
        <v>272.22000000000003</v>
      </c>
      <c r="P252" s="2">
        <f t="shared" si="282"/>
        <v>272.22000000000003</v>
      </c>
      <c r="Q252" s="2">
        <f t="shared" si="283"/>
        <v>0</v>
      </c>
      <c r="R252" s="2">
        <f t="shared" si="284"/>
        <v>0</v>
      </c>
      <c r="S252" s="2">
        <f t="shared" si="285"/>
        <v>0</v>
      </c>
      <c r="T252" s="2">
        <f t="shared" si="286"/>
        <v>0</v>
      </c>
      <c r="U252" s="2">
        <f t="shared" si="287"/>
        <v>0</v>
      </c>
      <c r="V252" s="2">
        <f t="shared" si="288"/>
        <v>0</v>
      </c>
      <c r="W252" s="2">
        <f t="shared" si="289"/>
        <v>0</v>
      </c>
      <c r="X252" s="2">
        <f t="shared" si="290"/>
        <v>0</v>
      </c>
      <c r="Y252" s="2">
        <f t="shared" si="291"/>
        <v>0</v>
      </c>
      <c r="Z252" s="2"/>
      <c r="AA252" s="2">
        <v>16697018</v>
      </c>
      <c r="AB252" s="2">
        <f t="shared" si="292"/>
        <v>272.22000000000003</v>
      </c>
      <c r="AC252" s="2">
        <f t="shared" si="280"/>
        <v>272.22000000000003</v>
      </c>
      <c r="AD252" s="2">
        <f>ROUND((((ET252)-(EU252))+AE252),2)</f>
        <v>0</v>
      </c>
      <c r="AE252" s="2">
        <f t="shared" si="319"/>
        <v>0</v>
      </c>
      <c r="AF252" s="2">
        <f t="shared" si="319"/>
        <v>0</v>
      </c>
      <c r="AG252" s="2">
        <f t="shared" si="293"/>
        <v>0</v>
      </c>
      <c r="AH252" s="2">
        <f t="shared" si="320"/>
        <v>0</v>
      </c>
      <c r="AI252" s="2">
        <f t="shared" si="320"/>
        <v>0</v>
      </c>
      <c r="AJ252" s="2">
        <f t="shared" si="294"/>
        <v>0</v>
      </c>
      <c r="AK252" s="2">
        <v>272.22000000000003</v>
      </c>
      <c r="AL252" s="2">
        <v>272.22000000000003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81</v>
      </c>
      <c r="AU252" s="2">
        <v>72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6</v>
      </c>
      <c r="BE252" s="2" t="s">
        <v>6</v>
      </c>
      <c r="BF252" s="2" t="s">
        <v>6</v>
      </c>
      <c r="BG252" s="2" t="s">
        <v>6</v>
      </c>
      <c r="BH252" s="2">
        <v>3</v>
      </c>
      <c r="BI252" s="2">
        <v>1</v>
      </c>
      <c r="BJ252" s="2" t="s">
        <v>445</v>
      </c>
      <c r="BK252" s="2"/>
      <c r="BL252" s="2"/>
      <c r="BM252" s="2">
        <v>9001</v>
      </c>
      <c r="BN252" s="2">
        <v>0</v>
      </c>
      <c r="BO252" s="2" t="s">
        <v>6</v>
      </c>
      <c r="BP252" s="2">
        <v>0</v>
      </c>
      <c r="BQ252" s="2">
        <v>2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6</v>
      </c>
      <c r="BZ252" s="2">
        <v>90</v>
      </c>
      <c r="CA252" s="2">
        <v>85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6</v>
      </c>
      <c r="CO252" s="2">
        <v>0</v>
      </c>
      <c r="CP252" s="2">
        <f t="shared" si="295"/>
        <v>272.22000000000003</v>
      </c>
      <c r="CQ252" s="2">
        <f t="shared" si="296"/>
        <v>272.22000000000003</v>
      </c>
      <c r="CR252" s="2">
        <f t="shared" si="297"/>
        <v>0</v>
      </c>
      <c r="CS252" s="2">
        <f t="shared" si="298"/>
        <v>0</v>
      </c>
      <c r="CT252" s="2">
        <f t="shared" si="299"/>
        <v>0</v>
      </c>
      <c r="CU252" s="2">
        <f t="shared" si="300"/>
        <v>0</v>
      </c>
      <c r="CV252" s="2">
        <f t="shared" si="301"/>
        <v>0</v>
      </c>
      <c r="CW252" s="2">
        <f t="shared" si="302"/>
        <v>0</v>
      </c>
      <c r="CX252" s="2">
        <f t="shared" si="303"/>
        <v>0</v>
      </c>
      <c r="CY252" s="2">
        <f t="shared" si="304"/>
        <v>0</v>
      </c>
      <c r="CZ252" s="2">
        <f t="shared" si="305"/>
        <v>0</v>
      </c>
      <c r="DA252" s="2"/>
      <c r="DB252" s="2"/>
      <c r="DC252" s="2" t="s">
        <v>6</v>
      </c>
      <c r="DD252" s="2" t="s">
        <v>6</v>
      </c>
      <c r="DE252" s="2" t="s">
        <v>6</v>
      </c>
      <c r="DF252" s="2" t="s">
        <v>6</v>
      </c>
      <c r="DG252" s="2" t="s">
        <v>6</v>
      </c>
      <c r="DH252" s="2" t="s">
        <v>6</v>
      </c>
      <c r="DI252" s="2" t="s">
        <v>6</v>
      </c>
      <c r="DJ252" s="2" t="s">
        <v>6</v>
      </c>
      <c r="DK252" s="2" t="s">
        <v>6</v>
      </c>
      <c r="DL252" s="2" t="s">
        <v>6</v>
      </c>
      <c r="DM252" s="2" t="s">
        <v>6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1010</v>
      </c>
      <c r="DV252" s="2" t="s">
        <v>440</v>
      </c>
      <c r="DW252" s="2" t="s">
        <v>440</v>
      </c>
      <c r="DX252" s="2">
        <v>1</v>
      </c>
      <c r="DY252" s="2"/>
      <c r="DZ252" s="2"/>
      <c r="EA252" s="2"/>
      <c r="EB252" s="2"/>
      <c r="EC252" s="2"/>
      <c r="ED252" s="2"/>
      <c r="EE252" s="2">
        <v>16510486</v>
      </c>
      <c r="EF252" s="2">
        <v>2</v>
      </c>
      <c r="EG252" s="2" t="s">
        <v>40</v>
      </c>
      <c r="EH252" s="2">
        <v>0</v>
      </c>
      <c r="EI252" s="2" t="s">
        <v>6</v>
      </c>
      <c r="EJ252" s="2">
        <v>1</v>
      </c>
      <c r="EK252" s="2">
        <v>9001</v>
      </c>
      <c r="EL252" s="2" t="s">
        <v>80</v>
      </c>
      <c r="EM252" s="2" t="s">
        <v>81</v>
      </c>
      <c r="EN252" s="2"/>
      <c r="EO252" s="2" t="s">
        <v>6</v>
      </c>
      <c r="EP252" s="2"/>
      <c r="EQ252" s="2">
        <v>0</v>
      </c>
      <c r="ER252" s="2">
        <v>272.22000000000003</v>
      </c>
      <c r="ES252" s="2">
        <v>272.22000000000003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306"/>
        <v>0</v>
      </c>
      <c r="FS252" s="2">
        <v>0</v>
      </c>
      <c r="FT252" s="2" t="s">
        <v>44</v>
      </c>
      <c r="FU252" s="2" t="s">
        <v>45</v>
      </c>
      <c r="FV252" s="2"/>
      <c r="FW252" s="2"/>
      <c r="FX252" s="2">
        <v>81</v>
      </c>
      <c r="FY252" s="2">
        <v>72.25</v>
      </c>
      <c r="FZ252" s="2"/>
      <c r="GA252" s="2" t="s">
        <v>6</v>
      </c>
      <c r="GB252" s="2"/>
      <c r="GC252" s="2"/>
      <c r="GD252" s="2">
        <v>0</v>
      </c>
      <c r="GE252" s="2"/>
      <c r="GF252" s="2">
        <v>735354979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307"/>
        <v>0</v>
      </c>
      <c r="GM252" s="2">
        <f t="shared" si="308"/>
        <v>272.22000000000003</v>
      </c>
      <c r="GN252" s="2">
        <f t="shared" si="309"/>
        <v>272.22000000000003</v>
      </c>
      <c r="GO252" s="2">
        <f t="shared" si="310"/>
        <v>0</v>
      </c>
      <c r="GP252" s="2">
        <f t="shared" si="311"/>
        <v>0</v>
      </c>
      <c r="GQ252" s="2"/>
      <c r="GR252" s="2">
        <v>0</v>
      </c>
      <c r="GS252" s="2">
        <v>3</v>
      </c>
      <c r="GT252" s="2">
        <v>0</v>
      </c>
      <c r="GU252" s="2" t="s">
        <v>6</v>
      </c>
      <c r="GV252" s="2">
        <f t="shared" si="312"/>
        <v>0</v>
      </c>
      <c r="GW252" s="2">
        <v>1</v>
      </c>
      <c r="GX252" s="2">
        <f t="shared" si="313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18</v>
      </c>
      <c r="B253">
        <v>1</v>
      </c>
      <c r="C253">
        <v>532</v>
      </c>
      <c r="E253" t="s">
        <v>454</v>
      </c>
      <c r="F253" t="s">
        <v>443</v>
      </c>
      <c r="G253" t="s">
        <v>444</v>
      </c>
      <c r="H253" t="s">
        <v>440</v>
      </c>
      <c r="I253">
        <f>I249*J253</f>
        <v>1</v>
      </c>
      <c r="J253">
        <v>0.55555555555555558</v>
      </c>
      <c r="O253">
        <f t="shared" si="281"/>
        <v>1785.76</v>
      </c>
      <c r="P253">
        <f t="shared" si="282"/>
        <v>1785.76</v>
      </c>
      <c r="Q253">
        <f t="shared" si="283"/>
        <v>0</v>
      </c>
      <c r="R253">
        <f t="shared" si="284"/>
        <v>0</v>
      </c>
      <c r="S253">
        <f t="shared" si="285"/>
        <v>0</v>
      </c>
      <c r="T253">
        <f t="shared" si="286"/>
        <v>0</v>
      </c>
      <c r="U253">
        <f t="shared" si="287"/>
        <v>0</v>
      </c>
      <c r="V253">
        <f t="shared" si="288"/>
        <v>0</v>
      </c>
      <c r="W253">
        <f t="shared" si="289"/>
        <v>0</v>
      </c>
      <c r="X253">
        <f t="shared" si="290"/>
        <v>0</v>
      </c>
      <c r="Y253">
        <f t="shared" si="291"/>
        <v>0</v>
      </c>
      <c r="AA253">
        <v>16697019</v>
      </c>
      <c r="AB253">
        <f t="shared" si="292"/>
        <v>272.22000000000003</v>
      </c>
      <c r="AC253">
        <f t="shared" si="280"/>
        <v>272.22000000000003</v>
      </c>
      <c r="AD253">
        <f>ROUND((((ET253)-(EU253))+AE253),2)</f>
        <v>0</v>
      </c>
      <c r="AE253">
        <f t="shared" si="319"/>
        <v>0</v>
      </c>
      <c r="AF253">
        <f t="shared" si="319"/>
        <v>0</v>
      </c>
      <c r="AG253">
        <f t="shared" si="293"/>
        <v>0</v>
      </c>
      <c r="AH253">
        <f t="shared" si="320"/>
        <v>0</v>
      </c>
      <c r="AI253">
        <f t="shared" si="320"/>
        <v>0</v>
      </c>
      <c r="AJ253">
        <f t="shared" si="294"/>
        <v>0</v>
      </c>
      <c r="AK253">
        <v>272.22000000000003</v>
      </c>
      <c r="AL253">
        <v>272.22000000000003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81</v>
      </c>
      <c r="AU253">
        <v>72</v>
      </c>
      <c r="AV253">
        <v>1</v>
      </c>
      <c r="AW253">
        <v>1</v>
      </c>
      <c r="AZ253">
        <v>6.56</v>
      </c>
      <c r="BA253">
        <v>1</v>
      </c>
      <c r="BB253">
        <v>1</v>
      </c>
      <c r="BC253">
        <v>6.56</v>
      </c>
      <c r="BD253" t="s">
        <v>6</v>
      </c>
      <c r="BE253" t="s">
        <v>6</v>
      </c>
      <c r="BF253" t="s">
        <v>6</v>
      </c>
      <c r="BG253" t="s">
        <v>6</v>
      </c>
      <c r="BH253">
        <v>3</v>
      </c>
      <c r="BI253">
        <v>1</v>
      </c>
      <c r="BJ253" t="s">
        <v>445</v>
      </c>
      <c r="BM253">
        <v>9001</v>
      </c>
      <c r="BN253">
        <v>0</v>
      </c>
      <c r="BO253" t="s">
        <v>6</v>
      </c>
      <c r="BP253">
        <v>0</v>
      </c>
      <c r="BQ253">
        <v>2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90</v>
      </c>
      <c r="CA253">
        <v>85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 t="shared" si="295"/>
        <v>1785.76</v>
      </c>
      <c r="CQ253">
        <f t="shared" si="296"/>
        <v>1785.7632000000001</v>
      </c>
      <c r="CR253">
        <f t="shared" si="297"/>
        <v>0</v>
      </c>
      <c r="CS253">
        <f t="shared" si="298"/>
        <v>0</v>
      </c>
      <c r="CT253">
        <f t="shared" si="299"/>
        <v>0</v>
      </c>
      <c r="CU253">
        <f t="shared" si="300"/>
        <v>0</v>
      </c>
      <c r="CV253">
        <f t="shared" si="301"/>
        <v>0</v>
      </c>
      <c r="CW253">
        <f t="shared" si="302"/>
        <v>0</v>
      </c>
      <c r="CX253">
        <f t="shared" si="303"/>
        <v>0</v>
      </c>
      <c r="CY253">
        <f t="shared" si="304"/>
        <v>0</v>
      </c>
      <c r="CZ253">
        <f t="shared" si="305"/>
        <v>0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440</v>
      </c>
      <c r="DW253" t="s">
        <v>440</v>
      </c>
      <c r="DX253">
        <v>1</v>
      </c>
      <c r="EE253">
        <v>16510486</v>
      </c>
      <c r="EF253">
        <v>2</v>
      </c>
      <c r="EG253" t="s">
        <v>40</v>
      </c>
      <c r="EH253">
        <v>0</v>
      </c>
      <c r="EI253" t="s">
        <v>6</v>
      </c>
      <c r="EJ253">
        <v>1</v>
      </c>
      <c r="EK253">
        <v>9001</v>
      </c>
      <c r="EL253" t="s">
        <v>80</v>
      </c>
      <c r="EM253" t="s">
        <v>81</v>
      </c>
      <c r="EO253" t="s">
        <v>6</v>
      </c>
      <c r="EQ253">
        <v>0</v>
      </c>
      <c r="ER253">
        <v>272.22000000000003</v>
      </c>
      <c r="ES253">
        <v>272.22000000000003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306"/>
        <v>0</v>
      </c>
      <c r="FS253">
        <v>0</v>
      </c>
      <c r="FT253" t="s">
        <v>44</v>
      </c>
      <c r="FU253" t="s">
        <v>45</v>
      </c>
      <c r="FX253">
        <v>81</v>
      </c>
      <c r="FY253">
        <v>72.25</v>
      </c>
      <c r="GA253" t="s">
        <v>6</v>
      </c>
      <c r="GD253">
        <v>0</v>
      </c>
      <c r="GF253">
        <v>735354979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307"/>
        <v>0</v>
      </c>
      <c r="GM253">
        <f t="shared" si="308"/>
        <v>1785.76</v>
      </c>
      <c r="GN253">
        <f t="shared" si="309"/>
        <v>1785.76</v>
      </c>
      <c r="GO253">
        <f t="shared" si="310"/>
        <v>0</v>
      </c>
      <c r="GP253">
        <f t="shared" si="311"/>
        <v>0</v>
      </c>
      <c r="GR253">
        <v>0</v>
      </c>
      <c r="GS253">
        <v>3</v>
      </c>
      <c r="GT253">
        <v>0</v>
      </c>
      <c r="GU253" t="s">
        <v>6</v>
      </c>
      <c r="GV253">
        <f t="shared" si="312"/>
        <v>0</v>
      </c>
      <c r="GW253">
        <v>1</v>
      </c>
      <c r="GX253">
        <f t="shared" si="313"/>
        <v>0</v>
      </c>
      <c r="HA253">
        <v>0</v>
      </c>
      <c r="HB253">
        <v>0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ROW(SmtRes!A547)</f>
        <v>547</v>
      </c>
      <c r="D254" s="2">
        <f>ROW(EtalonRes!A547)</f>
        <v>547</v>
      </c>
      <c r="E254" s="2" t="s">
        <v>455</v>
      </c>
      <c r="F254" s="2" t="s">
        <v>456</v>
      </c>
      <c r="G254" s="2" t="s">
        <v>457</v>
      </c>
      <c r="H254" s="2" t="s">
        <v>18</v>
      </c>
      <c r="I254" s="2">
        <f>ROUND((5.4+9+3.2+1.4+1.2+4.41+4)/100,9)</f>
        <v>0.28610000000000002</v>
      </c>
      <c r="J254" s="2">
        <v>0</v>
      </c>
      <c r="K254" s="2"/>
      <c r="L254" s="2"/>
      <c r="M254" s="2"/>
      <c r="N254" s="2"/>
      <c r="O254" s="2">
        <f t="shared" si="281"/>
        <v>4663.3900000000003</v>
      </c>
      <c r="P254" s="2">
        <f t="shared" si="282"/>
        <v>3981.83</v>
      </c>
      <c r="Q254" s="2">
        <f t="shared" si="283"/>
        <v>95.63</v>
      </c>
      <c r="R254" s="2">
        <f t="shared" si="284"/>
        <v>19.88</v>
      </c>
      <c r="S254" s="2">
        <f t="shared" si="285"/>
        <v>585.92999999999995</v>
      </c>
      <c r="T254" s="2">
        <f t="shared" si="286"/>
        <v>0</v>
      </c>
      <c r="U254" s="2">
        <f t="shared" si="287"/>
        <v>66.132014999999996</v>
      </c>
      <c r="V254" s="2">
        <f t="shared" si="288"/>
        <v>1.6522275000000002</v>
      </c>
      <c r="W254" s="2">
        <f t="shared" si="289"/>
        <v>0</v>
      </c>
      <c r="X254" s="2">
        <f t="shared" si="290"/>
        <v>642.16</v>
      </c>
      <c r="Y254" s="2">
        <f t="shared" si="291"/>
        <v>327.14</v>
      </c>
      <c r="Z254" s="2"/>
      <c r="AA254" s="2">
        <v>16697018</v>
      </c>
      <c r="AB254" s="2">
        <f t="shared" si="292"/>
        <v>16299.84</v>
      </c>
      <c r="AC254" s="2">
        <f t="shared" si="280"/>
        <v>13917.6</v>
      </c>
      <c r="AD254" s="2">
        <f>ROUND(((((ET254*1.25))-((EU254*1.25)))+AE254),2)</f>
        <v>334.25</v>
      </c>
      <c r="AE254" s="2">
        <f>ROUND(((EU254*1.25)),2)</f>
        <v>69.489999999999995</v>
      </c>
      <c r="AF254" s="2">
        <f>ROUND(((EV254*1.15)),2)</f>
        <v>2047.99</v>
      </c>
      <c r="AG254" s="2">
        <f t="shared" si="293"/>
        <v>0</v>
      </c>
      <c r="AH254" s="2">
        <f>((EW254*1.15))</f>
        <v>231.14999999999998</v>
      </c>
      <c r="AI254" s="2">
        <f>((EX254*1.25))</f>
        <v>5.7750000000000004</v>
      </c>
      <c r="AJ254" s="2">
        <f t="shared" si="294"/>
        <v>0</v>
      </c>
      <c r="AK254" s="2">
        <v>15965.86</v>
      </c>
      <c r="AL254" s="2">
        <v>13917.6</v>
      </c>
      <c r="AM254" s="2">
        <v>267.39999999999998</v>
      </c>
      <c r="AN254" s="2">
        <v>55.59</v>
      </c>
      <c r="AO254" s="2">
        <v>1780.86</v>
      </c>
      <c r="AP254" s="2">
        <v>0</v>
      </c>
      <c r="AQ254" s="2">
        <v>201</v>
      </c>
      <c r="AR254" s="2">
        <v>4.62</v>
      </c>
      <c r="AS254" s="2">
        <v>0</v>
      </c>
      <c r="AT254" s="2">
        <v>106</v>
      </c>
      <c r="AU254" s="2">
        <v>54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6</v>
      </c>
      <c r="BE254" s="2" t="s">
        <v>6</v>
      </c>
      <c r="BF254" s="2" t="s">
        <v>6</v>
      </c>
      <c r="BG254" s="2" t="s">
        <v>6</v>
      </c>
      <c r="BH254" s="2">
        <v>0</v>
      </c>
      <c r="BI254" s="2">
        <v>1</v>
      </c>
      <c r="BJ254" s="2" t="s">
        <v>458</v>
      </c>
      <c r="BK254" s="2"/>
      <c r="BL254" s="2"/>
      <c r="BM254" s="2">
        <v>10001</v>
      </c>
      <c r="BN254" s="2">
        <v>0</v>
      </c>
      <c r="BO254" s="2" t="s">
        <v>6</v>
      </c>
      <c r="BP254" s="2">
        <v>0</v>
      </c>
      <c r="BQ254" s="2">
        <v>2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6</v>
      </c>
      <c r="BZ254" s="2">
        <v>118</v>
      </c>
      <c r="CA254" s="2">
        <v>63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1430</v>
      </c>
      <c r="CO254" s="2">
        <v>0</v>
      </c>
      <c r="CP254" s="2">
        <f t="shared" si="295"/>
        <v>4663.3900000000003</v>
      </c>
      <c r="CQ254" s="2">
        <f t="shared" si="296"/>
        <v>13917.6</v>
      </c>
      <c r="CR254" s="2">
        <f t="shared" si="297"/>
        <v>334.25</v>
      </c>
      <c r="CS254" s="2">
        <f t="shared" si="298"/>
        <v>69.489999999999995</v>
      </c>
      <c r="CT254" s="2">
        <f t="shared" si="299"/>
        <v>2047.99</v>
      </c>
      <c r="CU254" s="2">
        <f t="shared" si="300"/>
        <v>0</v>
      </c>
      <c r="CV254" s="2">
        <f t="shared" si="301"/>
        <v>231.14999999999998</v>
      </c>
      <c r="CW254" s="2">
        <f t="shared" si="302"/>
        <v>5.7750000000000004</v>
      </c>
      <c r="CX254" s="2">
        <f t="shared" si="303"/>
        <v>0</v>
      </c>
      <c r="CY254" s="2">
        <f t="shared" si="304"/>
        <v>642.15859999999998</v>
      </c>
      <c r="CZ254" s="2">
        <f t="shared" si="305"/>
        <v>327.13739999999996</v>
      </c>
      <c r="DA254" s="2"/>
      <c r="DB254" s="2"/>
      <c r="DC254" s="2" t="s">
        <v>6</v>
      </c>
      <c r="DD254" s="2" t="s">
        <v>6</v>
      </c>
      <c r="DE254" s="2" t="s">
        <v>38</v>
      </c>
      <c r="DF254" s="2" t="s">
        <v>38</v>
      </c>
      <c r="DG254" s="2" t="s">
        <v>39</v>
      </c>
      <c r="DH254" s="2" t="s">
        <v>6</v>
      </c>
      <c r="DI254" s="2" t="s">
        <v>39</v>
      </c>
      <c r="DJ254" s="2" t="s">
        <v>38</v>
      </c>
      <c r="DK254" s="2" t="s">
        <v>6</v>
      </c>
      <c r="DL254" s="2" t="s">
        <v>6</v>
      </c>
      <c r="DM254" s="2" t="s">
        <v>6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1005</v>
      </c>
      <c r="DV254" s="2" t="s">
        <v>18</v>
      </c>
      <c r="DW254" s="2" t="s">
        <v>18</v>
      </c>
      <c r="DX254" s="2">
        <v>100</v>
      </c>
      <c r="DY254" s="2"/>
      <c r="DZ254" s="2"/>
      <c r="EA254" s="2"/>
      <c r="EB254" s="2"/>
      <c r="EC254" s="2"/>
      <c r="ED254" s="2"/>
      <c r="EE254" s="2">
        <v>16510487</v>
      </c>
      <c r="EF254" s="2">
        <v>2</v>
      </c>
      <c r="EG254" s="2" t="s">
        <v>40</v>
      </c>
      <c r="EH254" s="2">
        <v>0</v>
      </c>
      <c r="EI254" s="2" t="s">
        <v>6</v>
      </c>
      <c r="EJ254" s="2">
        <v>1</v>
      </c>
      <c r="EK254" s="2">
        <v>10001</v>
      </c>
      <c r="EL254" s="2" t="s">
        <v>459</v>
      </c>
      <c r="EM254" s="2" t="s">
        <v>460</v>
      </c>
      <c r="EN254" s="2"/>
      <c r="EO254" s="2" t="s">
        <v>43</v>
      </c>
      <c r="EP254" s="2"/>
      <c r="EQ254" s="2">
        <v>131072</v>
      </c>
      <c r="ER254" s="2">
        <v>15965.86</v>
      </c>
      <c r="ES254" s="2">
        <v>13917.6</v>
      </c>
      <c r="ET254" s="2">
        <v>267.39999999999998</v>
      </c>
      <c r="EU254" s="2">
        <v>55.59</v>
      </c>
      <c r="EV254" s="2">
        <v>1780.86</v>
      </c>
      <c r="EW254" s="2">
        <v>201</v>
      </c>
      <c r="EX254" s="2">
        <v>4.62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306"/>
        <v>0</v>
      </c>
      <c r="FS254" s="2">
        <v>0</v>
      </c>
      <c r="FT254" s="2" t="s">
        <v>44</v>
      </c>
      <c r="FU254" s="2" t="s">
        <v>45</v>
      </c>
      <c r="FV254" s="2"/>
      <c r="FW254" s="2"/>
      <c r="FX254" s="2">
        <v>106.2</v>
      </c>
      <c r="FY254" s="2">
        <v>53.55</v>
      </c>
      <c r="FZ254" s="2"/>
      <c r="GA254" s="2" t="s">
        <v>6</v>
      </c>
      <c r="GB254" s="2"/>
      <c r="GC254" s="2"/>
      <c r="GD254" s="2">
        <v>0</v>
      </c>
      <c r="GE254" s="2"/>
      <c r="GF254" s="2">
        <v>-1780211588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307"/>
        <v>0</v>
      </c>
      <c r="GM254" s="2">
        <f t="shared" si="308"/>
        <v>5632.69</v>
      </c>
      <c r="GN254" s="2">
        <f t="shared" si="309"/>
        <v>5632.69</v>
      </c>
      <c r="GO254" s="2">
        <f t="shared" si="310"/>
        <v>0</v>
      </c>
      <c r="GP254" s="2">
        <f t="shared" si="311"/>
        <v>0</v>
      </c>
      <c r="GQ254" s="2"/>
      <c r="GR254" s="2">
        <v>0</v>
      </c>
      <c r="GS254" s="2">
        <v>3</v>
      </c>
      <c r="GT254" s="2">
        <v>0</v>
      </c>
      <c r="GU254" s="2" t="s">
        <v>6</v>
      </c>
      <c r="GV254" s="2">
        <f t="shared" si="312"/>
        <v>0</v>
      </c>
      <c r="GW254" s="2">
        <v>1</v>
      </c>
      <c r="GX254" s="2">
        <f t="shared" si="313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ROW(SmtRes!A558)</f>
        <v>558</v>
      </c>
      <c r="D255">
        <f>ROW(EtalonRes!A558)</f>
        <v>558</v>
      </c>
      <c r="E255" t="s">
        <v>455</v>
      </c>
      <c r="F255" t="s">
        <v>456</v>
      </c>
      <c r="G255" t="s">
        <v>457</v>
      </c>
      <c r="H255" t="s">
        <v>18</v>
      </c>
      <c r="I255">
        <f>ROUND((5.4+9+3.2+1.4+1.2+4.41+4)/100,9)</f>
        <v>0.28610000000000002</v>
      </c>
      <c r="J255">
        <v>0</v>
      </c>
      <c r="O255">
        <f t="shared" si="281"/>
        <v>30591.8</v>
      </c>
      <c r="P255">
        <f t="shared" si="282"/>
        <v>26120.77</v>
      </c>
      <c r="Q255">
        <f t="shared" si="283"/>
        <v>627.33000000000004</v>
      </c>
      <c r="R255">
        <f t="shared" si="284"/>
        <v>130.41999999999999</v>
      </c>
      <c r="S255">
        <f t="shared" si="285"/>
        <v>3843.7</v>
      </c>
      <c r="T255">
        <f t="shared" si="286"/>
        <v>0</v>
      </c>
      <c r="U255">
        <f t="shared" si="287"/>
        <v>66.132014999999996</v>
      </c>
      <c r="V255">
        <f t="shared" si="288"/>
        <v>1.6522275000000002</v>
      </c>
      <c r="W255">
        <f t="shared" si="289"/>
        <v>0</v>
      </c>
      <c r="X255">
        <f t="shared" si="290"/>
        <v>4212.57</v>
      </c>
      <c r="Y255">
        <f t="shared" si="291"/>
        <v>2146.02</v>
      </c>
      <c r="AA255">
        <v>16697019</v>
      </c>
      <c r="AB255">
        <f t="shared" si="292"/>
        <v>16299.84</v>
      </c>
      <c r="AC255">
        <f t="shared" si="280"/>
        <v>13917.6</v>
      </c>
      <c r="AD255">
        <f>ROUND(((((ET255*1.25))-((EU255*1.25)))+AE255),2)</f>
        <v>334.25</v>
      </c>
      <c r="AE255">
        <f>ROUND(((EU255*1.25)),2)</f>
        <v>69.489999999999995</v>
      </c>
      <c r="AF255">
        <f>ROUND(((EV255*1.15)),2)</f>
        <v>2047.99</v>
      </c>
      <c r="AG255">
        <f t="shared" si="293"/>
        <v>0</v>
      </c>
      <c r="AH255">
        <f>((EW255*1.15))</f>
        <v>231.14999999999998</v>
      </c>
      <c r="AI255">
        <f>((EX255*1.25))</f>
        <v>5.7750000000000004</v>
      </c>
      <c r="AJ255">
        <f t="shared" si="294"/>
        <v>0</v>
      </c>
      <c r="AK255">
        <v>15965.86</v>
      </c>
      <c r="AL255">
        <v>13917.6</v>
      </c>
      <c r="AM255">
        <v>267.39999999999998</v>
      </c>
      <c r="AN255">
        <v>55.59</v>
      </c>
      <c r="AO255">
        <v>1780.86</v>
      </c>
      <c r="AP255">
        <v>0</v>
      </c>
      <c r="AQ255">
        <v>201</v>
      </c>
      <c r="AR255">
        <v>4.62</v>
      </c>
      <c r="AS255">
        <v>0</v>
      </c>
      <c r="AT255">
        <v>106</v>
      </c>
      <c r="AU255">
        <v>54</v>
      </c>
      <c r="AV255">
        <v>1</v>
      </c>
      <c r="AW255">
        <v>1</v>
      </c>
      <c r="AZ255">
        <v>6.56</v>
      </c>
      <c r="BA255">
        <v>6.56</v>
      </c>
      <c r="BB255">
        <v>6.56</v>
      </c>
      <c r="BC255">
        <v>6.56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458</v>
      </c>
      <c r="BM255">
        <v>10001</v>
      </c>
      <c r="BN255">
        <v>0</v>
      </c>
      <c r="BO255" t="s">
        <v>6</v>
      </c>
      <c r="BP255">
        <v>0</v>
      </c>
      <c r="BQ255">
        <v>2</v>
      </c>
      <c r="BR255">
        <v>0</v>
      </c>
      <c r="BS255">
        <v>6.56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118</v>
      </c>
      <c r="CA255">
        <v>63</v>
      </c>
      <c r="CF255">
        <v>0</v>
      </c>
      <c r="CG255">
        <v>0</v>
      </c>
      <c r="CM255">
        <v>0</v>
      </c>
      <c r="CN255" t="s">
        <v>1430</v>
      </c>
      <c r="CO255">
        <v>0</v>
      </c>
      <c r="CP255">
        <f t="shared" si="295"/>
        <v>30591.800000000003</v>
      </c>
      <c r="CQ255">
        <f t="shared" si="296"/>
        <v>91299.455999999991</v>
      </c>
      <c r="CR255">
        <f t="shared" si="297"/>
        <v>2192.6799999999998</v>
      </c>
      <c r="CS255">
        <f t="shared" si="298"/>
        <v>455.85439999999994</v>
      </c>
      <c r="CT255">
        <f t="shared" si="299"/>
        <v>13434.814399999999</v>
      </c>
      <c r="CU255">
        <f t="shared" si="300"/>
        <v>0</v>
      </c>
      <c r="CV255">
        <f t="shared" si="301"/>
        <v>231.14999999999998</v>
      </c>
      <c r="CW255">
        <f t="shared" si="302"/>
        <v>5.7750000000000004</v>
      </c>
      <c r="CX255">
        <f t="shared" si="303"/>
        <v>0</v>
      </c>
      <c r="CY255">
        <f t="shared" si="304"/>
        <v>4212.5671999999995</v>
      </c>
      <c r="CZ255">
        <f t="shared" si="305"/>
        <v>2146.0247999999997</v>
      </c>
      <c r="DC255" t="s">
        <v>6</v>
      </c>
      <c r="DD255" t="s">
        <v>6</v>
      </c>
      <c r="DE255" t="s">
        <v>38</v>
      </c>
      <c r="DF255" t="s">
        <v>38</v>
      </c>
      <c r="DG255" t="s">
        <v>39</v>
      </c>
      <c r="DH255" t="s">
        <v>6</v>
      </c>
      <c r="DI255" t="s">
        <v>39</v>
      </c>
      <c r="DJ255" t="s">
        <v>38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1005</v>
      </c>
      <c r="DV255" t="s">
        <v>18</v>
      </c>
      <c r="DW255" t="s">
        <v>18</v>
      </c>
      <c r="DX255">
        <v>100</v>
      </c>
      <c r="EE255">
        <v>16510487</v>
      </c>
      <c r="EF255">
        <v>2</v>
      </c>
      <c r="EG255" t="s">
        <v>40</v>
      </c>
      <c r="EH255">
        <v>0</v>
      </c>
      <c r="EI255" t="s">
        <v>6</v>
      </c>
      <c r="EJ255">
        <v>1</v>
      </c>
      <c r="EK255">
        <v>10001</v>
      </c>
      <c r="EL255" t="s">
        <v>459</v>
      </c>
      <c r="EM255" t="s">
        <v>460</v>
      </c>
      <c r="EO255" t="s">
        <v>43</v>
      </c>
      <c r="EQ255">
        <v>131072</v>
      </c>
      <c r="ER255">
        <v>15965.86</v>
      </c>
      <c r="ES255">
        <v>13917.6</v>
      </c>
      <c r="ET255">
        <v>267.39999999999998</v>
      </c>
      <c r="EU255">
        <v>55.59</v>
      </c>
      <c r="EV255">
        <v>1780.86</v>
      </c>
      <c r="EW255">
        <v>201</v>
      </c>
      <c r="EX255">
        <v>4.62</v>
      </c>
      <c r="EY255">
        <v>0</v>
      </c>
      <c r="FQ255">
        <v>0</v>
      </c>
      <c r="FR255">
        <f t="shared" si="306"/>
        <v>0</v>
      </c>
      <c r="FS255">
        <v>0</v>
      </c>
      <c r="FT255" t="s">
        <v>44</v>
      </c>
      <c r="FU255" t="s">
        <v>45</v>
      </c>
      <c r="FX255">
        <v>106.2</v>
      </c>
      <c r="FY255">
        <v>53.55</v>
      </c>
      <c r="GA255" t="s">
        <v>6</v>
      </c>
      <c r="GD255">
        <v>0</v>
      </c>
      <c r="GF255">
        <v>-1780211588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307"/>
        <v>0</v>
      </c>
      <c r="GM255">
        <f t="shared" si="308"/>
        <v>36950.39</v>
      </c>
      <c r="GN255">
        <f t="shared" si="309"/>
        <v>36950.39</v>
      </c>
      <c r="GO255">
        <f t="shared" si="310"/>
        <v>0</v>
      </c>
      <c r="GP255">
        <f t="shared" si="311"/>
        <v>0</v>
      </c>
      <c r="GR255">
        <v>0</v>
      </c>
      <c r="GS255">
        <v>3</v>
      </c>
      <c r="GT255">
        <v>0</v>
      </c>
      <c r="GU255" t="s">
        <v>6</v>
      </c>
      <c r="GV255">
        <f t="shared" si="312"/>
        <v>0</v>
      </c>
      <c r="GW255">
        <v>1</v>
      </c>
      <c r="GX255">
        <f t="shared" si="313"/>
        <v>0</v>
      </c>
      <c r="HA255">
        <v>0</v>
      </c>
      <c r="HB255">
        <v>0</v>
      </c>
      <c r="IK255">
        <v>0</v>
      </c>
    </row>
    <row r="256" spans="1:255" x14ac:dyDescent="0.2">
      <c r="A256" s="2">
        <v>18</v>
      </c>
      <c r="B256" s="2">
        <v>1</v>
      </c>
      <c r="C256" s="2">
        <v>545</v>
      </c>
      <c r="D256" s="2"/>
      <c r="E256" s="2" t="s">
        <v>461</v>
      </c>
      <c r="F256" s="2" t="s">
        <v>462</v>
      </c>
      <c r="G256" s="2" t="s">
        <v>463</v>
      </c>
      <c r="H256" s="2" t="s">
        <v>464</v>
      </c>
      <c r="I256" s="2">
        <f>I254*J256</f>
        <v>16</v>
      </c>
      <c r="J256" s="2">
        <v>55.924501922404751</v>
      </c>
      <c r="K256" s="2"/>
      <c r="L256" s="2"/>
      <c r="M256" s="2"/>
      <c r="N256" s="2"/>
      <c r="O256" s="2">
        <f t="shared" si="281"/>
        <v>12225.6</v>
      </c>
      <c r="P256" s="2">
        <f t="shared" si="282"/>
        <v>12225.6</v>
      </c>
      <c r="Q256" s="2">
        <f t="shared" si="283"/>
        <v>0</v>
      </c>
      <c r="R256" s="2">
        <f t="shared" si="284"/>
        <v>0</v>
      </c>
      <c r="S256" s="2">
        <f t="shared" si="285"/>
        <v>0</v>
      </c>
      <c r="T256" s="2">
        <f t="shared" si="286"/>
        <v>0</v>
      </c>
      <c r="U256" s="2">
        <f t="shared" si="287"/>
        <v>0</v>
      </c>
      <c r="V256" s="2">
        <f t="shared" si="288"/>
        <v>0</v>
      </c>
      <c r="W256" s="2">
        <f t="shared" si="289"/>
        <v>0</v>
      </c>
      <c r="X256" s="2">
        <f t="shared" si="290"/>
        <v>0</v>
      </c>
      <c r="Y256" s="2">
        <f t="shared" si="291"/>
        <v>0</v>
      </c>
      <c r="Z256" s="2"/>
      <c r="AA256" s="2">
        <v>16697018</v>
      </c>
      <c r="AB256" s="2">
        <f t="shared" si="292"/>
        <v>764.1</v>
      </c>
      <c r="AC256" s="2">
        <f t="shared" si="280"/>
        <v>764.1</v>
      </c>
      <c r="AD256" s="2">
        <f>ROUND((((ET256)-(EU256))+AE256),2)</f>
        <v>0</v>
      </c>
      <c r="AE256" s="2">
        <f>ROUND((EU256),2)</f>
        <v>0</v>
      </c>
      <c r="AF256" s="2">
        <f>ROUND((EV256),2)</f>
        <v>0</v>
      </c>
      <c r="AG256" s="2">
        <f t="shared" si="293"/>
        <v>0</v>
      </c>
      <c r="AH256" s="2">
        <f>(EW256)</f>
        <v>0</v>
      </c>
      <c r="AI256" s="2">
        <f>(EX256)</f>
        <v>0</v>
      </c>
      <c r="AJ256" s="2">
        <f t="shared" si="294"/>
        <v>0</v>
      </c>
      <c r="AK256" s="2">
        <v>764.1</v>
      </c>
      <c r="AL256" s="2">
        <v>764.1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106</v>
      </c>
      <c r="AU256" s="2">
        <v>54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6</v>
      </c>
      <c r="BE256" s="2" t="s">
        <v>6</v>
      </c>
      <c r="BF256" s="2" t="s">
        <v>6</v>
      </c>
      <c r="BG256" s="2" t="s">
        <v>6</v>
      </c>
      <c r="BH256" s="2">
        <v>3</v>
      </c>
      <c r="BI256" s="2">
        <v>1</v>
      </c>
      <c r="BJ256" s="2" t="s">
        <v>465</v>
      </c>
      <c r="BK256" s="2"/>
      <c r="BL256" s="2"/>
      <c r="BM256" s="2">
        <v>10001</v>
      </c>
      <c r="BN256" s="2">
        <v>0</v>
      </c>
      <c r="BO256" s="2" t="s">
        <v>6</v>
      </c>
      <c r="BP256" s="2">
        <v>0</v>
      </c>
      <c r="BQ256" s="2">
        <v>2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6</v>
      </c>
      <c r="BZ256" s="2">
        <v>118</v>
      </c>
      <c r="CA256" s="2">
        <v>63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6</v>
      </c>
      <c r="CO256" s="2">
        <v>0</v>
      </c>
      <c r="CP256" s="2">
        <f t="shared" si="295"/>
        <v>12225.6</v>
      </c>
      <c r="CQ256" s="2">
        <f t="shared" si="296"/>
        <v>764.1</v>
      </c>
      <c r="CR256" s="2">
        <f t="shared" si="297"/>
        <v>0</v>
      </c>
      <c r="CS256" s="2">
        <f t="shared" si="298"/>
        <v>0</v>
      </c>
      <c r="CT256" s="2">
        <f t="shared" si="299"/>
        <v>0</v>
      </c>
      <c r="CU256" s="2">
        <f t="shared" si="300"/>
        <v>0</v>
      </c>
      <c r="CV256" s="2">
        <f t="shared" si="301"/>
        <v>0</v>
      </c>
      <c r="CW256" s="2">
        <f t="shared" si="302"/>
        <v>0</v>
      </c>
      <c r="CX256" s="2">
        <f t="shared" si="303"/>
        <v>0</v>
      </c>
      <c r="CY256" s="2">
        <f t="shared" si="304"/>
        <v>0</v>
      </c>
      <c r="CZ256" s="2">
        <f t="shared" si="305"/>
        <v>0</v>
      </c>
      <c r="DA256" s="2"/>
      <c r="DB256" s="2"/>
      <c r="DC256" s="2" t="s">
        <v>6</v>
      </c>
      <c r="DD256" s="2" t="s">
        <v>6</v>
      </c>
      <c r="DE256" s="2" t="s">
        <v>6</v>
      </c>
      <c r="DF256" s="2" t="s">
        <v>6</v>
      </c>
      <c r="DG256" s="2" t="s">
        <v>6</v>
      </c>
      <c r="DH256" s="2" t="s">
        <v>6</v>
      </c>
      <c r="DI256" s="2" t="s">
        <v>6</v>
      </c>
      <c r="DJ256" s="2" t="s">
        <v>6</v>
      </c>
      <c r="DK256" s="2" t="s">
        <v>6</v>
      </c>
      <c r="DL256" s="2" t="s">
        <v>6</v>
      </c>
      <c r="DM256" s="2" t="s">
        <v>6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1013</v>
      </c>
      <c r="DV256" s="2" t="s">
        <v>464</v>
      </c>
      <c r="DW256" s="2" t="s">
        <v>464</v>
      </c>
      <c r="DX256" s="2">
        <v>1</v>
      </c>
      <c r="DY256" s="2"/>
      <c r="DZ256" s="2"/>
      <c r="EA256" s="2"/>
      <c r="EB256" s="2"/>
      <c r="EC256" s="2"/>
      <c r="ED256" s="2"/>
      <c r="EE256" s="2">
        <v>16510487</v>
      </c>
      <c r="EF256" s="2">
        <v>2</v>
      </c>
      <c r="EG256" s="2" t="s">
        <v>40</v>
      </c>
      <c r="EH256" s="2">
        <v>0</v>
      </c>
      <c r="EI256" s="2" t="s">
        <v>6</v>
      </c>
      <c r="EJ256" s="2">
        <v>1</v>
      </c>
      <c r="EK256" s="2">
        <v>10001</v>
      </c>
      <c r="EL256" s="2" t="s">
        <v>459</v>
      </c>
      <c r="EM256" s="2" t="s">
        <v>460</v>
      </c>
      <c r="EN256" s="2"/>
      <c r="EO256" s="2" t="s">
        <v>6</v>
      </c>
      <c r="EP256" s="2"/>
      <c r="EQ256" s="2">
        <v>0</v>
      </c>
      <c r="ER256" s="2">
        <v>764.1</v>
      </c>
      <c r="ES256" s="2">
        <v>764.1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306"/>
        <v>0</v>
      </c>
      <c r="FS256" s="2">
        <v>0</v>
      </c>
      <c r="FT256" s="2" t="s">
        <v>44</v>
      </c>
      <c r="FU256" s="2" t="s">
        <v>45</v>
      </c>
      <c r="FV256" s="2"/>
      <c r="FW256" s="2"/>
      <c r="FX256" s="2">
        <v>106.2</v>
      </c>
      <c r="FY256" s="2">
        <v>53.55</v>
      </c>
      <c r="FZ256" s="2"/>
      <c r="GA256" s="2" t="s">
        <v>6</v>
      </c>
      <c r="GB256" s="2"/>
      <c r="GC256" s="2"/>
      <c r="GD256" s="2">
        <v>0</v>
      </c>
      <c r="GE256" s="2"/>
      <c r="GF256" s="2">
        <v>912883560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307"/>
        <v>0</v>
      </c>
      <c r="GM256" s="2">
        <f t="shared" si="308"/>
        <v>12225.6</v>
      </c>
      <c r="GN256" s="2">
        <f t="shared" si="309"/>
        <v>12225.6</v>
      </c>
      <c r="GO256" s="2">
        <f t="shared" si="310"/>
        <v>0</v>
      </c>
      <c r="GP256" s="2">
        <f t="shared" si="311"/>
        <v>0</v>
      </c>
      <c r="GQ256" s="2"/>
      <c r="GR256" s="2">
        <v>0</v>
      </c>
      <c r="GS256" s="2">
        <v>3</v>
      </c>
      <c r="GT256" s="2">
        <v>0</v>
      </c>
      <c r="GU256" s="2" t="s">
        <v>6</v>
      </c>
      <c r="GV256" s="2">
        <f t="shared" si="312"/>
        <v>0</v>
      </c>
      <c r="GW256" s="2">
        <v>1</v>
      </c>
      <c r="GX256" s="2">
        <f t="shared" si="313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18</v>
      </c>
      <c r="B257">
        <v>1</v>
      </c>
      <c r="C257">
        <v>556</v>
      </c>
      <c r="E257" t="s">
        <v>461</v>
      </c>
      <c r="F257" t="s">
        <v>462</v>
      </c>
      <c r="G257" t="s">
        <v>463</v>
      </c>
      <c r="H257" t="s">
        <v>464</v>
      </c>
      <c r="I257">
        <f>I255*J257</f>
        <v>16</v>
      </c>
      <c r="J257">
        <v>55.924501922404751</v>
      </c>
      <c r="O257">
        <f t="shared" si="281"/>
        <v>80199.94</v>
      </c>
      <c r="P257">
        <f t="shared" si="282"/>
        <v>80199.94</v>
      </c>
      <c r="Q257">
        <f t="shared" si="283"/>
        <v>0</v>
      </c>
      <c r="R257">
        <f t="shared" si="284"/>
        <v>0</v>
      </c>
      <c r="S257">
        <f t="shared" si="285"/>
        <v>0</v>
      </c>
      <c r="T257">
        <f t="shared" si="286"/>
        <v>0</v>
      </c>
      <c r="U257">
        <f t="shared" si="287"/>
        <v>0</v>
      </c>
      <c r="V257">
        <f t="shared" si="288"/>
        <v>0</v>
      </c>
      <c r="W257">
        <f t="shared" si="289"/>
        <v>0</v>
      </c>
      <c r="X257">
        <f t="shared" si="290"/>
        <v>0</v>
      </c>
      <c r="Y257">
        <f t="shared" si="291"/>
        <v>0</v>
      </c>
      <c r="AA257">
        <v>16697019</v>
      </c>
      <c r="AB257">
        <f t="shared" si="292"/>
        <v>764.1</v>
      </c>
      <c r="AC257">
        <f t="shared" si="280"/>
        <v>764.1</v>
      </c>
      <c r="AD257">
        <f>ROUND((((ET257)-(EU257))+AE257),2)</f>
        <v>0</v>
      </c>
      <c r="AE257">
        <f>ROUND((EU257),2)</f>
        <v>0</v>
      </c>
      <c r="AF257">
        <f>ROUND((EV257),2)</f>
        <v>0</v>
      </c>
      <c r="AG257">
        <f t="shared" si="293"/>
        <v>0</v>
      </c>
      <c r="AH257">
        <f>(EW257)</f>
        <v>0</v>
      </c>
      <c r="AI257">
        <f>(EX257)</f>
        <v>0</v>
      </c>
      <c r="AJ257">
        <f t="shared" si="294"/>
        <v>0</v>
      </c>
      <c r="AK257">
        <v>764.1</v>
      </c>
      <c r="AL257">
        <v>764.1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106</v>
      </c>
      <c r="AU257">
        <v>54</v>
      </c>
      <c r="AV257">
        <v>1</v>
      </c>
      <c r="AW257">
        <v>1</v>
      </c>
      <c r="AZ257">
        <v>6.56</v>
      </c>
      <c r="BA257">
        <v>1</v>
      </c>
      <c r="BB257">
        <v>1</v>
      </c>
      <c r="BC257">
        <v>6.56</v>
      </c>
      <c r="BD257" t="s">
        <v>6</v>
      </c>
      <c r="BE257" t="s">
        <v>6</v>
      </c>
      <c r="BF257" t="s">
        <v>6</v>
      </c>
      <c r="BG257" t="s">
        <v>6</v>
      </c>
      <c r="BH257">
        <v>3</v>
      </c>
      <c r="BI257">
        <v>1</v>
      </c>
      <c r="BJ257" t="s">
        <v>465</v>
      </c>
      <c r="BM257">
        <v>10001</v>
      </c>
      <c r="BN257">
        <v>0</v>
      </c>
      <c r="BO257" t="s">
        <v>6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118</v>
      </c>
      <c r="CA257">
        <v>63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295"/>
        <v>80199.94</v>
      </c>
      <c r="CQ257">
        <f t="shared" si="296"/>
        <v>5012.4960000000001</v>
      </c>
      <c r="CR257">
        <f t="shared" si="297"/>
        <v>0</v>
      </c>
      <c r="CS257">
        <f t="shared" si="298"/>
        <v>0</v>
      </c>
      <c r="CT257">
        <f t="shared" si="299"/>
        <v>0</v>
      </c>
      <c r="CU257">
        <f t="shared" si="300"/>
        <v>0</v>
      </c>
      <c r="CV257">
        <f t="shared" si="301"/>
        <v>0</v>
      </c>
      <c r="CW257">
        <f t="shared" si="302"/>
        <v>0</v>
      </c>
      <c r="CX257">
        <f t="shared" si="303"/>
        <v>0</v>
      </c>
      <c r="CY257">
        <f t="shared" si="304"/>
        <v>0</v>
      </c>
      <c r="CZ257">
        <f t="shared" si="305"/>
        <v>0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464</v>
      </c>
      <c r="DW257" t="s">
        <v>464</v>
      </c>
      <c r="DX257">
        <v>1</v>
      </c>
      <c r="EE257">
        <v>16510487</v>
      </c>
      <c r="EF257">
        <v>2</v>
      </c>
      <c r="EG257" t="s">
        <v>40</v>
      </c>
      <c r="EH257">
        <v>0</v>
      </c>
      <c r="EI257" t="s">
        <v>6</v>
      </c>
      <c r="EJ257">
        <v>1</v>
      </c>
      <c r="EK257">
        <v>10001</v>
      </c>
      <c r="EL257" t="s">
        <v>459</v>
      </c>
      <c r="EM257" t="s">
        <v>460</v>
      </c>
      <c r="EO257" t="s">
        <v>6</v>
      </c>
      <c r="EQ257">
        <v>0</v>
      </c>
      <c r="ER257">
        <v>764.1</v>
      </c>
      <c r="ES257">
        <v>764.1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306"/>
        <v>0</v>
      </c>
      <c r="FS257">
        <v>0</v>
      </c>
      <c r="FT257" t="s">
        <v>44</v>
      </c>
      <c r="FU257" t="s">
        <v>45</v>
      </c>
      <c r="FX257">
        <v>106.2</v>
      </c>
      <c r="FY257">
        <v>53.55</v>
      </c>
      <c r="GA257" t="s">
        <v>6</v>
      </c>
      <c r="GD257">
        <v>0</v>
      </c>
      <c r="GF257">
        <v>912883560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307"/>
        <v>0</v>
      </c>
      <c r="GM257">
        <f t="shared" si="308"/>
        <v>80199.94</v>
      </c>
      <c r="GN257">
        <f t="shared" si="309"/>
        <v>80199.94</v>
      </c>
      <c r="GO257">
        <f t="shared" si="310"/>
        <v>0</v>
      </c>
      <c r="GP257">
        <f t="shared" si="311"/>
        <v>0</v>
      </c>
      <c r="GR257">
        <v>0</v>
      </c>
      <c r="GS257">
        <v>3</v>
      </c>
      <c r="GT257">
        <v>0</v>
      </c>
      <c r="GU257" t="s">
        <v>6</v>
      </c>
      <c r="GV257">
        <f t="shared" si="312"/>
        <v>0</v>
      </c>
      <c r="GW257">
        <v>1</v>
      </c>
      <c r="GX257">
        <f t="shared" si="313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ROW(SmtRes!A563)</f>
        <v>563</v>
      </c>
      <c r="D258" s="2">
        <f>ROW(EtalonRes!A563)</f>
        <v>563</v>
      </c>
      <c r="E258" s="2" t="s">
        <v>466</v>
      </c>
      <c r="F258" s="2" t="s">
        <v>467</v>
      </c>
      <c r="G258" s="2" t="s">
        <v>468</v>
      </c>
      <c r="H258" s="2" t="s">
        <v>49</v>
      </c>
      <c r="I258" s="2">
        <f>ROUND(157.8/100,9)</f>
        <v>1.5780000000000001</v>
      </c>
      <c r="J258" s="2">
        <v>0</v>
      </c>
      <c r="K258" s="2"/>
      <c r="L258" s="2"/>
      <c r="M258" s="2"/>
      <c r="N258" s="2"/>
      <c r="O258" s="2">
        <f t="shared" si="281"/>
        <v>134.54</v>
      </c>
      <c r="P258" s="2">
        <f t="shared" si="282"/>
        <v>13.41</v>
      </c>
      <c r="Q258" s="2">
        <f t="shared" si="283"/>
        <v>5.19</v>
      </c>
      <c r="R258" s="2">
        <f t="shared" si="284"/>
        <v>0.92</v>
      </c>
      <c r="S258" s="2">
        <f t="shared" si="285"/>
        <v>115.94</v>
      </c>
      <c r="T258" s="2">
        <f t="shared" si="286"/>
        <v>0</v>
      </c>
      <c r="U258" s="2">
        <f t="shared" si="287"/>
        <v>14.190954000000001</v>
      </c>
      <c r="V258" s="2">
        <f t="shared" si="288"/>
        <v>7.8900000000000012E-2</v>
      </c>
      <c r="W258" s="2">
        <f t="shared" si="289"/>
        <v>0</v>
      </c>
      <c r="X258" s="2">
        <f t="shared" si="290"/>
        <v>123.87</v>
      </c>
      <c r="Y258" s="2">
        <f t="shared" si="291"/>
        <v>63.1</v>
      </c>
      <c r="Z258" s="2"/>
      <c r="AA258" s="2">
        <v>16697018</v>
      </c>
      <c r="AB258" s="2">
        <f t="shared" si="292"/>
        <v>85.26</v>
      </c>
      <c r="AC258" s="2">
        <f t="shared" si="280"/>
        <v>8.5</v>
      </c>
      <c r="AD258" s="2">
        <f>ROUND(((((ET258*1.25))-((EU258*1.25)))+AE258),2)</f>
        <v>3.29</v>
      </c>
      <c r="AE258" s="2">
        <f>ROUND(((EU258*1.25)),2)</f>
        <v>0.57999999999999996</v>
      </c>
      <c r="AF258" s="2">
        <f>ROUND(((EV258*1.15)),2)</f>
        <v>73.47</v>
      </c>
      <c r="AG258" s="2">
        <f t="shared" si="293"/>
        <v>0</v>
      </c>
      <c r="AH258" s="2">
        <f>((EW258*1.15))</f>
        <v>8.9930000000000003</v>
      </c>
      <c r="AI258" s="2">
        <f>((EX258*1.25))</f>
        <v>0.05</v>
      </c>
      <c r="AJ258" s="2">
        <f t="shared" si="294"/>
        <v>0</v>
      </c>
      <c r="AK258" s="2">
        <v>75.02</v>
      </c>
      <c r="AL258" s="2">
        <v>8.5</v>
      </c>
      <c r="AM258" s="2">
        <v>2.63</v>
      </c>
      <c r="AN258" s="2">
        <v>0.46</v>
      </c>
      <c r="AO258" s="2">
        <v>63.89</v>
      </c>
      <c r="AP258" s="2">
        <v>0</v>
      </c>
      <c r="AQ258" s="2">
        <v>7.82</v>
      </c>
      <c r="AR258" s="2">
        <v>0.04</v>
      </c>
      <c r="AS258" s="2">
        <v>0</v>
      </c>
      <c r="AT258" s="2">
        <v>106</v>
      </c>
      <c r="AU258" s="2">
        <v>54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6</v>
      </c>
      <c r="BE258" s="2" t="s">
        <v>6</v>
      </c>
      <c r="BF258" s="2" t="s">
        <v>6</v>
      </c>
      <c r="BG258" s="2" t="s">
        <v>6</v>
      </c>
      <c r="BH258" s="2">
        <v>0</v>
      </c>
      <c r="BI258" s="2">
        <v>1</v>
      </c>
      <c r="BJ258" s="2" t="s">
        <v>469</v>
      </c>
      <c r="BK258" s="2"/>
      <c r="BL258" s="2"/>
      <c r="BM258" s="2">
        <v>10001</v>
      </c>
      <c r="BN258" s="2">
        <v>0</v>
      </c>
      <c r="BO258" s="2" t="s">
        <v>6</v>
      </c>
      <c r="BP258" s="2">
        <v>0</v>
      </c>
      <c r="BQ258" s="2">
        <v>2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6</v>
      </c>
      <c r="BZ258" s="2">
        <v>118</v>
      </c>
      <c r="CA258" s="2">
        <v>63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1430</v>
      </c>
      <c r="CO258" s="2">
        <v>0</v>
      </c>
      <c r="CP258" s="2">
        <f t="shared" si="295"/>
        <v>134.54</v>
      </c>
      <c r="CQ258" s="2">
        <f t="shared" si="296"/>
        <v>8.5</v>
      </c>
      <c r="CR258" s="2">
        <f t="shared" si="297"/>
        <v>3.29</v>
      </c>
      <c r="CS258" s="2">
        <f t="shared" si="298"/>
        <v>0.57999999999999996</v>
      </c>
      <c r="CT258" s="2">
        <f t="shared" si="299"/>
        <v>73.47</v>
      </c>
      <c r="CU258" s="2">
        <f t="shared" si="300"/>
        <v>0</v>
      </c>
      <c r="CV258" s="2">
        <f t="shared" si="301"/>
        <v>8.9930000000000003</v>
      </c>
      <c r="CW258" s="2">
        <f t="shared" si="302"/>
        <v>0.05</v>
      </c>
      <c r="CX258" s="2">
        <f t="shared" si="303"/>
        <v>0</v>
      </c>
      <c r="CY258" s="2">
        <f t="shared" si="304"/>
        <v>123.8716</v>
      </c>
      <c r="CZ258" s="2">
        <f t="shared" si="305"/>
        <v>63.104399999999998</v>
      </c>
      <c r="DA258" s="2"/>
      <c r="DB258" s="2"/>
      <c r="DC258" s="2" t="s">
        <v>6</v>
      </c>
      <c r="DD258" s="2" t="s">
        <v>6</v>
      </c>
      <c r="DE258" s="2" t="s">
        <v>38</v>
      </c>
      <c r="DF258" s="2" t="s">
        <v>38</v>
      </c>
      <c r="DG258" s="2" t="s">
        <v>39</v>
      </c>
      <c r="DH258" s="2" t="s">
        <v>6</v>
      </c>
      <c r="DI258" s="2" t="s">
        <v>39</v>
      </c>
      <c r="DJ258" s="2" t="s">
        <v>38</v>
      </c>
      <c r="DK258" s="2" t="s">
        <v>6</v>
      </c>
      <c r="DL258" s="2" t="s">
        <v>6</v>
      </c>
      <c r="DM258" s="2" t="s">
        <v>6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1003</v>
      </c>
      <c r="DV258" s="2" t="s">
        <v>49</v>
      </c>
      <c r="DW258" s="2" t="s">
        <v>49</v>
      </c>
      <c r="DX258" s="2">
        <v>100</v>
      </c>
      <c r="DY258" s="2"/>
      <c r="DZ258" s="2"/>
      <c r="EA258" s="2"/>
      <c r="EB258" s="2"/>
      <c r="EC258" s="2"/>
      <c r="ED258" s="2"/>
      <c r="EE258" s="2">
        <v>16510487</v>
      </c>
      <c r="EF258" s="2">
        <v>2</v>
      </c>
      <c r="EG258" s="2" t="s">
        <v>40</v>
      </c>
      <c r="EH258" s="2">
        <v>0</v>
      </c>
      <c r="EI258" s="2" t="s">
        <v>6</v>
      </c>
      <c r="EJ258" s="2">
        <v>1</v>
      </c>
      <c r="EK258" s="2">
        <v>10001</v>
      </c>
      <c r="EL258" s="2" t="s">
        <v>459</v>
      </c>
      <c r="EM258" s="2" t="s">
        <v>460</v>
      </c>
      <c r="EN258" s="2"/>
      <c r="EO258" s="2" t="s">
        <v>43</v>
      </c>
      <c r="EP258" s="2"/>
      <c r="EQ258" s="2">
        <v>131072</v>
      </c>
      <c r="ER258" s="2">
        <v>75.02</v>
      </c>
      <c r="ES258" s="2">
        <v>8.5</v>
      </c>
      <c r="ET258" s="2">
        <v>2.63</v>
      </c>
      <c r="EU258" s="2">
        <v>0.46</v>
      </c>
      <c r="EV258" s="2">
        <v>63.89</v>
      </c>
      <c r="EW258" s="2">
        <v>7.82</v>
      </c>
      <c r="EX258" s="2">
        <v>0.04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306"/>
        <v>0</v>
      </c>
      <c r="FS258" s="2">
        <v>0</v>
      </c>
      <c r="FT258" s="2" t="s">
        <v>44</v>
      </c>
      <c r="FU258" s="2" t="s">
        <v>45</v>
      </c>
      <c r="FV258" s="2"/>
      <c r="FW258" s="2"/>
      <c r="FX258" s="2">
        <v>106.2</v>
      </c>
      <c r="FY258" s="2">
        <v>53.55</v>
      </c>
      <c r="FZ258" s="2"/>
      <c r="GA258" s="2" t="s">
        <v>6</v>
      </c>
      <c r="GB258" s="2"/>
      <c r="GC258" s="2"/>
      <c r="GD258" s="2">
        <v>0</v>
      </c>
      <c r="GE258" s="2"/>
      <c r="GF258" s="2">
        <v>-971434034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307"/>
        <v>0</v>
      </c>
      <c r="GM258" s="2">
        <f t="shared" si="308"/>
        <v>321.51</v>
      </c>
      <c r="GN258" s="2">
        <f t="shared" si="309"/>
        <v>321.51</v>
      </c>
      <c r="GO258" s="2">
        <f t="shared" si="310"/>
        <v>0</v>
      </c>
      <c r="GP258" s="2">
        <f t="shared" si="311"/>
        <v>0</v>
      </c>
      <c r="GQ258" s="2"/>
      <c r="GR258" s="2">
        <v>0</v>
      </c>
      <c r="GS258" s="2">
        <v>3</v>
      </c>
      <c r="GT258" s="2">
        <v>0</v>
      </c>
      <c r="GU258" s="2" t="s">
        <v>6</v>
      </c>
      <c r="GV258" s="2">
        <f t="shared" si="312"/>
        <v>0</v>
      </c>
      <c r="GW258" s="2">
        <v>1</v>
      </c>
      <c r="GX258" s="2">
        <f t="shared" si="313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ROW(SmtRes!A568)</f>
        <v>568</v>
      </c>
      <c r="D259">
        <f>ROW(EtalonRes!A568)</f>
        <v>568</v>
      </c>
      <c r="E259" t="s">
        <v>466</v>
      </c>
      <c r="F259" t="s">
        <v>467</v>
      </c>
      <c r="G259" t="s">
        <v>468</v>
      </c>
      <c r="H259" t="s">
        <v>49</v>
      </c>
      <c r="I259">
        <f>ROUND(157.8/100,9)</f>
        <v>1.5780000000000001</v>
      </c>
      <c r="J259">
        <v>0</v>
      </c>
      <c r="O259">
        <f t="shared" si="281"/>
        <v>882.59</v>
      </c>
      <c r="P259">
        <f t="shared" si="282"/>
        <v>87.99</v>
      </c>
      <c r="Q259">
        <f t="shared" si="283"/>
        <v>34.06</v>
      </c>
      <c r="R259">
        <f t="shared" si="284"/>
        <v>6</v>
      </c>
      <c r="S259">
        <f t="shared" si="285"/>
        <v>760.54</v>
      </c>
      <c r="T259">
        <f t="shared" si="286"/>
        <v>0</v>
      </c>
      <c r="U259">
        <f t="shared" si="287"/>
        <v>14.190954000000001</v>
      </c>
      <c r="V259">
        <f t="shared" si="288"/>
        <v>7.8900000000000012E-2</v>
      </c>
      <c r="W259">
        <f t="shared" si="289"/>
        <v>0</v>
      </c>
      <c r="X259">
        <f t="shared" si="290"/>
        <v>812.53</v>
      </c>
      <c r="Y259">
        <f t="shared" si="291"/>
        <v>413.93</v>
      </c>
      <c r="AA259">
        <v>16697019</v>
      </c>
      <c r="AB259">
        <f t="shared" si="292"/>
        <v>85.26</v>
      </c>
      <c r="AC259">
        <f t="shared" si="280"/>
        <v>8.5</v>
      </c>
      <c r="AD259">
        <f>ROUND(((((ET259*1.25))-((EU259*1.25)))+AE259),2)</f>
        <v>3.29</v>
      </c>
      <c r="AE259">
        <f>ROUND(((EU259*1.25)),2)</f>
        <v>0.57999999999999996</v>
      </c>
      <c r="AF259">
        <f>ROUND(((EV259*1.15)),2)</f>
        <v>73.47</v>
      </c>
      <c r="AG259">
        <f t="shared" si="293"/>
        <v>0</v>
      </c>
      <c r="AH259">
        <f>((EW259*1.15))</f>
        <v>8.9930000000000003</v>
      </c>
      <c r="AI259">
        <f>((EX259*1.25))</f>
        <v>0.05</v>
      </c>
      <c r="AJ259">
        <f t="shared" si="294"/>
        <v>0</v>
      </c>
      <c r="AK259">
        <v>75.02</v>
      </c>
      <c r="AL259">
        <v>8.5</v>
      </c>
      <c r="AM259">
        <v>2.63</v>
      </c>
      <c r="AN259">
        <v>0.46</v>
      </c>
      <c r="AO259">
        <v>63.89</v>
      </c>
      <c r="AP259">
        <v>0</v>
      </c>
      <c r="AQ259">
        <v>7.82</v>
      </c>
      <c r="AR259">
        <v>0.04</v>
      </c>
      <c r="AS259">
        <v>0</v>
      </c>
      <c r="AT259">
        <v>106</v>
      </c>
      <c r="AU259">
        <v>54</v>
      </c>
      <c r="AV259">
        <v>1</v>
      </c>
      <c r="AW259">
        <v>1</v>
      </c>
      <c r="AZ259">
        <v>6.56</v>
      </c>
      <c r="BA259">
        <v>6.56</v>
      </c>
      <c r="BB259">
        <v>6.56</v>
      </c>
      <c r="BC259">
        <v>6.56</v>
      </c>
      <c r="BD259" t="s">
        <v>6</v>
      </c>
      <c r="BE259" t="s">
        <v>6</v>
      </c>
      <c r="BF259" t="s">
        <v>6</v>
      </c>
      <c r="BG259" t="s">
        <v>6</v>
      </c>
      <c r="BH259">
        <v>0</v>
      </c>
      <c r="BI259">
        <v>1</v>
      </c>
      <c r="BJ259" t="s">
        <v>469</v>
      </c>
      <c r="BM259">
        <v>10001</v>
      </c>
      <c r="BN259">
        <v>0</v>
      </c>
      <c r="BO259" t="s">
        <v>6</v>
      </c>
      <c r="BP259">
        <v>0</v>
      </c>
      <c r="BQ259">
        <v>2</v>
      </c>
      <c r="BR259">
        <v>0</v>
      </c>
      <c r="BS259">
        <v>6.56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118</v>
      </c>
      <c r="CA259">
        <v>63</v>
      </c>
      <c r="CF259">
        <v>0</v>
      </c>
      <c r="CG259">
        <v>0</v>
      </c>
      <c r="CM259">
        <v>0</v>
      </c>
      <c r="CN259" t="s">
        <v>1430</v>
      </c>
      <c r="CO259">
        <v>0</v>
      </c>
      <c r="CP259">
        <f t="shared" si="295"/>
        <v>882.58999999999992</v>
      </c>
      <c r="CQ259">
        <f t="shared" si="296"/>
        <v>55.76</v>
      </c>
      <c r="CR259">
        <f t="shared" si="297"/>
        <v>21.5824</v>
      </c>
      <c r="CS259">
        <f t="shared" si="298"/>
        <v>3.8047999999999993</v>
      </c>
      <c r="CT259">
        <f t="shared" si="299"/>
        <v>481.96319999999997</v>
      </c>
      <c r="CU259">
        <f t="shared" si="300"/>
        <v>0</v>
      </c>
      <c r="CV259">
        <f t="shared" si="301"/>
        <v>8.9930000000000003</v>
      </c>
      <c r="CW259">
        <f t="shared" si="302"/>
        <v>0.05</v>
      </c>
      <c r="CX259">
        <f t="shared" si="303"/>
        <v>0</v>
      </c>
      <c r="CY259">
        <f t="shared" si="304"/>
        <v>812.53239999999994</v>
      </c>
      <c r="CZ259">
        <f t="shared" si="305"/>
        <v>413.93159999999995</v>
      </c>
      <c r="DC259" t="s">
        <v>6</v>
      </c>
      <c r="DD259" t="s">
        <v>6</v>
      </c>
      <c r="DE259" t="s">
        <v>38</v>
      </c>
      <c r="DF259" t="s">
        <v>38</v>
      </c>
      <c r="DG259" t="s">
        <v>39</v>
      </c>
      <c r="DH259" t="s">
        <v>6</v>
      </c>
      <c r="DI259" t="s">
        <v>39</v>
      </c>
      <c r="DJ259" t="s">
        <v>38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1003</v>
      </c>
      <c r="DV259" t="s">
        <v>49</v>
      </c>
      <c r="DW259" t="s">
        <v>49</v>
      </c>
      <c r="DX259">
        <v>100</v>
      </c>
      <c r="EE259">
        <v>16510487</v>
      </c>
      <c r="EF259">
        <v>2</v>
      </c>
      <c r="EG259" t="s">
        <v>40</v>
      </c>
      <c r="EH259">
        <v>0</v>
      </c>
      <c r="EI259" t="s">
        <v>6</v>
      </c>
      <c r="EJ259">
        <v>1</v>
      </c>
      <c r="EK259">
        <v>10001</v>
      </c>
      <c r="EL259" t="s">
        <v>459</v>
      </c>
      <c r="EM259" t="s">
        <v>460</v>
      </c>
      <c r="EO259" t="s">
        <v>43</v>
      </c>
      <c r="EQ259">
        <v>131072</v>
      </c>
      <c r="ER259">
        <v>75.02</v>
      </c>
      <c r="ES259">
        <v>8.5</v>
      </c>
      <c r="ET259">
        <v>2.63</v>
      </c>
      <c r="EU259">
        <v>0.46</v>
      </c>
      <c r="EV259">
        <v>63.89</v>
      </c>
      <c r="EW259">
        <v>7.82</v>
      </c>
      <c r="EX259">
        <v>0.04</v>
      </c>
      <c r="EY259">
        <v>0</v>
      </c>
      <c r="FQ259">
        <v>0</v>
      </c>
      <c r="FR259">
        <f t="shared" si="306"/>
        <v>0</v>
      </c>
      <c r="FS259">
        <v>0</v>
      </c>
      <c r="FT259" t="s">
        <v>44</v>
      </c>
      <c r="FU259" t="s">
        <v>45</v>
      </c>
      <c r="FX259">
        <v>106.2</v>
      </c>
      <c r="FY259">
        <v>53.55</v>
      </c>
      <c r="GA259" t="s">
        <v>6</v>
      </c>
      <c r="GD259">
        <v>0</v>
      </c>
      <c r="GF259">
        <v>-971434034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307"/>
        <v>0</v>
      </c>
      <c r="GM259">
        <f t="shared" si="308"/>
        <v>2109.0500000000002</v>
      </c>
      <c r="GN259">
        <f t="shared" si="309"/>
        <v>2109.0500000000002</v>
      </c>
      <c r="GO259">
        <f t="shared" si="310"/>
        <v>0</v>
      </c>
      <c r="GP259">
        <f t="shared" si="311"/>
        <v>0</v>
      </c>
      <c r="GR259">
        <v>0</v>
      </c>
      <c r="GS259">
        <v>3</v>
      </c>
      <c r="GT259">
        <v>0</v>
      </c>
      <c r="GU259" t="s">
        <v>6</v>
      </c>
      <c r="GV259">
        <f t="shared" si="312"/>
        <v>0</v>
      </c>
      <c r="GW259">
        <v>1</v>
      </c>
      <c r="GX259">
        <f t="shared" si="313"/>
        <v>0</v>
      </c>
      <c r="HA259">
        <v>0</v>
      </c>
      <c r="HB259">
        <v>0</v>
      </c>
      <c r="IK259">
        <v>0</v>
      </c>
    </row>
    <row r="260" spans="1:255" x14ac:dyDescent="0.2">
      <c r="A260" s="2">
        <v>18</v>
      </c>
      <c r="B260" s="2">
        <v>1</v>
      </c>
      <c r="C260" s="2">
        <v>563</v>
      </c>
      <c r="D260" s="2"/>
      <c r="E260" s="2" t="s">
        <v>470</v>
      </c>
      <c r="F260" s="2" t="s">
        <v>471</v>
      </c>
      <c r="G260" s="2" t="s">
        <v>472</v>
      </c>
      <c r="H260" s="2" t="s">
        <v>363</v>
      </c>
      <c r="I260" s="2">
        <f>I258*J260</f>
        <v>176.73599999999999</v>
      </c>
      <c r="J260" s="2">
        <v>111.99999999999999</v>
      </c>
      <c r="K260" s="2"/>
      <c r="L260" s="2"/>
      <c r="M260" s="2"/>
      <c r="N260" s="2"/>
      <c r="O260" s="2">
        <f t="shared" si="281"/>
        <v>6498.58</v>
      </c>
      <c r="P260" s="2">
        <f t="shared" si="282"/>
        <v>6498.58</v>
      </c>
      <c r="Q260" s="2">
        <f t="shared" si="283"/>
        <v>0</v>
      </c>
      <c r="R260" s="2">
        <f t="shared" si="284"/>
        <v>0</v>
      </c>
      <c r="S260" s="2">
        <f t="shared" si="285"/>
        <v>0</v>
      </c>
      <c r="T260" s="2">
        <f t="shared" si="286"/>
        <v>0</v>
      </c>
      <c r="U260" s="2">
        <f t="shared" si="287"/>
        <v>0</v>
      </c>
      <c r="V260" s="2">
        <f t="shared" si="288"/>
        <v>0</v>
      </c>
      <c r="W260" s="2">
        <f t="shared" si="289"/>
        <v>0</v>
      </c>
      <c r="X260" s="2">
        <f t="shared" si="290"/>
        <v>0</v>
      </c>
      <c r="Y260" s="2">
        <f t="shared" si="291"/>
        <v>0</v>
      </c>
      <c r="Z260" s="2"/>
      <c r="AA260" s="2">
        <v>16697018</v>
      </c>
      <c r="AB260" s="2">
        <f t="shared" si="292"/>
        <v>36.770000000000003</v>
      </c>
      <c r="AC260" s="2">
        <f t="shared" si="280"/>
        <v>36.770000000000003</v>
      </c>
      <c r="AD260" s="2">
        <f>ROUND((((ET260)-(EU260))+AE260),2)</f>
        <v>0</v>
      </c>
      <c r="AE260" s="2">
        <f>ROUND((EU260),2)</f>
        <v>0</v>
      </c>
      <c r="AF260" s="2">
        <f>ROUND((EV260),2)</f>
        <v>0</v>
      </c>
      <c r="AG260" s="2">
        <f t="shared" si="293"/>
        <v>0</v>
      </c>
      <c r="AH260" s="2">
        <f>(EW260)</f>
        <v>0</v>
      </c>
      <c r="AI260" s="2">
        <f>(EX260)</f>
        <v>0</v>
      </c>
      <c r="AJ260" s="2">
        <f t="shared" si="294"/>
        <v>0</v>
      </c>
      <c r="AK260" s="2">
        <v>36.770000000000003</v>
      </c>
      <c r="AL260" s="2">
        <v>36.770000000000003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106</v>
      </c>
      <c r="AU260" s="2">
        <v>54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6</v>
      </c>
      <c r="BE260" s="2" t="s">
        <v>6</v>
      </c>
      <c r="BF260" s="2" t="s">
        <v>6</v>
      </c>
      <c r="BG260" s="2" t="s">
        <v>6</v>
      </c>
      <c r="BH260" s="2">
        <v>3</v>
      </c>
      <c r="BI260" s="2">
        <v>1</v>
      </c>
      <c r="BJ260" s="2" t="s">
        <v>473</v>
      </c>
      <c r="BK260" s="2"/>
      <c r="BL260" s="2"/>
      <c r="BM260" s="2">
        <v>10001</v>
      </c>
      <c r="BN260" s="2">
        <v>0</v>
      </c>
      <c r="BO260" s="2" t="s">
        <v>6</v>
      </c>
      <c r="BP260" s="2">
        <v>0</v>
      </c>
      <c r="BQ260" s="2">
        <v>2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6</v>
      </c>
      <c r="BZ260" s="2">
        <v>118</v>
      </c>
      <c r="CA260" s="2">
        <v>63</v>
      </c>
      <c r="CB260" s="2"/>
      <c r="CC260" s="2"/>
      <c r="CD260" s="2"/>
      <c r="CE260" s="2"/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6</v>
      </c>
      <c r="CO260" s="2">
        <v>0</v>
      </c>
      <c r="CP260" s="2">
        <f t="shared" si="295"/>
        <v>6498.58</v>
      </c>
      <c r="CQ260" s="2">
        <f t="shared" si="296"/>
        <v>36.770000000000003</v>
      </c>
      <c r="CR260" s="2">
        <f t="shared" si="297"/>
        <v>0</v>
      </c>
      <c r="CS260" s="2">
        <f t="shared" si="298"/>
        <v>0</v>
      </c>
      <c r="CT260" s="2">
        <f t="shared" si="299"/>
        <v>0</v>
      </c>
      <c r="CU260" s="2">
        <f t="shared" si="300"/>
        <v>0</v>
      </c>
      <c r="CV260" s="2">
        <f t="shared" si="301"/>
        <v>0</v>
      </c>
      <c r="CW260" s="2">
        <f t="shared" si="302"/>
        <v>0</v>
      </c>
      <c r="CX260" s="2">
        <f t="shared" si="303"/>
        <v>0</v>
      </c>
      <c r="CY260" s="2">
        <f t="shared" si="304"/>
        <v>0</v>
      </c>
      <c r="CZ260" s="2">
        <f t="shared" si="305"/>
        <v>0</v>
      </c>
      <c r="DA260" s="2"/>
      <c r="DB260" s="2"/>
      <c r="DC260" s="2" t="s">
        <v>6</v>
      </c>
      <c r="DD260" s="2" t="s">
        <v>6</v>
      </c>
      <c r="DE260" s="2" t="s">
        <v>6</v>
      </c>
      <c r="DF260" s="2" t="s">
        <v>6</v>
      </c>
      <c r="DG260" s="2" t="s">
        <v>6</v>
      </c>
      <c r="DH260" s="2" t="s">
        <v>6</v>
      </c>
      <c r="DI260" s="2" t="s">
        <v>6</v>
      </c>
      <c r="DJ260" s="2" t="s">
        <v>6</v>
      </c>
      <c r="DK260" s="2" t="s">
        <v>6</v>
      </c>
      <c r="DL260" s="2" t="s">
        <v>6</v>
      </c>
      <c r="DM260" s="2" t="s">
        <v>6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1003</v>
      </c>
      <c r="DV260" s="2" t="s">
        <v>363</v>
      </c>
      <c r="DW260" s="2" t="s">
        <v>363</v>
      </c>
      <c r="DX260" s="2">
        <v>1</v>
      </c>
      <c r="DY260" s="2"/>
      <c r="DZ260" s="2"/>
      <c r="EA260" s="2"/>
      <c r="EB260" s="2"/>
      <c r="EC260" s="2"/>
      <c r="ED260" s="2"/>
      <c r="EE260" s="2">
        <v>16510487</v>
      </c>
      <c r="EF260" s="2">
        <v>2</v>
      </c>
      <c r="EG260" s="2" t="s">
        <v>40</v>
      </c>
      <c r="EH260" s="2">
        <v>0</v>
      </c>
      <c r="EI260" s="2" t="s">
        <v>6</v>
      </c>
      <c r="EJ260" s="2">
        <v>1</v>
      </c>
      <c r="EK260" s="2">
        <v>10001</v>
      </c>
      <c r="EL260" s="2" t="s">
        <v>459</v>
      </c>
      <c r="EM260" s="2" t="s">
        <v>460</v>
      </c>
      <c r="EN260" s="2"/>
      <c r="EO260" s="2" t="s">
        <v>6</v>
      </c>
      <c r="EP260" s="2"/>
      <c r="EQ260" s="2">
        <v>0</v>
      </c>
      <c r="ER260" s="2">
        <v>36.770000000000003</v>
      </c>
      <c r="ES260" s="2">
        <v>36.770000000000003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306"/>
        <v>0</v>
      </c>
      <c r="FS260" s="2">
        <v>0</v>
      </c>
      <c r="FT260" s="2" t="s">
        <v>44</v>
      </c>
      <c r="FU260" s="2" t="s">
        <v>45</v>
      </c>
      <c r="FV260" s="2"/>
      <c r="FW260" s="2"/>
      <c r="FX260" s="2">
        <v>106.2</v>
      </c>
      <c r="FY260" s="2">
        <v>53.55</v>
      </c>
      <c r="FZ260" s="2"/>
      <c r="GA260" s="2" t="s">
        <v>6</v>
      </c>
      <c r="GB260" s="2"/>
      <c r="GC260" s="2"/>
      <c r="GD260" s="2">
        <v>0</v>
      </c>
      <c r="GE260" s="2"/>
      <c r="GF260" s="2">
        <v>1766014124</v>
      </c>
      <c r="GG260" s="2">
        <v>2</v>
      </c>
      <c r="GH260" s="2">
        <v>1</v>
      </c>
      <c r="GI260" s="2">
        <v>-2</v>
      </c>
      <c r="GJ260" s="2">
        <v>0</v>
      </c>
      <c r="GK260" s="2">
        <f>ROUND(R260*(R12)/100,2)</f>
        <v>0</v>
      </c>
      <c r="GL260" s="2">
        <f t="shared" si="307"/>
        <v>0</v>
      </c>
      <c r="GM260" s="2">
        <f t="shared" si="308"/>
        <v>6498.58</v>
      </c>
      <c r="GN260" s="2">
        <f t="shared" si="309"/>
        <v>6498.58</v>
      </c>
      <c r="GO260" s="2">
        <f t="shared" si="310"/>
        <v>0</v>
      </c>
      <c r="GP260" s="2">
        <f t="shared" si="311"/>
        <v>0</v>
      </c>
      <c r="GQ260" s="2"/>
      <c r="GR260" s="2">
        <v>0</v>
      </c>
      <c r="GS260" s="2">
        <v>3</v>
      </c>
      <c r="GT260" s="2">
        <v>0</v>
      </c>
      <c r="GU260" s="2" t="s">
        <v>6</v>
      </c>
      <c r="GV260" s="2">
        <f t="shared" si="312"/>
        <v>0</v>
      </c>
      <c r="GW260" s="2">
        <v>1</v>
      </c>
      <c r="GX260" s="2">
        <f t="shared" si="313"/>
        <v>0</v>
      </c>
      <c r="GY260" s="2"/>
      <c r="GZ260" s="2"/>
      <c r="HA260" s="2">
        <v>0</v>
      </c>
      <c r="HB260" s="2">
        <v>0</v>
      </c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18</v>
      </c>
      <c r="B261">
        <v>1</v>
      </c>
      <c r="C261">
        <v>568</v>
      </c>
      <c r="E261" t="s">
        <v>470</v>
      </c>
      <c r="F261" t="s">
        <v>471</v>
      </c>
      <c r="G261" t="s">
        <v>472</v>
      </c>
      <c r="H261" t="s">
        <v>363</v>
      </c>
      <c r="I261">
        <f>I259*J261</f>
        <v>176.73599999999999</v>
      </c>
      <c r="J261">
        <v>111.99999999999999</v>
      </c>
      <c r="O261">
        <f t="shared" si="281"/>
        <v>42630.7</v>
      </c>
      <c r="P261">
        <f t="shared" si="282"/>
        <v>42630.7</v>
      </c>
      <c r="Q261">
        <f t="shared" si="283"/>
        <v>0</v>
      </c>
      <c r="R261">
        <f t="shared" si="284"/>
        <v>0</v>
      </c>
      <c r="S261">
        <f t="shared" si="285"/>
        <v>0</v>
      </c>
      <c r="T261">
        <f t="shared" si="286"/>
        <v>0</v>
      </c>
      <c r="U261">
        <f t="shared" si="287"/>
        <v>0</v>
      </c>
      <c r="V261">
        <f t="shared" si="288"/>
        <v>0</v>
      </c>
      <c r="W261">
        <f t="shared" si="289"/>
        <v>0</v>
      </c>
      <c r="X261">
        <f t="shared" si="290"/>
        <v>0</v>
      </c>
      <c r="Y261">
        <f t="shared" si="291"/>
        <v>0</v>
      </c>
      <c r="AA261">
        <v>16697019</v>
      </c>
      <c r="AB261">
        <f t="shared" si="292"/>
        <v>36.770000000000003</v>
      </c>
      <c r="AC261">
        <f t="shared" si="280"/>
        <v>36.770000000000003</v>
      </c>
      <c r="AD261">
        <f>ROUND((((ET261)-(EU261))+AE261),2)</f>
        <v>0</v>
      </c>
      <c r="AE261">
        <f>ROUND((EU261),2)</f>
        <v>0</v>
      </c>
      <c r="AF261">
        <f>ROUND((EV261),2)</f>
        <v>0</v>
      </c>
      <c r="AG261">
        <f t="shared" si="293"/>
        <v>0</v>
      </c>
      <c r="AH261">
        <f>(EW261)</f>
        <v>0</v>
      </c>
      <c r="AI261">
        <f>(EX261)</f>
        <v>0</v>
      </c>
      <c r="AJ261">
        <f t="shared" si="294"/>
        <v>0</v>
      </c>
      <c r="AK261">
        <v>36.770000000000003</v>
      </c>
      <c r="AL261">
        <v>36.770000000000003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106</v>
      </c>
      <c r="AU261">
        <v>54</v>
      </c>
      <c r="AV261">
        <v>1</v>
      </c>
      <c r="AW261">
        <v>1</v>
      </c>
      <c r="AZ261">
        <v>6.56</v>
      </c>
      <c r="BA261">
        <v>1</v>
      </c>
      <c r="BB261">
        <v>1</v>
      </c>
      <c r="BC261">
        <v>6.56</v>
      </c>
      <c r="BD261" t="s">
        <v>6</v>
      </c>
      <c r="BE261" t="s">
        <v>6</v>
      </c>
      <c r="BF261" t="s">
        <v>6</v>
      </c>
      <c r="BG261" t="s">
        <v>6</v>
      </c>
      <c r="BH261">
        <v>3</v>
      </c>
      <c r="BI261">
        <v>1</v>
      </c>
      <c r="BJ261" t="s">
        <v>473</v>
      </c>
      <c r="BM261">
        <v>10001</v>
      </c>
      <c r="BN261">
        <v>0</v>
      </c>
      <c r="BO261" t="s">
        <v>6</v>
      </c>
      <c r="BP261">
        <v>0</v>
      </c>
      <c r="BQ261">
        <v>2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118</v>
      </c>
      <c r="CA261">
        <v>63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295"/>
        <v>42630.7</v>
      </c>
      <c r="CQ261">
        <f t="shared" si="296"/>
        <v>241.21120000000002</v>
      </c>
      <c r="CR261">
        <f t="shared" si="297"/>
        <v>0</v>
      </c>
      <c r="CS261">
        <f t="shared" si="298"/>
        <v>0</v>
      </c>
      <c r="CT261">
        <f t="shared" si="299"/>
        <v>0</v>
      </c>
      <c r="CU261">
        <f t="shared" si="300"/>
        <v>0</v>
      </c>
      <c r="CV261">
        <f t="shared" si="301"/>
        <v>0</v>
      </c>
      <c r="CW261">
        <f t="shared" si="302"/>
        <v>0</v>
      </c>
      <c r="CX261">
        <f t="shared" si="303"/>
        <v>0</v>
      </c>
      <c r="CY261">
        <f t="shared" si="304"/>
        <v>0</v>
      </c>
      <c r="CZ261">
        <f t="shared" si="305"/>
        <v>0</v>
      </c>
      <c r="DC261" t="s">
        <v>6</v>
      </c>
      <c r="DD261" t="s">
        <v>6</v>
      </c>
      <c r="DE261" t="s">
        <v>6</v>
      </c>
      <c r="DF261" t="s">
        <v>6</v>
      </c>
      <c r="DG261" t="s">
        <v>6</v>
      </c>
      <c r="DH261" t="s">
        <v>6</v>
      </c>
      <c r="DI261" t="s">
        <v>6</v>
      </c>
      <c r="DJ261" t="s">
        <v>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1003</v>
      </c>
      <c r="DV261" t="s">
        <v>363</v>
      </c>
      <c r="DW261" t="s">
        <v>363</v>
      </c>
      <c r="DX261">
        <v>1</v>
      </c>
      <c r="EE261">
        <v>16510487</v>
      </c>
      <c r="EF261">
        <v>2</v>
      </c>
      <c r="EG261" t="s">
        <v>40</v>
      </c>
      <c r="EH261">
        <v>0</v>
      </c>
      <c r="EI261" t="s">
        <v>6</v>
      </c>
      <c r="EJ261">
        <v>1</v>
      </c>
      <c r="EK261">
        <v>10001</v>
      </c>
      <c r="EL261" t="s">
        <v>459</v>
      </c>
      <c r="EM261" t="s">
        <v>460</v>
      </c>
      <c r="EO261" t="s">
        <v>6</v>
      </c>
      <c r="EQ261">
        <v>0</v>
      </c>
      <c r="ER261">
        <v>36.770000000000003</v>
      </c>
      <c r="ES261">
        <v>36.770000000000003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306"/>
        <v>0</v>
      </c>
      <c r="FS261">
        <v>0</v>
      </c>
      <c r="FT261" t="s">
        <v>44</v>
      </c>
      <c r="FU261" t="s">
        <v>45</v>
      </c>
      <c r="FX261">
        <v>106.2</v>
      </c>
      <c r="FY261">
        <v>53.55</v>
      </c>
      <c r="GA261" t="s">
        <v>6</v>
      </c>
      <c r="GD261">
        <v>0</v>
      </c>
      <c r="GF261">
        <v>1766014124</v>
      </c>
      <c r="GG261">
        <v>1</v>
      </c>
      <c r="GH261">
        <v>1</v>
      </c>
      <c r="GI261">
        <v>4</v>
      </c>
      <c r="GJ261">
        <v>0</v>
      </c>
      <c r="GK261">
        <f>ROUND(R261*(S12)/100,2)</f>
        <v>0</v>
      </c>
      <c r="GL261">
        <f t="shared" si="307"/>
        <v>0</v>
      </c>
      <c r="GM261">
        <f t="shared" si="308"/>
        <v>42630.7</v>
      </c>
      <c r="GN261">
        <f t="shared" si="309"/>
        <v>42630.7</v>
      </c>
      <c r="GO261">
        <f t="shared" si="310"/>
        <v>0</v>
      </c>
      <c r="GP261">
        <f t="shared" si="311"/>
        <v>0</v>
      </c>
      <c r="GR261">
        <v>0</v>
      </c>
      <c r="GS261">
        <v>3</v>
      </c>
      <c r="GT261">
        <v>0</v>
      </c>
      <c r="GU261" t="s">
        <v>6</v>
      </c>
      <c r="GV261">
        <f t="shared" si="312"/>
        <v>0</v>
      </c>
      <c r="GW261">
        <v>1</v>
      </c>
      <c r="GX261">
        <f t="shared" si="313"/>
        <v>0</v>
      </c>
      <c r="HA261">
        <v>0</v>
      </c>
      <c r="HB261">
        <v>0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ROW(SmtRes!A580)</f>
        <v>580</v>
      </c>
      <c r="D262" s="2">
        <f>ROW(EtalonRes!A579)</f>
        <v>579</v>
      </c>
      <c r="E262" s="2" t="s">
        <v>474</v>
      </c>
      <c r="F262" s="2" t="s">
        <v>475</v>
      </c>
      <c r="G262" s="2" t="s">
        <v>476</v>
      </c>
      <c r="H262" s="2" t="s">
        <v>18</v>
      </c>
      <c r="I262" s="2">
        <f>ROUND(33.6/100,9)</f>
        <v>0.33600000000000002</v>
      </c>
      <c r="J262" s="2">
        <v>0</v>
      </c>
      <c r="K262" s="2"/>
      <c r="L262" s="2"/>
      <c r="M262" s="2"/>
      <c r="N262" s="2"/>
      <c r="O262" s="2">
        <f t="shared" si="281"/>
        <v>3483.39</v>
      </c>
      <c r="P262" s="2">
        <f t="shared" si="282"/>
        <v>2872.47</v>
      </c>
      <c r="Q262" s="2">
        <f t="shared" si="283"/>
        <v>107.19</v>
      </c>
      <c r="R262" s="2">
        <f t="shared" si="284"/>
        <v>21.13</v>
      </c>
      <c r="S262" s="2">
        <f t="shared" si="285"/>
        <v>503.73</v>
      </c>
      <c r="T262" s="2">
        <f t="shared" si="286"/>
        <v>0</v>
      </c>
      <c r="U262" s="2">
        <f t="shared" si="287"/>
        <v>57.635424</v>
      </c>
      <c r="V262" s="2">
        <f t="shared" si="288"/>
        <v>1.7766000000000002</v>
      </c>
      <c r="W262" s="2">
        <f t="shared" si="289"/>
        <v>0</v>
      </c>
      <c r="X262" s="2">
        <f t="shared" si="290"/>
        <v>556.35</v>
      </c>
      <c r="Y262" s="2">
        <f t="shared" si="291"/>
        <v>283.42</v>
      </c>
      <c r="Z262" s="2"/>
      <c r="AA262" s="2">
        <v>16697018</v>
      </c>
      <c r="AB262" s="2">
        <f t="shared" si="292"/>
        <v>10367.24</v>
      </c>
      <c r="AC262" s="2">
        <f t="shared" ref="AC262:AC287" si="321">ROUND((ES262),2)</f>
        <v>8549.02</v>
      </c>
      <c r="AD262" s="2">
        <f>ROUND(((((ET262*1.25))-((EU262*1.25)))+AE262),2)</f>
        <v>319.01</v>
      </c>
      <c r="AE262" s="2">
        <f>ROUND(((EU262*1.25)),2)</f>
        <v>62.9</v>
      </c>
      <c r="AF262" s="2">
        <f>ROUND(((EV262*1.15)),2)</f>
        <v>1499.21</v>
      </c>
      <c r="AG262" s="2">
        <f t="shared" si="293"/>
        <v>0</v>
      </c>
      <c r="AH262" s="2">
        <f>((EW262*1.15))</f>
        <v>171.53399999999999</v>
      </c>
      <c r="AI262" s="2">
        <f>((EX262*1.25))</f>
        <v>5.2875000000000005</v>
      </c>
      <c r="AJ262" s="2">
        <f t="shared" si="294"/>
        <v>0</v>
      </c>
      <c r="AK262" s="2">
        <v>10107.89</v>
      </c>
      <c r="AL262" s="2">
        <v>8549.02</v>
      </c>
      <c r="AM262" s="2">
        <v>255.21</v>
      </c>
      <c r="AN262" s="2">
        <v>50.32</v>
      </c>
      <c r="AO262" s="2">
        <v>1303.6600000000001</v>
      </c>
      <c r="AP262" s="2">
        <v>0</v>
      </c>
      <c r="AQ262" s="2">
        <v>149.16</v>
      </c>
      <c r="AR262" s="2">
        <v>4.2300000000000004</v>
      </c>
      <c r="AS262" s="2">
        <v>0</v>
      </c>
      <c r="AT262" s="2">
        <v>106</v>
      </c>
      <c r="AU262" s="2">
        <v>54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6</v>
      </c>
      <c r="BE262" s="2" t="s">
        <v>6</v>
      </c>
      <c r="BF262" s="2" t="s">
        <v>6</v>
      </c>
      <c r="BG262" s="2" t="s">
        <v>6</v>
      </c>
      <c r="BH262" s="2">
        <v>0</v>
      </c>
      <c r="BI262" s="2">
        <v>1</v>
      </c>
      <c r="BJ262" s="2" t="s">
        <v>477</v>
      </c>
      <c r="BK262" s="2"/>
      <c r="BL262" s="2"/>
      <c r="BM262" s="2">
        <v>10001</v>
      </c>
      <c r="BN262" s="2">
        <v>0</v>
      </c>
      <c r="BO262" s="2" t="s">
        <v>6</v>
      </c>
      <c r="BP262" s="2">
        <v>0</v>
      </c>
      <c r="BQ262" s="2">
        <v>2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6</v>
      </c>
      <c r="BZ262" s="2">
        <v>118</v>
      </c>
      <c r="CA262" s="2">
        <v>63</v>
      </c>
      <c r="CB262" s="2"/>
      <c r="CC262" s="2"/>
      <c r="CD262" s="2"/>
      <c r="CE262" s="2"/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1430</v>
      </c>
      <c r="CO262" s="2">
        <v>0</v>
      </c>
      <c r="CP262" s="2">
        <f t="shared" si="295"/>
        <v>3483.39</v>
      </c>
      <c r="CQ262" s="2">
        <f t="shared" si="296"/>
        <v>8549.02</v>
      </c>
      <c r="CR262" s="2">
        <f t="shared" si="297"/>
        <v>319.01</v>
      </c>
      <c r="CS262" s="2">
        <f t="shared" si="298"/>
        <v>62.9</v>
      </c>
      <c r="CT262" s="2">
        <f t="shared" si="299"/>
        <v>1499.21</v>
      </c>
      <c r="CU262" s="2">
        <f t="shared" si="300"/>
        <v>0</v>
      </c>
      <c r="CV262" s="2">
        <f t="shared" si="301"/>
        <v>171.53399999999999</v>
      </c>
      <c r="CW262" s="2">
        <f t="shared" si="302"/>
        <v>5.2875000000000005</v>
      </c>
      <c r="CX262" s="2">
        <f t="shared" si="303"/>
        <v>0</v>
      </c>
      <c r="CY262" s="2">
        <f t="shared" si="304"/>
        <v>556.35160000000008</v>
      </c>
      <c r="CZ262" s="2">
        <f t="shared" si="305"/>
        <v>283.42440000000005</v>
      </c>
      <c r="DA262" s="2"/>
      <c r="DB262" s="2"/>
      <c r="DC262" s="2" t="s">
        <v>6</v>
      </c>
      <c r="DD262" s="2" t="s">
        <v>6</v>
      </c>
      <c r="DE262" s="2" t="s">
        <v>38</v>
      </c>
      <c r="DF262" s="2" t="s">
        <v>38</v>
      </c>
      <c r="DG262" s="2" t="s">
        <v>39</v>
      </c>
      <c r="DH262" s="2" t="s">
        <v>6</v>
      </c>
      <c r="DI262" s="2" t="s">
        <v>39</v>
      </c>
      <c r="DJ262" s="2" t="s">
        <v>38</v>
      </c>
      <c r="DK262" s="2" t="s">
        <v>6</v>
      </c>
      <c r="DL262" s="2" t="s">
        <v>6</v>
      </c>
      <c r="DM262" s="2" t="s">
        <v>6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1005</v>
      </c>
      <c r="DV262" s="2" t="s">
        <v>18</v>
      </c>
      <c r="DW262" s="2" t="s">
        <v>18</v>
      </c>
      <c r="DX262" s="2">
        <v>100</v>
      </c>
      <c r="DY262" s="2"/>
      <c r="DZ262" s="2"/>
      <c r="EA262" s="2"/>
      <c r="EB262" s="2"/>
      <c r="EC262" s="2"/>
      <c r="ED262" s="2"/>
      <c r="EE262" s="2">
        <v>16510487</v>
      </c>
      <c r="EF262" s="2">
        <v>2</v>
      </c>
      <c r="EG262" s="2" t="s">
        <v>40</v>
      </c>
      <c r="EH262" s="2">
        <v>0</v>
      </c>
      <c r="EI262" s="2" t="s">
        <v>6</v>
      </c>
      <c r="EJ262" s="2">
        <v>1</v>
      </c>
      <c r="EK262" s="2">
        <v>10001</v>
      </c>
      <c r="EL262" s="2" t="s">
        <v>459</v>
      </c>
      <c r="EM262" s="2" t="s">
        <v>460</v>
      </c>
      <c r="EN262" s="2"/>
      <c r="EO262" s="2" t="s">
        <v>43</v>
      </c>
      <c r="EP262" s="2"/>
      <c r="EQ262" s="2">
        <v>131072</v>
      </c>
      <c r="ER262" s="2">
        <v>10107.89</v>
      </c>
      <c r="ES262" s="2">
        <v>8549.02</v>
      </c>
      <c r="ET262" s="2">
        <v>255.21</v>
      </c>
      <c r="EU262" s="2">
        <v>50.32</v>
      </c>
      <c r="EV262" s="2">
        <v>1303.6600000000001</v>
      </c>
      <c r="EW262" s="2">
        <v>149.16</v>
      </c>
      <c r="EX262" s="2">
        <v>4.2300000000000004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306"/>
        <v>0</v>
      </c>
      <c r="FS262" s="2">
        <v>0</v>
      </c>
      <c r="FT262" s="2" t="s">
        <v>44</v>
      </c>
      <c r="FU262" s="2" t="s">
        <v>45</v>
      </c>
      <c r="FV262" s="2"/>
      <c r="FW262" s="2"/>
      <c r="FX262" s="2">
        <v>106.2</v>
      </c>
      <c r="FY262" s="2">
        <v>53.55</v>
      </c>
      <c r="FZ262" s="2"/>
      <c r="GA262" s="2" t="s">
        <v>6</v>
      </c>
      <c r="GB262" s="2"/>
      <c r="GC262" s="2"/>
      <c r="GD262" s="2">
        <v>0</v>
      </c>
      <c r="GE262" s="2"/>
      <c r="GF262" s="2">
        <v>-330529066</v>
      </c>
      <c r="GG262" s="2">
        <v>2</v>
      </c>
      <c r="GH262" s="2">
        <v>1</v>
      </c>
      <c r="GI262" s="2">
        <v>-2</v>
      </c>
      <c r="GJ262" s="2">
        <v>0</v>
      </c>
      <c r="GK262" s="2">
        <f>ROUND(R262*(R12)/100,2)</f>
        <v>0</v>
      </c>
      <c r="GL262" s="2">
        <f t="shared" si="307"/>
        <v>0</v>
      </c>
      <c r="GM262" s="2">
        <f t="shared" si="308"/>
        <v>4323.16</v>
      </c>
      <c r="GN262" s="2">
        <f t="shared" si="309"/>
        <v>4323.16</v>
      </c>
      <c r="GO262" s="2">
        <f t="shared" si="310"/>
        <v>0</v>
      </c>
      <c r="GP262" s="2">
        <f t="shared" si="311"/>
        <v>0</v>
      </c>
      <c r="GQ262" s="2"/>
      <c r="GR262" s="2">
        <v>0</v>
      </c>
      <c r="GS262" s="2">
        <v>3</v>
      </c>
      <c r="GT262" s="2">
        <v>0</v>
      </c>
      <c r="GU262" s="2" t="s">
        <v>6</v>
      </c>
      <c r="GV262" s="2">
        <f t="shared" si="312"/>
        <v>0</v>
      </c>
      <c r="GW262" s="2">
        <v>1</v>
      </c>
      <c r="GX262" s="2">
        <f t="shared" si="313"/>
        <v>0</v>
      </c>
      <c r="GY262" s="2"/>
      <c r="GZ262" s="2"/>
      <c r="HA262" s="2">
        <v>0</v>
      </c>
      <c r="HB262" s="2">
        <v>0</v>
      </c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ROW(SmtRes!A592)</f>
        <v>592</v>
      </c>
      <c r="D263">
        <f>ROW(EtalonRes!A590)</f>
        <v>590</v>
      </c>
      <c r="E263" t="s">
        <v>474</v>
      </c>
      <c r="F263" t="s">
        <v>475</v>
      </c>
      <c r="G263" t="s">
        <v>476</v>
      </c>
      <c r="H263" t="s">
        <v>18</v>
      </c>
      <c r="I263">
        <f>ROUND(33.6/100,9)</f>
        <v>0.33600000000000002</v>
      </c>
      <c r="J263">
        <v>0</v>
      </c>
      <c r="O263">
        <f t="shared" si="281"/>
        <v>22851.06</v>
      </c>
      <c r="P263">
        <f t="shared" si="282"/>
        <v>18843.41</v>
      </c>
      <c r="Q263">
        <f t="shared" si="283"/>
        <v>703.15</v>
      </c>
      <c r="R263">
        <f t="shared" si="284"/>
        <v>138.63999999999999</v>
      </c>
      <c r="S263">
        <f t="shared" si="285"/>
        <v>3304.5</v>
      </c>
      <c r="T263">
        <f t="shared" si="286"/>
        <v>0</v>
      </c>
      <c r="U263">
        <f t="shared" si="287"/>
        <v>57.635424</v>
      </c>
      <c r="V263">
        <f t="shared" si="288"/>
        <v>1.7766000000000002</v>
      </c>
      <c r="W263">
        <f t="shared" si="289"/>
        <v>0</v>
      </c>
      <c r="X263">
        <f t="shared" si="290"/>
        <v>3649.73</v>
      </c>
      <c r="Y263">
        <f t="shared" si="291"/>
        <v>1859.3</v>
      </c>
      <c r="AA263">
        <v>16697019</v>
      </c>
      <c r="AB263">
        <f t="shared" si="292"/>
        <v>10367.24</v>
      </c>
      <c r="AC263">
        <f t="shared" si="321"/>
        <v>8549.02</v>
      </c>
      <c r="AD263">
        <f>ROUND(((((ET263*1.25))-((EU263*1.25)))+AE263),2)</f>
        <v>319.01</v>
      </c>
      <c r="AE263">
        <f>ROUND(((EU263*1.25)),2)</f>
        <v>62.9</v>
      </c>
      <c r="AF263">
        <f>ROUND(((EV263*1.15)),2)</f>
        <v>1499.21</v>
      </c>
      <c r="AG263">
        <f t="shared" si="293"/>
        <v>0</v>
      </c>
      <c r="AH263">
        <f>((EW263*1.15))</f>
        <v>171.53399999999999</v>
      </c>
      <c r="AI263">
        <f>((EX263*1.25))</f>
        <v>5.2875000000000005</v>
      </c>
      <c r="AJ263">
        <f t="shared" si="294"/>
        <v>0</v>
      </c>
      <c r="AK263">
        <v>10107.89</v>
      </c>
      <c r="AL263">
        <v>8549.02</v>
      </c>
      <c r="AM263">
        <v>255.21</v>
      </c>
      <c r="AN263">
        <v>50.32</v>
      </c>
      <c r="AO263">
        <v>1303.6600000000001</v>
      </c>
      <c r="AP263">
        <v>0</v>
      </c>
      <c r="AQ263">
        <v>149.16</v>
      </c>
      <c r="AR263">
        <v>4.2300000000000004</v>
      </c>
      <c r="AS263">
        <v>0</v>
      </c>
      <c r="AT263">
        <v>106</v>
      </c>
      <c r="AU263">
        <v>54</v>
      </c>
      <c r="AV263">
        <v>1</v>
      </c>
      <c r="AW263">
        <v>1</v>
      </c>
      <c r="AZ263">
        <v>6.56</v>
      </c>
      <c r="BA263">
        <v>6.56</v>
      </c>
      <c r="BB263">
        <v>6.56</v>
      </c>
      <c r="BC263">
        <v>6.56</v>
      </c>
      <c r="BD263" t="s">
        <v>6</v>
      </c>
      <c r="BE263" t="s">
        <v>6</v>
      </c>
      <c r="BF263" t="s">
        <v>6</v>
      </c>
      <c r="BG263" t="s">
        <v>6</v>
      </c>
      <c r="BH263">
        <v>0</v>
      </c>
      <c r="BI263">
        <v>1</v>
      </c>
      <c r="BJ263" t="s">
        <v>477</v>
      </c>
      <c r="BM263">
        <v>10001</v>
      </c>
      <c r="BN263">
        <v>0</v>
      </c>
      <c r="BO263" t="s">
        <v>6</v>
      </c>
      <c r="BP263">
        <v>0</v>
      </c>
      <c r="BQ263">
        <v>2</v>
      </c>
      <c r="BR263">
        <v>0</v>
      </c>
      <c r="BS263">
        <v>6.56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118</v>
      </c>
      <c r="CA263">
        <v>63</v>
      </c>
      <c r="CF263">
        <v>0</v>
      </c>
      <c r="CG263">
        <v>0</v>
      </c>
      <c r="CM263">
        <v>0</v>
      </c>
      <c r="CN263" t="s">
        <v>1430</v>
      </c>
      <c r="CO263">
        <v>0</v>
      </c>
      <c r="CP263">
        <f t="shared" si="295"/>
        <v>22851.06</v>
      </c>
      <c r="CQ263">
        <f t="shared" si="296"/>
        <v>56081.571199999998</v>
      </c>
      <c r="CR263">
        <f t="shared" si="297"/>
        <v>2092.7055999999998</v>
      </c>
      <c r="CS263">
        <f t="shared" si="298"/>
        <v>412.62399999999997</v>
      </c>
      <c r="CT263">
        <f t="shared" si="299"/>
        <v>9834.8176000000003</v>
      </c>
      <c r="CU263">
        <f t="shared" si="300"/>
        <v>0</v>
      </c>
      <c r="CV263">
        <f t="shared" si="301"/>
        <v>171.53399999999999</v>
      </c>
      <c r="CW263">
        <f t="shared" si="302"/>
        <v>5.2875000000000005</v>
      </c>
      <c r="CX263">
        <f t="shared" si="303"/>
        <v>0</v>
      </c>
      <c r="CY263">
        <f t="shared" si="304"/>
        <v>3649.7283999999995</v>
      </c>
      <c r="CZ263">
        <f t="shared" si="305"/>
        <v>1859.2955999999999</v>
      </c>
      <c r="DC263" t="s">
        <v>6</v>
      </c>
      <c r="DD263" t="s">
        <v>6</v>
      </c>
      <c r="DE263" t="s">
        <v>38</v>
      </c>
      <c r="DF263" t="s">
        <v>38</v>
      </c>
      <c r="DG263" t="s">
        <v>39</v>
      </c>
      <c r="DH263" t="s">
        <v>6</v>
      </c>
      <c r="DI263" t="s">
        <v>39</v>
      </c>
      <c r="DJ263" t="s">
        <v>38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1005</v>
      </c>
      <c r="DV263" t="s">
        <v>18</v>
      </c>
      <c r="DW263" t="s">
        <v>18</v>
      </c>
      <c r="DX263">
        <v>100</v>
      </c>
      <c r="EE263">
        <v>16510487</v>
      </c>
      <c r="EF263">
        <v>2</v>
      </c>
      <c r="EG263" t="s">
        <v>40</v>
      </c>
      <c r="EH263">
        <v>0</v>
      </c>
      <c r="EI263" t="s">
        <v>6</v>
      </c>
      <c r="EJ263">
        <v>1</v>
      </c>
      <c r="EK263">
        <v>10001</v>
      </c>
      <c r="EL263" t="s">
        <v>459</v>
      </c>
      <c r="EM263" t="s">
        <v>460</v>
      </c>
      <c r="EO263" t="s">
        <v>43</v>
      </c>
      <c r="EQ263">
        <v>131072</v>
      </c>
      <c r="ER263">
        <v>10107.89</v>
      </c>
      <c r="ES263">
        <v>8549.02</v>
      </c>
      <c r="ET263">
        <v>255.21</v>
      </c>
      <c r="EU263">
        <v>50.32</v>
      </c>
      <c r="EV263">
        <v>1303.6600000000001</v>
      </c>
      <c r="EW263">
        <v>149.16</v>
      </c>
      <c r="EX263">
        <v>4.2300000000000004</v>
      </c>
      <c r="EY263">
        <v>0</v>
      </c>
      <c r="FQ263">
        <v>0</v>
      </c>
      <c r="FR263">
        <f t="shared" si="306"/>
        <v>0</v>
      </c>
      <c r="FS263">
        <v>0</v>
      </c>
      <c r="FT263" t="s">
        <v>44</v>
      </c>
      <c r="FU263" t="s">
        <v>45</v>
      </c>
      <c r="FX263">
        <v>106.2</v>
      </c>
      <c r="FY263">
        <v>53.55</v>
      </c>
      <c r="GA263" t="s">
        <v>6</v>
      </c>
      <c r="GD263">
        <v>0</v>
      </c>
      <c r="GF263">
        <v>-330529066</v>
      </c>
      <c r="GG263">
        <v>1</v>
      </c>
      <c r="GH263">
        <v>1</v>
      </c>
      <c r="GI263">
        <v>4</v>
      </c>
      <c r="GJ263">
        <v>0</v>
      </c>
      <c r="GK263">
        <f>ROUND(R263*(S12)/100,2)</f>
        <v>0</v>
      </c>
      <c r="GL263">
        <f t="shared" si="307"/>
        <v>0</v>
      </c>
      <c r="GM263">
        <f t="shared" si="308"/>
        <v>28360.09</v>
      </c>
      <c r="GN263">
        <f t="shared" si="309"/>
        <v>28360.09</v>
      </c>
      <c r="GO263">
        <f t="shared" si="310"/>
        <v>0</v>
      </c>
      <c r="GP263">
        <f t="shared" si="311"/>
        <v>0</v>
      </c>
      <c r="GR263">
        <v>0</v>
      </c>
      <c r="GS263">
        <v>3</v>
      </c>
      <c r="GT263">
        <v>0</v>
      </c>
      <c r="GU263" t="s">
        <v>6</v>
      </c>
      <c r="GV263">
        <f t="shared" si="312"/>
        <v>0</v>
      </c>
      <c r="GW263">
        <v>1</v>
      </c>
      <c r="GX263">
        <f t="shared" si="313"/>
        <v>0</v>
      </c>
      <c r="HA263">
        <v>0</v>
      </c>
      <c r="HB263">
        <v>0</v>
      </c>
      <c r="IK263">
        <v>0</v>
      </c>
    </row>
    <row r="264" spans="1:255" x14ac:dyDescent="0.2">
      <c r="A264" s="2">
        <v>18</v>
      </c>
      <c r="B264" s="2">
        <v>1</v>
      </c>
      <c r="C264" s="2">
        <v>578</v>
      </c>
      <c r="D264" s="2"/>
      <c r="E264" s="2" t="s">
        <v>478</v>
      </c>
      <c r="F264" s="2" t="s">
        <v>479</v>
      </c>
      <c r="G264" s="2" t="s">
        <v>480</v>
      </c>
      <c r="H264" s="2" t="s">
        <v>36</v>
      </c>
      <c r="I264" s="2">
        <f>I262*J264</f>
        <v>33.6</v>
      </c>
      <c r="J264" s="2">
        <v>100</v>
      </c>
      <c r="K264" s="2"/>
      <c r="L264" s="2"/>
      <c r="M264" s="2"/>
      <c r="N264" s="2"/>
      <c r="O264" s="2">
        <f t="shared" ref="O264:O287" si="322">ROUND(CP264,2)</f>
        <v>44802.58</v>
      </c>
      <c r="P264" s="2">
        <f t="shared" ref="P264:P287" si="323">ROUND(CQ264*I264,2)</f>
        <v>44802.58</v>
      </c>
      <c r="Q264" s="2">
        <f t="shared" ref="Q264:Q287" si="324">ROUND(CR264*I264,2)</f>
        <v>0</v>
      </c>
      <c r="R264" s="2">
        <f t="shared" ref="R264:R287" si="325">ROUND(CS264*I264,2)</f>
        <v>0</v>
      </c>
      <c r="S264" s="2">
        <f t="shared" ref="S264:S287" si="326">ROUND(CT264*I264,2)</f>
        <v>0</v>
      </c>
      <c r="T264" s="2">
        <f t="shared" ref="T264:T287" si="327">ROUND(CU264*I264,2)</f>
        <v>0</v>
      </c>
      <c r="U264" s="2">
        <f t="shared" ref="U264:U287" si="328">CV264*I264</f>
        <v>0</v>
      </c>
      <c r="V264" s="2">
        <f t="shared" ref="V264:V287" si="329">CW264*I264</f>
        <v>0</v>
      </c>
      <c r="W264" s="2">
        <f t="shared" ref="W264:W287" si="330">ROUND(CX264*I264,2)</f>
        <v>0</v>
      </c>
      <c r="X264" s="2">
        <f t="shared" ref="X264:X287" si="331">ROUND(CY264,2)</f>
        <v>0</v>
      </c>
      <c r="Y264" s="2">
        <f t="shared" ref="Y264:Y287" si="332">ROUND(CZ264,2)</f>
        <v>0</v>
      </c>
      <c r="Z264" s="2"/>
      <c r="AA264" s="2">
        <v>16697018</v>
      </c>
      <c r="AB264" s="2">
        <f t="shared" ref="AB264:AB287" si="333">ROUND((AC264+AD264+AF264),2)</f>
        <v>1333.41</v>
      </c>
      <c r="AC264" s="2">
        <f t="shared" si="321"/>
        <v>1333.41</v>
      </c>
      <c r="AD264" s="2">
        <f>ROUND((((ET264)-(EU264))+AE264),2)</f>
        <v>0</v>
      </c>
      <c r="AE264" s="2">
        <f t="shared" ref="AE264:AF267" si="334">ROUND((EU264),2)</f>
        <v>0</v>
      </c>
      <c r="AF264" s="2">
        <f t="shared" si="334"/>
        <v>0</v>
      </c>
      <c r="AG264" s="2">
        <f t="shared" ref="AG264:AG287" si="335">ROUND((AP264),2)</f>
        <v>0</v>
      </c>
      <c r="AH264" s="2">
        <f t="shared" ref="AH264:AI267" si="336">(EW264)</f>
        <v>0</v>
      </c>
      <c r="AI264" s="2">
        <f t="shared" si="336"/>
        <v>0</v>
      </c>
      <c r="AJ264" s="2">
        <f t="shared" ref="AJ264:AJ287" si="337">ROUND((AS264),2)</f>
        <v>0</v>
      </c>
      <c r="AK264" s="2">
        <v>1333.41</v>
      </c>
      <c r="AL264" s="2">
        <v>1333.41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106</v>
      </c>
      <c r="AU264" s="2">
        <v>54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6</v>
      </c>
      <c r="BE264" s="2" t="s">
        <v>6</v>
      </c>
      <c r="BF264" s="2" t="s">
        <v>6</v>
      </c>
      <c r="BG264" s="2" t="s">
        <v>6</v>
      </c>
      <c r="BH264" s="2">
        <v>3</v>
      </c>
      <c r="BI264" s="2">
        <v>1</v>
      </c>
      <c r="BJ264" s="2" t="s">
        <v>481</v>
      </c>
      <c r="BK264" s="2"/>
      <c r="BL264" s="2"/>
      <c r="BM264" s="2">
        <v>10001</v>
      </c>
      <c r="BN264" s="2">
        <v>0</v>
      </c>
      <c r="BO264" s="2" t="s">
        <v>6</v>
      </c>
      <c r="BP264" s="2">
        <v>0</v>
      </c>
      <c r="BQ264" s="2">
        <v>2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6</v>
      </c>
      <c r="BZ264" s="2">
        <v>118</v>
      </c>
      <c r="CA264" s="2">
        <v>63</v>
      </c>
      <c r="CB264" s="2"/>
      <c r="CC264" s="2"/>
      <c r="CD264" s="2"/>
      <c r="CE264" s="2"/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6</v>
      </c>
      <c r="CO264" s="2">
        <v>0</v>
      </c>
      <c r="CP264" s="2">
        <f t="shared" ref="CP264:CP287" si="338">(P264+Q264+S264)</f>
        <v>44802.58</v>
      </c>
      <c r="CQ264" s="2">
        <f t="shared" ref="CQ264:CQ287" si="339">AC264*BC264</f>
        <v>1333.41</v>
      </c>
      <c r="CR264" s="2">
        <f t="shared" ref="CR264:CR287" si="340">AD264*BB264</f>
        <v>0</v>
      </c>
      <c r="CS264" s="2">
        <f t="shared" ref="CS264:CS287" si="341">AE264*BS264</f>
        <v>0</v>
      </c>
      <c r="CT264" s="2">
        <f t="shared" ref="CT264:CT287" si="342">AF264*BA264</f>
        <v>0</v>
      </c>
      <c r="CU264" s="2">
        <f t="shared" ref="CU264:CU287" si="343">AG264</f>
        <v>0</v>
      </c>
      <c r="CV264" s="2">
        <f t="shared" ref="CV264:CV287" si="344">AH264</f>
        <v>0</v>
      </c>
      <c r="CW264" s="2">
        <f t="shared" ref="CW264:CW287" si="345">AI264</f>
        <v>0</v>
      </c>
      <c r="CX264" s="2">
        <f t="shared" ref="CX264:CX287" si="346">AJ264</f>
        <v>0</v>
      </c>
      <c r="CY264" s="2">
        <f t="shared" ref="CY264:CY287" si="347">(((S264+R264)*AT264)/100)</f>
        <v>0</v>
      </c>
      <c r="CZ264" s="2">
        <f t="shared" ref="CZ264:CZ287" si="348">(((S264+R264)*AU264)/100)</f>
        <v>0</v>
      </c>
      <c r="DA264" s="2"/>
      <c r="DB264" s="2"/>
      <c r="DC264" s="2" t="s">
        <v>6</v>
      </c>
      <c r="DD264" s="2" t="s">
        <v>6</v>
      </c>
      <c r="DE264" s="2" t="s">
        <v>6</v>
      </c>
      <c r="DF264" s="2" t="s">
        <v>6</v>
      </c>
      <c r="DG264" s="2" t="s">
        <v>6</v>
      </c>
      <c r="DH264" s="2" t="s">
        <v>6</v>
      </c>
      <c r="DI264" s="2" t="s">
        <v>6</v>
      </c>
      <c r="DJ264" s="2" t="s">
        <v>6</v>
      </c>
      <c r="DK264" s="2" t="s">
        <v>6</v>
      </c>
      <c r="DL264" s="2" t="s">
        <v>6</v>
      </c>
      <c r="DM264" s="2" t="s">
        <v>6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1005</v>
      </c>
      <c r="DV264" s="2" t="s">
        <v>36</v>
      </c>
      <c r="DW264" s="2" t="s">
        <v>36</v>
      </c>
      <c r="DX264" s="2">
        <v>1</v>
      </c>
      <c r="DY264" s="2"/>
      <c r="DZ264" s="2"/>
      <c r="EA264" s="2"/>
      <c r="EB264" s="2"/>
      <c r="EC264" s="2"/>
      <c r="ED264" s="2"/>
      <c r="EE264" s="2">
        <v>16510487</v>
      </c>
      <c r="EF264" s="2">
        <v>2</v>
      </c>
      <c r="EG264" s="2" t="s">
        <v>40</v>
      </c>
      <c r="EH264" s="2">
        <v>0</v>
      </c>
      <c r="EI264" s="2" t="s">
        <v>6</v>
      </c>
      <c r="EJ264" s="2">
        <v>1</v>
      </c>
      <c r="EK264" s="2">
        <v>10001</v>
      </c>
      <c r="EL264" s="2" t="s">
        <v>459</v>
      </c>
      <c r="EM264" s="2" t="s">
        <v>460</v>
      </c>
      <c r="EN264" s="2"/>
      <c r="EO264" s="2" t="s">
        <v>6</v>
      </c>
      <c r="EP264" s="2"/>
      <c r="EQ264" s="2">
        <v>0</v>
      </c>
      <c r="ER264" s="2">
        <v>1333.41</v>
      </c>
      <c r="ES264" s="2">
        <v>1333.41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ref="FR264:FR287" si="349">ROUND(IF(AND(BH264=3,BI264=3),P264,0),2)</f>
        <v>0</v>
      </c>
      <c r="FS264" s="2">
        <v>0</v>
      </c>
      <c r="FT264" s="2" t="s">
        <v>44</v>
      </c>
      <c r="FU264" s="2" t="s">
        <v>45</v>
      </c>
      <c r="FV264" s="2"/>
      <c r="FW264" s="2"/>
      <c r="FX264" s="2">
        <v>106.2</v>
      </c>
      <c r="FY264" s="2">
        <v>53.55</v>
      </c>
      <c r="FZ264" s="2"/>
      <c r="GA264" s="2" t="s">
        <v>6</v>
      </c>
      <c r="GB264" s="2"/>
      <c r="GC264" s="2"/>
      <c r="GD264" s="2">
        <v>0</v>
      </c>
      <c r="GE264" s="2"/>
      <c r="GF264" s="2">
        <v>603328333</v>
      </c>
      <c r="GG264" s="2">
        <v>2</v>
      </c>
      <c r="GH264" s="2">
        <v>1</v>
      </c>
      <c r="GI264" s="2">
        <v>-2</v>
      </c>
      <c r="GJ264" s="2">
        <v>0</v>
      </c>
      <c r="GK264" s="2">
        <f>ROUND(R264*(R12)/100,2)</f>
        <v>0</v>
      </c>
      <c r="GL264" s="2">
        <f t="shared" ref="GL264:GL287" si="350">ROUND(IF(AND(BH264=3,BI264=3,FS264&lt;&gt;0),P264,0),2)</f>
        <v>0</v>
      </c>
      <c r="GM264" s="2">
        <f t="shared" ref="GM264:GM287" si="351">ROUND(O264+X264+Y264+GK264,2)+GX264</f>
        <v>44802.58</v>
      </c>
      <c r="GN264" s="2">
        <f t="shared" ref="GN264:GN287" si="352">IF(OR(BI264=0,BI264=1),ROUND(O264+X264+Y264+GK264,2),0)</f>
        <v>44802.58</v>
      </c>
      <c r="GO264" s="2">
        <f t="shared" ref="GO264:GO287" si="353">IF(BI264=2,ROUND(O264+X264+Y264+GK264,2),0)</f>
        <v>0</v>
      </c>
      <c r="GP264" s="2">
        <f t="shared" ref="GP264:GP287" si="354">IF(BI264=4,ROUND(O264+X264+Y264+GK264,2)+GX264,0)</f>
        <v>0</v>
      </c>
      <c r="GQ264" s="2"/>
      <c r="GR264" s="2">
        <v>0</v>
      </c>
      <c r="GS264" s="2">
        <v>3</v>
      </c>
      <c r="GT264" s="2">
        <v>0</v>
      </c>
      <c r="GU264" s="2" t="s">
        <v>6</v>
      </c>
      <c r="GV264" s="2">
        <f t="shared" ref="GV264:GV287" si="355">ROUND(GT264,2)</f>
        <v>0</v>
      </c>
      <c r="GW264" s="2">
        <v>1</v>
      </c>
      <c r="GX264" s="2">
        <f t="shared" ref="GX264:GX287" si="356">ROUND(GV264*GW264*I264,2)</f>
        <v>0</v>
      </c>
      <c r="GY264" s="2"/>
      <c r="GZ264" s="2"/>
      <c r="HA264" s="2">
        <v>0</v>
      </c>
      <c r="HB264" s="2">
        <v>0</v>
      </c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18</v>
      </c>
      <c r="B265">
        <v>1</v>
      </c>
      <c r="C265">
        <v>590</v>
      </c>
      <c r="E265" t="s">
        <v>478</v>
      </c>
      <c r="F265" t="s">
        <v>479</v>
      </c>
      <c r="G265" t="s">
        <v>480</v>
      </c>
      <c r="H265" t="s">
        <v>36</v>
      </c>
      <c r="I265">
        <f>I263*J265</f>
        <v>33.6</v>
      </c>
      <c r="J265">
        <v>100</v>
      </c>
      <c r="O265">
        <f t="shared" si="322"/>
        <v>293904.90000000002</v>
      </c>
      <c r="P265">
        <f t="shared" si="323"/>
        <v>293904.90000000002</v>
      </c>
      <c r="Q265">
        <f t="shared" si="324"/>
        <v>0</v>
      </c>
      <c r="R265">
        <f t="shared" si="325"/>
        <v>0</v>
      </c>
      <c r="S265">
        <f t="shared" si="326"/>
        <v>0</v>
      </c>
      <c r="T265">
        <f t="shared" si="327"/>
        <v>0</v>
      </c>
      <c r="U265">
        <f t="shared" si="328"/>
        <v>0</v>
      </c>
      <c r="V265">
        <f t="shared" si="329"/>
        <v>0</v>
      </c>
      <c r="W265">
        <f t="shared" si="330"/>
        <v>0</v>
      </c>
      <c r="X265">
        <f t="shared" si="331"/>
        <v>0</v>
      </c>
      <c r="Y265">
        <f t="shared" si="332"/>
        <v>0</v>
      </c>
      <c r="AA265">
        <v>16697019</v>
      </c>
      <c r="AB265">
        <f t="shared" si="333"/>
        <v>1333.41</v>
      </c>
      <c r="AC265">
        <f t="shared" si="321"/>
        <v>1333.41</v>
      </c>
      <c r="AD265">
        <f>ROUND((((ET265)-(EU265))+AE265),2)</f>
        <v>0</v>
      </c>
      <c r="AE265">
        <f t="shared" si="334"/>
        <v>0</v>
      </c>
      <c r="AF265">
        <f t="shared" si="334"/>
        <v>0</v>
      </c>
      <c r="AG265">
        <f t="shared" si="335"/>
        <v>0</v>
      </c>
      <c r="AH265">
        <f t="shared" si="336"/>
        <v>0</v>
      </c>
      <c r="AI265">
        <f t="shared" si="336"/>
        <v>0</v>
      </c>
      <c r="AJ265">
        <f t="shared" si="337"/>
        <v>0</v>
      </c>
      <c r="AK265">
        <v>1333.41</v>
      </c>
      <c r="AL265">
        <v>1333.41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106</v>
      </c>
      <c r="AU265">
        <v>54</v>
      </c>
      <c r="AV265">
        <v>1</v>
      </c>
      <c r="AW265">
        <v>1</v>
      </c>
      <c r="AZ265">
        <v>6.56</v>
      </c>
      <c r="BA265">
        <v>1</v>
      </c>
      <c r="BB265">
        <v>1</v>
      </c>
      <c r="BC265">
        <v>6.56</v>
      </c>
      <c r="BD265" t="s">
        <v>6</v>
      </c>
      <c r="BE265" t="s">
        <v>6</v>
      </c>
      <c r="BF265" t="s">
        <v>6</v>
      </c>
      <c r="BG265" t="s">
        <v>6</v>
      </c>
      <c r="BH265">
        <v>3</v>
      </c>
      <c r="BI265">
        <v>1</v>
      </c>
      <c r="BJ265" t="s">
        <v>481</v>
      </c>
      <c r="BM265">
        <v>10001</v>
      </c>
      <c r="BN265">
        <v>0</v>
      </c>
      <c r="BO265" t="s">
        <v>6</v>
      </c>
      <c r="BP265">
        <v>0</v>
      </c>
      <c r="BQ265">
        <v>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118</v>
      </c>
      <c r="CA265">
        <v>63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338"/>
        <v>293904.90000000002</v>
      </c>
      <c r="CQ265">
        <f t="shared" si="339"/>
        <v>8747.1695999999993</v>
      </c>
      <c r="CR265">
        <f t="shared" si="340"/>
        <v>0</v>
      </c>
      <c r="CS265">
        <f t="shared" si="341"/>
        <v>0</v>
      </c>
      <c r="CT265">
        <f t="shared" si="342"/>
        <v>0</v>
      </c>
      <c r="CU265">
        <f t="shared" si="343"/>
        <v>0</v>
      </c>
      <c r="CV265">
        <f t="shared" si="344"/>
        <v>0</v>
      </c>
      <c r="CW265">
        <f t="shared" si="345"/>
        <v>0</v>
      </c>
      <c r="CX265">
        <f t="shared" si="346"/>
        <v>0</v>
      </c>
      <c r="CY265">
        <f t="shared" si="347"/>
        <v>0</v>
      </c>
      <c r="CZ265">
        <f t="shared" si="348"/>
        <v>0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1005</v>
      </c>
      <c r="DV265" t="s">
        <v>36</v>
      </c>
      <c r="DW265" t="s">
        <v>36</v>
      </c>
      <c r="DX265">
        <v>1</v>
      </c>
      <c r="EE265">
        <v>16510487</v>
      </c>
      <c r="EF265">
        <v>2</v>
      </c>
      <c r="EG265" t="s">
        <v>40</v>
      </c>
      <c r="EH265">
        <v>0</v>
      </c>
      <c r="EI265" t="s">
        <v>6</v>
      </c>
      <c r="EJ265">
        <v>1</v>
      </c>
      <c r="EK265">
        <v>10001</v>
      </c>
      <c r="EL265" t="s">
        <v>459</v>
      </c>
      <c r="EM265" t="s">
        <v>460</v>
      </c>
      <c r="EO265" t="s">
        <v>6</v>
      </c>
      <c r="EQ265">
        <v>0</v>
      </c>
      <c r="ER265">
        <v>1333.41</v>
      </c>
      <c r="ES265">
        <v>1333.41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349"/>
        <v>0</v>
      </c>
      <c r="FS265">
        <v>0</v>
      </c>
      <c r="FT265" t="s">
        <v>44</v>
      </c>
      <c r="FU265" t="s">
        <v>45</v>
      </c>
      <c r="FX265">
        <v>106.2</v>
      </c>
      <c r="FY265">
        <v>53.55</v>
      </c>
      <c r="GA265" t="s">
        <v>6</v>
      </c>
      <c r="GD265">
        <v>0</v>
      </c>
      <c r="GF265">
        <v>603328333</v>
      </c>
      <c r="GG265">
        <v>1</v>
      </c>
      <c r="GH265">
        <v>1</v>
      </c>
      <c r="GI265">
        <v>4</v>
      </c>
      <c r="GJ265">
        <v>0</v>
      </c>
      <c r="GK265">
        <f>ROUND(R265*(S12)/100,2)</f>
        <v>0</v>
      </c>
      <c r="GL265">
        <f t="shared" si="350"/>
        <v>0</v>
      </c>
      <c r="GM265">
        <f t="shared" si="351"/>
        <v>293904.90000000002</v>
      </c>
      <c r="GN265">
        <f t="shared" si="352"/>
        <v>293904.90000000002</v>
      </c>
      <c r="GO265">
        <f t="shared" si="353"/>
        <v>0</v>
      </c>
      <c r="GP265">
        <f t="shared" si="354"/>
        <v>0</v>
      </c>
      <c r="GR265">
        <v>0</v>
      </c>
      <c r="GS265">
        <v>3</v>
      </c>
      <c r="GT265">
        <v>0</v>
      </c>
      <c r="GU265" t="s">
        <v>6</v>
      </c>
      <c r="GV265">
        <f t="shared" si="355"/>
        <v>0</v>
      </c>
      <c r="GW265">
        <v>1</v>
      </c>
      <c r="GX265">
        <f t="shared" si="356"/>
        <v>0</v>
      </c>
      <c r="HA265">
        <v>0</v>
      </c>
      <c r="HB265">
        <v>0</v>
      </c>
      <c r="IK265">
        <v>0</v>
      </c>
    </row>
    <row r="266" spans="1:255" x14ac:dyDescent="0.2">
      <c r="A266" s="2">
        <v>18</v>
      </c>
      <c r="B266" s="2">
        <v>1</v>
      </c>
      <c r="C266" s="2">
        <v>577</v>
      </c>
      <c r="D266" s="2"/>
      <c r="E266" s="2" t="s">
        <v>482</v>
      </c>
      <c r="F266" s="2" t="s">
        <v>483</v>
      </c>
      <c r="G266" s="2" t="s">
        <v>484</v>
      </c>
      <c r="H266" s="2" t="s">
        <v>36</v>
      </c>
      <c r="I266" s="2">
        <f>I262*J266</f>
        <v>7.84</v>
      </c>
      <c r="J266" s="2">
        <v>23.333333333333332</v>
      </c>
      <c r="K266" s="2"/>
      <c r="L266" s="2"/>
      <c r="M266" s="2"/>
      <c r="N266" s="2"/>
      <c r="O266" s="2">
        <f t="shared" si="322"/>
        <v>848.84</v>
      </c>
      <c r="P266" s="2">
        <f t="shared" si="323"/>
        <v>848.84</v>
      </c>
      <c r="Q266" s="2">
        <f t="shared" si="324"/>
        <v>0</v>
      </c>
      <c r="R266" s="2">
        <f t="shared" si="325"/>
        <v>0</v>
      </c>
      <c r="S266" s="2">
        <f t="shared" si="326"/>
        <v>0</v>
      </c>
      <c r="T266" s="2">
        <f t="shared" si="327"/>
        <v>0</v>
      </c>
      <c r="U266" s="2">
        <f t="shared" si="328"/>
        <v>0</v>
      </c>
      <c r="V266" s="2">
        <f t="shared" si="329"/>
        <v>0</v>
      </c>
      <c r="W266" s="2">
        <f t="shared" si="330"/>
        <v>0</v>
      </c>
      <c r="X266" s="2">
        <f t="shared" si="331"/>
        <v>0</v>
      </c>
      <c r="Y266" s="2">
        <f t="shared" si="332"/>
        <v>0</v>
      </c>
      <c r="Z266" s="2"/>
      <c r="AA266" s="2">
        <v>16697018</v>
      </c>
      <c r="AB266" s="2">
        <f t="shared" si="333"/>
        <v>108.27</v>
      </c>
      <c r="AC266" s="2">
        <f t="shared" si="321"/>
        <v>108.27</v>
      </c>
      <c r="AD266" s="2">
        <f>ROUND((((ET266)-(EU266))+AE266),2)</f>
        <v>0</v>
      </c>
      <c r="AE266" s="2">
        <f t="shared" si="334"/>
        <v>0</v>
      </c>
      <c r="AF266" s="2">
        <f t="shared" si="334"/>
        <v>0</v>
      </c>
      <c r="AG266" s="2">
        <f t="shared" si="335"/>
        <v>0</v>
      </c>
      <c r="AH266" s="2">
        <f t="shared" si="336"/>
        <v>0</v>
      </c>
      <c r="AI266" s="2">
        <f t="shared" si="336"/>
        <v>0</v>
      </c>
      <c r="AJ266" s="2">
        <f t="shared" si="337"/>
        <v>0</v>
      </c>
      <c r="AK266" s="2">
        <v>108.27</v>
      </c>
      <c r="AL266" s="2">
        <v>108.27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106</v>
      </c>
      <c r="AU266" s="2">
        <v>54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6</v>
      </c>
      <c r="BE266" s="2" t="s">
        <v>6</v>
      </c>
      <c r="BF266" s="2" t="s">
        <v>6</v>
      </c>
      <c r="BG266" s="2" t="s">
        <v>6</v>
      </c>
      <c r="BH266" s="2">
        <v>3</v>
      </c>
      <c r="BI266" s="2">
        <v>1</v>
      </c>
      <c r="BJ266" s="2" t="s">
        <v>485</v>
      </c>
      <c r="BK266" s="2"/>
      <c r="BL266" s="2"/>
      <c r="BM266" s="2">
        <v>10001</v>
      </c>
      <c r="BN266" s="2">
        <v>0</v>
      </c>
      <c r="BO266" s="2" t="s">
        <v>6</v>
      </c>
      <c r="BP266" s="2">
        <v>0</v>
      </c>
      <c r="BQ266" s="2">
        <v>2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6</v>
      </c>
      <c r="BZ266" s="2">
        <v>118</v>
      </c>
      <c r="CA266" s="2">
        <v>63</v>
      </c>
      <c r="CB266" s="2"/>
      <c r="CC266" s="2"/>
      <c r="CD266" s="2"/>
      <c r="CE266" s="2"/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6</v>
      </c>
      <c r="CO266" s="2">
        <v>0</v>
      </c>
      <c r="CP266" s="2">
        <f t="shared" si="338"/>
        <v>848.84</v>
      </c>
      <c r="CQ266" s="2">
        <f t="shared" si="339"/>
        <v>108.27</v>
      </c>
      <c r="CR266" s="2">
        <f t="shared" si="340"/>
        <v>0</v>
      </c>
      <c r="CS266" s="2">
        <f t="shared" si="341"/>
        <v>0</v>
      </c>
      <c r="CT266" s="2">
        <f t="shared" si="342"/>
        <v>0</v>
      </c>
      <c r="CU266" s="2">
        <f t="shared" si="343"/>
        <v>0</v>
      </c>
      <c r="CV266" s="2">
        <f t="shared" si="344"/>
        <v>0</v>
      </c>
      <c r="CW266" s="2">
        <f t="shared" si="345"/>
        <v>0</v>
      </c>
      <c r="CX266" s="2">
        <f t="shared" si="346"/>
        <v>0</v>
      </c>
      <c r="CY266" s="2">
        <f t="shared" si="347"/>
        <v>0</v>
      </c>
      <c r="CZ266" s="2">
        <f t="shared" si="348"/>
        <v>0</v>
      </c>
      <c r="DA266" s="2"/>
      <c r="DB266" s="2"/>
      <c r="DC266" s="2" t="s">
        <v>6</v>
      </c>
      <c r="DD266" s="2" t="s">
        <v>6</v>
      </c>
      <c r="DE266" s="2" t="s">
        <v>6</v>
      </c>
      <c r="DF266" s="2" t="s">
        <v>6</v>
      </c>
      <c r="DG266" s="2" t="s">
        <v>6</v>
      </c>
      <c r="DH266" s="2" t="s">
        <v>6</v>
      </c>
      <c r="DI266" s="2" t="s">
        <v>6</v>
      </c>
      <c r="DJ266" s="2" t="s">
        <v>6</v>
      </c>
      <c r="DK266" s="2" t="s">
        <v>6</v>
      </c>
      <c r="DL266" s="2" t="s">
        <v>6</v>
      </c>
      <c r="DM266" s="2" t="s">
        <v>6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1005</v>
      </c>
      <c r="DV266" s="2" t="s">
        <v>36</v>
      </c>
      <c r="DW266" s="2" t="s">
        <v>36</v>
      </c>
      <c r="DX266" s="2">
        <v>1</v>
      </c>
      <c r="DY266" s="2"/>
      <c r="DZ266" s="2"/>
      <c r="EA266" s="2"/>
      <c r="EB266" s="2"/>
      <c r="EC266" s="2"/>
      <c r="ED266" s="2"/>
      <c r="EE266" s="2">
        <v>16510487</v>
      </c>
      <c r="EF266" s="2">
        <v>2</v>
      </c>
      <c r="EG266" s="2" t="s">
        <v>40</v>
      </c>
      <c r="EH266" s="2">
        <v>0</v>
      </c>
      <c r="EI266" s="2" t="s">
        <v>6</v>
      </c>
      <c r="EJ266" s="2">
        <v>1</v>
      </c>
      <c r="EK266" s="2">
        <v>10001</v>
      </c>
      <c r="EL266" s="2" t="s">
        <v>459</v>
      </c>
      <c r="EM266" s="2" t="s">
        <v>460</v>
      </c>
      <c r="EN266" s="2"/>
      <c r="EO266" s="2" t="s">
        <v>6</v>
      </c>
      <c r="EP266" s="2"/>
      <c r="EQ266" s="2">
        <v>0</v>
      </c>
      <c r="ER266" s="2">
        <v>108.27</v>
      </c>
      <c r="ES266" s="2">
        <v>108.27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349"/>
        <v>0</v>
      </c>
      <c r="FS266" s="2">
        <v>0</v>
      </c>
      <c r="FT266" s="2" t="s">
        <v>44</v>
      </c>
      <c r="FU266" s="2" t="s">
        <v>45</v>
      </c>
      <c r="FV266" s="2"/>
      <c r="FW266" s="2"/>
      <c r="FX266" s="2">
        <v>106.2</v>
      </c>
      <c r="FY266" s="2">
        <v>53.55</v>
      </c>
      <c r="FZ266" s="2"/>
      <c r="GA266" s="2" t="s">
        <v>6</v>
      </c>
      <c r="GB266" s="2"/>
      <c r="GC266" s="2"/>
      <c r="GD266" s="2">
        <v>0</v>
      </c>
      <c r="GE266" s="2"/>
      <c r="GF266" s="2">
        <v>-583686985</v>
      </c>
      <c r="GG266" s="2">
        <v>2</v>
      </c>
      <c r="GH266" s="2">
        <v>1</v>
      </c>
      <c r="GI266" s="2">
        <v>-2</v>
      </c>
      <c r="GJ266" s="2">
        <v>0</v>
      </c>
      <c r="GK266" s="2">
        <f>ROUND(R266*(R12)/100,2)</f>
        <v>0</v>
      </c>
      <c r="GL266" s="2">
        <f t="shared" si="350"/>
        <v>0</v>
      </c>
      <c r="GM266" s="2">
        <f t="shared" si="351"/>
        <v>848.84</v>
      </c>
      <c r="GN266" s="2">
        <f t="shared" si="352"/>
        <v>848.84</v>
      </c>
      <c r="GO266" s="2">
        <f t="shared" si="353"/>
        <v>0</v>
      </c>
      <c r="GP266" s="2">
        <f t="shared" si="354"/>
        <v>0</v>
      </c>
      <c r="GQ266" s="2"/>
      <c r="GR266" s="2">
        <v>0</v>
      </c>
      <c r="GS266" s="2">
        <v>3</v>
      </c>
      <c r="GT266" s="2">
        <v>0</v>
      </c>
      <c r="GU266" s="2" t="s">
        <v>6</v>
      </c>
      <c r="GV266" s="2">
        <f t="shared" si="355"/>
        <v>0</v>
      </c>
      <c r="GW266" s="2">
        <v>1</v>
      </c>
      <c r="GX266" s="2">
        <f t="shared" si="356"/>
        <v>0</v>
      </c>
      <c r="GY266" s="2"/>
      <c r="GZ266" s="2"/>
      <c r="HA266" s="2">
        <v>0</v>
      </c>
      <c r="HB266" s="2">
        <v>0</v>
      </c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18</v>
      </c>
      <c r="B267">
        <v>1</v>
      </c>
      <c r="C267">
        <v>589</v>
      </c>
      <c r="E267" t="s">
        <v>482</v>
      </c>
      <c r="F267" t="s">
        <v>483</v>
      </c>
      <c r="G267" t="s">
        <v>484</v>
      </c>
      <c r="H267" t="s">
        <v>36</v>
      </c>
      <c r="I267">
        <f>I263*J267</f>
        <v>7.84</v>
      </c>
      <c r="J267">
        <v>23.333333333333332</v>
      </c>
      <c r="O267">
        <f t="shared" si="322"/>
        <v>5568.37</v>
      </c>
      <c r="P267">
        <f t="shared" si="323"/>
        <v>5568.37</v>
      </c>
      <c r="Q267">
        <f t="shared" si="324"/>
        <v>0</v>
      </c>
      <c r="R267">
        <f t="shared" si="325"/>
        <v>0</v>
      </c>
      <c r="S267">
        <f t="shared" si="326"/>
        <v>0</v>
      </c>
      <c r="T267">
        <f t="shared" si="327"/>
        <v>0</v>
      </c>
      <c r="U267">
        <f t="shared" si="328"/>
        <v>0</v>
      </c>
      <c r="V267">
        <f t="shared" si="329"/>
        <v>0</v>
      </c>
      <c r="W267">
        <f t="shared" si="330"/>
        <v>0</v>
      </c>
      <c r="X267">
        <f t="shared" si="331"/>
        <v>0</v>
      </c>
      <c r="Y267">
        <f t="shared" si="332"/>
        <v>0</v>
      </c>
      <c r="AA267">
        <v>16697019</v>
      </c>
      <c r="AB267">
        <f t="shared" si="333"/>
        <v>108.27</v>
      </c>
      <c r="AC267">
        <f t="shared" si="321"/>
        <v>108.27</v>
      </c>
      <c r="AD267">
        <f>ROUND((((ET267)-(EU267))+AE267),2)</f>
        <v>0</v>
      </c>
      <c r="AE267">
        <f t="shared" si="334"/>
        <v>0</v>
      </c>
      <c r="AF267">
        <f t="shared" si="334"/>
        <v>0</v>
      </c>
      <c r="AG267">
        <f t="shared" si="335"/>
        <v>0</v>
      </c>
      <c r="AH267">
        <f t="shared" si="336"/>
        <v>0</v>
      </c>
      <c r="AI267">
        <f t="shared" si="336"/>
        <v>0</v>
      </c>
      <c r="AJ267">
        <f t="shared" si="337"/>
        <v>0</v>
      </c>
      <c r="AK267">
        <v>108.27</v>
      </c>
      <c r="AL267">
        <v>108.27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106</v>
      </c>
      <c r="AU267">
        <v>54</v>
      </c>
      <c r="AV267">
        <v>1</v>
      </c>
      <c r="AW267">
        <v>1</v>
      </c>
      <c r="AZ267">
        <v>6.56</v>
      </c>
      <c r="BA267">
        <v>1</v>
      </c>
      <c r="BB267">
        <v>1</v>
      </c>
      <c r="BC267">
        <v>6.56</v>
      </c>
      <c r="BD267" t="s">
        <v>6</v>
      </c>
      <c r="BE267" t="s">
        <v>6</v>
      </c>
      <c r="BF267" t="s">
        <v>6</v>
      </c>
      <c r="BG267" t="s">
        <v>6</v>
      </c>
      <c r="BH267">
        <v>3</v>
      </c>
      <c r="BI267">
        <v>1</v>
      </c>
      <c r="BJ267" t="s">
        <v>485</v>
      </c>
      <c r="BM267">
        <v>10001</v>
      </c>
      <c r="BN267">
        <v>0</v>
      </c>
      <c r="BO267" t="s">
        <v>6</v>
      </c>
      <c r="BP267">
        <v>0</v>
      </c>
      <c r="BQ267">
        <v>2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118</v>
      </c>
      <c r="CA267">
        <v>63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338"/>
        <v>5568.37</v>
      </c>
      <c r="CQ267">
        <f t="shared" si="339"/>
        <v>710.25119999999993</v>
      </c>
      <c r="CR267">
        <f t="shared" si="340"/>
        <v>0</v>
      </c>
      <c r="CS267">
        <f t="shared" si="341"/>
        <v>0</v>
      </c>
      <c r="CT267">
        <f t="shared" si="342"/>
        <v>0</v>
      </c>
      <c r="CU267">
        <f t="shared" si="343"/>
        <v>0</v>
      </c>
      <c r="CV267">
        <f t="shared" si="344"/>
        <v>0</v>
      </c>
      <c r="CW267">
        <f t="shared" si="345"/>
        <v>0</v>
      </c>
      <c r="CX267">
        <f t="shared" si="346"/>
        <v>0</v>
      </c>
      <c r="CY267">
        <f t="shared" si="347"/>
        <v>0</v>
      </c>
      <c r="CZ267">
        <f t="shared" si="348"/>
        <v>0</v>
      </c>
      <c r="DC267" t="s">
        <v>6</v>
      </c>
      <c r="DD267" t="s">
        <v>6</v>
      </c>
      <c r="DE267" t="s">
        <v>6</v>
      </c>
      <c r="DF267" t="s">
        <v>6</v>
      </c>
      <c r="DG267" t="s">
        <v>6</v>
      </c>
      <c r="DH267" t="s">
        <v>6</v>
      </c>
      <c r="DI267" t="s">
        <v>6</v>
      </c>
      <c r="DJ267" t="s">
        <v>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1005</v>
      </c>
      <c r="DV267" t="s">
        <v>36</v>
      </c>
      <c r="DW267" t="s">
        <v>36</v>
      </c>
      <c r="DX267">
        <v>1</v>
      </c>
      <c r="EE267">
        <v>16510487</v>
      </c>
      <c r="EF267">
        <v>2</v>
      </c>
      <c r="EG267" t="s">
        <v>40</v>
      </c>
      <c r="EH267">
        <v>0</v>
      </c>
      <c r="EI267" t="s">
        <v>6</v>
      </c>
      <c r="EJ267">
        <v>1</v>
      </c>
      <c r="EK267">
        <v>10001</v>
      </c>
      <c r="EL267" t="s">
        <v>459</v>
      </c>
      <c r="EM267" t="s">
        <v>460</v>
      </c>
      <c r="EO267" t="s">
        <v>6</v>
      </c>
      <c r="EQ267">
        <v>0</v>
      </c>
      <c r="ER267">
        <v>108.27</v>
      </c>
      <c r="ES267">
        <v>108.27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349"/>
        <v>0</v>
      </c>
      <c r="FS267">
        <v>0</v>
      </c>
      <c r="FT267" t="s">
        <v>44</v>
      </c>
      <c r="FU267" t="s">
        <v>45</v>
      </c>
      <c r="FX267">
        <v>106.2</v>
      </c>
      <c r="FY267">
        <v>53.55</v>
      </c>
      <c r="GA267" t="s">
        <v>6</v>
      </c>
      <c r="GD267">
        <v>0</v>
      </c>
      <c r="GF267">
        <v>-583686985</v>
      </c>
      <c r="GG267">
        <v>1</v>
      </c>
      <c r="GH267">
        <v>1</v>
      </c>
      <c r="GI267">
        <v>4</v>
      </c>
      <c r="GJ267">
        <v>0</v>
      </c>
      <c r="GK267">
        <f>ROUND(R267*(S12)/100,2)</f>
        <v>0</v>
      </c>
      <c r="GL267">
        <f t="shared" si="350"/>
        <v>0</v>
      </c>
      <c r="GM267">
        <f t="shared" si="351"/>
        <v>5568.37</v>
      </c>
      <c r="GN267">
        <f t="shared" si="352"/>
        <v>5568.37</v>
      </c>
      <c r="GO267">
        <f t="shared" si="353"/>
        <v>0</v>
      </c>
      <c r="GP267">
        <f t="shared" si="354"/>
        <v>0</v>
      </c>
      <c r="GR267">
        <v>0</v>
      </c>
      <c r="GS267">
        <v>3</v>
      </c>
      <c r="GT267">
        <v>0</v>
      </c>
      <c r="GU267" t="s">
        <v>6</v>
      </c>
      <c r="GV267">
        <f t="shared" si="355"/>
        <v>0</v>
      </c>
      <c r="GW267">
        <v>1</v>
      </c>
      <c r="GX267">
        <f t="shared" si="356"/>
        <v>0</v>
      </c>
      <c r="HA267">
        <v>0</v>
      </c>
      <c r="HB267">
        <v>0</v>
      </c>
      <c r="IK267">
        <v>0</v>
      </c>
    </row>
    <row r="268" spans="1:255" x14ac:dyDescent="0.2">
      <c r="A268" s="2">
        <v>17</v>
      </c>
      <c r="B268" s="2">
        <v>1</v>
      </c>
      <c r="C268" s="2">
        <f>ROW(SmtRes!A604)</f>
        <v>604</v>
      </c>
      <c r="D268" s="2">
        <f>ROW(EtalonRes!A601)</f>
        <v>601</v>
      </c>
      <c r="E268" s="2" t="s">
        <v>486</v>
      </c>
      <c r="F268" s="2" t="s">
        <v>487</v>
      </c>
      <c r="G268" s="2" t="s">
        <v>488</v>
      </c>
      <c r="H268" s="2" t="s">
        <v>18</v>
      </c>
      <c r="I268" s="2">
        <f>ROUND(5.04/100,9)</f>
        <v>5.04E-2</v>
      </c>
      <c r="J268" s="2">
        <v>0</v>
      </c>
      <c r="K268" s="2"/>
      <c r="L268" s="2"/>
      <c r="M268" s="2"/>
      <c r="N268" s="2"/>
      <c r="O268" s="2">
        <f t="shared" si="322"/>
        <v>586.78</v>
      </c>
      <c r="P268" s="2">
        <f t="shared" si="323"/>
        <v>488.98</v>
      </c>
      <c r="Q268" s="2">
        <f t="shared" si="324"/>
        <v>16.079999999999998</v>
      </c>
      <c r="R268" s="2">
        <f t="shared" si="325"/>
        <v>3.17</v>
      </c>
      <c r="S268" s="2">
        <f t="shared" si="326"/>
        <v>81.72</v>
      </c>
      <c r="T268" s="2">
        <f t="shared" si="327"/>
        <v>0</v>
      </c>
      <c r="U268" s="2">
        <f t="shared" si="328"/>
        <v>9.3506868000000001</v>
      </c>
      <c r="V268" s="2">
        <f t="shared" si="329"/>
        <v>0.26649</v>
      </c>
      <c r="W268" s="2">
        <f t="shared" si="330"/>
        <v>0</v>
      </c>
      <c r="X268" s="2">
        <f t="shared" si="331"/>
        <v>89.98</v>
      </c>
      <c r="Y268" s="2">
        <f t="shared" si="332"/>
        <v>45.84</v>
      </c>
      <c r="Z268" s="2"/>
      <c r="AA268" s="2">
        <v>16697018</v>
      </c>
      <c r="AB268" s="2">
        <f t="shared" si="333"/>
        <v>11642.55</v>
      </c>
      <c r="AC268" s="2">
        <f t="shared" si="321"/>
        <v>9702.02</v>
      </c>
      <c r="AD268" s="2">
        <f>ROUND(((((ET268*1.25))-((EU268*1.25)))+AE268),2)</f>
        <v>319.01</v>
      </c>
      <c r="AE268" s="2">
        <f>ROUND(((EU268*1.25)),2)</f>
        <v>62.9</v>
      </c>
      <c r="AF268" s="2">
        <f>ROUND(((EV268*1.15)),2)</f>
        <v>1621.52</v>
      </c>
      <c r="AG268" s="2">
        <f t="shared" si="335"/>
        <v>0</v>
      </c>
      <c r="AH268" s="2">
        <f>((EW268*1.15))</f>
        <v>185.52950000000001</v>
      </c>
      <c r="AI268" s="2">
        <f>((EX268*1.25))</f>
        <v>5.2875000000000005</v>
      </c>
      <c r="AJ268" s="2">
        <f t="shared" si="337"/>
        <v>0</v>
      </c>
      <c r="AK268" s="2">
        <v>11367.25</v>
      </c>
      <c r="AL268" s="2">
        <v>9702.02</v>
      </c>
      <c r="AM268" s="2">
        <v>255.21</v>
      </c>
      <c r="AN268" s="2">
        <v>50.32</v>
      </c>
      <c r="AO268" s="2">
        <v>1410.02</v>
      </c>
      <c r="AP268" s="2">
        <v>0</v>
      </c>
      <c r="AQ268" s="2">
        <v>161.33000000000001</v>
      </c>
      <c r="AR268" s="2">
        <v>4.2300000000000004</v>
      </c>
      <c r="AS268" s="2">
        <v>0</v>
      </c>
      <c r="AT268" s="2">
        <v>106</v>
      </c>
      <c r="AU268" s="2">
        <v>54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6</v>
      </c>
      <c r="BE268" s="2" t="s">
        <v>6</v>
      </c>
      <c r="BF268" s="2" t="s">
        <v>6</v>
      </c>
      <c r="BG268" s="2" t="s">
        <v>6</v>
      </c>
      <c r="BH268" s="2">
        <v>0</v>
      </c>
      <c r="BI268" s="2">
        <v>1</v>
      </c>
      <c r="BJ268" s="2" t="s">
        <v>489</v>
      </c>
      <c r="BK268" s="2"/>
      <c r="BL268" s="2"/>
      <c r="BM268" s="2">
        <v>10001</v>
      </c>
      <c r="BN268" s="2">
        <v>0</v>
      </c>
      <c r="BO268" s="2" t="s">
        <v>6</v>
      </c>
      <c r="BP268" s="2">
        <v>0</v>
      </c>
      <c r="BQ268" s="2">
        <v>2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6</v>
      </c>
      <c r="BZ268" s="2">
        <v>118</v>
      </c>
      <c r="CA268" s="2">
        <v>63</v>
      </c>
      <c r="CB268" s="2"/>
      <c r="CC268" s="2"/>
      <c r="CD268" s="2"/>
      <c r="CE268" s="2"/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1430</v>
      </c>
      <c r="CO268" s="2">
        <v>0</v>
      </c>
      <c r="CP268" s="2">
        <f t="shared" si="338"/>
        <v>586.78</v>
      </c>
      <c r="CQ268" s="2">
        <f t="shared" si="339"/>
        <v>9702.02</v>
      </c>
      <c r="CR268" s="2">
        <f t="shared" si="340"/>
        <v>319.01</v>
      </c>
      <c r="CS268" s="2">
        <f t="shared" si="341"/>
        <v>62.9</v>
      </c>
      <c r="CT268" s="2">
        <f t="shared" si="342"/>
        <v>1621.52</v>
      </c>
      <c r="CU268" s="2">
        <f t="shared" si="343"/>
        <v>0</v>
      </c>
      <c r="CV268" s="2">
        <f t="shared" si="344"/>
        <v>185.52950000000001</v>
      </c>
      <c r="CW268" s="2">
        <f t="shared" si="345"/>
        <v>5.2875000000000005</v>
      </c>
      <c r="CX268" s="2">
        <f t="shared" si="346"/>
        <v>0</v>
      </c>
      <c r="CY268" s="2">
        <f t="shared" si="347"/>
        <v>89.983400000000003</v>
      </c>
      <c r="CZ268" s="2">
        <f t="shared" si="348"/>
        <v>45.840600000000002</v>
      </c>
      <c r="DA268" s="2"/>
      <c r="DB268" s="2"/>
      <c r="DC268" s="2" t="s">
        <v>6</v>
      </c>
      <c r="DD268" s="2" t="s">
        <v>6</v>
      </c>
      <c r="DE268" s="2" t="s">
        <v>38</v>
      </c>
      <c r="DF268" s="2" t="s">
        <v>38</v>
      </c>
      <c r="DG268" s="2" t="s">
        <v>39</v>
      </c>
      <c r="DH268" s="2" t="s">
        <v>6</v>
      </c>
      <c r="DI268" s="2" t="s">
        <v>39</v>
      </c>
      <c r="DJ268" s="2" t="s">
        <v>38</v>
      </c>
      <c r="DK268" s="2" t="s">
        <v>6</v>
      </c>
      <c r="DL268" s="2" t="s">
        <v>6</v>
      </c>
      <c r="DM268" s="2" t="s">
        <v>6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1005</v>
      </c>
      <c r="DV268" s="2" t="s">
        <v>18</v>
      </c>
      <c r="DW268" s="2" t="s">
        <v>18</v>
      </c>
      <c r="DX268" s="2">
        <v>100</v>
      </c>
      <c r="DY268" s="2"/>
      <c r="DZ268" s="2"/>
      <c r="EA268" s="2"/>
      <c r="EB268" s="2"/>
      <c r="EC268" s="2"/>
      <c r="ED268" s="2"/>
      <c r="EE268" s="2">
        <v>16510487</v>
      </c>
      <c r="EF268" s="2">
        <v>2</v>
      </c>
      <c r="EG268" s="2" t="s">
        <v>40</v>
      </c>
      <c r="EH268" s="2">
        <v>0</v>
      </c>
      <c r="EI268" s="2" t="s">
        <v>6</v>
      </c>
      <c r="EJ268" s="2">
        <v>1</v>
      </c>
      <c r="EK268" s="2">
        <v>10001</v>
      </c>
      <c r="EL268" s="2" t="s">
        <v>459</v>
      </c>
      <c r="EM268" s="2" t="s">
        <v>460</v>
      </c>
      <c r="EN268" s="2"/>
      <c r="EO268" s="2" t="s">
        <v>43</v>
      </c>
      <c r="EP268" s="2"/>
      <c r="EQ268" s="2">
        <v>131072</v>
      </c>
      <c r="ER268" s="2">
        <v>11367.25</v>
      </c>
      <c r="ES268" s="2">
        <v>9702.02</v>
      </c>
      <c r="ET268" s="2">
        <v>255.21</v>
      </c>
      <c r="EU268" s="2">
        <v>50.32</v>
      </c>
      <c r="EV268" s="2">
        <v>1410.02</v>
      </c>
      <c r="EW268" s="2">
        <v>161.33000000000001</v>
      </c>
      <c r="EX268" s="2">
        <v>4.2300000000000004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349"/>
        <v>0</v>
      </c>
      <c r="FS268" s="2">
        <v>0</v>
      </c>
      <c r="FT268" s="2" t="s">
        <v>44</v>
      </c>
      <c r="FU268" s="2" t="s">
        <v>45</v>
      </c>
      <c r="FV268" s="2"/>
      <c r="FW268" s="2"/>
      <c r="FX268" s="2">
        <v>106.2</v>
      </c>
      <c r="FY268" s="2">
        <v>53.55</v>
      </c>
      <c r="FZ268" s="2"/>
      <c r="GA268" s="2" t="s">
        <v>6</v>
      </c>
      <c r="GB268" s="2"/>
      <c r="GC268" s="2"/>
      <c r="GD268" s="2">
        <v>0</v>
      </c>
      <c r="GE268" s="2"/>
      <c r="GF268" s="2">
        <v>-309528481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0</v>
      </c>
      <c r="GL268" s="2">
        <f t="shared" si="350"/>
        <v>0</v>
      </c>
      <c r="GM268" s="2">
        <f t="shared" si="351"/>
        <v>722.6</v>
      </c>
      <c r="GN268" s="2">
        <f t="shared" si="352"/>
        <v>722.6</v>
      </c>
      <c r="GO268" s="2">
        <f t="shared" si="353"/>
        <v>0</v>
      </c>
      <c r="GP268" s="2">
        <f t="shared" si="354"/>
        <v>0</v>
      </c>
      <c r="GQ268" s="2"/>
      <c r="GR268" s="2">
        <v>0</v>
      </c>
      <c r="GS268" s="2">
        <v>3</v>
      </c>
      <c r="GT268" s="2">
        <v>0</v>
      </c>
      <c r="GU268" s="2" t="s">
        <v>6</v>
      </c>
      <c r="GV268" s="2">
        <f t="shared" si="355"/>
        <v>0</v>
      </c>
      <c r="GW268" s="2">
        <v>1</v>
      </c>
      <c r="GX268" s="2">
        <f t="shared" si="356"/>
        <v>0</v>
      </c>
      <c r="GY268" s="2"/>
      <c r="GZ268" s="2"/>
      <c r="HA268" s="2">
        <v>0</v>
      </c>
      <c r="HB268" s="2">
        <v>0</v>
      </c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ROW(SmtRes!A616)</f>
        <v>616</v>
      </c>
      <c r="D269">
        <f>ROW(EtalonRes!A612)</f>
        <v>612</v>
      </c>
      <c r="E269" t="s">
        <v>486</v>
      </c>
      <c r="F269" t="s">
        <v>487</v>
      </c>
      <c r="G269" t="s">
        <v>488</v>
      </c>
      <c r="H269" t="s">
        <v>18</v>
      </c>
      <c r="I269">
        <f>ROUND(5.04/100,9)</f>
        <v>5.04E-2</v>
      </c>
      <c r="J269">
        <v>0</v>
      </c>
      <c r="O269">
        <f t="shared" si="322"/>
        <v>3849.3</v>
      </c>
      <c r="P269">
        <f t="shared" si="323"/>
        <v>3207.72</v>
      </c>
      <c r="Q269">
        <f t="shared" si="324"/>
        <v>105.47</v>
      </c>
      <c r="R269">
        <f t="shared" si="325"/>
        <v>20.8</v>
      </c>
      <c r="S269">
        <f t="shared" si="326"/>
        <v>536.11</v>
      </c>
      <c r="T269">
        <f t="shared" si="327"/>
        <v>0</v>
      </c>
      <c r="U269">
        <f t="shared" si="328"/>
        <v>9.3506868000000001</v>
      </c>
      <c r="V269">
        <f t="shared" si="329"/>
        <v>0.26649</v>
      </c>
      <c r="W269">
        <f t="shared" si="330"/>
        <v>0</v>
      </c>
      <c r="X269">
        <f t="shared" si="331"/>
        <v>590.32000000000005</v>
      </c>
      <c r="Y269">
        <f t="shared" si="332"/>
        <v>300.73</v>
      </c>
      <c r="AA269">
        <v>16697019</v>
      </c>
      <c r="AB269">
        <f t="shared" si="333"/>
        <v>11642.55</v>
      </c>
      <c r="AC269">
        <f t="shared" si="321"/>
        <v>9702.02</v>
      </c>
      <c r="AD269">
        <f>ROUND(((((ET269*1.25))-((EU269*1.25)))+AE269),2)</f>
        <v>319.01</v>
      </c>
      <c r="AE269">
        <f>ROUND(((EU269*1.25)),2)</f>
        <v>62.9</v>
      </c>
      <c r="AF269">
        <f>ROUND(((EV269*1.15)),2)</f>
        <v>1621.52</v>
      </c>
      <c r="AG269">
        <f t="shared" si="335"/>
        <v>0</v>
      </c>
      <c r="AH269">
        <f>((EW269*1.15))</f>
        <v>185.52950000000001</v>
      </c>
      <c r="AI269">
        <f>((EX269*1.25))</f>
        <v>5.2875000000000005</v>
      </c>
      <c r="AJ269">
        <f t="shared" si="337"/>
        <v>0</v>
      </c>
      <c r="AK269">
        <v>11367.25</v>
      </c>
      <c r="AL269">
        <v>9702.02</v>
      </c>
      <c r="AM269">
        <v>255.21</v>
      </c>
      <c r="AN269">
        <v>50.32</v>
      </c>
      <c r="AO269">
        <v>1410.02</v>
      </c>
      <c r="AP269">
        <v>0</v>
      </c>
      <c r="AQ269">
        <v>161.33000000000001</v>
      </c>
      <c r="AR269">
        <v>4.2300000000000004</v>
      </c>
      <c r="AS269">
        <v>0</v>
      </c>
      <c r="AT269">
        <v>106</v>
      </c>
      <c r="AU269">
        <v>54</v>
      </c>
      <c r="AV269">
        <v>1</v>
      </c>
      <c r="AW269">
        <v>1</v>
      </c>
      <c r="AZ269">
        <v>6.56</v>
      </c>
      <c r="BA269">
        <v>6.56</v>
      </c>
      <c r="BB269">
        <v>6.56</v>
      </c>
      <c r="BC269">
        <v>6.56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1</v>
      </c>
      <c r="BJ269" t="s">
        <v>489</v>
      </c>
      <c r="BM269">
        <v>10001</v>
      </c>
      <c r="BN269">
        <v>0</v>
      </c>
      <c r="BO269" t="s">
        <v>6</v>
      </c>
      <c r="BP269">
        <v>0</v>
      </c>
      <c r="BQ269">
        <v>2</v>
      </c>
      <c r="BR269">
        <v>0</v>
      </c>
      <c r="BS269">
        <v>6.56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118</v>
      </c>
      <c r="CA269">
        <v>63</v>
      </c>
      <c r="CF269">
        <v>0</v>
      </c>
      <c r="CG269">
        <v>0</v>
      </c>
      <c r="CM269">
        <v>0</v>
      </c>
      <c r="CN269" t="s">
        <v>1430</v>
      </c>
      <c r="CO269">
        <v>0</v>
      </c>
      <c r="CP269">
        <f t="shared" si="338"/>
        <v>3849.2999999999997</v>
      </c>
      <c r="CQ269">
        <f t="shared" si="339"/>
        <v>63645.251199999999</v>
      </c>
      <c r="CR269">
        <f t="shared" si="340"/>
        <v>2092.7055999999998</v>
      </c>
      <c r="CS269">
        <f t="shared" si="341"/>
        <v>412.62399999999997</v>
      </c>
      <c r="CT269">
        <f t="shared" si="342"/>
        <v>10637.171199999999</v>
      </c>
      <c r="CU269">
        <f t="shared" si="343"/>
        <v>0</v>
      </c>
      <c r="CV269">
        <f t="shared" si="344"/>
        <v>185.52950000000001</v>
      </c>
      <c r="CW269">
        <f t="shared" si="345"/>
        <v>5.2875000000000005</v>
      </c>
      <c r="CX269">
        <f t="shared" si="346"/>
        <v>0</v>
      </c>
      <c r="CY269">
        <f t="shared" si="347"/>
        <v>590.32460000000003</v>
      </c>
      <c r="CZ269">
        <f t="shared" si="348"/>
        <v>300.73140000000001</v>
      </c>
      <c r="DC269" t="s">
        <v>6</v>
      </c>
      <c r="DD269" t="s">
        <v>6</v>
      </c>
      <c r="DE269" t="s">
        <v>38</v>
      </c>
      <c r="DF269" t="s">
        <v>38</v>
      </c>
      <c r="DG269" t="s">
        <v>39</v>
      </c>
      <c r="DH269" t="s">
        <v>6</v>
      </c>
      <c r="DI269" t="s">
        <v>39</v>
      </c>
      <c r="DJ269" t="s">
        <v>38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1005</v>
      </c>
      <c r="DV269" t="s">
        <v>18</v>
      </c>
      <c r="DW269" t="s">
        <v>18</v>
      </c>
      <c r="DX269">
        <v>100</v>
      </c>
      <c r="EE269">
        <v>16510487</v>
      </c>
      <c r="EF269">
        <v>2</v>
      </c>
      <c r="EG269" t="s">
        <v>40</v>
      </c>
      <c r="EH269">
        <v>0</v>
      </c>
      <c r="EI269" t="s">
        <v>6</v>
      </c>
      <c r="EJ269">
        <v>1</v>
      </c>
      <c r="EK269">
        <v>10001</v>
      </c>
      <c r="EL269" t="s">
        <v>459</v>
      </c>
      <c r="EM269" t="s">
        <v>460</v>
      </c>
      <c r="EO269" t="s">
        <v>43</v>
      </c>
      <c r="EQ269">
        <v>131072</v>
      </c>
      <c r="ER269">
        <v>11367.25</v>
      </c>
      <c r="ES269">
        <v>9702.02</v>
      </c>
      <c r="ET269">
        <v>255.21</v>
      </c>
      <c r="EU269">
        <v>50.32</v>
      </c>
      <c r="EV269">
        <v>1410.02</v>
      </c>
      <c r="EW269">
        <v>161.33000000000001</v>
      </c>
      <c r="EX269">
        <v>4.2300000000000004</v>
      </c>
      <c r="EY269">
        <v>0</v>
      </c>
      <c r="FQ269">
        <v>0</v>
      </c>
      <c r="FR269">
        <f t="shared" si="349"/>
        <v>0</v>
      </c>
      <c r="FS269">
        <v>0</v>
      </c>
      <c r="FT269" t="s">
        <v>44</v>
      </c>
      <c r="FU269" t="s">
        <v>45</v>
      </c>
      <c r="FX269">
        <v>106.2</v>
      </c>
      <c r="FY269">
        <v>53.55</v>
      </c>
      <c r="GA269" t="s">
        <v>6</v>
      </c>
      <c r="GD269">
        <v>0</v>
      </c>
      <c r="GF269">
        <v>-309528481</v>
      </c>
      <c r="GG269">
        <v>1</v>
      </c>
      <c r="GH269">
        <v>1</v>
      </c>
      <c r="GI269">
        <v>4</v>
      </c>
      <c r="GJ269">
        <v>0</v>
      </c>
      <c r="GK269">
        <f>ROUND(R269*(S12)/100,2)</f>
        <v>0</v>
      </c>
      <c r="GL269">
        <f t="shared" si="350"/>
        <v>0</v>
      </c>
      <c r="GM269">
        <f t="shared" si="351"/>
        <v>4740.3500000000004</v>
      </c>
      <c r="GN269">
        <f t="shared" si="352"/>
        <v>4740.3500000000004</v>
      </c>
      <c r="GO269">
        <f t="shared" si="353"/>
        <v>0</v>
      </c>
      <c r="GP269">
        <f t="shared" si="354"/>
        <v>0</v>
      </c>
      <c r="GR269">
        <v>0</v>
      </c>
      <c r="GS269">
        <v>3</v>
      </c>
      <c r="GT269">
        <v>0</v>
      </c>
      <c r="GU269" t="s">
        <v>6</v>
      </c>
      <c r="GV269">
        <f t="shared" si="355"/>
        <v>0</v>
      </c>
      <c r="GW269">
        <v>1</v>
      </c>
      <c r="GX269">
        <f t="shared" si="356"/>
        <v>0</v>
      </c>
      <c r="HA269">
        <v>0</v>
      </c>
      <c r="HB269">
        <v>0</v>
      </c>
      <c r="IK269">
        <v>0</v>
      </c>
    </row>
    <row r="270" spans="1:255" x14ac:dyDescent="0.2">
      <c r="A270" s="2">
        <v>18</v>
      </c>
      <c r="B270" s="2">
        <v>1</v>
      </c>
      <c r="C270" s="2">
        <v>602</v>
      </c>
      <c r="D270" s="2"/>
      <c r="E270" s="2" t="s">
        <v>490</v>
      </c>
      <c r="F270" s="2" t="s">
        <v>491</v>
      </c>
      <c r="G270" s="2" t="s">
        <v>492</v>
      </c>
      <c r="H270" s="2" t="s">
        <v>440</v>
      </c>
      <c r="I270" s="2">
        <f>I268*J270</f>
        <v>2</v>
      </c>
      <c r="J270" s="2">
        <v>39.682539682539684</v>
      </c>
      <c r="K270" s="2"/>
      <c r="L270" s="2"/>
      <c r="M270" s="2"/>
      <c r="N270" s="2"/>
      <c r="O270" s="2">
        <f t="shared" si="322"/>
        <v>3667.94</v>
      </c>
      <c r="P270" s="2">
        <f t="shared" si="323"/>
        <v>3667.94</v>
      </c>
      <c r="Q270" s="2">
        <f t="shared" si="324"/>
        <v>0</v>
      </c>
      <c r="R270" s="2">
        <f t="shared" si="325"/>
        <v>0</v>
      </c>
      <c r="S270" s="2">
        <f t="shared" si="326"/>
        <v>0</v>
      </c>
      <c r="T270" s="2">
        <f t="shared" si="327"/>
        <v>0</v>
      </c>
      <c r="U270" s="2">
        <f t="shared" si="328"/>
        <v>0</v>
      </c>
      <c r="V270" s="2">
        <f t="shared" si="329"/>
        <v>0</v>
      </c>
      <c r="W270" s="2">
        <f t="shared" si="330"/>
        <v>0</v>
      </c>
      <c r="X270" s="2">
        <f t="shared" si="331"/>
        <v>0</v>
      </c>
      <c r="Y270" s="2">
        <f t="shared" si="332"/>
        <v>0</v>
      </c>
      <c r="Z270" s="2"/>
      <c r="AA270" s="2">
        <v>16697018</v>
      </c>
      <c r="AB270" s="2">
        <f t="shared" si="333"/>
        <v>1833.97</v>
      </c>
      <c r="AC270" s="2">
        <f t="shared" si="321"/>
        <v>1833.97</v>
      </c>
      <c r="AD270" s="2">
        <f>ROUND((((ET270)-(EU270))+AE270),2)</f>
        <v>0</v>
      </c>
      <c r="AE270" s="2">
        <f t="shared" ref="AE270:AF273" si="357">ROUND((EU270),2)</f>
        <v>0</v>
      </c>
      <c r="AF270" s="2">
        <f t="shared" si="357"/>
        <v>0</v>
      </c>
      <c r="AG270" s="2">
        <f t="shared" si="335"/>
        <v>0</v>
      </c>
      <c r="AH270" s="2">
        <f t="shared" ref="AH270:AI273" si="358">(EW270)</f>
        <v>0</v>
      </c>
      <c r="AI270" s="2">
        <f t="shared" si="358"/>
        <v>0</v>
      </c>
      <c r="AJ270" s="2">
        <f t="shared" si="337"/>
        <v>0</v>
      </c>
      <c r="AK270" s="2">
        <v>1833.97</v>
      </c>
      <c r="AL270" s="2">
        <v>1833.97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106</v>
      </c>
      <c r="AU270" s="2">
        <v>54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6</v>
      </c>
      <c r="BE270" s="2" t="s">
        <v>6</v>
      </c>
      <c r="BF270" s="2" t="s">
        <v>6</v>
      </c>
      <c r="BG270" s="2" t="s">
        <v>6</v>
      </c>
      <c r="BH270" s="2">
        <v>3</v>
      </c>
      <c r="BI270" s="2">
        <v>1</v>
      </c>
      <c r="BJ270" s="2" t="s">
        <v>493</v>
      </c>
      <c r="BK270" s="2"/>
      <c r="BL270" s="2"/>
      <c r="BM270" s="2">
        <v>10001</v>
      </c>
      <c r="BN270" s="2">
        <v>0</v>
      </c>
      <c r="BO270" s="2" t="s">
        <v>6</v>
      </c>
      <c r="BP270" s="2">
        <v>0</v>
      </c>
      <c r="BQ270" s="2">
        <v>2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6</v>
      </c>
      <c r="BZ270" s="2">
        <v>118</v>
      </c>
      <c r="CA270" s="2">
        <v>63</v>
      </c>
      <c r="CB270" s="2"/>
      <c r="CC270" s="2"/>
      <c r="CD270" s="2"/>
      <c r="CE270" s="2"/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6</v>
      </c>
      <c r="CO270" s="2">
        <v>0</v>
      </c>
      <c r="CP270" s="2">
        <f t="shared" si="338"/>
        <v>3667.94</v>
      </c>
      <c r="CQ270" s="2">
        <f t="shared" si="339"/>
        <v>1833.97</v>
      </c>
      <c r="CR270" s="2">
        <f t="shared" si="340"/>
        <v>0</v>
      </c>
      <c r="CS270" s="2">
        <f t="shared" si="341"/>
        <v>0</v>
      </c>
      <c r="CT270" s="2">
        <f t="shared" si="342"/>
        <v>0</v>
      </c>
      <c r="CU270" s="2">
        <f t="shared" si="343"/>
        <v>0</v>
      </c>
      <c r="CV270" s="2">
        <f t="shared" si="344"/>
        <v>0</v>
      </c>
      <c r="CW270" s="2">
        <f t="shared" si="345"/>
        <v>0</v>
      </c>
      <c r="CX270" s="2">
        <f t="shared" si="346"/>
        <v>0</v>
      </c>
      <c r="CY270" s="2">
        <f t="shared" si="347"/>
        <v>0</v>
      </c>
      <c r="CZ270" s="2">
        <f t="shared" si="348"/>
        <v>0</v>
      </c>
      <c r="DA270" s="2"/>
      <c r="DB270" s="2"/>
      <c r="DC270" s="2" t="s">
        <v>6</v>
      </c>
      <c r="DD270" s="2" t="s">
        <v>6</v>
      </c>
      <c r="DE270" s="2" t="s">
        <v>6</v>
      </c>
      <c r="DF270" s="2" t="s">
        <v>6</v>
      </c>
      <c r="DG270" s="2" t="s">
        <v>6</v>
      </c>
      <c r="DH270" s="2" t="s">
        <v>6</v>
      </c>
      <c r="DI270" s="2" t="s">
        <v>6</v>
      </c>
      <c r="DJ270" s="2" t="s">
        <v>6</v>
      </c>
      <c r="DK270" s="2" t="s">
        <v>6</v>
      </c>
      <c r="DL270" s="2" t="s">
        <v>6</v>
      </c>
      <c r="DM270" s="2" t="s">
        <v>6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1010</v>
      </c>
      <c r="DV270" s="2" t="s">
        <v>440</v>
      </c>
      <c r="DW270" s="2" t="s">
        <v>440</v>
      </c>
      <c r="DX270" s="2">
        <v>1</v>
      </c>
      <c r="DY270" s="2"/>
      <c r="DZ270" s="2"/>
      <c r="EA270" s="2"/>
      <c r="EB270" s="2"/>
      <c r="EC270" s="2"/>
      <c r="ED270" s="2"/>
      <c r="EE270" s="2">
        <v>16510487</v>
      </c>
      <c r="EF270" s="2">
        <v>2</v>
      </c>
      <c r="EG270" s="2" t="s">
        <v>40</v>
      </c>
      <c r="EH270" s="2">
        <v>0</v>
      </c>
      <c r="EI270" s="2" t="s">
        <v>6</v>
      </c>
      <c r="EJ270" s="2">
        <v>1</v>
      </c>
      <c r="EK270" s="2">
        <v>10001</v>
      </c>
      <c r="EL270" s="2" t="s">
        <v>459</v>
      </c>
      <c r="EM270" s="2" t="s">
        <v>460</v>
      </c>
      <c r="EN270" s="2"/>
      <c r="EO270" s="2" t="s">
        <v>6</v>
      </c>
      <c r="EP270" s="2"/>
      <c r="EQ270" s="2">
        <v>0</v>
      </c>
      <c r="ER270" s="2">
        <v>1833.97</v>
      </c>
      <c r="ES270" s="2">
        <v>1833.97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349"/>
        <v>0</v>
      </c>
      <c r="FS270" s="2">
        <v>0</v>
      </c>
      <c r="FT270" s="2" t="s">
        <v>44</v>
      </c>
      <c r="FU270" s="2" t="s">
        <v>45</v>
      </c>
      <c r="FV270" s="2"/>
      <c r="FW270" s="2"/>
      <c r="FX270" s="2">
        <v>106.2</v>
      </c>
      <c r="FY270" s="2">
        <v>53.55</v>
      </c>
      <c r="FZ270" s="2"/>
      <c r="GA270" s="2" t="s">
        <v>6</v>
      </c>
      <c r="GB270" s="2"/>
      <c r="GC270" s="2"/>
      <c r="GD270" s="2">
        <v>0</v>
      </c>
      <c r="GE270" s="2"/>
      <c r="GF270" s="2">
        <v>63013054</v>
      </c>
      <c r="GG270" s="2">
        <v>2</v>
      </c>
      <c r="GH270" s="2">
        <v>1</v>
      </c>
      <c r="GI270" s="2">
        <v>-2</v>
      </c>
      <c r="GJ270" s="2">
        <v>0</v>
      </c>
      <c r="GK270" s="2">
        <f>ROUND(R270*(R12)/100,2)</f>
        <v>0</v>
      </c>
      <c r="GL270" s="2">
        <f t="shared" si="350"/>
        <v>0</v>
      </c>
      <c r="GM270" s="2">
        <f t="shared" si="351"/>
        <v>3667.94</v>
      </c>
      <c r="GN270" s="2">
        <f t="shared" si="352"/>
        <v>3667.94</v>
      </c>
      <c r="GO270" s="2">
        <f t="shared" si="353"/>
        <v>0</v>
      </c>
      <c r="GP270" s="2">
        <f t="shared" si="354"/>
        <v>0</v>
      </c>
      <c r="GQ270" s="2"/>
      <c r="GR270" s="2">
        <v>0</v>
      </c>
      <c r="GS270" s="2">
        <v>3</v>
      </c>
      <c r="GT270" s="2">
        <v>0</v>
      </c>
      <c r="GU270" s="2" t="s">
        <v>6</v>
      </c>
      <c r="GV270" s="2">
        <f t="shared" si="355"/>
        <v>0</v>
      </c>
      <c r="GW270" s="2">
        <v>1</v>
      </c>
      <c r="GX270" s="2">
        <f t="shared" si="356"/>
        <v>0</v>
      </c>
      <c r="GY270" s="2"/>
      <c r="GZ270" s="2"/>
      <c r="HA270" s="2">
        <v>0</v>
      </c>
      <c r="HB270" s="2">
        <v>0</v>
      </c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18</v>
      </c>
      <c r="B271">
        <v>1</v>
      </c>
      <c r="C271">
        <v>614</v>
      </c>
      <c r="E271" t="s">
        <v>490</v>
      </c>
      <c r="F271" t="s">
        <v>491</v>
      </c>
      <c r="G271" t="s">
        <v>492</v>
      </c>
      <c r="H271" t="s">
        <v>440</v>
      </c>
      <c r="I271">
        <f>I269*J271</f>
        <v>2</v>
      </c>
      <c r="J271">
        <v>39.682539682539684</v>
      </c>
      <c r="O271">
        <f t="shared" si="322"/>
        <v>24061.69</v>
      </c>
      <c r="P271">
        <f t="shared" si="323"/>
        <v>24061.69</v>
      </c>
      <c r="Q271">
        <f t="shared" si="324"/>
        <v>0</v>
      </c>
      <c r="R271">
        <f t="shared" si="325"/>
        <v>0</v>
      </c>
      <c r="S271">
        <f t="shared" si="326"/>
        <v>0</v>
      </c>
      <c r="T271">
        <f t="shared" si="327"/>
        <v>0</v>
      </c>
      <c r="U271">
        <f t="shared" si="328"/>
        <v>0</v>
      </c>
      <c r="V271">
        <f t="shared" si="329"/>
        <v>0</v>
      </c>
      <c r="W271">
        <f t="shared" si="330"/>
        <v>0</v>
      </c>
      <c r="X271">
        <f t="shared" si="331"/>
        <v>0</v>
      </c>
      <c r="Y271">
        <f t="shared" si="332"/>
        <v>0</v>
      </c>
      <c r="AA271">
        <v>16697019</v>
      </c>
      <c r="AB271">
        <f t="shared" si="333"/>
        <v>1833.97</v>
      </c>
      <c r="AC271">
        <f t="shared" si="321"/>
        <v>1833.97</v>
      </c>
      <c r="AD271">
        <f>ROUND((((ET271)-(EU271))+AE271),2)</f>
        <v>0</v>
      </c>
      <c r="AE271">
        <f t="shared" si="357"/>
        <v>0</v>
      </c>
      <c r="AF271">
        <f t="shared" si="357"/>
        <v>0</v>
      </c>
      <c r="AG271">
        <f t="shared" si="335"/>
        <v>0</v>
      </c>
      <c r="AH271">
        <f t="shared" si="358"/>
        <v>0</v>
      </c>
      <c r="AI271">
        <f t="shared" si="358"/>
        <v>0</v>
      </c>
      <c r="AJ271">
        <f t="shared" si="337"/>
        <v>0</v>
      </c>
      <c r="AK271">
        <v>1833.97</v>
      </c>
      <c r="AL271">
        <v>1833.97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106</v>
      </c>
      <c r="AU271">
        <v>54</v>
      </c>
      <c r="AV271">
        <v>1</v>
      </c>
      <c r="AW271">
        <v>1</v>
      </c>
      <c r="AZ271">
        <v>6.56</v>
      </c>
      <c r="BA271">
        <v>1</v>
      </c>
      <c r="BB271">
        <v>1</v>
      </c>
      <c r="BC271">
        <v>6.56</v>
      </c>
      <c r="BD271" t="s">
        <v>6</v>
      </c>
      <c r="BE271" t="s">
        <v>6</v>
      </c>
      <c r="BF271" t="s">
        <v>6</v>
      </c>
      <c r="BG271" t="s">
        <v>6</v>
      </c>
      <c r="BH271">
        <v>3</v>
      </c>
      <c r="BI271">
        <v>1</v>
      </c>
      <c r="BJ271" t="s">
        <v>493</v>
      </c>
      <c r="BM271">
        <v>10001</v>
      </c>
      <c r="BN271">
        <v>0</v>
      </c>
      <c r="BO271" t="s">
        <v>6</v>
      </c>
      <c r="BP271">
        <v>0</v>
      </c>
      <c r="BQ271">
        <v>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118</v>
      </c>
      <c r="CA271">
        <v>63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338"/>
        <v>24061.69</v>
      </c>
      <c r="CQ271">
        <f t="shared" si="339"/>
        <v>12030.843199999999</v>
      </c>
      <c r="CR271">
        <f t="shared" si="340"/>
        <v>0</v>
      </c>
      <c r="CS271">
        <f t="shared" si="341"/>
        <v>0</v>
      </c>
      <c r="CT271">
        <f t="shared" si="342"/>
        <v>0</v>
      </c>
      <c r="CU271">
        <f t="shared" si="343"/>
        <v>0</v>
      </c>
      <c r="CV271">
        <f t="shared" si="344"/>
        <v>0</v>
      </c>
      <c r="CW271">
        <f t="shared" si="345"/>
        <v>0</v>
      </c>
      <c r="CX271">
        <f t="shared" si="346"/>
        <v>0</v>
      </c>
      <c r="CY271">
        <f t="shared" si="347"/>
        <v>0</v>
      </c>
      <c r="CZ271">
        <f t="shared" si="348"/>
        <v>0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440</v>
      </c>
      <c r="DW271" t="s">
        <v>440</v>
      </c>
      <c r="DX271">
        <v>1</v>
      </c>
      <c r="EE271">
        <v>16510487</v>
      </c>
      <c r="EF271">
        <v>2</v>
      </c>
      <c r="EG271" t="s">
        <v>40</v>
      </c>
      <c r="EH271">
        <v>0</v>
      </c>
      <c r="EI271" t="s">
        <v>6</v>
      </c>
      <c r="EJ271">
        <v>1</v>
      </c>
      <c r="EK271">
        <v>10001</v>
      </c>
      <c r="EL271" t="s">
        <v>459</v>
      </c>
      <c r="EM271" t="s">
        <v>460</v>
      </c>
      <c r="EO271" t="s">
        <v>6</v>
      </c>
      <c r="EQ271">
        <v>0</v>
      </c>
      <c r="ER271">
        <v>1833.97</v>
      </c>
      <c r="ES271">
        <v>1833.97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349"/>
        <v>0</v>
      </c>
      <c r="FS271">
        <v>0</v>
      </c>
      <c r="FT271" t="s">
        <v>44</v>
      </c>
      <c r="FU271" t="s">
        <v>45</v>
      </c>
      <c r="FX271">
        <v>106.2</v>
      </c>
      <c r="FY271">
        <v>53.55</v>
      </c>
      <c r="GA271" t="s">
        <v>6</v>
      </c>
      <c r="GD271">
        <v>0</v>
      </c>
      <c r="GF271">
        <v>63013054</v>
      </c>
      <c r="GG271">
        <v>1</v>
      </c>
      <c r="GH271">
        <v>1</v>
      </c>
      <c r="GI271">
        <v>4</v>
      </c>
      <c r="GJ271">
        <v>0</v>
      </c>
      <c r="GK271">
        <f>ROUND(R271*(S12)/100,2)</f>
        <v>0</v>
      </c>
      <c r="GL271">
        <f t="shared" si="350"/>
        <v>0</v>
      </c>
      <c r="GM271">
        <f t="shared" si="351"/>
        <v>24061.69</v>
      </c>
      <c r="GN271">
        <f t="shared" si="352"/>
        <v>24061.69</v>
      </c>
      <c r="GO271">
        <f t="shared" si="353"/>
        <v>0</v>
      </c>
      <c r="GP271">
        <f t="shared" si="354"/>
        <v>0</v>
      </c>
      <c r="GR271">
        <v>0</v>
      </c>
      <c r="GS271">
        <v>3</v>
      </c>
      <c r="GT271">
        <v>0</v>
      </c>
      <c r="GU271" t="s">
        <v>6</v>
      </c>
      <c r="GV271">
        <f t="shared" si="355"/>
        <v>0</v>
      </c>
      <c r="GW271">
        <v>1</v>
      </c>
      <c r="GX271">
        <f t="shared" si="356"/>
        <v>0</v>
      </c>
      <c r="HA271">
        <v>0</v>
      </c>
      <c r="HB271">
        <v>0</v>
      </c>
      <c r="IK271">
        <v>0</v>
      </c>
    </row>
    <row r="272" spans="1:255" x14ac:dyDescent="0.2">
      <c r="A272" s="2">
        <v>18</v>
      </c>
      <c r="B272" s="2">
        <v>1</v>
      </c>
      <c r="C272" s="2">
        <v>601</v>
      </c>
      <c r="D272" s="2"/>
      <c r="E272" s="2" t="s">
        <v>494</v>
      </c>
      <c r="F272" s="2" t="s">
        <v>483</v>
      </c>
      <c r="G272" s="2" t="s">
        <v>484</v>
      </c>
      <c r="H272" s="2" t="s">
        <v>36</v>
      </c>
      <c r="I272" s="2">
        <f>I268*J272</f>
        <v>3.3599999999999994</v>
      </c>
      <c r="J272" s="2">
        <v>66.666666666666657</v>
      </c>
      <c r="K272" s="2"/>
      <c r="L272" s="2"/>
      <c r="M272" s="2"/>
      <c r="N272" s="2"/>
      <c r="O272" s="2">
        <f t="shared" si="322"/>
        <v>363.79</v>
      </c>
      <c r="P272" s="2">
        <f t="shared" si="323"/>
        <v>363.79</v>
      </c>
      <c r="Q272" s="2">
        <f t="shared" si="324"/>
        <v>0</v>
      </c>
      <c r="R272" s="2">
        <f t="shared" si="325"/>
        <v>0</v>
      </c>
      <c r="S272" s="2">
        <f t="shared" si="326"/>
        <v>0</v>
      </c>
      <c r="T272" s="2">
        <f t="shared" si="327"/>
        <v>0</v>
      </c>
      <c r="U272" s="2">
        <f t="shared" si="328"/>
        <v>0</v>
      </c>
      <c r="V272" s="2">
        <f t="shared" si="329"/>
        <v>0</v>
      </c>
      <c r="W272" s="2">
        <f t="shared" si="330"/>
        <v>0</v>
      </c>
      <c r="X272" s="2">
        <f t="shared" si="331"/>
        <v>0</v>
      </c>
      <c r="Y272" s="2">
        <f t="shared" si="332"/>
        <v>0</v>
      </c>
      <c r="Z272" s="2"/>
      <c r="AA272" s="2">
        <v>16697018</v>
      </c>
      <c r="AB272" s="2">
        <f t="shared" si="333"/>
        <v>108.27</v>
      </c>
      <c r="AC272" s="2">
        <f t="shared" si="321"/>
        <v>108.27</v>
      </c>
      <c r="AD272" s="2">
        <f>ROUND((((ET272)-(EU272))+AE272),2)</f>
        <v>0</v>
      </c>
      <c r="AE272" s="2">
        <f t="shared" si="357"/>
        <v>0</v>
      </c>
      <c r="AF272" s="2">
        <f t="shared" si="357"/>
        <v>0</v>
      </c>
      <c r="AG272" s="2">
        <f t="shared" si="335"/>
        <v>0</v>
      </c>
      <c r="AH272" s="2">
        <f t="shared" si="358"/>
        <v>0</v>
      </c>
      <c r="AI272" s="2">
        <f t="shared" si="358"/>
        <v>0</v>
      </c>
      <c r="AJ272" s="2">
        <f t="shared" si="337"/>
        <v>0</v>
      </c>
      <c r="AK272" s="2">
        <v>108.27</v>
      </c>
      <c r="AL272" s="2">
        <v>108.27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106</v>
      </c>
      <c r="AU272" s="2">
        <v>54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3</v>
      </c>
      <c r="BI272" s="2">
        <v>1</v>
      </c>
      <c r="BJ272" s="2" t="s">
        <v>485</v>
      </c>
      <c r="BK272" s="2"/>
      <c r="BL272" s="2"/>
      <c r="BM272" s="2">
        <v>10001</v>
      </c>
      <c r="BN272" s="2">
        <v>0</v>
      </c>
      <c r="BO272" s="2" t="s">
        <v>6</v>
      </c>
      <c r="BP272" s="2">
        <v>0</v>
      </c>
      <c r="BQ272" s="2">
        <v>2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118</v>
      </c>
      <c r="CA272" s="2">
        <v>63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6</v>
      </c>
      <c r="CO272" s="2">
        <v>0</v>
      </c>
      <c r="CP272" s="2">
        <f t="shared" si="338"/>
        <v>363.79</v>
      </c>
      <c r="CQ272" s="2">
        <f t="shared" si="339"/>
        <v>108.27</v>
      </c>
      <c r="CR272" s="2">
        <f t="shared" si="340"/>
        <v>0</v>
      </c>
      <c r="CS272" s="2">
        <f t="shared" si="341"/>
        <v>0</v>
      </c>
      <c r="CT272" s="2">
        <f t="shared" si="342"/>
        <v>0</v>
      </c>
      <c r="CU272" s="2">
        <f t="shared" si="343"/>
        <v>0</v>
      </c>
      <c r="CV272" s="2">
        <f t="shared" si="344"/>
        <v>0</v>
      </c>
      <c r="CW272" s="2">
        <f t="shared" si="345"/>
        <v>0</v>
      </c>
      <c r="CX272" s="2">
        <f t="shared" si="346"/>
        <v>0</v>
      </c>
      <c r="CY272" s="2">
        <f t="shared" si="347"/>
        <v>0</v>
      </c>
      <c r="CZ272" s="2">
        <f t="shared" si="348"/>
        <v>0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6</v>
      </c>
      <c r="DH272" s="2" t="s">
        <v>6</v>
      </c>
      <c r="DI272" s="2" t="s">
        <v>6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1005</v>
      </c>
      <c r="DV272" s="2" t="s">
        <v>36</v>
      </c>
      <c r="DW272" s="2" t="s">
        <v>36</v>
      </c>
      <c r="DX272" s="2">
        <v>1</v>
      </c>
      <c r="DY272" s="2"/>
      <c r="DZ272" s="2"/>
      <c r="EA272" s="2"/>
      <c r="EB272" s="2"/>
      <c r="EC272" s="2"/>
      <c r="ED272" s="2"/>
      <c r="EE272" s="2">
        <v>16510487</v>
      </c>
      <c r="EF272" s="2">
        <v>2</v>
      </c>
      <c r="EG272" s="2" t="s">
        <v>40</v>
      </c>
      <c r="EH272" s="2">
        <v>0</v>
      </c>
      <c r="EI272" s="2" t="s">
        <v>6</v>
      </c>
      <c r="EJ272" s="2">
        <v>1</v>
      </c>
      <c r="EK272" s="2">
        <v>10001</v>
      </c>
      <c r="EL272" s="2" t="s">
        <v>459</v>
      </c>
      <c r="EM272" s="2" t="s">
        <v>460</v>
      </c>
      <c r="EN272" s="2"/>
      <c r="EO272" s="2" t="s">
        <v>6</v>
      </c>
      <c r="EP272" s="2"/>
      <c r="EQ272" s="2">
        <v>0</v>
      </c>
      <c r="ER272" s="2">
        <v>108.27</v>
      </c>
      <c r="ES272" s="2">
        <v>108.27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349"/>
        <v>0</v>
      </c>
      <c r="FS272" s="2">
        <v>0</v>
      </c>
      <c r="FT272" s="2" t="s">
        <v>44</v>
      </c>
      <c r="FU272" s="2" t="s">
        <v>45</v>
      </c>
      <c r="FV272" s="2"/>
      <c r="FW272" s="2"/>
      <c r="FX272" s="2">
        <v>106.2</v>
      </c>
      <c r="FY272" s="2">
        <v>53.55</v>
      </c>
      <c r="FZ272" s="2"/>
      <c r="GA272" s="2" t="s">
        <v>6</v>
      </c>
      <c r="GB272" s="2"/>
      <c r="GC272" s="2"/>
      <c r="GD272" s="2">
        <v>0</v>
      </c>
      <c r="GE272" s="2"/>
      <c r="GF272" s="2">
        <v>-583686985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si="350"/>
        <v>0</v>
      </c>
      <c r="GM272" s="2">
        <f t="shared" si="351"/>
        <v>363.79</v>
      </c>
      <c r="GN272" s="2">
        <f t="shared" si="352"/>
        <v>363.79</v>
      </c>
      <c r="GO272" s="2">
        <f t="shared" si="353"/>
        <v>0</v>
      </c>
      <c r="GP272" s="2">
        <f t="shared" si="354"/>
        <v>0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si="355"/>
        <v>0</v>
      </c>
      <c r="GW272" s="2">
        <v>1</v>
      </c>
      <c r="GX272" s="2">
        <f t="shared" si="356"/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18</v>
      </c>
      <c r="B273">
        <v>1</v>
      </c>
      <c r="C273">
        <v>613</v>
      </c>
      <c r="E273" t="s">
        <v>494</v>
      </c>
      <c r="F273" t="s">
        <v>483</v>
      </c>
      <c r="G273" t="s">
        <v>484</v>
      </c>
      <c r="H273" t="s">
        <v>36</v>
      </c>
      <c r="I273">
        <f>I269*J273</f>
        <v>3.3599999999999994</v>
      </c>
      <c r="J273">
        <v>66.666666666666657</v>
      </c>
      <c r="O273">
        <f t="shared" si="322"/>
        <v>2386.44</v>
      </c>
      <c r="P273">
        <f t="shared" si="323"/>
        <v>2386.44</v>
      </c>
      <c r="Q273">
        <f t="shared" si="324"/>
        <v>0</v>
      </c>
      <c r="R273">
        <f t="shared" si="325"/>
        <v>0</v>
      </c>
      <c r="S273">
        <f t="shared" si="326"/>
        <v>0</v>
      </c>
      <c r="T273">
        <f t="shared" si="327"/>
        <v>0</v>
      </c>
      <c r="U273">
        <f t="shared" si="328"/>
        <v>0</v>
      </c>
      <c r="V273">
        <f t="shared" si="329"/>
        <v>0</v>
      </c>
      <c r="W273">
        <f t="shared" si="330"/>
        <v>0</v>
      </c>
      <c r="X273">
        <f t="shared" si="331"/>
        <v>0</v>
      </c>
      <c r="Y273">
        <f t="shared" si="332"/>
        <v>0</v>
      </c>
      <c r="AA273">
        <v>16697019</v>
      </c>
      <c r="AB273">
        <f t="shared" si="333"/>
        <v>108.27</v>
      </c>
      <c r="AC273">
        <f t="shared" si="321"/>
        <v>108.27</v>
      </c>
      <c r="AD273">
        <f>ROUND((((ET273)-(EU273))+AE273),2)</f>
        <v>0</v>
      </c>
      <c r="AE273">
        <f t="shared" si="357"/>
        <v>0</v>
      </c>
      <c r="AF273">
        <f t="shared" si="357"/>
        <v>0</v>
      </c>
      <c r="AG273">
        <f t="shared" si="335"/>
        <v>0</v>
      </c>
      <c r="AH273">
        <f t="shared" si="358"/>
        <v>0</v>
      </c>
      <c r="AI273">
        <f t="shared" si="358"/>
        <v>0</v>
      </c>
      <c r="AJ273">
        <f t="shared" si="337"/>
        <v>0</v>
      </c>
      <c r="AK273">
        <v>108.27</v>
      </c>
      <c r="AL273">
        <v>108.27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106</v>
      </c>
      <c r="AU273">
        <v>54</v>
      </c>
      <c r="AV273">
        <v>1</v>
      </c>
      <c r="AW273">
        <v>1</v>
      </c>
      <c r="AZ273">
        <v>6.56</v>
      </c>
      <c r="BA273">
        <v>1</v>
      </c>
      <c r="BB273">
        <v>1</v>
      </c>
      <c r="BC273">
        <v>6.56</v>
      </c>
      <c r="BD273" t="s">
        <v>6</v>
      </c>
      <c r="BE273" t="s">
        <v>6</v>
      </c>
      <c r="BF273" t="s">
        <v>6</v>
      </c>
      <c r="BG273" t="s">
        <v>6</v>
      </c>
      <c r="BH273">
        <v>3</v>
      </c>
      <c r="BI273">
        <v>1</v>
      </c>
      <c r="BJ273" t="s">
        <v>485</v>
      </c>
      <c r="BM273">
        <v>10001</v>
      </c>
      <c r="BN273">
        <v>0</v>
      </c>
      <c r="BO273" t="s">
        <v>6</v>
      </c>
      <c r="BP273">
        <v>0</v>
      </c>
      <c r="BQ273">
        <v>2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118</v>
      </c>
      <c r="CA273">
        <v>63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338"/>
        <v>2386.44</v>
      </c>
      <c r="CQ273">
        <f t="shared" si="339"/>
        <v>710.25119999999993</v>
      </c>
      <c r="CR273">
        <f t="shared" si="340"/>
        <v>0</v>
      </c>
      <c r="CS273">
        <f t="shared" si="341"/>
        <v>0</v>
      </c>
      <c r="CT273">
        <f t="shared" si="342"/>
        <v>0</v>
      </c>
      <c r="CU273">
        <f t="shared" si="343"/>
        <v>0</v>
      </c>
      <c r="CV273">
        <f t="shared" si="344"/>
        <v>0</v>
      </c>
      <c r="CW273">
        <f t="shared" si="345"/>
        <v>0</v>
      </c>
      <c r="CX273">
        <f t="shared" si="346"/>
        <v>0</v>
      </c>
      <c r="CY273">
        <f t="shared" si="347"/>
        <v>0</v>
      </c>
      <c r="CZ273">
        <f t="shared" si="348"/>
        <v>0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1005</v>
      </c>
      <c r="DV273" t="s">
        <v>36</v>
      </c>
      <c r="DW273" t="s">
        <v>36</v>
      </c>
      <c r="DX273">
        <v>1</v>
      </c>
      <c r="EE273">
        <v>16510487</v>
      </c>
      <c r="EF273">
        <v>2</v>
      </c>
      <c r="EG273" t="s">
        <v>40</v>
      </c>
      <c r="EH273">
        <v>0</v>
      </c>
      <c r="EI273" t="s">
        <v>6</v>
      </c>
      <c r="EJ273">
        <v>1</v>
      </c>
      <c r="EK273">
        <v>10001</v>
      </c>
      <c r="EL273" t="s">
        <v>459</v>
      </c>
      <c r="EM273" t="s">
        <v>460</v>
      </c>
      <c r="EO273" t="s">
        <v>6</v>
      </c>
      <c r="EQ273">
        <v>0</v>
      </c>
      <c r="ER273">
        <v>108.27</v>
      </c>
      <c r="ES273">
        <v>108.27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349"/>
        <v>0</v>
      </c>
      <c r="FS273">
        <v>0</v>
      </c>
      <c r="FT273" t="s">
        <v>44</v>
      </c>
      <c r="FU273" t="s">
        <v>45</v>
      </c>
      <c r="FX273">
        <v>106.2</v>
      </c>
      <c r="FY273">
        <v>53.55</v>
      </c>
      <c r="GA273" t="s">
        <v>6</v>
      </c>
      <c r="GD273">
        <v>0</v>
      </c>
      <c r="GF273">
        <v>-583686985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350"/>
        <v>0</v>
      </c>
      <c r="GM273">
        <f t="shared" si="351"/>
        <v>2386.44</v>
      </c>
      <c r="GN273">
        <f t="shared" si="352"/>
        <v>2386.44</v>
      </c>
      <c r="GO273">
        <f t="shared" si="353"/>
        <v>0</v>
      </c>
      <c r="GP273">
        <f t="shared" si="354"/>
        <v>0</v>
      </c>
      <c r="GR273">
        <v>0</v>
      </c>
      <c r="GS273">
        <v>3</v>
      </c>
      <c r="GT273">
        <v>0</v>
      </c>
      <c r="GU273" t="s">
        <v>6</v>
      </c>
      <c r="GV273">
        <f t="shared" si="355"/>
        <v>0</v>
      </c>
      <c r="GW273">
        <v>1</v>
      </c>
      <c r="GX273">
        <f t="shared" si="356"/>
        <v>0</v>
      </c>
      <c r="HA273">
        <v>0</v>
      </c>
      <c r="HB273"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ROW(SmtRes!A627)</f>
        <v>627</v>
      </c>
      <c r="D274" s="2">
        <f>ROW(EtalonRes!A623)</f>
        <v>623</v>
      </c>
      <c r="E274" s="2" t="s">
        <v>495</v>
      </c>
      <c r="F274" s="2" t="s">
        <v>496</v>
      </c>
      <c r="G274" s="2" t="s">
        <v>497</v>
      </c>
      <c r="H274" s="2" t="s">
        <v>18</v>
      </c>
      <c r="I274" s="2">
        <f>ROUND(1.3/100,9)</f>
        <v>1.2999999999999999E-2</v>
      </c>
      <c r="J274" s="2">
        <v>0</v>
      </c>
      <c r="K274" s="2"/>
      <c r="L274" s="2"/>
      <c r="M274" s="2"/>
      <c r="N274" s="2"/>
      <c r="O274" s="2">
        <f t="shared" si="322"/>
        <v>169.1</v>
      </c>
      <c r="P274" s="2">
        <f t="shared" si="323"/>
        <v>142.08000000000001</v>
      </c>
      <c r="Q274" s="2">
        <f t="shared" si="324"/>
        <v>4.71</v>
      </c>
      <c r="R274" s="2">
        <f t="shared" si="325"/>
        <v>1.06</v>
      </c>
      <c r="S274" s="2">
        <f t="shared" si="326"/>
        <v>22.31</v>
      </c>
      <c r="T274" s="2">
        <f t="shared" si="327"/>
        <v>0</v>
      </c>
      <c r="U274" s="2">
        <f t="shared" si="328"/>
        <v>2.5527124999999997</v>
      </c>
      <c r="V274" s="2">
        <f t="shared" si="329"/>
        <v>8.6612499999999995E-2</v>
      </c>
      <c r="W274" s="2">
        <f t="shared" si="330"/>
        <v>0</v>
      </c>
      <c r="X274" s="2">
        <f t="shared" si="331"/>
        <v>24.77</v>
      </c>
      <c r="Y274" s="2">
        <f t="shared" si="332"/>
        <v>12.62</v>
      </c>
      <c r="Z274" s="2"/>
      <c r="AA274" s="2">
        <v>16697018</v>
      </c>
      <c r="AB274" s="2">
        <f t="shared" si="333"/>
        <v>13007.38</v>
      </c>
      <c r="AC274" s="2">
        <f t="shared" si="321"/>
        <v>10929.17</v>
      </c>
      <c r="AD274" s="2">
        <f>ROUND(((((ET274*1.25))-((EU274*1.25)))+AE274),2)</f>
        <v>362</v>
      </c>
      <c r="AE274" s="2">
        <f>ROUND(((EU274*1.25)),2)</f>
        <v>81.459999999999994</v>
      </c>
      <c r="AF274" s="2">
        <f>ROUND(((EV274*1.15)),2)</f>
        <v>1716.21</v>
      </c>
      <c r="AG274" s="2">
        <f t="shared" si="335"/>
        <v>0</v>
      </c>
      <c r="AH274" s="2">
        <f>((EW274*1.15))</f>
        <v>196.36249999999998</v>
      </c>
      <c r="AI274" s="2">
        <f>((EX274*1.25))</f>
        <v>6.6624999999999996</v>
      </c>
      <c r="AJ274" s="2">
        <f t="shared" si="337"/>
        <v>0</v>
      </c>
      <c r="AK274" s="2">
        <v>12711.13</v>
      </c>
      <c r="AL274" s="2">
        <v>10929.17</v>
      </c>
      <c r="AM274" s="2">
        <v>289.60000000000002</v>
      </c>
      <c r="AN274" s="2">
        <v>65.17</v>
      </c>
      <c r="AO274" s="2">
        <v>1492.36</v>
      </c>
      <c r="AP274" s="2">
        <v>0</v>
      </c>
      <c r="AQ274" s="2">
        <v>170.75</v>
      </c>
      <c r="AR274" s="2">
        <v>5.33</v>
      </c>
      <c r="AS274" s="2">
        <v>0</v>
      </c>
      <c r="AT274" s="2">
        <v>106</v>
      </c>
      <c r="AU274" s="2">
        <v>54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0</v>
      </c>
      <c r="BI274" s="2">
        <v>1</v>
      </c>
      <c r="BJ274" s="2" t="s">
        <v>498</v>
      </c>
      <c r="BK274" s="2"/>
      <c r="BL274" s="2"/>
      <c r="BM274" s="2">
        <v>10001</v>
      </c>
      <c r="BN274" s="2">
        <v>0</v>
      </c>
      <c r="BO274" s="2" t="s">
        <v>6</v>
      </c>
      <c r="BP274" s="2">
        <v>0</v>
      </c>
      <c r="BQ274" s="2">
        <v>2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118</v>
      </c>
      <c r="CA274" s="2">
        <v>63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1430</v>
      </c>
      <c r="CO274" s="2">
        <v>0</v>
      </c>
      <c r="CP274" s="2">
        <f t="shared" si="338"/>
        <v>169.10000000000002</v>
      </c>
      <c r="CQ274" s="2">
        <f t="shared" si="339"/>
        <v>10929.17</v>
      </c>
      <c r="CR274" s="2">
        <f t="shared" si="340"/>
        <v>362</v>
      </c>
      <c r="CS274" s="2">
        <f t="shared" si="341"/>
        <v>81.459999999999994</v>
      </c>
      <c r="CT274" s="2">
        <f t="shared" si="342"/>
        <v>1716.21</v>
      </c>
      <c r="CU274" s="2">
        <f t="shared" si="343"/>
        <v>0</v>
      </c>
      <c r="CV274" s="2">
        <f t="shared" si="344"/>
        <v>196.36249999999998</v>
      </c>
      <c r="CW274" s="2">
        <f t="shared" si="345"/>
        <v>6.6624999999999996</v>
      </c>
      <c r="CX274" s="2">
        <f t="shared" si="346"/>
        <v>0</v>
      </c>
      <c r="CY274" s="2">
        <f t="shared" si="347"/>
        <v>24.772199999999998</v>
      </c>
      <c r="CZ274" s="2">
        <f t="shared" si="348"/>
        <v>12.619799999999998</v>
      </c>
      <c r="DA274" s="2"/>
      <c r="DB274" s="2"/>
      <c r="DC274" s="2" t="s">
        <v>6</v>
      </c>
      <c r="DD274" s="2" t="s">
        <v>6</v>
      </c>
      <c r="DE274" s="2" t="s">
        <v>38</v>
      </c>
      <c r="DF274" s="2" t="s">
        <v>38</v>
      </c>
      <c r="DG274" s="2" t="s">
        <v>39</v>
      </c>
      <c r="DH274" s="2" t="s">
        <v>6</v>
      </c>
      <c r="DI274" s="2" t="s">
        <v>39</v>
      </c>
      <c r="DJ274" s="2" t="s">
        <v>38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1005</v>
      </c>
      <c r="DV274" s="2" t="s">
        <v>18</v>
      </c>
      <c r="DW274" s="2" t="s">
        <v>18</v>
      </c>
      <c r="DX274" s="2">
        <v>100</v>
      </c>
      <c r="DY274" s="2"/>
      <c r="DZ274" s="2"/>
      <c r="EA274" s="2"/>
      <c r="EB274" s="2"/>
      <c r="EC274" s="2"/>
      <c r="ED274" s="2"/>
      <c r="EE274" s="2">
        <v>16510487</v>
      </c>
      <c r="EF274" s="2">
        <v>2</v>
      </c>
      <c r="EG274" s="2" t="s">
        <v>40</v>
      </c>
      <c r="EH274" s="2">
        <v>0</v>
      </c>
      <c r="EI274" s="2" t="s">
        <v>6</v>
      </c>
      <c r="EJ274" s="2">
        <v>1</v>
      </c>
      <c r="EK274" s="2">
        <v>10001</v>
      </c>
      <c r="EL274" s="2" t="s">
        <v>459</v>
      </c>
      <c r="EM274" s="2" t="s">
        <v>460</v>
      </c>
      <c r="EN274" s="2"/>
      <c r="EO274" s="2" t="s">
        <v>43</v>
      </c>
      <c r="EP274" s="2"/>
      <c r="EQ274" s="2">
        <v>131072</v>
      </c>
      <c r="ER274" s="2">
        <v>12711.13</v>
      </c>
      <c r="ES274" s="2">
        <v>10929.17</v>
      </c>
      <c r="ET274" s="2">
        <v>289.60000000000002</v>
      </c>
      <c r="EU274" s="2">
        <v>65.17</v>
      </c>
      <c r="EV274" s="2">
        <v>1492.36</v>
      </c>
      <c r="EW274" s="2">
        <v>170.75</v>
      </c>
      <c r="EX274" s="2">
        <v>5.33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349"/>
        <v>0</v>
      </c>
      <c r="FS274" s="2">
        <v>0</v>
      </c>
      <c r="FT274" s="2" t="s">
        <v>44</v>
      </c>
      <c r="FU274" s="2" t="s">
        <v>45</v>
      </c>
      <c r="FV274" s="2"/>
      <c r="FW274" s="2"/>
      <c r="FX274" s="2">
        <v>106.2</v>
      </c>
      <c r="FY274" s="2">
        <v>53.55</v>
      </c>
      <c r="FZ274" s="2"/>
      <c r="GA274" s="2" t="s">
        <v>6</v>
      </c>
      <c r="GB274" s="2"/>
      <c r="GC274" s="2"/>
      <c r="GD274" s="2">
        <v>0</v>
      </c>
      <c r="GE274" s="2"/>
      <c r="GF274" s="2">
        <v>2063189371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350"/>
        <v>0</v>
      </c>
      <c r="GM274" s="2">
        <f t="shared" si="351"/>
        <v>206.49</v>
      </c>
      <c r="GN274" s="2">
        <f t="shared" si="352"/>
        <v>206.49</v>
      </c>
      <c r="GO274" s="2">
        <f t="shared" si="353"/>
        <v>0</v>
      </c>
      <c r="GP274" s="2">
        <f t="shared" si="354"/>
        <v>0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355"/>
        <v>0</v>
      </c>
      <c r="GW274" s="2">
        <v>1</v>
      </c>
      <c r="GX274" s="2">
        <f t="shared" si="356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ROW(SmtRes!A638)</f>
        <v>638</v>
      </c>
      <c r="D275">
        <f>ROW(EtalonRes!A634)</f>
        <v>634</v>
      </c>
      <c r="E275" t="s">
        <v>495</v>
      </c>
      <c r="F275" t="s">
        <v>496</v>
      </c>
      <c r="G275" t="s">
        <v>497</v>
      </c>
      <c r="H275" t="s">
        <v>18</v>
      </c>
      <c r="I275">
        <f>ROUND(1.3/100,9)</f>
        <v>1.2999999999999999E-2</v>
      </c>
      <c r="J275">
        <v>0</v>
      </c>
      <c r="O275">
        <f t="shared" si="322"/>
        <v>1109.27</v>
      </c>
      <c r="P275">
        <f t="shared" si="323"/>
        <v>932.04</v>
      </c>
      <c r="Q275">
        <f t="shared" si="324"/>
        <v>30.87</v>
      </c>
      <c r="R275">
        <f t="shared" si="325"/>
        <v>6.95</v>
      </c>
      <c r="S275">
        <f t="shared" si="326"/>
        <v>146.36000000000001</v>
      </c>
      <c r="T275">
        <f t="shared" si="327"/>
        <v>0</v>
      </c>
      <c r="U275">
        <f t="shared" si="328"/>
        <v>2.5527124999999997</v>
      </c>
      <c r="V275">
        <f t="shared" si="329"/>
        <v>8.6612499999999995E-2</v>
      </c>
      <c r="W275">
        <f t="shared" si="330"/>
        <v>0</v>
      </c>
      <c r="X275">
        <f t="shared" si="331"/>
        <v>162.51</v>
      </c>
      <c r="Y275">
        <f t="shared" si="332"/>
        <v>82.79</v>
      </c>
      <c r="AA275">
        <v>16697019</v>
      </c>
      <c r="AB275">
        <f t="shared" si="333"/>
        <v>13007.38</v>
      </c>
      <c r="AC275">
        <f t="shared" si="321"/>
        <v>10929.17</v>
      </c>
      <c r="AD275">
        <f>ROUND(((((ET275*1.25))-((EU275*1.25)))+AE275),2)</f>
        <v>362</v>
      </c>
      <c r="AE275">
        <f>ROUND(((EU275*1.25)),2)</f>
        <v>81.459999999999994</v>
      </c>
      <c r="AF275">
        <f>ROUND(((EV275*1.15)),2)</f>
        <v>1716.21</v>
      </c>
      <c r="AG275">
        <f t="shared" si="335"/>
        <v>0</v>
      </c>
      <c r="AH275">
        <f>((EW275*1.15))</f>
        <v>196.36249999999998</v>
      </c>
      <c r="AI275">
        <f>((EX275*1.25))</f>
        <v>6.6624999999999996</v>
      </c>
      <c r="AJ275">
        <f t="shared" si="337"/>
        <v>0</v>
      </c>
      <c r="AK275">
        <v>12711.13</v>
      </c>
      <c r="AL275">
        <v>10929.17</v>
      </c>
      <c r="AM275">
        <v>289.60000000000002</v>
      </c>
      <c r="AN275">
        <v>65.17</v>
      </c>
      <c r="AO275">
        <v>1492.36</v>
      </c>
      <c r="AP275">
        <v>0</v>
      </c>
      <c r="AQ275">
        <v>170.75</v>
      </c>
      <c r="AR275">
        <v>5.33</v>
      </c>
      <c r="AS275">
        <v>0</v>
      </c>
      <c r="AT275">
        <v>106</v>
      </c>
      <c r="AU275">
        <v>54</v>
      </c>
      <c r="AV275">
        <v>1</v>
      </c>
      <c r="AW275">
        <v>1</v>
      </c>
      <c r="AZ275">
        <v>6.56</v>
      </c>
      <c r="BA275">
        <v>6.56</v>
      </c>
      <c r="BB275">
        <v>6.56</v>
      </c>
      <c r="BC275">
        <v>6.56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1</v>
      </c>
      <c r="BJ275" t="s">
        <v>498</v>
      </c>
      <c r="BM275">
        <v>10001</v>
      </c>
      <c r="BN275">
        <v>0</v>
      </c>
      <c r="BO275" t="s">
        <v>6</v>
      </c>
      <c r="BP275">
        <v>0</v>
      </c>
      <c r="BQ275">
        <v>2</v>
      </c>
      <c r="BR275">
        <v>0</v>
      </c>
      <c r="BS275">
        <v>6.56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118</v>
      </c>
      <c r="CA275">
        <v>63</v>
      </c>
      <c r="CF275">
        <v>0</v>
      </c>
      <c r="CG275">
        <v>0</v>
      </c>
      <c r="CM275">
        <v>0</v>
      </c>
      <c r="CN275" t="s">
        <v>1430</v>
      </c>
      <c r="CO275">
        <v>0</v>
      </c>
      <c r="CP275">
        <f t="shared" si="338"/>
        <v>1109.27</v>
      </c>
      <c r="CQ275">
        <f t="shared" si="339"/>
        <v>71695.355199999991</v>
      </c>
      <c r="CR275">
        <f t="shared" si="340"/>
        <v>2374.7199999999998</v>
      </c>
      <c r="CS275">
        <f t="shared" si="341"/>
        <v>534.37759999999992</v>
      </c>
      <c r="CT275">
        <f t="shared" si="342"/>
        <v>11258.337599999999</v>
      </c>
      <c r="CU275">
        <f t="shared" si="343"/>
        <v>0</v>
      </c>
      <c r="CV275">
        <f t="shared" si="344"/>
        <v>196.36249999999998</v>
      </c>
      <c r="CW275">
        <f t="shared" si="345"/>
        <v>6.6624999999999996</v>
      </c>
      <c r="CX275">
        <f t="shared" si="346"/>
        <v>0</v>
      </c>
      <c r="CY275">
        <f t="shared" si="347"/>
        <v>162.5086</v>
      </c>
      <c r="CZ275">
        <f t="shared" si="348"/>
        <v>82.787399999999991</v>
      </c>
      <c r="DC275" t="s">
        <v>6</v>
      </c>
      <c r="DD275" t="s">
        <v>6</v>
      </c>
      <c r="DE275" t="s">
        <v>38</v>
      </c>
      <c r="DF275" t="s">
        <v>38</v>
      </c>
      <c r="DG275" t="s">
        <v>39</v>
      </c>
      <c r="DH275" t="s">
        <v>6</v>
      </c>
      <c r="DI275" t="s">
        <v>39</v>
      </c>
      <c r="DJ275" t="s">
        <v>38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1005</v>
      </c>
      <c r="DV275" t="s">
        <v>18</v>
      </c>
      <c r="DW275" t="s">
        <v>18</v>
      </c>
      <c r="DX275">
        <v>100</v>
      </c>
      <c r="EE275">
        <v>16510487</v>
      </c>
      <c r="EF275">
        <v>2</v>
      </c>
      <c r="EG275" t="s">
        <v>40</v>
      </c>
      <c r="EH275">
        <v>0</v>
      </c>
      <c r="EI275" t="s">
        <v>6</v>
      </c>
      <c r="EJ275">
        <v>1</v>
      </c>
      <c r="EK275">
        <v>10001</v>
      </c>
      <c r="EL275" t="s">
        <v>459</v>
      </c>
      <c r="EM275" t="s">
        <v>460</v>
      </c>
      <c r="EO275" t="s">
        <v>43</v>
      </c>
      <c r="EQ275">
        <v>131072</v>
      </c>
      <c r="ER275">
        <v>12711.13</v>
      </c>
      <c r="ES275">
        <v>10929.17</v>
      </c>
      <c r="ET275">
        <v>289.60000000000002</v>
      </c>
      <c r="EU275">
        <v>65.17</v>
      </c>
      <c r="EV275">
        <v>1492.36</v>
      </c>
      <c r="EW275">
        <v>170.75</v>
      </c>
      <c r="EX275">
        <v>5.33</v>
      </c>
      <c r="EY275">
        <v>0</v>
      </c>
      <c r="FQ275">
        <v>0</v>
      </c>
      <c r="FR275">
        <f t="shared" si="349"/>
        <v>0</v>
      </c>
      <c r="FS275">
        <v>0</v>
      </c>
      <c r="FT275" t="s">
        <v>44</v>
      </c>
      <c r="FU275" t="s">
        <v>45</v>
      </c>
      <c r="FX275">
        <v>106.2</v>
      </c>
      <c r="FY275">
        <v>53.55</v>
      </c>
      <c r="GA275" t="s">
        <v>6</v>
      </c>
      <c r="GD275">
        <v>0</v>
      </c>
      <c r="GF275">
        <v>2063189371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350"/>
        <v>0</v>
      </c>
      <c r="GM275">
        <f t="shared" si="351"/>
        <v>1354.57</v>
      </c>
      <c r="GN275">
        <f t="shared" si="352"/>
        <v>1354.57</v>
      </c>
      <c r="GO275">
        <f t="shared" si="353"/>
        <v>0</v>
      </c>
      <c r="GP275">
        <f t="shared" si="354"/>
        <v>0</v>
      </c>
      <c r="GR275">
        <v>0</v>
      </c>
      <c r="GS275">
        <v>3</v>
      </c>
      <c r="GT275">
        <v>0</v>
      </c>
      <c r="GU275" t="s">
        <v>6</v>
      </c>
      <c r="GV275">
        <f t="shared" si="355"/>
        <v>0</v>
      </c>
      <c r="GW275">
        <v>1</v>
      </c>
      <c r="GX275">
        <f t="shared" si="356"/>
        <v>0</v>
      </c>
      <c r="HA275">
        <v>0</v>
      </c>
      <c r="HB275">
        <v>0</v>
      </c>
      <c r="IK275">
        <v>0</v>
      </c>
    </row>
    <row r="276" spans="1:255" x14ac:dyDescent="0.2">
      <c r="A276" s="2">
        <v>18</v>
      </c>
      <c r="B276" s="2">
        <v>1</v>
      </c>
      <c r="C276" s="2">
        <v>625</v>
      </c>
      <c r="D276" s="2"/>
      <c r="E276" s="2" t="s">
        <v>499</v>
      </c>
      <c r="F276" s="2" t="s">
        <v>500</v>
      </c>
      <c r="G276" s="2" t="s">
        <v>501</v>
      </c>
      <c r="H276" s="2" t="s">
        <v>440</v>
      </c>
      <c r="I276" s="2">
        <f>I274*J276</f>
        <v>0.66666700000000001</v>
      </c>
      <c r="J276" s="2">
        <v>51.282076923076929</v>
      </c>
      <c r="K276" s="2"/>
      <c r="L276" s="2"/>
      <c r="M276" s="2"/>
      <c r="N276" s="2"/>
      <c r="O276" s="2">
        <f t="shared" si="322"/>
        <v>863.08</v>
      </c>
      <c r="P276" s="2">
        <f t="shared" si="323"/>
        <v>863.08</v>
      </c>
      <c r="Q276" s="2">
        <f t="shared" si="324"/>
        <v>0</v>
      </c>
      <c r="R276" s="2">
        <f t="shared" si="325"/>
        <v>0</v>
      </c>
      <c r="S276" s="2">
        <f t="shared" si="326"/>
        <v>0</v>
      </c>
      <c r="T276" s="2">
        <f t="shared" si="327"/>
        <v>0</v>
      </c>
      <c r="U276" s="2">
        <f t="shared" si="328"/>
        <v>0</v>
      </c>
      <c r="V276" s="2">
        <f t="shared" si="329"/>
        <v>0</v>
      </c>
      <c r="W276" s="2">
        <f t="shared" si="330"/>
        <v>0</v>
      </c>
      <c r="X276" s="2">
        <f t="shared" si="331"/>
        <v>0</v>
      </c>
      <c r="Y276" s="2">
        <f t="shared" si="332"/>
        <v>0</v>
      </c>
      <c r="Z276" s="2"/>
      <c r="AA276" s="2">
        <v>16697018</v>
      </c>
      <c r="AB276" s="2">
        <f t="shared" si="333"/>
        <v>1294.6199999999999</v>
      </c>
      <c r="AC276" s="2">
        <f t="shared" si="321"/>
        <v>1294.6199999999999</v>
      </c>
      <c r="AD276" s="2">
        <f>ROUND((((ET276)-(EU276))+AE276),2)</f>
        <v>0</v>
      </c>
      <c r="AE276" s="2">
        <f>ROUND((EU276),2)</f>
        <v>0</v>
      </c>
      <c r="AF276" s="2">
        <f>ROUND((EV276),2)</f>
        <v>0</v>
      </c>
      <c r="AG276" s="2">
        <f t="shared" si="335"/>
        <v>0</v>
      </c>
      <c r="AH276" s="2">
        <f>(EW276)</f>
        <v>0</v>
      </c>
      <c r="AI276" s="2">
        <f>(EX276)</f>
        <v>0</v>
      </c>
      <c r="AJ276" s="2">
        <f t="shared" si="337"/>
        <v>0</v>
      </c>
      <c r="AK276" s="2">
        <v>1294.6199999999999</v>
      </c>
      <c r="AL276" s="2">
        <v>1294.6199999999999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106</v>
      </c>
      <c r="AU276" s="2">
        <v>54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3</v>
      </c>
      <c r="BI276" s="2">
        <v>1</v>
      </c>
      <c r="BJ276" s="2" t="s">
        <v>502</v>
      </c>
      <c r="BK276" s="2"/>
      <c r="BL276" s="2"/>
      <c r="BM276" s="2">
        <v>10001</v>
      </c>
      <c r="BN276" s="2">
        <v>0</v>
      </c>
      <c r="BO276" s="2" t="s">
        <v>6</v>
      </c>
      <c r="BP276" s="2">
        <v>0</v>
      </c>
      <c r="BQ276" s="2">
        <v>2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118</v>
      </c>
      <c r="CA276" s="2">
        <v>63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6</v>
      </c>
      <c r="CO276" s="2">
        <v>0</v>
      </c>
      <c r="CP276" s="2">
        <f t="shared" si="338"/>
        <v>863.08</v>
      </c>
      <c r="CQ276" s="2">
        <f t="shared" si="339"/>
        <v>1294.6199999999999</v>
      </c>
      <c r="CR276" s="2">
        <f t="shared" si="340"/>
        <v>0</v>
      </c>
      <c r="CS276" s="2">
        <f t="shared" si="341"/>
        <v>0</v>
      </c>
      <c r="CT276" s="2">
        <f t="shared" si="342"/>
        <v>0</v>
      </c>
      <c r="CU276" s="2">
        <f t="shared" si="343"/>
        <v>0</v>
      </c>
      <c r="CV276" s="2">
        <f t="shared" si="344"/>
        <v>0</v>
      </c>
      <c r="CW276" s="2">
        <f t="shared" si="345"/>
        <v>0</v>
      </c>
      <c r="CX276" s="2">
        <f t="shared" si="346"/>
        <v>0</v>
      </c>
      <c r="CY276" s="2">
        <f t="shared" si="347"/>
        <v>0</v>
      </c>
      <c r="CZ276" s="2">
        <f t="shared" si="348"/>
        <v>0</v>
      </c>
      <c r="DA276" s="2"/>
      <c r="DB276" s="2"/>
      <c r="DC276" s="2" t="s">
        <v>6</v>
      </c>
      <c r="DD276" s="2" t="s">
        <v>6</v>
      </c>
      <c r="DE276" s="2" t="s">
        <v>6</v>
      </c>
      <c r="DF276" s="2" t="s">
        <v>6</v>
      </c>
      <c r="DG276" s="2" t="s">
        <v>6</v>
      </c>
      <c r="DH276" s="2" t="s">
        <v>6</v>
      </c>
      <c r="DI276" s="2" t="s">
        <v>6</v>
      </c>
      <c r="DJ276" s="2" t="s">
        <v>6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1010</v>
      </c>
      <c r="DV276" s="2" t="s">
        <v>440</v>
      </c>
      <c r="DW276" s="2" t="s">
        <v>440</v>
      </c>
      <c r="DX276" s="2">
        <v>1</v>
      </c>
      <c r="DY276" s="2"/>
      <c r="DZ276" s="2"/>
      <c r="EA276" s="2"/>
      <c r="EB276" s="2"/>
      <c r="EC276" s="2"/>
      <c r="ED276" s="2"/>
      <c r="EE276" s="2">
        <v>16510487</v>
      </c>
      <c r="EF276" s="2">
        <v>2</v>
      </c>
      <c r="EG276" s="2" t="s">
        <v>40</v>
      </c>
      <c r="EH276" s="2">
        <v>0</v>
      </c>
      <c r="EI276" s="2" t="s">
        <v>6</v>
      </c>
      <c r="EJ276" s="2">
        <v>1</v>
      </c>
      <c r="EK276" s="2">
        <v>10001</v>
      </c>
      <c r="EL276" s="2" t="s">
        <v>459</v>
      </c>
      <c r="EM276" s="2" t="s">
        <v>460</v>
      </c>
      <c r="EN276" s="2"/>
      <c r="EO276" s="2" t="s">
        <v>6</v>
      </c>
      <c r="EP276" s="2"/>
      <c r="EQ276" s="2">
        <v>0</v>
      </c>
      <c r="ER276" s="2">
        <v>1294.6199999999999</v>
      </c>
      <c r="ES276" s="2">
        <v>1294.6199999999999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349"/>
        <v>0</v>
      </c>
      <c r="FS276" s="2">
        <v>0</v>
      </c>
      <c r="FT276" s="2" t="s">
        <v>44</v>
      </c>
      <c r="FU276" s="2" t="s">
        <v>45</v>
      </c>
      <c r="FV276" s="2"/>
      <c r="FW276" s="2"/>
      <c r="FX276" s="2">
        <v>106.2</v>
      </c>
      <c r="FY276" s="2">
        <v>53.55</v>
      </c>
      <c r="FZ276" s="2"/>
      <c r="GA276" s="2" t="s">
        <v>6</v>
      </c>
      <c r="GB276" s="2"/>
      <c r="GC276" s="2"/>
      <c r="GD276" s="2">
        <v>0</v>
      </c>
      <c r="GE276" s="2"/>
      <c r="GF276" s="2">
        <v>-1779086665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350"/>
        <v>0</v>
      </c>
      <c r="GM276" s="2">
        <f t="shared" si="351"/>
        <v>863.08</v>
      </c>
      <c r="GN276" s="2">
        <f t="shared" si="352"/>
        <v>863.08</v>
      </c>
      <c r="GO276" s="2">
        <f t="shared" si="353"/>
        <v>0</v>
      </c>
      <c r="GP276" s="2">
        <f t="shared" si="354"/>
        <v>0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355"/>
        <v>0</v>
      </c>
      <c r="GW276" s="2">
        <v>1</v>
      </c>
      <c r="GX276" s="2">
        <f t="shared" si="356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18</v>
      </c>
      <c r="B277">
        <v>1</v>
      </c>
      <c r="C277">
        <v>636</v>
      </c>
      <c r="E277" t="s">
        <v>499</v>
      </c>
      <c r="F277" t="s">
        <v>500</v>
      </c>
      <c r="G277" t="s">
        <v>501</v>
      </c>
      <c r="H277" t="s">
        <v>440</v>
      </c>
      <c r="I277">
        <f>I275*J277</f>
        <v>0.66666700000000001</v>
      </c>
      <c r="J277">
        <v>51.282076923076929</v>
      </c>
      <c r="O277">
        <f t="shared" si="322"/>
        <v>5661.81</v>
      </c>
      <c r="P277">
        <f t="shared" si="323"/>
        <v>5661.81</v>
      </c>
      <c r="Q277">
        <f t="shared" si="324"/>
        <v>0</v>
      </c>
      <c r="R277">
        <f t="shared" si="325"/>
        <v>0</v>
      </c>
      <c r="S277">
        <f t="shared" si="326"/>
        <v>0</v>
      </c>
      <c r="T277">
        <f t="shared" si="327"/>
        <v>0</v>
      </c>
      <c r="U277">
        <f t="shared" si="328"/>
        <v>0</v>
      </c>
      <c r="V277">
        <f t="shared" si="329"/>
        <v>0</v>
      </c>
      <c r="W277">
        <f t="shared" si="330"/>
        <v>0</v>
      </c>
      <c r="X277">
        <f t="shared" si="331"/>
        <v>0</v>
      </c>
      <c r="Y277">
        <f t="shared" si="332"/>
        <v>0</v>
      </c>
      <c r="AA277">
        <v>16697019</v>
      </c>
      <c r="AB277">
        <f t="shared" si="333"/>
        <v>1294.6199999999999</v>
      </c>
      <c r="AC277">
        <f t="shared" si="321"/>
        <v>1294.6199999999999</v>
      </c>
      <c r="AD277">
        <f>ROUND((((ET277)-(EU277))+AE277),2)</f>
        <v>0</v>
      </c>
      <c r="AE277">
        <f>ROUND((EU277),2)</f>
        <v>0</v>
      </c>
      <c r="AF277">
        <f>ROUND((EV277),2)</f>
        <v>0</v>
      </c>
      <c r="AG277">
        <f t="shared" si="335"/>
        <v>0</v>
      </c>
      <c r="AH277">
        <f>(EW277)</f>
        <v>0</v>
      </c>
      <c r="AI277">
        <f>(EX277)</f>
        <v>0</v>
      </c>
      <c r="AJ277">
        <f t="shared" si="337"/>
        <v>0</v>
      </c>
      <c r="AK277">
        <v>1294.6199999999999</v>
      </c>
      <c r="AL277">
        <v>1294.6199999999999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106</v>
      </c>
      <c r="AU277">
        <v>54</v>
      </c>
      <c r="AV277">
        <v>1</v>
      </c>
      <c r="AW277">
        <v>1</v>
      </c>
      <c r="AZ277">
        <v>6.56</v>
      </c>
      <c r="BA277">
        <v>1</v>
      </c>
      <c r="BB277">
        <v>1</v>
      </c>
      <c r="BC277">
        <v>6.56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1</v>
      </c>
      <c r="BJ277" t="s">
        <v>502</v>
      </c>
      <c r="BM277">
        <v>10001</v>
      </c>
      <c r="BN277">
        <v>0</v>
      </c>
      <c r="BO277" t="s">
        <v>6</v>
      </c>
      <c r="BP277">
        <v>0</v>
      </c>
      <c r="BQ277">
        <v>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118</v>
      </c>
      <c r="CA277">
        <v>63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338"/>
        <v>5661.81</v>
      </c>
      <c r="CQ277">
        <f t="shared" si="339"/>
        <v>8492.7071999999989</v>
      </c>
      <c r="CR277">
        <f t="shared" si="340"/>
        <v>0</v>
      </c>
      <c r="CS277">
        <f t="shared" si="341"/>
        <v>0</v>
      </c>
      <c r="CT277">
        <f t="shared" si="342"/>
        <v>0</v>
      </c>
      <c r="CU277">
        <f t="shared" si="343"/>
        <v>0</v>
      </c>
      <c r="CV277">
        <f t="shared" si="344"/>
        <v>0</v>
      </c>
      <c r="CW277">
        <f t="shared" si="345"/>
        <v>0</v>
      </c>
      <c r="CX277">
        <f t="shared" si="346"/>
        <v>0</v>
      </c>
      <c r="CY277">
        <f t="shared" si="347"/>
        <v>0</v>
      </c>
      <c r="CZ277">
        <f t="shared" si="348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1010</v>
      </c>
      <c r="DV277" t="s">
        <v>440</v>
      </c>
      <c r="DW277" t="s">
        <v>440</v>
      </c>
      <c r="DX277">
        <v>1</v>
      </c>
      <c r="EE277">
        <v>16510487</v>
      </c>
      <c r="EF277">
        <v>2</v>
      </c>
      <c r="EG277" t="s">
        <v>40</v>
      </c>
      <c r="EH277">
        <v>0</v>
      </c>
      <c r="EI277" t="s">
        <v>6</v>
      </c>
      <c r="EJ277">
        <v>1</v>
      </c>
      <c r="EK277">
        <v>10001</v>
      </c>
      <c r="EL277" t="s">
        <v>459</v>
      </c>
      <c r="EM277" t="s">
        <v>460</v>
      </c>
      <c r="EO277" t="s">
        <v>6</v>
      </c>
      <c r="EQ277">
        <v>0</v>
      </c>
      <c r="ER277">
        <v>1294.6199999999999</v>
      </c>
      <c r="ES277">
        <v>1294.6199999999999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349"/>
        <v>0</v>
      </c>
      <c r="FS277">
        <v>0</v>
      </c>
      <c r="FT277" t="s">
        <v>44</v>
      </c>
      <c r="FU277" t="s">
        <v>45</v>
      </c>
      <c r="FX277">
        <v>106.2</v>
      </c>
      <c r="FY277">
        <v>53.55</v>
      </c>
      <c r="GA277" t="s">
        <v>6</v>
      </c>
      <c r="GD277">
        <v>0</v>
      </c>
      <c r="GF277">
        <v>-1779086665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350"/>
        <v>0</v>
      </c>
      <c r="GM277">
        <f t="shared" si="351"/>
        <v>5661.81</v>
      </c>
      <c r="GN277">
        <f t="shared" si="352"/>
        <v>5661.81</v>
      </c>
      <c r="GO277">
        <f t="shared" si="353"/>
        <v>0</v>
      </c>
      <c r="GP277">
        <f t="shared" si="354"/>
        <v>0</v>
      </c>
      <c r="GR277">
        <v>0</v>
      </c>
      <c r="GS277">
        <v>3</v>
      </c>
      <c r="GT277">
        <v>0</v>
      </c>
      <c r="GU277" t="s">
        <v>6</v>
      </c>
      <c r="GV277">
        <f t="shared" si="355"/>
        <v>0</v>
      </c>
      <c r="GW277">
        <v>1</v>
      </c>
      <c r="GX277">
        <f t="shared" si="356"/>
        <v>0</v>
      </c>
      <c r="HA277">
        <v>0</v>
      </c>
      <c r="HB277"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ROW(SmtRes!A645)</f>
        <v>645</v>
      </c>
      <c r="D278" s="2">
        <f>ROW(EtalonRes!A641)</f>
        <v>641</v>
      </c>
      <c r="E278" s="2" t="s">
        <v>503</v>
      </c>
      <c r="F278" s="2" t="s">
        <v>504</v>
      </c>
      <c r="G278" s="2" t="s">
        <v>505</v>
      </c>
      <c r="H278" s="2" t="s">
        <v>49</v>
      </c>
      <c r="I278" s="2">
        <f>ROUND(20.1/100,9)</f>
        <v>0.20100000000000001</v>
      </c>
      <c r="J278" s="2">
        <v>0</v>
      </c>
      <c r="K278" s="2"/>
      <c r="L278" s="2"/>
      <c r="M278" s="2"/>
      <c r="N278" s="2"/>
      <c r="O278" s="2">
        <f t="shared" si="322"/>
        <v>1309.32</v>
      </c>
      <c r="P278" s="2">
        <f t="shared" si="323"/>
        <v>1261.6600000000001</v>
      </c>
      <c r="Q278" s="2">
        <f t="shared" si="324"/>
        <v>5.5</v>
      </c>
      <c r="R278" s="2">
        <f t="shared" si="325"/>
        <v>1.1100000000000001</v>
      </c>
      <c r="S278" s="2">
        <f t="shared" si="326"/>
        <v>42.16</v>
      </c>
      <c r="T278" s="2">
        <f t="shared" si="327"/>
        <v>0</v>
      </c>
      <c r="U278" s="2">
        <f t="shared" si="328"/>
        <v>4.9419869999999992</v>
      </c>
      <c r="V278" s="2">
        <f t="shared" si="329"/>
        <v>9.2962500000000003E-2</v>
      </c>
      <c r="W278" s="2">
        <f t="shared" si="330"/>
        <v>0</v>
      </c>
      <c r="X278" s="2">
        <f t="shared" si="331"/>
        <v>45.87</v>
      </c>
      <c r="Y278" s="2">
        <f t="shared" si="332"/>
        <v>23.37</v>
      </c>
      <c r="Z278" s="2"/>
      <c r="AA278" s="2">
        <v>16697018</v>
      </c>
      <c r="AB278" s="2">
        <f t="shared" si="333"/>
        <v>6514.01</v>
      </c>
      <c r="AC278" s="2">
        <f t="shared" si="321"/>
        <v>6276.9</v>
      </c>
      <c r="AD278" s="2">
        <f>ROUND(((((ET278*1.25))-((EU278*1.25)))+AE278),2)</f>
        <v>27.38</v>
      </c>
      <c r="AE278" s="2">
        <f>ROUND(((EU278*1.25)),2)</f>
        <v>5.54</v>
      </c>
      <c r="AF278" s="2">
        <f>ROUND(((EV278*1.15)),2)</f>
        <v>209.73</v>
      </c>
      <c r="AG278" s="2">
        <f t="shared" si="335"/>
        <v>0</v>
      </c>
      <c r="AH278" s="2">
        <f>((EW278*1.15))</f>
        <v>24.586999999999996</v>
      </c>
      <c r="AI278" s="2">
        <f>((EX278*1.25))</f>
        <v>0.46250000000000002</v>
      </c>
      <c r="AJ278" s="2">
        <f t="shared" si="337"/>
        <v>0</v>
      </c>
      <c r="AK278" s="2">
        <v>6481.17</v>
      </c>
      <c r="AL278" s="2">
        <v>6276.9</v>
      </c>
      <c r="AM278" s="2">
        <v>21.9</v>
      </c>
      <c r="AN278" s="2">
        <v>4.43</v>
      </c>
      <c r="AO278" s="2">
        <v>182.37</v>
      </c>
      <c r="AP278" s="2">
        <v>0</v>
      </c>
      <c r="AQ278" s="2">
        <v>21.38</v>
      </c>
      <c r="AR278" s="2">
        <v>0.37</v>
      </c>
      <c r="AS278" s="2">
        <v>0</v>
      </c>
      <c r="AT278" s="2">
        <v>106</v>
      </c>
      <c r="AU278" s="2">
        <v>54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0</v>
      </c>
      <c r="BI278" s="2">
        <v>1</v>
      </c>
      <c r="BJ278" s="2" t="s">
        <v>506</v>
      </c>
      <c r="BK278" s="2"/>
      <c r="BL278" s="2"/>
      <c r="BM278" s="2">
        <v>10001</v>
      </c>
      <c r="BN278" s="2">
        <v>0</v>
      </c>
      <c r="BO278" s="2" t="s">
        <v>6</v>
      </c>
      <c r="BP278" s="2">
        <v>0</v>
      </c>
      <c r="BQ278" s="2">
        <v>2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118</v>
      </c>
      <c r="CA278" s="2">
        <v>63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1430</v>
      </c>
      <c r="CO278" s="2">
        <v>0</v>
      </c>
      <c r="CP278" s="2">
        <f t="shared" si="338"/>
        <v>1309.3200000000002</v>
      </c>
      <c r="CQ278" s="2">
        <f t="shared" si="339"/>
        <v>6276.9</v>
      </c>
      <c r="CR278" s="2">
        <f t="shared" si="340"/>
        <v>27.38</v>
      </c>
      <c r="CS278" s="2">
        <f t="shared" si="341"/>
        <v>5.54</v>
      </c>
      <c r="CT278" s="2">
        <f t="shared" si="342"/>
        <v>209.73</v>
      </c>
      <c r="CU278" s="2">
        <f t="shared" si="343"/>
        <v>0</v>
      </c>
      <c r="CV278" s="2">
        <f t="shared" si="344"/>
        <v>24.586999999999996</v>
      </c>
      <c r="CW278" s="2">
        <f t="shared" si="345"/>
        <v>0.46250000000000002</v>
      </c>
      <c r="CX278" s="2">
        <f t="shared" si="346"/>
        <v>0</v>
      </c>
      <c r="CY278" s="2">
        <f t="shared" si="347"/>
        <v>45.866199999999999</v>
      </c>
      <c r="CZ278" s="2">
        <f t="shared" si="348"/>
        <v>23.3658</v>
      </c>
      <c r="DA278" s="2"/>
      <c r="DB278" s="2"/>
      <c r="DC278" s="2" t="s">
        <v>6</v>
      </c>
      <c r="DD278" s="2" t="s">
        <v>6</v>
      </c>
      <c r="DE278" s="2" t="s">
        <v>38</v>
      </c>
      <c r="DF278" s="2" t="s">
        <v>38</v>
      </c>
      <c r="DG278" s="2" t="s">
        <v>39</v>
      </c>
      <c r="DH278" s="2" t="s">
        <v>6</v>
      </c>
      <c r="DI278" s="2" t="s">
        <v>39</v>
      </c>
      <c r="DJ278" s="2" t="s">
        <v>38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1003</v>
      </c>
      <c r="DV278" s="2" t="s">
        <v>49</v>
      </c>
      <c r="DW278" s="2" t="s">
        <v>49</v>
      </c>
      <c r="DX278" s="2">
        <v>100</v>
      </c>
      <c r="DY278" s="2"/>
      <c r="DZ278" s="2"/>
      <c r="EA278" s="2"/>
      <c r="EB278" s="2"/>
      <c r="EC278" s="2"/>
      <c r="ED278" s="2"/>
      <c r="EE278" s="2">
        <v>16510487</v>
      </c>
      <c r="EF278" s="2">
        <v>2</v>
      </c>
      <c r="EG278" s="2" t="s">
        <v>40</v>
      </c>
      <c r="EH278" s="2">
        <v>0</v>
      </c>
      <c r="EI278" s="2" t="s">
        <v>6</v>
      </c>
      <c r="EJ278" s="2">
        <v>1</v>
      </c>
      <c r="EK278" s="2">
        <v>10001</v>
      </c>
      <c r="EL278" s="2" t="s">
        <v>459</v>
      </c>
      <c r="EM278" s="2" t="s">
        <v>460</v>
      </c>
      <c r="EN278" s="2"/>
      <c r="EO278" s="2" t="s">
        <v>43</v>
      </c>
      <c r="EP278" s="2"/>
      <c r="EQ278" s="2">
        <v>131072</v>
      </c>
      <c r="ER278" s="2">
        <v>6481.17</v>
      </c>
      <c r="ES278" s="2">
        <v>6276.9</v>
      </c>
      <c r="ET278" s="2">
        <v>21.9</v>
      </c>
      <c r="EU278" s="2">
        <v>4.43</v>
      </c>
      <c r="EV278" s="2">
        <v>182.37</v>
      </c>
      <c r="EW278" s="2">
        <v>21.38</v>
      </c>
      <c r="EX278" s="2">
        <v>0.37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349"/>
        <v>0</v>
      </c>
      <c r="FS278" s="2">
        <v>0</v>
      </c>
      <c r="FT278" s="2" t="s">
        <v>44</v>
      </c>
      <c r="FU278" s="2" t="s">
        <v>45</v>
      </c>
      <c r="FV278" s="2"/>
      <c r="FW278" s="2"/>
      <c r="FX278" s="2">
        <v>106.2</v>
      </c>
      <c r="FY278" s="2">
        <v>53.55</v>
      </c>
      <c r="FZ278" s="2"/>
      <c r="GA278" s="2" t="s">
        <v>6</v>
      </c>
      <c r="GB278" s="2"/>
      <c r="GC278" s="2"/>
      <c r="GD278" s="2">
        <v>0</v>
      </c>
      <c r="GE278" s="2"/>
      <c r="GF278" s="2">
        <v>-1968498593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350"/>
        <v>0</v>
      </c>
      <c r="GM278" s="2">
        <f t="shared" si="351"/>
        <v>1378.56</v>
      </c>
      <c r="GN278" s="2">
        <f t="shared" si="352"/>
        <v>1378.56</v>
      </c>
      <c r="GO278" s="2">
        <f t="shared" si="353"/>
        <v>0</v>
      </c>
      <c r="GP278" s="2">
        <f t="shared" si="354"/>
        <v>0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355"/>
        <v>0</v>
      </c>
      <c r="GW278" s="2">
        <v>1</v>
      </c>
      <c r="GX278" s="2">
        <f t="shared" si="356"/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ROW(SmtRes!A652)</f>
        <v>652</v>
      </c>
      <c r="D279">
        <f>ROW(EtalonRes!A648)</f>
        <v>648</v>
      </c>
      <c r="E279" t="s">
        <v>503</v>
      </c>
      <c r="F279" t="s">
        <v>504</v>
      </c>
      <c r="G279" t="s">
        <v>505</v>
      </c>
      <c r="H279" t="s">
        <v>49</v>
      </c>
      <c r="I279">
        <f>ROUND(20.1/100,9)</f>
        <v>0.20100000000000001</v>
      </c>
      <c r="J279">
        <v>0</v>
      </c>
      <c r="O279">
        <f t="shared" si="322"/>
        <v>8589.11</v>
      </c>
      <c r="P279">
        <f t="shared" si="323"/>
        <v>8276.4699999999993</v>
      </c>
      <c r="Q279">
        <f t="shared" si="324"/>
        <v>36.1</v>
      </c>
      <c r="R279">
        <f t="shared" si="325"/>
        <v>7.3</v>
      </c>
      <c r="S279">
        <f t="shared" si="326"/>
        <v>276.54000000000002</v>
      </c>
      <c r="T279">
        <f t="shared" si="327"/>
        <v>0</v>
      </c>
      <c r="U279">
        <f t="shared" si="328"/>
        <v>4.9419869999999992</v>
      </c>
      <c r="V279">
        <f t="shared" si="329"/>
        <v>9.2962500000000003E-2</v>
      </c>
      <c r="W279">
        <f t="shared" si="330"/>
        <v>0</v>
      </c>
      <c r="X279">
        <f t="shared" si="331"/>
        <v>300.87</v>
      </c>
      <c r="Y279">
        <f t="shared" si="332"/>
        <v>153.27000000000001</v>
      </c>
      <c r="AA279">
        <v>16697019</v>
      </c>
      <c r="AB279">
        <f t="shared" si="333"/>
        <v>6514.01</v>
      </c>
      <c r="AC279">
        <f t="shared" si="321"/>
        <v>6276.9</v>
      </c>
      <c r="AD279">
        <f>ROUND(((((ET279*1.25))-((EU279*1.25)))+AE279),2)</f>
        <v>27.38</v>
      </c>
      <c r="AE279">
        <f>ROUND(((EU279*1.25)),2)</f>
        <v>5.54</v>
      </c>
      <c r="AF279">
        <f>ROUND(((EV279*1.15)),2)</f>
        <v>209.73</v>
      </c>
      <c r="AG279">
        <f t="shared" si="335"/>
        <v>0</v>
      </c>
      <c r="AH279">
        <f>((EW279*1.15))</f>
        <v>24.586999999999996</v>
      </c>
      <c r="AI279">
        <f>((EX279*1.25))</f>
        <v>0.46250000000000002</v>
      </c>
      <c r="AJ279">
        <f t="shared" si="337"/>
        <v>0</v>
      </c>
      <c r="AK279">
        <v>6481.17</v>
      </c>
      <c r="AL279">
        <v>6276.9</v>
      </c>
      <c r="AM279">
        <v>21.9</v>
      </c>
      <c r="AN279">
        <v>4.43</v>
      </c>
      <c r="AO279">
        <v>182.37</v>
      </c>
      <c r="AP279">
        <v>0</v>
      </c>
      <c r="AQ279">
        <v>21.38</v>
      </c>
      <c r="AR279">
        <v>0.37</v>
      </c>
      <c r="AS279">
        <v>0</v>
      </c>
      <c r="AT279">
        <v>106</v>
      </c>
      <c r="AU279">
        <v>54</v>
      </c>
      <c r="AV279">
        <v>1</v>
      </c>
      <c r="AW279">
        <v>1</v>
      </c>
      <c r="AZ279">
        <v>6.56</v>
      </c>
      <c r="BA279">
        <v>6.56</v>
      </c>
      <c r="BB279">
        <v>6.56</v>
      </c>
      <c r="BC279">
        <v>6.56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1</v>
      </c>
      <c r="BJ279" t="s">
        <v>506</v>
      </c>
      <c r="BM279">
        <v>10001</v>
      </c>
      <c r="BN279">
        <v>0</v>
      </c>
      <c r="BO279" t="s">
        <v>6</v>
      </c>
      <c r="BP279">
        <v>0</v>
      </c>
      <c r="BQ279">
        <v>2</v>
      </c>
      <c r="BR279">
        <v>0</v>
      </c>
      <c r="BS279">
        <v>6.56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118</v>
      </c>
      <c r="CA279">
        <v>63</v>
      </c>
      <c r="CF279">
        <v>0</v>
      </c>
      <c r="CG279">
        <v>0</v>
      </c>
      <c r="CM279">
        <v>0</v>
      </c>
      <c r="CN279" t="s">
        <v>1430</v>
      </c>
      <c r="CO279">
        <v>0</v>
      </c>
      <c r="CP279">
        <f t="shared" si="338"/>
        <v>8589.11</v>
      </c>
      <c r="CQ279">
        <f t="shared" si="339"/>
        <v>41176.463999999993</v>
      </c>
      <c r="CR279">
        <f t="shared" si="340"/>
        <v>179.61279999999999</v>
      </c>
      <c r="CS279">
        <f t="shared" si="341"/>
        <v>36.342399999999998</v>
      </c>
      <c r="CT279">
        <f t="shared" si="342"/>
        <v>1375.8287999999998</v>
      </c>
      <c r="CU279">
        <f t="shared" si="343"/>
        <v>0</v>
      </c>
      <c r="CV279">
        <f t="shared" si="344"/>
        <v>24.586999999999996</v>
      </c>
      <c r="CW279">
        <f t="shared" si="345"/>
        <v>0.46250000000000002</v>
      </c>
      <c r="CX279">
        <f t="shared" si="346"/>
        <v>0</v>
      </c>
      <c r="CY279">
        <f t="shared" si="347"/>
        <v>300.87040000000002</v>
      </c>
      <c r="CZ279">
        <f t="shared" si="348"/>
        <v>153.27360000000002</v>
      </c>
      <c r="DC279" t="s">
        <v>6</v>
      </c>
      <c r="DD279" t="s">
        <v>6</v>
      </c>
      <c r="DE279" t="s">
        <v>38</v>
      </c>
      <c r="DF279" t="s">
        <v>38</v>
      </c>
      <c r="DG279" t="s">
        <v>39</v>
      </c>
      <c r="DH279" t="s">
        <v>6</v>
      </c>
      <c r="DI279" t="s">
        <v>39</v>
      </c>
      <c r="DJ279" t="s">
        <v>38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49</v>
      </c>
      <c r="DW279" t="s">
        <v>49</v>
      </c>
      <c r="DX279">
        <v>100</v>
      </c>
      <c r="EE279">
        <v>16510487</v>
      </c>
      <c r="EF279">
        <v>2</v>
      </c>
      <c r="EG279" t="s">
        <v>40</v>
      </c>
      <c r="EH279">
        <v>0</v>
      </c>
      <c r="EI279" t="s">
        <v>6</v>
      </c>
      <c r="EJ279">
        <v>1</v>
      </c>
      <c r="EK279">
        <v>10001</v>
      </c>
      <c r="EL279" t="s">
        <v>459</v>
      </c>
      <c r="EM279" t="s">
        <v>460</v>
      </c>
      <c r="EO279" t="s">
        <v>43</v>
      </c>
      <c r="EQ279">
        <v>131072</v>
      </c>
      <c r="ER279">
        <v>6481.17</v>
      </c>
      <c r="ES279">
        <v>6276.9</v>
      </c>
      <c r="ET279">
        <v>21.9</v>
      </c>
      <c r="EU279">
        <v>4.43</v>
      </c>
      <c r="EV279">
        <v>182.37</v>
      </c>
      <c r="EW279">
        <v>21.38</v>
      </c>
      <c r="EX279">
        <v>0.37</v>
      </c>
      <c r="EY279">
        <v>0</v>
      </c>
      <c r="FQ279">
        <v>0</v>
      </c>
      <c r="FR279">
        <f t="shared" si="349"/>
        <v>0</v>
      </c>
      <c r="FS279">
        <v>0</v>
      </c>
      <c r="FT279" t="s">
        <v>44</v>
      </c>
      <c r="FU279" t="s">
        <v>45</v>
      </c>
      <c r="FX279">
        <v>106.2</v>
      </c>
      <c r="FY279">
        <v>53.55</v>
      </c>
      <c r="GA279" t="s">
        <v>6</v>
      </c>
      <c r="GD279">
        <v>0</v>
      </c>
      <c r="GF279">
        <v>-1968498593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350"/>
        <v>0</v>
      </c>
      <c r="GM279">
        <f t="shared" si="351"/>
        <v>9043.25</v>
      </c>
      <c r="GN279">
        <f t="shared" si="352"/>
        <v>9043.25</v>
      </c>
      <c r="GO279">
        <f t="shared" si="353"/>
        <v>0</v>
      </c>
      <c r="GP279">
        <f t="shared" si="354"/>
        <v>0</v>
      </c>
      <c r="GR279">
        <v>0</v>
      </c>
      <c r="GS279">
        <v>3</v>
      </c>
      <c r="GT279">
        <v>0</v>
      </c>
      <c r="GU279" t="s">
        <v>6</v>
      </c>
      <c r="GV279">
        <f t="shared" si="355"/>
        <v>0</v>
      </c>
      <c r="GW279">
        <v>1</v>
      </c>
      <c r="GX279">
        <f t="shared" si="356"/>
        <v>0</v>
      </c>
      <c r="HA279">
        <v>0</v>
      </c>
      <c r="HB279">
        <v>0</v>
      </c>
      <c r="IK279">
        <v>0</v>
      </c>
    </row>
    <row r="280" spans="1:255" x14ac:dyDescent="0.2">
      <c r="A280" s="2">
        <v>18</v>
      </c>
      <c r="B280" s="2">
        <v>1</v>
      </c>
      <c r="C280" s="2">
        <v>643</v>
      </c>
      <c r="D280" s="2"/>
      <c r="E280" s="2" t="s">
        <v>507</v>
      </c>
      <c r="F280" s="2" t="s">
        <v>508</v>
      </c>
      <c r="G280" s="2" t="s">
        <v>509</v>
      </c>
      <c r="H280" s="2" t="s">
        <v>363</v>
      </c>
      <c r="I280" s="2">
        <f>I278*J280</f>
        <v>20.100000000000001</v>
      </c>
      <c r="J280" s="2">
        <v>100</v>
      </c>
      <c r="K280" s="2"/>
      <c r="L280" s="2"/>
      <c r="M280" s="2"/>
      <c r="N280" s="2"/>
      <c r="O280" s="2">
        <f t="shared" si="322"/>
        <v>996.16</v>
      </c>
      <c r="P280" s="2">
        <f t="shared" si="323"/>
        <v>996.16</v>
      </c>
      <c r="Q280" s="2">
        <f t="shared" si="324"/>
        <v>0</v>
      </c>
      <c r="R280" s="2">
        <f t="shared" si="325"/>
        <v>0</v>
      </c>
      <c r="S280" s="2">
        <f t="shared" si="326"/>
        <v>0</v>
      </c>
      <c r="T280" s="2">
        <f t="shared" si="327"/>
        <v>0</v>
      </c>
      <c r="U280" s="2">
        <f t="shared" si="328"/>
        <v>0</v>
      </c>
      <c r="V280" s="2">
        <f t="shared" si="329"/>
        <v>0</v>
      </c>
      <c r="W280" s="2">
        <f t="shared" si="330"/>
        <v>0</v>
      </c>
      <c r="X280" s="2">
        <f t="shared" si="331"/>
        <v>0</v>
      </c>
      <c r="Y280" s="2">
        <f t="shared" si="332"/>
        <v>0</v>
      </c>
      <c r="Z280" s="2"/>
      <c r="AA280" s="2">
        <v>16697018</v>
      </c>
      <c r="AB280" s="2">
        <f t="shared" si="333"/>
        <v>49.56</v>
      </c>
      <c r="AC280" s="2">
        <f t="shared" si="321"/>
        <v>49.56</v>
      </c>
      <c r="AD280" s="2">
        <f>ROUND((((ET280)-(EU280))+AE280),2)</f>
        <v>0</v>
      </c>
      <c r="AE280" s="2">
        <f>ROUND((EU280),2)</f>
        <v>0</v>
      </c>
      <c r="AF280" s="2">
        <f>ROUND((EV280),2)</f>
        <v>0</v>
      </c>
      <c r="AG280" s="2">
        <f t="shared" si="335"/>
        <v>0</v>
      </c>
      <c r="AH280" s="2">
        <f>(EW280)</f>
        <v>0</v>
      </c>
      <c r="AI280" s="2">
        <f>(EX280)</f>
        <v>0</v>
      </c>
      <c r="AJ280" s="2">
        <f t="shared" si="337"/>
        <v>0</v>
      </c>
      <c r="AK280" s="2">
        <v>49.56</v>
      </c>
      <c r="AL280" s="2">
        <v>49.56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106</v>
      </c>
      <c r="AU280" s="2">
        <v>54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6</v>
      </c>
      <c r="BE280" s="2" t="s">
        <v>6</v>
      </c>
      <c r="BF280" s="2" t="s">
        <v>6</v>
      </c>
      <c r="BG280" s="2" t="s">
        <v>6</v>
      </c>
      <c r="BH280" s="2">
        <v>3</v>
      </c>
      <c r="BI280" s="2">
        <v>1</v>
      </c>
      <c r="BJ280" s="2" t="s">
        <v>510</v>
      </c>
      <c r="BK280" s="2"/>
      <c r="BL280" s="2"/>
      <c r="BM280" s="2">
        <v>10001</v>
      </c>
      <c r="BN280" s="2">
        <v>0</v>
      </c>
      <c r="BO280" s="2" t="s">
        <v>6</v>
      </c>
      <c r="BP280" s="2">
        <v>0</v>
      </c>
      <c r="BQ280" s="2">
        <v>2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6</v>
      </c>
      <c r="BZ280" s="2">
        <v>118</v>
      </c>
      <c r="CA280" s="2">
        <v>63</v>
      </c>
      <c r="CB280" s="2"/>
      <c r="CC280" s="2"/>
      <c r="CD280" s="2"/>
      <c r="CE280" s="2"/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6</v>
      </c>
      <c r="CO280" s="2">
        <v>0</v>
      </c>
      <c r="CP280" s="2">
        <f t="shared" si="338"/>
        <v>996.16</v>
      </c>
      <c r="CQ280" s="2">
        <f t="shared" si="339"/>
        <v>49.56</v>
      </c>
      <c r="CR280" s="2">
        <f t="shared" si="340"/>
        <v>0</v>
      </c>
      <c r="CS280" s="2">
        <f t="shared" si="341"/>
        <v>0</v>
      </c>
      <c r="CT280" s="2">
        <f t="shared" si="342"/>
        <v>0</v>
      </c>
      <c r="CU280" s="2">
        <f t="shared" si="343"/>
        <v>0</v>
      </c>
      <c r="CV280" s="2">
        <f t="shared" si="344"/>
        <v>0</v>
      </c>
      <c r="CW280" s="2">
        <f t="shared" si="345"/>
        <v>0</v>
      </c>
      <c r="CX280" s="2">
        <f t="shared" si="346"/>
        <v>0</v>
      </c>
      <c r="CY280" s="2">
        <f t="shared" si="347"/>
        <v>0</v>
      </c>
      <c r="CZ280" s="2">
        <f t="shared" si="348"/>
        <v>0</v>
      </c>
      <c r="DA280" s="2"/>
      <c r="DB280" s="2"/>
      <c r="DC280" s="2" t="s">
        <v>6</v>
      </c>
      <c r="DD280" s="2" t="s">
        <v>6</v>
      </c>
      <c r="DE280" s="2" t="s">
        <v>6</v>
      </c>
      <c r="DF280" s="2" t="s">
        <v>6</v>
      </c>
      <c r="DG280" s="2" t="s">
        <v>6</v>
      </c>
      <c r="DH280" s="2" t="s">
        <v>6</v>
      </c>
      <c r="DI280" s="2" t="s">
        <v>6</v>
      </c>
      <c r="DJ280" s="2" t="s">
        <v>6</v>
      </c>
      <c r="DK280" s="2" t="s">
        <v>6</v>
      </c>
      <c r="DL280" s="2" t="s">
        <v>6</v>
      </c>
      <c r="DM280" s="2" t="s">
        <v>6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1003</v>
      </c>
      <c r="DV280" s="2" t="s">
        <v>363</v>
      </c>
      <c r="DW280" s="2" t="s">
        <v>363</v>
      </c>
      <c r="DX280" s="2">
        <v>1</v>
      </c>
      <c r="DY280" s="2"/>
      <c r="DZ280" s="2"/>
      <c r="EA280" s="2"/>
      <c r="EB280" s="2"/>
      <c r="EC280" s="2"/>
      <c r="ED280" s="2"/>
      <c r="EE280" s="2">
        <v>16510487</v>
      </c>
      <c r="EF280" s="2">
        <v>2</v>
      </c>
      <c r="EG280" s="2" t="s">
        <v>40</v>
      </c>
      <c r="EH280" s="2">
        <v>0</v>
      </c>
      <c r="EI280" s="2" t="s">
        <v>6</v>
      </c>
      <c r="EJ280" s="2">
        <v>1</v>
      </c>
      <c r="EK280" s="2">
        <v>10001</v>
      </c>
      <c r="EL280" s="2" t="s">
        <v>459</v>
      </c>
      <c r="EM280" s="2" t="s">
        <v>460</v>
      </c>
      <c r="EN280" s="2"/>
      <c r="EO280" s="2" t="s">
        <v>6</v>
      </c>
      <c r="EP280" s="2"/>
      <c r="EQ280" s="2">
        <v>0</v>
      </c>
      <c r="ER280" s="2">
        <v>49.56</v>
      </c>
      <c r="ES280" s="2">
        <v>49.56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349"/>
        <v>0</v>
      </c>
      <c r="FS280" s="2">
        <v>0</v>
      </c>
      <c r="FT280" s="2" t="s">
        <v>44</v>
      </c>
      <c r="FU280" s="2" t="s">
        <v>45</v>
      </c>
      <c r="FV280" s="2"/>
      <c r="FW280" s="2"/>
      <c r="FX280" s="2">
        <v>106.2</v>
      </c>
      <c r="FY280" s="2">
        <v>53.55</v>
      </c>
      <c r="FZ280" s="2"/>
      <c r="GA280" s="2" t="s">
        <v>6</v>
      </c>
      <c r="GB280" s="2"/>
      <c r="GC280" s="2"/>
      <c r="GD280" s="2">
        <v>0</v>
      </c>
      <c r="GE280" s="2"/>
      <c r="GF280" s="2">
        <v>-451614110</v>
      </c>
      <c r="GG280" s="2">
        <v>2</v>
      </c>
      <c r="GH280" s="2">
        <v>1</v>
      </c>
      <c r="GI280" s="2">
        <v>-2</v>
      </c>
      <c r="GJ280" s="2">
        <v>0</v>
      </c>
      <c r="GK280" s="2">
        <f>ROUND(R280*(R12)/100,2)</f>
        <v>0</v>
      </c>
      <c r="GL280" s="2">
        <f t="shared" si="350"/>
        <v>0</v>
      </c>
      <c r="GM280" s="2">
        <f t="shared" si="351"/>
        <v>996.16</v>
      </c>
      <c r="GN280" s="2">
        <f t="shared" si="352"/>
        <v>996.16</v>
      </c>
      <c r="GO280" s="2">
        <f t="shared" si="353"/>
        <v>0</v>
      </c>
      <c r="GP280" s="2">
        <f t="shared" si="354"/>
        <v>0</v>
      </c>
      <c r="GQ280" s="2"/>
      <c r="GR280" s="2">
        <v>0</v>
      </c>
      <c r="GS280" s="2">
        <v>3</v>
      </c>
      <c r="GT280" s="2">
        <v>0</v>
      </c>
      <c r="GU280" s="2" t="s">
        <v>6</v>
      </c>
      <c r="GV280" s="2">
        <f t="shared" si="355"/>
        <v>0</v>
      </c>
      <c r="GW280" s="2">
        <v>1</v>
      </c>
      <c r="GX280" s="2">
        <f t="shared" si="356"/>
        <v>0</v>
      </c>
      <c r="GY280" s="2"/>
      <c r="GZ280" s="2"/>
      <c r="HA280" s="2">
        <v>0</v>
      </c>
      <c r="HB280" s="2">
        <v>0</v>
      </c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18</v>
      </c>
      <c r="B281">
        <v>1</v>
      </c>
      <c r="C281">
        <v>650</v>
      </c>
      <c r="E281" t="s">
        <v>507</v>
      </c>
      <c r="F281" t="s">
        <v>508</v>
      </c>
      <c r="G281" t="s">
        <v>509</v>
      </c>
      <c r="H281" t="s">
        <v>363</v>
      </c>
      <c r="I281">
        <f>I279*J281</f>
        <v>20.100000000000001</v>
      </c>
      <c r="J281">
        <v>100</v>
      </c>
      <c r="O281">
        <f t="shared" si="322"/>
        <v>6534.78</v>
      </c>
      <c r="P281">
        <f t="shared" si="323"/>
        <v>6534.78</v>
      </c>
      <c r="Q281">
        <f t="shared" si="324"/>
        <v>0</v>
      </c>
      <c r="R281">
        <f t="shared" si="325"/>
        <v>0</v>
      </c>
      <c r="S281">
        <f t="shared" si="326"/>
        <v>0</v>
      </c>
      <c r="T281">
        <f t="shared" si="327"/>
        <v>0</v>
      </c>
      <c r="U281">
        <f t="shared" si="328"/>
        <v>0</v>
      </c>
      <c r="V281">
        <f t="shared" si="329"/>
        <v>0</v>
      </c>
      <c r="W281">
        <f t="shared" si="330"/>
        <v>0</v>
      </c>
      <c r="X281">
        <f t="shared" si="331"/>
        <v>0</v>
      </c>
      <c r="Y281">
        <f t="shared" si="332"/>
        <v>0</v>
      </c>
      <c r="AA281">
        <v>16697019</v>
      </c>
      <c r="AB281">
        <f t="shared" si="333"/>
        <v>49.56</v>
      </c>
      <c r="AC281">
        <f t="shared" si="321"/>
        <v>49.56</v>
      </c>
      <c r="AD281">
        <f>ROUND((((ET281)-(EU281))+AE281),2)</f>
        <v>0</v>
      </c>
      <c r="AE281">
        <f>ROUND((EU281),2)</f>
        <v>0</v>
      </c>
      <c r="AF281">
        <f>ROUND((EV281),2)</f>
        <v>0</v>
      </c>
      <c r="AG281">
        <f t="shared" si="335"/>
        <v>0</v>
      </c>
      <c r="AH281">
        <f>(EW281)</f>
        <v>0</v>
      </c>
      <c r="AI281">
        <f>(EX281)</f>
        <v>0</v>
      </c>
      <c r="AJ281">
        <f t="shared" si="337"/>
        <v>0</v>
      </c>
      <c r="AK281">
        <v>49.56</v>
      </c>
      <c r="AL281">
        <v>49.56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106</v>
      </c>
      <c r="AU281">
        <v>54</v>
      </c>
      <c r="AV281">
        <v>1</v>
      </c>
      <c r="AW281">
        <v>1</v>
      </c>
      <c r="AZ281">
        <v>6.56</v>
      </c>
      <c r="BA281">
        <v>1</v>
      </c>
      <c r="BB281">
        <v>1</v>
      </c>
      <c r="BC281">
        <v>6.56</v>
      </c>
      <c r="BD281" t="s">
        <v>6</v>
      </c>
      <c r="BE281" t="s">
        <v>6</v>
      </c>
      <c r="BF281" t="s">
        <v>6</v>
      </c>
      <c r="BG281" t="s">
        <v>6</v>
      </c>
      <c r="BH281">
        <v>3</v>
      </c>
      <c r="BI281">
        <v>1</v>
      </c>
      <c r="BJ281" t="s">
        <v>510</v>
      </c>
      <c r="BM281">
        <v>10001</v>
      </c>
      <c r="BN281">
        <v>0</v>
      </c>
      <c r="BO281" t="s">
        <v>6</v>
      </c>
      <c r="BP281">
        <v>0</v>
      </c>
      <c r="BQ281">
        <v>2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118</v>
      </c>
      <c r="CA281">
        <v>63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 t="shared" si="338"/>
        <v>6534.78</v>
      </c>
      <c r="CQ281">
        <f t="shared" si="339"/>
        <v>325.11360000000002</v>
      </c>
      <c r="CR281">
        <f t="shared" si="340"/>
        <v>0</v>
      </c>
      <c r="CS281">
        <f t="shared" si="341"/>
        <v>0</v>
      </c>
      <c r="CT281">
        <f t="shared" si="342"/>
        <v>0</v>
      </c>
      <c r="CU281">
        <f t="shared" si="343"/>
        <v>0</v>
      </c>
      <c r="CV281">
        <f t="shared" si="344"/>
        <v>0</v>
      </c>
      <c r="CW281">
        <f t="shared" si="345"/>
        <v>0</v>
      </c>
      <c r="CX281">
        <f t="shared" si="346"/>
        <v>0</v>
      </c>
      <c r="CY281">
        <f t="shared" si="347"/>
        <v>0</v>
      </c>
      <c r="CZ281">
        <f t="shared" si="348"/>
        <v>0</v>
      </c>
      <c r="DC281" t="s">
        <v>6</v>
      </c>
      <c r="DD281" t="s">
        <v>6</v>
      </c>
      <c r="DE281" t="s">
        <v>6</v>
      </c>
      <c r="DF281" t="s">
        <v>6</v>
      </c>
      <c r="DG281" t="s">
        <v>6</v>
      </c>
      <c r="DH281" t="s">
        <v>6</v>
      </c>
      <c r="DI281" t="s">
        <v>6</v>
      </c>
      <c r="DJ281" t="s">
        <v>6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1003</v>
      </c>
      <c r="DV281" t="s">
        <v>363</v>
      </c>
      <c r="DW281" t="s">
        <v>363</v>
      </c>
      <c r="DX281">
        <v>1</v>
      </c>
      <c r="EE281">
        <v>16510487</v>
      </c>
      <c r="EF281">
        <v>2</v>
      </c>
      <c r="EG281" t="s">
        <v>40</v>
      </c>
      <c r="EH281">
        <v>0</v>
      </c>
      <c r="EI281" t="s">
        <v>6</v>
      </c>
      <c r="EJ281">
        <v>1</v>
      </c>
      <c r="EK281">
        <v>10001</v>
      </c>
      <c r="EL281" t="s">
        <v>459</v>
      </c>
      <c r="EM281" t="s">
        <v>460</v>
      </c>
      <c r="EO281" t="s">
        <v>6</v>
      </c>
      <c r="EQ281">
        <v>0</v>
      </c>
      <c r="ER281">
        <v>49.56</v>
      </c>
      <c r="ES281">
        <v>49.56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349"/>
        <v>0</v>
      </c>
      <c r="FS281">
        <v>0</v>
      </c>
      <c r="FT281" t="s">
        <v>44</v>
      </c>
      <c r="FU281" t="s">
        <v>45</v>
      </c>
      <c r="FX281">
        <v>106.2</v>
      </c>
      <c r="FY281">
        <v>53.55</v>
      </c>
      <c r="GA281" t="s">
        <v>6</v>
      </c>
      <c r="GD281">
        <v>0</v>
      </c>
      <c r="GF281">
        <v>-451614110</v>
      </c>
      <c r="GG281">
        <v>1</v>
      </c>
      <c r="GH281">
        <v>1</v>
      </c>
      <c r="GI281">
        <v>4</v>
      </c>
      <c r="GJ281">
        <v>0</v>
      </c>
      <c r="GK281">
        <f>ROUND(R281*(S12)/100,2)</f>
        <v>0</v>
      </c>
      <c r="GL281">
        <f t="shared" si="350"/>
        <v>0</v>
      </c>
      <c r="GM281">
        <f t="shared" si="351"/>
        <v>6534.78</v>
      </c>
      <c r="GN281">
        <f t="shared" si="352"/>
        <v>6534.78</v>
      </c>
      <c r="GO281">
        <f t="shared" si="353"/>
        <v>0</v>
      </c>
      <c r="GP281">
        <f t="shared" si="354"/>
        <v>0</v>
      </c>
      <c r="GR281">
        <v>0</v>
      </c>
      <c r="GS281">
        <v>3</v>
      </c>
      <c r="GT281">
        <v>0</v>
      </c>
      <c r="GU281" t="s">
        <v>6</v>
      </c>
      <c r="GV281">
        <f t="shared" si="355"/>
        <v>0</v>
      </c>
      <c r="GW281">
        <v>1</v>
      </c>
      <c r="GX281">
        <f t="shared" si="356"/>
        <v>0</v>
      </c>
      <c r="HA281">
        <v>0</v>
      </c>
      <c r="HB281">
        <v>0</v>
      </c>
      <c r="IK281">
        <v>0</v>
      </c>
    </row>
    <row r="282" spans="1:255" x14ac:dyDescent="0.2">
      <c r="A282" s="2">
        <v>17</v>
      </c>
      <c r="B282" s="2">
        <v>1</v>
      </c>
      <c r="C282" s="2">
        <f>ROW(SmtRes!A660)</f>
        <v>660</v>
      </c>
      <c r="D282" s="2">
        <f>ROW(EtalonRes!A655)</f>
        <v>655</v>
      </c>
      <c r="E282" s="2" t="s">
        <v>511</v>
      </c>
      <c r="F282" s="2" t="s">
        <v>512</v>
      </c>
      <c r="G282" s="2" t="s">
        <v>513</v>
      </c>
      <c r="H282" s="2" t="s">
        <v>18</v>
      </c>
      <c r="I282" s="2">
        <f>ROUND(4.8/100,9)</f>
        <v>4.8000000000000001E-2</v>
      </c>
      <c r="J282" s="2">
        <v>0</v>
      </c>
      <c r="K282" s="2"/>
      <c r="L282" s="2"/>
      <c r="M282" s="2"/>
      <c r="N282" s="2"/>
      <c r="O282" s="2">
        <f t="shared" si="322"/>
        <v>481.15</v>
      </c>
      <c r="P282" s="2">
        <f t="shared" si="323"/>
        <v>426.75</v>
      </c>
      <c r="Q282" s="2">
        <f t="shared" si="324"/>
        <v>1.31</v>
      </c>
      <c r="R282" s="2">
        <f t="shared" si="325"/>
        <v>0.21</v>
      </c>
      <c r="S282" s="2">
        <f t="shared" si="326"/>
        <v>53.09</v>
      </c>
      <c r="T282" s="2">
        <f t="shared" si="327"/>
        <v>0</v>
      </c>
      <c r="U282" s="2">
        <f t="shared" si="328"/>
        <v>6.2237999999999998</v>
      </c>
      <c r="V282" s="2">
        <f t="shared" si="329"/>
        <v>1.6200000000000003E-2</v>
      </c>
      <c r="W282" s="2">
        <f t="shared" si="330"/>
        <v>0</v>
      </c>
      <c r="X282" s="2">
        <f t="shared" si="331"/>
        <v>57.56</v>
      </c>
      <c r="Y282" s="2">
        <f t="shared" si="332"/>
        <v>29.32</v>
      </c>
      <c r="Z282" s="2"/>
      <c r="AA282" s="2">
        <v>16697018</v>
      </c>
      <c r="AB282" s="2">
        <f t="shared" si="333"/>
        <v>10023.950000000001</v>
      </c>
      <c r="AC282" s="2">
        <f t="shared" si="321"/>
        <v>8890.58</v>
      </c>
      <c r="AD282" s="2">
        <f>ROUND(((((ET282*1.25))-((EU282*1.25)))+AE282),2)</f>
        <v>27.35</v>
      </c>
      <c r="AE282" s="2">
        <f>ROUND(((EU282*1.25)),2)</f>
        <v>4.3899999999999997</v>
      </c>
      <c r="AF282" s="2">
        <f>ROUND(((EV282*1.15)),2)</f>
        <v>1106.02</v>
      </c>
      <c r="AG282" s="2">
        <f t="shared" si="335"/>
        <v>0</v>
      </c>
      <c r="AH282" s="2">
        <f>((EW282*1.15))</f>
        <v>129.66249999999999</v>
      </c>
      <c r="AI282" s="2">
        <f>((EX282*1.25))</f>
        <v>0.33750000000000002</v>
      </c>
      <c r="AJ282" s="2">
        <f t="shared" si="337"/>
        <v>0</v>
      </c>
      <c r="AK282" s="2">
        <v>9874.2199999999993</v>
      </c>
      <c r="AL282" s="2">
        <v>8890.58</v>
      </c>
      <c r="AM282" s="2">
        <v>21.88</v>
      </c>
      <c r="AN282" s="2">
        <v>3.51</v>
      </c>
      <c r="AO282" s="2">
        <v>961.76</v>
      </c>
      <c r="AP282" s="2">
        <v>0</v>
      </c>
      <c r="AQ282" s="2">
        <v>112.75</v>
      </c>
      <c r="AR282" s="2">
        <v>0.27</v>
      </c>
      <c r="AS282" s="2">
        <v>0</v>
      </c>
      <c r="AT282" s="2">
        <v>108</v>
      </c>
      <c r="AU282" s="2">
        <v>55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6</v>
      </c>
      <c r="BE282" s="2" t="s">
        <v>6</v>
      </c>
      <c r="BF282" s="2" t="s">
        <v>6</v>
      </c>
      <c r="BG282" s="2" t="s">
        <v>6</v>
      </c>
      <c r="BH282" s="2">
        <v>0</v>
      </c>
      <c r="BI282" s="2">
        <v>1</v>
      </c>
      <c r="BJ282" s="2" t="s">
        <v>514</v>
      </c>
      <c r="BK282" s="2"/>
      <c r="BL282" s="2"/>
      <c r="BM282" s="2">
        <v>12001</v>
      </c>
      <c r="BN282" s="2">
        <v>0</v>
      </c>
      <c r="BO282" s="2" t="s">
        <v>6</v>
      </c>
      <c r="BP282" s="2">
        <v>0</v>
      </c>
      <c r="BQ282" s="2">
        <v>2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6</v>
      </c>
      <c r="BZ282" s="2">
        <v>120</v>
      </c>
      <c r="CA282" s="2">
        <v>65</v>
      </c>
      <c r="CB282" s="2"/>
      <c r="CC282" s="2"/>
      <c r="CD282" s="2"/>
      <c r="CE282" s="2"/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1430</v>
      </c>
      <c r="CO282" s="2">
        <v>0</v>
      </c>
      <c r="CP282" s="2">
        <f t="shared" si="338"/>
        <v>481.15</v>
      </c>
      <c r="CQ282" s="2">
        <f t="shared" si="339"/>
        <v>8890.58</v>
      </c>
      <c r="CR282" s="2">
        <f t="shared" si="340"/>
        <v>27.35</v>
      </c>
      <c r="CS282" s="2">
        <f t="shared" si="341"/>
        <v>4.3899999999999997</v>
      </c>
      <c r="CT282" s="2">
        <f t="shared" si="342"/>
        <v>1106.02</v>
      </c>
      <c r="CU282" s="2">
        <f t="shared" si="343"/>
        <v>0</v>
      </c>
      <c r="CV282" s="2">
        <f t="shared" si="344"/>
        <v>129.66249999999999</v>
      </c>
      <c r="CW282" s="2">
        <f t="shared" si="345"/>
        <v>0.33750000000000002</v>
      </c>
      <c r="CX282" s="2">
        <f t="shared" si="346"/>
        <v>0</v>
      </c>
      <c r="CY282" s="2">
        <f t="shared" si="347"/>
        <v>57.564000000000007</v>
      </c>
      <c r="CZ282" s="2">
        <f t="shared" si="348"/>
        <v>29.315000000000005</v>
      </c>
      <c r="DA282" s="2"/>
      <c r="DB282" s="2"/>
      <c r="DC282" s="2" t="s">
        <v>6</v>
      </c>
      <c r="DD282" s="2" t="s">
        <v>6</v>
      </c>
      <c r="DE282" s="2" t="s">
        <v>38</v>
      </c>
      <c r="DF282" s="2" t="s">
        <v>38</v>
      </c>
      <c r="DG282" s="2" t="s">
        <v>39</v>
      </c>
      <c r="DH282" s="2" t="s">
        <v>6</v>
      </c>
      <c r="DI282" s="2" t="s">
        <v>39</v>
      </c>
      <c r="DJ282" s="2" t="s">
        <v>38</v>
      </c>
      <c r="DK282" s="2" t="s">
        <v>6</v>
      </c>
      <c r="DL282" s="2" t="s">
        <v>6</v>
      </c>
      <c r="DM282" s="2" t="s">
        <v>6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1005</v>
      </c>
      <c r="DV282" s="2" t="s">
        <v>18</v>
      </c>
      <c r="DW282" s="2" t="s">
        <v>18</v>
      </c>
      <c r="DX282" s="2">
        <v>100</v>
      </c>
      <c r="DY282" s="2"/>
      <c r="DZ282" s="2"/>
      <c r="EA282" s="2"/>
      <c r="EB282" s="2"/>
      <c r="EC282" s="2"/>
      <c r="ED282" s="2"/>
      <c r="EE282" s="2">
        <v>16510489</v>
      </c>
      <c r="EF282" s="2">
        <v>2</v>
      </c>
      <c r="EG282" s="2" t="s">
        <v>40</v>
      </c>
      <c r="EH282" s="2">
        <v>0</v>
      </c>
      <c r="EI282" s="2" t="s">
        <v>6</v>
      </c>
      <c r="EJ282" s="2">
        <v>1</v>
      </c>
      <c r="EK282" s="2">
        <v>12001</v>
      </c>
      <c r="EL282" s="2" t="s">
        <v>515</v>
      </c>
      <c r="EM282" s="2" t="s">
        <v>516</v>
      </c>
      <c r="EN282" s="2"/>
      <c r="EO282" s="2" t="s">
        <v>43</v>
      </c>
      <c r="EP282" s="2"/>
      <c r="EQ282" s="2">
        <v>131072</v>
      </c>
      <c r="ER282" s="2">
        <v>9874.2199999999993</v>
      </c>
      <c r="ES282" s="2">
        <v>8890.58</v>
      </c>
      <c r="ET282" s="2">
        <v>21.88</v>
      </c>
      <c r="EU282" s="2">
        <v>3.51</v>
      </c>
      <c r="EV282" s="2">
        <v>961.76</v>
      </c>
      <c r="EW282" s="2">
        <v>112.75</v>
      </c>
      <c r="EX282" s="2">
        <v>0.27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349"/>
        <v>0</v>
      </c>
      <c r="FS282" s="2">
        <v>0</v>
      </c>
      <c r="FT282" s="2" t="s">
        <v>44</v>
      </c>
      <c r="FU282" s="2" t="s">
        <v>45</v>
      </c>
      <c r="FV282" s="2"/>
      <c r="FW282" s="2"/>
      <c r="FX282" s="2">
        <v>108</v>
      </c>
      <c r="FY282" s="2">
        <v>55.25</v>
      </c>
      <c r="FZ282" s="2"/>
      <c r="GA282" s="2" t="s">
        <v>6</v>
      </c>
      <c r="GB282" s="2"/>
      <c r="GC282" s="2"/>
      <c r="GD282" s="2">
        <v>0</v>
      </c>
      <c r="GE282" s="2"/>
      <c r="GF282" s="2">
        <v>-1197977700</v>
      </c>
      <c r="GG282" s="2">
        <v>2</v>
      </c>
      <c r="GH282" s="2">
        <v>1</v>
      </c>
      <c r="GI282" s="2">
        <v>-2</v>
      </c>
      <c r="GJ282" s="2">
        <v>0</v>
      </c>
      <c r="GK282" s="2">
        <f>ROUND(R282*(R12)/100,2)</f>
        <v>0</v>
      </c>
      <c r="GL282" s="2">
        <f t="shared" si="350"/>
        <v>0</v>
      </c>
      <c r="GM282" s="2">
        <f t="shared" si="351"/>
        <v>568.03</v>
      </c>
      <c r="GN282" s="2">
        <f t="shared" si="352"/>
        <v>568.03</v>
      </c>
      <c r="GO282" s="2">
        <f t="shared" si="353"/>
        <v>0</v>
      </c>
      <c r="GP282" s="2">
        <f t="shared" si="354"/>
        <v>0</v>
      </c>
      <c r="GQ282" s="2"/>
      <c r="GR282" s="2">
        <v>0</v>
      </c>
      <c r="GS282" s="2">
        <v>3</v>
      </c>
      <c r="GT282" s="2">
        <v>0</v>
      </c>
      <c r="GU282" s="2" t="s">
        <v>6</v>
      </c>
      <c r="GV282" s="2">
        <f t="shared" si="355"/>
        <v>0</v>
      </c>
      <c r="GW282" s="2">
        <v>1</v>
      </c>
      <c r="GX282" s="2">
        <f t="shared" si="356"/>
        <v>0</v>
      </c>
      <c r="GY282" s="2"/>
      <c r="GZ282" s="2"/>
      <c r="HA282" s="2">
        <v>0</v>
      </c>
      <c r="HB282" s="2">
        <v>0</v>
      </c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C283">
        <f>ROW(SmtRes!A668)</f>
        <v>668</v>
      </c>
      <c r="D283">
        <f>ROW(EtalonRes!A662)</f>
        <v>662</v>
      </c>
      <c r="E283" t="s">
        <v>511</v>
      </c>
      <c r="F283" t="s">
        <v>512</v>
      </c>
      <c r="G283" t="s">
        <v>513</v>
      </c>
      <c r="H283" t="s">
        <v>18</v>
      </c>
      <c r="I283">
        <f>ROUND(4.8/100,9)</f>
        <v>4.8000000000000001E-2</v>
      </c>
      <c r="J283">
        <v>0</v>
      </c>
      <c r="O283">
        <f t="shared" si="322"/>
        <v>3156.34</v>
      </c>
      <c r="P283">
        <f t="shared" si="323"/>
        <v>2799.47</v>
      </c>
      <c r="Q283">
        <f t="shared" si="324"/>
        <v>8.61</v>
      </c>
      <c r="R283">
        <f t="shared" si="325"/>
        <v>1.38</v>
      </c>
      <c r="S283">
        <f t="shared" si="326"/>
        <v>348.26</v>
      </c>
      <c r="T283">
        <f t="shared" si="327"/>
        <v>0</v>
      </c>
      <c r="U283">
        <f t="shared" si="328"/>
        <v>6.2237999999999998</v>
      </c>
      <c r="V283">
        <f t="shared" si="329"/>
        <v>1.6200000000000003E-2</v>
      </c>
      <c r="W283">
        <f t="shared" si="330"/>
        <v>0</v>
      </c>
      <c r="X283">
        <f t="shared" si="331"/>
        <v>377.61</v>
      </c>
      <c r="Y283">
        <f t="shared" si="332"/>
        <v>192.3</v>
      </c>
      <c r="AA283">
        <v>16697019</v>
      </c>
      <c r="AB283">
        <f t="shared" si="333"/>
        <v>10023.950000000001</v>
      </c>
      <c r="AC283">
        <f t="shared" si="321"/>
        <v>8890.58</v>
      </c>
      <c r="AD283">
        <f>ROUND(((((ET283*1.25))-((EU283*1.25)))+AE283),2)</f>
        <v>27.35</v>
      </c>
      <c r="AE283">
        <f>ROUND(((EU283*1.25)),2)</f>
        <v>4.3899999999999997</v>
      </c>
      <c r="AF283">
        <f>ROUND(((EV283*1.15)),2)</f>
        <v>1106.02</v>
      </c>
      <c r="AG283">
        <f t="shared" si="335"/>
        <v>0</v>
      </c>
      <c r="AH283">
        <f>((EW283*1.15))</f>
        <v>129.66249999999999</v>
      </c>
      <c r="AI283">
        <f>((EX283*1.25))</f>
        <v>0.33750000000000002</v>
      </c>
      <c r="AJ283">
        <f t="shared" si="337"/>
        <v>0</v>
      </c>
      <c r="AK283">
        <v>9874.2199999999993</v>
      </c>
      <c r="AL283">
        <v>8890.58</v>
      </c>
      <c r="AM283">
        <v>21.88</v>
      </c>
      <c r="AN283">
        <v>3.51</v>
      </c>
      <c r="AO283">
        <v>961.76</v>
      </c>
      <c r="AP283">
        <v>0</v>
      </c>
      <c r="AQ283">
        <v>112.75</v>
      </c>
      <c r="AR283">
        <v>0.27</v>
      </c>
      <c r="AS283">
        <v>0</v>
      </c>
      <c r="AT283">
        <v>108</v>
      </c>
      <c r="AU283">
        <v>55</v>
      </c>
      <c r="AV283">
        <v>1</v>
      </c>
      <c r="AW283">
        <v>1</v>
      </c>
      <c r="AZ283">
        <v>6.56</v>
      </c>
      <c r="BA283">
        <v>6.56</v>
      </c>
      <c r="BB283">
        <v>6.56</v>
      </c>
      <c r="BC283">
        <v>6.56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1</v>
      </c>
      <c r="BJ283" t="s">
        <v>514</v>
      </c>
      <c r="BM283">
        <v>12001</v>
      </c>
      <c r="BN283">
        <v>0</v>
      </c>
      <c r="BO283" t="s">
        <v>6</v>
      </c>
      <c r="BP283">
        <v>0</v>
      </c>
      <c r="BQ283">
        <v>2</v>
      </c>
      <c r="BR283">
        <v>0</v>
      </c>
      <c r="BS283">
        <v>6.56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120</v>
      </c>
      <c r="CA283">
        <v>65</v>
      </c>
      <c r="CF283">
        <v>0</v>
      </c>
      <c r="CG283">
        <v>0</v>
      </c>
      <c r="CM283">
        <v>0</v>
      </c>
      <c r="CN283" t="s">
        <v>1430</v>
      </c>
      <c r="CO283">
        <v>0</v>
      </c>
      <c r="CP283">
        <f t="shared" si="338"/>
        <v>3156.34</v>
      </c>
      <c r="CQ283">
        <f t="shared" si="339"/>
        <v>58322.2048</v>
      </c>
      <c r="CR283">
        <f t="shared" si="340"/>
        <v>179.416</v>
      </c>
      <c r="CS283">
        <f t="shared" si="341"/>
        <v>28.798399999999997</v>
      </c>
      <c r="CT283">
        <f t="shared" si="342"/>
        <v>7255.4911999999995</v>
      </c>
      <c r="CU283">
        <f t="shared" si="343"/>
        <v>0</v>
      </c>
      <c r="CV283">
        <f t="shared" si="344"/>
        <v>129.66249999999999</v>
      </c>
      <c r="CW283">
        <f t="shared" si="345"/>
        <v>0.33750000000000002</v>
      </c>
      <c r="CX283">
        <f t="shared" si="346"/>
        <v>0</v>
      </c>
      <c r="CY283">
        <f t="shared" si="347"/>
        <v>377.61119999999994</v>
      </c>
      <c r="CZ283">
        <f t="shared" si="348"/>
        <v>192.30200000000002</v>
      </c>
      <c r="DC283" t="s">
        <v>6</v>
      </c>
      <c r="DD283" t="s">
        <v>6</v>
      </c>
      <c r="DE283" t="s">
        <v>38</v>
      </c>
      <c r="DF283" t="s">
        <v>38</v>
      </c>
      <c r="DG283" t="s">
        <v>39</v>
      </c>
      <c r="DH283" t="s">
        <v>6</v>
      </c>
      <c r="DI283" t="s">
        <v>39</v>
      </c>
      <c r="DJ283" t="s">
        <v>38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1005</v>
      </c>
      <c r="DV283" t="s">
        <v>18</v>
      </c>
      <c r="DW283" t="s">
        <v>18</v>
      </c>
      <c r="DX283">
        <v>100</v>
      </c>
      <c r="EE283">
        <v>16510489</v>
      </c>
      <c r="EF283">
        <v>2</v>
      </c>
      <c r="EG283" t="s">
        <v>40</v>
      </c>
      <c r="EH283">
        <v>0</v>
      </c>
      <c r="EI283" t="s">
        <v>6</v>
      </c>
      <c r="EJ283">
        <v>1</v>
      </c>
      <c r="EK283">
        <v>12001</v>
      </c>
      <c r="EL283" t="s">
        <v>515</v>
      </c>
      <c r="EM283" t="s">
        <v>516</v>
      </c>
      <c r="EO283" t="s">
        <v>43</v>
      </c>
      <c r="EQ283">
        <v>131072</v>
      </c>
      <c r="ER283">
        <v>9874.2199999999993</v>
      </c>
      <c r="ES283">
        <v>8890.58</v>
      </c>
      <c r="ET283">
        <v>21.88</v>
      </c>
      <c r="EU283">
        <v>3.51</v>
      </c>
      <c r="EV283">
        <v>961.76</v>
      </c>
      <c r="EW283">
        <v>112.75</v>
      </c>
      <c r="EX283">
        <v>0.27</v>
      </c>
      <c r="EY283">
        <v>0</v>
      </c>
      <c r="FQ283">
        <v>0</v>
      </c>
      <c r="FR283">
        <f t="shared" si="349"/>
        <v>0</v>
      </c>
      <c r="FS283">
        <v>0</v>
      </c>
      <c r="FT283" t="s">
        <v>44</v>
      </c>
      <c r="FU283" t="s">
        <v>45</v>
      </c>
      <c r="FX283">
        <v>108</v>
      </c>
      <c r="FY283">
        <v>55.25</v>
      </c>
      <c r="GA283" t="s">
        <v>6</v>
      </c>
      <c r="GD283">
        <v>0</v>
      </c>
      <c r="GF283">
        <v>-1197977700</v>
      </c>
      <c r="GG283">
        <v>1</v>
      </c>
      <c r="GH283">
        <v>1</v>
      </c>
      <c r="GI283">
        <v>4</v>
      </c>
      <c r="GJ283">
        <v>0</v>
      </c>
      <c r="GK283">
        <f>ROUND(R283*(S12)/100,2)</f>
        <v>0</v>
      </c>
      <c r="GL283">
        <f t="shared" si="350"/>
        <v>0</v>
      </c>
      <c r="GM283">
        <f t="shared" si="351"/>
        <v>3726.25</v>
      </c>
      <c r="GN283">
        <f t="shared" si="352"/>
        <v>3726.25</v>
      </c>
      <c r="GO283">
        <f t="shared" si="353"/>
        <v>0</v>
      </c>
      <c r="GP283">
        <f t="shared" si="354"/>
        <v>0</v>
      </c>
      <c r="GR283">
        <v>0</v>
      </c>
      <c r="GS283">
        <v>3</v>
      </c>
      <c r="GT283">
        <v>0</v>
      </c>
      <c r="GU283" t="s">
        <v>6</v>
      </c>
      <c r="GV283">
        <f t="shared" si="355"/>
        <v>0</v>
      </c>
      <c r="GW283">
        <v>1</v>
      </c>
      <c r="GX283">
        <f t="shared" si="356"/>
        <v>0</v>
      </c>
      <c r="HA283">
        <v>0</v>
      </c>
      <c r="HB283"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660</v>
      </c>
      <c r="D284" s="2"/>
      <c r="E284" s="2" t="s">
        <v>517</v>
      </c>
      <c r="F284" s="2" t="s">
        <v>518</v>
      </c>
      <c r="G284" s="2" t="s">
        <v>519</v>
      </c>
      <c r="H284" s="2" t="s">
        <v>26</v>
      </c>
      <c r="I284" s="2">
        <f>I282*J284</f>
        <v>-3.7536E-2</v>
      </c>
      <c r="J284" s="2">
        <v>-0.78200000000000003</v>
      </c>
      <c r="K284" s="2"/>
      <c r="L284" s="2"/>
      <c r="M284" s="2"/>
      <c r="N284" s="2"/>
      <c r="O284" s="2">
        <f t="shared" si="322"/>
        <v>-420.4</v>
      </c>
      <c r="P284" s="2">
        <f t="shared" si="323"/>
        <v>-420.4</v>
      </c>
      <c r="Q284" s="2">
        <f t="shared" si="324"/>
        <v>0</v>
      </c>
      <c r="R284" s="2">
        <f t="shared" si="325"/>
        <v>0</v>
      </c>
      <c r="S284" s="2">
        <f t="shared" si="326"/>
        <v>0</v>
      </c>
      <c r="T284" s="2">
        <f t="shared" si="327"/>
        <v>0</v>
      </c>
      <c r="U284" s="2">
        <f t="shared" si="328"/>
        <v>0</v>
      </c>
      <c r="V284" s="2">
        <f t="shared" si="329"/>
        <v>0</v>
      </c>
      <c r="W284" s="2">
        <f t="shared" si="330"/>
        <v>0</v>
      </c>
      <c r="X284" s="2">
        <f t="shared" si="331"/>
        <v>0</v>
      </c>
      <c r="Y284" s="2">
        <f t="shared" si="332"/>
        <v>0</v>
      </c>
      <c r="Z284" s="2"/>
      <c r="AA284" s="2">
        <v>16697018</v>
      </c>
      <c r="AB284" s="2">
        <f t="shared" si="333"/>
        <v>11200</v>
      </c>
      <c r="AC284" s="2">
        <f t="shared" si="321"/>
        <v>11200</v>
      </c>
      <c r="AD284" s="2">
        <f>ROUND((((ET284)-(EU284))+AE284),2)</f>
        <v>0</v>
      </c>
      <c r="AE284" s="2">
        <f t="shared" ref="AE284:AF287" si="359">ROUND((EU284),2)</f>
        <v>0</v>
      </c>
      <c r="AF284" s="2">
        <f t="shared" si="359"/>
        <v>0</v>
      </c>
      <c r="AG284" s="2">
        <f t="shared" si="335"/>
        <v>0</v>
      </c>
      <c r="AH284" s="2">
        <f t="shared" ref="AH284:AI287" si="360">(EW284)</f>
        <v>0</v>
      </c>
      <c r="AI284" s="2">
        <f t="shared" si="360"/>
        <v>0</v>
      </c>
      <c r="AJ284" s="2">
        <f t="shared" si="337"/>
        <v>0</v>
      </c>
      <c r="AK284" s="2">
        <v>11200</v>
      </c>
      <c r="AL284" s="2">
        <v>11200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108</v>
      </c>
      <c r="AU284" s="2">
        <v>55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6</v>
      </c>
      <c r="BE284" s="2" t="s">
        <v>6</v>
      </c>
      <c r="BF284" s="2" t="s">
        <v>6</v>
      </c>
      <c r="BG284" s="2" t="s">
        <v>6</v>
      </c>
      <c r="BH284" s="2">
        <v>3</v>
      </c>
      <c r="BI284" s="2">
        <v>1</v>
      </c>
      <c r="BJ284" s="2" t="s">
        <v>520</v>
      </c>
      <c r="BK284" s="2"/>
      <c r="BL284" s="2"/>
      <c r="BM284" s="2">
        <v>12001</v>
      </c>
      <c r="BN284" s="2">
        <v>0</v>
      </c>
      <c r="BO284" s="2" t="s">
        <v>6</v>
      </c>
      <c r="BP284" s="2">
        <v>0</v>
      </c>
      <c r="BQ284" s="2">
        <v>2</v>
      </c>
      <c r="BR284" s="2">
        <v>1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6</v>
      </c>
      <c r="BZ284" s="2">
        <v>120</v>
      </c>
      <c r="CA284" s="2">
        <v>65</v>
      </c>
      <c r="CB284" s="2"/>
      <c r="CC284" s="2"/>
      <c r="CD284" s="2"/>
      <c r="CE284" s="2"/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6</v>
      </c>
      <c r="CO284" s="2">
        <v>0</v>
      </c>
      <c r="CP284" s="2">
        <f t="shared" si="338"/>
        <v>-420.4</v>
      </c>
      <c r="CQ284" s="2">
        <f t="shared" si="339"/>
        <v>11200</v>
      </c>
      <c r="CR284" s="2">
        <f t="shared" si="340"/>
        <v>0</v>
      </c>
      <c r="CS284" s="2">
        <f t="shared" si="341"/>
        <v>0</v>
      </c>
      <c r="CT284" s="2">
        <f t="shared" si="342"/>
        <v>0</v>
      </c>
      <c r="CU284" s="2">
        <f t="shared" si="343"/>
        <v>0</v>
      </c>
      <c r="CV284" s="2">
        <f t="shared" si="344"/>
        <v>0</v>
      </c>
      <c r="CW284" s="2">
        <f t="shared" si="345"/>
        <v>0</v>
      </c>
      <c r="CX284" s="2">
        <f t="shared" si="346"/>
        <v>0</v>
      </c>
      <c r="CY284" s="2">
        <f t="shared" si="347"/>
        <v>0</v>
      </c>
      <c r="CZ284" s="2">
        <f t="shared" si="348"/>
        <v>0</v>
      </c>
      <c r="DA284" s="2"/>
      <c r="DB284" s="2"/>
      <c r="DC284" s="2" t="s">
        <v>6</v>
      </c>
      <c r="DD284" s="2" t="s">
        <v>6</v>
      </c>
      <c r="DE284" s="2" t="s">
        <v>6</v>
      </c>
      <c r="DF284" s="2" t="s">
        <v>6</v>
      </c>
      <c r="DG284" s="2" t="s">
        <v>6</v>
      </c>
      <c r="DH284" s="2" t="s">
        <v>6</v>
      </c>
      <c r="DI284" s="2" t="s">
        <v>6</v>
      </c>
      <c r="DJ284" s="2" t="s">
        <v>6</v>
      </c>
      <c r="DK284" s="2" t="s">
        <v>6</v>
      </c>
      <c r="DL284" s="2" t="s">
        <v>6</v>
      </c>
      <c r="DM284" s="2" t="s">
        <v>6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1009</v>
      </c>
      <c r="DV284" s="2" t="s">
        <v>26</v>
      </c>
      <c r="DW284" s="2" t="s">
        <v>26</v>
      </c>
      <c r="DX284" s="2">
        <v>1000</v>
      </c>
      <c r="DY284" s="2"/>
      <c r="DZ284" s="2"/>
      <c r="EA284" s="2"/>
      <c r="EB284" s="2"/>
      <c r="EC284" s="2"/>
      <c r="ED284" s="2"/>
      <c r="EE284" s="2">
        <v>16510489</v>
      </c>
      <c r="EF284" s="2">
        <v>2</v>
      </c>
      <c r="EG284" s="2" t="s">
        <v>40</v>
      </c>
      <c r="EH284" s="2">
        <v>0</v>
      </c>
      <c r="EI284" s="2" t="s">
        <v>6</v>
      </c>
      <c r="EJ284" s="2">
        <v>1</v>
      </c>
      <c r="EK284" s="2">
        <v>12001</v>
      </c>
      <c r="EL284" s="2" t="s">
        <v>515</v>
      </c>
      <c r="EM284" s="2" t="s">
        <v>516</v>
      </c>
      <c r="EN284" s="2"/>
      <c r="EO284" s="2" t="s">
        <v>6</v>
      </c>
      <c r="EP284" s="2"/>
      <c r="EQ284" s="2">
        <v>0</v>
      </c>
      <c r="ER284" s="2">
        <v>11200</v>
      </c>
      <c r="ES284" s="2">
        <v>11200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349"/>
        <v>0</v>
      </c>
      <c r="FS284" s="2">
        <v>0</v>
      </c>
      <c r="FT284" s="2" t="s">
        <v>44</v>
      </c>
      <c r="FU284" s="2" t="s">
        <v>45</v>
      </c>
      <c r="FV284" s="2"/>
      <c r="FW284" s="2"/>
      <c r="FX284" s="2">
        <v>108</v>
      </c>
      <c r="FY284" s="2">
        <v>55.25</v>
      </c>
      <c r="FZ284" s="2"/>
      <c r="GA284" s="2" t="s">
        <v>6</v>
      </c>
      <c r="GB284" s="2"/>
      <c r="GC284" s="2"/>
      <c r="GD284" s="2">
        <v>0</v>
      </c>
      <c r="GE284" s="2"/>
      <c r="GF284" s="2">
        <v>-272931147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0</v>
      </c>
      <c r="GL284" s="2">
        <f t="shared" si="350"/>
        <v>0</v>
      </c>
      <c r="GM284" s="2">
        <f t="shared" si="351"/>
        <v>-420.4</v>
      </c>
      <c r="GN284" s="2">
        <f t="shared" si="352"/>
        <v>-420.4</v>
      </c>
      <c r="GO284" s="2">
        <f t="shared" si="353"/>
        <v>0</v>
      </c>
      <c r="GP284" s="2">
        <f t="shared" si="354"/>
        <v>0</v>
      </c>
      <c r="GQ284" s="2"/>
      <c r="GR284" s="2">
        <v>0</v>
      </c>
      <c r="GS284" s="2">
        <v>3</v>
      </c>
      <c r="GT284" s="2">
        <v>0</v>
      </c>
      <c r="GU284" s="2" t="s">
        <v>6</v>
      </c>
      <c r="GV284" s="2">
        <f t="shared" si="355"/>
        <v>0</v>
      </c>
      <c r="GW284" s="2">
        <v>1</v>
      </c>
      <c r="GX284" s="2">
        <f t="shared" si="356"/>
        <v>0</v>
      </c>
      <c r="GY284" s="2"/>
      <c r="GZ284" s="2"/>
      <c r="HA284" s="2">
        <v>0</v>
      </c>
      <c r="HB284" s="2">
        <v>0</v>
      </c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668</v>
      </c>
      <c r="E285" t="s">
        <v>517</v>
      </c>
      <c r="F285" t="s">
        <v>518</v>
      </c>
      <c r="G285" t="s">
        <v>519</v>
      </c>
      <c r="H285" t="s">
        <v>26</v>
      </c>
      <c r="I285">
        <f>I283*J285</f>
        <v>-3.7536E-2</v>
      </c>
      <c r="J285">
        <v>-0.78200000000000003</v>
      </c>
      <c r="O285">
        <f t="shared" si="322"/>
        <v>-2757.84</v>
      </c>
      <c r="P285">
        <f t="shared" si="323"/>
        <v>-2757.84</v>
      </c>
      <c r="Q285">
        <f t="shared" si="324"/>
        <v>0</v>
      </c>
      <c r="R285">
        <f t="shared" si="325"/>
        <v>0</v>
      </c>
      <c r="S285">
        <f t="shared" si="326"/>
        <v>0</v>
      </c>
      <c r="T285">
        <f t="shared" si="327"/>
        <v>0</v>
      </c>
      <c r="U285">
        <f t="shared" si="328"/>
        <v>0</v>
      </c>
      <c r="V285">
        <f t="shared" si="329"/>
        <v>0</v>
      </c>
      <c r="W285">
        <f t="shared" si="330"/>
        <v>0</v>
      </c>
      <c r="X285">
        <f t="shared" si="331"/>
        <v>0</v>
      </c>
      <c r="Y285">
        <f t="shared" si="332"/>
        <v>0</v>
      </c>
      <c r="AA285">
        <v>16697019</v>
      </c>
      <c r="AB285">
        <f t="shared" si="333"/>
        <v>11200</v>
      </c>
      <c r="AC285">
        <f t="shared" si="321"/>
        <v>11200</v>
      </c>
      <c r="AD285">
        <f>ROUND((((ET285)-(EU285))+AE285),2)</f>
        <v>0</v>
      </c>
      <c r="AE285">
        <f t="shared" si="359"/>
        <v>0</v>
      </c>
      <c r="AF285">
        <f t="shared" si="359"/>
        <v>0</v>
      </c>
      <c r="AG285">
        <f t="shared" si="335"/>
        <v>0</v>
      </c>
      <c r="AH285">
        <f t="shared" si="360"/>
        <v>0</v>
      </c>
      <c r="AI285">
        <f t="shared" si="360"/>
        <v>0</v>
      </c>
      <c r="AJ285">
        <f t="shared" si="337"/>
        <v>0</v>
      </c>
      <c r="AK285">
        <v>11200</v>
      </c>
      <c r="AL285">
        <v>11200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108</v>
      </c>
      <c r="AU285">
        <v>55</v>
      </c>
      <c r="AV285">
        <v>1</v>
      </c>
      <c r="AW285">
        <v>1</v>
      </c>
      <c r="AZ285">
        <v>6.56</v>
      </c>
      <c r="BA285">
        <v>1</v>
      </c>
      <c r="BB285">
        <v>1</v>
      </c>
      <c r="BC285">
        <v>6.56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1</v>
      </c>
      <c r="BJ285" t="s">
        <v>520</v>
      </c>
      <c r="BM285">
        <v>12001</v>
      </c>
      <c r="BN285">
        <v>0</v>
      </c>
      <c r="BO285" t="s">
        <v>6</v>
      </c>
      <c r="BP285">
        <v>0</v>
      </c>
      <c r="BQ285">
        <v>2</v>
      </c>
      <c r="BR285">
        <v>1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120</v>
      </c>
      <c r="CA285">
        <v>65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338"/>
        <v>-2757.84</v>
      </c>
      <c r="CQ285">
        <f t="shared" si="339"/>
        <v>73472</v>
      </c>
      <c r="CR285">
        <f t="shared" si="340"/>
        <v>0</v>
      </c>
      <c r="CS285">
        <f t="shared" si="341"/>
        <v>0</v>
      </c>
      <c r="CT285">
        <f t="shared" si="342"/>
        <v>0</v>
      </c>
      <c r="CU285">
        <f t="shared" si="343"/>
        <v>0</v>
      </c>
      <c r="CV285">
        <f t="shared" si="344"/>
        <v>0</v>
      </c>
      <c r="CW285">
        <f t="shared" si="345"/>
        <v>0</v>
      </c>
      <c r="CX285">
        <f t="shared" si="346"/>
        <v>0</v>
      </c>
      <c r="CY285">
        <f t="shared" si="347"/>
        <v>0</v>
      </c>
      <c r="CZ285">
        <f t="shared" si="348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1009</v>
      </c>
      <c r="DV285" t="s">
        <v>26</v>
      </c>
      <c r="DW285" t="s">
        <v>26</v>
      </c>
      <c r="DX285">
        <v>1000</v>
      </c>
      <c r="EE285">
        <v>16510489</v>
      </c>
      <c r="EF285">
        <v>2</v>
      </c>
      <c r="EG285" t="s">
        <v>40</v>
      </c>
      <c r="EH285">
        <v>0</v>
      </c>
      <c r="EI285" t="s">
        <v>6</v>
      </c>
      <c r="EJ285">
        <v>1</v>
      </c>
      <c r="EK285">
        <v>12001</v>
      </c>
      <c r="EL285" t="s">
        <v>515</v>
      </c>
      <c r="EM285" t="s">
        <v>516</v>
      </c>
      <c r="EO285" t="s">
        <v>6</v>
      </c>
      <c r="EQ285">
        <v>0</v>
      </c>
      <c r="ER285">
        <v>11200</v>
      </c>
      <c r="ES285">
        <v>11200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349"/>
        <v>0</v>
      </c>
      <c r="FS285">
        <v>0</v>
      </c>
      <c r="FT285" t="s">
        <v>44</v>
      </c>
      <c r="FU285" t="s">
        <v>45</v>
      </c>
      <c r="FX285">
        <v>108</v>
      </c>
      <c r="FY285">
        <v>55.25</v>
      </c>
      <c r="GA285" t="s">
        <v>6</v>
      </c>
      <c r="GD285">
        <v>0</v>
      </c>
      <c r="GF285">
        <v>-272931147</v>
      </c>
      <c r="GG285">
        <v>1</v>
      </c>
      <c r="GH285">
        <v>1</v>
      </c>
      <c r="GI285">
        <v>4</v>
      </c>
      <c r="GJ285">
        <v>0</v>
      </c>
      <c r="GK285">
        <f>ROUND(R285*(S12)/100,2)</f>
        <v>0</v>
      </c>
      <c r="GL285">
        <f t="shared" si="350"/>
        <v>0</v>
      </c>
      <c r="GM285">
        <f t="shared" si="351"/>
        <v>-2757.84</v>
      </c>
      <c r="GN285">
        <f t="shared" si="352"/>
        <v>-2757.84</v>
      </c>
      <c r="GO285">
        <f t="shared" si="353"/>
        <v>0</v>
      </c>
      <c r="GP285">
        <f t="shared" si="354"/>
        <v>0</v>
      </c>
      <c r="GR285">
        <v>0</v>
      </c>
      <c r="GS285">
        <v>3</v>
      </c>
      <c r="GT285">
        <v>0</v>
      </c>
      <c r="GU285" t="s">
        <v>6</v>
      </c>
      <c r="GV285">
        <f t="shared" si="355"/>
        <v>0</v>
      </c>
      <c r="GW285">
        <v>1</v>
      </c>
      <c r="GX285">
        <f t="shared" si="356"/>
        <v>0</v>
      </c>
      <c r="HA285">
        <v>0</v>
      </c>
      <c r="HB285">
        <v>0</v>
      </c>
      <c r="IK285">
        <v>0</v>
      </c>
    </row>
    <row r="286" spans="1:255" x14ac:dyDescent="0.2">
      <c r="A286" s="2">
        <v>18</v>
      </c>
      <c r="B286" s="2">
        <v>1</v>
      </c>
      <c r="C286" s="2">
        <v>658</v>
      </c>
      <c r="D286" s="2"/>
      <c r="E286" s="2" t="s">
        <v>521</v>
      </c>
      <c r="F286" s="2" t="s">
        <v>522</v>
      </c>
      <c r="G286" s="2" t="s">
        <v>523</v>
      </c>
      <c r="H286" s="2" t="s">
        <v>524</v>
      </c>
      <c r="I286" s="2">
        <f>I282*J286</f>
        <v>19.2</v>
      </c>
      <c r="J286" s="2">
        <v>400</v>
      </c>
      <c r="K286" s="2"/>
      <c r="L286" s="2"/>
      <c r="M286" s="2"/>
      <c r="N286" s="2"/>
      <c r="O286" s="2">
        <f t="shared" si="322"/>
        <v>507.07</v>
      </c>
      <c r="P286" s="2">
        <f t="shared" si="323"/>
        <v>507.07</v>
      </c>
      <c r="Q286" s="2">
        <f t="shared" si="324"/>
        <v>0</v>
      </c>
      <c r="R286" s="2">
        <f t="shared" si="325"/>
        <v>0</v>
      </c>
      <c r="S286" s="2">
        <f t="shared" si="326"/>
        <v>0</v>
      </c>
      <c r="T286" s="2">
        <f t="shared" si="327"/>
        <v>0</v>
      </c>
      <c r="U286" s="2">
        <f t="shared" si="328"/>
        <v>0</v>
      </c>
      <c r="V286" s="2">
        <f t="shared" si="329"/>
        <v>0</v>
      </c>
      <c r="W286" s="2">
        <f t="shared" si="330"/>
        <v>0</v>
      </c>
      <c r="X286" s="2">
        <f t="shared" si="331"/>
        <v>0</v>
      </c>
      <c r="Y286" s="2">
        <f t="shared" si="332"/>
        <v>0</v>
      </c>
      <c r="Z286" s="2"/>
      <c r="AA286" s="2">
        <v>16697018</v>
      </c>
      <c r="AB286" s="2">
        <f t="shared" si="333"/>
        <v>26.41</v>
      </c>
      <c r="AC286" s="2">
        <f t="shared" si="321"/>
        <v>26.41</v>
      </c>
      <c r="AD286" s="2">
        <f>ROUND((((ET286)-(EU286))+AE286),2)</f>
        <v>0</v>
      </c>
      <c r="AE286" s="2">
        <f t="shared" si="359"/>
        <v>0</v>
      </c>
      <c r="AF286" s="2">
        <f t="shared" si="359"/>
        <v>0</v>
      </c>
      <c r="AG286" s="2">
        <f t="shared" si="335"/>
        <v>0</v>
      </c>
      <c r="AH286" s="2">
        <f t="shared" si="360"/>
        <v>0</v>
      </c>
      <c r="AI286" s="2">
        <f t="shared" si="360"/>
        <v>0</v>
      </c>
      <c r="AJ286" s="2">
        <f t="shared" si="337"/>
        <v>0</v>
      </c>
      <c r="AK286" s="2">
        <v>26.41</v>
      </c>
      <c r="AL286" s="2">
        <v>26.41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108</v>
      </c>
      <c r="AU286" s="2">
        <v>55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6</v>
      </c>
      <c r="BE286" s="2" t="s">
        <v>6</v>
      </c>
      <c r="BF286" s="2" t="s">
        <v>6</v>
      </c>
      <c r="BG286" s="2" t="s">
        <v>6</v>
      </c>
      <c r="BH286" s="2">
        <v>3</v>
      </c>
      <c r="BI286" s="2">
        <v>1</v>
      </c>
      <c r="BJ286" s="2" t="s">
        <v>525</v>
      </c>
      <c r="BK286" s="2"/>
      <c r="BL286" s="2"/>
      <c r="BM286" s="2">
        <v>12001</v>
      </c>
      <c r="BN286" s="2">
        <v>0</v>
      </c>
      <c r="BO286" s="2" t="s">
        <v>6</v>
      </c>
      <c r="BP286" s="2">
        <v>0</v>
      </c>
      <c r="BQ286" s="2">
        <v>2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6</v>
      </c>
      <c r="BZ286" s="2">
        <v>120</v>
      </c>
      <c r="CA286" s="2">
        <v>65</v>
      </c>
      <c r="CB286" s="2"/>
      <c r="CC286" s="2"/>
      <c r="CD286" s="2"/>
      <c r="CE286" s="2"/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6</v>
      </c>
      <c r="CO286" s="2">
        <v>0</v>
      </c>
      <c r="CP286" s="2">
        <f t="shared" si="338"/>
        <v>507.07</v>
      </c>
      <c r="CQ286" s="2">
        <f t="shared" si="339"/>
        <v>26.41</v>
      </c>
      <c r="CR286" s="2">
        <f t="shared" si="340"/>
        <v>0</v>
      </c>
      <c r="CS286" s="2">
        <f t="shared" si="341"/>
        <v>0</v>
      </c>
      <c r="CT286" s="2">
        <f t="shared" si="342"/>
        <v>0</v>
      </c>
      <c r="CU286" s="2">
        <f t="shared" si="343"/>
        <v>0</v>
      </c>
      <c r="CV286" s="2">
        <f t="shared" si="344"/>
        <v>0</v>
      </c>
      <c r="CW286" s="2">
        <f t="shared" si="345"/>
        <v>0</v>
      </c>
      <c r="CX286" s="2">
        <f t="shared" si="346"/>
        <v>0</v>
      </c>
      <c r="CY286" s="2">
        <f t="shared" si="347"/>
        <v>0</v>
      </c>
      <c r="CZ286" s="2">
        <f t="shared" si="348"/>
        <v>0</v>
      </c>
      <c r="DA286" s="2"/>
      <c r="DB286" s="2"/>
      <c r="DC286" s="2" t="s">
        <v>6</v>
      </c>
      <c r="DD286" s="2" t="s">
        <v>6</v>
      </c>
      <c r="DE286" s="2" t="s">
        <v>6</v>
      </c>
      <c r="DF286" s="2" t="s">
        <v>6</v>
      </c>
      <c r="DG286" s="2" t="s">
        <v>6</v>
      </c>
      <c r="DH286" s="2" t="s">
        <v>6</v>
      </c>
      <c r="DI286" s="2" t="s">
        <v>6</v>
      </c>
      <c r="DJ286" s="2" t="s">
        <v>6</v>
      </c>
      <c r="DK286" s="2" t="s">
        <v>6</v>
      </c>
      <c r="DL286" s="2" t="s">
        <v>6</v>
      </c>
      <c r="DM286" s="2" t="s">
        <v>6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1013</v>
      </c>
      <c r="DV286" s="2" t="s">
        <v>524</v>
      </c>
      <c r="DW286" s="2" t="s">
        <v>524</v>
      </c>
      <c r="DX286" s="2">
        <v>1</v>
      </c>
      <c r="DY286" s="2"/>
      <c r="DZ286" s="2"/>
      <c r="EA286" s="2"/>
      <c r="EB286" s="2"/>
      <c r="EC286" s="2"/>
      <c r="ED286" s="2"/>
      <c r="EE286" s="2">
        <v>16510489</v>
      </c>
      <c r="EF286" s="2">
        <v>2</v>
      </c>
      <c r="EG286" s="2" t="s">
        <v>40</v>
      </c>
      <c r="EH286" s="2">
        <v>0</v>
      </c>
      <c r="EI286" s="2" t="s">
        <v>6</v>
      </c>
      <c r="EJ286" s="2">
        <v>1</v>
      </c>
      <c r="EK286" s="2">
        <v>12001</v>
      </c>
      <c r="EL286" s="2" t="s">
        <v>515</v>
      </c>
      <c r="EM286" s="2" t="s">
        <v>516</v>
      </c>
      <c r="EN286" s="2"/>
      <c r="EO286" s="2" t="s">
        <v>6</v>
      </c>
      <c r="EP286" s="2"/>
      <c r="EQ286" s="2">
        <v>0</v>
      </c>
      <c r="ER286" s="2">
        <v>26.41</v>
      </c>
      <c r="ES286" s="2">
        <v>26.41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349"/>
        <v>0</v>
      </c>
      <c r="FS286" s="2">
        <v>0</v>
      </c>
      <c r="FT286" s="2" t="s">
        <v>44</v>
      </c>
      <c r="FU286" s="2" t="s">
        <v>45</v>
      </c>
      <c r="FV286" s="2"/>
      <c r="FW286" s="2"/>
      <c r="FX286" s="2">
        <v>108</v>
      </c>
      <c r="FY286" s="2">
        <v>55.25</v>
      </c>
      <c r="FZ286" s="2"/>
      <c r="GA286" s="2" t="s">
        <v>6</v>
      </c>
      <c r="GB286" s="2"/>
      <c r="GC286" s="2"/>
      <c r="GD286" s="2">
        <v>0</v>
      </c>
      <c r="GE286" s="2"/>
      <c r="GF286" s="2">
        <v>977476121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si="350"/>
        <v>0</v>
      </c>
      <c r="GM286" s="2">
        <f t="shared" si="351"/>
        <v>507.07</v>
      </c>
      <c r="GN286" s="2">
        <f t="shared" si="352"/>
        <v>507.07</v>
      </c>
      <c r="GO286" s="2">
        <f t="shared" si="353"/>
        <v>0</v>
      </c>
      <c r="GP286" s="2">
        <f t="shared" si="354"/>
        <v>0</v>
      </c>
      <c r="GQ286" s="2"/>
      <c r="GR286" s="2">
        <v>0</v>
      </c>
      <c r="GS286" s="2">
        <v>3</v>
      </c>
      <c r="GT286" s="2">
        <v>0</v>
      </c>
      <c r="GU286" s="2" t="s">
        <v>6</v>
      </c>
      <c r="GV286" s="2">
        <f t="shared" si="355"/>
        <v>0</v>
      </c>
      <c r="GW286" s="2">
        <v>1</v>
      </c>
      <c r="GX286" s="2">
        <f t="shared" si="356"/>
        <v>0</v>
      </c>
      <c r="GY286" s="2"/>
      <c r="GZ286" s="2"/>
      <c r="HA286" s="2">
        <v>0</v>
      </c>
      <c r="HB286" s="2">
        <v>0</v>
      </c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18</v>
      </c>
      <c r="B287">
        <v>1</v>
      </c>
      <c r="C287">
        <v>666</v>
      </c>
      <c r="E287" t="s">
        <v>521</v>
      </c>
      <c r="F287" t="s">
        <v>522</v>
      </c>
      <c r="G287" t="s">
        <v>523</v>
      </c>
      <c r="H287" t="s">
        <v>524</v>
      </c>
      <c r="I287">
        <f>I283*J287</f>
        <v>19.2</v>
      </c>
      <c r="J287">
        <v>400</v>
      </c>
      <c r="O287">
        <f t="shared" si="322"/>
        <v>3326.39</v>
      </c>
      <c r="P287">
        <f t="shared" si="323"/>
        <v>3326.39</v>
      </c>
      <c r="Q287">
        <f t="shared" si="324"/>
        <v>0</v>
      </c>
      <c r="R287">
        <f t="shared" si="325"/>
        <v>0</v>
      </c>
      <c r="S287">
        <f t="shared" si="326"/>
        <v>0</v>
      </c>
      <c r="T287">
        <f t="shared" si="327"/>
        <v>0</v>
      </c>
      <c r="U287">
        <f t="shared" si="328"/>
        <v>0</v>
      </c>
      <c r="V287">
        <f t="shared" si="329"/>
        <v>0</v>
      </c>
      <c r="W287">
        <f t="shared" si="330"/>
        <v>0</v>
      </c>
      <c r="X287">
        <f t="shared" si="331"/>
        <v>0</v>
      </c>
      <c r="Y287">
        <f t="shared" si="332"/>
        <v>0</v>
      </c>
      <c r="AA287">
        <v>16697019</v>
      </c>
      <c r="AB287">
        <f t="shared" si="333"/>
        <v>26.41</v>
      </c>
      <c r="AC287">
        <f t="shared" si="321"/>
        <v>26.41</v>
      </c>
      <c r="AD287">
        <f>ROUND((((ET287)-(EU287))+AE287),2)</f>
        <v>0</v>
      </c>
      <c r="AE287">
        <f t="shared" si="359"/>
        <v>0</v>
      </c>
      <c r="AF287">
        <f t="shared" si="359"/>
        <v>0</v>
      </c>
      <c r="AG287">
        <f t="shared" si="335"/>
        <v>0</v>
      </c>
      <c r="AH287">
        <f t="shared" si="360"/>
        <v>0</v>
      </c>
      <c r="AI287">
        <f t="shared" si="360"/>
        <v>0</v>
      </c>
      <c r="AJ287">
        <f t="shared" si="337"/>
        <v>0</v>
      </c>
      <c r="AK287">
        <v>26.41</v>
      </c>
      <c r="AL287">
        <v>26.41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108</v>
      </c>
      <c r="AU287">
        <v>55</v>
      </c>
      <c r="AV287">
        <v>1</v>
      </c>
      <c r="AW287">
        <v>1</v>
      </c>
      <c r="AZ287">
        <v>6.56</v>
      </c>
      <c r="BA287">
        <v>1</v>
      </c>
      <c r="BB287">
        <v>1</v>
      </c>
      <c r="BC287">
        <v>6.56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1</v>
      </c>
      <c r="BJ287" t="s">
        <v>525</v>
      </c>
      <c r="BM287">
        <v>12001</v>
      </c>
      <c r="BN287">
        <v>0</v>
      </c>
      <c r="BO287" t="s">
        <v>6</v>
      </c>
      <c r="BP287">
        <v>0</v>
      </c>
      <c r="BQ287">
        <v>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120</v>
      </c>
      <c r="CA287">
        <v>65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338"/>
        <v>3326.39</v>
      </c>
      <c r="CQ287">
        <f t="shared" si="339"/>
        <v>173.24959999999999</v>
      </c>
      <c r="CR287">
        <f t="shared" si="340"/>
        <v>0</v>
      </c>
      <c r="CS287">
        <f t="shared" si="341"/>
        <v>0</v>
      </c>
      <c r="CT287">
        <f t="shared" si="342"/>
        <v>0</v>
      </c>
      <c r="CU287">
        <f t="shared" si="343"/>
        <v>0</v>
      </c>
      <c r="CV287">
        <f t="shared" si="344"/>
        <v>0</v>
      </c>
      <c r="CW287">
        <f t="shared" si="345"/>
        <v>0</v>
      </c>
      <c r="CX287">
        <f t="shared" si="346"/>
        <v>0</v>
      </c>
      <c r="CY287">
        <f t="shared" si="347"/>
        <v>0</v>
      </c>
      <c r="CZ287">
        <f t="shared" si="348"/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524</v>
      </c>
      <c r="DW287" t="s">
        <v>524</v>
      </c>
      <c r="DX287">
        <v>1</v>
      </c>
      <c r="EE287">
        <v>16510489</v>
      </c>
      <c r="EF287">
        <v>2</v>
      </c>
      <c r="EG287" t="s">
        <v>40</v>
      </c>
      <c r="EH287">
        <v>0</v>
      </c>
      <c r="EI287" t="s">
        <v>6</v>
      </c>
      <c r="EJ287">
        <v>1</v>
      </c>
      <c r="EK287">
        <v>12001</v>
      </c>
      <c r="EL287" t="s">
        <v>515</v>
      </c>
      <c r="EM287" t="s">
        <v>516</v>
      </c>
      <c r="EO287" t="s">
        <v>6</v>
      </c>
      <c r="EQ287">
        <v>0</v>
      </c>
      <c r="ER287">
        <v>26.41</v>
      </c>
      <c r="ES287">
        <v>26.41</v>
      </c>
      <c r="ET287">
        <v>0</v>
      </c>
      <c r="EU287">
        <v>0</v>
      </c>
      <c r="EV287">
        <v>0</v>
      </c>
      <c r="EW287">
        <v>0</v>
      </c>
      <c r="EX287">
        <v>0</v>
      </c>
      <c r="FQ287">
        <v>0</v>
      </c>
      <c r="FR287">
        <f t="shared" si="349"/>
        <v>0</v>
      </c>
      <c r="FS287">
        <v>0</v>
      </c>
      <c r="FT287" t="s">
        <v>44</v>
      </c>
      <c r="FU287" t="s">
        <v>45</v>
      </c>
      <c r="FX287">
        <v>108</v>
      </c>
      <c r="FY287">
        <v>55.25</v>
      </c>
      <c r="GA287" t="s">
        <v>6</v>
      </c>
      <c r="GD287">
        <v>0</v>
      </c>
      <c r="GF287">
        <v>977476121</v>
      </c>
      <c r="GG287">
        <v>1</v>
      </c>
      <c r="GH287">
        <v>1</v>
      </c>
      <c r="GI287">
        <v>4</v>
      </c>
      <c r="GJ287">
        <v>0</v>
      </c>
      <c r="GK287">
        <f>ROUND(R287*(S12)/100,2)</f>
        <v>0</v>
      </c>
      <c r="GL287">
        <f t="shared" si="350"/>
        <v>0</v>
      </c>
      <c r="GM287">
        <f t="shared" si="351"/>
        <v>3326.39</v>
      </c>
      <c r="GN287">
        <f t="shared" si="352"/>
        <v>3326.39</v>
      </c>
      <c r="GO287">
        <f t="shared" si="353"/>
        <v>0</v>
      </c>
      <c r="GP287">
        <f t="shared" si="354"/>
        <v>0</v>
      </c>
      <c r="GR287">
        <v>0</v>
      </c>
      <c r="GS287">
        <v>3</v>
      </c>
      <c r="GT287">
        <v>0</v>
      </c>
      <c r="GU287" t="s">
        <v>6</v>
      </c>
      <c r="GV287">
        <f t="shared" si="355"/>
        <v>0</v>
      </c>
      <c r="GW287">
        <v>1</v>
      </c>
      <c r="GX287">
        <f t="shared" si="356"/>
        <v>0</v>
      </c>
      <c r="HA287">
        <v>0</v>
      </c>
      <c r="HB287">
        <v>0</v>
      </c>
      <c r="IK287">
        <v>0</v>
      </c>
    </row>
    <row r="289" spans="1:206" x14ac:dyDescent="0.2">
      <c r="A289" s="3">
        <v>51</v>
      </c>
      <c r="B289" s="3">
        <f>B132</f>
        <v>1</v>
      </c>
      <c r="C289" s="3">
        <f>A132</f>
        <v>4</v>
      </c>
      <c r="D289" s="3">
        <f>ROW(A132)</f>
        <v>132</v>
      </c>
      <c r="E289" s="3"/>
      <c r="F289" s="3" t="str">
        <f>IF(F132&lt;&gt;"",F132,"")</f>
        <v>Новый раздел</v>
      </c>
      <c r="G289" s="3" t="str">
        <f>IF(G132&lt;&gt;"",G132,"")</f>
        <v>Общестроительные работы</v>
      </c>
      <c r="H289" s="3">
        <v>0</v>
      </c>
      <c r="I289" s="3"/>
      <c r="J289" s="3"/>
      <c r="K289" s="3"/>
      <c r="L289" s="3"/>
      <c r="M289" s="3"/>
      <c r="N289" s="3"/>
      <c r="O289" s="3">
        <f t="shared" ref="O289:T289" si="361">ROUND(AB289,2)</f>
        <v>234984.98</v>
      </c>
      <c r="P289" s="3">
        <f t="shared" si="361"/>
        <v>208420.63</v>
      </c>
      <c r="Q289" s="3">
        <f t="shared" si="361"/>
        <v>1803.19</v>
      </c>
      <c r="R289" s="3">
        <f t="shared" si="361"/>
        <v>456.65</v>
      </c>
      <c r="S289" s="3">
        <f t="shared" si="361"/>
        <v>24761.16</v>
      </c>
      <c r="T289" s="3">
        <f t="shared" si="361"/>
        <v>0</v>
      </c>
      <c r="U289" s="3">
        <f>AH289</f>
        <v>2786.6129499500007</v>
      </c>
      <c r="V289" s="3">
        <f>AI289</f>
        <v>40.282768749999988</v>
      </c>
      <c r="W289" s="3">
        <f>ROUND(AJ289,2)</f>
        <v>0</v>
      </c>
      <c r="X289" s="3">
        <f>ROUND(AK289,2)</f>
        <v>25698.68</v>
      </c>
      <c r="Y289" s="3">
        <f>ROUND(AL289,2)</f>
        <v>13714.68</v>
      </c>
      <c r="Z289" s="3"/>
      <c r="AA289" s="3"/>
      <c r="AB289" s="3">
        <f>ROUND(SUMIF(AA136:AA287,"=16697018",O136:O287),2)</f>
        <v>234984.98</v>
      </c>
      <c r="AC289" s="3">
        <f>ROUND(SUMIF(AA136:AA287,"=16697018",P136:P287),2)</f>
        <v>208420.63</v>
      </c>
      <c r="AD289" s="3">
        <f>ROUND(SUMIF(AA136:AA287,"=16697018",Q136:Q287),2)</f>
        <v>1803.19</v>
      </c>
      <c r="AE289" s="3">
        <f>ROUND(SUMIF(AA136:AA287,"=16697018",R136:R287),2)</f>
        <v>456.65</v>
      </c>
      <c r="AF289" s="3">
        <f>ROUND(SUMIF(AA136:AA287,"=16697018",S136:S287),2)</f>
        <v>24761.16</v>
      </c>
      <c r="AG289" s="3">
        <f>ROUND(SUMIF(AA136:AA287,"=16697018",T136:T287),2)</f>
        <v>0</v>
      </c>
      <c r="AH289" s="3">
        <f>SUMIF(AA136:AA287,"=16697018",U136:U287)</f>
        <v>2786.6129499500007</v>
      </c>
      <c r="AI289" s="3">
        <f>SUMIF(AA136:AA287,"=16697018",V136:V287)</f>
        <v>40.282768749999988</v>
      </c>
      <c r="AJ289" s="3">
        <f>ROUND(SUMIF(AA136:AA287,"=16697018",W136:W287),2)</f>
        <v>0</v>
      </c>
      <c r="AK289" s="3">
        <f>ROUND(SUMIF(AA136:AA287,"=16697018",X136:X287),2)</f>
        <v>25698.68</v>
      </c>
      <c r="AL289" s="3">
        <f>ROUND(SUMIF(AA136:AA287,"=16697018",Y136:Y287),2)</f>
        <v>13714.68</v>
      </c>
      <c r="AM289" s="3"/>
      <c r="AN289" s="3"/>
      <c r="AO289" s="3">
        <f t="shared" ref="AO289:BC289" si="362">ROUND(BX289,2)</f>
        <v>0</v>
      </c>
      <c r="AP289" s="3">
        <f t="shared" si="362"/>
        <v>0</v>
      </c>
      <c r="AQ289" s="3">
        <f t="shared" si="362"/>
        <v>0</v>
      </c>
      <c r="AR289" s="3">
        <f t="shared" si="362"/>
        <v>274398.34000000003</v>
      </c>
      <c r="AS289" s="3">
        <f t="shared" si="362"/>
        <v>274398.34000000003</v>
      </c>
      <c r="AT289" s="3">
        <f t="shared" si="362"/>
        <v>0</v>
      </c>
      <c r="AU289" s="3">
        <f t="shared" si="362"/>
        <v>0</v>
      </c>
      <c r="AV289" s="3">
        <f t="shared" si="362"/>
        <v>208420.63</v>
      </c>
      <c r="AW289" s="3">
        <f t="shared" si="362"/>
        <v>208420.63</v>
      </c>
      <c r="AX289" s="3">
        <f t="shared" si="362"/>
        <v>0</v>
      </c>
      <c r="AY289" s="3">
        <f t="shared" si="362"/>
        <v>208420.63</v>
      </c>
      <c r="AZ289" s="3">
        <f t="shared" si="362"/>
        <v>0</v>
      </c>
      <c r="BA289" s="3">
        <f t="shared" si="362"/>
        <v>0</v>
      </c>
      <c r="BB289" s="3">
        <f t="shared" si="362"/>
        <v>0</v>
      </c>
      <c r="BC289" s="3">
        <f t="shared" si="362"/>
        <v>0</v>
      </c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>
        <f>ROUND(SUMIF(AA136:AA287,"=16697018",FQ136:FQ287),2)</f>
        <v>0</v>
      </c>
      <c r="BY289" s="3">
        <f>ROUND(SUMIF(AA136:AA287,"=16697018",FR136:FR287),2)</f>
        <v>0</v>
      </c>
      <c r="BZ289" s="3">
        <f>ROUND(SUMIF(AA136:AA287,"=16697018",GL136:GL287),2)</f>
        <v>0</v>
      </c>
      <c r="CA289" s="3">
        <f>ROUND(SUMIF(AA136:AA287,"=16697018",GM136:GM287),2)</f>
        <v>274398.34000000003</v>
      </c>
      <c r="CB289" s="3">
        <f>ROUND(SUMIF(AA136:AA287,"=16697018",GN136:GN287),2)</f>
        <v>274398.34000000003</v>
      </c>
      <c r="CC289" s="3">
        <f>ROUND(SUMIF(AA136:AA287,"=16697018",GO136:GO287),2)</f>
        <v>0</v>
      </c>
      <c r="CD289" s="3">
        <f>ROUND(SUMIF(AA136:AA287,"=16697018",GP136:GP287),2)</f>
        <v>0</v>
      </c>
      <c r="CE289" s="3">
        <f>AC289-BX289</f>
        <v>208420.63</v>
      </c>
      <c r="CF289" s="3">
        <f>AC289-BY289</f>
        <v>208420.63</v>
      </c>
      <c r="CG289" s="3">
        <f>BX289-BZ289</f>
        <v>0</v>
      </c>
      <c r="CH289" s="3">
        <f>AC289-BX289-BY289+BZ289</f>
        <v>208420.63</v>
      </c>
      <c r="CI289" s="3">
        <f>BY289-BZ289</f>
        <v>0</v>
      </c>
      <c r="CJ289" s="3">
        <f>ROUND(SUMIF(AA136:AA287,"=16697018",GX136:GX287),2)</f>
        <v>0</v>
      </c>
      <c r="CK289" s="3">
        <f>ROUND(SUMIF(AA136:AA287,"=16697018",GY136:GY287),2)</f>
        <v>0</v>
      </c>
      <c r="CL289" s="3">
        <f>ROUND(SUMIF(AA136:AA287,"=16697018",GZ136:GZ287),2)</f>
        <v>0</v>
      </c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4">
        <f t="shared" ref="DG289:DL289" si="363">ROUND(DT289,2)</f>
        <v>1541501.52</v>
      </c>
      <c r="DH289" s="4">
        <f t="shared" si="363"/>
        <v>1367239.12</v>
      </c>
      <c r="DI289" s="4">
        <f t="shared" si="363"/>
        <v>11829.09</v>
      </c>
      <c r="DJ289" s="4">
        <f t="shared" si="363"/>
        <v>2995.7</v>
      </c>
      <c r="DK289" s="4">
        <f t="shared" si="363"/>
        <v>162433.31</v>
      </c>
      <c r="DL289" s="4">
        <f t="shared" si="363"/>
        <v>0</v>
      </c>
      <c r="DM289" s="4">
        <f>DZ289</f>
        <v>2786.6129499500007</v>
      </c>
      <c r="DN289" s="4">
        <f>EA289</f>
        <v>40.282768749999988</v>
      </c>
      <c r="DO289" s="4">
        <f>ROUND(EB289,2)</f>
        <v>0</v>
      </c>
      <c r="DP289" s="4">
        <f>ROUND(EC289,2)</f>
        <v>168583.55</v>
      </c>
      <c r="DQ289" s="4">
        <f>ROUND(ED289,2)</f>
        <v>89968.24</v>
      </c>
      <c r="DR289" s="4"/>
      <c r="DS289" s="4"/>
      <c r="DT289" s="4">
        <f>ROUND(SUMIF(AA136:AA287,"=16697019",O136:O287),2)</f>
        <v>1541501.52</v>
      </c>
      <c r="DU289" s="4">
        <f>ROUND(SUMIF(AA136:AA287,"=16697019",P136:P287),2)</f>
        <v>1367239.12</v>
      </c>
      <c r="DV289" s="4">
        <f>ROUND(SUMIF(AA136:AA287,"=16697019",Q136:Q287),2)</f>
        <v>11829.09</v>
      </c>
      <c r="DW289" s="4">
        <f>ROUND(SUMIF(AA136:AA287,"=16697019",R136:R287),2)</f>
        <v>2995.7</v>
      </c>
      <c r="DX289" s="4">
        <f>ROUND(SUMIF(AA136:AA287,"=16697019",S136:S287),2)</f>
        <v>162433.31</v>
      </c>
      <c r="DY289" s="4">
        <f>ROUND(SUMIF(AA136:AA287,"=16697019",T136:T287),2)</f>
        <v>0</v>
      </c>
      <c r="DZ289" s="4">
        <f>SUMIF(AA136:AA287,"=16697019",U136:U287)</f>
        <v>2786.6129499500007</v>
      </c>
      <c r="EA289" s="4">
        <f>SUMIF(AA136:AA287,"=16697019",V136:V287)</f>
        <v>40.282768749999988</v>
      </c>
      <c r="EB289" s="4">
        <f>ROUND(SUMIF(AA136:AA287,"=16697019",W136:W287),2)</f>
        <v>0</v>
      </c>
      <c r="EC289" s="4">
        <f>ROUND(SUMIF(AA136:AA287,"=16697019",X136:X287),2)</f>
        <v>168583.55</v>
      </c>
      <c r="ED289" s="4">
        <f>ROUND(SUMIF(AA136:AA287,"=16697019",Y136:Y287),2)</f>
        <v>89968.24</v>
      </c>
      <c r="EE289" s="4"/>
      <c r="EF289" s="4"/>
      <c r="EG289" s="4">
        <f t="shared" ref="EG289:EU289" si="364">ROUND(FP289,2)</f>
        <v>0</v>
      </c>
      <c r="EH289" s="4">
        <f t="shared" si="364"/>
        <v>0</v>
      </c>
      <c r="EI289" s="4">
        <f t="shared" si="364"/>
        <v>0</v>
      </c>
      <c r="EJ289" s="4">
        <f t="shared" si="364"/>
        <v>1800053.31</v>
      </c>
      <c r="EK289" s="4">
        <f t="shared" si="364"/>
        <v>1800053.31</v>
      </c>
      <c r="EL289" s="4">
        <f t="shared" si="364"/>
        <v>0</v>
      </c>
      <c r="EM289" s="4">
        <f t="shared" si="364"/>
        <v>0</v>
      </c>
      <c r="EN289" s="4">
        <f t="shared" si="364"/>
        <v>1367239.12</v>
      </c>
      <c r="EO289" s="4">
        <f t="shared" si="364"/>
        <v>1367239.12</v>
      </c>
      <c r="EP289" s="4">
        <f t="shared" si="364"/>
        <v>0</v>
      </c>
      <c r="EQ289" s="4">
        <f t="shared" si="364"/>
        <v>1367239.12</v>
      </c>
      <c r="ER289" s="4">
        <f t="shared" si="364"/>
        <v>0</v>
      </c>
      <c r="ES289" s="4">
        <f t="shared" si="364"/>
        <v>0</v>
      </c>
      <c r="ET289" s="4">
        <f t="shared" si="364"/>
        <v>0</v>
      </c>
      <c r="EU289" s="4">
        <f t="shared" si="364"/>
        <v>0</v>
      </c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>
        <f>ROUND(SUMIF(AA136:AA287,"=16697019",FQ136:FQ287),2)</f>
        <v>0</v>
      </c>
      <c r="FQ289" s="4">
        <f>ROUND(SUMIF(AA136:AA287,"=16697019",FR136:FR287),2)</f>
        <v>0</v>
      </c>
      <c r="FR289" s="4">
        <f>ROUND(SUMIF(AA136:AA287,"=16697019",GL136:GL287),2)</f>
        <v>0</v>
      </c>
      <c r="FS289" s="4">
        <f>ROUND(SUMIF(AA136:AA287,"=16697019",GM136:GM287),2)</f>
        <v>1800053.31</v>
      </c>
      <c r="FT289" s="4">
        <f>ROUND(SUMIF(AA136:AA287,"=16697019",GN136:GN287),2)</f>
        <v>1800053.31</v>
      </c>
      <c r="FU289" s="4">
        <f>ROUND(SUMIF(AA136:AA287,"=16697019",GO136:GO287),2)</f>
        <v>0</v>
      </c>
      <c r="FV289" s="4">
        <f>ROUND(SUMIF(AA136:AA287,"=16697019",GP136:GP287),2)</f>
        <v>0</v>
      </c>
      <c r="FW289" s="4">
        <f>DU289-FP289</f>
        <v>1367239.12</v>
      </c>
      <c r="FX289" s="4">
        <f>DU289-FQ289</f>
        <v>1367239.12</v>
      </c>
      <c r="FY289" s="4">
        <f>FP289-FR289</f>
        <v>0</v>
      </c>
      <c r="FZ289" s="4">
        <f>DU289-FP289-FQ289+FR289</f>
        <v>1367239.12</v>
      </c>
      <c r="GA289" s="4">
        <f>FQ289-FR289</f>
        <v>0</v>
      </c>
      <c r="GB289" s="4">
        <f>ROUND(SUMIF(AA136:AA287,"=16697019",GX136:GX287),2)</f>
        <v>0</v>
      </c>
      <c r="GC289" s="4">
        <f>ROUND(SUMIF(AA136:AA287,"=16697019",GY136:GY287),2)</f>
        <v>0</v>
      </c>
      <c r="GD289" s="4">
        <f>ROUND(SUMIF(AA136:AA287,"=16697019",GZ136:GZ287),2)</f>
        <v>0</v>
      </c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>
        <v>0</v>
      </c>
    </row>
    <row r="291" spans="1:206" x14ac:dyDescent="0.2">
      <c r="A291" s="5">
        <v>50</v>
      </c>
      <c r="B291" s="5">
        <v>0</v>
      </c>
      <c r="C291" s="5">
        <v>0</v>
      </c>
      <c r="D291" s="5">
        <v>1</v>
      </c>
      <c r="E291" s="5">
        <v>201</v>
      </c>
      <c r="F291" s="5">
        <f>ROUND(Source!O289,O291)</f>
        <v>234984.98</v>
      </c>
      <c r="G291" s="5" t="s">
        <v>189</v>
      </c>
      <c r="H291" s="5" t="s">
        <v>190</v>
      </c>
      <c r="I291" s="5"/>
      <c r="J291" s="5"/>
      <c r="K291" s="5">
        <v>201</v>
      </c>
      <c r="L291" s="5">
        <v>1</v>
      </c>
      <c r="M291" s="5">
        <v>3</v>
      </c>
      <c r="N291" s="5" t="s">
        <v>6</v>
      </c>
      <c r="O291" s="5">
        <v>2</v>
      </c>
      <c r="P291" s="5">
        <f>ROUND(Source!DG289,O291)</f>
        <v>1541501.52</v>
      </c>
      <c r="Q291" s="5"/>
      <c r="R291" s="5"/>
      <c r="S291" s="5"/>
      <c r="T291" s="5"/>
      <c r="U291" s="5"/>
      <c r="V291" s="5"/>
      <c r="W291" s="5"/>
    </row>
    <row r="292" spans="1:206" x14ac:dyDescent="0.2">
      <c r="A292" s="5">
        <v>50</v>
      </c>
      <c r="B292" s="5">
        <v>0</v>
      </c>
      <c r="C292" s="5">
        <v>0</v>
      </c>
      <c r="D292" s="5">
        <v>1</v>
      </c>
      <c r="E292" s="5">
        <v>202</v>
      </c>
      <c r="F292" s="5">
        <f>ROUND(Source!P289,O292)</f>
        <v>208420.63</v>
      </c>
      <c r="G292" s="5" t="s">
        <v>191</v>
      </c>
      <c r="H292" s="5" t="s">
        <v>192</v>
      </c>
      <c r="I292" s="5"/>
      <c r="J292" s="5"/>
      <c r="K292" s="5">
        <v>202</v>
      </c>
      <c r="L292" s="5">
        <v>2</v>
      </c>
      <c r="M292" s="5">
        <v>3</v>
      </c>
      <c r="N292" s="5" t="s">
        <v>6</v>
      </c>
      <c r="O292" s="5">
        <v>2</v>
      </c>
      <c r="P292" s="5">
        <f>ROUND(Source!DH289,O292)</f>
        <v>1367239.12</v>
      </c>
      <c r="Q292" s="5"/>
      <c r="R292" s="5"/>
      <c r="S292" s="5"/>
      <c r="T292" s="5"/>
      <c r="U292" s="5"/>
      <c r="V292" s="5"/>
      <c r="W292" s="5"/>
    </row>
    <row r="293" spans="1:206" x14ac:dyDescent="0.2">
      <c r="A293" s="5">
        <v>50</v>
      </c>
      <c r="B293" s="5">
        <v>0</v>
      </c>
      <c r="C293" s="5">
        <v>0</v>
      </c>
      <c r="D293" s="5">
        <v>1</v>
      </c>
      <c r="E293" s="5">
        <v>222</v>
      </c>
      <c r="F293" s="5">
        <f>ROUND(Source!AO289,O293)</f>
        <v>0</v>
      </c>
      <c r="G293" s="5" t="s">
        <v>193</v>
      </c>
      <c r="H293" s="5" t="s">
        <v>194</v>
      </c>
      <c r="I293" s="5"/>
      <c r="J293" s="5"/>
      <c r="K293" s="5">
        <v>222</v>
      </c>
      <c r="L293" s="5">
        <v>3</v>
      </c>
      <c r="M293" s="5">
        <v>3</v>
      </c>
      <c r="N293" s="5" t="s">
        <v>6</v>
      </c>
      <c r="O293" s="5">
        <v>2</v>
      </c>
      <c r="P293" s="5">
        <f>ROUND(Source!EG289,O293)</f>
        <v>0</v>
      </c>
      <c r="Q293" s="5"/>
      <c r="R293" s="5"/>
      <c r="S293" s="5"/>
      <c r="T293" s="5"/>
      <c r="U293" s="5"/>
      <c r="V293" s="5"/>
      <c r="W293" s="5"/>
    </row>
    <row r="294" spans="1:206" x14ac:dyDescent="0.2">
      <c r="A294" s="5">
        <v>50</v>
      </c>
      <c r="B294" s="5">
        <v>0</v>
      </c>
      <c r="C294" s="5">
        <v>0</v>
      </c>
      <c r="D294" s="5">
        <v>1</v>
      </c>
      <c r="E294" s="5">
        <v>225</v>
      </c>
      <c r="F294" s="5">
        <f>ROUND(Source!AV289,O294)</f>
        <v>208420.63</v>
      </c>
      <c r="G294" s="5" t="s">
        <v>195</v>
      </c>
      <c r="H294" s="5" t="s">
        <v>196</v>
      </c>
      <c r="I294" s="5"/>
      <c r="J294" s="5"/>
      <c r="K294" s="5">
        <v>225</v>
      </c>
      <c r="L294" s="5">
        <v>4</v>
      </c>
      <c r="M294" s="5">
        <v>3</v>
      </c>
      <c r="N294" s="5" t="s">
        <v>6</v>
      </c>
      <c r="O294" s="5">
        <v>2</v>
      </c>
      <c r="P294" s="5">
        <f>ROUND(Source!EN289,O294)</f>
        <v>1367239.12</v>
      </c>
      <c r="Q294" s="5"/>
      <c r="R294" s="5"/>
      <c r="S294" s="5"/>
      <c r="T294" s="5"/>
      <c r="U294" s="5"/>
      <c r="V294" s="5"/>
      <c r="W294" s="5"/>
    </row>
    <row r="295" spans="1:206" x14ac:dyDescent="0.2">
      <c r="A295" s="5">
        <v>50</v>
      </c>
      <c r="B295" s="5">
        <v>0</v>
      </c>
      <c r="C295" s="5">
        <v>0</v>
      </c>
      <c r="D295" s="5">
        <v>1</v>
      </c>
      <c r="E295" s="5">
        <v>226</v>
      </c>
      <c r="F295" s="5">
        <f>ROUND(Source!AW289,O295)</f>
        <v>208420.63</v>
      </c>
      <c r="G295" s="5" t="s">
        <v>197</v>
      </c>
      <c r="H295" s="5" t="s">
        <v>198</v>
      </c>
      <c r="I295" s="5"/>
      <c r="J295" s="5"/>
      <c r="K295" s="5">
        <v>226</v>
      </c>
      <c r="L295" s="5">
        <v>5</v>
      </c>
      <c r="M295" s="5">
        <v>3</v>
      </c>
      <c r="N295" s="5" t="s">
        <v>6</v>
      </c>
      <c r="O295" s="5">
        <v>2</v>
      </c>
      <c r="P295" s="5">
        <f>ROUND(Source!EO289,O295)</f>
        <v>1367239.12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1</v>
      </c>
      <c r="E296" s="5">
        <v>227</v>
      </c>
      <c r="F296" s="5">
        <f>ROUND(Source!AX289,O296)</f>
        <v>0</v>
      </c>
      <c r="G296" s="5" t="s">
        <v>199</v>
      </c>
      <c r="H296" s="5" t="s">
        <v>200</v>
      </c>
      <c r="I296" s="5"/>
      <c r="J296" s="5"/>
      <c r="K296" s="5">
        <v>227</v>
      </c>
      <c r="L296" s="5">
        <v>6</v>
      </c>
      <c r="M296" s="5">
        <v>3</v>
      </c>
      <c r="N296" s="5" t="s">
        <v>6</v>
      </c>
      <c r="O296" s="5">
        <v>2</v>
      </c>
      <c r="P296" s="5">
        <f>ROUND(Source!EP289,O296)</f>
        <v>0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1</v>
      </c>
      <c r="E297" s="5">
        <v>228</v>
      </c>
      <c r="F297" s="5">
        <f>ROUND(Source!AY289,O297)</f>
        <v>208420.63</v>
      </c>
      <c r="G297" s="5" t="s">
        <v>201</v>
      </c>
      <c r="H297" s="5" t="s">
        <v>202</v>
      </c>
      <c r="I297" s="5"/>
      <c r="J297" s="5"/>
      <c r="K297" s="5">
        <v>228</v>
      </c>
      <c r="L297" s="5">
        <v>7</v>
      </c>
      <c r="M297" s="5">
        <v>3</v>
      </c>
      <c r="N297" s="5" t="s">
        <v>6</v>
      </c>
      <c r="O297" s="5">
        <v>2</v>
      </c>
      <c r="P297" s="5">
        <f>ROUND(Source!EQ289,O297)</f>
        <v>1367239.12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0</v>
      </c>
      <c r="C298" s="5">
        <v>0</v>
      </c>
      <c r="D298" s="5">
        <v>1</v>
      </c>
      <c r="E298" s="5">
        <v>216</v>
      </c>
      <c r="F298" s="5">
        <f>ROUND(Source!AP289,O298)</f>
        <v>0</v>
      </c>
      <c r="G298" s="5" t="s">
        <v>203</v>
      </c>
      <c r="H298" s="5" t="s">
        <v>204</v>
      </c>
      <c r="I298" s="5"/>
      <c r="J298" s="5"/>
      <c r="K298" s="5">
        <v>216</v>
      </c>
      <c r="L298" s="5">
        <v>8</v>
      </c>
      <c r="M298" s="5">
        <v>3</v>
      </c>
      <c r="N298" s="5" t="s">
        <v>6</v>
      </c>
      <c r="O298" s="5">
        <v>2</v>
      </c>
      <c r="P298" s="5">
        <f>ROUND(Source!EH289,O298)</f>
        <v>0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0</v>
      </c>
      <c r="C299" s="5">
        <v>0</v>
      </c>
      <c r="D299" s="5">
        <v>1</v>
      </c>
      <c r="E299" s="5">
        <v>223</v>
      </c>
      <c r="F299" s="5">
        <f>ROUND(Source!AQ289,O299)</f>
        <v>0</v>
      </c>
      <c r="G299" s="5" t="s">
        <v>205</v>
      </c>
      <c r="H299" s="5" t="s">
        <v>206</v>
      </c>
      <c r="I299" s="5"/>
      <c r="J299" s="5"/>
      <c r="K299" s="5">
        <v>223</v>
      </c>
      <c r="L299" s="5">
        <v>9</v>
      </c>
      <c r="M299" s="5">
        <v>3</v>
      </c>
      <c r="N299" s="5" t="s">
        <v>6</v>
      </c>
      <c r="O299" s="5">
        <v>2</v>
      </c>
      <c r="P299" s="5">
        <f>ROUND(Source!EI289,O299)</f>
        <v>0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0</v>
      </c>
      <c r="C300" s="5">
        <v>0</v>
      </c>
      <c r="D300" s="5">
        <v>1</v>
      </c>
      <c r="E300" s="5">
        <v>229</v>
      </c>
      <c r="F300" s="5">
        <f>ROUND(Source!AZ289,O300)</f>
        <v>0</v>
      </c>
      <c r="G300" s="5" t="s">
        <v>207</v>
      </c>
      <c r="H300" s="5" t="s">
        <v>208</v>
      </c>
      <c r="I300" s="5"/>
      <c r="J300" s="5"/>
      <c r="K300" s="5">
        <v>229</v>
      </c>
      <c r="L300" s="5">
        <v>10</v>
      </c>
      <c r="M300" s="5">
        <v>3</v>
      </c>
      <c r="N300" s="5" t="s">
        <v>6</v>
      </c>
      <c r="O300" s="5">
        <v>2</v>
      </c>
      <c r="P300" s="5">
        <f>ROUND(Source!ER289,O300)</f>
        <v>0</v>
      </c>
      <c r="Q300" s="5"/>
      <c r="R300" s="5"/>
      <c r="S300" s="5"/>
      <c r="T300" s="5"/>
      <c r="U300" s="5"/>
      <c r="V300" s="5"/>
      <c r="W300" s="5"/>
    </row>
    <row r="301" spans="1:206" x14ac:dyDescent="0.2">
      <c r="A301" s="5">
        <v>50</v>
      </c>
      <c r="B301" s="5">
        <v>0</v>
      </c>
      <c r="C301" s="5">
        <v>0</v>
      </c>
      <c r="D301" s="5">
        <v>1</v>
      </c>
      <c r="E301" s="5">
        <v>203</v>
      </c>
      <c r="F301" s="5">
        <f>ROUND(Source!Q289,O301)</f>
        <v>1803.19</v>
      </c>
      <c r="G301" s="5" t="s">
        <v>209</v>
      </c>
      <c r="H301" s="5" t="s">
        <v>210</v>
      </c>
      <c r="I301" s="5"/>
      <c r="J301" s="5"/>
      <c r="K301" s="5">
        <v>203</v>
      </c>
      <c r="L301" s="5">
        <v>11</v>
      </c>
      <c r="M301" s="5">
        <v>3</v>
      </c>
      <c r="N301" s="5" t="s">
        <v>6</v>
      </c>
      <c r="O301" s="5">
        <v>2</v>
      </c>
      <c r="P301" s="5">
        <f>ROUND(Source!DI289,O301)</f>
        <v>11829.09</v>
      </c>
      <c r="Q301" s="5"/>
      <c r="R301" s="5"/>
      <c r="S301" s="5"/>
      <c r="T301" s="5"/>
      <c r="U301" s="5"/>
      <c r="V301" s="5"/>
      <c r="W301" s="5"/>
    </row>
    <row r="302" spans="1:206" x14ac:dyDescent="0.2">
      <c r="A302" s="5">
        <v>50</v>
      </c>
      <c r="B302" s="5">
        <v>0</v>
      </c>
      <c r="C302" s="5">
        <v>0</v>
      </c>
      <c r="D302" s="5">
        <v>1</v>
      </c>
      <c r="E302" s="5">
        <v>231</v>
      </c>
      <c r="F302" s="5">
        <f>ROUND(Source!BB289,O302)</f>
        <v>0</v>
      </c>
      <c r="G302" s="5" t="s">
        <v>211</v>
      </c>
      <c r="H302" s="5" t="s">
        <v>212</v>
      </c>
      <c r="I302" s="5"/>
      <c r="J302" s="5"/>
      <c r="K302" s="5">
        <v>231</v>
      </c>
      <c r="L302" s="5">
        <v>12</v>
      </c>
      <c r="M302" s="5">
        <v>3</v>
      </c>
      <c r="N302" s="5" t="s">
        <v>6</v>
      </c>
      <c r="O302" s="5">
        <v>2</v>
      </c>
      <c r="P302" s="5">
        <f>ROUND(Source!ET289,O302)</f>
        <v>0</v>
      </c>
      <c r="Q302" s="5"/>
      <c r="R302" s="5"/>
      <c r="S302" s="5"/>
      <c r="T302" s="5"/>
      <c r="U302" s="5"/>
      <c r="V302" s="5"/>
      <c r="W302" s="5"/>
    </row>
    <row r="303" spans="1:206" x14ac:dyDescent="0.2">
      <c r="A303" s="5">
        <v>50</v>
      </c>
      <c r="B303" s="5">
        <v>0</v>
      </c>
      <c r="C303" s="5">
        <v>0</v>
      </c>
      <c r="D303" s="5">
        <v>1</v>
      </c>
      <c r="E303" s="5">
        <v>204</v>
      </c>
      <c r="F303" s="5">
        <f>ROUND(Source!R289,O303)</f>
        <v>456.65</v>
      </c>
      <c r="G303" s="5" t="s">
        <v>213</v>
      </c>
      <c r="H303" s="5" t="s">
        <v>214</v>
      </c>
      <c r="I303" s="5"/>
      <c r="J303" s="5"/>
      <c r="K303" s="5">
        <v>204</v>
      </c>
      <c r="L303" s="5">
        <v>13</v>
      </c>
      <c r="M303" s="5">
        <v>3</v>
      </c>
      <c r="N303" s="5" t="s">
        <v>6</v>
      </c>
      <c r="O303" s="5">
        <v>2</v>
      </c>
      <c r="P303" s="5">
        <f>ROUND(Source!DJ289,O303)</f>
        <v>2995.7</v>
      </c>
      <c r="Q303" s="5"/>
      <c r="R303" s="5"/>
      <c r="S303" s="5"/>
      <c r="T303" s="5"/>
      <c r="U303" s="5"/>
      <c r="V303" s="5"/>
      <c r="W303" s="5"/>
    </row>
    <row r="304" spans="1:206" x14ac:dyDescent="0.2">
      <c r="A304" s="5">
        <v>50</v>
      </c>
      <c r="B304" s="5">
        <v>0</v>
      </c>
      <c r="C304" s="5">
        <v>0</v>
      </c>
      <c r="D304" s="5">
        <v>1</v>
      </c>
      <c r="E304" s="5">
        <v>205</v>
      </c>
      <c r="F304" s="5">
        <f>ROUND(Source!S289,O304)</f>
        <v>24761.16</v>
      </c>
      <c r="G304" s="5" t="s">
        <v>215</v>
      </c>
      <c r="H304" s="5" t="s">
        <v>216</v>
      </c>
      <c r="I304" s="5"/>
      <c r="J304" s="5"/>
      <c r="K304" s="5">
        <v>205</v>
      </c>
      <c r="L304" s="5">
        <v>14</v>
      </c>
      <c r="M304" s="5">
        <v>3</v>
      </c>
      <c r="N304" s="5" t="s">
        <v>6</v>
      </c>
      <c r="O304" s="5">
        <v>2</v>
      </c>
      <c r="P304" s="5">
        <f>ROUND(Source!DK289,O304)</f>
        <v>162433.31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232</v>
      </c>
      <c r="F305" s="5">
        <f>ROUND(Source!BC289,O305)</f>
        <v>0</v>
      </c>
      <c r="G305" s="5" t="s">
        <v>217</v>
      </c>
      <c r="H305" s="5" t="s">
        <v>218</v>
      </c>
      <c r="I305" s="5"/>
      <c r="J305" s="5"/>
      <c r="K305" s="5">
        <v>232</v>
      </c>
      <c r="L305" s="5">
        <v>15</v>
      </c>
      <c r="M305" s="5">
        <v>3</v>
      </c>
      <c r="N305" s="5" t="s">
        <v>6</v>
      </c>
      <c r="O305" s="5">
        <v>2</v>
      </c>
      <c r="P305" s="5">
        <f>ROUND(Source!EU289,O305)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214</v>
      </c>
      <c r="F306" s="5">
        <f>ROUND(Source!AS289,O306)</f>
        <v>274398.34000000003</v>
      </c>
      <c r="G306" s="5" t="s">
        <v>219</v>
      </c>
      <c r="H306" s="5" t="s">
        <v>220</v>
      </c>
      <c r="I306" s="5"/>
      <c r="J306" s="5"/>
      <c r="K306" s="5">
        <v>214</v>
      </c>
      <c r="L306" s="5">
        <v>16</v>
      </c>
      <c r="M306" s="5">
        <v>3</v>
      </c>
      <c r="N306" s="5" t="s">
        <v>6</v>
      </c>
      <c r="O306" s="5">
        <v>2</v>
      </c>
      <c r="P306" s="5">
        <f>ROUND(Source!EK289,O306)</f>
        <v>1800053.31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215</v>
      </c>
      <c r="F307" s="5">
        <f>ROUND(Source!AT289,O307)</f>
        <v>0</v>
      </c>
      <c r="G307" s="5" t="s">
        <v>221</v>
      </c>
      <c r="H307" s="5" t="s">
        <v>222</v>
      </c>
      <c r="I307" s="5"/>
      <c r="J307" s="5"/>
      <c r="K307" s="5">
        <v>215</v>
      </c>
      <c r="L307" s="5">
        <v>17</v>
      </c>
      <c r="M307" s="5">
        <v>3</v>
      </c>
      <c r="N307" s="5" t="s">
        <v>6</v>
      </c>
      <c r="O307" s="5">
        <v>2</v>
      </c>
      <c r="P307" s="5">
        <f>ROUND(Source!EL289,O307)</f>
        <v>0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217</v>
      </c>
      <c r="F308" s="5">
        <f>ROUND(Source!AU289,O308)</f>
        <v>0</v>
      </c>
      <c r="G308" s="5" t="s">
        <v>223</v>
      </c>
      <c r="H308" s="5" t="s">
        <v>224</v>
      </c>
      <c r="I308" s="5"/>
      <c r="J308" s="5"/>
      <c r="K308" s="5">
        <v>217</v>
      </c>
      <c r="L308" s="5">
        <v>18</v>
      </c>
      <c r="M308" s="5">
        <v>3</v>
      </c>
      <c r="N308" s="5" t="s">
        <v>6</v>
      </c>
      <c r="O308" s="5">
        <v>2</v>
      </c>
      <c r="P308" s="5">
        <f>ROUND(Source!EM289,O308)</f>
        <v>0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0</v>
      </c>
      <c r="C309" s="5">
        <v>0</v>
      </c>
      <c r="D309" s="5">
        <v>1</v>
      </c>
      <c r="E309" s="5">
        <v>230</v>
      </c>
      <c r="F309" s="5">
        <f>ROUND(Source!BA289,O309)</f>
        <v>0</v>
      </c>
      <c r="G309" s="5" t="s">
        <v>225</v>
      </c>
      <c r="H309" s="5" t="s">
        <v>226</v>
      </c>
      <c r="I309" s="5"/>
      <c r="J309" s="5"/>
      <c r="K309" s="5">
        <v>230</v>
      </c>
      <c r="L309" s="5">
        <v>19</v>
      </c>
      <c r="M309" s="5">
        <v>3</v>
      </c>
      <c r="N309" s="5" t="s">
        <v>6</v>
      </c>
      <c r="O309" s="5">
        <v>2</v>
      </c>
      <c r="P309" s="5">
        <f>ROUND(Source!ES289,O309)</f>
        <v>0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0</v>
      </c>
      <c r="C310" s="5">
        <v>0</v>
      </c>
      <c r="D310" s="5">
        <v>1</v>
      </c>
      <c r="E310" s="5">
        <v>206</v>
      </c>
      <c r="F310" s="5">
        <f>ROUND(Source!T289,O310)</f>
        <v>0</v>
      </c>
      <c r="G310" s="5" t="s">
        <v>227</v>
      </c>
      <c r="H310" s="5" t="s">
        <v>228</v>
      </c>
      <c r="I310" s="5"/>
      <c r="J310" s="5"/>
      <c r="K310" s="5">
        <v>206</v>
      </c>
      <c r="L310" s="5">
        <v>20</v>
      </c>
      <c r="M310" s="5">
        <v>3</v>
      </c>
      <c r="N310" s="5" t="s">
        <v>6</v>
      </c>
      <c r="O310" s="5">
        <v>2</v>
      </c>
      <c r="P310" s="5">
        <f>ROUND(Source!DL289,O310)</f>
        <v>0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0</v>
      </c>
      <c r="C311" s="5">
        <v>0</v>
      </c>
      <c r="D311" s="5">
        <v>1</v>
      </c>
      <c r="E311" s="5">
        <v>207</v>
      </c>
      <c r="F311" s="5">
        <f>Source!U289</f>
        <v>2786.6129499500007</v>
      </c>
      <c r="G311" s="5" t="s">
        <v>229</v>
      </c>
      <c r="H311" s="5" t="s">
        <v>230</v>
      </c>
      <c r="I311" s="5"/>
      <c r="J311" s="5"/>
      <c r="K311" s="5">
        <v>207</v>
      </c>
      <c r="L311" s="5">
        <v>21</v>
      </c>
      <c r="M311" s="5">
        <v>3</v>
      </c>
      <c r="N311" s="5" t="s">
        <v>6</v>
      </c>
      <c r="O311" s="5">
        <v>-1</v>
      </c>
      <c r="P311" s="5">
        <f>Source!DM289</f>
        <v>2786.6129499500007</v>
      </c>
      <c r="Q311" s="5"/>
      <c r="R311" s="5"/>
      <c r="S311" s="5"/>
      <c r="T311" s="5"/>
      <c r="U311" s="5"/>
      <c r="V311" s="5"/>
      <c r="W311" s="5"/>
    </row>
    <row r="312" spans="1:206" x14ac:dyDescent="0.2">
      <c r="A312" s="5">
        <v>50</v>
      </c>
      <c r="B312" s="5">
        <v>0</v>
      </c>
      <c r="C312" s="5">
        <v>0</v>
      </c>
      <c r="D312" s="5">
        <v>1</v>
      </c>
      <c r="E312" s="5">
        <v>208</v>
      </c>
      <c r="F312" s="5">
        <f>Source!V289</f>
        <v>40.282768749999988</v>
      </c>
      <c r="G312" s="5" t="s">
        <v>231</v>
      </c>
      <c r="H312" s="5" t="s">
        <v>232</v>
      </c>
      <c r="I312" s="5"/>
      <c r="J312" s="5"/>
      <c r="K312" s="5">
        <v>208</v>
      </c>
      <c r="L312" s="5">
        <v>22</v>
      </c>
      <c r="M312" s="5">
        <v>3</v>
      </c>
      <c r="N312" s="5" t="s">
        <v>6</v>
      </c>
      <c r="O312" s="5">
        <v>-1</v>
      </c>
      <c r="P312" s="5">
        <f>Source!DN289</f>
        <v>40.282768749999988</v>
      </c>
      <c r="Q312" s="5"/>
      <c r="R312" s="5"/>
      <c r="S312" s="5"/>
      <c r="T312" s="5"/>
      <c r="U312" s="5"/>
      <c r="V312" s="5"/>
      <c r="W312" s="5"/>
    </row>
    <row r="313" spans="1:206" x14ac:dyDescent="0.2">
      <c r="A313" s="5">
        <v>50</v>
      </c>
      <c r="B313" s="5">
        <v>0</v>
      </c>
      <c r="C313" s="5">
        <v>0</v>
      </c>
      <c r="D313" s="5">
        <v>1</v>
      </c>
      <c r="E313" s="5">
        <v>209</v>
      </c>
      <c r="F313" s="5">
        <f>ROUND(Source!W289,O313)</f>
        <v>0</v>
      </c>
      <c r="G313" s="5" t="s">
        <v>233</v>
      </c>
      <c r="H313" s="5" t="s">
        <v>234</v>
      </c>
      <c r="I313" s="5"/>
      <c r="J313" s="5"/>
      <c r="K313" s="5">
        <v>209</v>
      </c>
      <c r="L313" s="5">
        <v>23</v>
      </c>
      <c r="M313" s="5">
        <v>3</v>
      </c>
      <c r="N313" s="5" t="s">
        <v>6</v>
      </c>
      <c r="O313" s="5">
        <v>2</v>
      </c>
      <c r="P313" s="5">
        <f>ROUND(Source!DO289,O313)</f>
        <v>0</v>
      </c>
      <c r="Q313" s="5"/>
      <c r="R313" s="5"/>
      <c r="S313" s="5"/>
      <c r="T313" s="5"/>
      <c r="U313" s="5"/>
      <c r="V313" s="5"/>
      <c r="W313" s="5"/>
    </row>
    <row r="314" spans="1:206" x14ac:dyDescent="0.2">
      <c r="A314" s="5">
        <v>50</v>
      </c>
      <c r="B314" s="5">
        <v>0</v>
      </c>
      <c r="C314" s="5">
        <v>0</v>
      </c>
      <c r="D314" s="5">
        <v>1</v>
      </c>
      <c r="E314" s="5">
        <v>210</v>
      </c>
      <c r="F314" s="5">
        <f>ROUND(Source!X289,O314)</f>
        <v>25698.68</v>
      </c>
      <c r="G314" s="5" t="s">
        <v>235</v>
      </c>
      <c r="H314" s="5" t="s">
        <v>236</v>
      </c>
      <c r="I314" s="5"/>
      <c r="J314" s="5"/>
      <c r="K314" s="5">
        <v>210</v>
      </c>
      <c r="L314" s="5">
        <v>24</v>
      </c>
      <c r="M314" s="5">
        <v>3</v>
      </c>
      <c r="N314" s="5" t="s">
        <v>6</v>
      </c>
      <c r="O314" s="5">
        <v>2</v>
      </c>
      <c r="P314" s="5">
        <f>ROUND(Source!DP289,O314)</f>
        <v>168583.55</v>
      </c>
      <c r="Q314" s="5"/>
      <c r="R314" s="5"/>
      <c r="S314" s="5"/>
      <c r="T314" s="5"/>
      <c r="U314" s="5"/>
      <c r="V314" s="5"/>
      <c r="W314" s="5"/>
    </row>
    <row r="315" spans="1:206" x14ac:dyDescent="0.2">
      <c r="A315" s="5">
        <v>50</v>
      </c>
      <c r="B315" s="5">
        <v>0</v>
      </c>
      <c r="C315" s="5">
        <v>0</v>
      </c>
      <c r="D315" s="5">
        <v>1</v>
      </c>
      <c r="E315" s="5">
        <v>211</v>
      </c>
      <c r="F315" s="5">
        <f>ROUND(Source!Y289,O315)</f>
        <v>13714.68</v>
      </c>
      <c r="G315" s="5" t="s">
        <v>237</v>
      </c>
      <c r="H315" s="5" t="s">
        <v>238</v>
      </c>
      <c r="I315" s="5"/>
      <c r="J315" s="5"/>
      <c r="K315" s="5">
        <v>211</v>
      </c>
      <c r="L315" s="5">
        <v>25</v>
      </c>
      <c r="M315" s="5">
        <v>3</v>
      </c>
      <c r="N315" s="5" t="s">
        <v>6</v>
      </c>
      <c r="O315" s="5">
        <v>2</v>
      </c>
      <c r="P315" s="5">
        <f>ROUND(Source!DQ289,O315)</f>
        <v>89968.24</v>
      </c>
      <c r="Q315" s="5"/>
      <c r="R315" s="5"/>
      <c r="S315" s="5"/>
      <c r="T315" s="5"/>
      <c r="U315" s="5"/>
      <c r="V315" s="5"/>
      <c r="W315" s="5"/>
    </row>
    <row r="316" spans="1:206" x14ac:dyDescent="0.2">
      <c r="A316" s="5">
        <v>50</v>
      </c>
      <c r="B316" s="5">
        <v>0</v>
      </c>
      <c r="C316" s="5">
        <v>0</v>
      </c>
      <c r="D316" s="5">
        <v>1</v>
      </c>
      <c r="E316" s="5">
        <v>224</v>
      </c>
      <c r="F316" s="5">
        <f>ROUND(Source!AR289,O316)</f>
        <v>274398.34000000003</v>
      </c>
      <c r="G316" s="5" t="s">
        <v>239</v>
      </c>
      <c r="H316" s="5" t="s">
        <v>240</v>
      </c>
      <c r="I316" s="5"/>
      <c r="J316" s="5"/>
      <c r="K316" s="5">
        <v>224</v>
      </c>
      <c r="L316" s="5">
        <v>26</v>
      </c>
      <c r="M316" s="5">
        <v>3</v>
      </c>
      <c r="N316" s="5" t="s">
        <v>6</v>
      </c>
      <c r="O316" s="5">
        <v>2</v>
      </c>
      <c r="P316" s="5">
        <f>ROUND(Source!EJ289,O316)</f>
        <v>1800053.31</v>
      </c>
      <c r="Q316" s="5"/>
      <c r="R316" s="5"/>
      <c r="S316" s="5"/>
      <c r="T316" s="5"/>
      <c r="U316" s="5"/>
      <c r="V316" s="5"/>
      <c r="W316" s="5"/>
    </row>
    <row r="318" spans="1:206" x14ac:dyDescent="0.2">
      <c r="A318" s="1">
        <v>4</v>
      </c>
      <c r="B318" s="1">
        <v>1</v>
      </c>
      <c r="C318" s="1"/>
      <c r="D318" s="1">
        <f>ROW(A397)</f>
        <v>397</v>
      </c>
      <c r="E318" s="1"/>
      <c r="F318" s="1" t="s">
        <v>13</v>
      </c>
      <c r="G318" s="1" t="s">
        <v>526</v>
      </c>
      <c r="H318" s="1" t="s">
        <v>6</v>
      </c>
      <c r="I318" s="1">
        <v>0</v>
      </c>
      <c r="J318" s="1"/>
      <c r="K318" s="1">
        <v>0</v>
      </c>
      <c r="L318" s="1"/>
      <c r="M318" s="1"/>
      <c r="N318" s="1"/>
      <c r="O318" s="1"/>
      <c r="P318" s="1"/>
      <c r="Q318" s="1"/>
      <c r="R318" s="1"/>
      <c r="S318" s="1"/>
      <c r="T318" s="1"/>
      <c r="U318" s="1" t="s">
        <v>6</v>
      </c>
      <c r="V318" s="1">
        <v>0</v>
      </c>
      <c r="W318" s="1"/>
      <c r="X318" s="1"/>
      <c r="Y318" s="1"/>
      <c r="Z318" s="1"/>
      <c r="AA318" s="1"/>
      <c r="AB318" s="1" t="s">
        <v>6</v>
      </c>
      <c r="AC318" s="1" t="s">
        <v>6</v>
      </c>
      <c r="AD318" s="1" t="s">
        <v>6</v>
      </c>
      <c r="AE318" s="1" t="s">
        <v>6</v>
      </c>
      <c r="AF318" s="1" t="s">
        <v>6</v>
      </c>
      <c r="AG318" s="1" t="s">
        <v>6</v>
      </c>
      <c r="AH318" s="1"/>
      <c r="AI318" s="1"/>
      <c r="AJ318" s="1"/>
      <c r="AK318" s="1"/>
      <c r="AL318" s="1"/>
      <c r="AM318" s="1"/>
      <c r="AN318" s="1"/>
      <c r="AO318" s="1"/>
      <c r="AP318" s="1" t="s">
        <v>6</v>
      </c>
      <c r="AQ318" s="1" t="s">
        <v>6</v>
      </c>
      <c r="AR318" s="1" t="s">
        <v>6</v>
      </c>
      <c r="AS318" s="1"/>
      <c r="AT318" s="1"/>
      <c r="AU318" s="1"/>
      <c r="AV318" s="1"/>
      <c r="AW318" s="1"/>
      <c r="AX318" s="1"/>
      <c r="AY318" s="1"/>
      <c r="AZ318" s="1" t="s">
        <v>6</v>
      </c>
      <c r="BA318" s="1"/>
      <c r="BB318" s="1" t="s">
        <v>6</v>
      </c>
      <c r="BC318" s="1" t="s">
        <v>6</v>
      </c>
      <c r="BD318" s="1" t="s">
        <v>6</v>
      </c>
      <c r="BE318" s="1" t="s">
        <v>6</v>
      </c>
      <c r="BF318" s="1" t="s">
        <v>6</v>
      </c>
      <c r="BG318" s="1" t="s">
        <v>6</v>
      </c>
      <c r="BH318" s="1" t="s">
        <v>6</v>
      </c>
      <c r="BI318" s="1" t="s">
        <v>6</v>
      </c>
      <c r="BJ318" s="1" t="s">
        <v>6</v>
      </c>
      <c r="BK318" s="1" t="s">
        <v>6</v>
      </c>
      <c r="BL318" s="1" t="s">
        <v>6</v>
      </c>
      <c r="BM318" s="1" t="s">
        <v>6</v>
      </c>
      <c r="BN318" s="1" t="s">
        <v>6</v>
      </c>
      <c r="BO318" s="1" t="s">
        <v>6</v>
      </c>
      <c r="BP318" s="1" t="s">
        <v>6</v>
      </c>
      <c r="BQ318" s="1"/>
      <c r="BR318" s="1"/>
      <c r="BS318" s="1"/>
      <c r="BT318" s="1"/>
      <c r="BU318" s="1"/>
      <c r="BV318" s="1"/>
      <c r="BW318" s="1"/>
      <c r="BX318" s="1">
        <v>0</v>
      </c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>
        <v>0</v>
      </c>
    </row>
    <row r="320" spans="1:206" x14ac:dyDescent="0.2">
      <c r="A320" s="3">
        <v>52</v>
      </c>
      <c r="B320" s="3">
        <f t="shared" ref="B320:G320" si="365">B397</f>
        <v>1</v>
      </c>
      <c r="C320" s="3">
        <f t="shared" si="365"/>
        <v>4</v>
      </c>
      <c r="D320" s="3">
        <f t="shared" si="365"/>
        <v>318</v>
      </c>
      <c r="E320" s="3">
        <f t="shared" si="365"/>
        <v>0</v>
      </c>
      <c r="F320" s="3" t="str">
        <f t="shared" si="365"/>
        <v>Новый раздел</v>
      </c>
      <c r="G320" s="3" t="str">
        <f t="shared" si="365"/>
        <v>Система канализации</v>
      </c>
      <c r="H320" s="3"/>
      <c r="I320" s="3"/>
      <c r="J320" s="3"/>
      <c r="K320" s="3"/>
      <c r="L320" s="3"/>
      <c r="M320" s="3"/>
      <c r="N320" s="3"/>
      <c r="O320" s="3">
        <f t="shared" ref="O320:AT320" si="366">O397</f>
        <v>17352.740000000002</v>
      </c>
      <c r="P320" s="3">
        <f t="shared" si="366"/>
        <v>15702.2</v>
      </c>
      <c r="Q320" s="3">
        <f t="shared" si="366"/>
        <v>421.78</v>
      </c>
      <c r="R320" s="3">
        <f t="shared" si="366"/>
        <v>56.53</v>
      </c>
      <c r="S320" s="3">
        <f t="shared" si="366"/>
        <v>1228.76</v>
      </c>
      <c r="T320" s="3">
        <f t="shared" si="366"/>
        <v>0</v>
      </c>
      <c r="U320" s="3">
        <f t="shared" si="366"/>
        <v>137.6265755</v>
      </c>
      <c r="V320" s="3">
        <f t="shared" si="366"/>
        <v>4.9024500000000009</v>
      </c>
      <c r="W320" s="3">
        <f t="shared" si="366"/>
        <v>0</v>
      </c>
      <c r="X320" s="3">
        <f t="shared" si="366"/>
        <v>1334.62</v>
      </c>
      <c r="Y320" s="3">
        <f t="shared" si="366"/>
        <v>798.62</v>
      </c>
      <c r="Z320" s="3">
        <f t="shared" si="366"/>
        <v>0</v>
      </c>
      <c r="AA320" s="3">
        <f t="shared" si="366"/>
        <v>0</v>
      </c>
      <c r="AB320" s="3">
        <f t="shared" si="366"/>
        <v>17352.740000000002</v>
      </c>
      <c r="AC320" s="3">
        <f t="shared" si="366"/>
        <v>15702.2</v>
      </c>
      <c r="AD320" s="3">
        <f t="shared" si="366"/>
        <v>421.78</v>
      </c>
      <c r="AE320" s="3">
        <f t="shared" si="366"/>
        <v>56.53</v>
      </c>
      <c r="AF320" s="3">
        <f t="shared" si="366"/>
        <v>1228.76</v>
      </c>
      <c r="AG320" s="3">
        <f t="shared" si="366"/>
        <v>0</v>
      </c>
      <c r="AH320" s="3">
        <f t="shared" si="366"/>
        <v>137.6265755</v>
      </c>
      <c r="AI320" s="3">
        <f t="shared" si="366"/>
        <v>4.9024500000000009</v>
      </c>
      <c r="AJ320" s="3">
        <f t="shared" si="366"/>
        <v>0</v>
      </c>
      <c r="AK320" s="3">
        <f t="shared" si="366"/>
        <v>1334.62</v>
      </c>
      <c r="AL320" s="3">
        <f t="shared" si="366"/>
        <v>798.62</v>
      </c>
      <c r="AM320" s="3">
        <f t="shared" si="366"/>
        <v>0</v>
      </c>
      <c r="AN320" s="3">
        <f t="shared" si="366"/>
        <v>0</v>
      </c>
      <c r="AO320" s="3">
        <f t="shared" si="366"/>
        <v>0</v>
      </c>
      <c r="AP320" s="3">
        <f t="shared" si="366"/>
        <v>0</v>
      </c>
      <c r="AQ320" s="3">
        <f t="shared" si="366"/>
        <v>0</v>
      </c>
      <c r="AR320" s="3">
        <f t="shared" si="366"/>
        <v>19485.98</v>
      </c>
      <c r="AS320" s="3">
        <f t="shared" si="366"/>
        <v>19485.98</v>
      </c>
      <c r="AT320" s="3">
        <f t="shared" si="366"/>
        <v>0</v>
      </c>
      <c r="AU320" s="3">
        <f t="shared" ref="AU320:BZ320" si="367">AU397</f>
        <v>0</v>
      </c>
      <c r="AV320" s="3">
        <f t="shared" si="367"/>
        <v>15702.2</v>
      </c>
      <c r="AW320" s="3">
        <f t="shared" si="367"/>
        <v>15702.2</v>
      </c>
      <c r="AX320" s="3">
        <f t="shared" si="367"/>
        <v>0</v>
      </c>
      <c r="AY320" s="3">
        <f t="shared" si="367"/>
        <v>15702.2</v>
      </c>
      <c r="AZ320" s="3">
        <f t="shared" si="367"/>
        <v>0</v>
      </c>
      <c r="BA320" s="3">
        <f t="shared" si="367"/>
        <v>0</v>
      </c>
      <c r="BB320" s="3">
        <f t="shared" si="367"/>
        <v>0</v>
      </c>
      <c r="BC320" s="3">
        <f t="shared" si="367"/>
        <v>0</v>
      </c>
      <c r="BD320" s="3">
        <f t="shared" si="367"/>
        <v>0</v>
      </c>
      <c r="BE320" s="3">
        <f t="shared" si="367"/>
        <v>0</v>
      </c>
      <c r="BF320" s="3">
        <f t="shared" si="367"/>
        <v>0</v>
      </c>
      <c r="BG320" s="3">
        <f t="shared" si="367"/>
        <v>0</v>
      </c>
      <c r="BH320" s="3">
        <f t="shared" si="367"/>
        <v>0</v>
      </c>
      <c r="BI320" s="3">
        <f t="shared" si="367"/>
        <v>0</v>
      </c>
      <c r="BJ320" s="3">
        <f t="shared" si="367"/>
        <v>0</v>
      </c>
      <c r="BK320" s="3">
        <f t="shared" si="367"/>
        <v>0</v>
      </c>
      <c r="BL320" s="3">
        <f t="shared" si="367"/>
        <v>0</v>
      </c>
      <c r="BM320" s="3">
        <f t="shared" si="367"/>
        <v>0</v>
      </c>
      <c r="BN320" s="3">
        <f t="shared" si="367"/>
        <v>0</v>
      </c>
      <c r="BO320" s="3">
        <f t="shared" si="367"/>
        <v>0</v>
      </c>
      <c r="BP320" s="3">
        <f t="shared" si="367"/>
        <v>0</v>
      </c>
      <c r="BQ320" s="3">
        <f t="shared" si="367"/>
        <v>0</v>
      </c>
      <c r="BR320" s="3">
        <f t="shared" si="367"/>
        <v>0</v>
      </c>
      <c r="BS320" s="3">
        <f t="shared" si="367"/>
        <v>0</v>
      </c>
      <c r="BT320" s="3">
        <f t="shared" si="367"/>
        <v>0</v>
      </c>
      <c r="BU320" s="3">
        <f t="shared" si="367"/>
        <v>0</v>
      </c>
      <c r="BV320" s="3">
        <f t="shared" si="367"/>
        <v>0</v>
      </c>
      <c r="BW320" s="3">
        <f t="shared" si="367"/>
        <v>0</v>
      </c>
      <c r="BX320" s="3">
        <f t="shared" si="367"/>
        <v>0</v>
      </c>
      <c r="BY320" s="3">
        <f t="shared" si="367"/>
        <v>0</v>
      </c>
      <c r="BZ320" s="3">
        <f t="shared" si="367"/>
        <v>0</v>
      </c>
      <c r="CA320" s="3">
        <f t="shared" ref="CA320:DF320" si="368">CA397</f>
        <v>19485.98</v>
      </c>
      <c r="CB320" s="3">
        <f t="shared" si="368"/>
        <v>19485.98</v>
      </c>
      <c r="CC320" s="3">
        <f t="shared" si="368"/>
        <v>0</v>
      </c>
      <c r="CD320" s="3">
        <f t="shared" si="368"/>
        <v>0</v>
      </c>
      <c r="CE320" s="3">
        <f t="shared" si="368"/>
        <v>15702.2</v>
      </c>
      <c r="CF320" s="3">
        <f t="shared" si="368"/>
        <v>15702.2</v>
      </c>
      <c r="CG320" s="3">
        <f t="shared" si="368"/>
        <v>0</v>
      </c>
      <c r="CH320" s="3">
        <f t="shared" si="368"/>
        <v>15702.2</v>
      </c>
      <c r="CI320" s="3">
        <f t="shared" si="368"/>
        <v>0</v>
      </c>
      <c r="CJ320" s="3">
        <f t="shared" si="368"/>
        <v>0</v>
      </c>
      <c r="CK320" s="3">
        <f t="shared" si="368"/>
        <v>0</v>
      </c>
      <c r="CL320" s="3">
        <f t="shared" si="368"/>
        <v>0</v>
      </c>
      <c r="CM320" s="3">
        <f t="shared" si="368"/>
        <v>0</v>
      </c>
      <c r="CN320" s="3">
        <f t="shared" si="368"/>
        <v>0</v>
      </c>
      <c r="CO320" s="3">
        <f t="shared" si="368"/>
        <v>0</v>
      </c>
      <c r="CP320" s="3">
        <f t="shared" si="368"/>
        <v>0</v>
      </c>
      <c r="CQ320" s="3">
        <f t="shared" si="368"/>
        <v>0</v>
      </c>
      <c r="CR320" s="3">
        <f t="shared" si="368"/>
        <v>0</v>
      </c>
      <c r="CS320" s="3">
        <f t="shared" si="368"/>
        <v>0</v>
      </c>
      <c r="CT320" s="3">
        <f t="shared" si="368"/>
        <v>0</v>
      </c>
      <c r="CU320" s="3">
        <f t="shared" si="368"/>
        <v>0</v>
      </c>
      <c r="CV320" s="3">
        <f t="shared" si="368"/>
        <v>0</v>
      </c>
      <c r="CW320" s="3">
        <f t="shared" si="368"/>
        <v>0</v>
      </c>
      <c r="CX320" s="3">
        <f t="shared" si="368"/>
        <v>0</v>
      </c>
      <c r="CY320" s="3">
        <f t="shared" si="368"/>
        <v>0</v>
      </c>
      <c r="CZ320" s="3">
        <f t="shared" si="368"/>
        <v>0</v>
      </c>
      <c r="DA320" s="3">
        <f t="shared" si="368"/>
        <v>0</v>
      </c>
      <c r="DB320" s="3">
        <f t="shared" si="368"/>
        <v>0</v>
      </c>
      <c r="DC320" s="3">
        <f t="shared" si="368"/>
        <v>0</v>
      </c>
      <c r="DD320" s="3">
        <f t="shared" si="368"/>
        <v>0</v>
      </c>
      <c r="DE320" s="3">
        <f t="shared" si="368"/>
        <v>0</v>
      </c>
      <c r="DF320" s="3">
        <f t="shared" si="368"/>
        <v>0</v>
      </c>
      <c r="DG320" s="4">
        <f t="shared" ref="DG320:EL320" si="369">DG397</f>
        <v>113834.23</v>
      </c>
      <c r="DH320" s="4">
        <f t="shared" si="369"/>
        <v>103006.52</v>
      </c>
      <c r="DI320" s="4">
        <f t="shared" si="369"/>
        <v>2766.88</v>
      </c>
      <c r="DJ320" s="4">
        <f t="shared" si="369"/>
        <v>370.93</v>
      </c>
      <c r="DK320" s="4">
        <f t="shared" si="369"/>
        <v>8060.83</v>
      </c>
      <c r="DL320" s="4">
        <f t="shared" si="369"/>
        <v>0</v>
      </c>
      <c r="DM320" s="4">
        <f t="shared" si="369"/>
        <v>137.6265755</v>
      </c>
      <c r="DN320" s="4">
        <f t="shared" si="369"/>
        <v>4.9024500000000009</v>
      </c>
      <c r="DO320" s="4">
        <f t="shared" si="369"/>
        <v>0</v>
      </c>
      <c r="DP320" s="4">
        <f t="shared" si="369"/>
        <v>8755.42</v>
      </c>
      <c r="DQ320" s="4">
        <f t="shared" si="369"/>
        <v>5238.99</v>
      </c>
      <c r="DR320" s="4">
        <f t="shared" si="369"/>
        <v>0</v>
      </c>
      <c r="DS320" s="4">
        <f t="shared" si="369"/>
        <v>0</v>
      </c>
      <c r="DT320" s="4">
        <f t="shared" si="369"/>
        <v>113834.23</v>
      </c>
      <c r="DU320" s="4">
        <f t="shared" si="369"/>
        <v>103006.52</v>
      </c>
      <c r="DV320" s="4">
        <f t="shared" si="369"/>
        <v>2766.88</v>
      </c>
      <c r="DW320" s="4">
        <f t="shared" si="369"/>
        <v>370.93</v>
      </c>
      <c r="DX320" s="4">
        <f t="shared" si="369"/>
        <v>8060.83</v>
      </c>
      <c r="DY320" s="4">
        <f t="shared" si="369"/>
        <v>0</v>
      </c>
      <c r="DZ320" s="4">
        <f t="shared" si="369"/>
        <v>137.6265755</v>
      </c>
      <c r="EA320" s="4">
        <f t="shared" si="369"/>
        <v>4.9024500000000009</v>
      </c>
      <c r="EB320" s="4">
        <f t="shared" si="369"/>
        <v>0</v>
      </c>
      <c r="EC320" s="4">
        <f t="shared" si="369"/>
        <v>8755.42</v>
      </c>
      <c r="ED320" s="4">
        <f t="shared" si="369"/>
        <v>5238.99</v>
      </c>
      <c r="EE320" s="4">
        <f t="shared" si="369"/>
        <v>0</v>
      </c>
      <c r="EF320" s="4">
        <f t="shared" si="369"/>
        <v>0</v>
      </c>
      <c r="EG320" s="4">
        <f t="shared" si="369"/>
        <v>0</v>
      </c>
      <c r="EH320" s="4">
        <f t="shared" si="369"/>
        <v>0</v>
      </c>
      <c r="EI320" s="4">
        <f t="shared" si="369"/>
        <v>0</v>
      </c>
      <c r="EJ320" s="4">
        <f t="shared" si="369"/>
        <v>127828.64</v>
      </c>
      <c r="EK320" s="4">
        <f t="shared" si="369"/>
        <v>127828.64</v>
      </c>
      <c r="EL320" s="4">
        <f t="shared" si="369"/>
        <v>0</v>
      </c>
      <c r="EM320" s="4">
        <f t="shared" ref="EM320:FR320" si="370">EM397</f>
        <v>0</v>
      </c>
      <c r="EN320" s="4">
        <f t="shared" si="370"/>
        <v>103006.52</v>
      </c>
      <c r="EO320" s="4">
        <f t="shared" si="370"/>
        <v>103006.52</v>
      </c>
      <c r="EP320" s="4">
        <f t="shared" si="370"/>
        <v>0</v>
      </c>
      <c r="EQ320" s="4">
        <f t="shared" si="370"/>
        <v>103006.52</v>
      </c>
      <c r="ER320" s="4">
        <f t="shared" si="370"/>
        <v>0</v>
      </c>
      <c r="ES320" s="4">
        <f t="shared" si="370"/>
        <v>0</v>
      </c>
      <c r="ET320" s="4">
        <f t="shared" si="370"/>
        <v>0</v>
      </c>
      <c r="EU320" s="4">
        <f t="shared" si="370"/>
        <v>0</v>
      </c>
      <c r="EV320" s="4">
        <f t="shared" si="370"/>
        <v>0</v>
      </c>
      <c r="EW320" s="4">
        <f t="shared" si="370"/>
        <v>0</v>
      </c>
      <c r="EX320" s="4">
        <f t="shared" si="370"/>
        <v>0</v>
      </c>
      <c r="EY320" s="4">
        <f t="shared" si="370"/>
        <v>0</v>
      </c>
      <c r="EZ320" s="4">
        <f t="shared" si="370"/>
        <v>0</v>
      </c>
      <c r="FA320" s="4">
        <f t="shared" si="370"/>
        <v>0</v>
      </c>
      <c r="FB320" s="4">
        <f t="shared" si="370"/>
        <v>0</v>
      </c>
      <c r="FC320" s="4">
        <f t="shared" si="370"/>
        <v>0</v>
      </c>
      <c r="FD320" s="4">
        <f t="shared" si="370"/>
        <v>0</v>
      </c>
      <c r="FE320" s="4">
        <f t="shared" si="370"/>
        <v>0</v>
      </c>
      <c r="FF320" s="4">
        <f t="shared" si="370"/>
        <v>0</v>
      </c>
      <c r="FG320" s="4">
        <f t="shared" si="370"/>
        <v>0</v>
      </c>
      <c r="FH320" s="4">
        <f t="shared" si="370"/>
        <v>0</v>
      </c>
      <c r="FI320" s="4">
        <f t="shared" si="370"/>
        <v>0</v>
      </c>
      <c r="FJ320" s="4">
        <f t="shared" si="370"/>
        <v>0</v>
      </c>
      <c r="FK320" s="4">
        <f t="shared" si="370"/>
        <v>0</v>
      </c>
      <c r="FL320" s="4">
        <f t="shared" si="370"/>
        <v>0</v>
      </c>
      <c r="FM320" s="4">
        <f t="shared" si="370"/>
        <v>0</v>
      </c>
      <c r="FN320" s="4">
        <f t="shared" si="370"/>
        <v>0</v>
      </c>
      <c r="FO320" s="4">
        <f t="shared" si="370"/>
        <v>0</v>
      </c>
      <c r="FP320" s="4">
        <f t="shared" si="370"/>
        <v>0</v>
      </c>
      <c r="FQ320" s="4">
        <f t="shared" si="370"/>
        <v>0</v>
      </c>
      <c r="FR320" s="4">
        <f t="shared" si="370"/>
        <v>0</v>
      </c>
      <c r="FS320" s="4">
        <f t="shared" ref="FS320:GX320" si="371">FS397</f>
        <v>127828.64</v>
      </c>
      <c r="FT320" s="4">
        <f t="shared" si="371"/>
        <v>127828.64</v>
      </c>
      <c r="FU320" s="4">
        <f t="shared" si="371"/>
        <v>0</v>
      </c>
      <c r="FV320" s="4">
        <f t="shared" si="371"/>
        <v>0</v>
      </c>
      <c r="FW320" s="4">
        <f t="shared" si="371"/>
        <v>103006.52</v>
      </c>
      <c r="FX320" s="4">
        <f t="shared" si="371"/>
        <v>103006.52</v>
      </c>
      <c r="FY320" s="4">
        <f t="shared" si="371"/>
        <v>0</v>
      </c>
      <c r="FZ320" s="4">
        <f t="shared" si="371"/>
        <v>103006.52</v>
      </c>
      <c r="GA320" s="4">
        <f t="shared" si="371"/>
        <v>0</v>
      </c>
      <c r="GB320" s="4">
        <f t="shared" si="371"/>
        <v>0</v>
      </c>
      <c r="GC320" s="4">
        <f t="shared" si="371"/>
        <v>0</v>
      </c>
      <c r="GD320" s="4">
        <f t="shared" si="371"/>
        <v>0</v>
      </c>
      <c r="GE320" s="4">
        <f t="shared" si="371"/>
        <v>0</v>
      </c>
      <c r="GF320" s="4">
        <f t="shared" si="371"/>
        <v>0</v>
      </c>
      <c r="GG320" s="4">
        <f t="shared" si="371"/>
        <v>0</v>
      </c>
      <c r="GH320" s="4">
        <f t="shared" si="371"/>
        <v>0</v>
      </c>
      <c r="GI320" s="4">
        <f t="shared" si="371"/>
        <v>0</v>
      </c>
      <c r="GJ320" s="4">
        <f t="shared" si="371"/>
        <v>0</v>
      </c>
      <c r="GK320" s="4">
        <f t="shared" si="371"/>
        <v>0</v>
      </c>
      <c r="GL320" s="4">
        <f t="shared" si="371"/>
        <v>0</v>
      </c>
      <c r="GM320" s="4">
        <f t="shared" si="371"/>
        <v>0</v>
      </c>
      <c r="GN320" s="4">
        <f t="shared" si="371"/>
        <v>0</v>
      </c>
      <c r="GO320" s="4">
        <f t="shared" si="371"/>
        <v>0</v>
      </c>
      <c r="GP320" s="4">
        <f t="shared" si="371"/>
        <v>0</v>
      </c>
      <c r="GQ320" s="4">
        <f t="shared" si="371"/>
        <v>0</v>
      </c>
      <c r="GR320" s="4">
        <f t="shared" si="371"/>
        <v>0</v>
      </c>
      <c r="GS320" s="4">
        <f t="shared" si="371"/>
        <v>0</v>
      </c>
      <c r="GT320" s="4">
        <f t="shared" si="371"/>
        <v>0</v>
      </c>
      <c r="GU320" s="4">
        <f t="shared" si="371"/>
        <v>0</v>
      </c>
      <c r="GV320" s="4">
        <f t="shared" si="371"/>
        <v>0</v>
      </c>
      <c r="GW320" s="4">
        <f t="shared" si="371"/>
        <v>0</v>
      </c>
      <c r="GX320" s="4">
        <f t="shared" si="371"/>
        <v>0</v>
      </c>
    </row>
    <row r="322" spans="1:255" x14ac:dyDescent="0.2">
      <c r="A322" s="2">
        <v>17</v>
      </c>
      <c r="B322" s="2">
        <v>1</v>
      </c>
      <c r="C322" s="2">
        <f>ROW(SmtRes!A676)</f>
        <v>676</v>
      </c>
      <c r="D322" s="2">
        <f>ROW(EtalonRes!A670)</f>
        <v>670</v>
      </c>
      <c r="E322" s="2" t="s">
        <v>527</v>
      </c>
      <c r="F322" s="2" t="s">
        <v>528</v>
      </c>
      <c r="G322" s="2" t="s">
        <v>529</v>
      </c>
      <c r="H322" s="2" t="s">
        <v>18</v>
      </c>
      <c r="I322" s="2">
        <f>ROUND(4.5/100,9)</f>
        <v>4.4999999999999998E-2</v>
      </c>
      <c r="J322" s="2">
        <v>0</v>
      </c>
      <c r="K322" s="2"/>
      <c r="L322" s="2"/>
      <c r="M322" s="2"/>
      <c r="N322" s="2"/>
      <c r="O322" s="2">
        <f t="shared" ref="O322:O353" si="372">ROUND(CP322,2)</f>
        <v>87.05</v>
      </c>
      <c r="P322" s="2">
        <f t="shared" ref="P322:P353" si="373">ROUND(CQ322*I322,2)</f>
        <v>0</v>
      </c>
      <c r="Q322" s="2">
        <f t="shared" ref="Q322:Q353" si="374">ROUND(CR322*I322,2)</f>
        <v>64.84</v>
      </c>
      <c r="R322" s="2">
        <f t="shared" ref="R322:R353" si="375">ROUND(CS322*I322,2)</f>
        <v>8.9700000000000006</v>
      </c>
      <c r="S322" s="2">
        <f t="shared" ref="S322:S353" si="376">ROUND(CT322*I322,2)</f>
        <v>22.21</v>
      </c>
      <c r="T322" s="2">
        <f t="shared" ref="T322:T353" si="377">ROUND(CU322*I322,2)</f>
        <v>0</v>
      </c>
      <c r="U322" s="2">
        <f t="shared" ref="U322:U353" si="378">CV322*I322</f>
        <v>2.9150999999999998</v>
      </c>
      <c r="V322" s="2">
        <f t="shared" ref="V322:V353" si="379">CW322*I322</f>
        <v>0.77355000000000007</v>
      </c>
      <c r="W322" s="2">
        <f t="shared" ref="W322:W353" si="380">ROUND(CX322*I322,2)</f>
        <v>0</v>
      </c>
      <c r="X322" s="2">
        <f t="shared" ref="X322:X353" si="381">ROUND(CY322,2)</f>
        <v>24.32</v>
      </c>
      <c r="Y322" s="2">
        <f t="shared" ref="Y322:Y353" si="382">ROUND(CZ322,2)</f>
        <v>15.59</v>
      </c>
      <c r="Z322" s="2"/>
      <c r="AA322" s="2">
        <v>16697018</v>
      </c>
      <c r="AB322" s="2">
        <f t="shared" ref="AB322:AB353" si="383">ROUND((AC322+AD322+AF322),2)</f>
        <v>1934.57</v>
      </c>
      <c r="AC322" s="2">
        <f t="shared" ref="AC322:AC353" si="384">ROUND((ES322),2)</f>
        <v>0</v>
      </c>
      <c r="AD322" s="2">
        <f t="shared" ref="AD322:AD327" si="385">ROUND((((ET322)-(EU322))+AE322),2)</f>
        <v>1440.95</v>
      </c>
      <c r="AE322" s="2">
        <f t="shared" ref="AE322:AF327" si="386">ROUND((EU322),2)</f>
        <v>199.4</v>
      </c>
      <c r="AF322" s="2">
        <f t="shared" si="386"/>
        <v>493.62</v>
      </c>
      <c r="AG322" s="2">
        <f t="shared" ref="AG322:AG353" si="387">ROUND((AP322),2)</f>
        <v>0</v>
      </c>
      <c r="AH322" s="2">
        <f t="shared" ref="AH322:AI327" si="388">(EW322)</f>
        <v>64.78</v>
      </c>
      <c r="AI322" s="2">
        <f t="shared" si="388"/>
        <v>17.190000000000001</v>
      </c>
      <c r="AJ322" s="2">
        <f t="shared" ref="AJ322:AJ353" si="389">ROUND((AS322),2)</f>
        <v>0</v>
      </c>
      <c r="AK322" s="2">
        <v>1934.57</v>
      </c>
      <c r="AL322" s="2">
        <v>0</v>
      </c>
      <c r="AM322" s="2">
        <v>1440.95</v>
      </c>
      <c r="AN322" s="2">
        <v>199.4</v>
      </c>
      <c r="AO322" s="2">
        <v>493.62</v>
      </c>
      <c r="AP322" s="2">
        <v>0</v>
      </c>
      <c r="AQ322" s="2">
        <v>64.78</v>
      </c>
      <c r="AR322" s="2">
        <v>17.190000000000001</v>
      </c>
      <c r="AS322" s="2">
        <v>0</v>
      </c>
      <c r="AT322" s="2">
        <v>78</v>
      </c>
      <c r="AU322" s="2">
        <v>50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6</v>
      </c>
      <c r="BE322" s="2" t="s">
        <v>6</v>
      </c>
      <c r="BF322" s="2" t="s">
        <v>6</v>
      </c>
      <c r="BG322" s="2" t="s">
        <v>6</v>
      </c>
      <c r="BH322" s="2">
        <v>0</v>
      </c>
      <c r="BI322" s="2">
        <v>1</v>
      </c>
      <c r="BJ322" s="2" t="s">
        <v>530</v>
      </c>
      <c r="BK322" s="2"/>
      <c r="BL322" s="2"/>
      <c r="BM322" s="2">
        <v>69001</v>
      </c>
      <c r="BN322" s="2">
        <v>0</v>
      </c>
      <c r="BO322" s="2" t="s">
        <v>6</v>
      </c>
      <c r="BP322" s="2">
        <v>0</v>
      </c>
      <c r="BQ322" s="2">
        <v>6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6</v>
      </c>
      <c r="BZ322" s="2">
        <v>78</v>
      </c>
      <c r="CA322" s="2">
        <v>50</v>
      </c>
      <c r="CB322" s="2"/>
      <c r="CC322" s="2"/>
      <c r="CD322" s="2"/>
      <c r="CE322" s="2"/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6</v>
      </c>
      <c r="CO322" s="2">
        <v>0</v>
      </c>
      <c r="CP322" s="2">
        <f t="shared" ref="CP322:CP353" si="390">(P322+Q322+S322)</f>
        <v>87.050000000000011</v>
      </c>
      <c r="CQ322" s="2">
        <f t="shared" ref="CQ322:CQ353" si="391">AC322*BC322</f>
        <v>0</v>
      </c>
      <c r="CR322" s="2">
        <f t="shared" ref="CR322:CR353" si="392">AD322*BB322</f>
        <v>1440.95</v>
      </c>
      <c r="CS322" s="2">
        <f t="shared" ref="CS322:CS353" si="393">AE322*BS322</f>
        <v>199.4</v>
      </c>
      <c r="CT322" s="2">
        <f t="shared" ref="CT322:CT353" si="394">AF322*BA322</f>
        <v>493.62</v>
      </c>
      <c r="CU322" s="2">
        <f t="shared" ref="CU322:CU353" si="395">AG322</f>
        <v>0</v>
      </c>
      <c r="CV322" s="2">
        <f t="shared" ref="CV322:CV353" si="396">AH322</f>
        <v>64.78</v>
      </c>
      <c r="CW322" s="2">
        <f t="shared" ref="CW322:CW353" si="397">AI322</f>
        <v>17.190000000000001</v>
      </c>
      <c r="CX322" s="2">
        <f t="shared" ref="CX322:CX353" si="398">AJ322</f>
        <v>0</v>
      </c>
      <c r="CY322" s="2">
        <f t="shared" ref="CY322:CY353" si="399">(((S322+R322)*AT322)/100)</f>
        <v>24.320399999999999</v>
      </c>
      <c r="CZ322" s="2">
        <f t="shared" ref="CZ322:CZ353" si="400">(((S322+R322)*AU322)/100)</f>
        <v>15.59</v>
      </c>
      <c r="DA322" s="2"/>
      <c r="DB322" s="2"/>
      <c r="DC322" s="2" t="s">
        <v>6</v>
      </c>
      <c r="DD322" s="2" t="s">
        <v>6</v>
      </c>
      <c r="DE322" s="2" t="s">
        <v>6</v>
      </c>
      <c r="DF322" s="2" t="s">
        <v>6</v>
      </c>
      <c r="DG322" s="2" t="s">
        <v>6</v>
      </c>
      <c r="DH322" s="2" t="s">
        <v>6</v>
      </c>
      <c r="DI322" s="2" t="s">
        <v>6</v>
      </c>
      <c r="DJ322" s="2" t="s">
        <v>6</v>
      </c>
      <c r="DK322" s="2" t="s">
        <v>6</v>
      </c>
      <c r="DL322" s="2" t="s">
        <v>6</v>
      </c>
      <c r="DM322" s="2" t="s">
        <v>6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1005</v>
      </c>
      <c r="DV322" s="2" t="s">
        <v>18</v>
      </c>
      <c r="DW322" s="2" t="s">
        <v>18</v>
      </c>
      <c r="DX322" s="2">
        <v>100</v>
      </c>
      <c r="DY322" s="2"/>
      <c r="DZ322" s="2"/>
      <c r="EA322" s="2"/>
      <c r="EB322" s="2"/>
      <c r="EC322" s="2"/>
      <c r="ED322" s="2"/>
      <c r="EE322" s="2">
        <v>16510614</v>
      </c>
      <c r="EF322" s="2">
        <v>6</v>
      </c>
      <c r="EG322" s="2" t="s">
        <v>20</v>
      </c>
      <c r="EH322" s="2">
        <v>0</v>
      </c>
      <c r="EI322" s="2" t="s">
        <v>6</v>
      </c>
      <c r="EJ322" s="2">
        <v>1</v>
      </c>
      <c r="EK322" s="2">
        <v>69001</v>
      </c>
      <c r="EL322" s="2" t="s">
        <v>531</v>
      </c>
      <c r="EM322" s="2" t="s">
        <v>532</v>
      </c>
      <c r="EN322" s="2"/>
      <c r="EO322" s="2" t="s">
        <v>6</v>
      </c>
      <c r="EP322" s="2"/>
      <c r="EQ322" s="2">
        <v>131072</v>
      </c>
      <c r="ER322" s="2">
        <v>1934.57</v>
      </c>
      <c r="ES322" s="2">
        <v>0</v>
      </c>
      <c r="ET322" s="2">
        <v>1440.95</v>
      </c>
      <c r="EU322" s="2">
        <v>199.4</v>
      </c>
      <c r="EV322" s="2">
        <v>493.62</v>
      </c>
      <c r="EW322" s="2">
        <v>64.78</v>
      </c>
      <c r="EX322" s="2">
        <v>17.190000000000001</v>
      </c>
      <c r="EY322" s="2">
        <v>0</v>
      </c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ref="FR322:FR353" si="401">ROUND(IF(AND(BH322=3,BI322=3),P322,0),2)</f>
        <v>0</v>
      </c>
      <c r="FS322" s="2">
        <v>0</v>
      </c>
      <c r="FT322" s="2"/>
      <c r="FU322" s="2"/>
      <c r="FV322" s="2"/>
      <c r="FW322" s="2"/>
      <c r="FX322" s="2">
        <v>78</v>
      </c>
      <c r="FY322" s="2">
        <v>50</v>
      </c>
      <c r="FZ322" s="2"/>
      <c r="GA322" s="2" t="s">
        <v>6</v>
      </c>
      <c r="GB322" s="2"/>
      <c r="GC322" s="2"/>
      <c r="GD322" s="2">
        <v>0</v>
      </c>
      <c r="GE322" s="2"/>
      <c r="GF322" s="2">
        <v>740985836</v>
      </c>
      <c r="GG322" s="2">
        <v>2</v>
      </c>
      <c r="GH322" s="2">
        <v>1</v>
      </c>
      <c r="GI322" s="2">
        <v>-2</v>
      </c>
      <c r="GJ322" s="2">
        <v>0</v>
      </c>
      <c r="GK322" s="2">
        <f>ROUND(R322*(R12)/100,2)</f>
        <v>0</v>
      </c>
      <c r="GL322" s="2">
        <f t="shared" ref="GL322:GL353" si="402">ROUND(IF(AND(BH322=3,BI322=3,FS322&lt;&gt;0),P322,0),2)</f>
        <v>0</v>
      </c>
      <c r="GM322" s="2">
        <f t="shared" ref="GM322:GM353" si="403">ROUND(O322+X322+Y322+GK322,2)+GX322</f>
        <v>126.96</v>
      </c>
      <c r="GN322" s="2">
        <f t="shared" ref="GN322:GN353" si="404">IF(OR(BI322=0,BI322=1),ROUND(O322+X322+Y322+GK322,2),0)</f>
        <v>126.96</v>
      </c>
      <c r="GO322" s="2">
        <f t="shared" ref="GO322:GO353" si="405">IF(BI322=2,ROUND(O322+X322+Y322+GK322,2),0)</f>
        <v>0</v>
      </c>
      <c r="GP322" s="2">
        <f t="shared" ref="GP322:GP353" si="406">IF(BI322=4,ROUND(O322+X322+Y322+GK322,2)+GX322,0)</f>
        <v>0</v>
      </c>
      <c r="GQ322" s="2"/>
      <c r="GR322" s="2">
        <v>0</v>
      </c>
      <c r="GS322" s="2">
        <v>3</v>
      </c>
      <c r="GT322" s="2">
        <v>0</v>
      </c>
      <c r="GU322" s="2" t="s">
        <v>6</v>
      </c>
      <c r="GV322" s="2">
        <f t="shared" ref="GV322:GV353" si="407">ROUND(GT322,2)</f>
        <v>0</v>
      </c>
      <c r="GW322" s="2">
        <v>1</v>
      </c>
      <c r="GX322" s="2">
        <f t="shared" ref="GX322:GX353" si="408">ROUND(GV322*GW322*I322,2)</f>
        <v>0</v>
      </c>
      <c r="GY322" s="2"/>
      <c r="GZ322" s="2"/>
      <c r="HA322" s="2">
        <v>0</v>
      </c>
      <c r="HB322" s="2">
        <v>0</v>
      </c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17</v>
      </c>
      <c r="B323">
        <v>1</v>
      </c>
      <c r="C323">
        <f>ROW(SmtRes!A684)</f>
        <v>684</v>
      </c>
      <c r="D323">
        <f>ROW(EtalonRes!A678)</f>
        <v>678</v>
      </c>
      <c r="E323" t="s">
        <v>527</v>
      </c>
      <c r="F323" t="s">
        <v>528</v>
      </c>
      <c r="G323" t="s">
        <v>529</v>
      </c>
      <c r="H323" t="s">
        <v>18</v>
      </c>
      <c r="I323">
        <f>ROUND(4.5/100,9)</f>
        <v>4.4999999999999998E-2</v>
      </c>
      <c r="J323">
        <v>0</v>
      </c>
      <c r="O323">
        <f t="shared" si="372"/>
        <v>571.09</v>
      </c>
      <c r="P323">
        <f t="shared" si="373"/>
        <v>0</v>
      </c>
      <c r="Q323">
        <f t="shared" si="374"/>
        <v>425.37</v>
      </c>
      <c r="R323">
        <f t="shared" si="375"/>
        <v>58.86</v>
      </c>
      <c r="S323">
        <f t="shared" si="376"/>
        <v>145.72</v>
      </c>
      <c r="T323">
        <f t="shared" si="377"/>
        <v>0</v>
      </c>
      <c r="U323">
        <f t="shared" si="378"/>
        <v>2.9150999999999998</v>
      </c>
      <c r="V323">
        <f t="shared" si="379"/>
        <v>0.77355000000000007</v>
      </c>
      <c r="W323">
        <f t="shared" si="380"/>
        <v>0</v>
      </c>
      <c r="X323">
        <f t="shared" si="381"/>
        <v>159.57</v>
      </c>
      <c r="Y323">
        <f t="shared" si="382"/>
        <v>102.29</v>
      </c>
      <c r="AA323">
        <v>16697019</v>
      </c>
      <c r="AB323">
        <f t="shared" si="383"/>
        <v>1934.57</v>
      </c>
      <c r="AC323">
        <f t="shared" si="384"/>
        <v>0</v>
      </c>
      <c r="AD323">
        <f t="shared" si="385"/>
        <v>1440.95</v>
      </c>
      <c r="AE323">
        <f t="shared" si="386"/>
        <v>199.4</v>
      </c>
      <c r="AF323">
        <f t="shared" si="386"/>
        <v>493.62</v>
      </c>
      <c r="AG323">
        <f t="shared" si="387"/>
        <v>0</v>
      </c>
      <c r="AH323">
        <f t="shared" si="388"/>
        <v>64.78</v>
      </c>
      <c r="AI323">
        <f t="shared" si="388"/>
        <v>17.190000000000001</v>
      </c>
      <c r="AJ323">
        <f t="shared" si="389"/>
        <v>0</v>
      </c>
      <c r="AK323">
        <v>1934.57</v>
      </c>
      <c r="AL323">
        <v>0</v>
      </c>
      <c r="AM323">
        <v>1440.95</v>
      </c>
      <c r="AN323">
        <v>199.4</v>
      </c>
      <c r="AO323">
        <v>493.62</v>
      </c>
      <c r="AP323">
        <v>0</v>
      </c>
      <c r="AQ323">
        <v>64.78</v>
      </c>
      <c r="AR323">
        <v>17.190000000000001</v>
      </c>
      <c r="AS323">
        <v>0</v>
      </c>
      <c r="AT323">
        <v>78</v>
      </c>
      <c r="AU323">
        <v>50</v>
      </c>
      <c r="AV323">
        <v>1</v>
      </c>
      <c r="AW323">
        <v>1</v>
      </c>
      <c r="AZ323">
        <v>6.56</v>
      </c>
      <c r="BA323">
        <v>6.56</v>
      </c>
      <c r="BB323">
        <v>6.56</v>
      </c>
      <c r="BC323">
        <v>6.56</v>
      </c>
      <c r="BD323" t="s">
        <v>6</v>
      </c>
      <c r="BE323" t="s">
        <v>6</v>
      </c>
      <c r="BF323" t="s">
        <v>6</v>
      </c>
      <c r="BG323" t="s">
        <v>6</v>
      </c>
      <c r="BH323">
        <v>0</v>
      </c>
      <c r="BI323">
        <v>1</v>
      </c>
      <c r="BJ323" t="s">
        <v>530</v>
      </c>
      <c r="BM323">
        <v>69001</v>
      </c>
      <c r="BN323">
        <v>0</v>
      </c>
      <c r="BO323" t="s">
        <v>6</v>
      </c>
      <c r="BP323">
        <v>0</v>
      </c>
      <c r="BQ323">
        <v>6</v>
      </c>
      <c r="BR323">
        <v>0</v>
      </c>
      <c r="BS323">
        <v>6.56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78</v>
      </c>
      <c r="CA323">
        <v>50</v>
      </c>
      <c r="CF323">
        <v>0</v>
      </c>
      <c r="CG323">
        <v>0</v>
      </c>
      <c r="CM323">
        <v>0</v>
      </c>
      <c r="CN323" t="s">
        <v>6</v>
      </c>
      <c r="CO323">
        <v>0</v>
      </c>
      <c r="CP323">
        <f t="shared" si="390"/>
        <v>571.09</v>
      </c>
      <c r="CQ323">
        <f t="shared" si="391"/>
        <v>0</v>
      </c>
      <c r="CR323">
        <f t="shared" si="392"/>
        <v>9452.6319999999996</v>
      </c>
      <c r="CS323">
        <f t="shared" si="393"/>
        <v>1308.0639999999999</v>
      </c>
      <c r="CT323">
        <f t="shared" si="394"/>
        <v>3238.1471999999999</v>
      </c>
      <c r="CU323">
        <f t="shared" si="395"/>
        <v>0</v>
      </c>
      <c r="CV323">
        <f t="shared" si="396"/>
        <v>64.78</v>
      </c>
      <c r="CW323">
        <f t="shared" si="397"/>
        <v>17.190000000000001</v>
      </c>
      <c r="CX323">
        <f t="shared" si="398"/>
        <v>0</v>
      </c>
      <c r="CY323">
        <f t="shared" si="399"/>
        <v>159.57239999999999</v>
      </c>
      <c r="CZ323">
        <f t="shared" si="400"/>
        <v>102.29</v>
      </c>
      <c r="DC323" t="s">
        <v>6</v>
      </c>
      <c r="DD323" t="s">
        <v>6</v>
      </c>
      <c r="DE323" t="s">
        <v>6</v>
      </c>
      <c r="DF323" t="s">
        <v>6</v>
      </c>
      <c r="DG323" t="s">
        <v>6</v>
      </c>
      <c r="DH323" t="s">
        <v>6</v>
      </c>
      <c r="DI323" t="s">
        <v>6</v>
      </c>
      <c r="DJ323" t="s">
        <v>6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1005</v>
      </c>
      <c r="DV323" t="s">
        <v>18</v>
      </c>
      <c r="DW323" t="s">
        <v>18</v>
      </c>
      <c r="DX323">
        <v>100</v>
      </c>
      <c r="EE323">
        <v>16510614</v>
      </c>
      <c r="EF323">
        <v>6</v>
      </c>
      <c r="EG323" t="s">
        <v>20</v>
      </c>
      <c r="EH323">
        <v>0</v>
      </c>
      <c r="EI323" t="s">
        <v>6</v>
      </c>
      <c r="EJ323">
        <v>1</v>
      </c>
      <c r="EK323">
        <v>69001</v>
      </c>
      <c r="EL323" t="s">
        <v>531</v>
      </c>
      <c r="EM323" t="s">
        <v>532</v>
      </c>
      <c r="EO323" t="s">
        <v>6</v>
      </c>
      <c r="EQ323">
        <v>131072</v>
      </c>
      <c r="ER323">
        <v>1934.57</v>
      </c>
      <c r="ES323">
        <v>0</v>
      </c>
      <c r="ET323">
        <v>1440.95</v>
      </c>
      <c r="EU323">
        <v>199.4</v>
      </c>
      <c r="EV323">
        <v>493.62</v>
      </c>
      <c r="EW323">
        <v>64.78</v>
      </c>
      <c r="EX323">
        <v>17.190000000000001</v>
      </c>
      <c r="EY323">
        <v>0</v>
      </c>
      <c r="FQ323">
        <v>0</v>
      </c>
      <c r="FR323">
        <f t="shared" si="401"/>
        <v>0</v>
      </c>
      <c r="FS323">
        <v>0</v>
      </c>
      <c r="FX323">
        <v>78</v>
      </c>
      <c r="FY323">
        <v>50</v>
      </c>
      <c r="GA323" t="s">
        <v>6</v>
      </c>
      <c r="GD323">
        <v>0</v>
      </c>
      <c r="GF323">
        <v>740985836</v>
      </c>
      <c r="GG323">
        <v>1</v>
      </c>
      <c r="GH323">
        <v>1</v>
      </c>
      <c r="GI323">
        <v>4</v>
      </c>
      <c r="GJ323">
        <v>0</v>
      </c>
      <c r="GK323">
        <f>ROUND(R323*(S12)/100,2)</f>
        <v>0</v>
      </c>
      <c r="GL323">
        <f t="shared" si="402"/>
        <v>0</v>
      </c>
      <c r="GM323">
        <f t="shared" si="403"/>
        <v>832.95</v>
      </c>
      <c r="GN323">
        <f t="shared" si="404"/>
        <v>832.95</v>
      </c>
      <c r="GO323">
        <f t="shared" si="405"/>
        <v>0</v>
      </c>
      <c r="GP323">
        <f t="shared" si="406"/>
        <v>0</v>
      </c>
      <c r="GR323">
        <v>0</v>
      </c>
      <c r="GS323">
        <v>3</v>
      </c>
      <c r="GT323">
        <v>0</v>
      </c>
      <c r="GU323" t="s">
        <v>6</v>
      </c>
      <c r="GV323">
        <f t="shared" si="407"/>
        <v>0</v>
      </c>
      <c r="GW323">
        <v>1</v>
      </c>
      <c r="GX323">
        <f t="shared" si="408"/>
        <v>0</v>
      </c>
      <c r="HA323">
        <v>0</v>
      </c>
      <c r="HB323">
        <v>0</v>
      </c>
      <c r="IK323">
        <v>0</v>
      </c>
    </row>
    <row r="324" spans="1:255" x14ac:dyDescent="0.2">
      <c r="A324" s="2">
        <v>18</v>
      </c>
      <c r="B324" s="2">
        <v>1</v>
      </c>
      <c r="C324" s="2">
        <v>675</v>
      </c>
      <c r="D324" s="2"/>
      <c r="E324" s="2" t="s">
        <v>533</v>
      </c>
      <c r="F324" s="2" t="s">
        <v>534</v>
      </c>
      <c r="G324" s="2" t="s">
        <v>535</v>
      </c>
      <c r="H324" s="2" t="s">
        <v>249</v>
      </c>
      <c r="I324" s="2">
        <f>I322*J324</f>
        <v>0.44999999999999996</v>
      </c>
      <c r="J324" s="2">
        <v>10</v>
      </c>
      <c r="K324" s="2"/>
      <c r="L324" s="2"/>
      <c r="M324" s="2"/>
      <c r="N324" s="2"/>
      <c r="O324" s="2">
        <f t="shared" si="372"/>
        <v>92.36</v>
      </c>
      <c r="P324" s="2">
        <f t="shared" si="373"/>
        <v>92.36</v>
      </c>
      <c r="Q324" s="2">
        <f t="shared" si="374"/>
        <v>0</v>
      </c>
      <c r="R324" s="2">
        <f t="shared" si="375"/>
        <v>0</v>
      </c>
      <c r="S324" s="2">
        <f t="shared" si="376"/>
        <v>0</v>
      </c>
      <c r="T324" s="2">
        <f t="shared" si="377"/>
        <v>0</v>
      </c>
      <c r="U324" s="2">
        <f t="shared" si="378"/>
        <v>0</v>
      </c>
      <c r="V324" s="2">
        <f t="shared" si="379"/>
        <v>0</v>
      </c>
      <c r="W324" s="2">
        <f t="shared" si="380"/>
        <v>0</v>
      </c>
      <c r="X324" s="2">
        <f t="shared" si="381"/>
        <v>0</v>
      </c>
      <c r="Y324" s="2">
        <f t="shared" si="382"/>
        <v>0</v>
      </c>
      <c r="Z324" s="2"/>
      <c r="AA324" s="2">
        <v>16697018</v>
      </c>
      <c r="AB324" s="2">
        <f t="shared" si="383"/>
        <v>205.25</v>
      </c>
      <c r="AC324" s="2">
        <f t="shared" si="384"/>
        <v>205.25</v>
      </c>
      <c r="AD324" s="2">
        <f t="shared" si="385"/>
        <v>0</v>
      </c>
      <c r="AE324" s="2">
        <f t="shared" si="386"/>
        <v>0</v>
      </c>
      <c r="AF324" s="2">
        <f t="shared" si="386"/>
        <v>0</v>
      </c>
      <c r="AG324" s="2">
        <f t="shared" si="387"/>
        <v>0</v>
      </c>
      <c r="AH324" s="2">
        <f t="shared" si="388"/>
        <v>0</v>
      </c>
      <c r="AI324" s="2">
        <f t="shared" si="388"/>
        <v>0</v>
      </c>
      <c r="AJ324" s="2">
        <f t="shared" si="389"/>
        <v>0</v>
      </c>
      <c r="AK324" s="2">
        <v>205.25</v>
      </c>
      <c r="AL324" s="2">
        <v>205.25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78</v>
      </c>
      <c r="AU324" s="2">
        <v>50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6</v>
      </c>
      <c r="BE324" s="2" t="s">
        <v>6</v>
      </c>
      <c r="BF324" s="2" t="s">
        <v>6</v>
      </c>
      <c r="BG324" s="2" t="s">
        <v>6</v>
      </c>
      <c r="BH324" s="2">
        <v>3</v>
      </c>
      <c r="BI324" s="2">
        <v>1</v>
      </c>
      <c r="BJ324" s="2" t="s">
        <v>536</v>
      </c>
      <c r="BK324" s="2"/>
      <c r="BL324" s="2"/>
      <c r="BM324" s="2">
        <v>69001</v>
      </c>
      <c r="BN324" s="2">
        <v>0</v>
      </c>
      <c r="BO324" s="2" t="s">
        <v>6</v>
      </c>
      <c r="BP324" s="2">
        <v>0</v>
      </c>
      <c r="BQ324" s="2">
        <v>6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6</v>
      </c>
      <c r="BZ324" s="2">
        <v>78</v>
      </c>
      <c r="CA324" s="2">
        <v>50</v>
      </c>
      <c r="CB324" s="2"/>
      <c r="CC324" s="2"/>
      <c r="CD324" s="2"/>
      <c r="CE324" s="2"/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6</v>
      </c>
      <c r="CO324" s="2">
        <v>0</v>
      </c>
      <c r="CP324" s="2">
        <f t="shared" si="390"/>
        <v>92.36</v>
      </c>
      <c r="CQ324" s="2">
        <f t="shared" si="391"/>
        <v>205.25</v>
      </c>
      <c r="CR324" s="2">
        <f t="shared" si="392"/>
        <v>0</v>
      </c>
      <c r="CS324" s="2">
        <f t="shared" si="393"/>
        <v>0</v>
      </c>
      <c r="CT324" s="2">
        <f t="shared" si="394"/>
        <v>0</v>
      </c>
      <c r="CU324" s="2">
        <f t="shared" si="395"/>
        <v>0</v>
      </c>
      <c r="CV324" s="2">
        <f t="shared" si="396"/>
        <v>0</v>
      </c>
      <c r="CW324" s="2">
        <f t="shared" si="397"/>
        <v>0</v>
      </c>
      <c r="CX324" s="2">
        <f t="shared" si="398"/>
        <v>0</v>
      </c>
      <c r="CY324" s="2">
        <f t="shared" si="399"/>
        <v>0</v>
      </c>
      <c r="CZ324" s="2">
        <f t="shared" si="400"/>
        <v>0</v>
      </c>
      <c r="DA324" s="2"/>
      <c r="DB324" s="2"/>
      <c r="DC324" s="2" t="s">
        <v>6</v>
      </c>
      <c r="DD324" s="2" t="s">
        <v>6</v>
      </c>
      <c r="DE324" s="2" t="s">
        <v>6</v>
      </c>
      <c r="DF324" s="2" t="s">
        <v>6</v>
      </c>
      <c r="DG324" s="2" t="s">
        <v>6</v>
      </c>
      <c r="DH324" s="2" t="s">
        <v>6</v>
      </c>
      <c r="DI324" s="2" t="s">
        <v>6</v>
      </c>
      <c r="DJ324" s="2" t="s">
        <v>6</v>
      </c>
      <c r="DK324" s="2" t="s">
        <v>6</v>
      </c>
      <c r="DL324" s="2" t="s">
        <v>6</v>
      </c>
      <c r="DM324" s="2" t="s">
        <v>6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1007</v>
      </c>
      <c r="DV324" s="2" t="s">
        <v>249</v>
      </c>
      <c r="DW324" s="2" t="s">
        <v>249</v>
      </c>
      <c r="DX324" s="2">
        <v>1</v>
      </c>
      <c r="DY324" s="2"/>
      <c r="DZ324" s="2"/>
      <c r="EA324" s="2"/>
      <c r="EB324" s="2"/>
      <c r="EC324" s="2"/>
      <c r="ED324" s="2"/>
      <c r="EE324" s="2">
        <v>16510614</v>
      </c>
      <c r="EF324" s="2">
        <v>6</v>
      </c>
      <c r="EG324" s="2" t="s">
        <v>20</v>
      </c>
      <c r="EH324" s="2">
        <v>0</v>
      </c>
      <c r="EI324" s="2" t="s">
        <v>6</v>
      </c>
      <c r="EJ324" s="2">
        <v>1</v>
      </c>
      <c r="EK324" s="2">
        <v>69001</v>
      </c>
      <c r="EL324" s="2" t="s">
        <v>531</v>
      </c>
      <c r="EM324" s="2" t="s">
        <v>532</v>
      </c>
      <c r="EN324" s="2"/>
      <c r="EO324" s="2" t="s">
        <v>6</v>
      </c>
      <c r="EP324" s="2"/>
      <c r="EQ324" s="2">
        <v>0</v>
      </c>
      <c r="ER324" s="2">
        <v>205.25</v>
      </c>
      <c r="ES324" s="2">
        <v>205.25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401"/>
        <v>0</v>
      </c>
      <c r="FS324" s="2">
        <v>0</v>
      </c>
      <c r="FT324" s="2"/>
      <c r="FU324" s="2"/>
      <c r="FV324" s="2"/>
      <c r="FW324" s="2"/>
      <c r="FX324" s="2">
        <v>78</v>
      </c>
      <c r="FY324" s="2">
        <v>50</v>
      </c>
      <c r="FZ324" s="2"/>
      <c r="GA324" s="2" t="s">
        <v>6</v>
      </c>
      <c r="GB324" s="2"/>
      <c r="GC324" s="2"/>
      <c r="GD324" s="2">
        <v>0</v>
      </c>
      <c r="GE324" s="2"/>
      <c r="GF324" s="2">
        <v>1753807040</v>
      </c>
      <c r="GG324" s="2">
        <v>2</v>
      </c>
      <c r="GH324" s="2">
        <v>1</v>
      </c>
      <c r="GI324" s="2">
        <v>-2</v>
      </c>
      <c r="GJ324" s="2">
        <v>0</v>
      </c>
      <c r="GK324" s="2">
        <f>ROUND(R324*(R12)/100,2)</f>
        <v>0</v>
      </c>
      <c r="GL324" s="2">
        <f t="shared" si="402"/>
        <v>0</v>
      </c>
      <c r="GM324" s="2">
        <f t="shared" si="403"/>
        <v>92.36</v>
      </c>
      <c r="GN324" s="2">
        <f t="shared" si="404"/>
        <v>92.36</v>
      </c>
      <c r="GO324" s="2">
        <f t="shared" si="405"/>
        <v>0</v>
      </c>
      <c r="GP324" s="2">
        <f t="shared" si="406"/>
        <v>0</v>
      </c>
      <c r="GQ324" s="2"/>
      <c r="GR324" s="2">
        <v>0</v>
      </c>
      <c r="GS324" s="2">
        <v>3</v>
      </c>
      <c r="GT324" s="2">
        <v>0</v>
      </c>
      <c r="GU324" s="2" t="s">
        <v>6</v>
      </c>
      <c r="GV324" s="2">
        <f t="shared" si="407"/>
        <v>0</v>
      </c>
      <c r="GW324" s="2">
        <v>1</v>
      </c>
      <c r="GX324" s="2">
        <f t="shared" si="408"/>
        <v>0</v>
      </c>
      <c r="GY324" s="2"/>
      <c r="GZ324" s="2"/>
      <c r="HA324" s="2">
        <v>0</v>
      </c>
      <c r="HB324" s="2">
        <v>0</v>
      </c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18</v>
      </c>
      <c r="B325">
        <v>1</v>
      </c>
      <c r="C325">
        <v>683</v>
      </c>
      <c r="E325" t="s">
        <v>533</v>
      </c>
      <c r="F325" t="s">
        <v>534</v>
      </c>
      <c r="G325" t="s">
        <v>535</v>
      </c>
      <c r="H325" t="s">
        <v>249</v>
      </c>
      <c r="I325">
        <f>I323*J325</f>
        <v>0.44999999999999996</v>
      </c>
      <c r="J325">
        <v>10</v>
      </c>
      <c r="O325">
        <f t="shared" si="372"/>
        <v>605.9</v>
      </c>
      <c r="P325">
        <f t="shared" si="373"/>
        <v>605.9</v>
      </c>
      <c r="Q325">
        <f t="shared" si="374"/>
        <v>0</v>
      </c>
      <c r="R325">
        <f t="shared" si="375"/>
        <v>0</v>
      </c>
      <c r="S325">
        <f t="shared" si="376"/>
        <v>0</v>
      </c>
      <c r="T325">
        <f t="shared" si="377"/>
        <v>0</v>
      </c>
      <c r="U325">
        <f t="shared" si="378"/>
        <v>0</v>
      </c>
      <c r="V325">
        <f t="shared" si="379"/>
        <v>0</v>
      </c>
      <c r="W325">
        <f t="shared" si="380"/>
        <v>0</v>
      </c>
      <c r="X325">
        <f t="shared" si="381"/>
        <v>0</v>
      </c>
      <c r="Y325">
        <f t="shared" si="382"/>
        <v>0</v>
      </c>
      <c r="AA325">
        <v>16697019</v>
      </c>
      <c r="AB325">
        <f t="shared" si="383"/>
        <v>205.25</v>
      </c>
      <c r="AC325">
        <f t="shared" si="384"/>
        <v>205.25</v>
      </c>
      <c r="AD325">
        <f t="shared" si="385"/>
        <v>0</v>
      </c>
      <c r="AE325">
        <f t="shared" si="386"/>
        <v>0</v>
      </c>
      <c r="AF325">
        <f t="shared" si="386"/>
        <v>0</v>
      </c>
      <c r="AG325">
        <f t="shared" si="387"/>
        <v>0</v>
      </c>
      <c r="AH325">
        <f t="shared" si="388"/>
        <v>0</v>
      </c>
      <c r="AI325">
        <f t="shared" si="388"/>
        <v>0</v>
      </c>
      <c r="AJ325">
        <f t="shared" si="389"/>
        <v>0</v>
      </c>
      <c r="AK325">
        <v>205.25</v>
      </c>
      <c r="AL325">
        <v>205.25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78</v>
      </c>
      <c r="AU325">
        <v>50</v>
      </c>
      <c r="AV325">
        <v>1</v>
      </c>
      <c r="AW325">
        <v>1</v>
      </c>
      <c r="AZ325">
        <v>6.56</v>
      </c>
      <c r="BA325">
        <v>1</v>
      </c>
      <c r="BB325">
        <v>1</v>
      </c>
      <c r="BC325">
        <v>6.56</v>
      </c>
      <c r="BD325" t="s">
        <v>6</v>
      </c>
      <c r="BE325" t="s">
        <v>6</v>
      </c>
      <c r="BF325" t="s">
        <v>6</v>
      </c>
      <c r="BG325" t="s">
        <v>6</v>
      </c>
      <c r="BH325">
        <v>3</v>
      </c>
      <c r="BI325">
        <v>1</v>
      </c>
      <c r="BJ325" t="s">
        <v>536</v>
      </c>
      <c r="BM325">
        <v>69001</v>
      </c>
      <c r="BN325">
        <v>0</v>
      </c>
      <c r="BO325" t="s">
        <v>6</v>
      </c>
      <c r="BP325">
        <v>0</v>
      </c>
      <c r="BQ325">
        <v>6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78</v>
      </c>
      <c r="CA325">
        <v>50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390"/>
        <v>605.9</v>
      </c>
      <c r="CQ325">
        <f t="shared" si="391"/>
        <v>1346.4399999999998</v>
      </c>
      <c r="CR325">
        <f t="shared" si="392"/>
        <v>0</v>
      </c>
      <c r="CS325">
        <f t="shared" si="393"/>
        <v>0</v>
      </c>
      <c r="CT325">
        <f t="shared" si="394"/>
        <v>0</v>
      </c>
      <c r="CU325">
        <f t="shared" si="395"/>
        <v>0</v>
      </c>
      <c r="CV325">
        <f t="shared" si="396"/>
        <v>0</v>
      </c>
      <c r="CW325">
        <f t="shared" si="397"/>
        <v>0</v>
      </c>
      <c r="CX325">
        <f t="shared" si="398"/>
        <v>0</v>
      </c>
      <c r="CY325">
        <f t="shared" si="399"/>
        <v>0</v>
      </c>
      <c r="CZ325">
        <f t="shared" si="400"/>
        <v>0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1007</v>
      </c>
      <c r="DV325" t="s">
        <v>249</v>
      </c>
      <c r="DW325" t="s">
        <v>249</v>
      </c>
      <c r="DX325">
        <v>1</v>
      </c>
      <c r="EE325">
        <v>16510614</v>
      </c>
      <c r="EF325">
        <v>6</v>
      </c>
      <c r="EG325" t="s">
        <v>20</v>
      </c>
      <c r="EH325">
        <v>0</v>
      </c>
      <c r="EI325" t="s">
        <v>6</v>
      </c>
      <c r="EJ325">
        <v>1</v>
      </c>
      <c r="EK325">
        <v>69001</v>
      </c>
      <c r="EL325" t="s">
        <v>531</v>
      </c>
      <c r="EM325" t="s">
        <v>532</v>
      </c>
      <c r="EO325" t="s">
        <v>6</v>
      </c>
      <c r="EQ325">
        <v>0</v>
      </c>
      <c r="ER325">
        <v>205.25</v>
      </c>
      <c r="ES325">
        <v>205.25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401"/>
        <v>0</v>
      </c>
      <c r="FS325">
        <v>0</v>
      </c>
      <c r="FX325">
        <v>78</v>
      </c>
      <c r="FY325">
        <v>50</v>
      </c>
      <c r="GA325" t="s">
        <v>6</v>
      </c>
      <c r="GD325">
        <v>0</v>
      </c>
      <c r="GF325">
        <v>1753807040</v>
      </c>
      <c r="GG325">
        <v>1</v>
      </c>
      <c r="GH325">
        <v>1</v>
      </c>
      <c r="GI325">
        <v>4</v>
      </c>
      <c r="GJ325">
        <v>0</v>
      </c>
      <c r="GK325">
        <f>ROUND(R325*(S12)/100,2)</f>
        <v>0</v>
      </c>
      <c r="GL325">
        <f t="shared" si="402"/>
        <v>0</v>
      </c>
      <c r="GM325">
        <f t="shared" si="403"/>
        <v>605.9</v>
      </c>
      <c r="GN325">
        <f t="shared" si="404"/>
        <v>605.9</v>
      </c>
      <c r="GO325">
        <f t="shared" si="405"/>
        <v>0</v>
      </c>
      <c r="GP325">
        <f t="shared" si="406"/>
        <v>0</v>
      </c>
      <c r="GR325">
        <v>0</v>
      </c>
      <c r="GS325">
        <v>3</v>
      </c>
      <c r="GT325">
        <v>0</v>
      </c>
      <c r="GU325" t="s">
        <v>6</v>
      </c>
      <c r="GV325">
        <f t="shared" si="407"/>
        <v>0</v>
      </c>
      <c r="GW325">
        <v>1</v>
      </c>
      <c r="GX325">
        <f t="shared" si="408"/>
        <v>0</v>
      </c>
      <c r="HA325">
        <v>0</v>
      </c>
      <c r="HB325">
        <v>0</v>
      </c>
      <c r="IK325">
        <v>0</v>
      </c>
    </row>
    <row r="326" spans="1:255" x14ac:dyDescent="0.2">
      <c r="A326" s="2">
        <v>18</v>
      </c>
      <c r="B326" s="2">
        <v>1</v>
      </c>
      <c r="C326" s="2">
        <v>676</v>
      </c>
      <c r="D326" s="2"/>
      <c r="E326" s="2" t="s">
        <v>537</v>
      </c>
      <c r="F326" s="2" t="s">
        <v>538</v>
      </c>
      <c r="G326" s="2" t="s">
        <v>539</v>
      </c>
      <c r="H326" s="2" t="s">
        <v>26</v>
      </c>
      <c r="I326" s="2">
        <f>I322*J326</f>
        <v>0.432</v>
      </c>
      <c r="J326" s="2">
        <v>9.6</v>
      </c>
      <c r="K326" s="2"/>
      <c r="L326" s="2"/>
      <c r="M326" s="2"/>
      <c r="N326" s="2"/>
      <c r="O326" s="2">
        <f t="shared" si="372"/>
        <v>198.72</v>
      </c>
      <c r="P326" s="2">
        <f t="shared" si="373"/>
        <v>198.72</v>
      </c>
      <c r="Q326" s="2">
        <f t="shared" si="374"/>
        <v>0</v>
      </c>
      <c r="R326" s="2">
        <f t="shared" si="375"/>
        <v>0</v>
      </c>
      <c r="S326" s="2">
        <f t="shared" si="376"/>
        <v>0</v>
      </c>
      <c r="T326" s="2">
        <f t="shared" si="377"/>
        <v>0</v>
      </c>
      <c r="U326" s="2">
        <f t="shared" si="378"/>
        <v>0</v>
      </c>
      <c r="V326" s="2">
        <f t="shared" si="379"/>
        <v>0</v>
      </c>
      <c r="W326" s="2">
        <f t="shared" si="380"/>
        <v>0</v>
      </c>
      <c r="X326" s="2">
        <f t="shared" si="381"/>
        <v>0</v>
      </c>
      <c r="Y326" s="2">
        <f t="shared" si="382"/>
        <v>0</v>
      </c>
      <c r="Z326" s="2"/>
      <c r="AA326" s="2">
        <v>16697018</v>
      </c>
      <c r="AB326" s="2">
        <f t="shared" si="383"/>
        <v>460</v>
      </c>
      <c r="AC326" s="2">
        <f t="shared" si="384"/>
        <v>460</v>
      </c>
      <c r="AD326" s="2">
        <f t="shared" si="385"/>
        <v>0</v>
      </c>
      <c r="AE326" s="2">
        <f t="shared" si="386"/>
        <v>0</v>
      </c>
      <c r="AF326" s="2">
        <f t="shared" si="386"/>
        <v>0</v>
      </c>
      <c r="AG326" s="2">
        <f t="shared" si="387"/>
        <v>0</v>
      </c>
      <c r="AH326" s="2">
        <f t="shared" si="388"/>
        <v>0</v>
      </c>
      <c r="AI326" s="2">
        <f t="shared" si="388"/>
        <v>0</v>
      </c>
      <c r="AJ326" s="2">
        <f t="shared" si="389"/>
        <v>0</v>
      </c>
      <c r="AK326" s="2">
        <v>460</v>
      </c>
      <c r="AL326" s="2">
        <v>460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78</v>
      </c>
      <c r="AU326" s="2">
        <v>50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3</v>
      </c>
      <c r="BI326" s="2">
        <v>1</v>
      </c>
      <c r="BJ326" s="2" t="s">
        <v>540</v>
      </c>
      <c r="BK326" s="2"/>
      <c r="BL326" s="2"/>
      <c r="BM326" s="2">
        <v>69001</v>
      </c>
      <c r="BN326" s="2">
        <v>0</v>
      </c>
      <c r="BO326" s="2" t="s">
        <v>6</v>
      </c>
      <c r="BP326" s="2">
        <v>0</v>
      </c>
      <c r="BQ326" s="2">
        <v>6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78</v>
      </c>
      <c r="CA326" s="2">
        <v>50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6</v>
      </c>
      <c r="CO326" s="2">
        <v>0</v>
      </c>
      <c r="CP326" s="2">
        <f t="shared" si="390"/>
        <v>198.72</v>
      </c>
      <c r="CQ326" s="2">
        <f t="shared" si="391"/>
        <v>460</v>
      </c>
      <c r="CR326" s="2">
        <f t="shared" si="392"/>
        <v>0</v>
      </c>
      <c r="CS326" s="2">
        <f t="shared" si="393"/>
        <v>0</v>
      </c>
      <c r="CT326" s="2">
        <f t="shared" si="394"/>
        <v>0</v>
      </c>
      <c r="CU326" s="2">
        <f t="shared" si="395"/>
        <v>0</v>
      </c>
      <c r="CV326" s="2">
        <f t="shared" si="396"/>
        <v>0</v>
      </c>
      <c r="CW326" s="2">
        <f t="shared" si="397"/>
        <v>0</v>
      </c>
      <c r="CX326" s="2">
        <f t="shared" si="398"/>
        <v>0</v>
      </c>
      <c r="CY326" s="2">
        <f t="shared" si="399"/>
        <v>0</v>
      </c>
      <c r="CZ326" s="2">
        <f t="shared" si="400"/>
        <v>0</v>
      </c>
      <c r="DA326" s="2"/>
      <c r="DB326" s="2"/>
      <c r="DC326" s="2" t="s">
        <v>6</v>
      </c>
      <c r="DD326" s="2" t="s">
        <v>6</v>
      </c>
      <c r="DE326" s="2" t="s">
        <v>6</v>
      </c>
      <c r="DF326" s="2" t="s">
        <v>6</v>
      </c>
      <c r="DG326" s="2" t="s">
        <v>6</v>
      </c>
      <c r="DH326" s="2" t="s">
        <v>6</v>
      </c>
      <c r="DI326" s="2" t="s">
        <v>6</v>
      </c>
      <c r="DJ326" s="2" t="s">
        <v>6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1009</v>
      </c>
      <c r="DV326" s="2" t="s">
        <v>26</v>
      </c>
      <c r="DW326" s="2" t="s">
        <v>26</v>
      </c>
      <c r="DX326" s="2">
        <v>1000</v>
      </c>
      <c r="DY326" s="2"/>
      <c r="DZ326" s="2"/>
      <c r="EA326" s="2"/>
      <c r="EB326" s="2"/>
      <c r="EC326" s="2"/>
      <c r="ED326" s="2"/>
      <c r="EE326" s="2">
        <v>16510614</v>
      </c>
      <c r="EF326" s="2">
        <v>6</v>
      </c>
      <c r="EG326" s="2" t="s">
        <v>20</v>
      </c>
      <c r="EH326" s="2">
        <v>0</v>
      </c>
      <c r="EI326" s="2" t="s">
        <v>6</v>
      </c>
      <c r="EJ326" s="2">
        <v>1</v>
      </c>
      <c r="EK326" s="2">
        <v>69001</v>
      </c>
      <c r="EL326" s="2" t="s">
        <v>531</v>
      </c>
      <c r="EM326" s="2" t="s">
        <v>532</v>
      </c>
      <c r="EN326" s="2"/>
      <c r="EO326" s="2" t="s">
        <v>6</v>
      </c>
      <c r="EP326" s="2"/>
      <c r="EQ326" s="2">
        <v>0</v>
      </c>
      <c r="ER326" s="2">
        <v>460</v>
      </c>
      <c r="ES326" s="2">
        <v>460</v>
      </c>
      <c r="ET326" s="2">
        <v>0</v>
      </c>
      <c r="EU326" s="2">
        <v>0</v>
      </c>
      <c r="EV326" s="2">
        <v>0</v>
      </c>
      <c r="EW326" s="2">
        <v>0</v>
      </c>
      <c r="EX326" s="2">
        <v>0</v>
      </c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401"/>
        <v>0</v>
      </c>
      <c r="FS326" s="2">
        <v>0</v>
      </c>
      <c r="FT326" s="2"/>
      <c r="FU326" s="2"/>
      <c r="FV326" s="2"/>
      <c r="FW326" s="2"/>
      <c r="FX326" s="2">
        <v>78</v>
      </c>
      <c r="FY326" s="2">
        <v>50</v>
      </c>
      <c r="FZ326" s="2"/>
      <c r="GA326" s="2" t="s">
        <v>6</v>
      </c>
      <c r="GB326" s="2"/>
      <c r="GC326" s="2"/>
      <c r="GD326" s="2">
        <v>0</v>
      </c>
      <c r="GE326" s="2"/>
      <c r="GF326" s="2">
        <v>2047521922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si="402"/>
        <v>0</v>
      </c>
      <c r="GM326" s="2">
        <f t="shared" si="403"/>
        <v>198.72</v>
      </c>
      <c r="GN326" s="2">
        <f t="shared" si="404"/>
        <v>198.72</v>
      </c>
      <c r="GO326" s="2">
        <f t="shared" si="405"/>
        <v>0</v>
      </c>
      <c r="GP326" s="2">
        <f t="shared" si="406"/>
        <v>0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si="407"/>
        <v>0</v>
      </c>
      <c r="GW326" s="2">
        <v>1</v>
      </c>
      <c r="GX326" s="2">
        <f t="shared" si="408"/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18</v>
      </c>
      <c r="B327">
        <v>1</v>
      </c>
      <c r="C327">
        <v>684</v>
      </c>
      <c r="E327" t="s">
        <v>537</v>
      </c>
      <c r="F327" t="s">
        <v>538</v>
      </c>
      <c r="G327" t="s">
        <v>539</v>
      </c>
      <c r="H327" t="s">
        <v>26</v>
      </c>
      <c r="I327">
        <f>I323*J327</f>
        <v>0.432</v>
      </c>
      <c r="J327">
        <v>9.6</v>
      </c>
      <c r="O327">
        <f t="shared" si="372"/>
        <v>1303.5999999999999</v>
      </c>
      <c r="P327">
        <f t="shared" si="373"/>
        <v>1303.5999999999999</v>
      </c>
      <c r="Q327">
        <f t="shared" si="374"/>
        <v>0</v>
      </c>
      <c r="R327">
        <f t="shared" si="375"/>
        <v>0</v>
      </c>
      <c r="S327">
        <f t="shared" si="376"/>
        <v>0</v>
      </c>
      <c r="T327">
        <f t="shared" si="377"/>
        <v>0</v>
      </c>
      <c r="U327">
        <f t="shared" si="378"/>
        <v>0</v>
      </c>
      <c r="V327">
        <f t="shared" si="379"/>
        <v>0</v>
      </c>
      <c r="W327">
        <f t="shared" si="380"/>
        <v>0</v>
      </c>
      <c r="X327">
        <f t="shared" si="381"/>
        <v>0</v>
      </c>
      <c r="Y327">
        <f t="shared" si="382"/>
        <v>0</v>
      </c>
      <c r="AA327">
        <v>16697019</v>
      </c>
      <c r="AB327">
        <f t="shared" si="383"/>
        <v>460</v>
      </c>
      <c r="AC327">
        <f t="shared" si="384"/>
        <v>460</v>
      </c>
      <c r="AD327">
        <f t="shared" si="385"/>
        <v>0</v>
      </c>
      <c r="AE327">
        <f t="shared" si="386"/>
        <v>0</v>
      </c>
      <c r="AF327">
        <f t="shared" si="386"/>
        <v>0</v>
      </c>
      <c r="AG327">
        <f t="shared" si="387"/>
        <v>0</v>
      </c>
      <c r="AH327">
        <f t="shared" si="388"/>
        <v>0</v>
      </c>
      <c r="AI327">
        <f t="shared" si="388"/>
        <v>0</v>
      </c>
      <c r="AJ327">
        <f t="shared" si="389"/>
        <v>0</v>
      </c>
      <c r="AK327">
        <v>460</v>
      </c>
      <c r="AL327">
        <v>460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78</v>
      </c>
      <c r="AU327">
        <v>50</v>
      </c>
      <c r="AV327">
        <v>1</v>
      </c>
      <c r="AW327">
        <v>1</v>
      </c>
      <c r="AZ327">
        <v>6.56</v>
      </c>
      <c r="BA327">
        <v>1</v>
      </c>
      <c r="BB327">
        <v>1</v>
      </c>
      <c r="BC327">
        <v>6.56</v>
      </c>
      <c r="BD327" t="s">
        <v>6</v>
      </c>
      <c r="BE327" t="s">
        <v>6</v>
      </c>
      <c r="BF327" t="s">
        <v>6</v>
      </c>
      <c r="BG327" t="s">
        <v>6</v>
      </c>
      <c r="BH327">
        <v>3</v>
      </c>
      <c r="BI327">
        <v>1</v>
      </c>
      <c r="BJ327" t="s">
        <v>540</v>
      </c>
      <c r="BM327">
        <v>69001</v>
      </c>
      <c r="BN327">
        <v>0</v>
      </c>
      <c r="BO327" t="s">
        <v>6</v>
      </c>
      <c r="BP327">
        <v>0</v>
      </c>
      <c r="BQ327">
        <v>6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78</v>
      </c>
      <c r="CA327">
        <v>50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390"/>
        <v>1303.5999999999999</v>
      </c>
      <c r="CQ327">
        <f t="shared" si="391"/>
        <v>3017.6</v>
      </c>
      <c r="CR327">
        <f t="shared" si="392"/>
        <v>0</v>
      </c>
      <c r="CS327">
        <f t="shared" si="393"/>
        <v>0</v>
      </c>
      <c r="CT327">
        <f t="shared" si="394"/>
        <v>0</v>
      </c>
      <c r="CU327">
        <f t="shared" si="395"/>
        <v>0</v>
      </c>
      <c r="CV327">
        <f t="shared" si="396"/>
        <v>0</v>
      </c>
      <c r="CW327">
        <f t="shared" si="397"/>
        <v>0</v>
      </c>
      <c r="CX327">
        <f t="shared" si="398"/>
        <v>0</v>
      </c>
      <c r="CY327">
        <f t="shared" si="399"/>
        <v>0</v>
      </c>
      <c r="CZ327">
        <f t="shared" si="400"/>
        <v>0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1009</v>
      </c>
      <c r="DV327" t="s">
        <v>26</v>
      </c>
      <c r="DW327" t="s">
        <v>26</v>
      </c>
      <c r="DX327">
        <v>1000</v>
      </c>
      <c r="EE327">
        <v>16510614</v>
      </c>
      <c r="EF327">
        <v>6</v>
      </c>
      <c r="EG327" t="s">
        <v>20</v>
      </c>
      <c r="EH327">
        <v>0</v>
      </c>
      <c r="EI327" t="s">
        <v>6</v>
      </c>
      <c r="EJ327">
        <v>1</v>
      </c>
      <c r="EK327">
        <v>69001</v>
      </c>
      <c r="EL327" t="s">
        <v>531</v>
      </c>
      <c r="EM327" t="s">
        <v>532</v>
      </c>
      <c r="EO327" t="s">
        <v>6</v>
      </c>
      <c r="EQ327">
        <v>0</v>
      </c>
      <c r="ER327">
        <v>460</v>
      </c>
      <c r="ES327">
        <v>460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401"/>
        <v>0</v>
      </c>
      <c r="FS327">
        <v>0</v>
      </c>
      <c r="FX327">
        <v>78</v>
      </c>
      <c r="FY327">
        <v>50</v>
      </c>
      <c r="GA327" t="s">
        <v>6</v>
      </c>
      <c r="GD327">
        <v>0</v>
      </c>
      <c r="GF327">
        <v>2047521922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402"/>
        <v>0</v>
      </c>
      <c r="GM327">
        <f t="shared" si="403"/>
        <v>1303.5999999999999</v>
      </c>
      <c r="GN327">
        <f t="shared" si="404"/>
        <v>1303.5999999999999</v>
      </c>
      <c r="GO327">
        <f t="shared" si="405"/>
        <v>0</v>
      </c>
      <c r="GP327">
        <f t="shared" si="406"/>
        <v>0</v>
      </c>
      <c r="GR327">
        <v>0</v>
      </c>
      <c r="GS327">
        <v>3</v>
      </c>
      <c r="GT327">
        <v>0</v>
      </c>
      <c r="GU327" t="s">
        <v>6</v>
      </c>
      <c r="GV327">
        <f t="shared" si="407"/>
        <v>0</v>
      </c>
      <c r="GW327">
        <v>1</v>
      </c>
      <c r="GX327">
        <f t="shared" si="408"/>
        <v>0</v>
      </c>
      <c r="HA327">
        <v>0</v>
      </c>
      <c r="HB327">
        <v>0</v>
      </c>
      <c r="IK327">
        <v>0</v>
      </c>
    </row>
    <row r="328" spans="1:255" x14ac:dyDescent="0.2">
      <c r="A328" s="2">
        <v>17</v>
      </c>
      <c r="B328" s="2">
        <v>1</v>
      </c>
      <c r="C328" s="2">
        <f>ROW(SmtRes!A687)</f>
        <v>687</v>
      </c>
      <c r="D328" s="2">
        <f>ROW(EtalonRes!A681)</f>
        <v>681</v>
      </c>
      <c r="E328" s="2" t="s">
        <v>541</v>
      </c>
      <c r="F328" s="2" t="s">
        <v>542</v>
      </c>
      <c r="G328" s="2" t="s">
        <v>543</v>
      </c>
      <c r="H328" s="2" t="s">
        <v>544</v>
      </c>
      <c r="I328" s="2">
        <f>ROUND(27/1000,9)</f>
        <v>2.7E-2</v>
      </c>
      <c r="J328" s="2">
        <v>0</v>
      </c>
      <c r="K328" s="2"/>
      <c r="L328" s="2"/>
      <c r="M328" s="2"/>
      <c r="N328" s="2"/>
      <c r="O328" s="2">
        <f t="shared" si="372"/>
        <v>141.94999999999999</v>
      </c>
      <c r="P328" s="2">
        <f t="shared" si="373"/>
        <v>0</v>
      </c>
      <c r="Q328" s="2">
        <f t="shared" si="374"/>
        <v>138.84</v>
      </c>
      <c r="R328" s="2">
        <f t="shared" si="375"/>
        <v>23</v>
      </c>
      <c r="S328" s="2">
        <f t="shared" si="376"/>
        <v>3.11</v>
      </c>
      <c r="T328" s="2">
        <f t="shared" si="377"/>
        <v>0</v>
      </c>
      <c r="U328" s="2">
        <f t="shared" si="378"/>
        <v>0.39930299999999996</v>
      </c>
      <c r="V328" s="2">
        <f t="shared" si="379"/>
        <v>1.98315</v>
      </c>
      <c r="W328" s="2">
        <f t="shared" si="380"/>
        <v>0</v>
      </c>
      <c r="X328" s="2">
        <f t="shared" si="381"/>
        <v>22.45</v>
      </c>
      <c r="Y328" s="2">
        <f t="shared" si="382"/>
        <v>11.23</v>
      </c>
      <c r="Z328" s="2"/>
      <c r="AA328" s="2">
        <v>16697018</v>
      </c>
      <c r="AB328" s="2">
        <f t="shared" si="383"/>
        <v>5257.6</v>
      </c>
      <c r="AC328" s="2">
        <f t="shared" si="384"/>
        <v>0</v>
      </c>
      <c r="AD328" s="2">
        <f>ROUND(((((ET328*1.25))-((EU328*1.25)))+AE328),2)</f>
        <v>5142.24</v>
      </c>
      <c r="AE328" s="2">
        <f>ROUND(((EU328*1.25)),2)</f>
        <v>852.03</v>
      </c>
      <c r="AF328" s="2">
        <f>ROUND(((EV328*1.15)),2)</f>
        <v>115.36</v>
      </c>
      <c r="AG328" s="2">
        <f t="shared" si="387"/>
        <v>0</v>
      </c>
      <c r="AH328" s="2">
        <f>((EW328*1.15))</f>
        <v>14.788999999999998</v>
      </c>
      <c r="AI328" s="2">
        <f>((EX328*1.25))</f>
        <v>73.45</v>
      </c>
      <c r="AJ328" s="2">
        <f t="shared" si="389"/>
        <v>0</v>
      </c>
      <c r="AK328" s="2">
        <v>4214.1000000000004</v>
      </c>
      <c r="AL328" s="2">
        <v>0</v>
      </c>
      <c r="AM328" s="2">
        <v>4113.79</v>
      </c>
      <c r="AN328" s="2">
        <v>681.62</v>
      </c>
      <c r="AO328" s="2">
        <v>100.31</v>
      </c>
      <c r="AP328" s="2">
        <v>0</v>
      </c>
      <c r="AQ328" s="2">
        <v>12.86</v>
      </c>
      <c r="AR328" s="2">
        <v>58.76</v>
      </c>
      <c r="AS328" s="2">
        <v>0</v>
      </c>
      <c r="AT328" s="2">
        <v>86</v>
      </c>
      <c r="AU328" s="2">
        <v>43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0</v>
      </c>
      <c r="BI328" s="2">
        <v>1</v>
      </c>
      <c r="BJ328" s="2" t="s">
        <v>545</v>
      </c>
      <c r="BK328" s="2"/>
      <c r="BL328" s="2"/>
      <c r="BM328" s="2">
        <v>1001</v>
      </c>
      <c r="BN328" s="2">
        <v>0</v>
      </c>
      <c r="BO328" s="2" t="s">
        <v>6</v>
      </c>
      <c r="BP328" s="2">
        <v>0</v>
      </c>
      <c r="BQ328" s="2">
        <v>2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95</v>
      </c>
      <c r="CA328" s="2">
        <v>50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1430</v>
      </c>
      <c r="CO328" s="2">
        <v>0</v>
      </c>
      <c r="CP328" s="2">
        <f t="shared" si="390"/>
        <v>141.95000000000002</v>
      </c>
      <c r="CQ328" s="2">
        <f t="shared" si="391"/>
        <v>0</v>
      </c>
      <c r="CR328" s="2">
        <f t="shared" si="392"/>
        <v>5142.24</v>
      </c>
      <c r="CS328" s="2">
        <f t="shared" si="393"/>
        <v>852.03</v>
      </c>
      <c r="CT328" s="2">
        <f t="shared" si="394"/>
        <v>115.36</v>
      </c>
      <c r="CU328" s="2">
        <f t="shared" si="395"/>
        <v>0</v>
      </c>
      <c r="CV328" s="2">
        <f t="shared" si="396"/>
        <v>14.788999999999998</v>
      </c>
      <c r="CW328" s="2">
        <f t="shared" si="397"/>
        <v>73.45</v>
      </c>
      <c r="CX328" s="2">
        <f t="shared" si="398"/>
        <v>0</v>
      </c>
      <c r="CY328" s="2">
        <f t="shared" si="399"/>
        <v>22.454599999999999</v>
      </c>
      <c r="CZ328" s="2">
        <f t="shared" si="400"/>
        <v>11.2273</v>
      </c>
      <c r="DA328" s="2"/>
      <c r="DB328" s="2"/>
      <c r="DC328" s="2" t="s">
        <v>6</v>
      </c>
      <c r="DD328" s="2" t="s">
        <v>6</v>
      </c>
      <c r="DE328" s="2" t="s">
        <v>38</v>
      </c>
      <c r="DF328" s="2" t="s">
        <v>38</v>
      </c>
      <c r="DG328" s="2" t="s">
        <v>39</v>
      </c>
      <c r="DH328" s="2" t="s">
        <v>6</v>
      </c>
      <c r="DI328" s="2" t="s">
        <v>39</v>
      </c>
      <c r="DJ328" s="2" t="s">
        <v>38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1007</v>
      </c>
      <c r="DV328" s="2" t="s">
        <v>544</v>
      </c>
      <c r="DW328" s="2" t="s">
        <v>544</v>
      </c>
      <c r="DX328" s="2">
        <v>1000</v>
      </c>
      <c r="DY328" s="2"/>
      <c r="DZ328" s="2"/>
      <c r="EA328" s="2"/>
      <c r="EB328" s="2"/>
      <c r="EC328" s="2"/>
      <c r="ED328" s="2"/>
      <c r="EE328" s="2">
        <v>16510461</v>
      </c>
      <c r="EF328" s="2">
        <v>2</v>
      </c>
      <c r="EG328" s="2" t="s">
        <v>40</v>
      </c>
      <c r="EH328" s="2">
        <v>0</v>
      </c>
      <c r="EI328" s="2" t="s">
        <v>6</v>
      </c>
      <c r="EJ328" s="2">
        <v>1</v>
      </c>
      <c r="EK328" s="2">
        <v>1001</v>
      </c>
      <c r="EL328" s="2" t="s">
        <v>546</v>
      </c>
      <c r="EM328" s="2" t="s">
        <v>547</v>
      </c>
      <c r="EN328" s="2"/>
      <c r="EO328" s="2" t="s">
        <v>43</v>
      </c>
      <c r="EP328" s="2"/>
      <c r="EQ328" s="2">
        <v>131072</v>
      </c>
      <c r="ER328" s="2">
        <v>4214.1000000000004</v>
      </c>
      <c r="ES328" s="2">
        <v>0</v>
      </c>
      <c r="ET328" s="2">
        <v>4113.79</v>
      </c>
      <c r="EU328" s="2">
        <v>681.62</v>
      </c>
      <c r="EV328" s="2">
        <v>100.31</v>
      </c>
      <c r="EW328" s="2">
        <v>12.86</v>
      </c>
      <c r="EX328" s="2">
        <v>58.76</v>
      </c>
      <c r="EY328" s="2">
        <v>0</v>
      </c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401"/>
        <v>0</v>
      </c>
      <c r="FS328" s="2">
        <v>0</v>
      </c>
      <c r="FT328" s="2" t="s">
        <v>44</v>
      </c>
      <c r="FU328" s="2" t="s">
        <v>45</v>
      </c>
      <c r="FV328" s="2"/>
      <c r="FW328" s="2"/>
      <c r="FX328" s="2">
        <v>85.5</v>
      </c>
      <c r="FY328" s="2">
        <v>42.5</v>
      </c>
      <c r="FZ328" s="2"/>
      <c r="GA328" s="2" t="s">
        <v>6</v>
      </c>
      <c r="GB328" s="2"/>
      <c r="GC328" s="2"/>
      <c r="GD328" s="2">
        <v>0</v>
      </c>
      <c r="GE328" s="2"/>
      <c r="GF328" s="2">
        <v>2119330642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402"/>
        <v>0</v>
      </c>
      <c r="GM328" s="2">
        <f t="shared" si="403"/>
        <v>175.63</v>
      </c>
      <c r="GN328" s="2">
        <f t="shared" si="404"/>
        <v>175.63</v>
      </c>
      <c r="GO328" s="2">
        <f t="shared" si="405"/>
        <v>0</v>
      </c>
      <c r="GP328" s="2">
        <f t="shared" si="406"/>
        <v>0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407"/>
        <v>0</v>
      </c>
      <c r="GW328" s="2">
        <v>1</v>
      </c>
      <c r="GX328" s="2">
        <f t="shared" si="408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17</v>
      </c>
      <c r="B329">
        <v>1</v>
      </c>
      <c r="C329">
        <f>ROW(SmtRes!A690)</f>
        <v>690</v>
      </c>
      <c r="D329">
        <f>ROW(EtalonRes!A684)</f>
        <v>684</v>
      </c>
      <c r="E329" t="s">
        <v>541</v>
      </c>
      <c r="F329" t="s">
        <v>542</v>
      </c>
      <c r="G329" t="s">
        <v>543</v>
      </c>
      <c r="H329" t="s">
        <v>544</v>
      </c>
      <c r="I329">
        <f>ROUND(27/1000,9)</f>
        <v>2.7E-2</v>
      </c>
      <c r="J329">
        <v>0</v>
      </c>
      <c r="O329">
        <f t="shared" si="372"/>
        <v>931.22</v>
      </c>
      <c r="P329">
        <f t="shared" si="373"/>
        <v>0</v>
      </c>
      <c r="Q329">
        <f t="shared" si="374"/>
        <v>910.79</v>
      </c>
      <c r="R329">
        <f t="shared" si="375"/>
        <v>150.91</v>
      </c>
      <c r="S329">
        <f t="shared" si="376"/>
        <v>20.43</v>
      </c>
      <c r="T329">
        <f t="shared" si="377"/>
        <v>0</v>
      </c>
      <c r="U329">
        <f t="shared" si="378"/>
        <v>0.39930299999999996</v>
      </c>
      <c r="V329">
        <f t="shared" si="379"/>
        <v>1.98315</v>
      </c>
      <c r="W329">
        <f t="shared" si="380"/>
        <v>0</v>
      </c>
      <c r="X329">
        <f t="shared" si="381"/>
        <v>147.35</v>
      </c>
      <c r="Y329">
        <f t="shared" si="382"/>
        <v>73.680000000000007</v>
      </c>
      <c r="AA329">
        <v>16697019</v>
      </c>
      <c r="AB329">
        <f t="shared" si="383"/>
        <v>5257.6</v>
      </c>
      <c r="AC329">
        <f t="shared" si="384"/>
        <v>0</v>
      </c>
      <c r="AD329">
        <f>ROUND(((((ET329*1.25))-((EU329*1.25)))+AE329),2)</f>
        <v>5142.24</v>
      </c>
      <c r="AE329">
        <f>ROUND(((EU329*1.25)),2)</f>
        <v>852.03</v>
      </c>
      <c r="AF329">
        <f>ROUND(((EV329*1.15)),2)</f>
        <v>115.36</v>
      </c>
      <c r="AG329">
        <f t="shared" si="387"/>
        <v>0</v>
      </c>
      <c r="AH329">
        <f>((EW329*1.15))</f>
        <v>14.788999999999998</v>
      </c>
      <c r="AI329">
        <f>((EX329*1.25))</f>
        <v>73.45</v>
      </c>
      <c r="AJ329">
        <f t="shared" si="389"/>
        <v>0</v>
      </c>
      <c r="AK329">
        <v>4214.1000000000004</v>
      </c>
      <c r="AL329">
        <v>0</v>
      </c>
      <c r="AM329">
        <v>4113.79</v>
      </c>
      <c r="AN329">
        <v>681.62</v>
      </c>
      <c r="AO329">
        <v>100.31</v>
      </c>
      <c r="AP329">
        <v>0</v>
      </c>
      <c r="AQ329">
        <v>12.86</v>
      </c>
      <c r="AR329">
        <v>58.76</v>
      </c>
      <c r="AS329">
        <v>0</v>
      </c>
      <c r="AT329">
        <v>86</v>
      </c>
      <c r="AU329">
        <v>43</v>
      </c>
      <c r="AV329">
        <v>1</v>
      </c>
      <c r="AW329">
        <v>1</v>
      </c>
      <c r="AZ329">
        <v>6.56</v>
      </c>
      <c r="BA329">
        <v>6.56</v>
      </c>
      <c r="BB329">
        <v>6.56</v>
      </c>
      <c r="BC329">
        <v>6.56</v>
      </c>
      <c r="BD329" t="s">
        <v>6</v>
      </c>
      <c r="BE329" t="s">
        <v>6</v>
      </c>
      <c r="BF329" t="s">
        <v>6</v>
      </c>
      <c r="BG329" t="s">
        <v>6</v>
      </c>
      <c r="BH329">
        <v>0</v>
      </c>
      <c r="BI329">
        <v>1</v>
      </c>
      <c r="BJ329" t="s">
        <v>545</v>
      </c>
      <c r="BM329">
        <v>1001</v>
      </c>
      <c r="BN329">
        <v>0</v>
      </c>
      <c r="BO329" t="s">
        <v>6</v>
      </c>
      <c r="BP329">
        <v>0</v>
      </c>
      <c r="BQ329">
        <v>2</v>
      </c>
      <c r="BR329">
        <v>0</v>
      </c>
      <c r="BS329">
        <v>6.56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95</v>
      </c>
      <c r="CA329">
        <v>50</v>
      </c>
      <c r="CF329">
        <v>0</v>
      </c>
      <c r="CG329">
        <v>0</v>
      </c>
      <c r="CM329">
        <v>0</v>
      </c>
      <c r="CN329" t="s">
        <v>1430</v>
      </c>
      <c r="CO329">
        <v>0</v>
      </c>
      <c r="CP329">
        <f t="shared" si="390"/>
        <v>931.21999999999991</v>
      </c>
      <c r="CQ329">
        <f t="shared" si="391"/>
        <v>0</v>
      </c>
      <c r="CR329">
        <f t="shared" si="392"/>
        <v>33733.094399999994</v>
      </c>
      <c r="CS329">
        <f t="shared" si="393"/>
        <v>5589.3167999999996</v>
      </c>
      <c r="CT329">
        <f t="shared" si="394"/>
        <v>756.76159999999993</v>
      </c>
      <c r="CU329">
        <f t="shared" si="395"/>
        <v>0</v>
      </c>
      <c r="CV329">
        <f t="shared" si="396"/>
        <v>14.788999999999998</v>
      </c>
      <c r="CW329">
        <f t="shared" si="397"/>
        <v>73.45</v>
      </c>
      <c r="CX329">
        <f t="shared" si="398"/>
        <v>0</v>
      </c>
      <c r="CY329">
        <f t="shared" si="399"/>
        <v>147.35239999999999</v>
      </c>
      <c r="CZ329">
        <f t="shared" si="400"/>
        <v>73.676199999999994</v>
      </c>
      <c r="DC329" t="s">
        <v>6</v>
      </c>
      <c r="DD329" t="s">
        <v>6</v>
      </c>
      <c r="DE329" t="s">
        <v>38</v>
      </c>
      <c r="DF329" t="s">
        <v>38</v>
      </c>
      <c r="DG329" t="s">
        <v>39</v>
      </c>
      <c r="DH329" t="s">
        <v>6</v>
      </c>
      <c r="DI329" t="s">
        <v>39</v>
      </c>
      <c r="DJ329" t="s">
        <v>38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1007</v>
      </c>
      <c r="DV329" t="s">
        <v>544</v>
      </c>
      <c r="DW329" t="s">
        <v>544</v>
      </c>
      <c r="DX329">
        <v>1000</v>
      </c>
      <c r="EE329">
        <v>16510461</v>
      </c>
      <c r="EF329">
        <v>2</v>
      </c>
      <c r="EG329" t="s">
        <v>40</v>
      </c>
      <c r="EH329">
        <v>0</v>
      </c>
      <c r="EI329" t="s">
        <v>6</v>
      </c>
      <c r="EJ329">
        <v>1</v>
      </c>
      <c r="EK329">
        <v>1001</v>
      </c>
      <c r="EL329" t="s">
        <v>546</v>
      </c>
      <c r="EM329" t="s">
        <v>547</v>
      </c>
      <c r="EO329" t="s">
        <v>43</v>
      </c>
      <c r="EQ329">
        <v>131072</v>
      </c>
      <c r="ER329">
        <v>4214.1000000000004</v>
      </c>
      <c r="ES329">
        <v>0</v>
      </c>
      <c r="ET329">
        <v>4113.79</v>
      </c>
      <c r="EU329">
        <v>681.62</v>
      </c>
      <c r="EV329">
        <v>100.31</v>
      </c>
      <c r="EW329">
        <v>12.86</v>
      </c>
      <c r="EX329">
        <v>58.76</v>
      </c>
      <c r="EY329">
        <v>0</v>
      </c>
      <c r="FQ329">
        <v>0</v>
      </c>
      <c r="FR329">
        <f t="shared" si="401"/>
        <v>0</v>
      </c>
      <c r="FS329">
        <v>0</v>
      </c>
      <c r="FT329" t="s">
        <v>44</v>
      </c>
      <c r="FU329" t="s">
        <v>45</v>
      </c>
      <c r="FX329">
        <v>85.5</v>
      </c>
      <c r="FY329">
        <v>42.5</v>
      </c>
      <c r="GA329" t="s">
        <v>6</v>
      </c>
      <c r="GD329">
        <v>0</v>
      </c>
      <c r="GF329">
        <v>2119330642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402"/>
        <v>0</v>
      </c>
      <c r="GM329">
        <f t="shared" si="403"/>
        <v>1152.25</v>
      </c>
      <c r="GN329">
        <f t="shared" si="404"/>
        <v>1152.25</v>
      </c>
      <c r="GO329">
        <f t="shared" si="405"/>
        <v>0</v>
      </c>
      <c r="GP329">
        <f t="shared" si="406"/>
        <v>0</v>
      </c>
      <c r="GR329">
        <v>0</v>
      </c>
      <c r="GS329">
        <v>3</v>
      </c>
      <c r="GT329">
        <v>0</v>
      </c>
      <c r="GU329" t="s">
        <v>6</v>
      </c>
      <c r="GV329">
        <f t="shared" si="407"/>
        <v>0</v>
      </c>
      <c r="GW329">
        <v>1</v>
      </c>
      <c r="GX329">
        <f t="shared" si="408"/>
        <v>0</v>
      </c>
      <c r="HA329">
        <v>0</v>
      </c>
      <c r="HB329">
        <v>0</v>
      </c>
      <c r="IK329">
        <v>0</v>
      </c>
    </row>
    <row r="330" spans="1:255" x14ac:dyDescent="0.2">
      <c r="A330" s="2">
        <v>17</v>
      </c>
      <c r="B330" s="2">
        <v>1</v>
      </c>
      <c r="C330" s="2">
        <f>ROW(SmtRes!A698)</f>
        <v>698</v>
      </c>
      <c r="D330" s="2">
        <f>ROW(EtalonRes!A692)</f>
        <v>692</v>
      </c>
      <c r="E330" s="2" t="s">
        <v>548</v>
      </c>
      <c r="F330" s="2" t="s">
        <v>549</v>
      </c>
      <c r="G330" s="2" t="s">
        <v>550</v>
      </c>
      <c r="H330" s="2" t="s">
        <v>551</v>
      </c>
      <c r="I330" s="2">
        <f>ROUND(3/100,9)</f>
        <v>0.03</v>
      </c>
      <c r="J330" s="2">
        <v>0</v>
      </c>
      <c r="K330" s="2"/>
      <c r="L330" s="2"/>
      <c r="M330" s="2"/>
      <c r="N330" s="2"/>
      <c r="O330" s="2">
        <f t="shared" si="372"/>
        <v>85.11</v>
      </c>
      <c r="P330" s="2">
        <f t="shared" si="373"/>
        <v>0.37</v>
      </c>
      <c r="Q330" s="2">
        <f t="shared" si="374"/>
        <v>80.39</v>
      </c>
      <c r="R330" s="2">
        <f t="shared" si="375"/>
        <v>6.66</v>
      </c>
      <c r="S330" s="2">
        <f t="shared" si="376"/>
        <v>4.3499999999999996</v>
      </c>
      <c r="T330" s="2">
        <f t="shared" si="377"/>
        <v>0</v>
      </c>
      <c r="U330" s="2">
        <f t="shared" si="378"/>
        <v>0.54233999999999993</v>
      </c>
      <c r="V330" s="2">
        <f t="shared" si="379"/>
        <v>0.52050000000000007</v>
      </c>
      <c r="W330" s="2">
        <f t="shared" si="380"/>
        <v>0</v>
      </c>
      <c r="X330" s="2">
        <f t="shared" si="381"/>
        <v>14.09</v>
      </c>
      <c r="Y330" s="2">
        <f t="shared" si="382"/>
        <v>8.92</v>
      </c>
      <c r="Z330" s="2"/>
      <c r="AA330" s="2">
        <v>16697018</v>
      </c>
      <c r="AB330" s="2">
        <f t="shared" si="383"/>
        <v>2836.83</v>
      </c>
      <c r="AC330" s="2">
        <f t="shared" si="384"/>
        <v>12.2</v>
      </c>
      <c r="AD330" s="2">
        <f>ROUND(((((ET330*1.25))-((EU330*1.25)))+AE330),2)</f>
        <v>2679.65</v>
      </c>
      <c r="AE330" s="2">
        <f>ROUND(((EU330*1.25)),2)</f>
        <v>221.99</v>
      </c>
      <c r="AF330" s="2">
        <f>ROUND(((EV330*1.15)),2)</f>
        <v>144.97999999999999</v>
      </c>
      <c r="AG330" s="2">
        <f t="shared" si="387"/>
        <v>0</v>
      </c>
      <c r="AH330" s="2">
        <f>((EW330*1.15))</f>
        <v>18.077999999999999</v>
      </c>
      <c r="AI330" s="2">
        <f>((EX330*1.25))</f>
        <v>17.350000000000001</v>
      </c>
      <c r="AJ330" s="2">
        <f t="shared" si="389"/>
        <v>0</v>
      </c>
      <c r="AK330" s="2">
        <v>2281.9899999999998</v>
      </c>
      <c r="AL330" s="2">
        <v>12.2</v>
      </c>
      <c r="AM330" s="2">
        <v>2143.7199999999998</v>
      </c>
      <c r="AN330" s="2">
        <v>177.59</v>
      </c>
      <c r="AO330" s="2">
        <v>126.07</v>
      </c>
      <c r="AP330" s="2">
        <v>0</v>
      </c>
      <c r="AQ330" s="2">
        <v>15.72</v>
      </c>
      <c r="AR330" s="2">
        <v>13.88</v>
      </c>
      <c r="AS330" s="2">
        <v>0</v>
      </c>
      <c r="AT330" s="2">
        <v>128</v>
      </c>
      <c r="AU330" s="2">
        <v>81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0</v>
      </c>
      <c r="BI330" s="2">
        <v>1</v>
      </c>
      <c r="BJ330" s="2" t="s">
        <v>552</v>
      </c>
      <c r="BK330" s="2"/>
      <c r="BL330" s="2"/>
      <c r="BM330" s="2">
        <v>27001</v>
      </c>
      <c r="BN330" s="2">
        <v>0</v>
      </c>
      <c r="BO330" s="2" t="s">
        <v>6</v>
      </c>
      <c r="BP330" s="2">
        <v>0</v>
      </c>
      <c r="BQ330" s="2">
        <v>2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142</v>
      </c>
      <c r="CA330" s="2">
        <v>95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1430</v>
      </c>
      <c r="CO330" s="2">
        <v>0</v>
      </c>
      <c r="CP330" s="2">
        <f t="shared" si="390"/>
        <v>85.11</v>
      </c>
      <c r="CQ330" s="2">
        <f t="shared" si="391"/>
        <v>12.2</v>
      </c>
      <c r="CR330" s="2">
        <f t="shared" si="392"/>
        <v>2679.65</v>
      </c>
      <c r="CS330" s="2">
        <f t="shared" si="393"/>
        <v>221.99</v>
      </c>
      <c r="CT330" s="2">
        <f t="shared" si="394"/>
        <v>144.97999999999999</v>
      </c>
      <c r="CU330" s="2">
        <f t="shared" si="395"/>
        <v>0</v>
      </c>
      <c r="CV330" s="2">
        <f t="shared" si="396"/>
        <v>18.077999999999999</v>
      </c>
      <c r="CW330" s="2">
        <f t="shared" si="397"/>
        <v>17.350000000000001</v>
      </c>
      <c r="CX330" s="2">
        <f t="shared" si="398"/>
        <v>0</v>
      </c>
      <c r="CY330" s="2">
        <f t="shared" si="399"/>
        <v>14.0928</v>
      </c>
      <c r="CZ330" s="2">
        <f t="shared" si="400"/>
        <v>8.918099999999999</v>
      </c>
      <c r="DA330" s="2"/>
      <c r="DB330" s="2"/>
      <c r="DC330" s="2" t="s">
        <v>6</v>
      </c>
      <c r="DD330" s="2" t="s">
        <v>6</v>
      </c>
      <c r="DE330" s="2" t="s">
        <v>38</v>
      </c>
      <c r="DF330" s="2" t="s">
        <v>38</v>
      </c>
      <c r="DG330" s="2" t="s">
        <v>39</v>
      </c>
      <c r="DH330" s="2" t="s">
        <v>6</v>
      </c>
      <c r="DI330" s="2" t="s">
        <v>39</v>
      </c>
      <c r="DJ330" s="2" t="s">
        <v>38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1007</v>
      </c>
      <c r="DV330" s="2" t="s">
        <v>551</v>
      </c>
      <c r="DW330" s="2" t="s">
        <v>551</v>
      </c>
      <c r="DX330" s="2">
        <v>100</v>
      </c>
      <c r="DY330" s="2"/>
      <c r="DZ330" s="2"/>
      <c r="EA330" s="2"/>
      <c r="EB330" s="2"/>
      <c r="EC330" s="2"/>
      <c r="ED330" s="2"/>
      <c r="EE330" s="2">
        <v>16510528</v>
      </c>
      <c r="EF330" s="2">
        <v>2</v>
      </c>
      <c r="EG330" s="2" t="s">
        <v>40</v>
      </c>
      <c r="EH330" s="2">
        <v>0</v>
      </c>
      <c r="EI330" s="2" t="s">
        <v>6</v>
      </c>
      <c r="EJ330" s="2">
        <v>1</v>
      </c>
      <c r="EK330" s="2">
        <v>27001</v>
      </c>
      <c r="EL330" s="2" t="s">
        <v>553</v>
      </c>
      <c r="EM330" s="2" t="s">
        <v>554</v>
      </c>
      <c r="EN330" s="2"/>
      <c r="EO330" s="2" t="s">
        <v>43</v>
      </c>
      <c r="EP330" s="2"/>
      <c r="EQ330" s="2">
        <v>131072</v>
      </c>
      <c r="ER330" s="2">
        <v>2281.9899999999998</v>
      </c>
      <c r="ES330" s="2">
        <v>12.2</v>
      </c>
      <c r="ET330" s="2">
        <v>2143.7199999999998</v>
      </c>
      <c r="EU330" s="2">
        <v>177.59</v>
      </c>
      <c r="EV330" s="2">
        <v>126.07</v>
      </c>
      <c r="EW330" s="2">
        <v>15.72</v>
      </c>
      <c r="EX330" s="2">
        <v>13.88</v>
      </c>
      <c r="EY330" s="2">
        <v>0</v>
      </c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401"/>
        <v>0</v>
      </c>
      <c r="FS330" s="2">
        <v>0</v>
      </c>
      <c r="FT330" s="2" t="s">
        <v>44</v>
      </c>
      <c r="FU330" s="2" t="s">
        <v>45</v>
      </c>
      <c r="FV330" s="2"/>
      <c r="FW330" s="2"/>
      <c r="FX330" s="2">
        <v>127.8</v>
      </c>
      <c r="FY330" s="2">
        <v>80.75</v>
      </c>
      <c r="FZ330" s="2"/>
      <c r="GA330" s="2" t="s">
        <v>6</v>
      </c>
      <c r="GB330" s="2"/>
      <c r="GC330" s="2"/>
      <c r="GD330" s="2">
        <v>0</v>
      </c>
      <c r="GE330" s="2"/>
      <c r="GF330" s="2">
        <v>684086074</v>
      </c>
      <c r="GG330" s="2">
        <v>2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402"/>
        <v>0</v>
      </c>
      <c r="GM330" s="2">
        <f t="shared" si="403"/>
        <v>108.12</v>
      </c>
      <c r="GN330" s="2">
        <f t="shared" si="404"/>
        <v>108.12</v>
      </c>
      <c r="GO330" s="2">
        <f t="shared" si="405"/>
        <v>0</v>
      </c>
      <c r="GP330" s="2">
        <f t="shared" si="406"/>
        <v>0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407"/>
        <v>0</v>
      </c>
      <c r="GW330" s="2">
        <v>1</v>
      </c>
      <c r="GX330" s="2">
        <f t="shared" si="408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17</v>
      </c>
      <c r="B331">
        <v>1</v>
      </c>
      <c r="C331">
        <f>ROW(SmtRes!A706)</f>
        <v>706</v>
      </c>
      <c r="D331">
        <f>ROW(EtalonRes!A700)</f>
        <v>700</v>
      </c>
      <c r="E331" t="s">
        <v>548</v>
      </c>
      <c r="F331" t="s">
        <v>549</v>
      </c>
      <c r="G331" t="s">
        <v>550</v>
      </c>
      <c r="H331" t="s">
        <v>551</v>
      </c>
      <c r="I331">
        <f>ROUND(3/100,9)</f>
        <v>0.03</v>
      </c>
      <c r="J331">
        <v>0</v>
      </c>
      <c r="O331">
        <f t="shared" si="372"/>
        <v>558.29</v>
      </c>
      <c r="P331">
        <f t="shared" si="373"/>
        <v>2.4</v>
      </c>
      <c r="Q331">
        <f t="shared" si="374"/>
        <v>527.36</v>
      </c>
      <c r="R331">
        <f t="shared" si="375"/>
        <v>43.69</v>
      </c>
      <c r="S331">
        <f t="shared" si="376"/>
        <v>28.53</v>
      </c>
      <c r="T331">
        <f t="shared" si="377"/>
        <v>0</v>
      </c>
      <c r="U331">
        <f t="shared" si="378"/>
        <v>0.54233999999999993</v>
      </c>
      <c r="V331">
        <f t="shared" si="379"/>
        <v>0.52050000000000007</v>
      </c>
      <c r="W331">
        <f t="shared" si="380"/>
        <v>0</v>
      </c>
      <c r="X331">
        <f t="shared" si="381"/>
        <v>92.44</v>
      </c>
      <c r="Y331">
        <f t="shared" si="382"/>
        <v>58.5</v>
      </c>
      <c r="AA331">
        <v>16697019</v>
      </c>
      <c r="AB331">
        <f t="shared" si="383"/>
        <v>2836.83</v>
      </c>
      <c r="AC331">
        <f t="shared" si="384"/>
        <v>12.2</v>
      </c>
      <c r="AD331">
        <f>ROUND(((((ET331*1.25))-((EU331*1.25)))+AE331),2)</f>
        <v>2679.65</v>
      </c>
      <c r="AE331">
        <f>ROUND(((EU331*1.25)),2)</f>
        <v>221.99</v>
      </c>
      <c r="AF331">
        <f>ROUND(((EV331*1.15)),2)</f>
        <v>144.97999999999999</v>
      </c>
      <c r="AG331">
        <f t="shared" si="387"/>
        <v>0</v>
      </c>
      <c r="AH331">
        <f>((EW331*1.15))</f>
        <v>18.077999999999999</v>
      </c>
      <c r="AI331">
        <f>((EX331*1.25))</f>
        <v>17.350000000000001</v>
      </c>
      <c r="AJ331">
        <f t="shared" si="389"/>
        <v>0</v>
      </c>
      <c r="AK331">
        <v>2281.9899999999998</v>
      </c>
      <c r="AL331">
        <v>12.2</v>
      </c>
      <c r="AM331">
        <v>2143.7199999999998</v>
      </c>
      <c r="AN331">
        <v>177.59</v>
      </c>
      <c r="AO331">
        <v>126.07</v>
      </c>
      <c r="AP331">
        <v>0</v>
      </c>
      <c r="AQ331">
        <v>15.72</v>
      </c>
      <c r="AR331">
        <v>13.88</v>
      </c>
      <c r="AS331">
        <v>0</v>
      </c>
      <c r="AT331">
        <v>128</v>
      </c>
      <c r="AU331">
        <v>81</v>
      </c>
      <c r="AV331">
        <v>1</v>
      </c>
      <c r="AW331">
        <v>1</v>
      </c>
      <c r="AZ331">
        <v>6.56</v>
      </c>
      <c r="BA331">
        <v>6.56</v>
      </c>
      <c r="BB331">
        <v>6.56</v>
      </c>
      <c r="BC331">
        <v>6.56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1</v>
      </c>
      <c r="BJ331" t="s">
        <v>552</v>
      </c>
      <c r="BM331">
        <v>27001</v>
      </c>
      <c r="BN331">
        <v>0</v>
      </c>
      <c r="BO331" t="s">
        <v>6</v>
      </c>
      <c r="BP331">
        <v>0</v>
      </c>
      <c r="BQ331">
        <v>2</v>
      </c>
      <c r="BR331">
        <v>0</v>
      </c>
      <c r="BS331">
        <v>6.56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142</v>
      </c>
      <c r="CA331">
        <v>95</v>
      </c>
      <c r="CF331">
        <v>0</v>
      </c>
      <c r="CG331">
        <v>0</v>
      </c>
      <c r="CM331">
        <v>0</v>
      </c>
      <c r="CN331" t="s">
        <v>1430</v>
      </c>
      <c r="CO331">
        <v>0</v>
      </c>
      <c r="CP331">
        <f t="shared" si="390"/>
        <v>558.29</v>
      </c>
      <c r="CQ331">
        <f t="shared" si="391"/>
        <v>80.031999999999996</v>
      </c>
      <c r="CR331">
        <f t="shared" si="392"/>
        <v>17578.504000000001</v>
      </c>
      <c r="CS331">
        <f t="shared" si="393"/>
        <v>1456.2544</v>
      </c>
      <c r="CT331">
        <f t="shared" si="394"/>
        <v>951.0687999999999</v>
      </c>
      <c r="CU331">
        <f t="shared" si="395"/>
        <v>0</v>
      </c>
      <c r="CV331">
        <f t="shared" si="396"/>
        <v>18.077999999999999</v>
      </c>
      <c r="CW331">
        <f t="shared" si="397"/>
        <v>17.350000000000001</v>
      </c>
      <c r="CX331">
        <f t="shared" si="398"/>
        <v>0</v>
      </c>
      <c r="CY331">
        <f t="shared" si="399"/>
        <v>92.441599999999994</v>
      </c>
      <c r="CZ331">
        <f t="shared" si="400"/>
        <v>58.498199999999997</v>
      </c>
      <c r="DC331" t="s">
        <v>6</v>
      </c>
      <c r="DD331" t="s">
        <v>6</v>
      </c>
      <c r="DE331" t="s">
        <v>38</v>
      </c>
      <c r="DF331" t="s">
        <v>38</v>
      </c>
      <c r="DG331" t="s">
        <v>39</v>
      </c>
      <c r="DH331" t="s">
        <v>6</v>
      </c>
      <c r="DI331" t="s">
        <v>39</v>
      </c>
      <c r="DJ331" t="s">
        <v>38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1007</v>
      </c>
      <c r="DV331" t="s">
        <v>551</v>
      </c>
      <c r="DW331" t="s">
        <v>551</v>
      </c>
      <c r="DX331">
        <v>100</v>
      </c>
      <c r="EE331">
        <v>16510528</v>
      </c>
      <c r="EF331">
        <v>2</v>
      </c>
      <c r="EG331" t="s">
        <v>40</v>
      </c>
      <c r="EH331">
        <v>0</v>
      </c>
      <c r="EI331" t="s">
        <v>6</v>
      </c>
      <c r="EJ331">
        <v>1</v>
      </c>
      <c r="EK331">
        <v>27001</v>
      </c>
      <c r="EL331" t="s">
        <v>553</v>
      </c>
      <c r="EM331" t="s">
        <v>554</v>
      </c>
      <c r="EO331" t="s">
        <v>43</v>
      </c>
      <c r="EQ331">
        <v>131072</v>
      </c>
      <c r="ER331">
        <v>2281.9899999999998</v>
      </c>
      <c r="ES331">
        <v>12.2</v>
      </c>
      <c r="ET331">
        <v>2143.7199999999998</v>
      </c>
      <c r="EU331">
        <v>177.59</v>
      </c>
      <c r="EV331">
        <v>126.07</v>
      </c>
      <c r="EW331">
        <v>15.72</v>
      </c>
      <c r="EX331">
        <v>13.88</v>
      </c>
      <c r="EY331">
        <v>0</v>
      </c>
      <c r="FQ331">
        <v>0</v>
      </c>
      <c r="FR331">
        <f t="shared" si="401"/>
        <v>0</v>
      </c>
      <c r="FS331">
        <v>0</v>
      </c>
      <c r="FT331" t="s">
        <v>44</v>
      </c>
      <c r="FU331" t="s">
        <v>45</v>
      </c>
      <c r="FX331">
        <v>127.8</v>
      </c>
      <c r="FY331">
        <v>80.75</v>
      </c>
      <c r="GA331" t="s">
        <v>6</v>
      </c>
      <c r="GD331">
        <v>0</v>
      </c>
      <c r="GF331">
        <v>684086074</v>
      </c>
      <c r="GG331">
        <v>1</v>
      </c>
      <c r="GH331">
        <v>1</v>
      </c>
      <c r="GI331">
        <v>4</v>
      </c>
      <c r="GJ331">
        <v>0</v>
      </c>
      <c r="GK331">
        <f>ROUND(R331*(S12)/100,2)</f>
        <v>0</v>
      </c>
      <c r="GL331">
        <f t="shared" si="402"/>
        <v>0</v>
      </c>
      <c r="GM331">
        <f t="shared" si="403"/>
        <v>709.23</v>
      </c>
      <c r="GN331">
        <f t="shared" si="404"/>
        <v>709.23</v>
      </c>
      <c r="GO331">
        <f t="shared" si="405"/>
        <v>0</v>
      </c>
      <c r="GP331">
        <f t="shared" si="406"/>
        <v>0</v>
      </c>
      <c r="GR331">
        <v>0</v>
      </c>
      <c r="GS331">
        <v>3</v>
      </c>
      <c r="GT331">
        <v>0</v>
      </c>
      <c r="GU331" t="s">
        <v>6</v>
      </c>
      <c r="GV331">
        <f t="shared" si="407"/>
        <v>0</v>
      </c>
      <c r="GW331">
        <v>1</v>
      </c>
      <c r="GX331">
        <f t="shared" si="408"/>
        <v>0</v>
      </c>
      <c r="HA331">
        <v>0</v>
      </c>
      <c r="HB331">
        <v>0</v>
      </c>
      <c r="IK331">
        <v>0</v>
      </c>
    </row>
    <row r="332" spans="1:255" x14ac:dyDescent="0.2">
      <c r="A332" s="2">
        <v>18</v>
      </c>
      <c r="B332" s="2">
        <v>1</v>
      </c>
      <c r="C332" s="2">
        <v>698</v>
      </c>
      <c r="D332" s="2"/>
      <c r="E332" s="2" t="s">
        <v>555</v>
      </c>
      <c r="F332" s="2" t="s">
        <v>556</v>
      </c>
      <c r="G332" s="2" t="s">
        <v>557</v>
      </c>
      <c r="H332" s="2" t="s">
        <v>249</v>
      </c>
      <c r="I332" s="2">
        <f>I330*J332</f>
        <v>3</v>
      </c>
      <c r="J332" s="2">
        <v>100</v>
      </c>
      <c r="K332" s="2"/>
      <c r="L332" s="2"/>
      <c r="M332" s="2"/>
      <c r="N332" s="2"/>
      <c r="O332" s="2">
        <f t="shared" si="372"/>
        <v>165.78</v>
      </c>
      <c r="P332" s="2">
        <f t="shared" si="373"/>
        <v>165.78</v>
      </c>
      <c r="Q332" s="2">
        <f t="shared" si="374"/>
        <v>0</v>
      </c>
      <c r="R332" s="2">
        <f t="shared" si="375"/>
        <v>0</v>
      </c>
      <c r="S332" s="2">
        <f t="shared" si="376"/>
        <v>0</v>
      </c>
      <c r="T332" s="2">
        <f t="shared" si="377"/>
        <v>0</v>
      </c>
      <c r="U332" s="2">
        <f t="shared" si="378"/>
        <v>0</v>
      </c>
      <c r="V332" s="2">
        <f t="shared" si="379"/>
        <v>0</v>
      </c>
      <c r="W332" s="2">
        <f t="shared" si="380"/>
        <v>0</v>
      </c>
      <c r="X332" s="2">
        <f t="shared" si="381"/>
        <v>0</v>
      </c>
      <c r="Y332" s="2">
        <f t="shared" si="382"/>
        <v>0</v>
      </c>
      <c r="Z332" s="2"/>
      <c r="AA332" s="2">
        <v>16697018</v>
      </c>
      <c r="AB332" s="2">
        <f t="shared" si="383"/>
        <v>55.26</v>
      </c>
      <c r="AC332" s="2">
        <f t="shared" si="384"/>
        <v>55.26</v>
      </c>
      <c r="AD332" s="2">
        <f>ROUND((((ET332)-(EU332))+AE332),2)</f>
        <v>0</v>
      </c>
      <c r="AE332" s="2">
        <f>ROUND((EU332),2)</f>
        <v>0</v>
      </c>
      <c r="AF332" s="2">
        <f>ROUND((EV332),2)</f>
        <v>0</v>
      </c>
      <c r="AG332" s="2">
        <f t="shared" si="387"/>
        <v>0</v>
      </c>
      <c r="AH332" s="2">
        <f>(EW332)</f>
        <v>0</v>
      </c>
      <c r="AI332" s="2">
        <f>(EX332)</f>
        <v>0</v>
      </c>
      <c r="AJ332" s="2">
        <f t="shared" si="389"/>
        <v>0</v>
      </c>
      <c r="AK332" s="2">
        <v>55.26</v>
      </c>
      <c r="AL332" s="2">
        <v>55.26</v>
      </c>
      <c r="AM332" s="2">
        <v>0</v>
      </c>
      <c r="AN332" s="2">
        <v>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128</v>
      </c>
      <c r="AU332" s="2">
        <v>81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6</v>
      </c>
      <c r="BE332" s="2" t="s">
        <v>6</v>
      </c>
      <c r="BF332" s="2" t="s">
        <v>6</v>
      </c>
      <c r="BG332" s="2" t="s">
        <v>6</v>
      </c>
      <c r="BH332" s="2">
        <v>3</v>
      </c>
      <c r="BI332" s="2">
        <v>1</v>
      </c>
      <c r="BJ332" s="2" t="s">
        <v>558</v>
      </c>
      <c r="BK332" s="2"/>
      <c r="BL332" s="2"/>
      <c r="BM332" s="2">
        <v>27001</v>
      </c>
      <c r="BN332" s="2">
        <v>0</v>
      </c>
      <c r="BO332" s="2" t="s">
        <v>6</v>
      </c>
      <c r="BP332" s="2">
        <v>0</v>
      </c>
      <c r="BQ332" s="2">
        <v>2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6</v>
      </c>
      <c r="BZ332" s="2">
        <v>142</v>
      </c>
      <c r="CA332" s="2">
        <v>95</v>
      </c>
      <c r="CB332" s="2"/>
      <c r="CC332" s="2"/>
      <c r="CD332" s="2"/>
      <c r="CE332" s="2"/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6</v>
      </c>
      <c r="CO332" s="2">
        <v>0</v>
      </c>
      <c r="CP332" s="2">
        <f t="shared" si="390"/>
        <v>165.78</v>
      </c>
      <c r="CQ332" s="2">
        <f t="shared" si="391"/>
        <v>55.26</v>
      </c>
      <c r="CR332" s="2">
        <f t="shared" si="392"/>
        <v>0</v>
      </c>
      <c r="CS332" s="2">
        <f t="shared" si="393"/>
        <v>0</v>
      </c>
      <c r="CT332" s="2">
        <f t="shared" si="394"/>
        <v>0</v>
      </c>
      <c r="CU332" s="2">
        <f t="shared" si="395"/>
        <v>0</v>
      </c>
      <c r="CV332" s="2">
        <f t="shared" si="396"/>
        <v>0</v>
      </c>
      <c r="CW332" s="2">
        <f t="shared" si="397"/>
        <v>0</v>
      </c>
      <c r="CX332" s="2">
        <f t="shared" si="398"/>
        <v>0</v>
      </c>
      <c r="CY332" s="2">
        <f t="shared" si="399"/>
        <v>0</v>
      </c>
      <c r="CZ332" s="2">
        <f t="shared" si="400"/>
        <v>0</v>
      </c>
      <c r="DA332" s="2"/>
      <c r="DB332" s="2"/>
      <c r="DC332" s="2" t="s">
        <v>6</v>
      </c>
      <c r="DD332" s="2" t="s">
        <v>6</v>
      </c>
      <c r="DE332" s="2" t="s">
        <v>6</v>
      </c>
      <c r="DF332" s="2" t="s">
        <v>6</v>
      </c>
      <c r="DG332" s="2" t="s">
        <v>6</v>
      </c>
      <c r="DH332" s="2" t="s">
        <v>6</v>
      </c>
      <c r="DI332" s="2" t="s">
        <v>6</v>
      </c>
      <c r="DJ332" s="2" t="s">
        <v>6</v>
      </c>
      <c r="DK332" s="2" t="s">
        <v>6</v>
      </c>
      <c r="DL332" s="2" t="s">
        <v>6</v>
      </c>
      <c r="DM332" s="2" t="s">
        <v>6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1007</v>
      </c>
      <c r="DV332" s="2" t="s">
        <v>249</v>
      </c>
      <c r="DW332" s="2" t="s">
        <v>249</v>
      </c>
      <c r="DX332" s="2">
        <v>1</v>
      </c>
      <c r="DY332" s="2"/>
      <c r="DZ332" s="2"/>
      <c r="EA332" s="2"/>
      <c r="EB332" s="2"/>
      <c r="EC332" s="2"/>
      <c r="ED332" s="2"/>
      <c r="EE332" s="2">
        <v>16510528</v>
      </c>
      <c r="EF332" s="2">
        <v>2</v>
      </c>
      <c r="EG332" s="2" t="s">
        <v>40</v>
      </c>
      <c r="EH332" s="2">
        <v>0</v>
      </c>
      <c r="EI332" s="2" t="s">
        <v>6</v>
      </c>
      <c r="EJ332" s="2">
        <v>1</v>
      </c>
      <c r="EK332" s="2">
        <v>27001</v>
      </c>
      <c r="EL332" s="2" t="s">
        <v>553</v>
      </c>
      <c r="EM332" s="2" t="s">
        <v>554</v>
      </c>
      <c r="EN332" s="2"/>
      <c r="EO332" s="2" t="s">
        <v>6</v>
      </c>
      <c r="EP332" s="2"/>
      <c r="EQ332" s="2">
        <v>0</v>
      </c>
      <c r="ER332" s="2">
        <v>55.26</v>
      </c>
      <c r="ES332" s="2">
        <v>55.26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401"/>
        <v>0</v>
      </c>
      <c r="FS332" s="2">
        <v>0</v>
      </c>
      <c r="FT332" s="2" t="s">
        <v>44</v>
      </c>
      <c r="FU332" s="2" t="s">
        <v>45</v>
      </c>
      <c r="FV332" s="2"/>
      <c r="FW332" s="2"/>
      <c r="FX332" s="2">
        <v>127.8</v>
      </c>
      <c r="FY332" s="2">
        <v>80.75</v>
      </c>
      <c r="FZ332" s="2"/>
      <c r="GA332" s="2" t="s">
        <v>6</v>
      </c>
      <c r="GB332" s="2"/>
      <c r="GC332" s="2"/>
      <c r="GD332" s="2">
        <v>0</v>
      </c>
      <c r="GE332" s="2"/>
      <c r="GF332" s="2">
        <v>-35545874</v>
      </c>
      <c r="GG332" s="2">
        <v>2</v>
      </c>
      <c r="GH332" s="2">
        <v>1</v>
      </c>
      <c r="GI332" s="2">
        <v>-2</v>
      </c>
      <c r="GJ332" s="2">
        <v>0</v>
      </c>
      <c r="GK332" s="2">
        <f>ROUND(R332*(R12)/100,2)</f>
        <v>0</v>
      </c>
      <c r="GL332" s="2">
        <f t="shared" si="402"/>
        <v>0</v>
      </c>
      <c r="GM332" s="2">
        <f t="shared" si="403"/>
        <v>165.78</v>
      </c>
      <c r="GN332" s="2">
        <f t="shared" si="404"/>
        <v>165.78</v>
      </c>
      <c r="GO332" s="2">
        <f t="shared" si="405"/>
        <v>0</v>
      </c>
      <c r="GP332" s="2">
        <f t="shared" si="406"/>
        <v>0</v>
      </c>
      <c r="GQ332" s="2"/>
      <c r="GR332" s="2">
        <v>0</v>
      </c>
      <c r="GS332" s="2">
        <v>3</v>
      </c>
      <c r="GT332" s="2">
        <v>0</v>
      </c>
      <c r="GU332" s="2" t="s">
        <v>6</v>
      </c>
      <c r="GV332" s="2">
        <f t="shared" si="407"/>
        <v>0</v>
      </c>
      <c r="GW332" s="2">
        <v>1</v>
      </c>
      <c r="GX332" s="2">
        <f t="shared" si="408"/>
        <v>0</v>
      </c>
      <c r="GY332" s="2"/>
      <c r="GZ332" s="2"/>
      <c r="HA332" s="2">
        <v>0</v>
      </c>
      <c r="HB332" s="2">
        <v>0</v>
      </c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18</v>
      </c>
      <c r="B333">
        <v>1</v>
      </c>
      <c r="C333">
        <v>706</v>
      </c>
      <c r="E333" t="s">
        <v>555</v>
      </c>
      <c r="F333" t="s">
        <v>556</v>
      </c>
      <c r="G333" t="s">
        <v>557</v>
      </c>
      <c r="H333" t="s">
        <v>249</v>
      </c>
      <c r="I333">
        <f>I331*J333</f>
        <v>3</v>
      </c>
      <c r="J333">
        <v>100</v>
      </c>
      <c r="O333">
        <f t="shared" si="372"/>
        <v>1087.52</v>
      </c>
      <c r="P333">
        <f t="shared" si="373"/>
        <v>1087.52</v>
      </c>
      <c r="Q333">
        <f t="shared" si="374"/>
        <v>0</v>
      </c>
      <c r="R333">
        <f t="shared" si="375"/>
        <v>0</v>
      </c>
      <c r="S333">
        <f t="shared" si="376"/>
        <v>0</v>
      </c>
      <c r="T333">
        <f t="shared" si="377"/>
        <v>0</v>
      </c>
      <c r="U333">
        <f t="shared" si="378"/>
        <v>0</v>
      </c>
      <c r="V333">
        <f t="shared" si="379"/>
        <v>0</v>
      </c>
      <c r="W333">
        <f t="shared" si="380"/>
        <v>0</v>
      </c>
      <c r="X333">
        <f t="shared" si="381"/>
        <v>0</v>
      </c>
      <c r="Y333">
        <f t="shared" si="382"/>
        <v>0</v>
      </c>
      <c r="AA333">
        <v>16697019</v>
      </c>
      <c r="AB333">
        <f t="shared" si="383"/>
        <v>55.26</v>
      </c>
      <c r="AC333">
        <f t="shared" si="384"/>
        <v>55.26</v>
      </c>
      <c r="AD333">
        <f>ROUND((((ET333)-(EU333))+AE333),2)</f>
        <v>0</v>
      </c>
      <c r="AE333">
        <f>ROUND((EU333),2)</f>
        <v>0</v>
      </c>
      <c r="AF333">
        <f>ROUND((EV333),2)</f>
        <v>0</v>
      </c>
      <c r="AG333">
        <f t="shared" si="387"/>
        <v>0</v>
      </c>
      <c r="AH333">
        <f>(EW333)</f>
        <v>0</v>
      </c>
      <c r="AI333">
        <f>(EX333)</f>
        <v>0</v>
      </c>
      <c r="AJ333">
        <f t="shared" si="389"/>
        <v>0</v>
      </c>
      <c r="AK333">
        <v>55.26</v>
      </c>
      <c r="AL333">
        <v>55.26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128</v>
      </c>
      <c r="AU333">
        <v>81</v>
      </c>
      <c r="AV333">
        <v>1</v>
      </c>
      <c r="AW333">
        <v>1</v>
      </c>
      <c r="AZ333">
        <v>6.56</v>
      </c>
      <c r="BA333">
        <v>1</v>
      </c>
      <c r="BB333">
        <v>1</v>
      </c>
      <c r="BC333">
        <v>6.56</v>
      </c>
      <c r="BD333" t="s">
        <v>6</v>
      </c>
      <c r="BE333" t="s">
        <v>6</v>
      </c>
      <c r="BF333" t="s">
        <v>6</v>
      </c>
      <c r="BG333" t="s">
        <v>6</v>
      </c>
      <c r="BH333">
        <v>3</v>
      </c>
      <c r="BI333">
        <v>1</v>
      </c>
      <c r="BJ333" t="s">
        <v>558</v>
      </c>
      <c r="BM333">
        <v>27001</v>
      </c>
      <c r="BN333">
        <v>0</v>
      </c>
      <c r="BO333" t="s">
        <v>6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142</v>
      </c>
      <c r="CA333">
        <v>95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390"/>
        <v>1087.52</v>
      </c>
      <c r="CQ333">
        <f t="shared" si="391"/>
        <v>362.50559999999996</v>
      </c>
      <c r="CR333">
        <f t="shared" si="392"/>
        <v>0</v>
      </c>
      <c r="CS333">
        <f t="shared" si="393"/>
        <v>0</v>
      </c>
      <c r="CT333">
        <f t="shared" si="394"/>
        <v>0</v>
      </c>
      <c r="CU333">
        <f t="shared" si="395"/>
        <v>0</v>
      </c>
      <c r="CV333">
        <f t="shared" si="396"/>
        <v>0</v>
      </c>
      <c r="CW333">
        <f t="shared" si="397"/>
        <v>0</v>
      </c>
      <c r="CX333">
        <f t="shared" si="398"/>
        <v>0</v>
      </c>
      <c r="CY333">
        <f t="shared" si="399"/>
        <v>0</v>
      </c>
      <c r="CZ333">
        <f t="shared" si="400"/>
        <v>0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1007</v>
      </c>
      <c r="DV333" t="s">
        <v>249</v>
      </c>
      <c r="DW333" t="s">
        <v>249</v>
      </c>
      <c r="DX333">
        <v>1</v>
      </c>
      <c r="EE333">
        <v>16510528</v>
      </c>
      <c r="EF333">
        <v>2</v>
      </c>
      <c r="EG333" t="s">
        <v>40</v>
      </c>
      <c r="EH333">
        <v>0</v>
      </c>
      <c r="EI333" t="s">
        <v>6</v>
      </c>
      <c r="EJ333">
        <v>1</v>
      </c>
      <c r="EK333">
        <v>27001</v>
      </c>
      <c r="EL333" t="s">
        <v>553</v>
      </c>
      <c r="EM333" t="s">
        <v>554</v>
      </c>
      <c r="EO333" t="s">
        <v>6</v>
      </c>
      <c r="EQ333">
        <v>0</v>
      </c>
      <c r="ER333">
        <v>55.26</v>
      </c>
      <c r="ES333">
        <v>55.26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401"/>
        <v>0</v>
      </c>
      <c r="FS333">
        <v>0</v>
      </c>
      <c r="FT333" t="s">
        <v>44</v>
      </c>
      <c r="FU333" t="s">
        <v>45</v>
      </c>
      <c r="FX333">
        <v>127.8</v>
      </c>
      <c r="FY333">
        <v>80.75</v>
      </c>
      <c r="GA333" t="s">
        <v>6</v>
      </c>
      <c r="GD333">
        <v>0</v>
      </c>
      <c r="GF333">
        <v>-35545874</v>
      </c>
      <c r="GG333">
        <v>1</v>
      </c>
      <c r="GH333">
        <v>1</v>
      </c>
      <c r="GI333">
        <v>4</v>
      </c>
      <c r="GJ333">
        <v>0</v>
      </c>
      <c r="GK333">
        <f>ROUND(R333*(S12)/100,2)</f>
        <v>0</v>
      </c>
      <c r="GL333">
        <f t="shared" si="402"/>
        <v>0</v>
      </c>
      <c r="GM333">
        <f t="shared" si="403"/>
        <v>1087.52</v>
      </c>
      <c r="GN333">
        <f t="shared" si="404"/>
        <v>1087.52</v>
      </c>
      <c r="GO333">
        <f t="shared" si="405"/>
        <v>0</v>
      </c>
      <c r="GP333">
        <f t="shared" si="406"/>
        <v>0</v>
      </c>
      <c r="GR333">
        <v>0</v>
      </c>
      <c r="GS333">
        <v>3</v>
      </c>
      <c r="GT333">
        <v>0</v>
      </c>
      <c r="GU333" t="s">
        <v>6</v>
      </c>
      <c r="GV333">
        <f t="shared" si="407"/>
        <v>0</v>
      </c>
      <c r="GW333">
        <v>1</v>
      </c>
      <c r="GX333">
        <f t="shared" si="408"/>
        <v>0</v>
      </c>
      <c r="HA333">
        <v>0</v>
      </c>
      <c r="HB333">
        <v>0</v>
      </c>
      <c r="IK333">
        <v>0</v>
      </c>
    </row>
    <row r="334" spans="1:255" x14ac:dyDescent="0.2">
      <c r="A334" s="2">
        <v>17</v>
      </c>
      <c r="B334" s="2">
        <v>1</v>
      </c>
      <c r="C334" s="2">
        <f>ROW(SmtRes!A717)</f>
        <v>717</v>
      </c>
      <c r="D334" s="2">
        <f>ROW(EtalonRes!A715)</f>
        <v>715</v>
      </c>
      <c r="E334" s="2" t="s">
        <v>559</v>
      </c>
      <c r="F334" s="2" t="s">
        <v>560</v>
      </c>
      <c r="G334" s="2" t="s">
        <v>561</v>
      </c>
      <c r="H334" s="2" t="s">
        <v>49</v>
      </c>
      <c r="I334" s="2">
        <f>ROUND(0.4/100,9)</f>
        <v>4.0000000000000001E-3</v>
      </c>
      <c r="J334" s="2">
        <v>0</v>
      </c>
      <c r="K334" s="2"/>
      <c r="L334" s="2"/>
      <c r="M334" s="2"/>
      <c r="N334" s="2"/>
      <c r="O334" s="2">
        <f t="shared" si="372"/>
        <v>12.64</v>
      </c>
      <c r="P334" s="2">
        <f t="shared" si="373"/>
        <v>0.35</v>
      </c>
      <c r="Q334" s="2">
        <f t="shared" si="374"/>
        <v>6.51</v>
      </c>
      <c r="R334" s="2">
        <f t="shared" si="375"/>
        <v>0.89</v>
      </c>
      <c r="S334" s="2">
        <f t="shared" si="376"/>
        <v>5.78</v>
      </c>
      <c r="T334" s="2">
        <f t="shared" si="377"/>
        <v>0</v>
      </c>
      <c r="U334" s="2">
        <f t="shared" si="378"/>
        <v>0.60830399999999996</v>
      </c>
      <c r="V334" s="2">
        <f t="shared" si="379"/>
        <v>6.6449999999999995E-2</v>
      </c>
      <c r="W334" s="2">
        <f t="shared" si="380"/>
        <v>0</v>
      </c>
      <c r="X334" s="2">
        <f t="shared" si="381"/>
        <v>7.67</v>
      </c>
      <c r="Y334" s="2">
        <f t="shared" si="382"/>
        <v>4.74</v>
      </c>
      <c r="Z334" s="2"/>
      <c r="AA334" s="2">
        <v>16697018</v>
      </c>
      <c r="AB334" s="2">
        <f t="shared" si="383"/>
        <v>3162.24</v>
      </c>
      <c r="AC334" s="2">
        <f t="shared" si="384"/>
        <v>87.97</v>
      </c>
      <c r="AD334" s="2">
        <f>ROUND(((((ET334*1.25))-((EU334*1.25)))+AE334),2)</f>
        <v>1628.03</v>
      </c>
      <c r="AE334" s="2">
        <f>ROUND(((EU334*1.25)),2)</f>
        <v>222.43</v>
      </c>
      <c r="AF334" s="2">
        <f>ROUND(((EV334*1.15)),2)</f>
        <v>1446.24</v>
      </c>
      <c r="AG334" s="2">
        <f t="shared" si="387"/>
        <v>0</v>
      </c>
      <c r="AH334" s="2">
        <f>((EW334*1.15))</f>
        <v>152.07599999999999</v>
      </c>
      <c r="AI334" s="2">
        <f>((EX334*1.25))</f>
        <v>16.612499999999997</v>
      </c>
      <c r="AJ334" s="2">
        <f t="shared" si="389"/>
        <v>0</v>
      </c>
      <c r="AK334" s="2">
        <v>2647.99</v>
      </c>
      <c r="AL334" s="2">
        <v>87.97</v>
      </c>
      <c r="AM334" s="2">
        <v>1302.42</v>
      </c>
      <c r="AN334" s="2">
        <v>177.94</v>
      </c>
      <c r="AO334" s="2">
        <v>1257.5999999999999</v>
      </c>
      <c r="AP334" s="2">
        <v>0</v>
      </c>
      <c r="AQ334" s="2">
        <v>132.24</v>
      </c>
      <c r="AR334" s="2">
        <v>13.29</v>
      </c>
      <c r="AS334" s="2">
        <v>0</v>
      </c>
      <c r="AT334" s="2">
        <v>115</v>
      </c>
      <c r="AU334" s="2">
        <v>71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6</v>
      </c>
      <c r="BE334" s="2" t="s">
        <v>6</v>
      </c>
      <c r="BF334" s="2" t="s">
        <v>6</v>
      </c>
      <c r="BG334" s="2" t="s">
        <v>6</v>
      </c>
      <c r="BH334" s="2">
        <v>0</v>
      </c>
      <c r="BI334" s="2">
        <v>1</v>
      </c>
      <c r="BJ334" s="2" t="s">
        <v>562</v>
      </c>
      <c r="BK334" s="2"/>
      <c r="BL334" s="2"/>
      <c r="BM334" s="2">
        <v>16001</v>
      </c>
      <c r="BN334" s="2">
        <v>0</v>
      </c>
      <c r="BO334" s="2" t="s">
        <v>6</v>
      </c>
      <c r="BP334" s="2">
        <v>0</v>
      </c>
      <c r="BQ334" s="2">
        <v>2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6</v>
      </c>
      <c r="BZ334" s="2">
        <v>128</v>
      </c>
      <c r="CA334" s="2">
        <v>83</v>
      </c>
      <c r="CB334" s="2"/>
      <c r="CC334" s="2"/>
      <c r="CD334" s="2"/>
      <c r="CE334" s="2"/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1430</v>
      </c>
      <c r="CO334" s="2">
        <v>0</v>
      </c>
      <c r="CP334" s="2">
        <f t="shared" si="390"/>
        <v>12.64</v>
      </c>
      <c r="CQ334" s="2">
        <f t="shared" si="391"/>
        <v>87.97</v>
      </c>
      <c r="CR334" s="2">
        <f t="shared" si="392"/>
        <v>1628.03</v>
      </c>
      <c r="CS334" s="2">
        <f t="shared" si="393"/>
        <v>222.43</v>
      </c>
      <c r="CT334" s="2">
        <f t="shared" si="394"/>
        <v>1446.24</v>
      </c>
      <c r="CU334" s="2">
        <f t="shared" si="395"/>
        <v>0</v>
      </c>
      <c r="CV334" s="2">
        <f t="shared" si="396"/>
        <v>152.07599999999999</v>
      </c>
      <c r="CW334" s="2">
        <f t="shared" si="397"/>
        <v>16.612499999999997</v>
      </c>
      <c r="CX334" s="2">
        <f t="shared" si="398"/>
        <v>0</v>
      </c>
      <c r="CY334" s="2">
        <f t="shared" si="399"/>
        <v>7.6704999999999997</v>
      </c>
      <c r="CZ334" s="2">
        <f t="shared" si="400"/>
        <v>4.7356999999999996</v>
      </c>
      <c r="DA334" s="2"/>
      <c r="DB334" s="2"/>
      <c r="DC334" s="2" t="s">
        <v>6</v>
      </c>
      <c r="DD334" s="2" t="s">
        <v>6</v>
      </c>
      <c r="DE334" s="2" t="s">
        <v>38</v>
      </c>
      <c r="DF334" s="2" t="s">
        <v>38</v>
      </c>
      <c r="DG334" s="2" t="s">
        <v>39</v>
      </c>
      <c r="DH334" s="2" t="s">
        <v>6</v>
      </c>
      <c r="DI334" s="2" t="s">
        <v>39</v>
      </c>
      <c r="DJ334" s="2" t="s">
        <v>38</v>
      </c>
      <c r="DK334" s="2" t="s">
        <v>6</v>
      </c>
      <c r="DL334" s="2" t="s">
        <v>6</v>
      </c>
      <c r="DM334" s="2" t="s">
        <v>6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1003</v>
      </c>
      <c r="DV334" s="2" t="s">
        <v>49</v>
      </c>
      <c r="DW334" s="2" t="s">
        <v>49</v>
      </c>
      <c r="DX334" s="2">
        <v>100</v>
      </c>
      <c r="DY334" s="2"/>
      <c r="DZ334" s="2"/>
      <c r="EA334" s="2"/>
      <c r="EB334" s="2"/>
      <c r="EC334" s="2"/>
      <c r="ED334" s="2"/>
      <c r="EE334" s="2">
        <v>16510514</v>
      </c>
      <c r="EF334" s="2">
        <v>2</v>
      </c>
      <c r="EG334" s="2" t="s">
        <v>40</v>
      </c>
      <c r="EH334" s="2">
        <v>0</v>
      </c>
      <c r="EI334" s="2" t="s">
        <v>6</v>
      </c>
      <c r="EJ334" s="2">
        <v>1</v>
      </c>
      <c r="EK334" s="2">
        <v>16001</v>
      </c>
      <c r="EL334" s="2" t="s">
        <v>563</v>
      </c>
      <c r="EM334" s="2" t="s">
        <v>564</v>
      </c>
      <c r="EN334" s="2"/>
      <c r="EO334" s="2" t="s">
        <v>43</v>
      </c>
      <c r="EP334" s="2"/>
      <c r="EQ334" s="2">
        <v>131072</v>
      </c>
      <c r="ER334" s="2">
        <v>2647.99</v>
      </c>
      <c r="ES334" s="2">
        <v>87.97</v>
      </c>
      <c r="ET334" s="2">
        <v>1302.42</v>
      </c>
      <c r="EU334" s="2">
        <v>177.94</v>
      </c>
      <c r="EV334" s="2">
        <v>1257.5999999999999</v>
      </c>
      <c r="EW334" s="2">
        <v>132.24</v>
      </c>
      <c r="EX334" s="2">
        <v>13.29</v>
      </c>
      <c r="EY334" s="2">
        <v>0</v>
      </c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401"/>
        <v>0</v>
      </c>
      <c r="FS334" s="2">
        <v>0</v>
      </c>
      <c r="FT334" s="2" t="s">
        <v>44</v>
      </c>
      <c r="FU334" s="2" t="s">
        <v>45</v>
      </c>
      <c r="FV334" s="2"/>
      <c r="FW334" s="2"/>
      <c r="FX334" s="2">
        <v>115.2</v>
      </c>
      <c r="FY334" s="2">
        <v>70.55</v>
      </c>
      <c r="FZ334" s="2"/>
      <c r="GA334" s="2" t="s">
        <v>6</v>
      </c>
      <c r="GB334" s="2"/>
      <c r="GC334" s="2"/>
      <c r="GD334" s="2">
        <v>0</v>
      </c>
      <c r="GE334" s="2"/>
      <c r="GF334" s="2">
        <v>2033871391</v>
      </c>
      <c r="GG334" s="2">
        <v>2</v>
      </c>
      <c r="GH334" s="2">
        <v>1</v>
      </c>
      <c r="GI334" s="2">
        <v>-2</v>
      </c>
      <c r="GJ334" s="2">
        <v>0</v>
      </c>
      <c r="GK334" s="2">
        <f>ROUND(R334*(R12)/100,2)</f>
        <v>0</v>
      </c>
      <c r="GL334" s="2">
        <f t="shared" si="402"/>
        <v>0</v>
      </c>
      <c r="GM334" s="2">
        <f t="shared" si="403"/>
        <v>25.05</v>
      </c>
      <c r="GN334" s="2">
        <f t="shared" si="404"/>
        <v>25.05</v>
      </c>
      <c r="GO334" s="2">
        <f t="shared" si="405"/>
        <v>0</v>
      </c>
      <c r="GP334" s="2">
        <f t="shared" si="406"/>
        <v>0</v>
      </c>
      <c r="GQ334" s="2"/>
      <c r="GR334" s="2">
        <v>0</v>
      </c>
      <c r="GS334" s="2">
        <v>3</v>
      </c>
      <c r="GT334" s="2">
        <v>0</v>
      </c>
      <c r="GU334" s="2" t="s">
        <v>6</v>
      </c>
      <c r="GV334" s="2">
        <f t="shared" si="407"/>
        <v>0</v>
      </c>
      <c r="GW334" s="2">
        <v>1</v>
      </c>
      <c r="GX334" s="2">
        <f t="shared" si="408"/>
        <v>0</v>
      </c>
      <c r="GY334" s="2"/>
      <c r="GZ334" s="2"/>
      <c r="HA334" s="2">
        <v>0</v>
      </c>
      <c r="HB334" s="2">
        <v>0</v>
      </c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17</v>
      </c>
      <c r="B335">
        <v>1</v>
      </c>
      <c r="C335">
        <f>ROW(SmtRes!A728)</f>
        <v>728</v>
      </c>
      <c r="D335">
        <f>ROW(EtalonRes!A730)</f>
        <v>730</v>
      </c>
      <c r="E335" t="s">
        <v>559</v>
      </c>
      <c r="F335" t="s">
        <v>560</v>
      </c>
      <c r="G335" t="s">
        <v>561</v>
      </c>
      <c r="H335" t="s">
        <v>49</v>
      </c>
      <c r="I335">
        <f>ROUND(0.4/100,9)</f>
        <v>4.0000000000000001E-3</v>
      </c>
      <c r="J335">
        <v>0</v>
      </c>
      <c r="O335">
        <f t="shared" si="372"/>
        <v>82.98</v>
      </c>
      <c r="P335">
        <f t="shared" si="373"/>
        <v>2.31</v>
      </c>
      <c r="Q335">
        <f t="shared" si="374"/>
        <v>42.72</v>
      </c>
      <c r="R335">
        <f t="shared" si="375"/>
        <v>5.84</v>
      </c>
      <c r="S335">
        <f t="shared" si="376"/>
        <v>37.950000000000003</v>
      </c>
      <c r="T335">
        <f t="shared" si="377"/>
        <v>0</v>
      </c>
      <c r="U335">
        <f t="shared" si="378"/>
        <v>0.60830399999999996</v>
      </c>
      <c r="V335">
        <f t="shared" si="379"/>
        <v>6.6449999999999995E-2</v>
      </c>
      <c r="W335">
        <f t="shared" si="380"/>
        <v>0</v>
      </c>
      <c r="X335">
        <f t="shared" si="381"/>
        <v>50.36</v>
      </c>
      <c r="Y335">
        <f t="shared" si="382"/>
        <v>31.09</v>
      </c>
      <c r="AA335">
        <v>16697019</v>
      </c>
      <c r="AB335">
        <f t="shared" si="383"/>
        <v>3162.24</v>
      </c>
      <c r="AC335">
        <f t="shared" si="384"/>
        <v>87.97</v>
      </c>
      <c r="AD335">
        <f>ROUND(((((ET335*1.25))-((EU335*1.25)))+AE335),2)</f>
        <v>1628.03</v>
      </c>
      <c r="AE335">
        <f>ROUND(((EU335*1.25)),2)</f>
        <v>222.43</v>
      </c>
      <c r="AF335">
        <f>ROUND(((EV335*1.15)),2)</f>
        <v>1446.24</v>
      </c>
      <c r="AG335">
        <f t="shared" si="387"/>
        <v>0</v>
      </c>
      <c r="AH335">
        <f>((EW335*1.15))</f>
        <v>152.07599999999999</v>
      </c>
      <c r="AI335">
        <f>((EX335*1.25))</f>
        <v>16.612499999999997</v>
      </c>
      <c r="AJ335">
        <f t="shared" si="389"/>
        <v>0</v>
      </c>
      <c r="AK335">
        <v>2647.99</v>
      </c>
      <c r="AL335">
        <v>87.97</v>
      </c>
      <c r="AM335">
        <v>1302.42</v>
      </c>
      <c r="AN335">
        <v>177.94</v>
      </c>
      <c r="AO335">
        <v>1257.5999999999999</v>
      </c>
      <c r="AP335">
        <v>0</v>
      </c>
      <c r="AQ335">
        <v>132.24</v>
      </c>
      <c r="AR335">
        <v>13.29</v>
      </c>
      <c r="AS335">
        <v>0</v>
      </c>
      <c r="AT335">
        <v>115</v>
      </c>
      <c r="AU335">
        <v>71</v>
      </c>
      <c r="AV335">
        <v>1</v>
      </c>
      <c r="AW335">
        <v>1</v>
      </c>
      <c r="AZ335">
        <v>6.56</v>
      </c>
      <c r="BA335">
        <v>6.56</v>
      </c>
      <c r="BB335">
        <v>6.56</v>
      </c>
      <c r="BC335">
        <v>6.56</v>
      </c>
      <c r="BD335" t="s">
        <v>6</v>
      </c>
      <c r="BE335" t="s">
        <v>6</v>
      </c>
      <c r="BF335" t="s">
        <v>6</v>
      </c>
      <c r="BG335" t="s">
        <v>6</v>
      </c>
      <c r="BH335">
        <v>0</v>
      </c>
      <c r="BI335">
        <v>1</v>
      </c>
      <c r="BJ335" t="s">
        <v>562</v>
      </c>
      <c r="BM335">
        <v>16001</v>
      </c>
      <c r="BN335">
        <v>0</v>
      </c>
      <c r="BO335" t="s">
        <v>6</v>
      </c>
      <c r="BP335">
        <v>0</v>
      </c>
      <c r="BQ335">
        <v>2</v>
      </c>
      <c r="BR335">
        <v>0</v>
      </c>
      <c r="BS335">
        <v>6.56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128</v>
      </c>
      <c r="CA335">
        <v>83</v>
      </c>
      <c r="CF335">
        <v>0</v>
      </c>
      <c r="CG335">
        <v>0</v>
      </c>
      <c r="CM335">
        <v>0</v>
      </c>
      <c r="CN335" t="s">
        <v>1430</v>
      </c>
      <c r="CO335">
        <v>0</v>
      </c>
      <c r="CP335">
        <f t="shared" si="390"/>
        <v>82.98</v>
      </c>
      <c r="CQ335">
        <f t="shared" si="391"/>
        <v>577.08319999999992</v>
      </c>
      <c r="CR335">
        <f t="shared" si="392"/>
        <v>10679.8768</v>
      </c>
      <c r="CS335">
        <f t="shared" si="393"/>
        <v>1459.1407999999999</v>
      </c>
      <c r="CT335">
        <f t="shared" si="394"/>
        <v>9487.3343999999997</v>
      </c>
      <c r="CU335">
        <f t="shared" si="395"/>
        <v>0</v>
      </c>
      <c r="CV335">
        <f t="shared" si="396"/>
        <v>152.07599999999999</v>
      </c>
      <c r="CW335">
        <f t="shared" si="397"/>
        <v>16.612499999999997</v>
      </c>
      <c r="CX335">
        <f t="shared" si="398"/>
        <v>0</v>
      </c>
      <c r="CY335">
        <f t="shared" si="399"/>
        <v>50.358500000000006</v>
      </c>
      <c r="CZ335">
        <f t="shared" si="400"/>
        <v>31.090900000000005</v>
      </c>
      <c r="DC335" t="s">
        <v>6</v>
      </c>
      <c r="DD335" t="s">
        <v>6</v>
      </c>
      <c r="DE335" t="s">
        <v>38</v>
      </c>
      <c r="DF335" t="s">
        <v>38</v>
      </c>
      <c r="DG335" t="s">
        <v>39</v>
      </c>
      <c r="DH335" t="s">
        <v>6</v>
      </c>
      <c r="DI335" t="s">
        <v>39</v>
      </c>
      <c r="DJ335" t="s">
        <v>38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1003</v>
      </c>
      <c r="DV335" t="s">
        <v>49</v>
      </c>
      <c r="DW335" t="s">
        <v>49</v>
      </c>
      <c r="DX335">
        <v>100</v>
      </c>
      <c r="EE335">
        <v>16510514</v>
      </c>
      <c r="EF335">
        <v>2</v>
      </c>
      <c r="EG335" t="s">
        <v>40</v>
      </c>
      <c r="EH335">
        <v>0</v>
      </c>
      <c r="EI335" t="s">
        <v>6</v>
      </c>
      <c r="EJ335">
        <v>1</v>
      </c>
      <c r="EK335">
        <v>16001</v>
      </c>
      <c r="EL335" t="s">
        <v>563</v>
      </c>
      <c r="EM335" t="s">
        <v>564</v>
      </c>
      <c r="EO335" t="s">
        <v>43</v>
      </c>
      <c r="EQ335">
        <v>131072</v>
      </c>
      <c r="ER335">
        <v>2647.99</v>
      </c>
      <c r="ES335">
        <v>87.97</v>
      </c>
      <c r="ET335">
        <v>1302.42</v>
      </c>
      <c r="EU335">
        <v>177.94</v>
      </c>
      <c r="EV335">
        <v>1257.5999999999999</v>
      </c>
      <c r="EW335">
        <v>132.24</v>
      </c>
      <c r="EX335">
        <v>13.29</v>
      </c>
      <c r="EY335">
        <v>0</v>
      </c>
      <c r="FQ335">
        <v>0</v>
      </c>
      <c r="FR335">
        <f t="shared" si="401"/>
        <v>0</v>
      </c>
      <c r="FS335">
        <v>0</v>
      </c>
      <c r="FT335" t="s">
        <v>44</v>
      </c>
      <c r="FU335" t="s">
        <v>45</v>
      </c>
      <c r="FX335">
        <v>115.2</v>
      </c>
      <c r="FY335">
        <v>70.55</v>
      </c>
      <c r="GA335" t="s">
        <v>6</v>
      </c>
      <c r="GD335">
        <v>0</v>
      </c>
      <c r="GF335">
        <v>2033871391</v>
      </c>
      <c r="GG335">
        <v>1</v>
      </c>
      <c r="GH335">
        <v>1</v>
      </c>
      <c r="GI335">
        <v>4</v>
      </c>
      <c r="GJ335">
        <v>0</v>
      </c>
      <c r="GK335">
        <f>ROUND(R335*(S12)/100,2)</f>
        <v>0</v>
      </c>
      <c r="GL335">
        <f t="shared" si="402"/>
        <v>0</v>
      </c>
      <c r="GM335">
        <f t="shared" si="403"/>
        <v>164.43</v>
      </c>
      <c r="GN335">
        <f t="shared" si="404"/>
        <v>164.43</v>
      </c>
      <c r="GO335">
        <f t="shared" si="405"/>
        <v>0</v>
      </c>
      <c r="GP335">
        <f t="shared" si="406"/>
        <v>0</v>
      </c>
      <c r="GR335">
        <v>0</v>
      </c>
      <c r="GS335">
        <v>3</v>
      </c>
      <c r="GT335">
        <v>0</v>
      </c>
      <c r="GU335" t="s">
        <v>6</v>
      </c>
      <c r="GV335">
        <f t="shared" si="407"/>
        <v>0</v>
      </c>
      <c r="GW335">
        <v>1</v>
      </c>
      <c r="GX335">
        <f t="shared" si="408"/>
        <v>0</v>
      </c>
      <c r="HA335">
        <v>0</v>
      </c>
      <c r="HB335">
        <v>0</v>
      </c>
      <c r="IK335">
        <v>0</v>
      </c>
    </row>
    <row r="336" spans="1:255" x14ac:dyDescent="0.2">
      <c r="A336" s="2">
        <v>18</v>
      </c>
      <c r="B336" s="2">
        <v>1</v>
      </c>
      <c r="C336" s="2">
        <v>717</v>
      </c>
      <c r="D336" s="2"/>
      <c r="E336" s="2" t="s">
        <v>565</v>
      </c>
      <c r="F336" s="2" t="s">
        <v>566</v>
      </c>
      <c r="G336" s="2" t="s">
        <v>567</v>
      </c>
      <c r="H336" s="2" t="s">
        <v>363</v>
      </c>
      <c r="I336" s="2">
        <f>I334*J336</f>
        <v>0.4</v>
      </c>
      <c r="J336" s="2">
        <v>100</v>
      </c>
      <c r="K336" s="2"/>
      <c r="L336" s="2"/>
      <c r="M336" s="2"/>
      <c r="N336" s="2"/>
      <c r="O336" s="2">
        <f t="shared" si="372"/>
        <v>17.86</v>
      </c>
      <c r="P336" s="2">
        <f t="shared" si="373"/>
        <v>17.86</v>
      </c>
      <c r="Q336" s="2">
        <f t="shared" si="374"/>
        <v>0</v>
      </c>
      <c r="R336" s="2">
        <f t="shared" si="375"/>
        <v>0</v>
      </c>
      <c r="S336" s="2">
        <f t="shared" si="376"/>
        <v>0</v>
      </c>
      <c r="T336" s="2">
        <f t="shared" si="377"/>
        <v>0</v>
      </c>
      <c r="U336" s="2">
        <f t="shared" si="378"/>
        <v>0</v>
      </c>
      <c r="V336" s="2">
        <f t="shared" si="379"/>
        <v>0</v>
      </c>
      <c r="W336" s="2">
        <f t="shared" si="380"/>
        <v>0</v>
      </c>
      <c r="X336" s="2">
        <f t="shared" si="381"/>
        <v>0</v>
      </c>
      <c r="Y336" s="2">
        <f t="shared" si="382"/>
        <v>0</v>
      </c>
      <c r="Z336" s="2"/>
      <c r="AA336" s="2">
        <v>16697018</v>
      </c>
      <c r="AB336" s="2">
        <f t="shared" si="383"/>
        <v>44.64</v>
      </c>
      <c r="AC336" s="2">
        <f t="shared" si="384"/>
        <v>44.64</v>
      </c>
      <c r="AD336" s="2">
        <f t="shared" ref="AD336:AD341" si="409">ROUND((((ET336)-(EU336))+AE336),2)</f>
        <v>0</v>
      </c>
      <c r="AE336" s="2">
        <f t="shared" ref="AE336:AF341" si="410">ROUND((EU336),2)</f>
        <v>0</v>
      </c>
      <c r="AF336" s="2">
        <f t="shared" si="410"/>
        <v>0</v>
      </c>
      <c r="AG336" s="2">
        <f t="shared" si="387"/>
        <v>0</v>
      </c>
      <c r="AH336" s="2">
        <f t="shared" ref="AH336:AI341" si="411">(EW336)</f>
        <v>0</v>
      </c>
      <c r="AI336" s="2">
        <f t="shared" si="411"/>
        <v>0</v>
      </c>
      <c r="AJ336" s="2">
        <f t="shared" si="389"/>
        <v>0</v>
      </c>
      <c r="AK336" s="2">
        <v>44.64</v>
      </c>
      <c r="AL336" s="2">
        <v>44.64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115</v>
      </c>
      <c r="AU336" s="2">
        <v>71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6</v>
      </c>
      <c r="BE336" s="2" t="s">
        <v>6</v>
      </c>
      <c r="BF336" s="2" t="s">
        <v>6</v>
      </c>
      <c r="BG336" s="2" t="s">
        <v>6</v>
      </c>
      <c r="BH336" s="2">
        <v>3</v>
      </c>
      <c r="BI336" s="2">
        <v>1</v>
      </c>
      <c r="BJ336" s="2" t="s">
        <v>568</v>
      </c>
      <c r="BK336" s="2"/>
      <c r="BL336" s="2"/>
      <c r="BM336" s="2">
        <v>16001</v>
      </c>
      <c r="BN336" s="2">
        <v>0</v>
      </c>
      <c r="BO336" s="2" t="s">
        <v>6</v>
      </c>
      <c r="BP336" s="2">
        <v>0</v>
      </c>
      <c r="BQ336" s="2">
        <v>2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6</v>
      </c>
      <c r="BZ336" s="2">
        <v>128</v>
      </c>
      <c r="CA336" s="2">
        <v>83</v>
      </c>
      <c r="CB336" s="2"/>
      <c r="CC336" s="2"/>
      <c r="CD336" s="2"/>
      <c r="CE336" s="2"/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6</v>
      </c>
      <c r="CO336" s="2">
        <v>0</v>
      </c>
      <c r="CP336" s="2">
        <f t="shared" si="390"/>
        <v>17.86</v>
      </c>
      <c r="CQ336" s="2">
        <f t="shared" si="391"/>
        <v>44.64</v>
      </c>
      <c r="CR336" s="2">
        <f t="shared" si="392"/>
        <v>0</v>
      </c>
      <c r="CS336" s="2">
        <f t="shared" si="393"/>
        <v>0</v>
      </c>
      <c r="CT336" s="2">
        <f t="shared" si="394"/>
        <v>0</v>
      </c>
      <c r="CU336" s="2">
        <f t="shared" si="395"/>
        <v>0</v>
      </c>
      <c r="CV336" s="2">
        <f t="shared" si="396"/>
        <v>0</v>
      </c>
      <c r="CW336" s="2">
        <f t="shared" si="397"/>
        <v>0</v>
      </c>
      <c r="CX336" s="2">
        <f t="shared" si="398"/>
        <v>0</v>
      </c>
      <c r="CY336" s="2">
        <f t="shared" si="399"/>
        <v>0</v>
      </c>
      <c r="CZ336" s="2">
        <f t="shared" si="400"/>
        <v>0</v>
      </c>
      <c r="DA336" s="2"/>
      <c r="DB336" s="2"/>
      <c r="DC336" s="2" t="s">
        <v>6</v>
      </c>
      <c r="DD336" s="2" t="s">
        <v>6</v>
      </c>
      <c r="DE336" s="2" t="s">
        <v>6</v>
      </c>
      <c r="DF336" s="2" t="s">
        <v>6</v>
      </c>
      <c r="DG336" s="2" t="s">
        <v>6</v>
      </c>
      <c r="DH336" s="2" t="s">
        <v>6</v>
      </c>
      <c r="DI336" s="2" t="s">
        <v>6</v>
      </c>
      <c r="DJ336" s="2" t="s">
        <v>6</v>
      </c>
      <c r="DK336" s="2" t="s">
        <v>6</v>
      </c>
      <c r="DL336" s="2" t="s">
        <v>6</v>
      </c>
      <c r="DM336" s="2" t="s">
        <v>6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1003</v>
      </c>
      <c r="DV336" s="2" t="s">
        <v>363</v>
      </c>
      <c r="DW336" s="2" t="s">
        <v>363</v>
      </c>
      <c r="DX336" s="2">
        <v>1</v>
      </c>
      <c r="DY336" s="2"/>
      <c r="DZ336" s="2"/>
      <c r="EA336" s="2"/>
      <c r="EB336" s="2"/>
      <c r="EC336" s="2"/>
      <c r="ED336" s="2"/>
      <c r="EE336" s="2">
        <v>16510514</v>
      </c>
      <c r="EF336" s="2">
        <v>2</v>
      </c>
      <c r="EG336" s="2" t="s">
        <v>40</v>
      </c>
      <c r="EH336" s="2">
        <v>0</v>
      </c>
      <c r="EI336" s="2" t="s">
        <v>6</v>
      </c>
      <c r="EJ336" s="2">
        <v>1</v>
      </c>
      <c r="EK336" s="2">
        <v>16001</v>
      </c>
      <c r="EL336" s="2" t="s">
        <v>563</v>
      </c>
      <c r="EM336" s="2" t="s">
        <v>564</v>
      </c>
      <c r="EN336" s="2"/>
      <c r="EO336" s="2" t="s">
        <v>6</v>
      </c>
      <c r="EP336" s="2"/>
      <c r="EQ336" s="2">
        <v>0</v>
      </c>
      <c r="ER336" s="2">
        <v>44.64</v>
      </c>
      <c r="ES336" s="2">
        <v>44.64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si="401"/>
        <v>0</v>
      </c>
      <c r="FS336" s="2">
        <v>0</v>
      </c>
      <c r="FT336" s="2" t="s">
        <v>44</v>
      </c>
      <c r="FU336" s="2" t="s">
        <v>45</v>
      </c>
      <c r="FV336" s="2"/>
      <c r="FW336" s="2"/>
      <c r="FX336" s="2">
        <v>115.2</v>
      </c>
      <c r="FY336" s="2">
        <v>70.55</v>
      </c>
      <c r="FZ336" s="2"/>
      <c r="GA336" s="2" t="s">
        <v>6</v>
      </c>
      <c r="GB336" s="2"/>
      <c r="GC336" s="2"/>
      <c r="GD336" s="2">
        <v>0</v>
      </c>
      <c r="GE336" s="2"/>
      <c r="GF336" s="2">
        <v>1221759298</v>
      </c>
      <c r="GG336" s="2">
        <v>2</v>
      </c>
      <c r="GH336" s="2">
        <v>1</v>
      </c>
      <c r="GI336" s="2">
        <v>-2</v>
      </c>
      <c r="GJ336" s="2">
        <v>0</v>
      </c>
      <c r="GK336" s="2">
        <f>ROUND(R336*(R12)/100,2)</f>
        <v>0</v>
      </c>
      <c r="GL336" s="2">
        <f t="shared" si="402"/>
        <v>0</v>
      </c>
      <c r="GM336" s="2">
        <f t="shared" si="403"/>
        <v>17.86</v>
      </c>
      <c r="GN336" s="2">
        <f t="shared" si="404"/>
        <v>17.86</v>
      </c>
      <c r="GO336" s="2">
        <f t="shared" si="405"/>
        <v>0</v>
      </c>
      <c r="GP336" s="2">
        <f t="shared" si="406"/>
        <v>0</v>
      </c>
      <c r="GQ336" s="2"/>
      <c r="GR336" s="2">
        <v>0</v>
      </c>
      <c r="GS336" s="2">
        <v>3</v>
      </c>
      <c r="GT336" s="2">
        <v>0</v>
      </c>
      <c r="GU336" s="2" t="s">
        <v>6</v>
      </c>
      <c r="GV336" s="2">
        <f t="shared" si="407"/>
        <v>0</v>
      </c>
      <c r="GW336" s="2">
        <v>1</v>
      </c>
      <c r="GX336" s="2">
        <f t="shared" si="408"/>
        <v>0</v>
      </c>
      <c r="GY336" s="2"/>
      <c r="GZ336" s="2"/>
      <c r="HA336" s="2">
        <v>0</v>
      </c>
      <c r="HB336" s="2">
        <v>0</v>
      </c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55" x14ac:dyDescent="0.2">
      <c r="A337">
        <v>18</v>
      </c>
      <c r="B337">
        <v>1</v>
      </c>
      <c r="C337">
        <v>728</v>
      </c>
      <c r="E337" t="s">
        <v>565</v>
      </c>
      <c r="F337" t="s">
        <v>566</v>
      </c>
      <c r="G337" t="s">
        <v>567</v>
      </c>
      <c r="H337" t="s">
        <v>363</v>
      </c>
      <c r="I337">
        <f>I335*J337</f>
        <v>0.4</v>
      </c>
      <c r="J337">
        <v>100</v>
      </c>
      <c r="O337">
        <f t="shared" si="372"/>
        <v>117.14</v>
      </c>
      <c r="P337">
        <f t="shared" si="373"/>
        <v>117.14</v>
      </c>
      <c r="Q337">
        <f t="shared" si="374"/>
        <v>0</v>
      </c>
      <c r="R337">
        <f t="shared" si="375"/>
        <v>0</v>
      </c>
      <c r="S337">
        <f t="shared" si="376"/>
        <v>0</v>
      </c>
      <c r="T337">
        <f t="shared" si="377"/>
        <v>0</v>
      </c>
      <c r="U337">
        <f t="shared" si="378"/>
        <v>0</v>
      </c>
      <c r="V337">
        <f t="shared" si="379"/>
        <v>0</v>
      </c>
      <c r="W337">
        <f t="shared" si="380"/>
        <v>0</v>
      </c>
      <c r="X337">
        <f t="shared" si="381"/>
        <v>0</v>
      </c>
      <c r="Y337">
        <f t="shared" si="382"/>
        <v>0</v>
      </c>
      <c r="AA337">
        <v>16697019</v>
      </c>
      <c r="AB337">
        <f t="shared" si="383"/>
        <v>44.64</v>
      </c>
      <c r="AC337">
        <f t="shared" si="384"/>
        <v>44.64</v>
      </c>
      <c r="AD337">
        <f t="shared" si="409"/>
        <v>0</v>
      </c>
      <c r="AE337">
        <f t="shared" si="410"/>
        <v>0</v>
      </c>
      <c r="AF337">
        <f t="shared" si="410"/>
        <v>0</v>
      </c>
      <c r="AG337">
        <f t="shared" si="387"/>
        <v>0</v>
      </c>
      <c r="AH337">
        <f t="shared" si="411"/>
        <v>0</v>
      </c>
      <c r="AI337">
        <f t="shared" si="411"/>
        <v>0</v>
      </c>
      <c r="AJ337">
        <f t="shared" si="389"/>
        <v>0</v>
      </c>
      <c r="AK337">
        <v>44.64</v>
      </c>
      <c r="AL337">
        <v>44.64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115</v>
      </c>
      <c r="AU337">
        <v>71</v>
      </c>
      <c r="AV337">
        <v>1</v>
      </c>
      <c r="AW337">
        <v>1</v>
      </c>
      <c r="AZ337">
        <v>6.56</v>
      </c>
      <c r="BA337">
        <v>1</v>
      </c>
      <c r="BB337">
        <v>1</v>
      </c>
      <c r="BC337">
        <v>6.56</v>
      </c>
      <c r="BD337" t="s">
        <v>6</v>
      </c>
      <c r="BE337" t="s">
        <v>6</v>
      </c>
      <c r="BF337" t="s">
        <v>6</v>
      </c>
      <c r="BG337" t="s">
        <v>6</v>
      </c>
      <c r="BH337">
        <v>3</v>
      </c>
      <c r="BI337">
        <v>1</v>
      </c>
      <c r="BJ337" t="s">
        <v>568</v>
      </c>
      <c r="BM337">
        <v>16001</v>
      </c>
      <c r="BN337">
        <v>0</v>
      </c>
      <c r="BO337" t="s">
        <v>6</v>
      </c>
      <c r="BP337">
        <v>0</v>
      </c>
      <c r="BQ337">
        <v>2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128</v>
      </c>
      <c r="CA337">
        <v>83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390"/>
        <v>117.14</v>
      </c>
      <c r="CQ337">
        <f t="shared" si="391"/>
        <v>292.83839999999998</v>
      </c>
      <c r="CR337">
        <f t="shared" si="392"/>
        <v>0</v>
      </c>
      <c r="CS337">
        <f t="shared" si="393"/>
        <v>0</v>
      </c>
      <c r="CT337">
        <f t="shared" si="394"/>
        <v>0</v>
      </c>
      <c r="CU337">
        <f t="shared" si="395"/>
        <v>0</v>
      </c>
      <c r="CV337">
        <f t="shared" si="396"/>
        <v>0</v>
      </c>
      <c r="CW337">
        <f t="shared" si="397"/>
        <v>0</v>
      </c>
      <c r="CX337">
        <f t="shared" si="398"/>
        <v>0</v>
      </c>
      <c r="CY337">
        <f t="shared" si="399"/>
        <v>0</v>
      </c>
      <c r="CZ337">
        <f t="shared" si="400"/>
        <v>0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363</v>
      </c>
      <c r="DW337" t="s">
        <v>363</v>
      </c>
      <c r="DX337">
        <v>1</v>
      </c>
      <c r="EE337">
        <v>16510514</v>
      </c>
      <c r="EF337">
        <v>2</v>
      </c>
      <c r="EG337" t="s">
        <v>40</v>
      </c>
      <c r="EH337">
        <v>0</v>
      </c>
      <c r="EI337" t="s">
        <v>6</v>
      </c>
      <c r="EJ337">
        <v>1</v>
      </c>
      <c r="EK337">
        <v>16001</v>
      </c>
      <c r="EL337" t="s">
        <v>563</v>
      </c>
      <c r="EM337" t="s">
        <v>564</v>
      </c>
      <c r="EO337" t="s">
        <v>6</v>
      </c>
      <c r="EQ337">
        <v>0</v>
      </c>
      <c r="ER337">
        <v>44.64</v>
      </c>
      <c r="ES337">
        <v>44.64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401"/>
        <v>0</v>
      </c>
      <c r="FS337">
        <v>0</v>
      </c>
      <c r="FT337" t="s">
        <v>44</v>
      </c>
      <c r="FU337" t="s">
        <v>45</v>
      </c>
      <c r="FX337">
        <v>115.2</v>
      </c>
      <c r="FY337">
        <v>70.55</v>
      </c>
      <c r="GA337" t="s">
        <v>6</v>
      </c>
      <c r="GD337">
        <v>0</v>
      </c>
      <c r="GF337">
        <v>1221759298</v>
      </c>
      <c r="GG337">
        <v>1</v>
      </c>
      <c r="GH337">
        <v>1</v>
      </c>
      <c r="GI337">
        <v>4</v>
      </c>
      <c r="GJ337">
        <v>0</v>
      </c>
      <c r="GK337">
        <f>ROUND(R337*(S12)/100,2)</f>
        <v>0</v>
      </c>
      <c r="GL337">
        <f t="shared" si="402"/>
        <v>0</v>
      </c>
      <c r="GM337">
        <f t="shared" si="403"/>
        <v>117.14</v>
      </c>
      <c r="GN337">
        <f t="shared" si="404"/>
        <v>117.14</v>
      </c>
      <c r="GO337">
        <f t="shared" si="405"/>
        <v>0</v>
      </c>
      <c r="GP337">
        <f t="shared" si="406"/>
        <v>0</v>
      </c>
      <c r="GR337">
        <v>0</v>
      </c>
      <c r="GS337">
        <v>3</v>
      </c>
      <c r="GT337">
        <v>0</v>
      </c>
      <c r="GU337" t="s">
        <v>6</v>
      </c>
      <c r="GV337">
        <f t="shared" si="407"/>
        <v>0</v>
      </c>
      <c r="GW337">
        <v>1</v>
      </c>
      <c r="GX337">
        <f t="shared" si="408"/>
        <v>0</v>
      </c>
      <c r="HA337">
        <v>0</v>
      </c>
      <c r="HB337">
        <v>0</v>
      </c>
      <c r="IK337">
        <v>0</v>
      </c>
    </row>
    <row r="338" spans="1:255" x14ac:dyDescent="0.2">
      <c r="A338" s="2">
        <v>17</v>
      </c>
      <c r="B338" s="2">
        <v>1</v>
      </c>
      <c r="C338" s="2">
        <f>ROW(SmtRes!A734)</f>
        <v>734</v>
      </c>
      <c r="D338" s="2">
        <f>ROW(EtalonRes!A736)</f>
        <v>736</v>
      </c>
      <c r="E338" s="2" t="s">
        <v>569</v>
      </c>
      <c r="F338" s="2" t="s">
        <v>570</v>
      </c>
      <c r="G338" s="2" t="s">
        <v>571</v>
      </c>
      <c r="H338" s="2" t="s">
        <v>90</v>
      </c>
      <c r="I338" s="2">
        <f>ROUND(2/100,9)</f>
        <v>0.02</v>
      </c>
      <c r="J338" s="2">
        <v>0</v>
      </c>
      <c r="K338" s="2"/>
      <c r="L338" s="2"/>
      <c r="M338" s="2"/>
      <c r="N338" s="2"/>
      <c r="O338" s="2">
        <f t="shared" si="372"/>
        <v>19.25</v>
      </c>
      <c r="P338" s="2">
        <f t="shared" si="373"/>
        <v>5.8</v>
      </c>
      <c r="Q338" s="2">
        <f t="shared" si="374"/>
        <v>0.03</v>
      </c>
      <c r="R338" s="2">
        <f t="shared" si="375"/>
        <v>0.01</v>
      </c>
      <c r="S338" s="2">
        <f t="shared" si="376"/>
        <v>13.42</v>
      </c>
      <c r="T338" s="2">
        <f t="shared" si="377"/>
        <v>0</v>
      </c>
      <c r="U338" s="2">
        <f t="shared" si="378"/>
        <v>1.5731999999999999</v>
      </c>
      <c r="V338" s="2">
        <f t="shared" si="379"/>
        <v>1E-3</v>
      </c>
      <c r="W338" s="2">
        <f t="shared" si="380"/>
        <v>0</v>
      </c>
      <c r="X338" s="2">
        <f t="shared" si="381"/>
        <v>10.48</v>
      </c>
      <c r="Y338" s="2">
        <f t="shared" si="382"/>
        <v>6.72</v>
      </c>
      <c r="Z338" s="2"/>
      <c r="AA338" s="2">
        <v>16697018</v>
      </c>
      <c r="AB338" s="2">
        <f t="shared" si="383"/>
        <v>962.77</v>
      </c>
      <c r="AC338" s="2">
        <f t="shared" si="384"/>
        <v>290.24</v>
      </c>
      <c r="AD338" s="2">
        <f t="shared" si="409"/>
        <v>1.56</v>
      </c>
      <c r="AE338" s="2">
        <f t="shared" si="410"/>
        <v>0.68</v>
      </c>
      <c r="AF338" s="2">
        <f t="shared" si="410"/>
        <v>670.97</v>
      </c>
      <c r="AG338" s="2">
        <f t="shared" si="387"/>
        <v>0</v>
      </c>
      <c r="AH338" s="2">
        <f t="shared" si="411"/>
        <v>78.66</v>
      </c>
      <c r="AI338" s="2">
        <f t="shared" si="411"/>
        <v>0.05</v>
      </c>
      <c r="AJ338" s="2">
        <f t="shared" si="389"/>
        <v>0</v>
      </c>
      <c r="AK338" s="2">
        <v>962.77</v>
      </c>
      <c r="AL338" s="2">
        <v>290.24</v>
      </c>
      <c r="AM338" s="2">
        <v>1.56</v>
      </c>
      <c r="AN338" s="2">
        <v>0.68</v>
      </c>
      <c r="AO338" s="2">
        <v>670.97</v>
      </c>
      <c r="AP338" s="2">
        <v>0</v>
      </c>
      <c r="AQ338" s="2">
        <v>78.66</v>
      </c>
      <c r="AR338" s="2">
        <v>0.05</v>
      </c>
      <c r="AS338" s="2">
        <v>0</v>
      </c>
      <c r="AT338" s="2">
        <v>78</v>
      </c>
      <c r="AU338" s="2">
        <v>50</v>
      </c>
      <c r="AV338" s="2">
        <v>1</v>
      </c>
      <c r="AW338" s="2">
        <v>1</v>
      </c>
      <c r="AX338" s="2"/>
      <c r="AY338" s="2"/>
      <c r="AZ338" s="2">
        <v>1</v>
      </c>
      <c r="BA338" s="2">
        <v>1</v>
      </c>
      <c r="BB338" s="2">
        <v>1</v>
      </c>
      <c r="BC338" s="2">
        <v>1</v>
      </c>
      <c r="BD338" s="2" t="s">
        <v>6</v>
      </c>
      <c r="BE338" s="2" t="s">
        <v>6</v>
      </c>
      <c r="BF338" s="2" t="s">
        <v>6</v>
      </c>
      <c r="BG338" s="2" t="s">
        <v>6</v>
      </c>
      <c r="BH338" s="2">
        <v>0</v>
      </c>
      <c r="BI338" s="2">
        <v>1</v>
      </c>
      <c r="BJ338" s="2" t="s">
        <v>572</v>
      </c>
      <c r="BK338" s="2"/>
      <c r="BL338" s="2"/>
      <c r="BM338" s="2">
        <v>69001</v>
      </c>
      <c r="BN338" s="2">
        <v>0</v>
      </c>
      <c r="BO338" s="2" t="s">
        <v>6</v>
      </c>
      <c r="BP338" s="2">
        <v>0</v>
      </c>
      <c r="BQ338" s="2">
        <v>6</v>
      </c>
      <c r="BR338" s="2">
        <v>0</v>
      </c>
      <c r="BS338" s="2">
        <v>1</v>
      </c>
      <c r="BT338" s="2">
        <v>1</v>
      </c>
      <c r="BU338" s="2">
        <v>1</v>
      </c>
      <c r="BV338" s="2">
        <v>1</v>
      </c>
      <c r="BW338" s="2">
        <v>1</v>
      </c>
      <c r="BX338" s="2">
        <v>1</v>
      </c>
      <c r="BY338" s="2" t="s">
        <v>6</v>
      </c>
      <c r="BZ338" s="2">
        <v>78</v>
      </c>
      <c r="CA338" s="2">
        <v>50</v>
      </c>
      <c r="CB338" s="2"/>
      <c r="CC338" s="2"/>
      <c r="CD338" s="2"/>
      <c r="CE338" s="2"/>
      <c r="CF338" s="2">
        <v>0</v>
      </c>
      <c r="CG338" s="2">
        <v>0</v>
      </c>
      <c r="CH338" s="2"/>
      <c r="CI338" s="2"/>
      <c r="CJ338" s="2"/>
      <c r="CK338" s="2"/>
      <c r="CL338" s="2"/>
      <c r="CM338" s="2">
        <v>0</v>
      </c>
      <c r="CN338" s="2" t="s">
        <v>6</v>
      </c>
      <c r="CO338" s="2">
        <v>0</v>
      </c>
      <c r="CP338" s="2">
        <f t="shared" si="390"/>
        <v>19.25</v>
      </c>
      <c r="CQ338" s="2">
        <f t="shared" si="391"/>
        <v>290.24</v>
      </c>
      <c r="CR338" s="2">
        <f t="shared" si="392"/>
        <v>1.56</v>
      </c>
      <c r="CS338" s="2">
        <f t="shared" si="393"/>
        <v>0.68</v>
      </c>
      <c r="CT338" s="2">
        <f t="shared" si="394"/>
        <v>670.97</v>
      </c>
      <c r="CU338" s="2">
        <f t="shared" si="395"/>
        <v>0</v>
      </c>
      <c r="CV338" s="2">
        <f t="shared" si="396"/>
        <v>78.66</v>
      </c>
      <c r="CW338" s="2">
        <f t="shared" si="397"/>
        <v>0.05</v>
      </c>
      <c r="CX338" s="2">
        <f t="shared" si="398"/>
        <v>0</v>
      </c>
      <c r="CY338" s="2">
        <f t="shared" si="399"/>
        <v>10.4754</v>
      </c>
      <c r="CZ338" s="2">
        <f t="shared" si="400"/>
        <v>6.7149999999999999</v>
      </c>
      <c r="DA338" s="2"/>
      <c r="DB338" s="2"/>
      <c r="DC338" s="2" t="s">
        <v>6</v>
      </c>
      <c r="DD338" s="2" t="s">
        <v>6</v>
      </c>
      <c r="DE338" s="2" t="s">
        <v>6</v>
      </c>
      <c r="DF338" s="2" t="s">
        <v>6</v>
      </c>
      <c r="DG338" s="2" t="s">
        <v>6</v>
      </c>
      <c r="DH338" s="2" t="s">
        <v>6</v>
      </c>
      <c r="DI338" s="2" t="s">
        <v>6</v>
      </c>
      <c r="DJ338" s="2" t="s">
        <v>6</v>
      </c>
      <c r="DK338" s="2" t="s">
        <v>6</v>
      </c>
      <c r="DL338" s="2" t="s">
        <v>6</v>
      </c>
      <c r="DM338" s="2" t="s">
        <v>6</v>
      </c>
      <c r="DN338" s="2">
        <v>0</v>
      </c>
      <c r="DO338" s="2">
        <v>0</v>
      </c>
      <c r="DP338" s="2">
        <v>1</v>
      </c>
      <c r="DQ338" s="2">
        <v>1</v>
      </c>
      <c r="DR338" s="2"/>
      <c r="DS338" s="2"/>
      <c r="DT338" s="2"/>
      <c r="DU338" s="2">
        <v>1013</v>
      </c>
      <c r="DV338" s="2" t="s">
        <v>90</v>
      </c>
      <c r="DW338" s="2" t="s">
        <v>90</v>
      </c>
      <c r="DX338" s="2">
        <v>1</v>
      </c>
      <c r="DY338" s="2"/>
      <c r="DZ338" s="2"/>
      <c r="EA338" s="2"/>
      <c r="EB338" s="2"/>
      <c r="EC338" s="2"/>
      <c r="ED338" s="2"/>
      <c r="EE338" s="2">
        <v>16510614</v>
      </c>
      <c r="EF338" s="2">
        <v>6</v>
      </c>
      <c r="EG338" s="2" t="s">
        <v>20</v>
      </c>
      <c r="EH338" s="2">
        <v>0</v>
      </c>
      <c r="EI338" s="2" t="s">
        <v>6</v>
      </c>
      <c r="EJ338" s="2">
        <v>1</v>
      </c>
      <c r="EK338" s="2">
        <v>69001</v>
      </c>
      <c r="EL338" s="2" t="s">
        <v>531</v>
      </c>
      <c r="EM338" s="2" t="s">
        <v>532</v>
      </c>
      <c r="EN338" s="2"/>
      <c r="EO338" s="2" t="s">
        <v>6</v>
      </c>
      <c r="EP338" s="2"/>
      <c r="EQ338" s="2">
        <v>131072</v>
      </c>
      <c r="ER338" s="2">
        <v>962.77</v>
      </c>
      <c r="ES338" s="2">
        <v>290.24</v>
      </c>
      <c r="ET338" s="2">
        <v>1.56</v>
      </c>
      <c r="EU338" s="2">
        <v>0.68</v>
      </c>
      <c r="EV338" s="2">
        <v>670.97</v>
      </c>
      <c r="EW338" s="2">
        <v>78.66</v>
      </c>
      <c r="EX338" s="2">
        <v>0.05</v>
      </c>
      <c r="EY338" s="2">
        <v>0</v>
      </c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>
        <v>0</v>
      </c>
      <c r="FR338" s="2">
        <f t="shared" si="401"/>
        <v>0</v>
      </c>
      <c r="FS338" s="2">
        <v>0</v>
      </c>
      <c r="FT338" s="2"/>
      <c r="FU338" s="2"/>
      <c r="FV338" s="2"/>
      <c r="FW338" s="2"/>
      <c r="FX338" s="2">
        <v>78</v>
      </c>
      <c r="FY338" s="2">
        <v>50</v>
      </c>
      <c r="FZ338" s="2"/>
      <c r="GA338" s="2" t="s">
        <v>6</v>
      </c>
      <c r="GB338" s="2"/>
      <c r="GC338" s="2"/>
      <c r="GD338" s="2">
        <v>0</v>
      </c>
      <c r="GE338" s="2"/>
      <c r="GF338" s="2">
        <v>-390259048</v>
      </c>
      <c r="GG338" s="2">
        <v>2</v>
      </c>
      <c r="GH338" s="2">
        <v>1</v>
      </c>
      <c r="GI338" s="2">
        <v>-2</v>
      </c>
      <c r="GJ338" s="2">
        <v>0</v>
      </c>
      <c r="GK338" s="2">
        <f>ROUND(R338*(R12)/100,2)</f>
        <v>0</v>
      </c>
      <c r="GL338" s="2">
        <f t="shared" si="402"/>
        <v>0</v>
      </c>
      <c r="GM338" s="2">
        <f t="shared" si="403"/>
        <v>36.450000000000003</v>
      </c>
      <c r="GN338" s="2">
        <f t="shared" si="404"/>
        <v>36.450000000000003</v>
      </c>
      <c r="GO338" s="2">
        <f t="shared" si="405"/>
        <v>0</v>
      </c>
      <c r="GP338" s="2">
        <f t="shared" si="406"/>
        <v>0</v>
      </c>
      <c r="GQ338" s="2"/>
      <c r="GR338" s="2">
        <v>0</v>
      </c>
      <c r="GS338" s="2">
        <v>3</v>
      </c>
      <c r="GT338" s="2">
        <v>0</v>
      </c>
      <c r="GU338" s="2" t="s">
        <v>6</v>
      </c>
      <c r="GV338" s="2">
        <f t="shared" si="407"/>
        <v>0</v>
      </c>
      <c r="GW338" s="2">
        <v>1</v>
      </c>
      <c r="GX338" s="2">
        <f t="shared" si="408"/>
        <v>0</v>
      </c>
      <c r="GY338" s="2"/>
      <c r="GZ338" s="2"/>
      <c r="HA338" s="2">
        <v>0</v>
      </c>
      <c r="HB338" s="2">
        <v>0</v>
      </c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>
        <v>0</v>
      </c>
      <c r="IL338" s="2"/>
      <c r="IM338" s="2"/>
      <c r="IN338" s="2"/>
      <c r="IO338" s="2"/>
      <c r="IP338" s="2"/>
      <c r="IQ338" s="2"/>
      <c r="IR338" s="2"/>
      <c r="IS338" s="2"/>
      <c r="IT338" s="2"/>
      <c r="IU338" s="2"/>
    </row>
    <row r="339" spans="1:255" x14ac:dyDescent="0.2">
      <c r="A339">
        <v>17</v>
      </c>
      <c r="B339">
        <v>1</v>
      </c>
      <c r="C339">
        <f>ROW(SmtRes!A740)</f>
        <v>740</v>
      </c>
      <c r="D339">
        <f>ROW(EtalonRes!A742)</f>
        <v>742</v>
      </c>
      <c r="E339" t="s">
        <v>569</v>
      </c>
      <c r="F339" t="s">
        <v>570</v>
      </c>
      <c r="G339" t="s">
        <v>571</v>
      </c>
      <c r="H339" t="s">
        <v>90</v>
      </c>
      <c r="I339">
        <f>ROUND(2/100,9)</f>
        <v>0.02</v>
      </c>
      <c r="J339">
        <v>0</v>
      </c>
      <c r="O339">
        <f t="shared" si="372"/>
        <v>126.31</v>
      </c>
      <c r="P339">
        <f t="shared" si="373"/>
        <v>38.08</v>
      </c>
      <c r="Q339">
        <f t="shared" si="374"/>
        <v>0.2</v>
      </c>
      <c r="R339">
        <f t="shared" si="375"/>
        <v>0.09</v>
      </c>
      <c r="S339">
        <f t="shared" si="376"/>
        <v>88.03</v>
      </c>
      <c r="T339">
        <f t="shared" si="377"/>
        <v>0</v>
      </c>
      <c r="U339">
        <f t="shared" si="378"/>
        <v>1.5731999999999999</v>
      </c>
      <c r="V339">
        <f t="shared" si="379"/>
        <v>1E-3</v>
      </c>
      <c r="W339">
        <f t="shared" si="380"/>
        <v>0</v>
      </c>
      <c r="X339">
        <f t="shared" si="381"/>
        <v>68.73</v>
      </c>
      <c r="Y339">
        <f t="shared" si="382"/>
        <v>44.06</v>
      </c>
      <c r="AA339">
        <v>16697019</v>
      </c>
      <c r="AB339">
        <f t="shared" si="383"/>
        <v>962.77</v>
      </c>
      <c r="AC339">
        <f t="shared" si="384"/>
        <v>290.24</v>
      </c>
      <c r="AD339">
        <f t="shared" si="409"/>
        <v>1.56</v>
      </c>
      <c r="AE339">
        <f t="shared" si="410"/>
        <v>0.68</v>
      </c>
      <c r="AF339">
        <f t="shared" si="410"/>
        <v>670.97</v>
      </c>
      <c r="AG339">
        <f t="shared" si="387"/>
        <v>0</v>
      </c>
      <c r="AH339">
        <f t="shared" si="411"/>
        <v>78.66</v>
      </c>
      <c r="AI339">
        <f t="shared" si="411"/>
        <v>0.05</v>
      </c>
      <c r="AJ339">
        <f t="shared" si="389"/>
        <v>0</v>
      </c>
      <c r="AK339">
        <v>962.77</v>
      </c>
      <c r="AL339">
        <v>290.24</v>
      </c>
      <c r="AM339">
        <v>1.56</v>
      </c>
      <c r="AN339">
        <v>0.68</v>
      </c>
      <c r="AO339">
        <v>670.97</v>
      </c>
      <c r="AP339">
        <v>0</v>
      </c>
      <c r="AQ339">
        <v>78.66</v>
      </c>
      <c r="AR339">
        <v>0.05</v>
      </c>
      <c r="AS339">
        <v>0</v>
      </c>
      <c r="AT339">
        <v>78</v>
      </c>
      <c r="AU339">
        <v>50</v>
      </c>
      <c r="AV339">
        <v>1</v>
      </c>
      <c r="AW339">
        <v>1</v>
      </c>
      <c r="AZ339">
        <v>6.56</v>
      </c>
      <c r="BA339">
        <v>6.56</v>
      </c>
      <c r="BB339">
        <v>6.56</v>
      </c>
      <c r="BC339">
        <v>6.56</v>
      </c>
      <c r="BD339" t="s">
        <v>6</v>
      </c>
      <c r="BE339" t="s">
        <v>6</v>
      </c>
      <c r="BF339" t="s">
        <v>6</v>
      </c>
      <c r="BG339" t="s">
        <v>6</v>
      </c>
      <c r="BH339">
        <v>0</v>
      </c>
      <c r="BI339">
        <v>1</v>
      </c>
      <c r="BJ339" t="s">
        <v>572</v>
      </c>
      <c r="BM339">
        <v>69001</v>
      </c>
      <c r="BN339">
        <v>0</v>
      </c>
      <c r="BO339" t="s">
        <v>6</v>
      </c>
      <c r="BP339">
        <v>0</v>
      </c>
      <c r="BQ339">
        <v>6</v>
      </c>
      <c r="BR339">
        <v>0</v>
      </c>
      <c r="BS339">
        <v>6.56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78</v>
      </c>
      <c r="CA339">
        <v>50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390"/>
        <v>126.31</v>
      </c>
      <c r="CQ339">
        <f t="shared" si="391"/>
        <v>1903.9744000000001</v>
      </c>
      <c r="CR339">
        <f t="shared" si="392"/>
        <v>10.233599999999999</v>
      </c>
      <c r="CS339">
        <f t="shared" si="393"/>
        <v>4.4607999999999999</v>
      </c>
      <c r="CT339">
        <f t="shared" si="394"/>
        <v>4401.5631999999996</v>
      </c>
      <c r="CU339">
        <f t="shared" si="395"/>
        <v>0</v>
      </c>
      <c r="CV339">
        <f t="shared" si="396"/>
        <v>78.66</v>
      </c>
      <c r="CW339">
        <f t="shared" si="397"/>
        <v>0.05</v>
      </c>
      <c r="CX339">
        <f t="shared" si="398"/>
        <v>0</v>
      </c>
      <c r="CY339">
        <f t="shared" si="399"/>
        <v>68.73360000000001</v>
      </c>
      <c r="CZ339">
        <f t="shared" si="400"/>
        <v>44.06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1013</v>
      </c>
      <c r="DV339" t="s">
        <v>90</v>
      </c>
      <c r="DW339" t="s">
        <v>90</v>
      </c>
      <c r="DX339">
        <v>1</v>
      </c>
      <c r="EE339">
        <v>16510614</v>
      </c>
      <c r="EF339">
        <v>6</v>
      </c>
      <c r="EG339" t="s">
        <v>20</v>
      </c>
      <c r="EH339">
        <v>0</v>
      </c>
      <c r="EI339" t="s">
        <v>6</v>
      </c>
      <c r="EJ339">
        <v>1</v>
      </c>
      <c r="EK339">
        <v>69001</v>
      </c>
      <c r="EL339" t="s">
        <v>531</v>
      </c>
      <c r="EM339" t="s">
        <v>532</v>
      </c>
      <c r="EO339" t="s">
        <v>6</v>
      </c>
      <c r="EQ339">
        <v>131072</v>
      </c>
      <c r="ER339">
        <v>962.77</v>
      </c>
      <c r="ES339">
        <v>290.24</v>
      </c>
      <c r="ET339">
        <v>1.56</v>
      </c>
      <c r="EU339">
        <v>0.68</v>
      </c>
      <c r="EV339">
        <v>670.97</v>
      </c>
      <c r="EW339">
        <v>78.66</v>
      </c>
      <c r="EX339">
        <v>0.05</v>
      </c>
      <c r="EY339">
        <v>0</v>
      </c>
      <c r="FQ339">
        <v>0</v>
      </c>
      <c r="FR339">
        <f t="shared" si="401"/>
        <v>0</v>
      </c>
      <c r="FS339">
        <v>0</v>
      </c>
      <c r="FX339">
        <v>78</v>
      </c>
      <c r="FY339">
        <v>50</v>
      </c>
      <c r="GA339" t="s">
        <v>6</v>
      </c>
      <c r="GD339">
        <v>0</v>
      </c>
      <c r="GF339">
        <v>-390259048</v>
      </c>
      <c r="GG339">
        <v>1</v>
      </c>
      <c r="GH339">
        <v>1</v>
      </c>
      <c r="GI339">
        <v>4</v>
      </c>
      <c r="GJ339">
        <v>0</v>
      </c>
      <c r="GK339">
        <f>ROUND(R339*(S12)/100,2)</f>
        <v>0</v>
      </c>
      <c r="GL339">
        <f t="shared" si="402"/>
        <v>0</v>
      </c>
      <c r="GM339">
        <f t="shared" si="403"/>
        <v>239.1</v>
      </c>
      <c r="GN339">
        <f t="shared" si="404"/>
        <v>239.1</v>
      </c>
      <c r="GO339">
        <f t="shared" si="405"/>
        <v>0</v>
      </c>
      <c r="GP339">
        <f t="shared" si="406"/>
        <v>0</v>
      </c>
      <c r="GR339">
        <v>0</v>
      </c>
      <c r="GS339">
        <v>3</v>
      </c>
      <c r="GT339">
        <v>0</v>
      </c>
      <c r="GU339" t="s">
        <v>6</v>
      </c>
      <c r="GV339">
        <f t="shared" si="407"/>
        <v>0</v>
      </c>
      <c r="GW339">
        <v>1</v>
      </c>
      <c r="GX339">
        <f t="shared" si="408"/>
        <v>0</v>
      </c>
      <c r="HA339">
        <v>0</v>
      </c>
      <c r="HB339">
        <v>0</v>
      </c>
      <c r="IK339">
        <v>0</v>
      </c>
    </row>
    <row r="340" spans="1:255" x14ac:dyDescent="0.2">
      <c r="A340" s="2">
        <v>18</v>
      </c>
      <c r="B340" s="2">
        <v>1</v>
      </c>
      <c r="C340" s="2">
        <v>733</v>
      </c>
      <c r="D340" s="2"/>
      <c r="E340" s="2" t="s">
        <v>573</v>
      </c>
      <c r="F340" s="2" t="s">
        <v>574</v>
      </c>
      <c r="G340" s="2" t="s">
        <v>575</v>
      </c>
      <c r="H340" s="2" t="s">
        <v>249</v>
      </c>
      <c r="I340" s="2">
        <f>I338*J340</f>
        <v>4.0000000000000001E-3</v>
      </c>
      <c r="J340" s="2">
        <v>0.2</v>
      </c>
      <c r="K340" s="2"/>
      <c r="L340" s="2"/>
      <c r="M340" s="2"/>
      <c r="N340" s="2"/>
      <c r="O340" s="2">
        <f t="shared" si="372"/>
        <v>2.2400000000000002</v>
      </c>
      <c r="P340" s="2">
        <f t="shared" si="373"/>
        <v>2.2400000000000002</v>
      </c>
      <c r="Q340" s="2">
        <f t="shared" si="374"/>
        <v>0</v>
      </c>
      <c r="R340" s="2">
        <f t="shared" si="375"/>
        <v>0</v>
      </c>
      <c r="S340" s="2">
        <f t="shared" si="376"/>
        <v>0</v>
      </c>
      <c r="T340" s="2">
        <f t="shared" si="377"/>
        <v>0</v>
      </c>
      <c r="U340" s="2">
        <f t="shared" si="378"/>
        <v>0</v>
      </c>
      <c r="V340" s="2">
        <f t="shared" si="379"/>
        <v>0</v>
      </c>
      <c r="W340" s="2">
        <f t="shared" si="380"/>
        <v>0</v>
      </c>
      <c r="X340" s="2">
        <f t="shared" si="381"/>
        <v>0</v>
      </c>
      <c r="Y340" s="2">
        <f t="shared" si="382"/>
        <v>0</v>
      </c>
      <c r="Z340" s="2"/>
      <c r="AA340" s="2">
        <v>16697018</v>
      </c>
      <c r="AB340" s="2">
        <f t="shared" si="383"/>
        <v>560</v>
      </c>
      <c r="AC340" s="2">
        <f t="shared" si="384"/>
        <v>560</v>
      </c>
      <c r="AD340" s="2">
        <f t="shared" si="409"/>
        <v>0</v>
      </c>
      <c r="AE340" s="2">
        <f t="shared" si="410"/>
        <v>0</v>
      </c>
      <c r="AF340" s="2">
        <f t="shared" si="410"/>
        <v>0</v>
      </c>
      <c r="AG340" s="2">
        <f t="shared" si="387"/>
        <v>0</v>
      </c>
      <c r="AH340" s="2">
        <f t="shared" si="411"/>
        <v>0</v>
      </c>
      <c r="AI340" s="2">
        <f t="shared" si="411"/>
        <v>0</v>
      </c>
      <c r="AJ340" s="2">
        <f t="shared" si="389"/>
        <v>0</v>
      </c>
      <c r="AK340" s="2">
        <v>560</v>
      </c>
      <c r="AL340" s="2">
        <v>560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78</v>
      </c>
      <c r="AU340" s="2">
        <v>50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6</v>
      </c>
      <c r="BE340" s="2" t="s">
        <v>6</v>
      </c>
      <c r="BF340" s="2" t="s">
        <v>6</v>
      </c>
      <c r="BG340" s="2" t="s">
        <v>6</v>
      </c>
      <c r="BH340" s="2">
        <v>3</v>
      </c>
      <c r="BI340" s="2">
        <v>1</v>
      </c>
      <c r="BJ340" s="2" t="s">
        <v>576</v>
      </c>
      <c r="BK340" s="2"/>
      <c r="BL340" s="2"/>
      <c r="BM340" s="2">
        <v>69001</v>
      </c>
      <c r="BN340" s="2">
        <v>0</v>
      </c>
      <c r="BO340" s="2" t="s">
        <v>6</v>
      </c>
      <c r="BP340" s="2">
        <v>0</v>
      </c>
      <c r="BQ340" s="2">
        <v>6</v>
      </c>
      <c r="BR340" s="2">
        <v>0</v>
      </c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6</v>
      </c>
      <c r="BZ340" s="2">
        <v>78</v>
      </c>
      <c r="CA340" s="2">
        <v>50</v>
      </c>
      <c r="CB340" s="2"/>
      <c r="CC340" s="2"/>
      <c r="CD340" s="2"/>
      <c r="CE340" s="2"/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6</v>
      </c>
      <c r="CO340" s="2">
        <v>0</v>
      </c>
      <c r="CP340" s="2">
        <f t="shared" si="390"/>
        <v>2.2400000000000002</v>
      </c>
      <c r="CQ340" s="2">
        <f t="shared" si="391"/>
        <v>560</v>
      </c>
      <c r="CR340" s="2">
        <f t="shared" si="392"/>
        <v>0</v>
      </c>
      <c r="CS340" s="2">
        <f t="shared" si="393"/>
        <v>0</v>
      </c>
      <c r="CT340" s="2">
        <f t="shared" si="394"/>
        <v>0</v>
      </c>
      <c r="CU340" s="2">
        <f t="shared" si="395"/>
        <v>0</v>
      </c>
      <c r="CV340" s="2">
        <f t="shared" si="396"/>
        <v>0</v>
      </c>
      <c r="CW340" s="2">
        <f t="shared" si="397"/>
        <v>0</v>
      </c>
      <c r="CX340" s="2">
        <f t="shared" si="398"/>
        <v>0</v>
      </c>
      <c r="CY340" s="2">
        <f t="shared" si="399"/>
        <v>0</v>
      </c>
      <c r="CZ340" s="2">
        <f t="shared" si="400"/>
        <v>0</v>
      </c>
      <c r="DA340" s="2"/>
      <c r="DB340" s="2"/>
      <c r="DC340" s="2" t="s">
        <v>6</v>
      </c>
      <c r="DD340" s="2" t="s">
        <v>6</v>
      </c>
      <c r="DE340" s="2" t="s">
        <v>6</v>
      </c>
      <c r="DF340" s="2" t="s">
        <v>6</v>
      </c>
      <c r="DG340" s="2" t="s">
        <v>6</v>
      </c>
      <c r="DH340" s="2" t="s">
        <v>6</v>
      </c>
      <c r="DI340" s="2" t="s">
        <v>6</v>
      </c>
      <c r="DJ340" s="2" t="s">
        <v>6</v>
      </c>
      <c r="DK340" s="2" t="s">
        <v>6</v>
      </c>
      <c r="DL340" s="2" t="s">
        <v>6</v>
      </c>
      <c r="DM340" s="2" t="s">
        <v>6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1007</v>
      </c>
      <c r="DV340" s="2" t="s">
        <v>249</v>
      </c>
      <c r="DW340" s="2" t="s">
        <v>249</v>
      </c>
      <c r="DX340" s="2">
        <v>1</v>
      </c>
      <c r="DY340" s="2"/>
      <c r="DZ340" s="2"/>
      <c r="EA340" s="2"/>
      <c r="EB340" s="2"/>
      <c r="EC340" s="2"/>
      <c r="ED340" s="2"/>
      <c r="EE340" s="2">
        <v>16510614</v>
      </c>
      <c r="EF340" s="2">
        <v>6</v>
      </c>
      <c r="EG340" s="2" t="s">
        <v>20</v>
      </c>
      <c r="EH340" s="2">
        <v>0</v>
      </c>
      <c r="EI340" s="2" t="s">
        <v>6</v>
      </c>
      <c r="EJ340" s="2">
        <v>1</v>
      </c>
      <c r="EK340" s="2">
        <v>69001</v>
      </c>
      <c r="EL340" s="2" t="s">
        <v>531</v>
      </c>
      <c r="EM340" s="2" t="s">
        <v>532</v>
      </c>
      <c r="EN340" s="2"/>
      <c r="EO340" s="2" t="s">
        <v>6</v>
      </c>
      <c r="EP340" s="2"/>
      <c r="EQ340" s="2">
        <v>0</v>
      </c>
      <c r="ER340" s="2">
        <v>560</v>
      </c>
      <c r="ES340" s="2">
        <v>560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si="401"/>
        <v>0</v>
      </c>
      <c r="FS340" s="2">
        <v>0</v>
      </c>
      <c r="FT340" s="2"/>
      <c r="FU340" s="2"/>
      <c r="FV340" s="2"/>
      <c r="FW340" s="2"/>
      <c r="FX340" s="2">
        <v>78</v>
      </c>
      <c r="FY340" s="2">
        <v>50</v>
      </c>
      <c r="FZ340" s="2"/>
      <c r="GA340" s="2" t="s">
        <v>6</v>
      </c>
      <c r="GB340" s="2"/>
      <c r="GC340" s="2"/>
      <c r="GD340" s="2">
        <v>0</v>
      </c>
      <c r="GE340" s="2"/>
      <c r="GF340" s="2">
        <v>628368960</v>
      </c>
      <c r="GG340" s="2">
        <v>2</v>
      </c>
      <c r="GH340" s="2">
        <v>1</v>
      </c>
      <c r="GI340" s="2">
        <v>-2</v>
      </c>
      <c r="GJ340" s="2">
        <v>0</v>
      </c>
      <c r="GK340" s="2">
        <f>ROUND(R340*(R12)/100,2)</f>
        <v>0</v>
      </c>
      <c r="GL340" s="2">
        <f t="shared" si="402"/>
        <v>0</v>
      </c>
      <c r="GM340" s="2">
        <f t="shared" si="403"/>
        <v>2.2400000000000002</v>
      </c>
      <c r="GN340" s="2">
        <f t="shared" si="404"/>
        <v>2.2400000000000002</v>
      </c>
      <c r="GO340" s="2">
        <f t="shared" si="405"/>
        <v>0</v>
      </c>
      <c r="GP340" s="2">
        <f t="shared" si="406"/>
        <v>0</v>
      </c>
      <c r="GQ340" s="2"/>
      <c r="GR340" s="2">
        <v>0</v>
      </c>
      <c r="GS340" s="2">
        <v>3</v>
      </c>
      <c r="GT340" s="2">
        <v>0</v>
      </c>
      <c r="GU340" s="2" t="s">
        <v>6</v>
      </c>
      <c r="GV340" s="2">
        <f t="shared" si="407"/>
        <v>0</v>
      </c>
      <c r="GW340" s="2">
        <v>1</v>
      </c>
      <c r="GX340" s="2">
        <f t="shared" si="408"/>
        <v>0</v>
      </c>
      <c r="GY340" s="2"/>
      <c r="GZ340" s="2"/>
      <c r="HA340" s="2">
        <v>0</v>
      </c>
      <c r="HB340" s="2">
        <v>0</v>
      </c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>
        <v>0</v>
      </c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18</v>
      </c>
      <c r="B341">
        <v>1</v>
      </c>
      <c r="C341">
        <v>739</v>
      </c>
      <c r="E341" t="s">
        <v>573</v>
      </c>
      <c r="F341" t="s">
        <v>574</v>
      </c>
      <c r="G341" t="s">
        <v>575</v>
      </c>
      <c r="H341" t="s">
        <v>249</v>
      </c>
      <c r="I341">
        <f>I339*J341</f>
        <v>4.0000000000000001E-3</v>
      </c>
      <c r="J341">
        <v>0.2</v>
      </c>
      <c r="O341">
        <f t="shared" si="372"/>
        <v>14.69</v>
      </c>
      <c r="P341">
        <f t="shared" si="373"/>
        <v>14.69</v>
      </c>
      <c r="Q341">
        <f t="shared" si="374"/>
        <v>0</v>
      </c>
      <c r="R341">
        <f t="shared" si="375"/>
        <v>0</v>
      </c>
      <c r="S341">
        <f t="shared" si="376"/>
        <v>0</v>
      </c>
      <c r="T341">
        <f t="shared" si="377"/>
        <v>0</v>
      </c>
      <c r="U341">
        <f t="shared" si="378"/>
        <v>0</v>
      </c>
      <c r="V341">
        <f t="shared" si="379"/>
        <v>0</v>
      </c>
      <c r="W341">
        <f t="shared" si="380"/>
        <v>0</v>
      </c>
      <c r="X341">
        <f t="shared" si="381"/>
        <v>0</v>
      </c>
      <c r="Y341">
        <f t="shared" si="382"/>
        <v>0</v>
      </c>
      <c r="AA341">
        <v>16697019</v>
      </c>
      <c r="AB341">
        <f t="shared" si="383"/>
        <v>560</v>
      </c>
      <c r="AC341">
        <f t="shared" si="384"/>
        <v>560</v>
      </c>
      <c r="AD341">
        <f t="shared" si="409"/>
        <v>0</v>
      </c>
      <c r="AE341">
        <f t="shared" si="410"/>
        <v>0</v>
      </c>
      <c r="AF341">
        <f t="shared" si="410"/>
        <v>0</v>
      </c>
      <c r="AG341">
        <f t="shared" si="387"/>
        <v>0</v>
      </c>
      <c r="AH341">
        <f t="shared" si="411"/>
        <v>0</v>
      </c>
      <c r="AI341">
        <f t="shared" si="411"/>
        <v>0</v>
      </c>
      <c r="AJ341">
        <f t="shared" si="389"/>
        <v>0</v>
      </c>
      <c r="AK341">
        <v>560</v>
      </c>
      <c r="AL341">
        <v>560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78</v>
      </c>
      <c r="AU341">
        <v>50</v>
      </c>
      <c r="AV341">
        <v>1</v>
      </c>
      <c r="AW341">
        <v>1</v>
      </c>
      <c r="AZ341">
        <v>6.56</v>
      </c>
      <c r="BA341">
        <v>1</v>
      </c>
      <c r="BB341">
        <v>1</v>
      </c>
      <c r="BC341">
        <v>6.56</v>
      </c>
      <c r="BD341" t="s">
        <v>6</v>
      </c>
      <c r="BE341" t="s">
        <v>6</v>
      </c>
      <c r="BF341" t="s">
        <v>6</v>
      </c>
      <c r="BG341" t="s">
        <v>6</v>
      </c>
      <c r="BH341">
        <v>3</v>
      </c>
      <c r="BI341">
        <v>1</v>
      </c>
      <c r="BJ341" t="s">
        <v>576</v>
      </c>
      <c r="BM341">
        <v>69001</v>
      </c>
      <c r="BN341">
        <v>0</v>
      </c>
      <c r="BO341" t="s">
        <v>6</v>
      </c>
      <c r="BP341">
        <v>0</v>
      </c>
      <c r="BQ341">
        <v>6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78</v>
      </c>
      <c r="CA341">
        <v>50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si="390"/>
        <v>14.69</v>
      </c>
      <c r="CQ341">
        <f t="shared" si="391"/>
        <v>3673.6</v>
      </c>
      <c r="CR341">
        <f t="shared" si="392"/>
        <v>0</v>
      </c>
      <c r="CS341">
        <f t="shared" si="393"/>
        <v>0</v>
      </c>
      <c r="CT341">
        <f t="shared" si="394"/>
        <v>0</v>
      </c>
      <c r="CU341">
        <f t="shared" si="395"/>
        <v>0</v>
      </c>
      <c r="CV341">
        <f t="shared" si="396"/>
        <v>0</v>
      </c>
      <c r="CW341">
        <f t="shared" si="397"/>
        <v>0</v>
      </c>
      <c r="CX341">
        <f t="shared" si="398"/>
        <v>0</v>
      </c>
      <c r="CY341">
        <f t="shared" si="399"/>
        <v>0</v>
      </c>
      <c r="CZ341">
        <f t="shared" si="400"/>
        <v>0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1007</v>
      </c>
      <c r="DV341" t="s">
        <v>249</v>
      </c>
      <c r="DW341" t="s">
        <v>249</v>
      </c>
      <c r="DX341">
        <v>1</v>
      </c>
      <c r="EE341">
        <v>16510614</v>
      </c>
      <c r="EF341">
        <v>6</v>
      </c>
      <c r="EG341" t="s">
        <v>20</v>
      </c>
      <c r="EH341">
        <v>0</v>
      </c>
      <c r="EI341" t="s">
        <v>6</v>
      </c>
      <c r="EJ341">
        <v>1</v>
      </c>
      <c r="EK341">
        <v>69001</v>
      </c>
      <c r="EL341" t="s">
        <v>531</v>
      </c>
      <c r="EM341" t="s">
        <v>532</v>
      </c>
      <c r="EO341" t="s">
        <v>6</v>
      </c>
      <c r="EQ341">
        <v>0</v>
      </c>
      <c r="ER341">
        <v>560</v>
      </c>
      <c r="ES341">
        <v>560</v>
      </c>
      <c r="ET341">
        <v>0</v>
      </c>
      <c r="EU341">
        <v>0</v>
      </c>
      <c r="EV341">
        <v>0</v>
      </c>
      <c r="EW341">
        <v>0</v>
      </c>
      <c r="EX341">
        <v>0</v>
      </c>
      <c r="FQ341">
        <v>0</v>
      </c>
      <c r="FR341">
        <f t="shared" si="401"/>
        <v>0</v>
      </c>
      <c r="FS341">
        <v>0</v>
      </c>
      <c r="FX341">
        <v>78</v>
      </c>
      <c r="FY341">
        <v>50</v>
      </c>
      <c r="GA341" t="s">
        <v>6</v>
      </c>
      <c r="GD341">
        <v>0</v>
      </c>
      <c r="GF341">
        <v>628368960</v>
      </c>
      <c r="GG341">
        <v>1</v>
      </c>
      <c r="GH341">
        <v>1</v>
      </c>
      <c r="GI341">
        <v>4</v>
      </c>
      <c r="GJ341">
        <v>0</v>
      </c>
      <c r="GK341">
        <f>ROUND(R341*(S12)/100,2)</f>
        <v>0</v>
      </c>
      <c r="GL341">
        <f t="shared" si="402"/>
        <v>0</v>
      </c>
      <c r="GM341">
        <f t="shared" si="403"/>
        <v>14.69</v>
      </c>
      <c r="GN341">
        <f t="shared" si="404"/>
        <v>14.69</v>
      </c>
      <c r="GO341">
        <f t="shared" si="405"/>
        <v>0</v>
      </c>
      <c r="GP341">
        <f t="shared" si="406"/>
        <v>0</v>
      </c>
      <c r="GR341">
        <v>0</v>
      </c>
      <c r="GS341">
        <v>3</v>
      </c>
      <c r="GT341">
        <v>0</v>
      </c>
      <c r="GU341" t="s">
        <v>6</v>
      </c>
      <c r="GV341">
        <f t="shared" si="407"/>
        <v>0</v>
      </c>
      <c r="GW341">
        <v>1</v>
      </c>
      <c r="GX341">
        <f t="shared" si="408"/>
        <v>0</v>
      </c>
      <c r="HA341">
        <v>0</v>
      </c>
      <c r="HB341">
        <v>0</v>
      </c>
      <c r="IK341">
        <v>0</v>
      </c>
    </row>
    <row r="342" spans="1:255" x14ac:dyDescent="0.2">
      <c r="A342" s="2">
        <v>17</v>
      </c>
      <c r="B342" s="2">
        <v>1</v>
      </c>
      <c r="C342" s="2">
        <f>ROW(SmtRes!A741)</f>
        <v>741</v>
      </c>
      <c r="D342" s="2">
        <f>ROW(EtalonRes!A743)</f>
        <v>743</v>
      </c>
      <c r="E342" s="2" t="s">
        <v>577</v>
      </c>
      <c r="F342" s="2" t="s">
        <v>578</v>
      </c>
      <c r="G342" s="2" t="s">
        <v>579</v>
      </c>
      <c r="H342" s="2" t="s">
        <v>551</v>
      </c>
      <c r="I342" s="2">
        <f>ROUND(24/100,9)</f>
        <v>0.24</v>
      </c>
      <c r="J342" s="2">
        <v>0</v>
      </c>
      <c r="K342" s="2"/>
      <c r="L342" s="2"/>
      <c r="M342" s="2"/>
      <c r="N342" s="2"/>
      <c r="O342" s="2">
        <f t="shared" si="372"/>
        <v>201.2</v>
      </c>
      <c r="P342" s="2">
        <f t="shared" si="373"/>
        <v>0</v>
      </c>
      <c r="Q342" s="2">
        <f t="shared" si="374"/>
        <v>0</v>
      </c>
      <c r="R342" s="2">
        <f t="shared" si="375"/>
        <v>0</v>
      </c>
      <c r="S342" s="2">
        <f t="shared" si="376"/>
        <v>201.2</v>
      </c>
      <c r="T342" s="2">
        <f t="shared" si="377"/>
        <v>0</v>
      </c>
      <c r="U342" s="2">
        <f t="shared" si="378"/>
        <v>26.827199999999998</v>
      </c>
      <c r="V342" s="2">
        <f t="shared" si="379"/>
        <v>0</v>
      </c>
      <c r="W342" s="2">
        <f t="shared" si="380"/>
        <v>0</v>
      </c>
      <c r="X342" s="2">
        <f t="shared" si="381"/>
        <v>144.86000000000001</v>
      </c>
      <c r="Y342" s="2">
        <f t="shared" si="382"/>
        <v>76.459999999999994</v>
      </c>
      <c r="Z342" s="2"/>
      <c r="AA342" s="2">
        <v>16697018</v>
      </c>
      <c r="AB342" s="2">
        <f t="shared" si="383"/>
        <v>838.35</v>
      </c>
      <c r="AC342" s="2">
        <f t="shared" si="384"/>
        <v>0</v>
      </c>
      <c r="AD342" s="2">
        <f t="shared" ref="AD342:AD347" si="412">ROUND(((((ET342*1.25))-((EU342*1.25)))+AE342),2)</f>
        <v>0</v>
      </c>
      <c r="AE342" s="2">
        <f t="shared" ref="AE342:AE347" si="413">ROUND(((EU342*1.25)),2)</f>
        <v>0</v>
      </c>
      <c r="AF342" s="2">
        <f t="shared" ref="AF342:AF347" si="414">ROUND(((EV342*1.15)),2)</f>
        <v>838.35</v>
      </c>
      <c r="AG342" s="2">
        <f t="shared" si="387"/>
        <v>0</v>
      </c>
      <c r="AH342" s="2">
        <f t="shared" ref="AH342:AH347" si="415">((EW342*1.15))</f>
        <v>111.78</v>
      </c>
      <c r="AI342" s="2">
        <f t="shared" ref="AI342:AI347" si="416">((EX342*1.25))</f>
        <v>0</v>
      </c>
      <c r="AJ342" s="2">
        <f t="shared" si="389"/>
        <v>0</v>
      </c>
      <c r="AK342" s="2">
        <v>729</v>
      </c>
      <c r="AL342" s="2">
        <v>0</v>
      </c>
      <c r="AM342" s="2">
        <v>0</v>
      </c>
      <c r="AN342" s="2">
        <v>0</v>
      </c>
      <c r="AO342" s="2">
        <v>729</v>
      </c>
      <c r="AP342" s="2">
        <v>0</v>
      </c>
      <c r="AQ342" s="2">
        <v>97.2</v>
      </c>
      <c r="AR342" s="2">
        <v>0</v>
      </c>
      <c r="AS342" s="2">
        <v>0</v>
      </c>
      <c r="AT342" s="2">
        <v>72</v>
      </c>
      <c r="AU342" s="2">
        <v>38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6</v>
      </c>
      <c r="BE342" s="2" t="s">
        <v>6</v>
      </c>
      <c r="BF342" s="2" t="s">
        <v>6</v>
      </c>
      <c r="BG342" s="2" t="s">
        <v>6</v>
      </c>
      <c r="BH342" s="2">
        <v>0</v>
      </c>
      <c r="BI342" s="2">
        <v>1</v>
      </c>
      <c r="BJ342" s="2" t="s">
        <v>580</v>
      </c>
      <c r="BK342" s="2"/>
      <c r="BL342" s="2"/>
      <c r="BM342" s="2">
        <v>1003</v>
      </c>
      <c r="BN342" s="2">
        <v>0</v>
      </c>
      <c r="BO342" s="2" t="s">
        <v>6</v>
      </c>
      <c r="BP342" s="2">
        <v>0</v>
      </c>
      <c r="BQ342" s="2">
        <v>2</v>
      </c>
      <c r="BR342" s="2">
        <v>0</v>
      </c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6</v>
      </c>
      <c r="BZ342" s="2">
        <v>80</v>
      </c>
      <c r="CA342" s="2">
        <v>45</v>
      </c>
      <c r="CB342" s="2"/>
      <c r="CC342" s="2"/>
      <c r="CD342" s="2"/>
      <c r="CE342" s="2"/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1430</v>
      </c>
      <c r="CO342" s="2">
        <v>0</v>
      </c>
      <c r="CP342" s="2">
        <f t="shared" si="390"/>
        <v>201.2</v>
      </c>
      <c r="CQ342" s="2">
        <f t="shared" si="391"/>
        <v>0</v>
      </c>
      <c r="CR342" s="2">
        <f t="shared" si="392"/>
        <v>0</v>
      </c>
      <c r="CS342" s="2">
        <f t="shared" si="393"/>
        <v>0</v>
      </c>
      <c r="CT342" s="2">
        <f t="shared" si="394"/>
        <v>838.35</v>
      </c>
      <c r="CU342" s="2">
        <f t="shared" si="395"/>
        <v>0</v>
      </c>
      <c r="CV342" s="2">
        <f t="shared" si="396"/>
        <v>111.78</v>
      </c>
      <c r="CW342" s="2">
        <f t="shared" si="397"/>
        <v>0</v>
      </c>
      <c r="CX342" s="2">
        <f t="shared" si="398"/>
        <v>0</v>
      </c>
      <c r="CY342" s="2">
        <f t="shared" si="399"/>
        <v>144.864</v>
      </c>
      <c r="CZ342" s="2">
        <f t="shared" si="400"/>
        <v>76.455999999999989</v>
      </c>
      <c r="DA342" s="2"/>
      <c r="DB342" s="2"/>
      <c r="DC342" s="2" t="s">
        <v>6</v>
      </c>
      <c r="DD342" s="2" t="s">
        <v>6</v>
      </c>
      <c r="DE342" s="2" t="s">
        <v>38</v>
      </c>
      <c r="DF342" s="2" t="s">
        <v>38</v>
      </c>
      <c r="DG342" s="2" t="s">
        <v>39</v>
      </c>
      <c r="DH342" s="2" t="s">
        <v>6</v>
      </c>
      <c r="DI342" s="2" t="s">
        <v>39</v>
      </c>
      <c r="DJ342" s="2" t="s">
        <v>38</v>
      </c>
      <c r="DK342" s="2" t="s">
        <v>6</v>
      </c>
      <c r="DL342" s="2" t="s">
        <v>6</v>
      </c>
      <c r="DM342" s="2" t="s">
        <v>6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1007</v>
      </c>
      <c r="DV342" s="2" t="s">
        <v>551</v>
      </c>
      <c r="DW342" s="2" t="s">
        <v>551</v>
      </c>
      <c r="DX342" s="2">
        <v>100</v>
      </c>
      <c r="DY342" s="2"/>
      <c r="DZ342" s="2"/>
      <c r="EA342" s="2"/>
      <c r="EB342" s="2"/>
      <c r="EC342" s="2"/>
      <c r="ED342" s="2"/>
      <c r="EE342" s="2">
        <v>16510463</v>
      </c>
      <c r="EF342" s="2">
        <v>2</v>
      </c>
      <c r="EG342" s="2" t="s">
        <v>40</v>
      </c>
      <c r="EH342" s="2">
        <v>0</v>
      </c>
      <c r="EI342" s="2" t="s">
        <v>6</v>
      </c>
      <c r="EJ342" s="2">
        <v>1</v>
      </c>
      <c r="EK342" s="2">
        <v>1003</v>
      </c>
      <c r="EL342" s="2" t="s">
        <v>581</v>
      </c>
      <c r="EM342" s="2" t="s">
        <v>547</v>
      </c>
      <c r="EN342" s="2"/>
      <c r="EO342" s="2" t="s">
        <v>43</v>
      </c>
      <c r="EP342" s="2"/>
      <c r="EQ342" s="2">
        <v>131072</v>
      </c>
      <c r="ER342" s="2">
        <v>729</v>
      </c>
      <c r="ES342" s="2">
        <v>0</v>
      </c>
      <c r="ET342" s="2">
        <v>0</v>
      </c>
      <c r="EU342" s="2">
        <v>0</v>
      </c>
      <c r="EV342" s="2">
        <v>729</v>
      </c>
      <c r="EW342" s="2">
        <v>97.2</v>
      </c>
      <c r="EX342" s="2">
        <v>0</v>
      </c>
      <c r="EY342" s="2">
        <v>0</v>
      </c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si="401"/>
        <v>0</v>
      </c>
      <c r="FS342" s="2">
        <v>0</v>
      </c>
      <c r="FT342" s="2" t="s">
        <v>44</v>
      </c>
      <c r="FU342" s="2" t="s">
        <v>45</v>
      </c>
      <c r="FV342" s="2"/>
      <c r="FW342" s="2"/>
      <c r="FX342" s="2">
        <v>72</v>
      </c>
      <c r="FY342" s="2">
        <v>38.25</v>
      </c>
      <c r="FZ342" s="2"/>
      <c r="GA342" s="2" t="s">
        <v>6</v>
      </c>
      <c r="GB342" s="2"/>
      <c r="GC342" s="2"/>
      <c r="GD342" s="2">
        <v>0</v>
      </c>
      <c r="GE342" s="2"/>
      <c r="GF342" s="2">
        <v>-286385310</v>
      </c>
      <c r="GG342" s="2">
        <v>2</v>
      </c>
      <c r="GH342" s="2">
        <v>1</v>
      </c>
      <c r="GI342" s="2">
        <v>-2</v>
      </c>
      <c r="GJ342" s="2">
        <v>0</v>
      </c>
      <c r="GK342" s="2">
        <f>ROUND(R342*(R12)/100,2)</f>
        <v>0</v>
      </c>
      <c r="GL342" s="2">
        <f t="shared" si="402"/>
        <v>0</v>
      </c>
      <c r="GM342" s="2">
        <f t="shared" si="403"/>
        <v>422.52</v>
      </c>
      <c r="GN342" s="2">
        <f t="shared" si="404"/>
        <v>422.52</v>
      </c>
      <c r="GO342" s="2">
        <f t="shared" si="405"/>
        <v>0</v>
      </c>
      <c r="GP342" s="2">
        <f t="shared" si="406"/>
        <v>0</v>
      </c>
      <c r="GQ342" s="2"/>
      <c r="GR342" s="2">
        <v>0</v>
      </c>
      <c r="GS342" s="2">
        <v>3</v>
      </c>
      <c r="GT342" s="2">
        <v>0</v>
      </c>
      <c r="GU342" s="2" t="s">
        <v>6</v>
      </c>
      <c r="GV342" s="2">
        <f t="shared" si="407"/>
        <v>0</v>
      </c>
      <c r="GW342" s="2">
        <v>1</v>
      </c>
      <c r="GX342" s="2">
        <f t="shared" si="408"/>
        <v>0</v>
      </c>
      <c r="GY342" s="2"/>
      <c r="GZ342" s="2"/>
      <c r="HA342" s="2">
        <v>0</v>
      </c>
      <c r="HB342" s="2">
        <v>0</v>
      </c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>
        <v>0</v>
      </c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17</v>
      </c>
      <c r="B343">
        <v>1</v>
      </c>
      <c r="C343">
        <f>ROW(SmtRes!A742)</f>
        <v>742</v>
      </c>
      <c r="D343">
        <f>ROW(EtalonRes!A744)</f>
        <v>744</v>
      </c>
      <c r="E343" t="s">
        <v>577</v>
      </c>
      <c r="F343" t="s">
        <v>578</v>
      </c>
      <c r="G343" t="s">
        <v>579</v>
      </c>
      <c r="H343" t="s">
        <v>551</v>
      </c>
      <c r="I343">
        <f>ROUND(24/100,9)</f>
        <v>0.24</v>
      </c>
      <c r="J343">
        <v>0</v>
      </c>
      <c r="O343">
        <f t="shared" si="372"/>
        <v>1319.9</v>
      </c>
      <c r="P343">
        <f t="shared" si="373"/>
        <v>0</v>
      </c>
      <c r="Q343">
        <f t="shared" si="374"/>
        <v>0</v>
      </c>
      <c r="R343">
        <f t="shared" si="375"/>
        <v>0</v>
      </c>
      <c r="S343">
        <f t="shared" si="376"/>
        <v>1319.9</v>
      </c>
      <c r="T343">
        <f t="shared" si="377"/>
        <v>0</v>
      </c>
      <c r="U343">
        <f t="shared" si="378"/>
        <v>26.827199999999998</v>
      </c>
      <c r="V343">
        <f t="shared" si="379"/>
        <v>0</v>
      </c>
      <c r="W343">
        <f t="shared" si="380"/>
        <v>0</v>
      </c>
      <c r="X343">
        <f t="shared" si="381"/>
        <v>950.33</v>
      </c>
      <c r="Y343">
        <f t="shared" si="382"/>
        <v>501.56</v>
      </c>
      <c r="AA343">
        <v>16697019</v>
      </c>
      <c r="AB343">
        <f t="shared" si="383"/>
        <v>838.35</v>
      </c>
      <c r="AC343">
        <f t="shared" si="384"/>
        <v>0</v>
      </c>
      <c r="AD343">
        <f t="shared" si="412"/>
        <v>0</v>
      </c>
      <c r="AE343">
        <f t="shared" si="413"/>
        <v>0</v>
      </c>
      <c r="AF343">
        <f t="shared" si="414"/>
        <v>838.35</v>
      </c>
      <c r="AG343">
        <f t="shared" si="387"/>
        <v>0</v>
      </c>
      <c r="AH343">
        <f t="shared" si="415"/>
        <v>111.78</v>
      </c>
      <c r="AI343">
        <f t="shared" si="416"/>
        <v>0</v>
      </c>
      <c r="AJ343">
        <f t="shared" si="389"/>
        <v>0</v>
      </c>
      <c r="AK343">
        <v>729</v>
      </c>
      <c r="AL343">
        <v>0</v>
      </c>
      <c r="AM343">
        <v>0</v>
      </c>
      <c r="AN343">
        <v>0</v>
      </c>
      <c r="AO343">
        <v>729</v>
      </c>
      <c r="AP343">
        <v>0</v>
      </c>
      <c r="AQ343">
        <v>97.2</v>
      </c>
      <c r="AR343">
        <v>0</v>
      </c>
      <c r="AS343">
        <v>0</v>
      </c>
      <c r="AT343">
        <v>72</v>
      </c>
      <c r="AU343">
        <v>38</v>
      </c>
      <c r="AV343">
        <v>1</v>
      </c>
      <c r="AW343">
        <v>1</v>
      </c>
      <c r="AZ343">
        <v>6.56</v>
      </c>
      <c r="BA343">
        <v>6.56</v>
      </c>
      <c r="BB343">
        <v>6.56</v>
      </c>
      <c r="BC343">
        <v>6.56</v>
      </c>
      <c r="BD343" t="s">
        <v>6</v>
      </c>
      <c r="BE343" t="s">
        <v>6</v>
      </c>
      <c r="BF343" t="s">
        <v>6</v>
      </c>
      <c r="BG343" t="s">
        <v>6</v>
      </c>
      <c r="BH343">
        <v>0</v>
      </c>
      <c r="BI343">
        <v>1</v>
      </c>
      <c r="BJ343" t="s">
        <v>580</v>
      </c>
      <c r="BM343">
        <v>1003</v>
      </c>
      <c r="BN343">
        <v>0</v>
      </c>
      <c r="BO343" t="s">
        <v>6</v>
      </c>
      <c r="BP343">
        <v>0</v>
      </c>
      <c r="BQ343">
        <v>2</v>
      </c>
      <c r="BR343">
        <v>0</v>
      </c>
      <c r="BS343">
        <v>6.56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80</v>
      </c>
      <c r="CA343">
        <v>45</v>
      </c>
      <c r="CF343">
        <v>0</v>
      </c>
      <c r="CG343">
        <v>0</v>
      </c>
      <c r="CM343">
        <v>0</v>
      </c>
      <c r="CN343" t="s">
        <v>1430</v>
      </c>
      <c r="CO343">
        <v>0</v>
      </c>
      <c r="CP343">
        <f t="shared" si="390"/>
        <v>1319.9</v>
      </c>
      <c r="CQ343">
        <f t="shared" si="391"/>
        <v>0</v>
      </c>
      <c r="CR343">
        <f t="shared" si="392"/>
        <v>0</v>
      </c>
      <c r="CS343">
        <f t="shared" si="393"/>
        <v>0</v>
      </c>
      <c r="CT343">
        <f t="shared" si="394"/>
        <v>5499.576</v>
      </c>
      <c r="CU343">
        <f t="shared" si="395"/>
        <v>0</v>
      </c>
      <c r="CV343">
        <f t="shared" si="396"/>
        <v>111.78</v>
      </c>
      <c r="CW343">
        <f t="shared" si="397"/>
        <v>0</v>
      </c>
      <c r="CX343">
        <f t="shared" si="398"/>
        <v>0</v>
      </c>
      <c r="CY343">
        <f t="shared" si="399"/>
        <v>950.32799999999997</v>
      </c>
      <c r="CZ343">
        <f t="shared" si="400"/>
        <v>501.56200000000007</v>
      </c>
      <c r="DC343" t="s">
        <v>6</v>
      </c>
      <c r="DD343" t="s">
        <v>6</v>
      </c>
      <c r="DE343" t="s">
        <v>38</v>
      </c>
      <c r="DF343" t="s">
        <v>38</v>
      </c>
      <c r="DG343" t="s">
        <v>39</v>
      </c>
      <c r="DH343" t="s">
        <v>6</v>
      </c>
      <c r="DI343" t="s">
        <v>39</v>
      </c>
      <c r="DJ343" t="s">
        <v>38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1007</v>
      </c>
      <c r="DV343" t="s">
        <v>551</v>
      </c>
      <c r="DW343" t="s">
        <v>551</v>
      </c>
      <c r="DX343">
        <v>100</v>
      </c>
      <c r="EE343">
        <v>16510463</v>
      </c>
      <c r="EF343">
        <v>2</v>
      </c>
      <c r="EG343" t="s">
        <v>40</v>
      </c>
      <c r="EH343">
        <v>0</v>
      </c>
      <c r="EI343" t="s">
        <v>6</v>
      </c>
      <c r="EJ343">
        <v>1</v>
      </c>
      <c r="EK343">
        <v>1003</v>
      </c>
      <c r="EL343" t="s">
        <v>581</v>
      </c>
      <c r="EM343" t="s">
        <v>547</v>
      </c>
      <c r="EO343" t="s">
        <v>43</v>
      </c>
      <c r="EQ343">
        <v>131072</v>
      </c>
      <c r="ER343">
        <v>729</v>
      </c>
      <c r="ES343">
        <v>0</v>
      </c>
      <c r="ET343">
        <v>0</v>
      </c>
      <c r="EU343">
        <v>0</v>
      </c>
      <c r="EV343">
        <v>729</v>
      </c>
      <c r="EW343">
        <v>97.2</v>
      </c>
      <c r="EX343">
        <v>0</v>
      </c>
      <c r="EY343">
        <v>0</v>
      </c>
      <c r="FQ343">
        <v>0</v>
      </c>
      <c r="FR343">
        <f t="shared" si="401"/>
        <v>0</v>
      </c>
      <c r="FS343">
        <v>0</v>
      </c>
      <c r="FT343" t="s">
        <v>44</v>
      </c>
      <c r="FU343" t="s">
        <v>45</v>
      </c>
      <c r="FX343">
        <v>72</v>
      </c>
      <c r="FY343">
        <v>38.25</v>
      </c>
      <c r="GA343" t="s">
        <v>6</v>
      </c>
      <c r="GD343">
        <v>0</v>
      </c>
      <c r="GF343">
        <v>-286385310</v>
      </c>
      <c r="GG343">
        <v>1</v>
      </c>
      <c r="GH343">
        <v>1</v>
      </c>
      <c r="GI343">
        <v>4</v>
      </c>
      <c r="GJ343">
        <v>0</v>
      </c>
      <c r="GK343">
        <f>ROUND(R343*(S12)/100,2)</f>
        <v>0</v>
      </c>
      <c r="GL343">
        <f t="shared" si="402"/>
        <v>0</v>
      </c>
      <c r="GM343">
        <f t="shared" si="403"/>
        <v>2771.79</v>
      </c>
      <c r="GN343">
        <f t="shared" si="404"/>
        <v>2771.79</v>
      </c>
      <c r="GO343">
        <f t="shared" si="405"/>
        <v>0</v>
      </c>
      <c r="GP343">
        <f t="shared" si="406"/>
        <v>0</v>
      </c>
      <c r="GR343">
        <v>0</v>
      </c>
      <c r="GS343">
        <v>3</v>
      </c>
      <c r="GT343">
        <v>0</v>
      </c>
      <c r="GU343" t="s">
        <v>6</v>
      </c>
      <c r="GV343">
        <f t="shared" si="407"/>
        <v>0</v>
      </c>
      <c r="GW343">
        <v>1</v>
      </c>
      <c r="GX343">
        <f t="shared" si="408"/>
        <v>0</v>
      </c>
      <c r="HA343">
        <v>0</v>
      </c>
      <c r="HB343">
        <v>0</v>
      </c>
      <c r="IK343">
        <v>0</v>
      </c>
    </row>
    <row r="344" spans="1:255" x14ac:dyDescent="0.2">
      <c r="A344" s="2">
        <v>17</v>
      </c>
      <c r="B344" s="2">
        <v>1</v>
      </c>
      <c r="C344" s="2">
        <f>ROW(SmtRes!A746)</f>
        <v>746</v>
      </c>
      <c r="D344" s="2">
        <f>ROW(EtalonRes!A748)</f>
        <v>748</v>
      </c>
      <c r="E344" s="2" t="s">
        <v>582</v>
      </c>
      <c r="F344" s="2" t="s">
        <v>583</v>
      </c>
      <c r="G344" s="2" t="s">
        <v>584</v>
      </c>
      <c r="H344" s="2" t="s">
        <v>551</v>
      </c>
      <c r="I344" s="2">
        <f>ROUND(24/100,9)</f>
        <v>0.24</v>
      </c>
      <c r="J344" s="2">
        <v>0</v>
      </c>
      <c r="K344" s="2"/>
      <c r="L344" s="2"/>
      <c r="M344" s="2"/>
      <c r="N344" s="2"/>
      <c r="O344" s="2">
        <f t="shared" si="372"/>
        <v>113.59</v>
      </c>
      <c r="P344" s="2">
        <f t="shared" si="373"/>
        <v>0</v>
      </c>
      <c r="Q344" s="2">
        <f t="shared" si="374"/>
        <v>84.09</v>
      </c>
      <c r="R344" s="2">
        <f t="shared" si="375"/>
        <v>9.18</v>
      </c>
      <c r="S344" s="2">
        <f t="shared" si="376"/>
        <v>29.5</v>
      </c>
      <c r="T344" s="2">
        <f t="shared" si="377"/>
        <v>0</v>
      </c>
      <c r="U344" s="2">
        <f t="shared" si="378"/>
        <v>3.4582799999999994</v>
      </c>
      <c r="V344" s="2">
        <f t="shared" si="379"/>
        <v>0.91199999999999992</v>
      </c>
      <c r="W344" s="2">
        <f t="shared" si="380"/>
        <v>0</v>
      </c>
      <c r="X344" s="2">
        <f t="shared" si="381"/>
        <v>33.26</v>
      </c>
      <c r="Y344" s="2">
        <f t="shared" si="382"/>
        <v>16.63</v>
      </c>
      <c r="Z344" s="2"/>
      <c r="AA344" s="2">
        <v>16697018</v>
      </c>
      <c r="AB344" s="2">
        <f t="shared" si="383"/>
        <v>473.29</v>
      </c>
      <c r="AC344" s="2">
        <f t="shared" si="384"/>
        <v>0</v>
      </c>
      <c r="AD344" s="2">
        <f t="shared" si="412"/>
        <v>350.38</v>
      </c>
      <c r="AE344" s="2">
        <f t="shared" si="413"/>
        <v>38.229999999999997</v>
      </c>
      <c r="AF344" s="2">
        <f t="shared" si="414"/>
        <v>122.91</v>
      </c>
      <c r="AG344" s="2">
        <f t="shared" si="387"/>
        <v>0</v>
      </c>
      <c r="AH344" s="2">
        <f t="shared" si="415"/>
        <v>14.409499999999998</v>
      </c>
      <c r="AI344" s="2">
        <f t="shared" si="416"/>
        <v>3.8</v>
      </c>
      <c r="AJ344" s="2">
        <f t="shared" si="389"/>
        <v>0</v>
      </c>
      <c r="AK344" s="2">
        <v>387.18</v>
      </c>
      <c r="AL344" s="2">
        <v>0</v>
      </c>
      <c r="AM344" s="2">
        <v>280.3</v>
      </c>
      <c r="AN344" s="2">
        <v>30.58</v>
      </c>
      <c r="AO344" s="2">
        <v>106.88</v>
      </c>
      <c r="AP344" s="2">
        <v>0</v>
      </c>
      <c r="AQ344" s="2">
        <v>12.53</v>
      </c>
      <c r="AR344" s="2">
        <v>3.04</v>
      </c>
      <c r="AS344" s="2">
        <v>0</v>
      </c>
      <c r="AT344" s="2">
        <v>86</v>
      </c>
      <c r="AU344" s="2">
        <v>43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6</v>
      </c>
      <c r="BE344" s="2" t="s">
        <v>6</v>
      </c>
      <c r="BF344" s="2" t="s">
        <v>6</v>
      </c>
      <c r="BG344" s="2" t="s">
        <v>6</v>
      </c>
      <c r="BH344" s="2">
        <v>0</v>
      </c>
      <c r="BI344" s="2">
        <v>1</v>
      </c>
      <c r="BJ344" s="2" t="s">
        <v>585</v>
      </c>
      <c r="BK344" s="2"/>
      <c r="BL344" s="2"/>
      <c r="BM344" s="2">
        <v>1002</v>
      </c>
      <c r="BN344" s="2">
        <v>0</v>
      </c>
      <c r="BO344" s="2" t="s">
        <v>6</v>
      </c>
      <c r="BP344" s="2">
        <v>0</v>
      </c>
      <c r="BQ344" s="2">
        <v>2</v>
      </c>
      <c r="BR344" s="2">
        <v>0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6</v>
      </c>
      <c r="BZ344" s="2">
        <v>95</v>
      </c>
      <c r="CA344" s="2">
        <v>50</v>
      </c>
      <c r="CB344" s="2"/>
      <c r="CC344" s="2"/>
      <c r="CD344" s="2"/>
      <c r="CE344" s="2"/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1430</v>
      </c>
      <c r="CO344" s="2">
        <v>0</v>
      </c>
      <c r="CP344" s="2">
        <f t="shared" si="390"/>
        <v>113.59</v>
      </c>
      <c r="CQ344" s="2">
        <f t="shared" si="391"/>
        <v>0</v>
      </c>
      <c r="CR344" s="2">
        <f t="shared" si="392"/>
        <v>350.38</v>
      </c>
      <c r="CS344" s="2">
        <f t="shared" si="393"/>
        <v>38.229999999999997</v>
      </c>
      <c r="CT344" s="2">
        <f t="shared" si="394"/>
        <v>122.91</v>
      </c>
      <c r="CU344" s="2">
        <f t="shared" si="395"/>
        <v>0</v>
      </c>
      <c r="CV344" s="2">
        <f t="shared" si="396"/>
        <v>14.409499999999998</v>
      </c>
      <c r="CW344" s="2">
        <f t="shared" si="397"/>
        <v>3.8</v>
      </c>
      <c r="CX344" s="2">
        <f t="shared" si="398"/>
        <v>0</v>
      </c>
      <c r="CY344" s="2">
        <f t="shared" si="399"/>
        <v>33.264800000000001</v>
      </c>
      <c r="CZ344" s="2">
        <f t="shared" si="400"/>
        <v>16.632400000000001</v>
      </c>
      <c r="DA344" s="2"/>
      <c r="DB344" s="2"/>
      <c r="DC344" s="2" t="s">
        <v>6</v>
      </c>
      <c r="DD344" s="2" t="s">
        <v>6</v>
      </c>
      <c r="DE344" s="2" t="s">
        <v>38</v>
      </c>
      <c r="DF344" s="2" t="s">
        <v>38</v>
      </c>
      <c r="DG344" s="2" t="s">
        <v>39</v>
      </c>
      <c r="DH344" s="2" t="s">
        <v>6</v>
      </c>
      <c r="DI344" s="2" t="s">
        <v>39</v>
      </c>
      <c r="DJ344" s="2" t="s">
        <v>38</v>
      </c>
      <c r="DK344" s="2" t="s">
        <v>6</v>
      </c>
      <c r="DL344" s="2" t="s">
        <v>6</v>
      </c>
      <c r="DM344" s="2" t="s">
        <v>6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1007</v>
      </c>
      <c r="DV344" s="2" t="s">
        <v>551</v>
      </c>
      <c r="DW344" s="2" t="s">
        <v>551</v>
      </c>
      <c r="DX344" s="2">
        <v>100</v>
      </c>
      <c r="DY344" s="2"/>
      <c r="DZ344" s="2"/>
      <c r="EA344" s="2"/>
      <c r="EB344" s="2"/>
      <c r="EC344" s="2"/>
      <c r="ED344" s="2"/>
      <c r="EE344" s="2">
        <v>16510462</v>
      </c>
      <c r="EF344" s="2">
        <v>2</v>
      </c>
      <c r="EG344" s="2" t="s">
        <v>40</v>
      </c>
      <c r="EH344" s="2">
        <v>0</v>
      </c>
      <c r="EI344" s="2" t="s">
        <v>6</v>
      </c>
      <c r="EJ344" s="2">
        <v>1</v>
      </c>
      <c r="EK344" s="2">
        <v>1002</v>
      </c>
      <c r="EL344" s="2" t="s">
        <v>546</v>
      </c>
      <c r="EM344" s="2" t="s">
        <v>547</v>
      </c>
      <c r="EN344" s="2"/>
      <c r="EO344" s="2" t="s">
        <v>43</v>
      </c>
      <c r="EP344" s="2"/>
      <c r="EQ344" s="2">
        <v>131072</v>
      </c>
      <c r="ER344" s="2">
        <v>387.18</v>
      </c>
      <c r="ES344" s="2">
        <v>0</v>
      </c>
      <c r="ET344" s="2">
        <v>280.3</v>
      </c>
      <c r="EU344" s="2">
        <v>30.58</v>
      </c>
      <c r="EV344" s="2">
        <v>106.88</v>
      </c>
      <c r="EW344" s="2">
        <v>12.53</v>
      </c>
      <c r="EX344" s="2">
        <v>3.04</v>
      </c>
      <c r="EY344" s="2">
        <v>0</v>
      </c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401"/>
        <v>0</v>
      </c>
      <c r="FS344" s="2">
        <v>0</v>
      </c>
      <c r="FT344" s="2" t="s">
        <v>44</v>
      </c>
      <c r="FU344" s="2" t="s">
        <v>45</v>
      </c>
      <c r="FV344" s="2"/>
      <c r="FW344" s="2"/>
      <c r="FX344" s="2">
        <v>85.5</v>
      </c>
      <c r="FY344" s="2">
        <v>42.5</v>
      </c>
      <c r="FZ344" s="2"/>
      <c r="GA344" s="2" t="s">
        <v>6</v>
      </c>
      <c r="GB344" s="2"/>
      <c r="GC344" s="2"/>
      <c r="GD344" s="2">
        <v>0</v>
      </c>
      <c r="GE344" s="2"/>
      <c r="GF344" s="2">
        <v>-1681915118</v>
      </c>
      <c r="GG344" s="2">
        <v>2</v>
      </c>
      <c r="GH344" s="2">
        <v>1</v>
      </c>
      <c r="GI344" s="2">
        <v>-2</v>
      </c>
      <c r="GJ344" s="2">
        <v>0</v>
      </c>
      <c r="GK344" s="2">
        <f>ROUND(R344*(R12)/100,2)</f>
        <v>0</v>
      </c>
      <c r="GL344" s="2">
        <f t="shared" si="402"/>
        <v>0</v>
      </c>
      <c r="GM344" s="2">
        <f t="shared" si="403"/>
        <v>163.47999999999999</v>
      </c>
      <c r="GN344" s="2">
        <f t="shared" si="404"/>
        <v>163.47999999999999</v>
      </c>
      <c r="GO344" s="2">
        <f t="shared" si="405"/>
        <v>0</v>
      </c>
      <c r="GP344" s="2">
        <f t="shared" si="406"/>
        <v>0</v>
      </c>
      <c r="GQ344" s="2"/>
      <c r="GR344" s="2">
        <v>0</v>
      </c>
      <c r="GS344" s="2">
        <v>3</v>
      </c>
      <c r="GT344" s="2">
        <v>0</v>
      </c>
      <c r="GU344" s="2" t="s">
        <v>6</v>
      </c>
      <c r="GV344" s="2">
        <f t="shared" si="407"/>
        <v>0</v>
      </c>
      <c r="GW344" s="2">
        <v>1</v>
      </c>
      <c r="GX344" s="2">
        <f t="shared" si="408"/>
        <v>0</v>
      </c>
      <c r="GY344" s="2"/>
      <c r="GZ344" s="2"/>
      <c r="HA344" s="2">
        <v>0</v>
      </c>
      <c r="HB344" s="2">
        <v>0</v>
      </c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>
        <v>0</v>
      </c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17</v>
      </c>
      <c r="B345">
        <v>1</v>
      </c>
      <c r="C345">
        <f>ROW(SmtRes!A750)</f>
        <v>750</v>
      </c>
      <c r="D345">
        <f>ROW(EtalonRes!A752)</f>
        <v>752</v>
      </c>
      <c r="E345" t="s">
        <v>582</v>
      </c>
      <c r="F345" t="s">
        <v>583</v>
      </c>
      <c r="G345" t="s">
        <v>584</v>
      </c>
      <c r="H345" t="s">
        <v>551</v>
      </c>
      <c r="I345">
        <f>ROUND(24/100,9)</f>
        <v>0.24</v>
      </c>
      <c r="J345">
        <v>0</v>
      </c>
      <c r="O345">
        <f t="shared" si="372"/>
        <v>745.15</v>
      </c>
      <c r="P345">
        <f t="shared" si="373"/>
        <v>0</v>
      </c>
      <c r="Q345">
        <f t="shared" si="374"/>
        <v>551.64</v>
      </c>
      <c r="R345">
        <f t="shared" si="375"/>
        <v>60.19</v>
      </c>
      <c r="S345">
        <f t="shared" si="376"/>
        <v>193.51</v>
      </c>
      <c r="T345">
        <f t="shared" si="377"/>
        <v>0</v>
      </c>
      <c r="U345">
        <f t="shared" si="378"/>
        <v>3.4582799999999994</v>
      </c>
      <c r="V345">
        <f t="shared" si="379"/>
        <v>0.91199999999999992</v>
      </c>
      <c r="W345">
        <f t="shared" si="380"/>
        <v>0</v>
      </c>
      <c r="X345">
        <f t="shared" si="381"/>
        <v>218.18</v>
      </c>
      <c r="Y345">
        <f t="shared" si="382"/>
        <v>109.09</v>
      </c>
      <c r="AA345">
        <v>16697019</v>
      </c>
      <c r="AB345">
        <f t="shared" si="383"/>
        <v>473.29</v>
      </c>
      <c r="AC345">
        <f t="shared" si="384"/>
        <v>0</v>
      </c>
      <c r="AD345">
        <f t="shared" si="412"/>
        <v>350.38</v>
      </c>
      <c r="AE345">
        <f t="shared" si="413"/>
        <v>38.229999999999997</v>
      </c>
      <c r="AF345">
        <f t="shared" si="414"/>
        <v>122.91</v>
      </c>
      <c r="AG345">
        <f t="shared" si="387"/>
        <v>0</v>
      </c>
      <c r="AH345">
        <f t="shared" si="415"/>
        <v>14.409499999999998</v>
      </c>
      <c r="AI345">
        <f t="shared" si="416"/>
        <v>3.8</v>
      </c>
      <c r="AJ345">
        <f t="shared" si="389"/>
        <v>0</v>
      </c>
      <c r="AK345">
        <v>387.18</v>
      </c>
      <c r="AL345">
        <v>0</v>
      </c>
      <c r="AM345">
        <v>280.3</v>
      </c>
      <c r="AN345">
        <v>30.58</v>
      </c>
      <c r="AO345">
        <v>106.88</v>
      </c>
      <c r="AP345">
        <v>0</v>
      </c>
      <c r="AQ345">
        <v>12.53</v>
      </c>
      <c r="AR345">
        <v>3.04</v>
      </c>
      <c r="AS345">
        <v>0</v>
      </c>
      <c r="AT345">
        <v>86</v>
      </c>
      <c r="AU345">
        <v>43</v>
      </c>
      <c r="AV345">
        <v>1</v>
      </c>
      <c r="AW345">
        <v>1</v>
      </c>
      <c r="AZ345">
        <v>6.56</v>
      </c>
      <c r="BA345">
        <v>6.56</v>
      </c>
      <c r="BB345">
        <v>6.56</v>
      </c>
      <c r="BC345">
        <v>6.56</v>
      </c>
      <c r="BD345" t="s">
        <v>6</v>
      </c>
      <c r="BE345" t="s">
        <v>6</v>
      </c>
      <c r="BF345" t="s">
        <v>6</v>
      </c>
      <c r="BG345" t="s">
        <v>6</v>
      </c>
      <c r="BH345">
        <v>0</v>
      </c>
      <c r="BI345">
        <v>1</v>
      </c>
      <c r="BJ345" t="s">
        <v>585</v>
      </c>
      <c r="BM345">
        <v>1002</v>
      </c>
      <c r="BN345">
        <v>0</v>
      </c>
      <c r="BO345" t="s">
        <v>6</v>
      </c>
      <c r="BP345">
        <v>0</v>
      </c>
      <c r="BQ345">
        <v>2</v>
      </c>
      <c r="BR345">
        <v>0</v>
      </c>
      <c r="BS345">
        <v>6.56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95</v>
      </c>
      <c r="CA345">
        <v>50</v>
      </c>
      <c r="CF345">
        <v>0</v>
      </c>
      <c r="CG345">
        <v>0</v>
      </c>
      <c r="CM345">
        <v>0</v>
      </c>
      <c r="CN345" t="s">
        <v>1430</v>
      </c>
      <c r="CO345">
        <v>0</v>
      </c>
      <c r="CP345">
        <f t="shared" si="390"/>
        <v>745.15</v>
      </c>
      <c r="CQ345">
        <f t="shared" si="391"/>
        <v>0</v>
      </c>
      <c r="CR345">
        <f t="shared" si="392"/>
        <v>2298.4928</v>
      </c>
      <c r="CS345">
        <f t="shared" si="393"/>
        <v>250.78879999999995</v>
      </c>
      <c r="CT345">
        <f t="shared" si="394"/>
        <v>806.28959999999995</v>
      </c>
      <c r="CU345">
        <f t="shared" si="395"/>
        <v>0</v>
      </c>
      <c r="CV345">
        <f t="shared" si="396"/>
        <v>14.409499999999998</v>
      </c>
      <c r="CW345">
        <f t="shared" si="397"/>
        <v>3.8</v>
      </c>
      <c r="CX345">
        <f t="shared" si="398"/>
        <v>0</v>
      </c>
      <c r="CY345">
        <f t="shared" si="399"/>
        <v>218.18200000000002</v>
      </c>
      <c r="CZ345">
        <f t="shared" si="400"/>
        <v>109.09100000000001</v>
      </c>
      <c r="DC345" t="s">
        <v>6</v>
      </c>
      <c r="DD345" t="s">
        <v>6</v>
      </c>
      <c r="DE345" t="s">
        <v>38</v>
      </c>
      <c r="DF345" t="s">
        <v>38</v>
      </c>
      <c r="DG345" t="s">
        <v>39</v>
      </c>
      <c r="DH345" t="s">
        <v>6</v>
      </c>
      <c r="DI345" t="s">
        <v>39</v>
      </c>
      <c r="DJ345" t="s">
        <v>38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1007</v>
      </c>
      <c r="DV345" t="s">
        <v>551</v>
      </c>
      <c r="DW345" t="s">
        <v>551</v>
      </c>
      <c r="DX345">
        <v>100</v>
      </c>
      <c r="EE345">
        <v>16510462</v>
      </c>
      <c r="EF345">
        <v>2</v>
      </c>
      <c r="EG345" t="s">
        <v>40</v>
      </c>
      <c r="EH345">
        <v>0</v>
      </c>
      <c r="EI345" t="s">
        <v>6</v>
      </c>
      <c r="EJ345">
        <v>1</v>
      </c>
      <c r="EK345">
        <v>1002</v>
      </c>
      <c r="EL345" t="s">
        <v>546</v>
      </c>
      <c r="EM345" t="s">
        <v>547</v>
      </c>
      <c r="EO345" t="s">
        <v>43</v>
      </c>
      <c r="EQ345">
        <v>131072</v>
      </c>
      <c r="ER345">
        <v>387.18</v>
      </c>
      <c r="ES345">
        <v>0</v>
      </c>
      <c r="ET345">
        <v>280.3</v>
      </c>
      <c r="EU345">
        <v>30.58</v>
      </c>
      <c r="EV345">
        <v>106.88</v>
      </c>
      <c r="EW345">
        <v>12.53</v>
      </c>
      <c r="EX345">
        <v>3.04</v>
      </c>
      <c r="EY345">
        <v>0</v>
      </c>
      <c r="FQ345">
        <v>0</v>
      </c>
      <c r="FR345">
        <f t="shared" si="401"/>
        <v>0</v>
      </c>
      <c r="FS345">
        <v>0</v>
      </c>
      <c r="FT345" t="s">
        <v>44</v>
      </c>
      <c r="FU345" t="s">
        <v>45</v>
      </c>
      <c r="FX345">
        <v>85.5</v>
      </c>
      <c r="FY345">
        <v>42.5</v>
      </c>
      <c r="GA345" t="s">
        <v>6</v>
      </c>
      <c r="GD345">
        <v>0</v>
      </c>
      <c r="GF345">
        <v>-1681915118</v>
      </c>
      <c r="GG345">
        <v>1</v>
      </c>
      <c r="GH345">
        <v>1</v>
      </c>
      <c r="GI345">
        <v>4</v>
      </c>
      <c r="GJ345">
        <v>0</v>
      </c>
      <c r="GK345">
        <f>ROUND(R345*(S12)/100,2)</f>
        <v>0</v>
      </c>
      <c r="GL345">
        <f t="shared" si="402"/>
        <v>0</v>
      </c>
      <c r="GM345">
        <f t="shared" si="403"/>
        <v>1072.42</v>
      </c>
      <c r="GN345">
        <f t="shared" si="404"/>
        <v>1072.42</v>
      </c>
      <c r="GO345">
        <f t="shared" si="405"/>
        <v>0</v>
      </c>
      <c r="GP345">
        <f t="shared" si="406"/>
        <v>0</v>
      </c>
      <c r="GR345">
        <v>0</v>
      </c>
      <c r="GS345">
        <v>3</v>
      </c>
      <c r="GT345">
        <v>0</v>
      </c>
      <c r="GU345" t="s">
        <v>6</v>
      </c>
      <c r="GV345">
        <f t="shared" si="407"/>
        <v>0</v>
      </c>
      <c r="GW345">
        <v>1</v>
      </c>
      <c r="GX345">
        <f t="shared" si="408"/>
        <v>0</v>
      </c>
      <c r="HA345">
        <v>0</v>
      </c>
      <c r="HB345">
        <v>0</v>
      </c>
      <c r="IK345">
        <v>0</v>
      </c>
    </row>
    <row r="346" spans="1:255" x14ac:dyDescent="0.2">
      <c r="A346" s="2">
        <v>17</v>
      </c>
      <c r="B346" s="2">
        <v>1</v>
      </c>
      <c r="C346" s="2">
        <f>ROW(SmtRes!A766)</f>
        <v>766</v>
      </c>
      <c r="D346" s="2">
        <f>ROW(EtalonRes!A764)</f>
        <v>764</v>
      </c>
      <c r="E346" s="2" t="s">
        <v>586</v>
      </c>
      <c r="F346" s="2" t="s">
        <v>587</v>
      </c>
      <c r="G346" s="2" t="s">
        <v>588</v>
      </c>
      <c r="H346" s="2" t="s">
        <v>49</v>
      </c>
      <c r="I346" s="2">
        <f>ROUND(80.5/100,9)</f>
        <v>0.80500000000000005</v>
      </c>
      <c r="J346" s="2">
        <v>0</v>
      </c>
      <c r="K346" s="2"/>
      <c r="L346" s="2"/>
      <c r="M346" s="2"/>
      <c r="N346" s="2"/>
      <c r="O346" s="2">
        <f t="shared" si="372"/>
        <v>555.66999999999996</v>
      </c>
      <c r="P346" s="2">
        <f t="shared" si="373"/>
        <v>33.299999999999997</v>
      </c>
      <c r="Q346" s="2">
        <f t="shared" si="374"/>
        <v>36.54</v>
      </c>
      <c r="R346" s="2">
        <f t="shared" si="375"/>
        <v>5.56</v>
      </c>
      <c r="S346" s="2">
        <f t="shared" si="376"/>
        <v>485.83</v>
      </c>
      <c r="T346" s="2">
        <f t="shared" si="377"/>
        <v>0</v>
      </c>
      <c r="U346" s="2">
        <f t="shared" si="378"/>
        <v>51.684622500000003</v>
      </c>
      <c r="V346" s="2">
        <f t="shared" si="379"/>
        <v>0.46287500000000009</v>
      </c>
      <c r="W346" s="2">
        <f t="shared" si="380"/>
        <v>0</v>
      </c>
      <c r="X346" s="2">
        <f t="shared" si="381"/>
        <v>565.1</v>
      </c>
      <c r="Y346" s="2">
        <f t="shared" si="382"/>
        <v>348.89</v>
      </c>
      <c r="Z346" s="2"/>
      <c r="AA346" s="2">
        <v>16697018</v>
      </c>
      <c r="AB346" s="2">
        <f t="shared" si="383"/>
        <v>690.28</v>
      </c>
      <c r="AC346" s="2">
        <f t="shared" si="384"/>
        <v>41.37</v>
      </c>
      <c r="AD346" s="2">
        <f t="shared" si="412"/>
        <v>45.39</v>
      </c>
      <c r="AE346" s="2">
        <f t="shared" si="413"/>
        <v>6.91</v>
      </c>
      <c r="AF346" s="2">
        <f t="shared" si="414"/>
        <v>603.52</v>
      </c>
      <c r="AG346" s="2">
        <f t="shared" si="387"/>
        <v>0</v>
      </c>
      <c r="AH346" s="2">
        <f t="shared" si="415"/>
        <v>64.204499999999996</v>
      </c>
      <c r="AI346" s="2">
        <f t="shared" si="416"/>
        <v>0.57500000000000007</v>
      </c>
      <c r="AJ346" s="2">
        <f t="shared" si="389"/>
        <v>0</v>
      </c>
      <c r="AK346" s="2">
        <v>602.48</v>
      </c>
      <c r="AL346" s="2">
        <v>41.37</v>
      </c>
      <c r="AM346" s="2">
        <v>36.31</v>
      </c>
      <c r="AN346" s="2">
        <v>5.53</v>
      </c>
      <c r="AO346" s="2">
        <v>524.79999999999995</v>
      </c>
      <c r="AP346" s="2">
        <v>0</v>
      </c>
      <c r="AQ346" s="2">
        <v>55.83</v>
      </c>
      <c r="AR346" s="2">
        <v>0.46</v>
      </c>
      <c r="AS346" s="2">
        <v>0</v>
      </c>
      <c r="AT346" s="2">
        <v>115</v>
      </c>
      <c r="AU346" s="2">
        <v>71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6</v>
      </c>
      <c r="BE346" s="2" t="s">
        <v>6</v>
      </c>
      <c r="BF346" s="2" t="s">
        <v>6</v>
      </c>
      <c r="BG346" s="2" t="s">
        <v>6</v>
      </c>
      <c r="BH346" s="2">
        <v>0</v>
      </c>
      <c r="BI346" s="2">
        <v>1</v>
      </c>
      <c r="BJ346" s="2" t="s">
        <v>589</v>
      </c>
      <c r="BK346" s="2"/>
      <c r="BL346" s="2"/>
      <c r="BM346" s="2">
        <v>16001</v>
      </c>
      <c r="BN346" s="2">
        <v>0</v>
      </c>
      <c r="BO346" s="2" t="s">
        <v>6</v>
      </c>
      <c r="BP346" s="2">
        <v>0</v>
      </c>
      <c r="BQ346" s="2">
        <v>2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6</v>
      </c>
      <c r="BZ346" s="2">
        <v>128</v>
      </c>
      <c r="CA346" s="2">
        <v>83</v>
      </c>
      <c r="CB346" s="2"/>
      <c r="CC346" s="2"/>
      <c r="CD346" s="2"/>
      <c r="CE346" s="2"/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1430</v>
      </c>
      <c r="CO346" s="2">
        <v>0</v>
      </c>
      <c r="CP346" s="2">
        <f t="shared" si="390"/>
        <v>555.66999999999996</v>
      </c>
      <c r="CQ346" s="2">
        <f t="shared" si="391"/>
        <v>41.37</v>
      </c>
      <c r="CR346" s="2">
        <f t="shared" si="392"/>
        <v>45.39</v>
      </c>
      <c r="CS346" s="2">
        <f t="shared" si="393"/>
        <v>6.91</v>
      </c>
      <c r="CT346" s="2">
        <f t="shared" si="394"/>
        <v>603.52</v>
      </c>
      <c r="CU346" s="2">
        <f t="shared" si="395"/>
        <v>0</v>
      </c>
      <c r="CV346" s="2">
        <f t="shared" si="396"/>
        <v>64.204499999999996</v>
      </c>
      <c r="CW346" s="2">
        <f t="shared" si="397"/>
        <v>0.57500000000000007</v>
      </c>
      <c r="CX346" s="2">
        <f t="shared" si="398"/>
        <v>0</v>
      </c>
      <c r="CY346" s="2">
        <f t="shared" si="399"/>
        <v>565.09849999999994</v>
      </c>
      <c r="CZ346" s="2">
        <f t="shared" si="400"/>
        <v>348.88690000000003</v>
      </c>
      <c r="DA346" s="2"/>
      <c r="DB346" s="2"/>
      <c r="DC346" s="2" t="s">
        <v>6</v>
      </c>
      <c r="DD346" s="2" t="s">
        <v>6</v>
      </c>
      <c r="DE346" s="2" t="s">
        <v>38</v>
      </c>
      <c r="DF346" s="2" t="s">
        <v>38</v>
      </c>
      <c r="DG346" s="2" t="s">
        <v>39</v>
      </c>
      <c r="DH346" s="2" t="s">
        <v>6</v>
      </c>
      <c r="DI346" s="2" t="s">
        <v>39</v>
      </c>
      <c r="DJ346" s="2" t="s">
        <v>38</v>
      </c>
      <c r="DK346" s="2" t="s">
        <v>6</v>
      </c>
      <c r="DL346" s="2" t="s">
        <v>6</v>
      </c>
      <c r="DM346" s="2" t="s">
        <v>6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1003</v>
      </c>
      <c r="DV346" s="2" t="s">
        <v>49</v>
      </c>
      <c r="DW346" s="2" t="s">
        <v>49</v>
      </c>
      <c r="DX346" s="2">
        <v>100</v>
      </c>
      <c r="DY346" s="2"/>
      <c r="DZ346" s="2"/>
      <c r="EA346" s="2"/>
      <c r="EB346" s="2"/>
      <c r="EC346" s="2"/>
      <c r="ED346" s="2"/>
      <c r="EE346" s="2">
        <v>16510514</v>
      </c>
      <c r="EF346" s="2">
        <v>2</v>
      </c>
      <c r="EG346" s="2" t="s">
        <v>40</v>
      </c>
      <c r="EH346" s="2">
        <v>0</v>
      </c>
      <c r="EI346" s="2" t="s">
        <v>6</v>
      </c>
      <c r="EJ346" s="2">
        <v>1</v>
      </c>
      <c r="EK346" s="2">
        <v>16001</v>
      </c>
      <c r="EL346" s="2" t="s">
        <v>563</v>
      </c>
      <c r="EM346" s="2" t="s">
        <v>564</v>
      </c>
      <c r="EN346" s="2"/>
      <c r="EO346" s="2" t="s">
        <v>43</v>
      </c>
      <c r="EP346" s="2"/>
      <c r="EQ346" s="2">
        <v>131072</v>
      </c>
      <c r="ER346" s="2">
        <v>602.48</v>
      </c>
      <c r="ES346" s="2">
        <v>41.37</v>
      </c>
      <c r="ET346" s="2">
        <v>36.31</v>
      </c>
      <c r="EU346" s="2">
        <v>5.53</v>
      </c>
      <c r="EV346" s="2">
        <v>524.79999999999995</v>
      </c>
      <c r="EW346" s="2">
        <v>55.83</v>
      </c>
      <c r="EX346" s="2">
        <v>0.46</v>
      </c>
      <c r="EY346" s="2">
        <v>0</v>
      </c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401"/>
        <v>0</v>
      </c>
      <c r="FS346" s="2">
        <v>0</v>
      </c>
      <c r="FT346" s="2" t="s">
        <v>44</v>
      </c>
      <c r="FU346" s="2" t="s">
        <v>45</v>
      </c>
      <c r="FV346" s="2"/>
      <c r="FW346" s="2"/>
      <c r="FX346" s="2">
        <v>115.2</v>
      </c>
      <c r="FY346" s="2">
        <v>70.55</v>
      </c>
      <c r="FZ346" s="2"/>
      <c r="GA346" s="2" t="s">
        <v>6</v>
      </c>
      <c r="GB346" s="2"/>
      <c r="GC346" s="2"/>
      <c r="GD346" s="2">
        <v>0</v>
      </c>
      <c r="GE346" s="2"/>
      <c r="GF346" s="2">
        <v>1590740472</v>
      </c>
      <c r="GG346" s="2">
        <v>2</v>
      </c>
      <c r="GH346" s="2">
        <v>1</v>
      </c>
      <c r="GI346" s="2">
        <v>-2</v>
      </c>
      <c r="GJ346" s="2">
        <v>0</v>
      </c>
      <c r="GK346" s="2">
        <f>ROUND(R346*(R12)/100,2)</f>
        <v>0</v>
      </c>
      <c r="GL346" s="2">
        <f t="shared" si="402"/>
        <v>0</v>
      </c>
      <c r="GM346" s="2">
        <f t="shared" si="403"/>
        <v>1469.66</v>
      </c>
      <c r="GN346" s="2">
        <f t="shared" si="404"/>
        <v>1469.66</v>
      </c>
      <c r="GO346" s="2">
        <f t="shared" si="405"/>
        <v>0</v>
      </c>
      <c r="GP346" s="2">
        <f t="shared" si="406"/>
        <v>0</v>
      </c>
      <c r="GQ346" s="2"/>
      <c r="GR346" s="2">
        <v>0</v>
      </c>
      <c r="GS346" s="2">
        <v>3</v>
      </c>
      <c r="GT346" s="2">
        <v>0</v>
      </c>
      <c r="GU346" s="2" t="s">
        <v>6</v>
      </c>
      <c r="GV346" s="2">
        <f t="shared" si="407"/>
        <v>0</v>
      </c>
      <c r="GW346" s="2">
        <v>1</v>
      </c>
      <c r="GX346" s="2">
        <f t="shared" si="408"/>
        <v>0</v>
      </c>
      <c r="GY346" s="2"/>
      <c r="GZ346" s="2"/>
      <c r="HA346" s="2">
        <v>0</v>
      </c>
      <c r="HB346" s="2">
        <v>0</v>
      </c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>
        <v>0</v>
      </c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17</v>
      </c>
      <c r="B347">
        <v>1</v>
      </c>
      <c r="C347">
        <f>ROW(SmtRes!A782)</f>
        <v>782</v>
      </c>
      <c r="D347">
        <f>ROW(EtalonRes!A776)</f>
        <v>776</v>
      </c>
      <c r="E347" t="s">
        <v>586</v>
      </c>
      <c r="F347" t="s">
        <v>587</v>
      </c>
      <c r="G347" t="s">
        <v>588</v>
      </c>
      <c r="H347" t="s">
        <v>49</v>
      </c>
      <c r="I347">
        <f>ROUND(80.5/100,9)</f>
        <v>0.80500000000000005</v>
      </c>
      <c r="J347">
        <v>0</v>
      </c>
      <c r="O347">
        <f t="shared" si="372"/>
        <v>3645.24</v>
      </c>
      <c r="P347">
        <f t="shared" si="373"/>
        <v>218.47</v>
      </c>
      <c r="Q347">
        <f t="shared" si="374"/>
        <v>239.7</v>
      </c>
      <c r="R347">
        <f t="shared" si="375"/>
        <v>36.49</v>
      </c>
      <c r="S347">
        <f t="shared" si="376"/>
        <v>3187.07</v>
      </c>
      <c r="T347">
        <f t="shared" si="377"/>
        <v>0</v>
      </c>
      <c r="U347">
        <f t="shared" si="378"/>
        <v>51.684622500000003</v>
      </c>
      <c r="V347">
        <f t="shared" si="379"/>
        <v>0.46287500000000009</v>
      </c>
      <c r="W347">
        <f t="shared" si="380"/>
        <v>0</v>
      </c>
      <c r="X347">
        <f t="shared" si="381"/>
        <v>3707.09</v>
      </c>
      <c r="Y347">
        <f t="shared" si="382"/>
        <v>2288.73</v>
      </c>
      <c r="AA347">
        <v>16697019</v>
      </c>
      <c r="AB347">
        <f t="shared" si="383"/>
        <v>690.28</v>
      </c>
      <c r="AC347">
        <f t="shared" si="384"/>
        <v>41.37</v>
      </c>
      <c r="AD347">
        <f t="shared" si="412"/>
        <v>45.39</v>
      </c>
      <c r="AE347">
        <f t="shared" si="413"/>
        <v>6.91</v>
      </c>
      <c r="AF347">
        <f t="shared" si="414"/>
        <v>603.52</v>
      </c>
      <c r="AG347">
        <f t="shared" si="387"/>
        <v>0</v>
      </c>
      <c r="AH347">
        <f t="shared" si="415"/>
        <v>64.204499999999996</v>
      </c>
      <c r="AI347">
        <f t="shared" si="416"/>
        <v>0.57500000000000007</v>
      </c>
      <c r="AJ347">
        <f t="shared" si="389"/>
        <v>0</v>
      </c>
      <c r="AK347">
        <v>602.48</v>
      </c>
      <c r="AL347">
        <v>41.37</v>
      </c>
      <c r="AM347">
        <v>36.31</v>
      </c>
      <c r="AN347">
        <v>5.53</v>
      </c>
      <c r="AO347">
        <v>524.79999999999995</v>
      </c>
      <c r="AP347">
        <v>0</v>
      </c>
      <c r="AQ347">
        <v>55.83</v>
      </c>
      <c r="AR347">
        <v>0.46</v>
      </c>
      <c r="AS347">
        <v>0</v>
      </c>
      <c r="AT347">
        <v>115</v>
      </c>
      <c r="AU347">
        <v>71</v>
      </c>
      <c r="AV347">
        <v>1</v>
      </c>
      <c r="AW347">
        <v>1</v>
      </c>
      <c r="AZ347">
        <v>6.56</v>
      </c>
      <c r="BA347">
        <v>6.56</v>
      </c>
      <c r="BB347">
        <v>6.56</v>
      </c>
      <c r="BC347">
        <v>6.56</v>
      </c>
      <c r="BD347" t="s">
        <v>6</v>
      </c>
      <c r="BE347" t="s">
        <v>6</v>
      </c>
      <c r="BF347" t="s">
        <v>6</v>
      </c>
      <c r="BG347" t="s">
        <v>6</v>
      </c>
      <c r="BH347">
        <v>0</v>
      </c>
      <c r="BI347">
        <v>1</v>
      </c>
      <c r="BJ347" t="s">
        <v>589</v>
      </c>
      <c r="BM347">
        <v>16001</v>
      </c>
      <c r="BN347">
        <v>0</v>
      </c>
      <c r="BO347" t="s">
        <v>6</v>
      </c>
      <c r="BP347">
        <v>0</v>
      </c>
      <c r="BQ347">
        <v>2</v>
      </c>
      <c r="BR347">
        <v>0</v>
      </c>
      <c r="BS347">
        <v>6.56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128</v>
      </c>
      <c r="CA347">
        <v>83</v>
      </c>
      <c r="CF347">
        <v>0</v>
      </c>
      <c r="CG347">
        <v>0</v>
      </c>
      <c r="CM347">
        <v>0</v>
      </c>
      <c r="CN347" t="s">
        <v>1430</v>
      </c>
      <c r="CO347">
        <v>0</v>
      </c>
      <c r="CP347">
        <f t="shared" si="390"/>
        <v>3645.2400000000002</v>
      </c>
      <c r="CQ347">
        <f t="shared" si="391"/>
        <v>271.38719999999995</v>
      </c>
      <c r="CR347">
        <f t="shared" si="392"/>
        <v>297.75839999999999</v>
      </c>
      <c r="CS347">
        <f t="shared" si="393"/>
        <v>45.329599999999999</v>
      </c>
      <c r="CT347">
        <f t="shared" si="394"/>
        <v>3959.0911999999998</v>
      </c>
      <c r="CU347">
        <f t="shared" si="395"/>
        <v>0</v>
      </c>
      <c r="CV347">
        <f t="shared" si="396"/>
        <v>64.204499999999996</v>
      </c>
      <c r="CW347">
        <f t="shared" si="397"/>
        <v>0.57500000000000007</v>
      </c>
      <c r="CX347">
        <f t="shared" si="398"/>
        <v>0</v>
      </c>
      <c r="CY347">
        <f t="shared" si="399"/>
        <v>3707.0939999999996</v>
      </c>
      <c r="CZ347">
        <f t="shared" si="400"/>
        <v>2288.7276000000002</v>
      </c>
      <c r="DC347" t="s">
        <v>6</v>
      </c>
      <c r="DD347" t="s">
        <v>6</v>
      </c>
      <c r="DE347" t="s">
        <v>38</v>
      </c>
      <c r="DF347" t="s">
        <v>38</v>
      </c>
      <c r="DG347" t="s">
        <v>39</v>
      </c>
      <c r="DH347" t="s">
        <v>6</v>
      </c>
      <c r="DI347" t="s">
        <v>39</v>
      </c>
      <c r="DJ347" t="s">
        <v>38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1003</v>
      </c>
      <c r="DV347" t="s">
        <v>49</v>
      </c>
      <c r="DW347" t="s">
        <v>49</v>
      </c>
      <c r="DX347">
        <v>100</v>
      </c>
      <c r="EE347">
        <v>16510514</v>
      </c>
      <c r="EF347">
        <v>2</v>
      </c>
      <c r="EG347" t="s">
        <v>40</v>
      </c>
      <c r="EH347">
        <v>0</v>
      </c>
      <c r="EI347" t="s">
        <v>6</v>
      </c>
      <c r="EJ347">
        <v>1</v>
      </c>
      <c r="EK347">
        <v>16001</v>
      </c>
      <c r="EL347" t="s">
        <v>563</v>
      </c>
      <c r="EM347" t="s">
        <v>564</v>
      </c>
      <c r="EO347" t="s">
        <v>43</v>
      </c>
      <c r="EQ347">
        <v>131072</v>
      </c>
      <c r="ER347">
        <v>602.48</v>
      </c>
      <c r="ES347">
        <v>41.37</v>
      </c>
      <c r="ET347">
        <v>36.31</v>
      </c>
      <c r="EU347">
        <v>5.53</v>
      </c>
      <c r="EV347">
        <v>524.79999999999995</v>
      </c>
      <c r="EW347">
        <v>55.83</v>
      </c>
      <c r="EX347">
        <v>0.46</v>
      </c>
      <c r="EY347">
        <v>0</v>
      </c>
      <c r="FQ347">
        <v>0</v>
      </c>
      <c r="FR347">
        <f t="shared" si="401"/>
        <v>0</v>
      </c>
      <c r="FS347">
        <v>0</v>
      </c>
      <c r="FT347" t="s">
        <v>44</v>
      </c>
      <c r="FU347" t="s">
        <v>45</v>
      </c>
      <c r="FX347">
        <v>115.2</v>
      </c>
      <c r="FY347">
        <v>70.55</v>
      </c>
      <c r="GA347" t="s">
        <v>6</v>
      </c>
      <c r="GD347">
        <v>0</v>
      </c>
      <c r="GF347">
        <v>1590740472</v>
      </c>
      <c r="GG347">
        <v>1</v>
      </c>
      <c r="GH347">
        <v>1</v>
      </c>
      <c r="GI347">
        <v>4</v>
      </c>
      <c r="GJ347">
        <v>0</v>
      </c>
      <c r="GK347">
        <f>ROUND(R347*(S12)/100,2)</f>
        <v>0</v>
      </c>
      <c r="GL347">
        <f t="shared" si="402"/>
        <v>0</v>
      </c>
      <c r="GM347">
        <f t="shared" si="403"/>
        <v>9641.06</v>
      </c>
      <c r="GN347">
        <f t="shared" si="404"/>
        <v>9641.06</v>
      </c>
      <c r="GO347">
        <f t="shared" si="405"/>
        <v>0</v>
      </c>
      <c r="GP347">
        <f t="shared" si="406"/>
        <v>0</v>
      </c>
      <c r="GR347">
        <v>0</v>
      </c>
      <c r="GS347">
        <v>3</v>
      </c>
      <c r="GT347">
        <v>0</v>
      </c>
      <c r="GU347" t="s">
        <v>6</v>
      </c>
      <c r="GV347">
        <f t="shared" si="407"/>
        <v>0</v>
      </c>
      <c r="GW347">
        <v>1</v>
      </c>
      <c r="GX347">
        <f t="shared" si="408"/>
        <v>0</v>
      </c>
      <c r="HA347">
        <v>0</v>
      </c>
      <c r="HB347">
        <v>0</v>
      </c>
      <c r="IK347">
        <v>0</v>
      </c>
    </row>
    <row r="348" spans="1:255" x14ac:dyDescent="0.2">
      <c r="A348" s="2">
        <v>18</v>
      </c>
      <c r="B348" s="2">
        <v>1</v>
      </c>
      <c r="C348" s="2">
        <v>759</v>
      </c>
      <c r="D348" s="2"/>
      <c r="E348" s="2" t="s">
        <v>590</v>
      </c>
      <c r="F348" s="2" t="s">
        <v>591</v>
      </c>
      <c r="G348" s="2" t="s">
        <v>592</v>
      </c>
      <c r="H348" s="2" t="s">
        <v>593</v>
      </c>
      <c r="I348" s="2">
        <f>I346*J348</f>
        <v>9.6600000000000005E-2</v>
      </c>
      <c r="J348" s="2">
        <v>0.12</v>
      </c>
      <c r="K348" s="2"/>
      <c r="L348" s="2"/>
      <c r="M348" s="2"/>
      <c r="N348" s="2"/>
      <c r="O348" s="2">
        <f t="shared" si="372"/>
        <v>34.58</v>
      </c>
      <c r="P348" s="2">
        <f t="shared" si="373"/>
        <v>34.58</v>
      </c>
      <c r="Q348" s="2">
        <f t="shared" si="374"/>
        <v>0</v>
      </c>
      <c r="R348" s="2">
        <f t="shared" si="375"/>
        <v>0</v>
      </c>
      <c r="S348" s="2">
        <f t="shared" si="376"/>
        <v>0</v>
      </c>
      <c r="T348" s="2">
        <f t="shared" si="377"/>
        <v>0</v>
      </c>
      <c r="U348" s="2">
        <f t="shared" si="378"/>
        <v>0</v>
      </c>
      <c r="V348" s="2">
        <f t="shared" si="379"/>
        <v>0</v>
      </c>
      <c r="W348" s="2">
        <f t="shared" si="380"/>
        <v>0</v>
      </c>
      <c r="X348" s="2">
        <f t="shared" si="381"/>
        <v>0</v>
      </c>
      <c r="Y348" s="2">
        <f t="shared" si="382"/>
        <v>0</v>
      </c>
      <c r="Z348" s="2"/>
      <c r="AA348" s="2">
        <v>16697018</v>
      </c>
      <c r="AB348" s="2">
        <f t="shared" si="383"/>
        <v>358</v>
      </c>
      <c r="AC348" s="2">
        <f t="shared" si="384"/>
        <v>358</v>
      </c>
      <c r="AD348" s="2">
        <f t="shared" ref="AD348:AD365" si="417">ROUND((((ET348)-(EU348))+AE348),2)</f>
        <v>0</v>
      </c>
      <c r="AE348" s="2">
        <f t="shared" ref="AE348:AE365" si="418">ROUND((EU348),2)</f>
        <v>0</v>
      </c>
      <c r="AF348" s="2">
        <f t="shared" ref="AF348:AF365" si="419">ROUND((EV348),2)</f>
        <v>0</v>
      </c>
      <c r="AG348" s="2">
        <f t="shared" si="387"/>
        <v>0</v>
      </c>
      <c r="AH348" s="2">
        <f t="shared" ref="AH348:AH365" si="420">(EW348)</f>
        <v>0</v>
      </c>
      <c r="AI348" s="2">
        <f t="shared" ref="AI348:AI365" si="421">(EX348)</f>
        <v>0</v>
      </c>
      <c r="AJ348" s="2">
        <f t="shared" si="389"/>
        <v>0</v>
      </c>
      <c r="AK348" s="2">
        <v>358</v>
      </c>
      <c r="AL348" s="2">
        <v>358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115</v>
      </c>
      <c r="AU348" s="2">
        <v>71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6</v>
      </c>
      <c r="BE348" s="2" t="s">
        <v>6</v>
      </c>
      <c r="BF348" s="2" t="s">
        <v>6</v>
      </c>
      <c r="BG348" s="2" t="s">
        <v>6</v>
      </c>
      <c r="BH348" s="2">
        <v>3</v>
      </c>
      <c r="BI348" s="2">
        <v>1</v>
      </c>
      <c r="BJ348" s="2" t="s">
        <v>594</v>
      </c>
      <c r="BK348" s="2"/>
      <c r="BL348" s="2"/>
      <c r="BM348" s="2">
        <v>16001</v>
      </c>
      <c r="BN348" s="2">
        <v>0</v>
      </c>
      <c r="BO348" s="2" t="s">
        <v>6</v>
      </c>
      <c r="BP348" s="2">
        <v>0</v>
      </c>
      <c r="BQ348" s="2">
        <v>2</v>
      </c>
      <c r="BR348" s="2">
        <v>0</v>
      </c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6</v>
      </c>
      <c r="BZ348" s="2">
        <v>128</v>
      </c>
      <c r="CA348" s="2">
        <v>83</v>
      </c>
      <c r="CB348" s="2"/>
      <c r="CC348" s="2"/>
      <c r="CD348" s="2"/>
      <c r="CE348" s="2"/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6</v>
      </c>
      <c r="CO348" s="2">
        <v>0</v>
      </c>
      <c r="CP348" s="2">
        <f t="shared" si="390"/>
        <v>34.58</v>
      </c>
      <c r="CQ348" s="2">
        <f t="shared" si="391"/>
        <v>358</v>
      </c>
      <c r="CR348" s="2">
        <f t="shared" si="392"/>
        <v>0</v>
      </c>
      <c r="CS348" s="2">
        <f t="shared" si="393"/>
        <v>0</v>
      </c>
      <c r="CT348" s="2">
        <f t="shared" si="394"/>
        <v>0</v>
      </c>
      <c r="CU348" s="2">
        <f t="shared" si="395"/>
        <v>0</v>
      </c>
      <c r="CV348" s="2">
        <f t="shared" si="396"/>
        <v>0</v>
      </c>
      <c r="CW348" s="2">
        <f t="shared" si="397"/>
        <v>0</v>
      </c>
      <c r="CX348" s="2">
        <f t="shared" si="398"/>
        <v>0</v>
      </c>
      <c r="CY348" s="2">
        <f t="shared" si="399"/>
        <v>0</v>
      </c>
      <c r="CZ348" s="2">
        <f t="shared" si="400"/>
        <v>0</v>
      </c>
      <c r="DA348" s="2"/>
      <c r="DB348" s="2"/>
      <c r="DC348" s="2" t="s">
        <v>6</v>
      </c>
      <c r="DD348" s="2" t="s">
        <v>6</v>
      </c>
      <c r="DE348" s="2" t="s">
        <v>6</v>
      </c>
      <c r="DF348" s="2" t="s">
        <v>6</v>
      </c>
      <c r="DG348" s="2" t="s">
        <v>6</v>
      </c>
      <c r="DH348" s="2" t="s">
        <v>6</v>
      </c>
      <c r="DI348" s="2" t="s">
        <v>6</v>
      </c>
      <c r="DJ348" s="2" t="s">
        <v>6</v>
      </c>
      <c r="DK348" s="2" t="s">
        <v>6</v>
      </c>
      <c r="DL348" s="2" t="s">
        <v>6</v>
      </c>
      <c r="DM348" s="2" t="s">
        <v>6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1010</v>
      </c>
      <c r="DV348" s="2" t="s">
        <v>593</v>
      </c>
      <c r="DW348" s="2" t="s">
        <v>593</v>
      </c>
      <c r="DX348" s="2">
        <v>100</v>
      </c>
      <c r="DY348" s="2"/>
      <c r="DZ348" s="2"/>
      <c r="EA348" s="2"/>
      <c r="EB348" s="2"/>
      <c r="EC348" s="2"/>
      <c r="ED348" s="2"/>
      <c r="EE348" s="2">
        <v>16510514</v>
      </c>
      <c r="EF348" s="2">
        <v>2</v>
      </c>
      <c r="EG348" s="2" t="s">
        <v>40</v>
      </c>
      <c r="EH348" s="2">
        <v>0</v>
      </c>
      <c r="EI348" s="2" t="s">
        <v>6</v>
      </c>
      <c r="EJ348" s="2">
        <v>1</v>
      </c>
      <c r="EK348" s="2">
        <v>16001</v>
      </c>
      <c r="EL348" s="2" t="s">
        <v>563</v>
      </c>
      <c r="EM348" s="2" t="s">
        <v>564</v>
      </c>
      <c r="EN348" s="2"/>
      <c r="EO348" s="2" t="s">
        <v>6</v>
      </c>
      <c r="EP348" s="2"/>
      <c r="EQ348" s="2">
        <v>0</v>
      </c>
      <c r="ER348" s="2">
        <v>358</v>
      </c>
      <c r="ES348" s="2">
        <v>358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si="401"/>
        <v>0</v>
      </c>
      <c r="FS348" s="2">
        <v>0</v>
      </c>
      <c r="FT348" s="2" t="s">
        <v>44</v>
      </c>
      <c r="FU348" s="2" t="s">
        <v>45</v>
      </c>
      <c r="FV348" s="2"/>
      <c r="FW348" s="2"/>
      <c r="FX348" s="2">
        <v>115.2</v>
      </c>
      <c r="FY348" s="2">
        <v>70.55</v>
      </c>
      <c r="FZ348" s="2"/>
      <c r="GA348" s="2" t="s">
        <v>6</v>
      </c>
      <c r="GB348" s="2"/>
      <c r="GC348" s="2"/>
      <c r="GD348" s="2">
        <v>0</v>
      </c>
      <c r="GE348" s="2"/>
      <c r="GF348" s="2">
        <v>556877886</v>
      </c>
      <c r="GG348" s="2">
        <v>2</v>
      </c>
      <c r="GH348" s="2">
        <v>1</v>
      </c>
      <c r="GI348" s="2">
        <v>-2</v>
      </c>
      <c r="GJ348" s="2">
        <v>0</v>
      </c>
      <c r="GK348" s="2">
        <f>ROUND(R348*(R12)/100,2)</f>
        <v>0</v>
      </c>
      <c r="GL348" s="2">
        <f t="shared" si="402"/>
        <v>0</v>
      </c>
      <c r="GM348" s="2">
        <f t="shared" si="403"/>
        <v>34.58</v>
      </c>
      <c r="GN348" s="2">
        <f t="shared" si="404"/>
        <v>34.58</v>
      </c>
      <c r="GO348" s="2">
        <f t="shared" si="405"/>
        <v>0</v>
      </c>
      <c r="GP348" s="2">
        <f t="shared" si="406"/>
        <v>0</v>
      </c>
      <c r="GQ348" s="2"/>
      <c r="GR348" s="2">
        <v>0</v>
      </c>
      <c r="GS348" s="2">
        <v>3</v>
      </c>
      <c r="GT348" s="2">
        <v>0</v>
      </c>
      <c r="GU348" s="2" t="s">
        <v>6</v>
      </c>
      <c r="GV348" s="2">
        <f t="shared" si="407"/>
        <v>0</v>
      </c>
      <c r="GW348" s="2">
        <v>1</v>
      </c>
      <c r="GX348" s="2">
        <f t="shared" si="408"/>
        <v>0</v>
      </c>
      <c r="GY348" s="2"/>
      <c r="GZ348" s="2"/>
      <c r="HA348" s="2">
        <v>0</v>
      </c>
      <c r="HB348" s="2">
        <v>0</v>
      </c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>
        <v>0</v>
      </c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18</v>
      </c>
      <c r="B349">
        <v>1</v>
      </c>
      <c r="C349">
        <v>775</v>
      </c>
      <c r="E349" t="s">
        <v>590</v>
      </c>
      <c r="F349" t="s">
        <v>591</v>
      </c>
      <c r="G349" t="s">
        <v>592</v>
      </c>
      <c r="H349" t="s">
        <v>593</v>
      </c>
      <c r="I349">
        <f>I347*J349</f>
        <v>9.6600000000000005E-2</v>
      </c>
      <c r="J349">
        <v>0.12</v>
      </c>
      <c r="O349">
        <f t="shared" si="372"/>
        <v>226.86</v>
      </c>
      <c r="P349">
        <f t="shared" si="373"/>
        <v>226.86</v>
      </c>
      <c r="Q349">
        <f t="shared" si="374"/>
        <v>0</v>
      </c>
      <c r="R349">
        <f t="shared" si="375"/>
        <v>0</v>
      </c>
      <c r="S349">
        <f t="shared" si="376"/>
        <v>0</v>
      </c>
      <c r="T349">
        <f t="shared" si="377"/>
        <v>0</v>
      </c>
      <c r="U349">
        <f t="shared" si="378"/>
        <v>0</v>
      </c>
      <c r="V349">
        <f t="shared" si="379"/>
        <v>0</v>
      </c>
      <c r="W349">
        <f t="shared" si="380"/>
        <v>0</v>
      </c>
      <c r="X349">
        <f t="shared" si="381"/>
        <v>0</v>
      </c>
      <c r="Y349">
        <f t="shared" si="382"/>
        <v>0</v>
      </c>
      <c r="AA349">
        <v>16697019</v>
      </c>
      <c r="AB349">
        <f t="shared" si="383"/>
        <v>358</v>
      </c>
      <c r="AC349">
        <f t="shared" si="384"/>
        <v>358</v>
      </c>
      <c r="AD349">
        <f t="shared" si="417"/>
        <v>0</v>
      </c>
      <c r="AE349">
        <f t="shared" si="418"/>
        <v>0</v>
      </c>
      <c r="AF349">
        <f t="shared" si="419"/>
        <v>0</v>
      </c>
      <c r="AG349">
        <f t="shared" si="387"/>
        <v>0</v>
      </c>
      <c r="AH349">
        <f t="shared" si="420"/>
        <v>0</v>
      </c>
      <c r="AI349">
        <f t="shared" si="421"/>
        <v>0</v>
      </c>
      <c r="AJ349">
        <f t="shared" si="389"/>
        <v>0</v>
      </c>
      <c r="AK349">
        <v>358</v>
      </c>
      <c r="AL349">
        <v>358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115</v>
      </c>
      <c r="AU349">
        <v>71</v>
      </c>
      <c r="AV349">
        <v>1</v>
      </c>
      <c r="AW349">
        <v>1</v>
      </c>
      <c r="AZ349">
        <v>6.56</v>
      </c>
      <c r="BA349">
        <v>1</v>
      </c>
      <c r="BB349">
        <v>1</v>
      </c>
      <c r="BC349">
        <v>6.56</v>
      </c>
      <c r="BD349" t="s">
        <v>6</v>
      </c>
      <c r="BE349" t="s">
        <v>6</v>
      </c>
      <c r="BF349" t="s">
        <v>6</v>
      </c>
      <c r="BG349" t="s">
        <v>6</v>
      </c>
      <c r="BH349">
        <v>3</v>
      </c>
      <c r="BI349">
        <v>1</v>
      </c>
      <c r="BJ349" t="s">
        <v>594</v>
      </c>
      <c r="BM349">
        <v>16001</v>
      </c>
      <c r="BN349">
        <v>0</v>
      </c>
      <c r="BO349" t="s">
        <v>6</v>
      </c>
      <c r="BP349">
        <v>0</v>
      </c>
      <c r="BQ349">
        <v>2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128</v>
      </c>
      <c r="CA349">
        <v>83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390"/>
        <v>226.86</v>
      </c>
      <c r="CQ349">
        <f t="shared" si="391"/>
        <v>2348.48</v>
      </c>
      <c r="CR349">
        <f t="shared" si="392"/>
        <v>0</v>
      </c>
      <c r="CS349">
        <f t="shared" si="393"/>
        <v>0</v>
      </c>
      <c r="CT349">
        <f t="shared" si="394"/>
        <v>0</v>
      </c>
      <c r="CU349">
        <f t="shared" si="395"/>
        <v>0</v>
      </c>
      <c r="CV349">
        <f t="shared" si="396"/>
        <v>0</v>
      </c>
      <c r="CW349">
        <f t="shared" si="397"/>
        <v>0</v>
      </c>
      <c r="CX349">
        <f t="shared" si="398"/>
        <v>0</v>
      </c>
      <c r="CY349">
        <f t="shared" si="399"/>
        <v>0</v>
      </c>
      <c r="CZ349">
        <f t="shared" si="400"/>
        <v>0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1010</v>
      </c>
      <c r="DV349" t="s">
        <v>593</v>
      </c>
      <c r="DW349" t="s">
        <v>593</v>
      </c>
      <c r="DX349">
        <v>100</v>
      </c>
      <c r="EE349">
        <v>16510514</v>
      </c>
      <c r="EF349">
        <v>2</v>
      </c>
      <c r="EG349" t="s">
        <v>40</v>
      </c>
      <c r="EH349">
        <v>0</v>
      </c>
      <c r="EI349" t="s">
        <v>6</v>
      </c>
      <c r="EJ349">
        <v>1</v>
      </c>
      <c r="EK349">
        <v>16001</v>
      </c>
      <c r="EL349" t="s">
        <v>563</v>
      </c>
      <c r="EM349" t="s">
        <v>564</v>
      </c>
      <c r="EO349" t="s">
        <v>6</v>
      </c>
      <c r="EQ349">
        <v>0</v>
      </c>
      <c r="ER349">
        <v>358</v>
      </c>
      <c r="ES349">
        <v>358</v>
      </c>
      <c r="ET349">
        <v>0</v>
      </c>
      <c r="EU349">
        <v>0</v>
      </c>
      <c r="EV349">
        <v>0</v>
      </c>
      <c r="EW349">
        <v>0</v>
      </c>
      <c r="EX349">
        <v>0</v>
      </c>
      <c r="FQ349">
        <v>0</v>
      </c>
      <c r="FR349">
        <f t="shared" si="401"/>
        <v>0</v>
      </c>
      <c r="FS349">
        <v>0</v>
      </c>
      <c r="FT349" t="s">
        <v>44</v>
      </c>
      <c r="FU349" t="s">
        <v>45</v>
      </c>
      <c r="FX349">
        <v>115.2</v>
      </c>
      <c r="FY349">
        <v>70.55</v>
      </c>
      <c r="GA349" t="s">
        <v>6</v>
      </c>
      <c r="GD349">
        <v>0</v>
      </c>
      <c r="GF349">
        <v>556877886</v>
      </c>
      <c r="GG349">
        <v>1</v>
      </c>
      <c r="GH349">
        <v>1</v>
      </c>
      <c r="GI349">
        <v>4</v>
      </c>
      <c r="GJ349">
        <v>0</v>
      </c>
      <c r="GK349">
        <f>ROUND(R349*(S12)/100,2)</f>
        <v>0</v>
      </c>
      <c r="GL349">
        <f t="shared" si="402"/>
        <v>0</v>
      </c>
      <c r="GM349">
        <f t="shared" si="403"/>
        <v>226.86</v>
      </c>
      <c r="GN349">
        <f t="shared" si="404"/>
        <v>226.86</v>
      </c>
      <c r="GO349">
        <f t="shared" si="405"/>
        <v>0</v>
      </c>
      <c r="GP349">
        <f t="shared" si="406"/>
        <v>0</v>
      </c>
      <c r="GR349">
        <v>0</v>
      </c>
      <c r="GS349">
        <v>3</v>
      </c>
      <c r="GT349">
        <v>0</v>
      </c>
      <c r="GU349" t="s">
        <v>6</v>
      </c>
      <c r="GV349">
        <f t="shared" si="407"/>
        <v>0</v>
      </c>
      <c r="GW349">
        <v>1</v>
      </c>
      <c r="GX349">
        <f t="shared" si="408"/>
        <v>0</v>
      </c>
      <c r="HA349">
        <v>0</v>
      </c>
      <c r="HB349">
        <v>0</v>
      </c>
      <c r="IK349">
        <v>0</v>
      </c>
    </row>
    <row r="350" spans="1:255" x14ac:dyDescent="0.2">
      <c r="A350" s="2">
        <v>18</v>
      </c>
      <c r="B350" s="2">
        <v>1</v>
      </c>
      <c r="C350" s="2">
        <v>766</v>
      </c>
      <c r="D350" s="2"/>
      <c r="E350" s="2" t="s">
        <v>595</v>
      </c>
      <c r="F350" s="2" t="s">
        <v>596</v>
      </c>
      <c r="G350" s="2" t="s">
        <v>597</v>
      </c>
      <c r="H350" s="2" t="s">
        <v>598</v>
      </c>
      <c r="I350" s="2">
        <f>I346*J350</f>
        <v>0.6</v>
      </c>
      <c r="J350" s="2">
        <v>0.74534161490683226</v>
      </c>
      <c r="K350" s="2"/>
      <c r="L350" s="2"/>
      <c r="M350" s="2"/>
      <c r="N350" s="2"/>
      <c r="O350" s="2">
        <f t="shared" si="372"/>
        <v>302.44</v>
      </c>
      <c r="P350" s="2">
        <f t="shared" si="373"/>
        <v>302.44</v>
      </c>
      <c r="Q350" s="2">
        <f t="shared" si="374"/>
        <v>0</v>
      </c>
      <c r="R350" s="2">
        <f t="shared" si="375"/>
        <v>0</v>
      </c>
      <c r="S350" s="2">
        <f t="shared" si="376"/>
        <v>0</v>
      </c>
      <c r="T350" s="2">
        <f t="shared" si="377"/>
        <v>0</v>
      </c>
      <c r="U350" s="2">
        <f t="shared" si="378"/>
        <v>0</v>
      </c>
      <c r="V350" s="2">
        <f t="shared" si="379"/>
        <v>0</v>
      </c>
      <c r="W350" s="2">
        <f t="shared" si="380"/>
        <v>0</v>
      </c>
      <c r="X350" s="2">
        <f t="shared" si="381"/>
        <v>0</v>
      </c>
      <c r="Y350" s="2">
        <f t="shared" si="382"/>
        <v>0</v>
      </c>
      <c r="Z350" s="2"/>
      <c r="AA350" s="2">
        <v>16697018</v>
      </c>
      <c r="AB350" s="2">
        <f t="shared" si="383"/>
        <v>504.07</v>
      </c>
      <c r="AC350" s="2">
        <f t="shared" si="384"/>
        <v>504.07</v>
      </c>
      <c r="AD350" s="2">
        <f t="shared" si="417"/>
        <v>0</v>
      </c>
      <c r="AE350" s="2">
        <f t="shared" si="418"/>
        <v>0</v>
      </c>
      <c r="AF350" s="2">
        <f t="shared" si="419"/>
        <v>0</v>
      </c>
      <c r="AG350" s="2">
        <f t="shared" si="387"/>
        <v>0</v>
      </c>
      <c r="AH350" s="2">
        <f t="shared" si="420"/>
        <v>0</v>
      </c>
      <c r="AI350" s="2">
        <f t="shared" si="421"/>
        <v>0</v>
      </c>
      <c r="AJ350" s="2">
        <f t="shared" si="389"/>
        <v>0</v>
      </c>
      <c r="AK350" s="2">
        <v>504.07</v>
      </c>
      <c r="AL350" s="2">
        <v>504.07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115</v>
      </c>
      <c r="AU350" s="2">
        <v>71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6</v>
      </c>
      <c r="BE350" s="2" t="s">
        <v>6</v>
      </c>
      <c r="BF350" s="2" t="s">
        <v>6</v>
      </c>
      <c r="BG350" s="2" t="s">
        <v>6</v>
      </c>
      <c r="BH350" s="2">
        <v>3</v>
      </c>
      <c r="BI350" s="2">
        <v>1</v>
      </c>
      <c r="BJ350" s="2" t="s">
        <v>599</v>
      </c>
      <c r="BK350" s="2"/>
      <c r="BL350" s="2"/>
      <c r="BM350" s="2">
        <v>16001</v>
      </c>
      <c r="BN350" s="2">
        <v>0</v>
      </c>
      <c r="BO350" s="2" t="s">
        <v>6</v>
      </c>
      <c r="BP350" s="2">
        <v>0</v>
      </c>
      <c r="BQ350" s="2">
        <v>2</v>
      </c>
      <c r="BR350" s="2">
        <v>0</v>
      </c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6</v>
      </c>
      <c r="BZ350" s="2">
        <v>128</v>
      </c>
      <c r="CA350" s="2">
        <v>83</v>
      </c>
      <c r="CB350" s="2"/>
      <c r="CC350" s="2"/>
      <c r="CD350" s="2"/>
      <c r="CE350" s="2"/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6</v>
      </c>
      <c r="CO350" s="2">
        <v>0</v>
      </c>
      <c r="CP350" s="2">
        <f t="shared" si="390"/>
        <v>302.44</v>
      </c>
      <c r="CQ350" s="2">
        <f t="shared" si="391"/>
        <v>504.07</v>
      </c>
      <c r="CR350" s="2">
        <f t="shared" si="392"/>
        <v>0</v>
      </c>
      <c r="CS350" s="2">
        <f t="shared" si="393"/>
        <v>0</v>
      </c>
      <c r="CT350" s="2">
        <f t="shared" si="394"/>
        <v>0</v>
      </c>
      <c r="CU350" s="2">
        <f t="shared" si="395"/>
        <v>0</v>
      </c>
      <c r="CV350" s="2">
        <f t="shared" si="396"/>
        <v>0</v>
      </c>
      <c r="CW350" s="2">
        <f t="shared" si="397"/>
        <v>0</v>
      </c>
      <c r="CX350" s="2">
        <f t="shared" si="398"/>
        <v>0</v>
      </c>
      <c r="CY350" s="2">
        <f t="shared" si="399"/>
        <v>0</v>
      </c>
      <c r="CZ350" s="2">
        <f t="shared" si="400"/>
        <v>0</v>
      </c>
      <c r="DA350" s="2"/>
      <c r="DB350" s="2"/>
      <c r="DC350" s="2" t="s">
        <v>6</v>
      </c>
      <c r="DD350" s="2" t="s">
        <v>6</v>
      </c>
      <c r="DE350" s="2" t="s">
        <v>6</v>
      </c>
      <c r="DF350" s="2" t="s">
        <v>6</v>
      </c>
      <c r="DG350" s="2" t="s">
        <v>6</v>
      </c>
      <c r="DH350" s="2" t="s">
        <v>6</v>
      </c>
      <c r="DI350" s="2" t="s">
        <v>6</v>
      </c>
      <c r="DJ350" s="2" t="s">
        <v>6</v>
      </c>
      <c r="DK350" s="2" t="s">
        <v>6</v>
      </c>
      <c r="DL350" s="2" t="s">
        <v>6</v>
      </c>
      <c r="DM350" s="2" t="s">
        <v>6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1010</v>
      </c>
      <c r="DV350" s="2" t="s">
        <v>598</v>
      </c>
      <c r="DW350" s="2" t="s">
        <v>598</v>
      </c>
      <c r="DX350" s="2">
        <v>10</v>
      </c>
      <c r="DY350" s="2"/>
      <c r="DZ350" s="2"/>
      <c r="EA350" s="2"/>
      <c r="EB350" s="2"/>
      <c r="EC350" s="2"/>
      <c r="ED350" s="2"/>
      <c r="EE350" s="2">
        <v>16510514</v>
      </c>
      <c r="EF350" s="2">
        <v>2</v>
      </c>
      <c r="EG350" s="2" t="s">
        <v>40</v>
      </c>
      <c r="EH350" s="2">
        <v>0</v>
      </c>
      <c r="EI350" s="2" t="s">
        <v>6</v>
      </c>
      <c r="EJ350" s="2">
        <v>1</v>
      </c>
      <c r="EK350" s="2">
        <v>16001</v>
      </c>
      <c r="EL350" s="2" t="s">
        <v>563</v>
      </c>
      <c r="EM350" s="2" t="s">
        <v>564</v>
      </c>
      <c r="EN350" s="2"/>
      <c r="EO350" s="2" t="s">
        <v>6</v>
      </c>
      <c r="EP350" s="2"/>
      <c r="EQ350" s="2">
        <v>0</v>
      </c>
      <c r="ER350" s="2">
        <v>504.07</v>
      </c>
      <c r="ES350" s="2">
        <v>504.07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401"/>
        <v>0</v>
      </c>
      <c r="FS350" s="2">
        <v>0</v>
      </c>
      <c r="FT350" s="2" t="s">
        <v>44</v>
      </c>
      <c r="FU350" s="2" t="s">
        <v>45</v>
      </c>
      <c r="FV350" s="2"/>
      <c r="FW350" s="2"/>
      <c r="FX350" s="2">
        <v>115.2</v>
      </c>
      <c r="FY350" s="2">
        <v>70.55</v>
      </c>
      <c r="FZ350" s="2"/>
      <c r="GA350" s="2" t="s">
        <v>6</v>
      </c>
      <c r="GB350" s="2"/>
      <c r="GC350" s="2"/>
      <c r="GD350" s="2">
        <v>0</v>
      </c>
      <c r="GE350" s="2"/>
      <c r="GF350" s="2">
        <v>673736731</v>
      </c>
      <c r="GG350" s="2">
        <v>2</v>
      </c>
      <c r="GH350" s="2">
        <v>1</v>
      </c>
      <c r="GI350" s="2">
        <v>-2</v>
      </c>
      <c r="GJ350" s="2">
        <v>0</v>
      </c>
      <c r="GK350" s="2">
        <f>ROUND(R350*(R12)/100,2)</f>
        <v>0</v>
      </c>
      <c r="GL350" s="2">
        <f t="shared" si="402"/>
        <v>0</v>
      </c>
      <c r="GM350" s="2">
        <f t="shared" si="403"/>
        <v>302.44</v>
      </c>
      <c r="GN350" s="2">
        <f t="shared" si="404"/>
        <v>302.44</v>
      </c>
      <c r="GO350" s="2">
        <f t="shared" si="405"/>
        <v>0</v>
      </c>
      <c r="GP350" s="2">
        <f t="shared" si="406"/>
        <v>0</v>
      </c>
      <c r="GQ350" s="2"/>
      <c r="GR350" s="2">
        <v>0</v>
      </c>
      <c r="GS350" s="2">
        <v>3</v>
      </c>
      <c r="GT350" s="2">
        <v>0</v>
      </c>
      <c r="GU350" s="2" t="s">
        <v>6</v>
      </c>
      <c r="GV350" s="2">
        <f t="shared" si="407"/>
        <v>0</v>
      </c>
      <c r="GW350" s="2">
        <v>1</v>
      </c>
      <c r="GX350" s="2">
        <f t="shared" si="408"/>
        <v>0</v>
      </c>
      <c r="GY350" s="2"/>
      <c r="GZ350" s="2"/>
      <c r="HA350" s="2">
        <v>0</v>
      </c>
      <c r="HB350" s="2">
        <v>0</v>
      </c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>
        <v>0</v>
      </c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18</v>
      </c>
      <c r="B351">
        <v>1</v>
      </c>
      <c r="C351">
        <v>782</v>
      </c>
      <c r="E351" t="s">
        <v>595</v>
      </c>
      <c r="F351" t="s">
        <v>596</v>
      </c>
      <c r="G351" t="s">
        <v>597</v>
      </c>
      <c r="H351" t="s">
        <v>598</v>
      </c>
      <c r="I351">
        <f>I347*J351</f>
        <v>0.6</v>
      </c>
      <c r="J351">
        <v>0.74534161490683226</v>
      </c>
      <c r="O351">
        <f t="shared" si="372"/>
        <v>1984.02</v>
      </c>
      <c r="P351">
        <f t="shared" si="373"/>
        <v>1984.02</v>
      </c>
      <c r="Q351">
        <f t="shared" si="374"/>
        <v>0</v>
      </c>
      <c r="R351">
        <f t="shared" si="375"/>
        <v>0</v>
      </c>
      <c r="S351">
        <f t="shared" si="376"/>
        <v>0</v>
      </c>
      <c r="T351">
        <f t="shared" si="377"/>
        <v>0</v>
      </c>
      <c r="U351">
        <f t="shared" si="378"/>
        <v>0</v>
      </c>
      <c r="V351">
        <f t="shared" si="379"/>
        <v>0</v>
      </c>
      <c r="W351">
        <f t="shared" si="380"/>
        <v>0</v>
      </c>
      <c r="X351">
        <f t="shared" si="381"/>
        <v>0</v>
      </c>
      <c r="Y351">
        <f t="shared" si="382"/>
        <v>0</v>
      </c>
      <c r="AA351">
        <v>16697019</v>
      </c>
      <c r="AB351">
        <f t="shared" si="383"/>
        <v>504.07</v>
      </c>
      <c r="AC351">
        <f t="shared" si="384"/>
        <v>504.07</v>
      </c>
      <c r="AD351">
        <f t="shared" si="417"/>
        <v>0</v>
      </c>
      <c r="AE351">
        <f t="shared" si="418"/>
        <v>0</v>
      </c>
      <c r="AF351">
        <f t="shared" si="419"/>
        <v>0</v>
      </c>
      <c r="AG351">
        <f t="shared" si="387"/>
        <v>0</v>
      </c>
      <c r="AH351">
        <f t="shared" si="420"/>
        <v>0</v>
      </c>
      <c r="AI351">
        <f t="shared" si="421"/>
        <v>0</v>
      </c>
      <c r="AJ351">
        <f t="shared" si="389"/>
        <v>0</v>
      </c>
      <c r="AK351">
        <v>504.07</v>
      </c>
      <c r="AL351">
        <v>504.07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115</v>
      </c>
      <c r="AU351">
        <v>71</v>
      </c>
      <c r="AV351">
        <v>1</v>
      </c>
      <c r="AW351">
        <v>1</v>
      </c>
      <c r="AZ351">
        <v>6.56</v>
      </c>
      <c r="BA351">
        <v>1</v>
      </c>
      <c r="BB351">
        <v>1</v>
      </c>
      <c r="BC351">
        <v>6.56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1</v>
      </c>
      <c r="BJ351" t="s">
        <v>599</v>
      </c>
      <c r="BM351">
        <v>16001</v>
      </c>
      <c r="BN351">
        <v>0</v>
      </c>
      <c r="BO351" t="s">
        <v>6</v>
      </c>
      <c r="BP351">
        <v>0</v>
      </c>
      <c r="BQ351">
        <v>2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128</v>
      </c>
      <c r="CA351">
        <v>83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390"/>
        <v>1984.02</v>
      </c>
      <c r="CQ351">
        <f t="shared" si="391"/>
        <v>3306.6991999999996</v>
      </c>
      <c r="CR351">
        <f t="shared" si="392"/>
        <v>0</v>
      </c>
      <c r="CS351">
        <f t="shared" si="393"/>
        <v>0</v>
      </c>
      <c r="CT351">
        <f t="shared" si="394"/>
        <v>0</v>
      </c>
      <c r="CU351">
        <f t="shared" si="395"/>
        <v>0</v>
      </c>
      <c r="CV351">
        <f t="shared" si="396"/>
        <v>0</v>
      </c>
      <c r="CW351">
        <f t="shared" si="397"/>
        <v>0</v>
      </c>
      <c r="CX351">
        <f t="shared" si="398"/>
        <v>0</v>
      </c>
      <c r="CY351">
        <f t="shared" si="399"/>
        <v>0</v>
      </c>
      <c r="CZ351">
        <f t="shared" si="400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1010</v>
      </c>
      <c r="DV351" t="s">
        <v>598</v>
      </c>
      <c r="DW351" t="s">
        <v>598</v>
      </c>
      <c r="DX351">
        <v>10</v>
      </c>
      <c r="EE351">
        <v>16510514</v>
      </c>
      <c r="EF351">
        <v>2</v>
      </c>
      <c r="EG351" t="s">
        <v>40</v>
      </c>
      <c r="EH351">
        <v>0</v>
      </c>
      <c r="EI351" t="s">
        <v>6</v>
      </c>
      <c r="EJ351">
        <v>1</v>
      </c>
      <c r="EK351">
        <v>16001</v>
      </c>
      <c r="EL351" t="s">
        <v>563</v>
      </c>
      <c r="EM351" t="s">
        <v>564</v>
      </c>
      <c r="EO351" t="s">
        <v>6</v>
      </c>
      <c r="EQ351">
        <v>0</v>
      </c>
      <c r="ER351">
        <v>504.07</v>
      </c>
      <c r="ES351">
        <v>504.07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401"/>
        <v>0</v>
      </c>
      <c r="FS351">
        <v>0</v>
      </c>
      <c r="FT351" t="s">
        <v>44</v>
      </c>
      <c r="FU351" t="s">
        <v>45</v>
      </c>
      <c r="FX351">
        <v>115.2</v>
      </c>
      <c r="FY351">
        <v>70.55</v>
      </c>
      <c r="GA351" t="s">
        <v>6</v>
      </c>
      <c r="GD351">
        <v>0</v>
      </c>
      <c r="GF351">
        <v>673736731</v>
      </c>
      <c r="GG351">
        <v>1</v>
      </c>
      <c r="GH351">
        <v>1</v>
      </c>
      <c r="GI351">
        <v>4</v>
      </c>
      <c r="GJ351">
        <v>0</v>
      </c>
      <c r="GK351">
        <f>ROUND(R351*(S12)/100,2)</f>
        <v>0</v>
      </c>
      <c r="GL351">
        <f t="shared" si="402"/>
        <v>0</v>
      </c>
      <c r="GM351">
        <f t="shared" si="403"/>
        <v>1984.02</v>
      </c>
      <c r="GN351">
        <f t="shared" si="404"/>
        <v>1984.02</v>
      </c>
      <c r="GO351">
        <f t="shared" si="405"/>
        <v>0</v>
      </c>
      <c r="GP351">
        <f t="shared" si="406"/>
        <v>0</v>
      </c>
      <c r="GR351">
        <v>0</v>
      </c>
      <c r="GS351">
        <v>3</v>
      </c>
      <c r="GT351">
        <v>0</v>
      </c>
      <c r="GU351" t="s">
        <v>6</v>
      </c>
      <c r="GV351">
        <f t="shared" si="407"/>
        <v>0</v>
      </c>
      <c r="GW351">
        <v>1</v>
      </c>
      <c r="GX351">
        <f t="shared" si="408"/>
        <v>0</v>
      </c>
      <c r="HA351">
        <v>0</v>
      </c>
      <c r="HB351">
        <v>0</v>
      </c>
      <c r="IK351">
        <v>0</v>
      </c>
    </row>
    <row r="352" spans="1:255" x14ac:dyDescent="0.2">
      <c r="A352" s="2">
        <v>18</v>
      </c>
      <c r="B352" s="2">
        <v>1</v>
      </c>
      <c r="C352" s="2">
        <v>764</v>
      </c>
      <c r="D352" s="2"/>
      <c r="E352" s="2" t="s">
        <v>600</v>
      </c>
      <c r="F352" s="2" t="s">
        <v>601</v>
      </c>
      <c r="G352" s="2" t="s">
        <v>602</v>
      </c>
      <c r="H352" s="2" t="s">
        <v>598</v>
      </c>
      <c r="I352" s="2">
        <f>I346*J352</f>
        <v>2.9</v>
      </c>
      <c r="J352" s="2">
        <v>3.6024844720496891</v>
      </c>
      <c r="K352" s="2"/>
      <c r="L352" s="2"/>
      <c r="M352" s="2"/>
      <c r="N352" s="2"/>
      <c r="O352" s="2">
        <f t="shared" si="372"/>
        <v>7788.53</v>
      </c>
      <c r="P352" s="2">
        <f t="shared" si="373"/>
        <v>7788.53</v>
      </c>
      <c r="Q352" s="2">
        <f t="shared" si="374"/>
        <v>0</v>
      </c>
      <c r="R352" s="2">
        <f t="shared" si="375"/>
        <v>0</v>
      </c>
      <c r="S352" s="2">
        <f t="shared" si="376"/>
        <v>0</v>
      </c>
      <c r="T352" s="2">
        <f t="shared" si="377"/>
        <v>0</v>
      </c>
      <c r="U352" s="2">
        <f t="shared" si="378"/>
        <v>0</v>
      </c>
      <c r="V352" s="2">
        <f t="shared" si="379"/>
        <v>0</v>
      </c>
      <c r="W352" s="2">
        <f t="shared" si="380"/>
        <v>0</v>
      </c>
      <c r="X352" s="2">
        <f t="shared" si="381"/>
        <v>0</v>
      </c>
      <c r="Y352" s="2">
        <f t="shared" si="382"/>
        <v>0</v>
      </c>
      <c r="Z352" s="2"/>
      <c r="AA352" s="2">
        <v>16697018</v>
      </c>
      <c r="AB352" s="2">
        <f t="shared" si="383"/>
        <v>2685.7</v>
      </c>
      <c r="AC352" s="2">
        <f t="shared" si="384"/>
        <v>2685.7</v>
      </c>
      <c r="AD352" s="2">
        <f t="shared" si="417"/>
        <v>0</v>
      </c>
      <c r="AE352" s="2">
        <f t="shared" si="418"/>
        <v>0</v>
      </c>
      <c r="AF352" s="2">
        <f t="shared" si="419"/>
        <v>0</v>
      </c>
      <c r="AG352" s="2">
        <f t="shared" si="387"/>
        <v>0</v>
      </c>
      <c r="AH352" s="2">
        <f t="shared" si="420"/>
        <v>0</v>
      </c>
      <c r="AI352" s="2">
        <f t="shared" si="421"/>
        <v>0</v>
      </c>
      <c r="AJ352" s="2">
        <f t="shared" si="389"/>
        <v>0</v>
      </c>
      <c r="AK352" s="2">
        <v>2685.7</v>
      </c>
      <c r="AL352" s="2">
        <v>2685.7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115</v>
      </c>
      <c r="AU352" s="2">
        <v>71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6</v>
      </c>
      <c r="BE352" s="2" t="s">
        <v>6</v>
      </c>
      <c r="BF352" s="2" t="s">
        <v>6</v>
      </c>
      <c r="BG352" s="2" t="s">
        <v>6</v>
      </c>
      <c r="BH352" s="2">
        <v>3</v>
      </c>
      <c r="BI352" s="2">
        <v>1</v>
      </c>
      <c r="BJ352" s="2" t="s">
        <v>603</v>
      </c>
      <c r="BK352" s="2"/>
      <c r="BL352" s="2"/>
      <c r="BM352" s="2">
        <v>16001</v>
      </c>
      <c r="BN352" s="2">
        <v>0</v>
      </c>
      <c r="BO352" s="2" t="s">
        <v>6</v>
      </c>
      <c r="BP352" s="2">
        <v>0</v>
      </c>
      <c r="BQ352" s="2">
        <v>2</v>
      </c>
      <c r="BR352" s="2">
        <v>0</v>
      </c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6</v>
      </c>
      <c r="BZ352" s="2">
        <v>128</v>
      </c>
      <c r="CA352" s="2">
        <v>83</v>
      </c>
      <c r="CB352" s="2"/>
      <c r="CC352" s="2"/>
      <c r="CD352" s="2"/>
      <c r="CE352" s="2"/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6</v>
      </c>
      <c r="CO352" s="2">
        <v>0</v>
      </c>
      <c r="CP352" s="2">
        <f t="shared" si="390"/>
        <v>7788.53</v>
      </c>
      <c r="CQ352" s="2">
        <f t="shared" si="391"/>
        <v>2685.7</v>
      </c>
      <c r="CR352" s="2">
        <f t="shared" si="392"/>
        <v>0</v>
      </c>
      <c r="CS352" s="2">
        <f t="shared" si="393"/>
        <v>0</v>
      </c>
      <c r="CT352" s="2">
        <f t="shared" si="394"/>
        <v>0</v>
      </c>
      <c r="CU352" s="2">
        <f t="shared" si="395"/>
        <v>0</v>
      </c>
      <c r="CV352" s="2">
        <f t="shared" si="396"/>
        <v>0</v>
      </c>
      <c r="CW352" s="2">
        <f t="shared" si="397"/>
        <v>0</v>
      </c>
      <c r="CX352" s="2">
        <f t="shared" si="398"/>
        <v>0</v>
      </c>
      <c r="CY352" s="2">
        <f t="shared" si="399"/>
        <v>0</v>
      </c>
      <c r="CZ352" s="2">
        <f t="shared" si="400"/>
        <v>0</v>
      </c>
      <c r="DA352" s="2"/>
      <c r="DB352" s="2"/>
      <c r="DC352" s="2" t="s">
        <v>6</v>
      </c>
      <c r="DD352" s="2" t="s">
        <v>6</v>
      </c>
      <c r="DE352" s="2" t="s">
        <v>6</v>
      </c>
      <c r="DF352" s="2" t="s">
        <v>6</v>
      </c>
      <c r="DG352" s="2" t="s">
        <v>6</v>
      </c>
      <c r="DH352" s="2" t="s">
        <v>6</v>
      </c>
      <c r="DI352" s="2" t="s">
        <v>6</v>
      </c>
      <c r="DJ352" s="2" t="s">
        <v>6</v>
      </c>
      <c r="DK352" s="2" t="s">
        <v>6</v>
      </c>
      <c r="DL352" s="2" t="s">
        <v>6</v>
      </c>
      <c r="DM352" s="2" t="s">
        <v>6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1010</v>
      </c>
      <c r="DV352" s="2" t="s">
        <v>598</v>
      </c>
      <c r="DW352" s="2" t="s">
        <v>598</v>
      </c>
      <c r="DX352" s="2">
        <v>10</v>
      </c>
      <c r="DY352" s="2"/>
      <c r="DZ352" s="2"/>
      <c r="EA352" s="2"/>
      <c r="EB352" s="2"/>
      <c r="EC352" s="2"/>
      <c r="ED352" s="2"/>
      <c r="EE352" s="2">
        <v>16510514</v>
      </c>
      <c r="EF352" s="2">
        <v>2</v>
      </c>
      <c r="EG352" s="2" t="s">
        <v>40</v>
      </c>
      <c r="EH352" s="2">
        <v>0</v>
      </c>
      <c r="EI352" s="2" t="s">
        <v>6</v>
      </c>
      <c r="EJ352" s="2">
        <v>1</v>
      </c>
      <c r="EK352" s="2">
        <v>16001</v>
      </c>
      <c r="EL352" s="2" t="s">
        <v>563</v>
      </c>
      <c r="EM352" s="2" t="s">
        <v>564</v>
      </c>
      <c r="EN352" s="2"/>
      <c r="EO352" s="2" t="s">
        <v>6</v>
      </c>
      <c r="EP352" s="2"/>
      <c r="EQ352" s="2">
        <v>0</v>
      </c>
      <c r="ER352" s="2">
        <v>2685.7</v>
      </c>
      <c r="ES352" s="2">
        <v>2685.7</v>
      </c>
      <c r="ET352" s="2">
        <v>0</v>
      </c>
      <c r="EU352" s="2">
        <v>0</v>
      </c>
      <c r="EV352" s="2">
        <v>0</v>
      </c>
      <c r="EW352" s="2">
        <v>0</v>
      </c>
      <c r="EX352" s="2">
        <v>0</v>
      </c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401"/>
        <v>0</v>
      </c>
      <c r="FS352" s="2">
        <v>0</v>
      </c>
      <c r="FT352" s="2" t="s">
        <v>44</v>
      </c>
      <c r="FU352" s="2" t="s">
        <v>45</v>
      </c>
      <c r="FV352" s="2"/>
      <c r="FW352" s="2"/>
      <c r="FX352" s="2">
        <v>115.2</v>
      </c>
      <c r="FY352" s="2">
        <v>70.55</v>
      </c>
      <c r="FZ352" s="2"/>
      <c r="GA352" s="2" t="s">
        <v>6</v>
      </c>
      <c r="GB352" s="2"/>
      <c r="GC352" s="2"/>
      <c r="GD352" s="2">
        <v>0</v>
      </c>
      <c r="GE352" s="2"/>
      <c r="GF352" s="2">
        <v>1076281133</v>
      </c>
      <c r="GG352" s="2">
        <v>2</v>
      </c>
      <c r="GH352" s="2">
        <v>1</v>
      </c>
      <c r="GI352" s="2">
        <v>-2</v>
      </c>
      <c r="GJ352" s="2">
        <v>0</v>
      </c>
      <c r="GK352" s="2">
        <f>ROUND(R352*(R12)/100,2)</f>
        <v>0</v>
      </c>
      <c r="GL352" s="2">
        <f t="shared" si="402"/>
        <v>0</v>
      </c>
      <c r="GM352" s="2">
        <f t="shared" si="403"/>
        <v>7788.53</v>
      </c>
      <c r="GN352" s="2">
        <f t="shared" si="404"/>
        <v>7788.53</v>
      </c>
      <c r="GO352" s="2">
        <f t="shared" si="405"/>
        <v>0</v>
      </c>
      <c r="GP352" s="2">
        <f t="shared" si="406"/>
        <v>0</v>
      </c>
      <c r="GQ352" s="2"/>
      <c r="GR352" s="2">
        <v>0</v>
      </c>
      <c r="GS352" s="2">
        <v>3</v>
      </c>
      <c r="GT352" s="2">
        <v>0</v>
      </c>
      <c r="GU352" s="2" t="s">
        <v>6</v>
      </c>
      <c r="GV352" s="2">
        <f t="shared" si="407"/>
        <v>0</v>
      </c>
      <c r="GW352" s="2">
        <v>1</v>
      </c>
      <c r="GX352" s="2">
        <f t="shared" si="408"/>
        <v>0</v>
      </c>
      <c r="GY352" s="2"/>
      <c r="GZ352" s="2"/>
      <c r="HA352" s="2">
        <v>0</v>
      </c>
      <c r="HB352" s="2">
        <v>0</v>
      </c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>
        <v>0</v>
      </c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18</v>
      </c>
      <c r="B353">
        <v>1</v>
      </c>
      <c r="C353">
        <v>780</v>
      </c>
      <c r="E353" t="s">
        <v>600</v>
      </c>
      <c r="F353" t="s">
        <v>601</v>
      </c>
      <c r="G353" t="s">
        <v>602</v>
      </c>
      <c r="H353" t="s">
        <v>598</v>
      </c>
      <c r="I353">
        <f>I347*J353</f>
        <v>2.9</v>
      </c>
      <c r="J353">
        <v>3.6024844720496891</v>
      </c>
      <c r="O353">
        <f t="shared" si="372"/>
        <v>51092.76</v>
      </c>
      <c r="P353">
        <f t="shared" si="373"/>
        <v>51092.76</v>
      </c>
      <c r="Q353">
        <f t="shared" si="374"/>
        <v>0</v>
      </c>
      <c r="R353">
        <f t="shared" si="375"/>
        <v>0</v>
      </c>
      <c r="S353">
        <f t="shared" si="376"/>
        <v>0</v>
      </c>
      <c r="T353">
        <f t="shared" si="377"/>
        <v>0</v>
      </c>
      <c r="U353">
        <f t="shared" si="378"/>
        <v>0</v>
      </c>
      <c r="V353">
        <f t="shared" si="379"/>
        <v>0</v>
      </c>
      <c r="W353">
        <f t="shared" si="380"/>
        <v>0</v>
      </c>
      <c r="X353">
        <f t="shared" si="381"/>
        <v>0</v>
      </c>
      <c r="Y353">
        <f t="shared" si="382"/>
        <v>0</v>
      </c>
      <c r="AA353">
        <v>16697019</v>
      </c>
      <c r="AB353">
        <f t="shared" si="383"/>
        <v>2685.7</v>
      </c>
      <c r="AC353">
        <f t="shared" si="384"/>
        <v>2685.7</v>
      </c>
      <c r="AD353">
        <f t="shared" si="417"/>
        <v>0</v>
      </c>
      <c r="AE353">
        <f t="shared" si="418"/>
        <v>0</v>
      </c>
      <c r="AF353">
        <f t="shared" si="419"/>
        <v>0</v>
      </c>
      <c r="AG353">
        <f t="shared" si="387"/>
        <v>0</v>
      </c>
      <c r="AH353">
        <f t="shared" si="420"/>
        <v>0</v>
      </c>
      <c r="AI353">
        <f t="shared" si="421"/>
        <v>0</v>
      </c>
      <c r="AJ353">
        <f t="shared" si="389"/>
        <v>0</v>
      </c>
      <c r="AK353">
        <v>2685.7</v>
      </c>
      <c r="AL353">
        <v>2685.7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115</v>
      </c>
      <c r="AU353">
        <v>71</v>
      </c>
      <c r="AV353">
        <v>1</v>
      </c>
      <c r="AW353">
        <v>1</v>
      </c>
      <c r="AZ353">
        <v>6.56</v>
      </c>
      <c r="BA353">
        <v>1</v>
      </c>
      <c r="BB353">
        <v>1</v>
      </c>
      <c r="BC353">
        <v>6.56</v>
      </c>
      <c r="BD353" t="s">
        <v>6</v>
      </c>
      <c r="BE353" t="s">
        <v>6</v>
      </c>
      <c r="BF353" t="s">
        <v>6</v>
      </c>
      <c r="BG353" t="s">
        <v>6</v>
      </c>
      <c r="BH353">
        <v>3</v>
      </c>
      <c r="BI353">
        <v>1</v>
      </c>
      <c r="BJ353" t="s">
        <v>603</v>
      </c>
      <c r="BM353">
        <v>16001</v>
      </c>
      <c r="BN353">
        <v>0</v>
      </c>
      <c r="BO353" t="s">
        <v>6</v>
      </c>
      <c r="BP353">
        <v>0</v>
      </c>
      <c r="BQ353">
        <v>2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128</v>
      </c>
      <c r="CA353">
        <v>83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390"/>
        <v>51092.76</v>
      </c>
      <c r="CQ353">
        <f t="shared" si="391"/>
        <v>17618.191999999999</v>
      </c>
      <c r="CR353">
        <f t="shared" si="392"/>
        <v>0</v>
      </c>
      <c r="CS353">
        <f t="shared" si="393"/>
        <v>0</v>
      </c>
      <c r="CT353">
        <f t="shared" si="394"/>
        <v>0</v>
      </c>
      <c r="CU353">
        <f t="shared" si="395"/>
        <v>0</v>
      </c>
      <c r="CV353">
        <f t="shared" si="396"/>
        <v>0</v>
      </c>
      <c r="CW353">
        <f t="shared" si="397"/>
        <v>0</v>
      </c>
      <c r="CX353">
        <f t="shared" si="398"/>
        <v>0</v>
      </c>
      <c r="CY353">
        <f t="shared" si="399"/>
        <v>0</v>
      </c>
      <c r="CZ353">
        <f t="shared" si="400"/>
        <v>0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1010</v>
      </c>
      <c r="DV353" t="s">
        <v>598</v>
      </c>
      <c r="DW353" t="s">
        <v>598</v>
      </c>
      <c r="DX353">
        <v>10</v>
      </c>
      <c r="EE353">
        <v>16510514</v>
      </c>
      <c r="EF353">
        <v>2</v>
      </c>
      <c r="EG353" t="s">
        <v>40</v>
      </c>
      <c r="EH353">
        <v>0</v>
      </c>
      <c r="EI353" t="s">
        <v>6</v>
      </c>
      <c r="EJ353">
        <v>1</v>
      </c>
      <c r="EK353">
        <v>16001</v>
      </c>
      <c r="EL353" t="s">
        <v>563</v>
      </c>
      <c r="EM353" t="s">
        <v>564</v>
      </c>
      <c r="EO353" t="s">
        <v>6</v>
      </c>
      <c r="EQ353">
        <v>0</v>
      </c>
      <c r="ER353">
        <v>2685.7</v>
      </c>
      <c r="ES353">
        <v>2685.7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401"/>
        <v>0</v>
      </c>
      <c r="FS353">
        <v>0</v>
      </c>
      <c r="FT353" t="s">
        <v>44</v>
      </c>
      <c r="FU353" t="s">
        <v>45</v>
      </c>
      <c r="FX353">
        <v>115.2</v>
      </c>
      <c r="FY353">
        <v>70.55</v>
      </c>
      <c r="GA353" t="s">
        <v>6</v>
      </c>
      <c r="GD353">
        <v>0</v>
      </c>
      <c r="GF353">
        <v>1076281133</v>
      </c>
      <c r="GG353">
        <v>1</v>
      </c>
      <c r="GH353">
        <v>1</v>
      </c>
      <c r="GI353">
        <v>4</v>
      </c>
      <c r="GJ353">
        <v>0</v>
      </c>
      <c r="GK353">
        <f>ROUND(R353*(S12)/100,2)</f>
        <v>0</v>
      </c>
      <c r="GL353">
        <f t="shared" si="402"/>
        <v>0</v>
      </c>
      <c r="GM353">
        <f t="shared" si="403"/>
        <v>51092.76</v>
      </c>
      <c r="GN353">
        <f t="shared" si="404"/>
        <v>51092.76</v>
      </c>
      <c r="GO353">
        <f t="shared" si="405"/>
        <v>0</v>
      </c>
      <c r="GP353">
        <f t="shared" si="406"/>
        <v>0</v>
      </c>
      <c r="GR353">
        <v>0</v>
      </c>
      <c r="GS353">
        <v>3</v>
      </c>
      <c r="GT353">
        <v>0</v>
      </c>
      <c r="GU353" t="s">
        <v>6</v>
      </c>
      <c r="GV353">
        <f t="shared" si="407"/>
        <v>0</v>
      </c>
      <c r="GW353">
        <v>1</v>
      </c>
      <c r="GX353">
        <f t="shared" si="408"/>
        <v>0</v>
      </c>
      <c r="HA353">
        <v>0</v>
      </c>
      <c r="HB353">
        <v>0</v>
      </c>
      <c r="IK353">
        <v>0</v>
      </c>
    </row>
    <row r="354" spans="1:255" x14ac:dyDescent="0.2">
      <c r="A354" s="2">
        <v>18</v>
      </c>
      <c r="B354" s="2">
        <v>1</v>
      </c>
      <c r="C354" s="2">
        <v>765</v>
      </c>
      <c r="D354" s="2"/>
      <c r="E354" s="2" t="s">
        <v>604</v>
      </c>
      <c r="F354" s="2" t="s">
        <v>605</v>
      </c>
      <c r="G354" s="2" t="s">
        <v>606</v>
      </c>
      <c r="H354" s="2" t="s">
        <v>440</v>
      </c>
      <c r="I354" s="2">
        <f>I346*J354</f>
        <v>14</v>
      </c>
      <c r="J354" s="2">
        <v>17.391304347826086</v>
      </c>
      <c r="K354" s="2"/>
      <c r="L354" s="2"/>
      <c r="M354" s="2"/>
      <c r="N354" s="2"/>
      <c r="O354" s="2">
        <f t="shared" ref="O354:O385" si="422">ROUND(CP354,2)</f>
        <v>1176.42</v>
      </c>
      <c r="P354" s="2">
        <f t="shared" ref="P354:P385" si="423">ROUND(CQ354*I354,2)</f>
        <v>1176.42</v>
      </c>
      <c r="Q354" s="2">
        <f t="shared" ref="Q354:Q385" si="424">ROUND(CR354*I354,2)</f>
        <v>0</v>
      </c>
      <c r="R354" s="2">
        <f t="shared" ref="R354:R385" si="425">ROUND(CS354*I354,2)</f>
        <v>0</v>
      </c>
      <c r="S354" s="2">
        <f t="shared" ref="S354:S385" si="426">ROUND(CT354*I354,2)</f>
        <v>0</v>
      </c>
      <c r="T354" s="2">
        <f t="shared" ref="T354:T385" si="427">ROUND(CU354*I354,2)</f>
        <v>0</v>
      </c>
      <c r="U354" s="2">
        <f t="shared" ref="U354:U385" si="428">CV354*I354</f>
        <v>0</v>
      </c>
      <c r="V354" s="2">
        <f t="shared" ref="V354:V385" si="429">CW354*I354</f>
        <v>0</v>
      </c>
      <c r="W354" s="2">
        <f t="shared" ref="W354:W385" si="430">ROUND(CX354*I354,2)</f>
        <v>0</v>
      </c>
      <c r="X354" s="2">
        <f t="shared" ref="X354:X385" si="431">ROUND(CY354,2)</f>
        <v>0</v>
      </c>
      <c r="Y354" s="2">
        <f t="shared" ref="Y354:Y385" si="432">ROUND(CZ354,2)</f>
        <v>0</v>
      </c>
      <c r="Z354" s="2"/>
      <c r="AA354" s="2">
        <v>16697018</v>
      </c>
      <c r="AB354" s="2">
        <f t="shared" ref="AB354:AB385" si="433">ROUND((AC354+AD354+AF354),2)</f>
        <v>84.03</v>
      </c>
      <c r="AC354" s="2">
        <f t="shared" ref="AC354:AC385" si="434">ROUND((ES354),2)</f>
        <v>84.03</v>
      </c>
      <c r="AD354" s="2">
        <f t="shared" si="417"/>
        <v>0</v>
      </c>
      <c r="AE354" s="2">
        <f t="shared" si="418"/>
        <v>0</v>
      </c>
      <c r="AF354" s="2">
        <f t="shared" si="419"/>
        <v>0</v>
      </c>
      <c r="AG354" s="2">
        <f t="shared" ref="AG354:AG385" si="435">ROUND((AP354),2)</f>
        <v>0</v>
      </c>
      <c r="AH354" s="2">
        <f t="shared" si="420"/>
        <v>0</v>
      </c>
      <c r="AI354" s="2">
        <f t="shared" si="421"/>
        <v>0</v>
      </c>
      <c r="AJ354" s="2">
        <f t="shared" ref="AJ354:AJ385" si="436">ROUND((AS354),2)</f>
        <v>0</v>
      </c>
      <c r="AK354" s="2">
        <v>84.03</v>
      </c>
      <c r="AL354" s="2">
        <v>84.03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115</v>
      </c>
      <c r="AU354" s="2">
        <v>71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6</v>
      </c>
      <c r="BE354" s="2" t="s">
        <v>6</v>
      </c>
      <c r="BF354" s="2" t="s">
        <v>6</v>
      </c>
      <c r="BG354" s="2" t="s">
        <v>6</v>
      </c>
      <c r="BH354" s="2">
        <v>3</v>
      </c>
      <c r="BI354" s="2">
        <v>1</v>
      </c>
      <c r="BJ354" s="2" t="s">
        <v>607</v>
      </c>
      <c r="BK354" s="2"/>
      <c r="BL354" s="2"/>
      <c r="BM354" s="2">
        <v>16001</v>
      </c>
      <c r="BN354" s="2">
        <v>0</v>
      </c>
      <c r="BO354" s="2" t="s">
        <v>6</v>
      </c>
      <c r="BP354" s="2">
        <v>0</v>
      </c>
      <c r="BQ354" s="2">
        <v>2</v>
      </c>
      <c r="BR354" s="2">
        <v>0</v>
      </c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6</v>
      </c>
      <c r="BZ354" s="2">
        <v>128</v>
      </c>
      <c r="CA354" s="2">
        <v>83</v>
      </c>
      <c r="CB354" s="2"/>
      <c r="CC354" s="2"/>
      <c r="CD354" s="2"/>
      <c r="CE354" s="2"/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6</v>
      </c>
      <c r="CO354" s="2">
        <v>0</v>
      </c>
      <c r="CP354" s="2">
        <f t="shared" ref="CP354:CP385" si="437">(P354+Q354+S354)</f>
        <v>1176.42</v>
      </c>
      <c r="CQ354" s="2">
        <f t="shared" ref="CQ354:CQ385" si="438">AC354*BC354</f>
        <v>84.03</v>
      </c>
      <c r="CR354" s="2">
        <f t="shared" ref="CR354:CR385" si="439">AD354*BB354</f>
        <v>0</v>
      </c>
      <c r="CS354" s="2">
        <f t="shared" ref="CS354:CS385" si="440">AE354*BS354</f>
        <v>0</v>
      </c>
      <c r="CT354" s="2">
        <f t="shared" ref="CT354:CT385" si="441">AF354*BA354</f>
        <v>0</v>
      </c>
      <c r="CU354" s="2">
        <f t="shared" ref="CU354:CU385" si="442">AG354</f>
        <v>0</v>
      </c>
      <c r="CV354" s="2">
        <f t="shared" ref="CV354:CV385" si="443">AH354</f>
        <v>0</v>
      </c>
      <c r="CW354" s="2">
        <f t="shared" ref="CW354:CW385" si="444">AI354</f>
        <v>0</v>
      </c>
      <c r="CX354" s="2">
        <f t="shared" ref="CX354:CX385" si="445">AJ354</f>
        <v>0</v>
      </c>
      <c r="CY354" s="2">
        <f t="shared" ref="CY354:CY385" si="446">(((S354+R354)*AT354)/100)</f>
        <v>0</v>
      </c>
      <c r="CZ354" s="2">
        <f t="shared" ref="CZ354:CZ385" si="447">(((S354+R354)*AU354)/100)</f>
        <v>0</v>
      </c>
      <c r="DA354" s="2"/>
      <c r="DB354" s="2"/>
      <c r="DC354" s="2" t="s">
        <v>6</v>
      </c>
      <c r="DD354" s="2" t="s">
        <v>6</v>
      </c>
      <c r="DE354" s="2" t="s">
        <v>6</v>
      </c>
      <c r="DF354" s="2" t="s">
        <v>6</v>
      </c>
      <c r="DG354" s="2" t="s">
        <v>6</v>
      </c>
      <c r="DH354" s="2" t="s">
        <v>6</v>
      </c>
      <c r="DI354" s="2" t="s">
        <v>6</v>
      </c>
      <c r="DJ354" s="2" t="s">
        <v>6</v>
      </c>
      <c r="DK354" s="2" t="s">
        <v>6</v>
      </c>
      <c r="DL354" s="2" t="s">
        <v>6</v>
      </c>
      <c r="DM354" s="2" t="s">
        <v>6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1010</v>
      </c>
      <c r="DV354" s="2" t="s">
        <v>440</v>
      </c>
      <c r="DW354" s="2" t="s">
        <v>440</v>
      </c>
      <c r="DX354" s="2">
        <v>1</v>
      </c>
      <c r="DY354" s="2"/>
      <c r="DZ354" s="2"/>
      <c r="EA354" s="2"/>
      <c r="EB354" s="2"/>
      <c r="EC354" s="2"/>
      <c r="ED354" s="2"/>
      <c r="EE354" s="2">
        <v>16510514</v>
      </c>
      <c r="EF354" s="2">
        <v>2</v>
      </c>
      <c r="EG354" s="2" t="s">
        <v>40</v>
      </c>
      <c r="EH354" s="2">
        <v>0</v>
      </c>
      <c r="EI354" s="2" t="s">
        <v>6</v>
      </c>
      <c r="EJ354" s="2">
        <v>1</v>
      </c>
      <c r="EK354" s="2">
        <v>16001</v>
      </c>
      <c r="EL354" s="2" t="s">
        <v>563</v>
      </c>
      <c r="EM354" s="2" t="s">
        <v>564</v>
      </c>
      <c r="EN354" s="2"/>
      <c r="EO354" s="2" t="s">
        <v>6</v>
      </c>
      <c r="EP354" s="2"/>
      <c r="EQ354" s="2">
        <v>0</v>
      </c>
      <c r="ER354" s="2">
        <v>84.03</v>
      </c>
      <c r="ES354" s="2">
        <v>84.03</v>
      </c>
      <c r="ET354" s="2">
        <v>0</v>
      </c>
      <c r="EU354" s="2">
        <v>0</v>
      </c>
      <c r="EV354" s="2">
        <v>0</v>
      </c>
      <c r="EW354" s="2">
        <v>0</v>
      </c>
      <c r="EX354" s="2">
        <v>0</v>
      </c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ref="FR354:FR385" si="448">ROUND(IF(AND(BH354=3,BI354=3),P354,0),2)</f>
        <v>0</v>
      </c>
      <c r="FS354" s="2">
        <v>0</v>
      </c>
      <c r="FT354" s="2" t="s">
        <v>44</v>
      </c>
      <c r="FU354" s="2" t="s">
        <v>45</v>
      </c>
      <c r="FV354" s="2"/>
      <c r="FW354" s="2"/>
      <c r="FX354" s="2">
        <v>115.2</v>
      </c>
      <c r="FY354" s="2">
        <v>70.55</v>
      </c>
      <c r="FZ354" s="2"/>
      <c r="GA354" s="2" t="s">
        <v>6</v>
      </c>
      <c r="GB354" s="2"/>
      <c r="GC354" s="2"/>
      <c r="GD354" s="2">
        <v>0</v>
      </c>
      <c r="GE354" s="2"/>
      <c r="GF354" s="2">
        <v>-628141455</v>
      </c>
      <c r="GG354" s="2">
        <v>2</v>
      </c>
      <c r="GH354" s="2">
        <v>1</v>
      </c>
      <c r="GI354" s="2">
        <v>-2</v>
      </c>
      <c r="GJ354" s="2">
        <v>0</v>
      </c>
      <c r="GK354" s="2">
        <f>ROUND(R354*(R12)/100,2)</f>
        <v>0</v>
      </c>
      <c r="GL354" s="2">
        <f t="shared" ref="GL354:GL385" si="449">ROUND(IF(AND(BH354=3,BI354=3,FS354&lt;&gt;0),P354,0),2)</f>
        <v>0</v>
      </c>
      <c r="GM354" s="2">
        <f t="shared" ref="GM354:GM385" si="450">ROUND(O354+X354+Y354+GK354,2)+GX354</f>
        <v>1176.42</v>
      </c>
      <c r="GN354" s="2">
        <f t="shared" ref="GN354:GN385" si="451">IF(OR(BI354=0,BI354=1),ROUND(O354+X354+Y354+GK354,2),0)</f>
        <v>1176.42</v>
      </c>
      <c r="GO354" s="2">
        <f t="shared" ref="GO354:GO385" si="452">IF(BI354=2,ROUND(O354+X354+Y354+GK354,2),0)</f>
        <v>0</v>
      </c>
      <c r="GP354" s="2">
        <f t="shared" ref="GP354:GP385" si="453">IF(BI354=4,ROUND(O354+X354+Y354+GK354,2)+GX354,0)</f>
        <v>0</v>
      </c>
      <c r="GQ354" s="2"/>
      <c r="GR354" s="2">
        <v>0</v>
      </c>
      <c r="GS354" s="2">
        <v>3</v>
      </c>
      <c r="GT354" s="2">
        <v>0</v>
      </c>
      <c r="GU354" s="2" t="s">
        <v>6</v>
      </c>
      <c r="GV354" s="2">
        <f t="shared" ref="GV354:GV385" si="454">ROUND(GT354,2)</f>
        <v>0</v>
      </c>
      <c r="GW354" s="2">
        <v>1</v>
      </c>
      <c r="GX354" s="2">
        <f t="shared" ref="GX354:GX385" si="455">ROUND(GV354*GW354*I354,2)</f>
        <v>0</v>
      </c>
      <c r="GY354" s="2"/>
      <c r="GZ354" s="2"/>
      <c r="HA354" s="2">
        <v>0</v>
      </c>
      <c r="HB354" s="2">
        <v>0</v>
      </c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>
        <v>0</v>
      </c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18</v>
      </c>
      <c r="B355">
        <v>1</v>
      </c>
      <c r="C355">
        <v>781</v>
      </c>
      <c r="E355" t="s">
        <v>604</v>
      </c>
      <c r="F355" t="s">
        <v>605</v>
      </c>
      <c r="G355" t="s">
        <v>606</v>
      </c>
      <c r="H355" t="s">
        <v>440</v>
      </c>
      <c r="I355">
        <f>I347*J355</f>
        <v>14</v>
      </c>
      <c r="J355">
        <v>17.391304347826086</v>
      </c>
      <c r="O355">
        <f t="shared" si="422"/>
        <v>7717.32</v>
      </c>
      <c r="P355">
        <f t="shared" si="423"/>
        <v>7717.32</v>
      </c>
      <c r="Q355">
        <f t="shared" si="424"/>
        <v>0</v>
      </c>
      <c r="R355">
        <f t="shared" si="425"/>
        <v>0</v>
      </c>
      <c r="S355">
        <f t="shared" si="426"/>
        <v>0</v>
      </c>
      <c r="T355">
        <f t="shared" si="427"/>
        <v>0</v>
      </c>
      <c r="U355">
        <f t="shared" si="428"/>
        <v>0</v>
      </c>
      <c r="V355">
        <f t="shared" si="429"/>
        <v>0</v>
      </c>
      <c r="W355">
        <f t="shared" si="430"/>
        <v>0</v>
      </c>
      <c r="X355">
        <f t="shared" si="431"/>
        <v>0</v>
      </c>
      <c r="Y355">
        <f t="shared" si="432"/>
        <v>0</v>
      </c>
      <c r="AA355">
        <v>16697019</v>
      </c>
      <c r="AB355">
        <f t="shared" si="433"/>
        <v>84.03</v>
      </c>
      <c r="AC355">
        <f t="shared" si="434"/>
        <v>84.03</v>
      </c>
      <c r="AD355">
        <f t="shared" si="417"/>
        <v>0</v>
      </c>
      <c r="AE355">
        <f t="shared" si="418"/>
        <v>0</v>
      </c>
      <c r="AF355">
        <f t="shared" si="419"/>
        <v>0</v>
      </c>
      <c r="AG355">
        <f t="shared" si="435"/>
        <v>0</v>
      </c>
      <c r="AH355">
        <f t="shared" si="420"/>
        <v>0</v>
      </c>
      <c r="AI355">
        <f t="shared" si="421"/>
        <v>0</v>
      </c>
      <c r="AJ355">
        <f t="shared" si="436"/>
        <v>0</v>
      </c>
      <c r="AK355">
        <v>84.03</v>
      </c>
      <c r="AL355">
        <v>84.03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115</v>
      </c>
      <c r="AU355">
        <v>71</v>
      </c>
      <c r="AV355">
        <v>1</v>
      </c>
      <c r="AW355">
        <v>1</v>
      </c>
      <c r="AZ355">
        <v>6.56</v>
      </c>
      <c r="BA355">
        <v>1</v>
      </c>
      <c r="BB355">
        <v>1</v>
      </c>
      <c r="BC355">
        <v>6.56</v>
      </c>
      <c r="BD355" t="s">
        <v>6</v>
      </c>
      <c r="BE355" t="s">
        <v>6</v>
      </c>
      <c r="BF355" t="s">
        <v>6</v>
      </c>
      <c r="BG355" t="s">
        <v>6</v>
      </c>
      <c r="BH355">
        <v>3</v>
      </c>
      <c r="BI355">
        <v>1</v>
      </c>
      <c r="BJ355" t="s">
        <v>607</v>
      </c>
      <c r="BM355">
        <v>16001</v>
      </c>
      <c r="BN355">
        <v>0</v>
      </c>
      <c r="BO355" t="s">
        <v>6</v>
      </c>
      <c r="BP355">
        <v>0</v>
      </c>
      <c r="BQ355">
        <v>2</v>
      </c>
      <c r="BR355">
        <v>0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128</v>
      </c>
      <c r="CA355">
        <v>83</v>
      </c>
      <c r="CF355">
        <v>0</v>
      </c>
      <c r="CG355">
        <v>0</v>
      </c>
      <c r="CM355">
        <v>0</v>
      </c>
      <c r="CN355" t="s">
        <v>6</v>
      </c>
      <c r="CO355">
        <v>0</v>
      </c>
      <c r="CP355">
        <f t="shared" si="437"/>
        <v>7717.32</v>
      </c>
      <c r="CQ355">
        <f t="shared" si="438"/>
        <v>551.23680000000002</v>
      </c>
      <c r="CR355">
        <f t="shared" si="439"/>
        <v>0</v>
      </c>
      <c r="CS355">
        <f t="shared" si="440"/>
        <v>0</v>
      </c>
      <c r="CT355">
        <f t="shared" si="441"/>
        <v>0</v>
      </c>
      <c r="CU355">
        <f t="shared" si="442"/>
        <v>0</v>
      </c>
      <c r="CV355">
        <f t="shared" si="443"/>
        <v>0</v>
      </c>
      <c r="CW355">
        <f t="shared" si="444"/>
        <v>0</v>
      </c>
      <c r="CX355">
        <f t="shared" si="445"/>
        <v>0</v>
      </c>
      <c r="CY355">
        <f t="shared" si="446"/>
        <v>0</v>
      </c>
      <c r="CZ355">
        <f t="shared" si="447"/>
        <v>0</v>
      </c>
      <c r="DC355" t="s">
        <v>6</v>
      </c>
      <c r="DD355" t="s">
        <v>6</v>
      </c>
      <c r="DE355" t="s">
        <v>6</v>
      </c>
      <c r="DF355" t="s">
        <v>6</v>
      </c>
      <c r="DG355" t="s">
        <v>6</v>
      </c>
      <c r="DH355" t="s">
        <v>6</v>
      </c>
      <c r="DI355" t="s">
        <v>6</v>
      </c>
      <c r="DJ355" t="s">
        <v>6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1010</v>
      </c>
      <c r="DV355" t="s">
        <v>440</v>
      </c>
      <c r="DW355" t="s">
        <v>440</v>
      </c>
      <c r="DX355">
        <v>1</v>
      </c>
      <c r="EE355">
        <v>16510514</v>
      </c>
      <c r="EF355">
        <v>2</v>
      </c>
      <c r="EG355" t="s">
        <v>40</v>
      </c>
      <c r="EH355">
        <v>0</v>
      </c>
      <c r="EI355" t="s">
        <v>6</v>
      </c>
      <c r="EJ355">
        <v>1</v>
      </c>
      <c r="EK355">
        <v>16001</v>
      </c>
      <c r="EL355" t="s">
        <v>563</v>
      </c>
      <c r="EM355" t="s">
        <v>564</v>
      </c>
      <c r="EO355" t="s">
        <v>6</v>
      </c>
      <c r="EQ355">
        <v>0</v>
      </c>
      <c r="ER355">
        <v>84.03</v>
      </c>
      <c r="ES355">
        <v>84.03</v>
      </c>
      <c r="ET355">
        <v>0</v>
      </c>
      <c r="EU355">
        <v>0</v>
      </c>
      <c r="EV355">
        <v>0</v>
      </c>
      <c r="EW355">
        <v>0</v>
      </c>
      <c r="EX355">
        <v>0</v>
      </c>
      <c r="FQ355">
        <v>0</v>
      </c>
      <c r="FR355">
        <f t="shared" si="448"/>
        <v>0</v>
      </c>
      <c r="FS355">
        <v>0</v>
      </c>
      <c r="FT355" t="s">
        <v>44</v>
      </c>
      <c r="FU355" t="s">
        <v>45</v>
      </c>
      <c r="FX355">
        <v>115.2</v>
      </c>
      <c r="FY355">
        <v>70.55</v>
      </c>
      <c r="GA355" t="s">
        <v>6</v>
      </c>
      <c r="GD355">
        <v>0</v>
      </c>
      <c r="GF355">
        <v>-628141455</v>
      </c>
      <c r="GG355">
        <v>1</v>
      </c>
      <c r="GH355">
        <v>1</v>
      </c>
      <c r="GI355">
        <v>4</v>
      </c>
      <c r="GJ355">
        <v>0</v>
      </c>
      <c r="GK355">
        <f>ROUND(R355*(S12)/100,2)</f>
        <v>0</v>
      </c>
      <c r="GL355">
        <f t="shared" si="449"/>
        <v>0</v>
      </c>
      <c r="GM355">
        <f t="shared" si="450"/>
        <v>7717.32</v>
      </c>
      <c r="GN355">
        <f t="shared" si="451"/>
        <v>7717.32</v>
      </c>
      <c r="GO355">
        <f t="shared" si="452"/>
        <v>0</v>
      </c>
      <c r="GP355">
        <f t="shared" si="453"/>
        <v>0</v>
      </c>
      <c r="GR355">
        <v>0</v>
      </c>
      <c r="GS355">
        <v>3</v>
      </c>
      <c r="GT355">
        <v>0</v>
      </c>
      <c r="GU355" t="s">
        <v>6</v>
      </c>
      <c r="GV355">
        <f t="shared" si="454"/>
        <v>0</v>
      </c>
      <c r="GW355">
        <v>1</v>
      </c>
      <c r="GX355">
        <f t="shared" si="455"/>
        <v>0</v>
      </c>
      <c r="HA355">
        <v>0</v>
      </c>
      <c r="HB355">
        <v>0</v>
      </c>
      <c r="IK355">
        <v>0</v>
      </c>
    </row>
    <row r="356" spans="1:255" x14ac:dyDescent="0.2">
      <c r="A356" s="2">
        <v>18</v>
      </c>
      <c r="B356" s="2">
        <v>1</v>
      </c>
      <c r="C356" s="2">
        <v>763</v>
      </c>
      <c r="D356" s="2"/>
      <c r="E356" s="2" t="s">
        <v>608</v>
      </c>
      <c r="F356" s="2" t="s">
        <v>609</v>
      </c>
      <c r="G356" s="2" t="s">
        <v>610</v>
      </c>
      <c r="H356" s="2" t="s">
        <v>440</v>
      </c>
      <c r="I356" s="2">
        <f>I346*J356</f>
        <v>3</v>
      </c>
      <c r="J356" s="2">
        <v>3.7267080745341614</v>
      </c>
      <c r="K356" s="2"/>
      <c r="L356" s="2"/>
      <c r="M356" s="2"/>
      <c r="N356" s="2"/>
      <c r="O356" s="2">
        <f t="shared" si="422"/>
        <v>45.54</v>
      </c>
      <c r="P356" s="2">
        <f t="shared" si="423"/>
        <v>45.54</v>
      </c>
      <c r="Q356" s="2">
        <f t="shared" si="424"/>
        <v>0</v>
      </c>
      <c r="R356" s="2">
        <f t="shared" si="425"/>
        <v>0</v>
      </c>
      <c r="S356" s="2">
        <f t="shared" si="426"/>
        <v>0</v>
      </c>
      <c r="T356" s="2">
        <f t="shared" si="427"/>
        <v>0</v>
      </c>
      <c r="U356" s="2">
        <f t="shared" si="428"/>
        <v>0</v>
      </c>
      <c r="V356" s="2">
        <f t="shared" si="429"/>
        <v>0</v>
      </c>
      <c r="W356" s="2">
        <f t="shared" si="430"/>
        <v>0</v>
      </c>
      <c r="X356" s="2">
        <f t="shared" si="431"/>
        <v>0</v>
      </c>
      <c r="Y356" s="2">
        <f t="shared" si="432"/>
        <v>0</v>
      </c>
      <c r="Z356" s="2"/>
      <c r="AA356" s="2">
        <v>16697018</v>
      </c>
      <c r="AB356" s="2">
        <f t="shared" si="433"/>
        <v>15.18</v>
      </c>
      <c r="AC356" s="2">
        <f t="shared" si="434"/>
        <v>15.18</v>
      </c>
      <c r="AD356" s="2">
        <f t="shared" si="417"/>
        <v>0</v>
      </c>
      <c r="AE356" s="2">
        <f t="shared" si="418"/>
        <v>0</v>
      </c>
      <c r="AF356" s="2">
        <f t="shared" si="419"/>
        <v>0</v>
      </c>
      <c r="AG356" s="2">
        <f t="shared" si="435"/>
        <v>0</v>
      </c>
      <c r="AH356" s="2">
        <f t="shared" si="420"/>
        <v>0</v>
      </c>
      <c r="AI356" s="2">
        <f t="shared" si="421"/>
        <v>0</v>
      </c>
      <c r="AJ356" s="2">
        <f t="shared" si="436"/>
        <v>0</v>
      </c>
      <c r="AK356" s="2">
        <v>15.18</v>
      </c>
      <c r="AL356" s="2">
        <v>15.18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115</v>
      </c>
      <c r="AU356" s="2">
        <v>71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6</v>
      </c>
      <c r="BE356" s="2" t="s">
        <v>6</v>
      </c>
      <c r="BF356" s="2" t="s">
        <v>6</v>
      </c>
      <c r="BG356" s="2" t="s">
        <v>6</v>
      </c>
      <c r="BH356" s="2">
        <v>3</v>
      </c>
      <c r="BI356" s="2">
        <v>1</v>
      </c>
      <c r="BJ356" s="2" t="s">
        <v>611</v>
      </c>
      <c r="BK356" s="2"/>
      <c r="BL356" s="2"/>
      <c r="BM356" s="2">
        <v>16001</v>
      </c>
      <c r="BN356" s="2">
        <v>0</v>
      </c>
      <c r="BO356" s="2" t="s">
        <v>6</v>
      </c>
      <c r="BP356" s="2">
        <v>0</v>
      </c>
      <c r="BQ356" s="2">
        <v>2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6</v>
      </c>
      <c r="BZ356" s="2">
        <v>128</v>
      </c>
      <c r="CA356" s="2">
        <v>83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6</v>
      </c>
      <c r="CO356" s="2">
        <v>0</v>
      </c>
      <c r="CP356" s="2">
        <f t="shared" si="437"/>
        <v>45.54</v>
      </c>
      <c r="CQ356" s="2">
        <f t="shared" si="438"/>
        <v>15.18</v>
      </c>
      <c r="CR356" s="2">
        <f t="shared" si="439"/>
        <v>0</v>
      </c>
      <c r="CS356" s="2">
        <f t="shared" si="440"/>
        <v>0</v>
      </c>
      <c r="CT356" s="2">
        <f t="shared" si="441"/>
        <v>0</v>
      </c>
      <c r="CU356" s="2">
        <f t="shared" si="442"/>
        <v>0</v>
      </c>
      <c r="CV356" s="2">
        <f t="shared" si="443"/>
        <v>0</v>
      </c>
      <c r="CW356" s="2">
        <f t="shared" si="444"/>
        <v>0</v>
      </c>
      <c r="CX356" s="2">
        <f t="shared" si="445"/>
        <v>0</v>
      </c>
      <c r="CY356" s="2">
        <f t="shared" si="446"/>
        <v>0</v>
      </c>
      <c r="CZ356" s="2">
        <f t="shared" si="447"/>
        <v>0</v>
      </c>
      <c r="DA356" s="2"/>
      <c r="DB356" s="2"/>
      <c r="DC356" s="2" t="s">
        <v>6</v>
      </c>
      <c r="DD356" s="2" t="s">
        <v>6</v>
      </c>
      <c r="DE356" s="2" t="s">
        <v>6</v>
      </c>
      <c r="DF356" s="2" t="s">
        <v>6</v>
      </c>
      <c r="DG356" s="2" t="s">
        <v>6</v>
      </c>
      <c r="DH356" s="2" t="s">
        <v>6</v>
      </c>
      <c r="DI356" s="2" t="s">
        <v>6</v>
      </c>
      <c r="DJ356" s="2" t="s">
        <v>6</v>
      </c>
      <c r="DK356" s="2" t="s">
        <v>6</v>
      </c>
      <c r="DL356" s="2" t="s">
        <v>6</v>
      </c>
      <c r="DM356" s="2" t="s">
        <v>6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1010</v>
      </c>
      <c r="DV356" s="2" t="s">
        <v>440</v>
      </c>
      <c r="DW356" s="2" t="s">
        <v>440</v>
      </c>
      <c r="DX356" s="2">
        <v>1</v>
      </c>
      <c r="DY356" s="2"/>
      <c r="DZ356" s="2"/>
      <c r="EA356" s="2"/>
      <c r="EB356" s="2"/>
      <c r="EC356" s="2"/>
      <c r="ED356" s="2"/>
      <c r="EE356" s="2">
        <v>16510514</v>
      </c>
      <c r="EF356" s="2">
        <v>2</v>
      </c>
      <c r="EG356" s="2" t="s">
        <v>40</v>
      </c>
      <c r="EH356" s="2">
        <v>0</v>
      </c>
      <c r="EI356" s="2" t="s">
        <v>6</v>
      </c>
      <c r="EJ356" s="2">
        <v>1</v>
      </c>
      <c r="EK356" s="2">
        <v>16001</v>
      </c>
      <c r="EL356" s="2" t="s">
        <v>563</v>
      </c>
      <c r="EM356" s="2" t="s">
        <v>564</v>
      </c>
      <c r="EN356" s="2"/>
      <c r="EO356" s="2" t="s">
        <v>6</v>
      </c>
      <c r="EP356" s="2"/>
      <c r="EQ356" s="2">
        <v>0</v>
      </c>
      <c r="ER356" s="2">
        <v>15.18</v>
      </c>
      <c r="ES356" s="2">
        <v>15.18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448"/>
        <v>0</v>
      </c>
      <c r="FS356" s="2">
        <v>0</v>
      </c>
      <c r="FT356" s="2" t="s">
        <v>44</v>
      </c>
      <c r="FU356" s="2" t="s">
        <v>45</v>
      </c>
      <c r="FV356" s="2"/>
      <c r="FW356" s="2"/>
      <c r="FX356" s="2">
        <v>115.2</v>
      </c>
      <c r="FY356" s="2">
        <v>70.55</v>
      </c>
      <c r="FZ356" s="2"/>
      <c r="GA356" s="2" t="s">
        <v>6</v>
      </c>
      <c r="GB356" s="2"/>
      <c r="GC356" s="2"/>
      <c r="GD356" s="2">
        <v>0</v>
      </c>
      <c r="GE356" s="2"/>
      <c r="GF356" s="2">
        <v>-1311761836</v>
      </c>
      <c r="GG356" s="2">
        <v>2</v>
      </c>
      <c r="GH356" s="2">
        <v>1</v>
      </c>
      <c r="GI356" s="2">
        <v>-2</v>
      </c>
      <c r="GJ356" s="2">
        <v>0</v>
      </c>
      <c r="GK356" s="2">
        <f>ROUND(R356*(R12)/100,2)</f>
        <v>0</v>
      </c>
      <c r="GL356" s="2">
        <f t="shared" si="449"/>
        <v>0</v>
      </c>
      <c r="GM356" s="2">
        <f t="shared" si="450"/>
        <v>45.54</v>
      </c>
      <c r="GN356" s="2">
        <f t="shared" si="451"/>
        <v>45.54</v>
      </c>
      <c r="GO356" s="2">
        <f t="shared" si="452"/>
        <v>0</v>
      </c>
      <c r="GP356" s="2">
        <f t="shared" si="453"/>
        <v>0</v>
      </c>
      <c r="GQ356" s="2"/>
      <c r="GR356" s="2">
        <v>0</v>
      </c>
      <c r="GS356" s="2">
        <v>3</v>
      </c>
      <c r="GT356" s="2">
        <v>0</v>
      </c>
      <c r="GU356" s="2" t="s">
        <v>6</v>
      </c>
      <c r="GV356" s="2">
        <f t="shared" si="454"/>
        <v>0</v>
      </c>
      <c r="GW356" s="2">
        <v>1</v>
      </c>
      <c r="GX356" s="2">
        <f t="shared" si="455"/>
        <v>0</v>
      </c>
      <c r="GY356" s="2"/>
      <c r="GZ356" s="2"/>
      <c r="HA356" s="2">
        <v>0</v>
      </c>
      <c r="HB356" s="2">
        <v>0</v>
      </c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18</v>
      </c>
      <c r="B357">
        <v>1</v>
      </c>
      <c r="C357">
        <v>779</v>
      </c>
      <c r="E357" t="s">
        <v>608</v>
      </c>
      <c r="F357" t="s">
        <v>609</v>
      </c>
      <c r="G357" t="s">
        <v>610</v>
      </c>
      <c r="H357" t="s">
        <v>440</v>
      </c>
      <c r="I357">
        <f>I347*J357</f>
        <v>3</v>
      </c>
      <c r="J357">
        <v>3.7267080745341614</v>
      </c>
      <c r="O357">
        <f t="shared" si="422"/>
        <v>298.74</v>
      </c>
      <c r="P357">
        <f t="shared" si="423"/>
        <v>298.74</v>
      </c>
      <c r="Q357">
        <f t="shared" si="424"/>
        <v>0</v>
      </c>
      <c r="R357">
        <f t="shared" si="425"/>
        <v>0</v>
      </c>
      <c r="S357">
        <f t="shared" si="426"/>
        <v>0</v>
      </c>
      <c r="T357">
        <f t="shared" si="427"/>
        <v>0</v>
      </c>
      <c r="U357">
        <f t="shared" si="428"/>
        <v>0</v>
      </c>
      <c r="V357">
        <f t="shared" si="429"/>
        <v>0</v>
      </c>
      <c r="W357">
        <f t="shared" si="430"/>
        <v>0</v>
      </c>
      <c r="X357">
        <f t="shared" si="431"/>
        <v>0</v>
      </c>
      <c r="Y357">
        <f t="shared" si="432"/>
        <v>0</v>
      </c>
      <c r="AA357">
        <v>16697019</v>
      </c>
      <c r="AB357">
        <f t="shared" si="433"/>
        <v>15.18</v>
      </c>
      <c r="AC357">
        <f t="shared" si="434"/>
        <v>15.18</v>
      </c>
      <c r="AD357">
        <f t="shared" si="417"/>
        <v>0</v>
      </c>
      <c r="AE357">
        <f t="shared" si="418"/>
        <v>0</v>
      </c>
      <c r="AF357">
        <f t="shared" si="419"/>
        <v>0</v>
      </c>
      <c r="AG357">
        <f t="shared" si="435"/>
        <v>0</v>
      </c>
      <c r="AH357">
        <f t="shared" si="420"/>
        <v>0</v>
      </c>
      <c r="AI357">
        <f t="shared" si="421"/>
        <v>0</v>
      </c>
      <c r="AJ357">
        <f t="shared" si="436"/>
        <v>0</v>
      </c>
      <c r="AK357">
        <v>15.18</v>
      </c>
      <c r="AL357">
        <v>15.18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115</v>
      </c>
      <c r="AU357">
        <v>71</v>
      </c>
      <c r="AV357">
        <v>1</v>
      </c>
      <c r="AW357">
        <v>1</v>
      </c>
      <c r="AZ357">
        <v>6.56</v>
      </c>
      <c r="BA357">
        <v>1</v>
      </c>
      <c r="BB357">
        <v>1</v>
      </c>
      <c r="BC357">
        <v>6.56</v>
      </c>
      <c r="BD357" t="s">
        <v>6</v>
      </c>
      <c r="BE357" t="s">
        <v>6</v>
      </c>
      <c r="BF357" t="s">
        <v>6</v>
      </c>
      <c r="BG357" t="s">
        <v>6</v>
      </c>
      <c r="BH357">
        <v>3</v>
      </c>
      <c r="BI357">
        <v>1</v>
      </c>
      <c r="BJ357" t="s">
        <v>611</v>
      </c>
      <c r="BM357">
        <v>16001</v>
      </c>
      <c r="BN357">
        <v>0</v>
      </c>
      <c r="BO357" t="s">
        <v>6</v>
      </c>
      <c r="BP357">
        <v>0</v>
      </c>
      <c r="BQ357">
        <v>2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128</v>
      </c>
      <c r="CA357">
        <v>83</v>
      </c>
      <c r="CF357">
        <v>0</v>
      </c>
      <c r="CG357">
        <v>0</v>
      </c>
      <c r="CM357">
        <v>0</v>
      </c>
      <c r="CN357" t="s">
        <v>6</v>
      </c>
      <c r="CO357">
        <v>0</v>
      </c>
      <c r="CP357">
        <f t="shared" si="437"/>
        <v>298.74</v>
      </c>
      <c r="CQ357">
        <f t="shared" si="438"/>
        <v>99.580799999999996</v>
      </c>
      <c r="CR357">
        <f t="shared" si="439"/>
        <v>0</v>
      </c>
      <c r="CS357">
        <f t="shared" si="440"/>
        <v>0</v>
      </c>
      <c r="CT357">
        <f t="shared" si="441"/>
        <v>0</v>
      </c>
      <c r="CU357">
        <f t="shared" si="442"/>
        <v>0</v>
      </c>
      <c r="CV357">
        <f t="shared" si="443"/>
        <v>0</v>
      </c>
      <c r="CW357">
        <f t="shared" si="444"/>
        <v>0</v>
      </c>
      <c r="CX357">
        <f t="shared" si="445"/>
        <v>0</v>
      </c>
      <c r="CY357">
        <f t="shared" si="446"/>
        <v>0</v>
      </c>
      <c r="CZ357">
        <f t="shared" si="447"/>
        <v>0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1010</v>
      </c>
      <c r="DV357" t="s">
        <v>440</v>
      </c>
      <c r="DW357" t="s">
        <v>440</v>
      </c>
      <c r="DX357">
        <v>1</v>
      </c>
      <c r="EE357">
        <v>16510514</v>
      </c>
      <c r="EF357">
        <v>2</v>
      </c>
      <c r="EG357" t="s">
        <v>40</v>
      </c>
      <c r="EH357">
        <v>0</v>
      </c>
      <c r="EI357" t="s">
        <v>6</v>
      </c>
      <c r="EJ357">
        <v>1</v>
      </c>
      <c r="EK357">
        <v>16001</v>
      </c>
      <c r="EL357" t="s">
        <v>563</v>
      </c>
      <c r="EM357" t="s">
        <v>564</v>
      </c>
      <c r="EO357" t="s">
        <v>6</v>
      </c>
      <c r="EQ357">
        <v>0</v>
      </c>
      <c r="ER357">
        <v>15.18</v>
      </c>
      <c r="ES357">
        <v>15.18</v>
      </c>
      <c r="ET357">
        <v>0</v>
      </c>
      <c r="EU357">
        <v>0</v>
      </c>
      <c r="EV357">
        <v>0</v>
      </c>
      <c r="EW357">
        <v>0</v>
      </c>
      <c r="EX357">
        <v>0</v>
      </c>
      <c r="FQ357">
        <v>0</v>
      </c>
      <c r="FR357">
        <f t="shared" si="448"/>
        <v>0</v>
      </c>
      <c r="FS357">
        <v>0</v>
      </c>
      <c r="FT357" t="s">
        <v>44</v>
      </c>
      <c r="FU357" t="s">
        <v>45</v>
      </c>
      <c r="FX357">
        <v>115.2</v>
      </c>
      <c r="FY357">
        <v>70.55</v>
      </c>
      <c r="GA357" t="s">
        <v>6</v>
      </c>
      <c r="GD357">
        <v>0</v>
      </c>
      <c r="GF357">
        <v>-1311761836</v>
      </c>
      <c r="GG357">
        <v>1</v>
      </c>
      <c r="GH357">
        <v>1</v>
      </c>
      <c r="GI357">
        <v>4</v>
      </c>
      <c r="GJ357">
        <v>0</v>
      </c>
      <c r="GK357">
        <f>ROUND(R357*(S12)/100,2)</f>
        <v>0</v>
      </c>
      <c r="GL357">
        <f t="shared" si="449"/>
        <v>0</v>
      </c>
      <c r="GM357">
        <f t="shared" si="450"/>
        <v>298.74</v>
      </c>
      <c r="GN357">
        <f t="shared" si="451"/>
        <v>298.74</v>
      </c>
      <c r="GO357">
        <f t="shared" si="452"/>
        <v>0</v>
      </c>
      <c r="GP357">
        <f t="shared" si="453"/>
        <v>0</v>
      </c>
      <c r="GR357">
        <v>0</v>
      </c>
      <c r="GS357">
        <v>3</v>
      </c>
      <c r="GT357">
        <v>0</v>
      </c>
      <c r="GU357" t="s">
        <v>6</v>
      </c>
      <c r="GV357">
        <f t="shared" si="454"/>
        <v>0</v>
      </c>
      <c r="GW357">
        <v>1</v>
      </c>
      <c r="GX357">
        <f t="shared" si="455"/>
        <v>0</v>
      </c>
      <c r="HA357">
        <v>0</v>
      </c>
      <c r="HB357">
        <v>0</v>
      </c>
      <c r="IK357">
        <v>0</v>
      </c>
    </row>
    <row r="358" spans="1:255" x14ac:dyDescent="0.2">
      <c r="A358" s="2">
        <v>18</v>
      </c>
      <c r="B358" s="2">
        <v>1</v>
      </c>
      <c r="C358" s="2">
        <v>762</v>
      </c>
      <c r="D358" s="2"/>
      <c r="E358" s="2" t="s">
        <v>612</v>
      </c>
      <c r="F358" s="2" t="s">
        <v>613</v>
      </c>
      <c r="G358" s="2" t="s">
        <v>614</v>
      </c>
      <c r="H358" s="2" t="s">
        <v>598</v>
      </c>
      <c r="I358" s="2">
        <f>I346*J358</f>
        <v>0.3</v>
      </c>
      <c r="J358" s="2">
        <v>0.37267080745341613</v>
      </c>
      <c r="K358" s="2"/>
      <c r="L358" s="2"/>
      <c r="M358" s="2"/>
      <c r="N358" s="2"/>
      <c r="O358" s="2">
        <f t="shared" si="422"/>
        <v>8.67</v>
      </c>
      <c r="P358" s="2">
        <f t="shared" si="423"/>
        <v>8.67</v>
      </c>
      <c r="Q358" s="2">
        <f t="shared" si="424"/>
        <v>0</v>
      </c>
      <c r="R358" s="2">
        <f t="shared" si="425"/>
        <v>0</v>
      </c>
      <c r="S358" s="2">
        <f t="shared" si="426"/>
        <v>0</v>
      </c>
      <c r="T358" s="2">
        <f t="shared" si="427"/>
        <v>0</v>
      </c>
      <c r="U358" s="2">
        <f t="shared" si="428"/>
        <v>0</v>
      </c>
      <c r="V358" s="2">
        <f t="shared" si="429"/>
        <v>0</v>
      </c>
      <c r="W358" s="2">
        <f t="shared" si="430"/>
        <v>0</v>
      </c>
      <c r="X358" s="2">
        <f t="shared" si="431"/>
        <v>0</v>
      </c>
      <c r="Y358" s="2">
        <f t="shared" si="432"/>
        <v>0</v>
      </c>
      <c r="Z358" s="2"/>
      <c r="AA358" s="2">
        <v>16697018</v>
      </c>
      <c r="AB358" s="2">
        <f t="shared" si="433"/>
        <v>28.9</v>
      </c>
      <c r="AC358" s="2">
        <f t="shared" si="434"/>
        <v>28.9</v>
      </c>
      <c r="AD358" s="2">
        <f t="shared" si="417"/>
        <v>0</v>
      </c>
      <c r="AE358" s="2">
        <f t="shared" si="418"/>
        <v>0</v>
      </c>
      <c r="AF358" s="2">
        <f t="shared" si="419"/>
        <v>0</v>
      </c>
      <c r="AG358" s="2">
        <f t="shared" si="435"/>
        <v>0</v>
      </c>
      <c r="AH358" s="2">
        <f t="shared" si="420"/>
        <v>0</v>
      </c>
      <c r="AI358" s="2">
        <f t="shared" si="421"/>
        <v>0</v>
      </c>
      <c r="AJ358" s="2">
        <f t="shared" si="436"/>
        <v>0</v>
      </c>
      <c r="AK358" s="2">
        <v>28.9</v>
      </c>
      <c r="AL358" s="2">
        <v>28.9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115</v>
      </c>
      <c r="AU358" s="2">
        <v>71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6</v>
      </c>
      <c r="BE358" s="2" t="s">
        <v>6</v>
      </c>
      <c r="BF358" s="2" t="s">
        <v>6</v>
      </c>
      <c r="BG358" s="2" t="s">
        <v>6</v>
      </c>
      <c r="BH358" s="2">
        <v>3</v>
      </c>
      <c r="BI358" s="2">
        <v>1</v>
      </c>
      <c r="BJ358" s="2" t="s">
        <v>615</v>
      </c>
      <c r="BK358" s="2"/>
      <c r="BL358" s="2"/>
      <c r="BM358" s="2">
        <v>16001</v>
      </c>
      <c r="BN358" s="2">
        <v>0</v>
      </c>
      <c r="BO358" s="2" t="s">
        <v>6</v>
      </c>
      <c r="BP358" s="2">
        <v>0</v>
      </c>
      <c r="BQ358" s="2">
        <v>2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6</v>
      </c>
      <c r="BZ358" s="2">
        <v>128</v>
      </c>
      <c r="CA358" s="2">
        <v>83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6</v>
      </c>
      <c r="CO358" s="2">
        <v>0</v>
      </c>
      <c r="CP358" s="2">
        <f t="shared" si="437"/>
        <v>8.67</v>
      </c>
      <c r="CQ358" s="2">
        <f t="shared" si="438"/>
        <v>28.9</v>
      </c>
      <c r="CR358" s="2">
        <f t="shared" si="439"/>
        <v>0</v>
      </c>
      <c r="CS358" s="2">
        <f t="shared" si="440"/>
        <v>0</v>
      </c>
      <c r="CT358" s="2">
        <f t="shared" si="441"/>
        <v>0</v>
      </c>
      <c r="CU358" s="2">
        <f t="shared" si="442"/>
        <v>0</v>
      </c>
      <c r="CV358" s="2">
        <f t="shared" si="443"/>
        <v>0</v>
      </c>
      <c r="CW358" s="2">
        <f t="shared" si="444"/>
        <v>0</v>
      </c>
      <c r="CX358" s="2">
        <f t="shared" si="445"/>
        <v>0</v>
      </c>
      <c r="CY358" s="2">
        <f t="shared" si="446"/>
        <v>0</v>
      </c>
      <c r="CZ358" s="2">
        <f t="shared" si="447"/>
        <v>0</v>
      </c>
      <c r="DA358" s="2"/>
      <c r="DB358" s="2"/>
      <c r="DC358" s="2" t="s">
        <v>6</v>
      </c>
      <c r="DD358" s="2" t="s">
        <v>6</v>
      </c>
      <c r="DE358" s="2" t="s">
        <v>6</v>
      </c>
      <c r="DF358" s="2" t="s">
        <v>6</v>
      </c>
      <c r="DG358" s="2" t="s">
        <v>6</v>
      </c>
      <c r="DH358" s="2" t="s">
        <v>6</v>
      </c>
      <c r="DI358" s="2" t="s">
        <v>6</v>
      </c>
      <c r="DJ358" s="2" t="s">
        <v>6</v>
      </c>
      <c r="DK358" s="2" t="s">
        <v>6</v>
      </c>
      <c r="DL358" s="2" t="s">
        <v>6</v>
      </c>
      <c r="DM358" s="2" t="s">
        <v>6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1010</v>
      </c>
      <c r="DV358" s="2" t="s">
        <v>598</v>
      </c>
      <c r="DW358" s="2" t="s">
        <v>598</v>
      </c>
      <c r="DX358" s="2">
        <v>10</v>
      </c>
      <c r="DY358" s="2"/>
      <c r="DZ358" s="2"/>
      <c r="EA358" s="2"/>
      <c r="EB358" s="2"/>
      <c r="EC358" s="2"/>
      <c r="ED358" s="2"/>
      <c r="EE358" s="2">
        <v>16510514</v>
      </c>
      <c r="EF358" s="2">
        <v>2</v>
      </c>
      <c r="EG358" s="2" t="s">
        <v>40</v>
      </c>
      <c r="EH358" s="2">
        <v>0</v>
      </c>
      <c r="EI358" s="2" t="s">
        <v>6</v>
      </c>
      <c r="EJ358" s="2">
        <v>1</v>
      </c>
      <c r="EK358" s="2">
        <v>16001</v>
      </c>
      <c r="EL358" s="2" t="s">
        <v>563</v>
      </c>
      <c r="EM358" s="2" t="s">
        <v>564</v>
      </c>
      <c r="EN358" s="2"/>
      <c r="EO358" s="2" t="s">
        <v>6</v>
      </c>
      <c r="EP358" s="2"/>
      <c r="EQ358" s="2">
        <v>0</v>
      </c>
      <c r="ER358" s="2">
        <v>28.9</v>
      </c>
      <c r="ES358" s="2">
        <v>28.9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448"/>
        <v>0</v>
      </c>
      <c r="FS358" s="2">
        <v>0</v>
      </c>
      <c r="FT358" s="2" t="s">
        <v>44</v>
      </c>
      <c r="FU358" s="2" t="s">
        <v>45</v>
      </c>
      <c r="FV358" s="2"/>
      <c r="FW358" s="2"/>
      <c r="FX358" s="2">
        <v>115.2</v>
      </c>
      <c r="FY358" s="2">
        <v>70.55</v>
      </c>
      <c r="FZ358" s="2"/>
      <c r="GA358" s="2" t="s">
        <v>6</v>
      </c>
      <c r="GB358" s="2"/>
      <c r="GC358" s="2"/>
      <c r="GD358" s="2">
        <v>0</v>
      </c>
      <c r="GE358" s="2"/>
      <c r="GF358" s="2">
        <v>-2031800751</v>
      </c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</v>
      </c>
      <c r="GL358" s="2">
        <f t="shared" si="449"/>
        <v>0</v>
      </c>
      <c r="GM358" s="2">
        <f t="shared" si="450"/>
        <v>8.67</v>
      </c>
      <c r="GN358" s="2">
        <f t="shared" si="451"/>
        <v>8.67</v>
      </c>
      <c r="GO358" s="2">
        <f t="shared" si="452"/>
        <v>0</v>
      </c>
      <c r="GP358" s="2">
        <f t="shared" si="453"/>
        <v>0</v>
      </c>
      <c r="GQ358" s="2"/>
      <c r="GR358" s="2">
        <v>0</v>
      </c>
      <c r="GS358" s="2">
        <v>3</v>
      </c>
      <c r="GT358" s="2">
        <v>0</v>
      </c>
      <c r="GU358" s="2" t="s">
        <v>6</v>
      </c>
      <c r="GV358" s="2">
        <f t="shared" si="454"/>
        <v>0</v>
      </c>
      <c r="GW358" s="2">
        <v>1</v>
      </c>
      <c r="GX358" s="2">
        <f t="shared" si="455"/>
        <v>0</v>
      </c>
      <c r="GY358" s="2"/>
      <c r="GZ358" s="2"/>
      <c r="HA358" s="2">
        <v>0</v>
      </c>
      <c r="HB358" s="2">
        <v>0</v>
      </c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18</v>
      </c>
      <c r="B359">
        <v>1</v>
      </c>
      <c r="C359">
        <v>778</v>
      </c>
      <c r="E359" t="s">
        <v>612</v>
      </c>
      <c r="F359" t="s">
        <v>613</v>
      </c>
      <c r="G359" t="s">
        <v>614</v>
      </c>
      <c r="H359" t="s">
        <v>598</v>
      </c>
      <c r="I359">
        <f>I347*J359</f>
        <v>0.3</v>
      </c>
      <c r="J359">
        <v>0.37267080745341613</v>
      </c>
      <c r="O359">
        <f t="shared" si="422"/>
        <v>56.88</v>
      </c>
      <c r="P359">
        <f t="shared" si="423"/>
        <v>56.88</v>
      </c>
      <c r="Q359">
        <f t="shared" si="424"/>
        <v>0</v>
      </c>
      <c r="R359">
        <f t="shared" si="425"/>
        <v>0</v>
      </c>
      <c r="S359">
        <f t="shared" si="426"/>
        <v>0</v>
      </c>
      <c r="T359">
        <f t="shared" si="427"/>
        <v>0</v>
      </c>
      <c r="U359">
        <f t="shared" si="428"/>
        <v>0</v>
      </c>
      <c r="V359">
        <f t="shared" si="429"/>
        <v>0</v>
      </c>
      <c r="W359">
        <f t="shared" si="430"/>
        <v>0</v>
      </c>
      <c r="X359">
        <f t="shared" si="431"/>
        <v>0</v>
      </c>
      <c r="Y359">
        <f t="shared" si="432"/>
        <v>0</v>
      </c>
      <c r="AA359">
        <v>16697019</v>
      </c>
      <c r="AB359">
        <f t="shared" si="433"/>
        <v>28.9</v>
      </c>
      <c r="AC359">
        <f t="shared" si="434"/>
        <v>28.9</v>
      </c>
      <c r="AD359">
        <f t="shared" si="417"/>
        <v>0</v>
      </c>
      <c r="AE359">
        <f t="shared" si="418"/>
        <v>0</v>
      </c>
      <c r="AF359">
        <f t="shared" si="419"/>
        <v>0</v>
      </c>
      <c r="AG359">
        <f t="shared" si="435"/>
        <v>0</v>
      </c>
      <c r="AH359">
        <f t="shared" si="420"/>
        <v>0</v>
      </c>
      <c r="AI359">
        <f t="shared" si="421"/>
        <v>0</v>
      </c>
      <c r="AJ359">
        <f t="shared" si="436"/>
        <v>0</v>
      </c>
      <c r="AK359">
        <v>28.9</v>
      </c>
      <c r="AL359">
        <v>28.9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115</v>
      </c>
      <c r="AU359">
        <v>71</v>
      </c>
      <c r="AV359">
        <v>1</v>
      </c>
      <c r="AW359">
        <v>1</v>
      </c>
      <c r="AZ359">
        <v>6.56</v>
      </c>
      <c r="BA359">
        <v>1</v>
      </c>
      <c r="BB359">
        <v>1</v>
      </c>
      <c r="BC359">
        <v>6.56</v>
      </c>
      <c r="BD359" t="s">
        <v>6</v>
      </c>
      <c r="BE359" t="s">
        <v>6</v>
      </c>
      <c r="BF359" t="s">
        <v>6</v>
      </c>
      <c r="BG359" t="s">
        <v>6</v>
      </c>
      <c r="BH359">
        <v>3</v>
      </c>
      <c r="BI359">
        <v>1</v>
      </c>
      <c r="BJ359" t="s">
        <v>615</v>
      </c>
      <c r="BM359">
        <v>16001</v>
      </c>
      <c r="BN359">
        <v>0</v>
      </c>
      <c r="BO359" t="s">
        <v>6</v>
      </c>
      <c r="BP359">
        <v>0</v>
      </c>
      <c r="BQ359">
        <v>2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128</v>
      </c>
      <c r="CA359">
        <v>83</v>
      </c>
      <c r="CF359">
        <v>0</v>
      </c>
      <c r="CG359">
        <v>0</v>
      </c>
      <c r="CM359">
        <v>0</v>
      </c>
      <c r="CN359" t="s">
        <v>6</v>
      </c>
      <c r="CO359">
        <v>0</v>
      </c>
      <c r="CP359">
        <f t="shared" si="437"/>
        <v>56.88</v>
      </c>
      <c r="CQ359">
        <f t="shared" si="438"/>
        <v>189.58399999999997</v>
      </c>
      <c r="CR359">
        <f t="shared" si="439"/>
        <v>0</v>
      </c>
      <c r="CS359">
        <f t="shared" si="440"/>
        <v>0</v>
      </c>
      <c r="CT359">
        <f t="shared" si="441"/>
        <v>0</v>
      </c>
      <c r="CU359">
        <f t="shared" si="442"/>
        <v>0</v>
      </c>
      <c r="CV359">
        <f t="shared" si="443"/>
        <v>0</v>
      </c>
      <c r="CW359">
        <f t="shared" si="444"/>
        <v>0</v>
      </c>
      <c r="CX359">
        <f t="shared" si="445"/>
        <v>0</v>
      </c>
      <c r="CY359">
        <f t="shared" si="446"/>
        <v>0</v>
      </c>
      <c r="CZ359">
        <f t="shared" si="447"/>
        <v>0</v>
      </c>
      <c r="DC359" t="s">
        <v>6</v>
      </c>
      <c r="DD359" t="s">
        <v>6</v>
      </c>
      <c r="DE359" t="s">
        <v>6</v>
      </c>
      <c r="DF359" t="s">
        <v>6</v>
      </c>
      <c r="DG359" t="s">
        <v>6</v>
      </c>
      <c r="DH359" t="s">
        <v>6</v>
      </c>
      <c r="DI359" t="s">
        <v>6</v>
      </c>
      <c r="DJ359" t="s">
        <v>6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1010</v>
      </c>
      <c r="DV359" t="s">
        <v>598</v>
      </c>
      <c r="DW359" t="s">
        <v>598</v>
      </c>
      <c r="DX359">
        <v>10</v>
      </c>
      <c r="EE359">
        <v>16510514</v>
      </c>
      <c r="EF359">
        <v>2</v>
      </c>
      <c r="EG359" t="s">
        <v>40</v>
      </c>
      <c r="EH359">
        <v>0</v>
      </c>
      <c r="EI359" t="s">
        <v>6</v>
      </c>
      <c r="EJ359">
        <v>1</v>
      </c>
      <c r="EK359">
        <v>16001</v>
      </c>
      <c r="EL359" t="s">
        <v>563</v>
      </c>
      <c r="EM359" t="s">
        <v>564</v>
      </c>
      <c r="EO359" t="s">
        <v>6</v>
      </c>
      <c r="EQ359">
        <v>0</v>
      </c>
      <c r="ER359">
        <v>28.9</v>
      </c>
      <c r="ES359">
        <v>28.9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448"/>
        <v>0</v>
      </c>
      <c r="FS359">
        <v>0</v>
      </c>
      <c r="FT359" t="s">
        <v>44</v>
      </c>
      <c r="FU359" t="s">
        <v>45</v>
      </c>
      <c r="FX359">
        <v>115.2</v>
      </c>
      <c r="FY359">
        <v>70.55</v>
      </c>
      <c r="GA359" t="s">
        <v>6</v>
      </c>
      <c r="GD359">
        <v>0</v>
      </c>
      <c r="GF359">
        <v>-2031800751</v>
      </c>
      <c r="GG359">
        <v>1</v>
      </c>
      <c r="GH359">
        <v>1</v>
      </c>
      <c r="GI359">
        <v>4</v>
      </c>
      <c r="GJ359">
        <v>0</v>
      </c>
      <c r="GK359">
        <f>ROUND(R359*(S12)/100,2)</f>
        <v>0</v>
      </c>
      <c r="GL359">
        <f t="shared" si="449"/>
        <v>0</v>
      </c>
      <c r="GM359">
        <f t="shared" si="450"/>
        <v>56.88</v>
      </c>
      <c r="GN359">
        <f t="shared" si="451"/>
        <v>56.88</v>
      </c>
      <c r="GO359">
        <f t="shared" si="452"/>
        <v>0</v>
      </c>
      <c r="GP359">
        <f t="shared" si="453"/>
        <v>0</v>
      </c>
      <c r="GR359">
        <v>0</v>
      </c>
      <c r="GS359">
        <v>3</v>
      </c>
      <c r="GT359">
        <v>0</v>
      </c>
      <c r="GU359" t="s">
        <v>6</v>
      </c>
      <c r="GV359">
        <f t="shared" si="454"/>
        <v>0</v>
      </c>
      <c r="GW359">
        <v>1</v>
      </c>
      <c r="GX359">
        <f t="shared" si="455"/>
        <v>0</v>
      </c>
      <c r="HA359">
        <v>0</v>
      </c>
      <c r="HB359">
        <v>0</v>
      </c>
      <c r="IK359">
        <v>0</v>
      </c>
    </row>
    <row r="360" spans="1:255" x14ac:dyDescent="0.2">
      <c r="A360" s="2">
        <v>18</v>
      </c>
      <c r="B360" s="2">
        <v>1</v>
      </c>
      <c r="C360" s="2">
        <v>760</v>
      </c>
      <c r="D360" s="2"/>
      <c r="E360" s="2" t="s">
        <v>616</v>
      </c>
      <c r="F360" s="2" t="s">
        <v>617</v>
      </c>
      <c r="G360" s="2" t="s">
        <v>618</v>
      </c>
      <c r="H360" s="2" t="s">
        <v>598</v>
      </c>
      <c r="I360" s="2">
        <f>I346*J360</f>
        <v>5.7</v>
      </c>
      <c r="J360" s="2">
        <v>7.0807453416149064</v>
      </c>
      <c r="K360" s="2"/>
      <c r="L360" s="2"/>
      <c r="M360" s="2"/>
      <c r="N360" s="2"/>
      <c r="O360" s="2">
        <f t="shared" si="422"/>
        <v>690.78</v>
      </c>
      <c r="P360" s="2">
        <f t="shared" si="423"/>
        <v>690.78</v>
      </c>
      <c r="Q360" s="2">
        <f t="shared" si="424"/>
        <v>0</v>
      </c>
      <c r="R360" s="2">
        <f t="shared" si="425"/>
        <v>0</v>
      </c>
      <c r="S360" s="2">
        <f t="shared" si="426"/>
        <v>0</v>
      </c>
      <c r="T360" s="2">
        <f t="shared" si="427"/>
        <v>0</v>
      </c>
      <c r="U360" s="2">
        <f t="shared" si="428"/>
        <v>0</v>
      </c>
      <c r="V360" s="2">
        <f t="shared" si="429"/>
        <v>0</v>
      </c>
      <c r="W360" s="2">
        <f t="shared" si="430"/>
        <v>0</v>
      </c>
      <c r="X360" s="2">
        <f t="shared" si="431"/>
        <v>0</v>
      </c>
      <c r="Y360" s="2">
        <f t="shared" si="432"/>
        <v>0</v>
      </c>
      <c r="Z360" s="2"/>
      <c r="AA360" s="2">
        <v>16697018</v>
      </c>
      <c r="AB360" s="2">
        <f t="shared" si="433"/>
        <v>121.19</v>
      </c>
      <c r="AC360" s="2">
        <f t="shared" si="434"/>
        <v>121.19</v>
      </c>
      <c r="AD360" s="2">
        <f t="shared" si="417"/>
        <v>0</v>
      </c>
      <c r="AE360" s="2">
        <f t="shared" si="418"/>
        <v>0</v>
      </c>
      <c r="AF360" s="2">
        <f t="shared" si="419"/>
        <v>0</v>
      </c>
      <c r="AG360" s="2">
        <f t="shared" si="435"/>
        <v>0</v>
      </c>
      <c r="AH360" s="2">
        <f t="shared" si="420"/>
        <v>0</v>
      </c>
      <c r="AI360" s="2">
        <f t="shared" si="421"/>
        <v>0</v>
      </c>
      <c r="AJ360" s="2">
        <f t="shared" si="436"/>
        <v>0</v>
      </c>
      <c r="AK360" s="2">
        <v>121.19</v>
      </c>
      <c r="AL360" s="2">
        <v>121.19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115</v>
      </c>
      <c r="AU360" s="2">
        <v>71</v>
      </c>
      <c r="AV360" s="2">
        <v>1</v>
      </c>
      <c r="AW360" s="2">
        <v>1</v>
      </c>
      <c r="AX360" s="2"/>
      <c r="AY360" s="2"/>
      <c r="AZ360" s="2">
        <v>1</v>
      </c>
      <c r="BA360" s="2">
        <v>1</v>
      </c>
      <c r="BB360" s="2">
        <v>1</v>
      </c>
      <c r="BC360" s="2">
        <v>1</v>
      </c>
      <c r="BD360" s="2" t="s">
        <v>6</v>
      </c>
      <c r="BE360" s="2" t="s">
        <v>6</v>
      </c>
      <c r="BF360" s="2" t="s">
        <v>6</v>
      </c>
      <c r="BG360" s="2" t="s">
        <v>6</v>
      </c>
      <c r="BH360" s="2">
        <v>3</v>
      </c>
      <c r="BI360" s="2">
        <v>1</v>
      </c>
      <c r="BJ360" s="2" t="s">
        <v>619</v>
      </c>
      <c r="BK360" s="2"/>
      <c r="BL360" s="2"/>
      <c r="BM360" s="2">
        <v>16001</v>
      </c>
      <c r="BN360" s="2">
        <v>0</v>
      </c>
      <c r="BO360" s="2" t="s">
        <v>6</v>
      </c>
      <c r="BP360" s="2">
        <v>0</v>
      </c>
      <c r="BQ360" s="2">
        <v>2</v>
      </c>
      <c r="BR360" s="2">
        <v>0</v>
      </c>
      <c r="BS360" s="2">
        <v>1</v>
      </c>
      <c r="BT360" s="2">
        <v>1</v>
      </c>
      <c r="BU360" s="2">
        <v>1</v>
      </c>
      <c r="BV360" s="2">
        <v>1</v>
      </c>
      <c r="BW360" s="2">
        <v>1</v>
      </c>
      <c r="BX360" s="2">
        <v>1</v>
      </c>
      <c r="BY360" s="2" t="s">
        <v>6</v>
      </c>
      <c r="BZ360" s="2">
        <v>128</v>
      </c>
      <c r="CA360" s="2">
        <v>83</v>
      </c>
      <c r="CB360" s="2"/>
      <c r="CC360" s="2"/>
      <c r="CD360" s="2"/>
      <c r="CE360" s="2"/>
      <c r="CF360" s="2">
        <v>0</v>
      </c>
      <c r="CG360" s="2">
        <v>0</v>
      </c>
      <c r="CH360" s="2"/>
      <c r="CI360" s="2"/>
      <c r="CJ360" s="2"/>
      <c r="CK360" s="2"/>
      <c r="CL360" s="2"/>
      <c r="CM360" s="2">
        <v>0</v>
      </c>
      <c r="CN360" s="2" t="s">
        <v>6</v>
      </c>
      <c r="CO360" s="2">
        <v>0</v>
      </c>
      <c r="CP360" s="2">
        <f t="shared" si="437"/>
        <v>690.78</v>
      </c>
      <c r="CQ360" s="2">
        <f t="shared" si="438"/>
        <v>121.19</v>
      </c>
      <c r="CR360" s="2">
        <f t="shared" si="439"/>
        <v>0</v>
      </c>
      <c r="CS360" s="2">
        <f t="shared" si="440"/>
        <v>0</v>
      </c>
      <c r="CT360" s="2">
        <f t="shared" si="441"/>
        <v>0</v>
      </c>
      <c r="CU360" s="2">
        <f t="shared" si="442"/>
        <v>0</v>
      </c>
      <c r="CV360" s="2">
        <f t="shared" si="443"/>
        <v>0</v>
      </c>
      <c r="CW360" s="2">
        <f t="shared" si="444"/>
        <v>0</v>
      </c>
      <c r="CX360" s="2">
        <f t="shared" si="445"/>
        <v>0</v>
      </c>
      <c r="CY360" s="2">
        <f t="shared" si="446"/>
        <v>0</v>
      </c>
      <c r="CZ360" s="2">
        <f t="shared" si="447"/>
        <v>0</v>
      </c>
      <c r="DA360" s="2"/>
      <c r="DB360" s="2"/>
      <c r="DC360" s="2" t="s">
        <v>6</v>
      </c>
      <c r="DD360" s="2" t="s">
        <v>6</v>
      </c>
      <c r="DE360" s="2" t="s">
        <v>6</v>
      </c>
      <c r="DF360" s="2" t="s">
        <v>6</v>
      </c>
      <c r="DG360" s="2" t="s">
        <v>6</v>
      </c>
      <c r="DH360" s="2" t="s">
        <v>6</v>
      </c>
      <c r="DI360" s="2" t="s">
        <v>6</v>
      </c>
      <c r="DJ360" s="2" t="s">
        <v>6</v>
      </c>
      <c r="DK360" s="2" t="s">
        <v>6</v>
      </c>
      <c r="DL360" s="2" t="s">
        <v>6</v>
      </c>
      <c r="DM360" s="2" t="s">
        <v>6</v>
      </c>
      <c r="DN360" s="2">
        <v>0</v>
      </c>
      <c r="DO360" s="2">
        <v>0</v>
      </c>
      <c r="DP360" s="2">
        <v>1</v>
      </c>
      <c r="DQ360" s="2">
        <v>1</v>
      </c>
      <c r="DR360" s="2"/>
      <c r="DS360" s="2"/>
      <c r="DT360" s="2"/>
      <c r="DU360" s="2">
        <v>1010</v>
      </c>
      <c r="DV360" s="2" t="s">
        <v>598</v>
      </c>
      <c r="DW360" s="2" t="s">
        <v>598</v>
      </c>
      <c r="DX360" s="2">
        <v>10</v>
      </c>
      <c r="DY360" s="2"/>
      <c r="DZ360" s="2"/>
      <c r="EA360" s="2"/>
      <c r="EB360" s="2"/>
      <c r="EC360" s="2"/>
      <c r="ED360" s="2"/>
      <c r="EE360" s="2">
        <v>16510514</v>
      </c>
      <c r="EF360" s="2">
        <v>2</v>
      </c>
      <c r="EG360" s="2" t="s">
        <v>40</v>
      </c>
      <c r="EH360" s="2">
        <v>0</v>
      </c>
      <c r="EI360" s="2" t="s">
        <v>6</v>
      </c>
      <c r="EJ360" s="2">
        <v>1</v>
      </c>
      <c r="EK360" s="2">
        <v>16001</v>
      </c>
      <c r="EL360" s="2" t="s">
        <v>563</v>
      </c>
      <c r="EM360" s="2" t="s">
        <v>564</v>
      </c>
      <c r="EN360" s="2"/>
      <c r="EO360" s="2" t="s">
        <v>6</v>
      </c>
      <c r="EP360" s="2"/>
      <c r="EQ360" s="2">
        <v>0</v>
      </c>
      <c r="ER360" s="2">
        <v>121.19</v>
      </c>
      <c r="ES360" s="2">
        <v>121.19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>
        <v>0</v>
      </c>
      <c r="FR360" s="2">
        <f t="shared" si="448"/>
        <v>0</v>
      </c>
      <c r="FS360" s="2">
        <v>0</v>
      </c>
      <c r="FT360" s="2" t="s">
        <v>44</v>
      </c>
      <c r="FU360" s="2" t="s">
        <v>45</v>
      </c>
      <c r="FV360" s="2"/>
      <c r="FW360" s="2"/>
      <c r="FX360" s="2">
        <v>115.2</v>
      </c>
      <c r="FY360" s="2">
        <v>70.55</v>
      </c>
      <c r="FZ360" s="2"/>
      <c r="GA360" s="2" t="s">
        <v>6</v>
      </c>
      <c r="GB360" s="2"/>
      <c r="GC360" s="2"/>
      <c r="GD360" s="2">
        <v>0</v>
      </c>
      <c r="GE360" s="2"/>
      <c r="GF360" s="2">
        <v>830773171</v>
      </c>
      <c r="GG360" s="2">
        <v>2</v>
      </c>
      <c r="GH360" s="2">
        <v>1</v>
      </c>
      <c r="GI360" s="2">
        <v>-2</v>
      </c>
      <c r="GJ360" s="2">
        <v>0</v>
      </c>
      <c r="GK360" s="2">
        <f>ROUND(R360*(R12)/100,2)</f>
        <v>0</v>
      </c>
      <c r="GL360" s="2">
        <f t="shared" si="449"/>
        <v>0</v>
      </c>
      <c r="GM360" s="2">
        <f t="shared" si="450"/>
        <v>690.78</v>
      </c>
      <c r="GN360" s="2">
        <f t="shared" si="451"/>
        <v>690.78</v>
      </c>
      <c r="GO360" s="2">
        <f t="shared" si="452"/>
        <v>0</v>
      </c>
      <c r="GP360" s="2">
        <f t="shared" si="453"/>
        <v>0</v>
      </c>
      <c r="GQ360" s="2"/>
      <c r="GR360" s="2">
        <v>0</v>
      </c>
      <c r="GS360" s="2">
        <v>3</v>
      </c>
      <c r="GT360" s="2">
        <v>0</v>
      </c>
      <c r="GU360" s="2" t="s">
        <v>6</v>
      </c>
      <c r="GV360" s="2">
        <f t="shared" si="454"/>
        <v>0</v>
      </c>
      <c r="GW360" s="2">
        <v>1</v>
      </c>
      <c r="GX360" s="2">
        <f t="shared" si="455"/>
        <v>0</v>
      </c>
      <c r="GY360" s="2"/>
      <c r="GZ360" s="2"/>
      <c r="HA360" s="2">
        <v>0</v>
      </c>
      <c r="HB360" s="2">
        <v>0</v>
      </c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>
        <v>0</v>
      </c>
      <c r="IL360" s="2"/>
      <c r="IM360" s="2"/>
      <c r="IN360" s="2"/>
      <c r="IO360" s="2"/>
      <c r="IP360" s="2"/>
      <c r="IQ360" s="2"/>
      <c r="IR360" s="2"/>
      <c r="IS360" s="2"/>
      <c r="IT360" s="2"/>
      <c r="IU360" s="2"/>
    </row>
    <row r="361" spans="1:255" x14ac:dyDescent="0.2">
      <c r="A361">
        <v>18</v>
      </c>
      <c r="B361">
        <v>1</v>
      </c>
      <c r="C361">
        <v>776</v>
      </c>
      <c r="E361" t="s">
        <v>616</v>
      </c>
      <c r="F361" t="s">
        <v>617</v>
      </c>
      <c r="G361" t="s">
        <v>618</v>
      </c>
      <c r="H361" t="s">
        <v>598</v>
      </c>
      <c r="I361">
        <f>I347*J361</f>
        <v>5.7</v>
      </c>
      <c r="J361">
        <v>7.0807453416149064</v>
      </c>
      <c r="O361">
        <f t="shared" si="422"/>
        <v>4531.54</v>
      </c>
      <c r="P361">
        <f t="shared" si="423"/>
        <v>4531.54</v>
      </c>
      <c r="Q361">
        <f t="shared" si="424"/>
        <v>0</v>
      </c>
      <c r="R361">
        <f t="shared" si="425"/>
        <v>0</v>
      </c>
      <c r="S361">
        <f t="shared" si="426"/>
        <v>0</v>
      </c>
      <c r="T361">
        <f t="shared" si="427"/>
        <v>0</v>
      </c>
      <c r="U361">
        <f t="shared" si="428"/>
        <v>0</v>
      </c>
      <c r="V361">
        <f t="shared" si="429"/>
        <v>0</v>
      </c>
      <c r="W361">
        <f t="shared" si="430"/>
        <v>0</v>
      </c>
      <c r="X361">
        <f t="shared" si="431"/>
        <v>0</v>
      </c>
      <c r="Y361">
        <f t="shared" si="432"/>
        <v>0</v>
      </c>
      <c r="AA361">
        <v>16697019</v>
      </c>
      <c r="AB361">
        <f t="shared" si="433"/>
        <v>121.19</v>
      </c>
      <c r="AC361">
        <f t="shared" si="434"/>
        <v>121.19</v>
      </c>
      <c r="AD361">
        <f t="shared" si="417"/>
        <v>0</v>
      </c>
      <c r="AE361">
        <f t="shared" si="418"/>
        <v>0</v>
      </c>
      <c r="AF361">
        <f t="shared" si="419"/>
        <v>0</v>
      </c>
      <c r="AG361">
        <f t="shared" si="435"/>
        <v>0</v>
      </c>
      <c r="AH361">
        <f t="shared" si="420"/>
        <v>0</v>
      </c>
      <c r="AI361">
        <f t="shared" si="421"/>
        <v>0</v>
      </c>
      <c r="AJ361">
        <f t="shared" si="436"/>
        <v>0</v>
      </c>
      <c r="AK361">
        <v>121.19</v>
      </c>
      <c r="AL361">
        <v>121.19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115</v>
      </c>
      <c r="AU361">
        <v>71</v>
      </c>
      <c r="AV361">
        <v>1</v>
      </c>
      <c r="AW361">
        <v>1</v>
      </c>
      <c r="AZ361">
        <v>6.56</v>
      </c>
      <c r="BA361">
        <v>1</v>
      </c>
      <c r="BB361">
        <v>1</v>
      </c>
      <c r="BC361">
        <v>6.56</v>
      </c>
      <c r="BD361" t="s">
        <v>6</v>
      </c>
      <c r="BE361" t="s">
        <v>6</v>
      </c>
      <c r="BF361" t="s">
        <v>6</v>
      </c>
      <c r="BG361" t="s">
        <v>6</v>
      </c>
      <c r="BH361">
        <v>3</v>
      </c>
      <c r="BI361">
        <v>1</v>
      </c>
      <c r="BJ361" t="s">
        <v>619</v>
      </c>
      <c r="BM361">
        <v>16001</v>
      </c>
      <c r="BN361">
        <v>0</v>
      </c>
      <c r="BO361" t="s">
        <v>6</v>
      </c>
      <c r="BP361">
        <v>0</v>
      </c>
      <c r="BQ361">
        <v>2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6</v>
      </c>
      <c r="BZ361">
        <v>128</v>
      </c>
      <c r="CA361">
        <v>83</v>
      </c>
      <c r="CF361">
        <v>0</v>
      </c>
      <c r="CG361">
        <v>0</v>
      </c>
      <c r="CM361">
        <v>0</v>
      </c>
      <c r="CN361" t="s">
        <v>6</v>
      </c>
      <c r="CO361">
        <v>0</v>
      </c>
      <c r="CP361">
        <f t="shared" si="437"/>
        <v>4531.54</v>
      </c>
      <c r="CQ361">
        <f t="shared" si="438"/>
        <v>795.00639999999999</v>
      </c>
      <c r="CR361">
        <f t="shared" si="439"/>
        <v>0</v>
      </c>
      <c r="CS361">
        <f t="shared" si="440"/>
        <v>0</v>
      </c>
      <c r="CT361">
        <f t="shared" si="441"/>
        <v>0</v>
      </c>
      <c r="CU361">
        <f t="shared" si="442"/>
        <v>0</v>
      </c>
      <c r="CV361">
        <f t="shared" si="443"/>
        <v>0</v>
      </c>
      <c r="CW361">
        <f t="shared" si="444"/>
        <v>0</v>
      </c>
      <c r="CX361">
        <f t="shared" si="445"/>
        <v>0</v>
      </c>
      <c r="CY361">
        <f t="shared" si="446"/>
        <v>0</v>
      </c>
      <c r="CZ361">
        <f t="shared" si="447"/>
        <v>0</v>
      </c>
      <c r="DC361" t="s">
        <v>6</v>
      </c>
      <c r="DD361" t="s">
        <v>6</v>
      </c>
      <c r="DE361" t="s">
        <v>6</v>
      </c>
      <c r="DF361" t="s">
        <v>6</v>
      </c>
      <c r="DG361" t="s">
        <v>6</v>
      </c>
      <c r="DH361" t="s">
        <v>6</v>
      </c>
      <c r="DI361" t="s">
        <v>6</v>
      </c>
      <c r="DJ361" t="s">
        <v>6</v>
      </c>
      <c r="DK361" t="s">
        <v>6</v>
      </c>
      <c r="DL361" t="s">
        <v>6</v>
      </c>
      <c r="DM361" t="s">
        <v>6</v>
      </c>
      <c r="DN361">
        <v>0</v>
      </c>
      <c r="DO361">
        <v>0</v>
      </c>
      <c r="DP361">
        <v>1</v>
      </c>
      <c r="DQ361">
        <v>1</v>
      </c>
      <c r="DU361">
        <v>1010</v>
      </c>
      <c r="DV361" t="s">
        <v>598</v>
      </c>
      <c r="DW361" t="s">
        <v>598</v>
      </c>
      <c r="DX361">
        <v>10</v>
      </c>
      <c r="EE361">
        <v>16510514</v>
      </c>
      <c r="EF361">
        <v>2</v>
      </c>
      <c r="EG361" t="s">
        <v>40</v>
      </c>
      <c r="EH361">
        <v>0</v>
      </c>
      <c r="EI361" t="s">
        <v>6</v>
      </c>
      <c r="EJ361">
        <v>1</v>
      </c>
      <c r="EK361">
        <v>16001</v>
      </c>
      <c r="EL361" t="s">
        <v>563</v>
      </c>
      <c r="EM361" t="s">
        <v>564</v>
      </c>
      <c r="EO361" t="s">
        <v>6</v>
      </c>
      <c r="EQ361">
        <v>0</v>
      </c>
      <c r="ER361">
        <v>121.19</v>
      </c>
      <c r="ES361">
        <v>121.19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448"/>
        <v>0</v>
      </c>
      <c r="FS361">
        <v>0</v>
      </c>
      <c r="FT361" t="s">
        <v>44</v>
      </c>
      <c r="FU361" t="s">
        <v>45</v>
      </c>
      <c r="FX361">
        <v>115.2</v>
      </c>
      <c r="FY361">
        <v>70.55</v>
      </c>
      <c r="GA361" t="s">
        <v>6</v>
      </c>
      <c r="GD361">
        <v>0</v>
      </c>
      <c r="GF361">
        <v>830773171</v>
      </c>
      <c r="GG361">
        <v>1</v>
      </c>
      <c r="GH361">
        <v>1</v>
      </c>
      <c r="GI361">
        <v>4</v>
      </c>
      <c r="GJ361">
        <v>0</v>
      </c>
      <c r="GK361">
        <f>ROUND(R361*(S12)/100,2)</f>
        <v>0</v>
      </c>
      <c r="GL361">
        <f t="shared" si="449"/>
        <v>0</v>
      </c>
      <c r="GM361">
        <f t="shared" si="450"/>
        <v>4531.54</v>
      </c>
      <c r="GN361">
        <f t="shared" si="451"/>
        <v>4531.54</v>
      </c>
      <c r="GO361">
        <f t="shared" si="452"/>
        <v>0</v>
      </c>
      <c r="GP361">
        <f t="shared" si="453"/>
        <v>0</v>
      </c>
      <c r="GR361">
        <v>0</v>
      </c>
      <c r="GS361">
        <v>3</v>
      </c>
      <c r="GT361">
        <v>0</v>
      </c>
      <c r="GU361" t="s">
        <v>6</v>
      </c>
      <c r="GV361">
        <f t="shared" si="454"/>
        <v>0</v>
      </c>
      <c r="GW361">
        <v>1</v>
      </c>
      <c r="GX361">
        <f t="shared" si="455"/>
        <v>0</v>
      </c>
      <c r="HA361">
        <v>0</v>
      </c>
      <c r="HB361">
        <v>0</v>
      </c>
      <c r="IK361">
        <v>0</v>
      </c>
    </row>
    <row r="362" spans="1:255" x14ac:dyDescent="0.2">
      <c r="A362" s="2">
        <v>18</v>
      </c>
      <c r="B362" s="2">
        <v>1</v>
      </c>
      <c r="C362" s="2">
        <v>758</v>
      </c>
      <c r="D362" s="2"/>
      <c r="E362" s="2" t="s">
        <v>620</v>
      </c>
      <c r="F362" s="2" t="s">
        <v>621</v>
      </c>
      <c r="G362" s="2" t="s">
        <v>622</v>
      </c>
      <c r="H362" s="2" t="s">
        <v>593</v>
      </c>
      <c r="I362" s="2">
        <f>I346*J362</f>
        <v>0.56999999999999995</v>
      </c>
      <c r="J362" s="2">
        <v>0.70807453416149058</v>
      </c>
      <c r="K362" s="2"/>
      <c r="L362" s="2"/>
      <c r="M362" s="2"/>
      <c r="N362" s="2"/>
      <c r="O362" s="2">
        <f t="shared" si="422"/>
        <v>76.38</v>
      </c>
      <c r="P362" s="2">
        <f t="shared" si="423"/>
        <v>76.38</v>
      </c>
      <c r="Q362" s="2">
        <f t="shared" si="424"/>
        <v>0</v>
      </c>
      <c r="R362" s="2">
        <f t="shared" si="425"/>
        <v>0</v>
      </c>
      <c r="S362" s="2">
        <f t="shared" si="426"/>
        <v>0</v>
      </c>
      <c r="T362" s="2">
        <f t="shared" si="427"/>
        <v>0</v>
      </c>
      <c r="U362" s="2">
        <f t="shared" si="428"/>
        <v>0</v>
      </c>
      <c r="V362" s="2">
        <f t="shared" si="429"/>
        <v>0</v>
      </c>
      <c r="W362" s="2">
        <f t="shared" si="430"/>
        <v>0</v>
      </c>
      <c r="X362" s="2">
        <f t="shared" si="431"/>
        <v>0</v>
      </c>
      <c r="Y362" s="2">
        <f t="shared" si="432"/>
        <v>0</v>
      </c>
      <c r="Z362" s="2"/>
      <c r="AA362" s="2">
        <v>16697018</v>
      </c>
      <c r="AB362" s="2">
        <f t="shared" si="433"/>
        <v>134</v>
      </c>
      <c r="AC362" s="2">
        <f t="shared" si="434"/>
        <v>134</v>
      </c>
      <c r="AD362" s="2">
        <f t="shared" si="417"/>
        <v>0</v>
      </c>
      <c r="AE362" s="2">
        <f t="shared" si="418"/>
        <v>0</v>
      </c>
      <c r="AF362" s="2">
        <f t="shared" si="419"/>
        <v>0</v>
      </c>
      <c r="AG362" s="2">
        <f t="shared" si="435"/>
        <v>0</v>
      </c>
      <c r="AH362" s="2">
        <f t="shared" si="420"/>
        <v>0</v>
      </c>
      <c r="AI362" s="2">
        <f t="shared" si="421"/>
        <v>0</v>
      </c>
      <c r="AJ362" s="2">
        <f t="shared" si="436"/>
        <v>0</v>
      </c>
      <c r="AK362" s="2">
        <v>134</v>
      </c>
      <c r="AL362" s="2">
        <v>134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115</v>
      </c>
      <c r="AU362" s="2">
        <v>71</v>
      </c>
      <c r="AV362" s="2">
        <v>1</v>
      </c>
      <c r="AW362" s="2">
        <v>1</v>
      </c>
      <c r="AX362" s="2"/>
      <c r="AY362" s="2"/>
      <c r="AZ362" s="2">
        <v>1</v>
      </c>
      <c r="BA362" s="2">
        <v>1</v>
      </c>
      <c r="BB362" s="2">
        <v>1</v>
      </c>
      <c r="BC362" s="2">
        <v>1</v>
      </c>
      <c r="BD362" s="2" t="s">
        <v>6</v>
      </c>
      <c r="BE362" s="2" t="s">
        <v>6</v>
      </c>
      <c r="BF362" s="2" t="s">
        <v>6</v>
      </c>
      <c r="BG362" s="2" t="s">
        <v>6</v>
      </c>
      <c r="BH362" s="2">
        <v>3</v>
      </c>
      <c r="BI362" s="2">
        <v>1</v>
      </c>
      <c r="BJ362" s="2" t="s">
        <v>623</v>
      </c>
      <c r="BK362" s="2"/>
      <c r="BL362" s="2"/>
      <c r="BM362" s="2">
        <v>16001</v>
      </c>
      <c r="BN362" s="2">
        <v>0</v>
      </c>
      <c r="BO362" s="2" t="s">
        <v>6</v>
      </c>
      <c r="BP362" s="2">
        <v>0</v>
      </c>
      <c r="BQ362" s="2">
        <v>2</v>
      </c>
      <c r="BR362" s="2">
        <v>0</v>
      </c>
      <c r="BS362" s="2">
        <v>1</v>
      </c>
      <c r="BT362" s="2">
        <v>1</v>
      </c>
      <c r="BU362" s="2">
        <v>1</v>
      </c>
      <c r="BV362" s="2">
        <v>1</v>
      </c>
      <c r="BW362" s="2">
        <v>1</v>
      </c>
      <c r="BX362" s="2">
        <v>1</v>
      </c>
      <c r="BY362" s="2" t="s">
        <v>6</v>
      </c>
      <c r="BZ362" s="2">
        <v>128</v>
      </c>
      <c r="CA362" s="2">
        <v>83</v>
      </c>
      <c r="CB362" s="2"/>
      <c r="CC362" s="2"/>
      <c r="CD362" s="2"/>
      <c r="CE362" s="2"/>
      <c r="CF362" s="2">
        <v>0</v>
      </c>
      <c r="CG362" s="2">
        <v>0</v>
      </c>
      <c r="CH362" s="2"/>
      <c r="CI362" s="2"/>
      <c r="CJ362" s="2"/>
      <c r="CK362" s="2"/>
      <c r="CL362" s="2"/>
      <c r="CM362" s="2">
        <v>0</v>
      </c>
      <c r="CN362" s="2" t="s">
        <v>6</v>
      </c>
      <c r="CO362" s="2">
        <v>0</v>
      </c>
      <c r="CP362" s="2">
        <f t="shared" si="437"/>
        <v>76.38</v>
      </c>
      <c r="CQ362" s="2">
        <f t="shared" si="438"/>
        <v>134</v>
      </c>
      <c r="CR362" s="2">
        <f t="shared" si="439"/>
        <v>0</v>
      </c>
      <c r="CS362" s="2">
        <f t="shared" si="440"/>
        <v>0</v>
      </c>
      <c r="CT362" s="2">
        <f t="shared" si="441"/>
        <v>0</v>
      </c>
      <c r="CU362" s="2">
        <f t="shared" si="442"/>
        <v>0</v>
      </c>
      <c r="CV362" s="2">
        <f t="shared" si="443"/>
        <v>0</v>
      </c>
      <c r="CW362" s="2">
        <f t="shared" si="444"/>
        <v>0</v>
      </c>
      <c r="CX362" s="2">
        <f t="shared" si="445"/>
        <v>0</v>
      </c>
      <c r="CY362" s="2">
        <f t="shared" si="446"/>
        <v>0</v>
      </c>
      <c r="CZ362" s="2">
        <f t="shared" si="447"/>
        <v>0</v>
      </c>
      <c r="DA362" s="2"/>
      <c r="DB362" s="2"/>
      <c r="DC362" s="2" t="s">
        <v>6</v>
      </c>
      <c r="DD362" s="2" t="s">
        <v>6</v>
      </c>
      <c r="DE362" s="2" t="s">
        <v>6</v>
      </c>
      <c r="DF362" s="2" t="s">
        <v>6</v>
      </c>
      <c r="DG362" s="2" t="s">
        <v>6</v>
      </c>
      <c r="DH362" s="2" t="s">
        <v>6</v>
      </c>
      <c r="DI362" s="2" t="s">
        <v>6</v>
      </c>
      <c r="DJ362" s="2" t="s">
        <v>6</v>
      </c>
      <c r="DK362" s="2" t="s">
        <v>6</v>
      </c>
      <c r="DL362" s="2" t="s">
        <v>6</v>
      </c>
      <c r="DM362" s="2" t="s">
        <v>6</v>
      </c>
      <c r="DN362" s="2">
        <v>0</v>
      </c>
      <c r="DO362" s="2">
        <v>0</v>
      </c>
      <c r="DP362" s="2">
        <v>1</v>
      </c>
      <c r="DQ362" s="2">
        <v>1</v>
      </c>
      <c r="DR362" s="2"/>
      <c r="DS362" s="2"/>
      <c r="DT362" s="2"/>
      <c r="DU362" s="2">
        <v>1010</v>
      </c>
      <c r="DV362" s="2" t="s">
        <v>593</v>
      </c>
      <c r="DW362" s="2" t="s">
        <v>593</v>
      </c>
      <c r="DX362" s="2">
        <v>100</v>
      </c>
      <c r="DY362" s="2"/>
      <c r="DZ362" s="2"/>
      <c r="EA362" s="2"/>
      <c r="EB362" s="2"/>
      <c r="EC362" s="2"/>
      <c r="ED362" s="2"/>
      <c r="EE362" s="2">
        <v>16510514</v>
      </c>
      <c r="EF362" s="2">
        <v>2</v>
      </c>
      <c r="EG362" s="2" t="s">
        <v>40</v>
      </c>
      <c r="EH362" s="2">
        <v>0</v>
      </c>
      <c r="EI362" s="2" t="s">
        <v>6</v>
      </c>
      <c r="EJ362" s="2">
        <v>1</v>
      </c>
      <c r="EK362" s="2">
        <v>16001</v>
      </c>
      <c r="EL362" s="2" t="s">
        <v>563</v>
      </c>
      <c r="EM362" s="2" t="s">
        <v>564</v>
      </c>
      <c r="EN362" s="2"/>
      <c r="EO362" s="2" t="s">
        <v>6</v>
      </c>
      <c r="EP362" s="2"/>
      <c r="EQ362" s="2">
        <v>0</v>
      </c>
      <c r="ER362" s="2">
        <v>134</v>
      </c>
      <c r="ES362" s="2">
        <v>134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>
        <v>0</v>
      </c>
      <c r="FR362" s="2">
        <f t="shared" si="448"/>
        <v>0</v>
      </c>
      <c r="FS362" s="2">
        <v>0</v>
      </c>
      <c r="FT362" s="2" t="s">
        <v>44</v>
      </c>
      <c r="FU362" s="2" t="s">
        <v>45</v>
      </c>
      <c r="FV362" s="2"/>
      <c r="FW362" s="2"/>
      <c r="FX362" s="2">
        <v>115.2</v>
      </c>
      <c r="FY362" s="2">
        <v>70.55</v>
      </c>
      <c r="FZ362" s="2"/>
      <c r="GA362" s="2" t="s">
        <v>6</v>
      </c>
      <c r="GB362" s="2"/>
      <c r="GC362" s="2"/>
      <c r="GD362" s="2">
        <v>0</v>
      </c>
      <c r="GE362" s="2"/>
      <c r="GF362" s="2">
        <v>-350354352</v>
      </c>
      <c r="GG362" s="2">
        <v>2</v>
      </c>
      <c r="GH362" s="2">
        <v>1</v>
      </c>
      <c r="GI362" s="2">
        <v>-2</v>
      </c>
      <c r="GJ362" s="2">
        <v>0</v>
      </c>
      <c r="GK362" s="2">
        <f>ROUND(R362*(R12)/100,2)</f>
        <v>0</v>
      </c>
      <c r="GL362" s="2">
        <f t="shared" si="449"/>
        <v>0</v>
      </c>
      <c r="GM362" s="2">
        <f t="shared" si="450"/>
        <v>76.38</v>
      </c>
      <c r="GN362" s="2">
        <f t="shared" si="451"/>
        <v>76.38</v>
      </c>
      <c r="GO362" s="2">
        <f t="shared" si="452"/>
        <v>0</v>
      </c>
      <c r="GP362" s="2">
        <f t="shared" si="453"/>
        <v>0</v>
      </c>
      <c r="GQ362" s="2"/>
      <c r="GR362" s="2">
        <v>0</v>
      </c>
      <c r="GS362" s="2">
        <v>3</v>
      </c>
      <c r="GT362" s="2">
        <v>0</v>
      </c>
      <c r="GU362" s="2" t="s">
        <v>6</v>
      </c>
      <c r="GV362" s="2">
        <f t="shared" si="454"/>
        <v>0</v>
      </c>
      <c r="GW362" s="2">
        <v>1</v>
      </c>
      <c r="GX362" s="2">
        <f t="shared" si="455"/>
        <v>0</v>
      </c>
      <c r="GY362" s="2"/>
      <c r="GZ362" s="2"/>
      <c r="HA362" s="2">
        <v>0</v>
      </c>
      <c r="HB362" s="2">
        <v>0</v>
      </c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>
        <v>0</v>
      </c>
      <c r="IL362" s="2"/>
      <c r="IM362" s="2"/>
      <c r="IN362" s="2"/>
      <c r="IO362" s="2"/>
      <c r="IP362" s="2"/>
      <c r="IQ362" s="2"/>
      <c r="IR362" s="2"/>
      <c r="IS362" s="2"/>
      <c r="IT362" s="2"/>
      <c r="IU362" s="2"/>
    </row>
    <row r="363" spans="1:255" x14ac:dyDescent="0.2">
      <c r="A363">
        <v>18</v>
      </c>
      <c r="B363">
        <v>1</v>
      </c>
      <c r="C363">
        <v>774</v>
      </c>
      <c r="E363" t="s">
        <v>620</v>
      </c>
      <c r="F363" t="s">
        <v>621</v>
      </c>
      <c r="G363" t="s">
        <v>622</v>
      </c>
      <c r="H363" t="s">
        <v>593</v>
      </c>
      <c r="I363">
        <f>I347*J363</f>
        <v>0.56999999999999995</v>
      </c>
      <c r="J363">
        <v>0.70807453416149058</v>
      </c>
      <c r="O363">
        <f t="shared" si="422"/>
        <v>501.05</v>
      </c>
      <c r="P363">
        <f t="shared" si="423"/>
        <v>501.05</v>
      </c>
      <c r="Q363">
        <f t="shared" si="424"/>
        <v>0</v>
      </c>
      <c r="R363">
        <f t="shared" si="425"/>
        <v>0</v>
      </c>
      <c r="S363">
        <f t="shared" si="426"/>
        <v>0</v>
      </c>
      <c r="T363">
        <f t="shared" si="427"/>
        <v>0</v>
      </c>
      <c r="U363">
        <f t="shared" si="428"/>
        <v>0</v>
      </c>
      <c r="V363">
        <f t="shared" si="429"/>
        <v>0</v>
      </c>
      <c r="W363">
        <f t="shared" si="430"/>
        <v>0</v>
      </c>
      <c r="X363">
        <f t="shared" si="431"/>
        <v>0</v>
      </c>
      <c r="Y363">
        <f t="shared" si="432"/>
        <v>0</v>
      </c>
      <c r="AA363">
        <v>16697019</v>
      </c>
      <c r="AB363">
        <f t="shared" si="433"/>
        <v>134</v>
      </c>
      <c r="AC363">
        <f t="shared" si="434"/>
        <v>134</v>
      </c>
      <c r="AD363">
        <f t="shared" si="417"/>
        <v>0</v>
      </c>
      <c r="AE363">
        <f t="shared" si="418"/>
        <v>0</v>
      </c>
      <c r="AF363">
        <f t="shared" si="419"/>
        <v>0</v>
      </c>
      <c r="AG363">
        <f t="shared" si="435"/>
        <v>0</v>
      </c>
      <c r="AH363">
        <f t="shared" si="420"/>
        <v>0</v>
      </c>
      <c r="AI363">
        <f t="shared" si="421"/>
        <v>0</v>
      </c>
      <c r="AJ363">
        <f t="shared" si="436"/>
        <v>0</v>
      </c>
      <c r="AK363">
        <v>134</v>
      </c>
      <c r="AL363">
        <v>134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115</v>
      </c>
      <c r="AU363">
        <v>71</v>
      </c>
      <c r="AV363">
        <v>1</v>
      </c>
      <c r="AW363">
        <v>1</v>
      </c>
      <c r="AZ363">
        <v>6.56</v>
      </c>
      <c r="BA363">
        <v>1</v>
      </c>
      <c r="BB363">
        <v>1</v>
      </c>
      <c r="BC363">
        <v>6.56</v>
      </c>
      <c r="BD363" t="s">
        <v>6</v>
      </c>
      <c r="BE363" t="s">
        <v>6</v>
      </c>
      <c r="BF363" t="s">
        <v>6</v>
      </c>
      <c r="BG363" t="s">
        <v>6</v>
      </c>
      <c r="BH363">
        <v>3</v>
      </c>
      <c r="BI363">
        <v>1</v>
      </c>
      <c r="BJ363" t="s">
        <v>623</v>
      </c>
      <c r="BM363">
        <v>16001</v>
      </c>
      <c r="BN363">
        <v>0</v>
      </c>
      <c r="BO363" t="s">
        <v>6</v>
      </c>
      <c r="BP363">
        <v>0</v>
      </c>
      <c r="BQ363">
        <v>2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6</v>
      </c>
      <c r="BZ363">
        <v>128</v>
      </c>
      <c r="CA363">
        <v>83</v>
      </c>
      <c r="CF363">
        <v>0</v>
      </c>
      <c r="CG363">
        <v>0</v>
      </c>
      <c r="CM363">
        <v>0</v>
      </c>
      <c r="CN363" t="s">
        <v>6</v>
      </c>
      <c r="CO363">
        <v>0</v>
      </c>
      <c r="CP363">
        <f t="shared" si="437"/>
        <v>501.05</v>
      </c>
      <c r="CQ363">
        <f t="shared" si="438"/>
        <v>879.04</v>
      </c>
      <c r="CR363">
        <f t="shared" si="439"/>
        <v>0</v>
      </c>
      <c r="CS363">
        <f t="shared" si="440"/>
        <v>0</v>
      </c>
      <c r="CT363">
        <f t="shared" si="441"/>
        <v>0</v>
      </c>
      <c r="CU363">
        <f t="shared" si="442"/>
        <v>0</v>
      </c>
      <c r="CV363">
        <f t="shared" si="443"/>
        <v>0</v>
      </c>
      <c r="CW363">
        <f t="shared" si="444"/>
        <v>0</v>
      </c>
      <c r="CX363">
        <f t="shared" si="445"/>
        <v>0</v>
      </c>
      <c r="CY363">
        <f t="shared" si="446"/>
        <v>0</v>
      </c>
      <c r="CZ363">
        <f t="shared" si="447"/>
        <v>0</v>
      </c>
      <c r="DC363" t="s">
        <v>6</v>
      </c>
      <c r="DD363" t="s">
        <v>6</v>
      </c>
      <c r="DE363" t="s">
        <v>6</v>
      </c>
      <c r="DF363" t="s">
        <v>6</v>
      </c>
      <c r="DG363" t="s">
        <v>6</v>
      </c>
      <c r="DH363" t="s">
        <v>6</v>
      </c>
      <c r="DI363" t="s">
        <v>6</v>
      </c>
      <c r="DJ363" t="s">
        <v>6</v>
      </c>
      <c r="DK363" t="s">
        <v>6</v>
      </c>
      <c r="DL363" t="s">
        <v>6</v>
      </c>
      <c r="DM363" t="s">
        <v>6</v>
      </c>
      <c r="DN363">
        <v>0</v>
      </c>
      <c r="DO363">
        <v>0</v>
      </c>
      <c r="DP363">
        <v>1</v>
      </c>
      <c r="DQ363">
        <v>1</v>
      </c>
      <c r="DU363">
        <v>1010</v>
      </c>
      <c r="DV363" t="s">
        <v>593</v>
      </c>
      <c r="DW363" t="s">
        <v>593</v>
      </c>
      <c r="DX363">
        <v>100</v>
      </c>
      <c r="EE363">
        <v>16510514</v>
      </c>
      <c r="EF363">
        <v>2</v>
      </c>
      <c r="EG363" t="s">
        <v>40</v>
      </c>
      <c r="EH363">
        <v>0</v>
      </c>
      <c r="EI363" t="s">
        <v>6</v>
      </c>
      <c r="EJ363">
        <v>1</v>
      </c>
      <c r="EK363">
        <v>16001</v>
      </c>
      <c r="EL363" t="s">
        <v>563</v>
      </c>
      <c r="EM363" t="s">
        <v>564</v>
      </c>
      <c r="EO363" t="s">
        <v>6</v>
      </c>
      <c r="EQ363">
        <v>0</v>
      </c>
      <c r="ER363">
        <v>134</v>
      </c>
      <c r="ES363">
        <v>134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448"/>
        <v>0</v>
      </c>
      <c r="FS363">
        <v>0</v>
      </c>
      <c r="FT363" t="s">
        <v>44</v>
      </c>
      <c r="FU363" t="s">
        <v>45</v>
      </c>
      <c r="FX363">
        <v>115.2</v>
      </c>
      <c r="FY363">
        <v>70.55</v>
      </c>
      <c r="GA363" t="s">
        <v>6</v>
      </c>
      <c r="GD363">
        <v>0</v>
      </c>
      <c r="GF363">
        <v>-350354352</v>
      </c>
      <c r="GG363">
        <v>1</v>
      </c>
      <c r="GH363">
        <v>1</v>
      </c>
      <c r="GI363">
        <v>4</v>
      </c>
      <c r="GJ363">
        <v>0</v>
      </c>
      <c r="GK363">
        <f>ROUND(R363*(S12)/100,2)</f>
        <v>0</v>
      </c>
      <c r="GL363">
        <f t="shared" si="449"/>
        <v>0</v>
      </c>
      <c r="GM363">
        <f t="shared" si="450"/>
        <v>501.05</v>
      </c>
      <c r="GN363">
        <f t="shared" si="451"/>
        <v>501.05</v>
      </c>
      <c r="GO363">
        <f t="shared" si="452"/>
        <v>0</v>
      </c>
      <c r="GP363">
        <f t="shared" si="453"/>
        <v>0</v>
      </c>
      <c r="GR363">
        <v>0</v>
      </c>
      <c r="GS363">
        <v>3</v>
      </c>
      <c r="GT363">
        <v>0</v>
      </c>
      <c r="GU363" t="s">
        <v>6</v>
      </c>
      <c r="GV363">
        <f t="shared" si="454"/>
        <v>0</v>
      </c>
      <c r="GW363">
        <v>1</v>
      </c>
      <c r="GX363">
        <f t="shared" si="455"/>
        <v>0</v>
      </c>
      <c r="HA363">
        <v>0</v>
      </c>
      <c r="HB363">
        <v>0</v>
      </c>
      <c r="IK363">
        <v>0</v>
      </c>
    </row>
    <row r="364" spans="1:255" x14ac:dyDescent="0.2">
      <c r="A364" s="2">
        <v>18</v>
      </c>
      <c r="B364" s="2">
        <v>1</v>
      </c>
      <c r="C364" s="2">
        <v>761</v>
      </c>
      <c r="D364" s="2"/>
      <c r="E364" s="2" t="s">
        <v>624</v>
      </c>
      <c r="F364" s="2" t="s">
        <v>625</v>
      </c>
      <c r="G364" s="2" t="s">
        <v>626</v>
      </c>
      <c r="H364" s="2" t="s">
        <v>363</v>
      </c>
      <c r="I364" s="2">
        <f>I346*J364</f>
        <v>80.338999999999999</v>
      </c>
      <c r="J364" s="2">
        <v>99.8</v>
      </c>
      <c r="K364" s="2"/>
      <c r="L364" s="2"/>
      <c r="M364" s="2"/>
      <c r="N364" s="2"/>
      <c r="O364" s="2">
        <f t="shared" si="422"/>
        <v>3496.35</v>
      </c>
      <c r="P364" s="2">
        <f t="shared" si="423"/>
        <v>3496.35</v>
      </c>
      <c r="Q364" s="2">
        <f t="shared" si="424"/>
        <v>0</v>
      </c>
      <c r="R364" s="2">
        <f t="shared" si="425"/>
        <v>0</v>
      </c>
      <c r="S364" s="2">
        <f t="shared" si="426"/>
        <v>0</v>
      </c>
      <c r="T364" s="2">
        <f t="shared" si="427"/>
        <v>0</v>
      </c>
      <c r="U364" s="2">
        <f t="shared" si="428"/>
        <v>0</v>
      </c>
      <c r="V364" s="2">
        <f t="shared" si="429"/>
        <v>0</v>
      </c>
      <c r="W364" s="2">
        <f t="shared" si="430"/>
        <v>0</v>
      </c>
      <c r="X364" s="2">
        <f t="shared" si="431"/>
        <v>0</v>
      </c>
      <c r="Y364" s="2">
        <f t="shared" si="432"/>
        <v>0</v>
      </c>
      <c r="Z364" s="2"/>
      <c r="AA364" s="2">
        <v>16697018</v>
      </c>
      <c r="AB364" s="2">
        <f t="shared" si="433"/>
        <v>43.52</v>
      </c>
      <c r="AC364" s="2">
        <f t="shared" si="434"/>
        <v>43.52</v>
      </c>
      <c r="AD364" s="2">
        <f t="shared" si="417"/>
        <v>0</v>
      </c>
      <c r="AE364" s="2">
        <f t="shared" si="418"/>
        <v>0</v>
      </c>
      <c r="AF364" s="2">
        <f t="shared" si="419"/>
        <v>0</v>
      </c>
      <c r="AG364" s="2">
        <f t="shared" si="435"/>
        <v>0</v>
      </c>
      <c r="AH364" s="2">
        <f t="shared" si="420"/>
        <v>0</v>
      </c>
      <c r="AI364" s="2">
        <f t="shared" si="421"/>
        <v>0</v>
      </c>
      <c r="AJ364" s="2">
        <f t="shared" si="436"/>
        <v>0</v>
      </c>
      <c r="AK364" s="2">
        <v>43.52</v>
      </c>
      <c r="AL364" s="2">
        <v>43.52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115</v>
      </c>
      <c r="AU364" s="2">
        <v>71</v>
      </c>
      <c r="AV364" s="2">
        <v>1</v>
      </c>
      <c r="AW364" s="2">
        <v>1</v>
      </c>
      <c r="AX364" s="2"/>
      <c r="AY364" s="2"/>
      <c r="AZ364" s="2">
        <v>1</v>
      </c>
      <c r="BA364" s="2">
        <v>1</v>
      </c>
      <c r="BB364" s="2">
        <v>1</v>
      </c>
      <c r="BC364" s="2">
        <v>1</v>
      </c>
      <c r="BD364" s="2" t="s">
        <v>6</v>
      </c>
      <c r="BE364" s="2" t="s">
        <v>6</v>
      </c>
      <c r="BF364" s="2" t="s">
        <v>6</v>
      </c>
      <c r="BG364" s="2" t="s">
        <v>6</v>
      </c>
      <c r="BH364" s="2">
        <v>3</v>
      </c>
      <c r="BI364" s="2">
        <v>1</v>
      </c>
      <c r="BJ364" s="2" t="s">
        <v>627</v>
      </c>
      <c r="BK364" s="2"/>
      <c r="BL364" s="2"/>
      <c r="BM364" s="2">
        <v>16001</v>
      </c>
      <c r="BN364" s="2">
        <v>0</v>
      </c>
      <c r="BO364" s="2" t="s">
        <v>6</v>
      </c>
      <c r="BP364" s="2">
        <v>0</v>
      </c>
      <c r="BQ364" s="2">
        <v>2</v>
      </c>
      <c r="BR364" s="2">
        <v>0</v>
      </c>
      <c r="BS364" s="2">
        <v>1</v>
      </c>
      <c r="BT364" s="2">
        <v>1</v>
      </c>
      <c r="BU364" s="2">
        <v>1</v>
      </c>
      <c r="BV364" s="2">
        <v>1</v>
      </c>
      <c r="BW364" s="2">
        <v>1</v>
      </c>
      <c r="BX364" s="2">
        <v>1</v>
      </c>
      <c r="BY364" s="2" t="s">
        <v>6</v>
      </c>
      <c r="BZ364" s="2">
        <v>128</v>
      </c>
      <c r="CA364" s="2">
        <v>83</v>
      </c>
      <c r="CB364" s="2"/>
      <c r="CC364" s="2"/>
      <c r="CD364" s="2"/>
      <c r="CE364" s="2"/>
      <c r="CF364" s="2">
        <v>0</v>
      </c>
      <c r="CG364" s="2">
        <v>0</v>
      </c>
      <c r="CH364" s="2"/>
      <c r="CI364" s="2"/>
      <c r="CJ364" s="2"/>
      <c r="CK364" s="2"/>
      <c r="CL364" s="2"/>
      <c r="CM364" s="2">
        <v>0</v>
      </c>
      <c r="CN364" s="2" t="s">
        <v>6</v>
      </c>
      <c r="CO364" s="2">
        <v>0</v>
      </c>
      <c r="CP364" s="2">
        <f t="shared" si="437"/>
        <v>3496.35</v>
      </c>
      <c r="CQ364" s="2">
        <f t="shared" si="438"/>
        <v>43.52</v>
      </c>
      <c r="CR364" s="2">
        <f t="shared" si="439"/>
        <v>0</v>
      </c>
      <c r="CS364" s="2">
        <f t="shared" si="440"/>
        <v>0</v>
      </c>
      <c r="CT364" s="2">
        <f t="shared" si="441"/>
        <v>0</v>
      </c>
      <c r="CU364" s="2">
        <f t="shared" si="442"/>
        <v>0</v>
      </c>
      <c r="CV364" s="2">
        <f t="shared" si="443"/>
        <v>0</v>
      </c>
      <c r="CW364" s="2">
        <f t="shared" si="444"/>
        <v>0</v>
      </c>
      <c r="CX364" s="2">
        <f t="shared" si="445"/>
        <v>0</v>
      </c>
      <c r="CY364" s="2">
        <f t="shared" si="446"/>
        <v>0</v>
      </c>
      <c r="CZ364" s="2">
        <f t="shared" si="447"/>
        <v>0</v>
      </c>
      <c r="DA364" s="2"/>
      <c r="DB364" s="2"/>
      <c r="DC364" s="2" t="s">
        <v>6</v>
      </c>
      <c r="DD364" s="2" t="s">
        <v>6</v>
      </c>
      <c r="DE364" s="2" t="s">
        <v>6</v>
      </c>
      <c r="DF364" s="2" t="s">
        <v>6</v>
      </c>
      <c r="DG364" s="2" t="s">
        <v>6</v>
      </c>
      <c r="DH364" s="2" t="s">
        <v>6</v>
      </c>
      <c r="DI364" s="2" t="s">
        <v>6</v>
      </c>
      <c r="DJ364" s="2" t="s">
        <v>6</v>
      </c>
      <c r="DK364" s="2" t="s">
        <v>6</v>
      </c>
      <c r="DL364" s="2" t="s">
        <v>6</v>
      </c>
      <c r="DM364" s="2" t="s">
        <v>6</v>
      </c>
      <c r="DN364" s="2">
        <v>0</v>
      </c>
      <c r="DO364" s="2">
        <v>0</v>
      </c>
      <c r="DP364" s="2">
        <v>1</v>
      </c>
      <c r="DQ364" s="2">
        <v>1</v>
      </c>
      <c r="DR364" s="2"/>
      <c r="DS364" s="2"/>
      <c r="DT364" s="2"/>
      <c r="DU364" s="2">
        <v>1003</v>
      </c>
      <c r="DV364" s="2" t="s">
        <v>363</v>
      </c>
      <c r="DW364" s="2" t="s">
        <v>363</v>
      </c>
      <c r="DX364" s="2">
        <v>1</v>
      </c>
      <c r="DY364" s="2"/>
      <c r="DZ364" s="2"/>
      <c r="EA364" s="2"/>
      <c r="EB364" s="2"/>
      <c r="EC364" s="2"/>
      <c r="ED364" s="2"/>
      <c r="EE364" s="2">
        <v>16510514</v>
      </c>
      <c r="EF364" s="2">
        <v>2</v>
      </c>
      <c r="EG364" s="2" t="s">
        <v>40</v>
      </c>
      <c r="EH364" s="2">
        <v>0</v>
      </c>
      <c r="EI364" s="2" t="s">
        <v>6</v>
      </c>
      <c r="EJ364" s="2">
        <v>1</v>
      </c>
      <c r="EK364" s="2">
        <v>16001</v>
      </c>
      <c r="EL364" s="2" t="s">
        <v>563</v>
      </c>
      <c r="EM364" s="2" t="s">
        <v>564</v>
      </c>
      <c r="EN364" s="2"/>
      <c r="EO364" s="2" t="s">
        <v>6</v>
      </c>
      <c r="EP364" s="2"/>
      <c r="EQ364" s="2">
        <v>0</v>
      </c>
      <c r="ER364" s="2">
        <v>43.52</v>
      </c>
      <c r="ES364" s="2">
        <v>43.52</v>
      </c>
      <c r="ET364" s="2">
        <v>0</v>
      </c>
      <c r="EU364" s="2">
        <v>0</v>
      </c>
      <c r="EV364" s="2">
        <v>0</v>
      </c>
      <c r="EW364" s="2">
        <v>0</v>
      </c>
      <c r="EX364" s="2">
        <v>0</v>
      </c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>
        <v>0</v>
      </c>
      <c r="FR364" s="2">
        <f t="shared" si="448"/>
        <v>0</v>
      </c>
      <c r="FS364" s="2">
        <v>0</v>
      </c>
      <c r="FT364" s="2" t="s">
        <v>44</v>
      </c>
      <c r="FU364" s="2" t="s">
        <v>45</v>
      </c>
      <c r="FV364" s="2"/>
      <c r="FW364" s="2"/>
      <c r="FX364" s="2">
        <v>115.2</v>
      </c>
      <c r="FY364" s="2">
        <v>70.55</v>
      </c>
      <c r="FZ364" s="2"/>
      <c r="GA364" s="2" t="s">
        <v>6</v>
      </c>
      <c r="GB364" s="2"/>
      <c r="GC364" s="2"/>
      <c r="GD364" s="2">
        <v>0</v>
      </c>
      <c r="GE364" s="2"/>
      <c r="GF364" s="2">
        <v>1231130266</v>
      </c>
      <c r="GG364" s="2">
        <v>2</v>
      </c>
      <c r="GH364" s="2">
        <v>1</v>
      </c>
      <c r="GI364" s="2">
        <v>-2</v>
      </c>
      <c r="GJ364" s="2">
        <v>0</v>
      </c>
      <c r="GK364" s="2">
        <f>ROUND(R364*(R12)/100,2)</f>
        <v>0</v>
      </c>
      <c r="GL364" s="2">
        <f t="shared" si="449"/>
        <v>0</v>
      </c>
      <c r="GM364" s="2">
        <f t="shared" si="450"/>
        <v>3496.35</v>
      </c>
      <c r="GN364" s="2">
        <f t="shared" si="451"/>
        <v>3496.35</v>
      </c>
      <c r="GO364" s="2">
        <f t="shared" si="452"/>
        <v>0</v>
      </c>
      <c r="GP364" s="2">
        <f t="shared" si="453"/>
        <v>0</v>
      </c>
      <c r="GQ364" s="2"/>
      <c r="GR364" s="2">
        <v>0</v>
      </c>
      <c r="GS364" s="2">
        <v>3</v>
      </c>
      <c r="GT364" s="2">
        <v>0</v>
      </c>
      <c r="GU364" s="2" t="s">
        <v>6</v>
      </c>
      <c r="GV364" s="2">
        <f t="shared" si="454"/>
        <v>0</v>
      </c>
      <c r="GW364" s="2">
        <v>1</v>
      </c>
      <c r="GX364" s="2">
        <f t="shared" si="455"/>
        <v>0</v>
      </c>
      <c r="GY364" s="2"/>
      <c r="GZ364" s="2"/>
      <c r="HA364" s="2">
        <v>0</v>
      </c>
      <c r="HB364" s="2">
        <v>0</v>
      </c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>
        <v>0</v>
      </c>
      <c r="IL364" s="2"/>
      <c r="IM364" s="2"/>
      <c r="IN364" s="2"/>
      <c r="IO364" s="2"/>
      <c r="IP364" s="2"/>
      <c r="IQ364" s="2"/>
      <c r="IR364" s="2"/>
      <c r="IS364" s="2"/>
      <c r="IT364" s="2"/>
      <c r="IU364" s="2"/>
    </row>
    <row r="365" spans="1:255" x14ac:dyDescent="0.2">
      <c r="A365">
        <v>18</v>
      </c>
      <c r="B365">
        <v>1</v>
      </c>
      <c r="C365">
        <v>777</v>
      </c>
      <c r="E365" t="s">
        <v>624</v>
      </c>
      <c r="F365" t="s">
        <v>625</v>
      </c>
      <c r="G365" t="s">
        <v>626</v>
      </c>
      <c r="H365" t="s">
        <v>363</v>
      </c>
      <c r="I365">
        <f>I347*J365</f>
        <v>80.338999999999999</v>
      </c>
      <c r="J365">
        <v>99.8</v>
      </c>
      <c r="O365">
        <f t="shared" si="422"/>
        <v>22936.080000000002</v>
      </c>
      <c r="P365">
        <f t="shared" si="423"/>
        <v>22936.080000000002</v>
      </c>
      <c r="Q365">
        <f t="shared" si="424"/>
        <v>0</v>
      </c>
      <c r="R365">
        <f t="shared" si="425"/>
        <v>0</v>
      </c>
      <c r="S365">
        <f t="shared" si="426"/>
        <v>0</v>
      </c>
      <c r="T365">
        <f t="shared" si="427"/>
        <v>0</v>
      </c>
      <c r="U365">
        <f t="shared" si="428"/>
        <v>0</v>
      </c>
      <c r="V365">
        <f t="shared" si="429"/>
        <v>0</v>
      </c>
      <c r="W365">
        <f t="shared" si="430"/>
        <v>0</v>
      </c>
      <c r="X365">
        <f t="shared" si="431"/>
        <v>0</v>
      </c>
      <c r="Y365">
        <f t="shared" si="432"/>
        <v>0</v>
      </c>
      <c r="AA365">
        <v>16697019</v>
      </c>
      <c r="AB365">
        <f t="shared" si="433"/>
        <v>43.52</v>
      </c>
      <c r="AC365">
        <f t="shared" si="434"/>
        <v>43.52</v>
      </c>
      <c r="AD365">
        <f t="shared" si="417"/>
        <v>0</v>
      </c>
      <c r="AE365">
        <f t="shared" si="418"/>
        <v>0</v>
      </c>
      <c r="AF365">
        <f t="shared" si="419"/>
        <v>0</v>
      </c>
      <c r="AG365">
        <f t="shared" si="435"/>
        <v>0</v>
      </c>
      <c r="AH365">
        <f t="shared" si="420"/>
        <v>0</v>
      </c>
      <c r="AI365">
        <f t="shared" si="421"/>
        <v>0</v>
      </c>
      <c r="AJ365">
        <f t="shared" si="436"/>
        <v>0</v>
      </c>
      <c r="AK365">
        <v>43.52</v>
      </c>
      <c r="AL365">
        <v>43.52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115</v>
      </c>
      <c r="AU365">
        <v>71</v>
      </c>
      <c r="AV365">
        <v>1</v>
      </c>
      <c r="AW365">
        <v>1</v>
      </c>
      <c r="AZ365">
        <v>6.56</v>
      </c>
      <c r="BA365">
        <v>1</v>
      </c>
      <c r="BB365">
        <v>1</v>
      </c>
      <c r="BC365">
        <v>6.56</v>
      </c>
      <c r="BD365" t="s">
        <v>6</v>
      </c>
      <c r="BE365" t="s">
        <v>6</v>
      </c>
      <c r="BF365" t="s">
        <v>6</v>
      </c>
      <c r="BG365" t="s">
        <v>6</v>
      </c>
      <c r="BH365">
        <v>3</v>
      </c>
      <c r="BI365">
        <v>1</v>
      </c>
      <c r="BJ365" t="s">
        <v>627</v>
      </c>
      <c r="BM365">
        <v>16001</v>
      </c>
      <c r="BN365">
        <v>0</v>
      </c>
      <c r="BO365" t="s">
        <v>6</v>
      </c>
      <c r="BP365">
        <v>0</v>
      </c>
      <c r="BQ365">
        <v>2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6</v>
      </c>
      <c r="BZ365">
        <v>128</v>
      </c>
      <c r="CA365">
        <v>83</v>
      </c>
      <c r="CF365">
        <v>0</v>
      </c>
      <c r="CG365">
        <v>0</v>
      </c>
      <c r="CM365">
        <v>0</v>
      </c>
      <c r="CN365" t="s">
        <v>6</v>
      </c>
      <c r="CO365">
        <v>0</v>
      </c>
      <c r="CP365">
        <f t="shared" si="437"/>
        <v>22936.080000000002</v>
      </c>
      <c r="CQ365">
        <f t="shared" si="438"/>
        <v>285.49119999999999</v>
      </c>
      <c r="CR365">
        <f t="shared" si="439"/>
        <v>0</v>
      </c>
      <c r="CS365">
        <f t="shared" si="440"/>
        <v>0</v>
      </c>
      <c r="CT365">
        <f t="shared" si="441"/>
        <v>0</v>
      </c>
      <c r="CU365">
        <f t="shared" si="442"/>
        <v>0</v>
      </c>
      <c r="CV365">
        <f t="shared" si="443"/>
        <v>0</v>
      </c>
      <c r="CW365">
        <f t="shared" si="444"/>
        <v>0</v>
      </c>
      <c r="CX365">
        <f t="shared" si="445"/>
        <v>0</v>
      </c>
      <c r="CY365">
        <f t="shared" si="446"/>
        <v>0</v>
      </c>
      <c r="CZ365">
        <f t="shared" si="447"/>
        <v>0</v>
      </c>
      <c r="DC365" t="s">
        <v>6</v>
      </c>
      <c r="DD365" t="s">
        <v>6</v>
      </c>
      <c r="DE365" t="s">
        <v>6</v>
      </c>
      <c r="DF365" t="s">
        <v>6</v>
      </c>
      <c r="DG365" t="s">
        <v>6</v>
      </c>
      <c r="DH365" t="s">
        <v>6</v>
      </c>
      <c r="DI365" t="s">
        <v>6</v>
      </c>
      <c r="DJ365" t="s">
        <v>6</v>
      </c>
      <c r="DK365" t="s">
        <v>6</v>
      </c>
      <c r="DL365" t="s">
        <v>6</v>
      </c>
      <c r="DM365" t="s">
        <v>6</v>
      </c>
      <c r="DN365">
        <v>0</v>
      </c>
      <c r="DO365">
        <v>0</v>
      </c>
      <c r="DP365">
        <v>1</v>
      </c>
      <c r="DQ365">
        <v>1</v>
      </c>
      <c r="DU365">
        <v>1003</v>
      </c>
      <c r="DV365" t="s">
        <v>363</v>
      </c>
      <c r="DW365" t="s">
        <v>363</v>
      </c>
      <c r="DX365">
        <v>1</v>
      </c>
      <c r="EE365">
        <v>16510514</v>
      </c>
      <c r="EF365">
        <v>2</v>
      </c>
      <c r="EG365" t="s">
        <v>40</v>
      </c>
      <c r="EH365">
        <v>0</v>
      </c>
      <c r="EI365" t="s">
        <v>6</v>
      </c>
      <c r="EJ365">
        <v>1</v>
      </c>
      <c r="EK365">
        <v>16001</v>
      </c>
      <c r="EL365" t="s">
        <v>563</v>
      </c>
      <c r="EM365" t="s">
        <v>564</v>
      </c>
      <c r="EO365" t="s">
        <v>6</v>
      </c>
      <c r="EQ365">
        <v>0</v>
      </c>
      <c r="ER365">
        <v>43.52</v>
      </c>
      <c r="ES365">
        <v>43.52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448"/>
        <v>0</v>
      </c>
      <c r="FS365">
        <v>0</v>
      </c>
      <c r="FT365" t="s">
        <v>44</v>
      </c>
      <c r="FU365" t="s">
        <v>45</v>
      </c>
      <c r="FX365">
        <v>115.2</v>
      </c>
      <c r="FY365">
        <v>70.55</v>
      </c>
      <c r="GA365" t="s">
        <v>6</v>
      </c>
      <c r="GD365">
        <v>0</v>
      </c>
      <c r="GF365">
        <v>1231130266</v>
      </c>
      <c r="GG365">
        <v>1</v>
      </c>
      <c r="GH365">
        <v>1</v>
      </c>
      <c r="GI365">
        <v>4</v>
      </c>
      <c r="GJ365">
        <v>0</v>
      </c>
      <c r="GK365">
        <f>ROUND(R365*(S12)/100,2)</f>
        <v>0</v>
      </c>
      <c r="GL365">
        <f t="shared" si="449"/>
        <v>0</v>
      </c>
      <c r="GM365">
        <f t="shared" si="450"/>
        <v>22936.080000000002</v>
      </c>
      <c r="GN365">
        <f t="shared" si="451"/>
        <v>22936.080000000002</v>
      </c>
      <c r="GO365">
        <f t="shared" si="452"/>
        <v>0</v>
      </c>
      <c r="GP365">
        <f t="shared" si="453"/>
        <v>0</v>
      </c>
      <c r="GR365">
        <v>0</v>
      </c>
      <c r="GS365">
        <v>3</v>
      </c>
      <c r="GT365">
        <v>0</v>
      </c>
      <c r="GU365" t="s">
        <v>6</v>
      </c>
      <c r="GV365">
        <f t="shared" si="454"/>
        <v>0</v>
      </c>
      <c r="GW365">
        <v>1</v>
      </c>
      <c r="GX365">
        <f t="shared" si="455"/>
        <v>0</v>
      </c>
      <c r="HA365">
        <v>0</v>
      </c>
      <c r="HB365">
        <v>0</v>
      </c>
      <c r="IK365">
        <v>0</v>
      </c>
    </row>
    <row r="366" spans="1:255" x14ac:dyDescent="0.2">
      <c r="A366" s="2">
        <v>17</v>
      </c>
      <c r="B366" s="2">
        <v>1</v>
      </c>
      <c r="C366" s="2">
        <f>ROW(SmtRes!A791)</f>
        <v>791</v>
      </c>
      <c r="D366" s="2">
        <f>ROW(EtalonRes!A787)</f>
        <v>787</v>
      </c>
      <c r="E366" s="2" t="s">
        <v>628</v>
      </c>
      <c r="F366" s="2" t="s">
        <v>629</v>
      </c>
      <c r="G366" s="2" t="s">
        <v>630</v>
      </c>
      <c r="H366" s="2" t="s">
        <v>49</v>
      </c>
      <c r="I366" s="2">
        <f>ROUND(10/100,9)</f>
        <v>0.1</v>
      </c>
      <c r="J366" s="2">
        <v>0</v>
      </c>
      <c r="K366" s="2"/>
      <c r="L366" s="2"/>
      <c r="M366" s="2"/>
      <c r="N366" s="2"/>
      <c r="O366" s="2">
        <f t="shared" si="422"/>
        <v>85.13</v>
      </c>
      <c r="P366" s="2">
        <f t="shared" si="423"/>
        <v>14.09</v>
      </c>
      <c r="Q366" s="2">
        <f t="shared" si="424"/>
        <v>0.77</v>
      </c>
      <c r="R366" s="2">
        <f t="shared" si="425"/>
        <v>0.11</v>
      </c>
      <c r="S366" s="2">
        <f t="shared" si="426"/>
        <v>70.27</v>
      </c>
      <c r="T366" s="2">
        <f t="shared" si="427"/>
        <v>0</v>
      </c>
      <c r="U366" s="2">
        <f t="shared" si="428"/>
        <v>7.0839999999999996</v>
      </c>
      <c r="V366" s="2">
        <f t="shared" si="429"/>
        <v>8.7500000000000008E-3</v>
      </c>
      <c r="W366" s="2">
        <f t="shared" si="430"/>
        <v>0</v>
      </c>
      <c r="X366" s="2">
        <f t="shared" si="431"/>
        <v>80.94</v>
      </c>
      <c r="Y366" s="2">
        <f t="shared" si="432"/>
        <v>49.97</v>
      </c>
      <c r="Z366" s="2"/>
      <c r="AA366" s="2">
        <v>16697018</v>
      </c>
      <c r="AB366" s="2">
        <f t="shared" si="433"/>
        <v>851.33</v>
      </c>
      <c r="AC366" s="2">
        <f t="shared" si="434"/>
        <v>140.91999999999999</v>
      </c>
      <c r="AD366" s="2">
        <f>ROUND(((((ET366*1.25))-((EU366*1.25)))+AE366),2)</f>
        <v>7.68</v>
      </c>
      <c r="AE366" s="2">
        <f>ROUND(((EU366*1.25)),2)</f>
        <v>1.1399999999999999</v>
      </c>
      <c r="AF366" s="2">
        <f>ROUND(((EV366*1.15)),2)</f>
        <v>702.73</v>
      </c>
      <c r="AG366" s="2">
        <f t="shared" si="435"/>
        <v>0</v>
      </c>
      <c r="AH366" s="2">
        <f>((EW366*1.15))</f>
        <v>70.839999999999989</v>
      </c>
      <c r="AI366" s="2">
        <f>((EX366*1.25))</f>
        <v>8.7500000000000008E-2</v>
      </c>
      <c r="AJ366" s="2">
        <f t="shared" si="436"/>
        <v>0</v>
      </c>
      <c r="AK366" s="2">
        <v>758.13</v>
      </c>
      <c r="AL366" s="2">
        <v>140.91999999999999</v>
      </c>
      <c r="AM366" s="2">
        <v>6.14</v>
      </c>
      <c r="AN366" s="2">
        <v>0.91</v>
      </c>
      <c r="AO366" s="2">
        <v>611.07000000000005</v>
      </c>
      <c r="AP366" s="2">
        <v>0</v>
      </c>
      <c r="AQ366" s="2">
        <v>61.6</v>
      </c>
      <c r="AR366" s="2">
        <v>7.0000000000000007E-2</v>
      </c>
      <c r="AS366" s="2">
        <v>0</v>
      </c>
      <c r="AT366" s="2">
        <v>115</v>
      </c>
      <c r="AU366" s="2">
        <v>71</v>
      </c>
      <c r="AV366" s="2">
        <v>1</v>
      </c>
      <c r="AW366" s="2">
        <v>1</v>
      </c>
      <c r="AX366" s="2"/>
      <c r="AY366" s="2"/>
      <c r="AZ366" s="2">
        <v>1</v>
      </c>
      <c r="BA366" s="2">
        <v>1</v>
      </c>
      <c r="BB366" s="2">
        <v>1</v>
      </c>
      <c r="BC366" s="2">
        <v>1</v>
      </c>
      <c r="BD366" s="2" t="s">
        <v>6</v>
      </c>
      <c r="BE366" s="2" t="s">
        <v>6</v>
      </c>
      <c r="BF366" s="2" t="s">
        <v>6</v>
      </c>
      <c r="BG366" s="2" t="s">
        <v>6</v>
      </c>
      <c r="BH366" s="2">
        <v>0</v>
      </c>
      <c r="BI366" s="2">
        <v>1</v>
      </c>
      <c r="BJ366" s="2" t="s">
        <v>631</v>
      </c>
      <c r="BK366" s="2"/>
      <c r="BL366" s="2"/>
      <c r="BM366" s="2">
        <v>16001</v>
      </c>
      <c r="BN366" s="2">
        <v>0</v>
      </c>
      <c r="BO366" s="2" t="s">
        <v>6</v>
      </c>
      <c r="BP366" s="2">
        <v>0</v>
      </c>
      <c r="BQ366" s="2">
        <v>2</v>
      </c>
      <c r="BR366" s="2">
        <v>0</v>
      </c>
      <c r="BS366" s="2">
        <v>1</v>
      </c>
      <c r="BT366" s="2">
        <v>1</v>
      </c>
      <c r="BU366" s="2">
        <v>1</v>
      </c>
      <c r="BV366" s="2">
        <v>1</v>
      </c>
      <c r="BW366" s="2">
        <v>1</v>
      </c>
      <c r="BX366" s="2">
        <v>1</v>
      </c>
      <c r="BY366" s="2" t="s">
        <v>6</v>
      </c>
      <c r="BZ366" s="2">
        <v>128</v>
      </c>
      <c r="CA366" s="2">
        <v>83</v>
      </c>
      <c r="CB366" s="2"/>
      <c r="CC366" s="2"/>
      <c r="CD366" s="2"/>
      <c r="CE366" s="2"/>
      <c r="CF366" s="2">
        <v>0</v>
      </c>
      <c r="CG366" s="2">
        <v>0</v>
      </c>
      <c r="CH366" s="2"/>
      <c r="CI366" s="2"/>
      <c r="CJ366" s="2"/>
      <c r="CK366" s="2"/>
      <c r="CL366" s="2"/>
      <c r="CM366" s="2">
        <v>0</v>
      </c>
      <c r="CN366" s="2" t="s">
        <v>1430</v>
      </c>
      <c r="CO366" s="2">
        <v>0</v>
      </c>
      <c r="CP366" s="2">
        <f t="shared" si="437"/>
        <v>85.13</v>
      </c>
      <c r="CQ366" s="2">
        <f t="shared" si="438"/>
        <v>140.91999999999999</v>
      </c>
      <c r="CR366" s="2">
        <f t="shared" si="439"/>
        <v>7.68</v>
      </c>
      <c r="CS366" s="2">
        <f t="shared" si="440"/>
        <v>1.1399999999999999</v>
      </c>
      <c r="CT366" s="2">
        <f t="shared" si="441"/>
        <v>702.73</v>
      </c>
      <c r="CU366" s="2">
        <f t="shared" si="442"/>
        <v>0</v>
      </c>
      <c r="CV366" s="2">
        <f t="shared" si="443"/>
        <v>70.839999999999989</v>
      </c>
      <c r="CW366" s="2">
        <f t="shared" si="444"/>
        <v>8.7500000000000008E-2</v>
      </c>
      <c r="CX366" s="2">
        <f t="shared" si="445"/>
        <v>0</v>
      </c>
      <c r="CY366" s="2">
        <f t="shared" si="446"/>
        <v>80.936999999999998</v>
      </c>
      <c r="CZ366" s="2">
        <f t="shared" si="447"/>
        <v>49.969799999999992</v>
      </c>
      <c r="DA366" s="2"/>
      <c r="DB366" s="2"/>
      <c r="DC366" s="2" t="s">
        <v>6</v>
      </c>
      <c r="DD366" s="2" t="s">
        <v>6</v>
      </c>
      <c r="DE366" s="2" t="s">
        <v>38</v>
      </c>
      <c r="DF366" s="2" t="s">
        <v>38</v>
      </c>
      <c r="DG366" s="2" t="s">
        <v>39</v>
      </c>
      <c r="DH366" s="2" t="s">
        <v>6</v>
      </c>
      <c r="DI366" s="2" t="s">
        <v>39</v>
      </c>
      <c r="DJ366" s="2" t="s">
        <v>38</v>
      </c>
      <c r="DK366" s="2" t="s">
        <v>6</v>
      </c>
      <c r="DL366" s="2" t="s">
        <v>6</v>
      </c>
      <c r="DM366" s="2" t="s">
        <v>6</v>
      </c>
      <c r="DN366" s="2">
        <v>0</v>
      </c>
      <c r="DO366" s="2">
        <v>0</v>
      </c>
      <c r="DP366" s="2">
        <v>1</v>
      </c>
      <c r="DQ366" s="2">
        <v>1</v>
      </c>
      <c r="DR366" s="2"/>
      <c r="DS366" s="2"/>
      <c r="DT366" s="2"/>
      <c r="DU366" s="2">
        <v>1003</v>
      </c>
      <c r="DV366" s="2" t="s">
        <v>49</v>
      </c>
      <c r="DW366" s="2" t="s">
        <v>49</v>
      </c>
      <c r="DX366" s="2">
        <v>100</v>
      </c>
      <c r="DY366" s="2"/>
      <c r="DZ366" s="2"/>
      <c r="EA366" s="2"/>
      <c r="EB366" s="2"/>
      <c r="EC366" s="2"/>
      <c r="ED366" s="2"/>
      <c r="EE366" s="2">
        <v>16510514</v>
      </c>
      <c r="EF366" s="2">
        <v>2</v>
      </c>
      <c r="EG366" s="2" t="s">
        <v>40</v>
      </c>
      <c r="EH366" s="2">
        <v>0</v>
      </c>
      <c r="EI366" s="2" t="s">
        <v>6</v>
      </c>
      <c r="EJ366" s="2">
        <v>1</v>
      </c>
      <c r="EK366" s="2">
        <v>16001</v>
      </c>
      <c r="EL366" s="2" t="s">
        <v>563</v>
      </c>
      <c r="EM366" s="2" t="s">
        <v>564</v>
      </c>
      <c r="EN366" s="2"/>
      <c r="EO366" s="2" t="s">
        <v>43</v>
      </c>
      <c r="EP366" s="2"/>
      <c r="EQ366" s="2">
        <v>131072</v>
      </c>
      <c r="ER366" s="2">
        <v>758.13</v>
      </c>
      <c r="ES366" s="2">
        <v>140.91999999999999</v>
      </c>
      <c r="ET366" s="2">
        <v>6.14</v>
      </c>
      <c r="EU366" s="2">
        <v>0.91</v>
      </c>
      <c r="EV366" s="2">
        <v>611.07000000000005</v>
      </c>
      <c r="EW366" s="2">
        <v>61.6</v>
      </c>
      <c r="EX366" s="2">
        <v>7.0000000000000007E-2</v>
      </c>
      <c r="EY366" s="2">
        <v>0</v>
      </c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>
        <v>0</v>
      </c>
      <c r="FR366" s="2">
        <f t="shared" si="448"/>
        <v>0</v>
      </c>
      <c r="FS366" s="2">
        <v>0</v>
      </c>
      <c r="FT366" s="2" t="s">
        <v>44</v>
      </c>
      <c r="FU366" s="2" t="s">
        <v>45</v>
      </c>
      <c r="FV366" s="2"/>
      <c r="FW366" s="2"/>
      <c r="FX366" s="2">
        <v>115.2</v>
      </c>
      <c r="FY366" s="2">
        <v>70.55</v>
      </c>
      <c r="FZ366" s="2"/>
      <c r="GA366" s="2" t="s">
        <v>6</v>
      </c>
      <c r="GB366" s="2"/>
      <c r="GC366" s="2"/>
      <c r="GD366" s="2">
        <v>0</v>
      </c>
      <c r="GE366" s="2"/>
      <c r="GF366" s="2">
        <v>1989847972</v>
      </c>
      <c r="GG366" s="2">
        <v>2</v>
      </c>
      <c r="GH366" s="2">
        <v>1</v>
      </c>
      <c r="GI366" s="2">
        <v>-2</v>
      </c>
      <c r="GJ366" s="2">
        <v>0</v>
      </c>
      <c r="GK366" s="2">
        <f>ROUND(R366*(R12)/100,2)</f>
        <v>0</v>
      </c>
      <c r="GL366" s="2">
        <f t="shared" si="449"/>
        <v>0</v>
      </c>
      <c r="GM366" s="2">
        <f t="shared" si="450"/>
        <v>216.04</v>
      </c>
      <c r="GN366" s="2">
        <f t="shared" si="451"/>
        <v>216.04</v>
      </c>
      <c r="GO366" s="2">
        <f t="shared" si="452"/>
        <v>0</v>
      </c>
      <c r="GP366" s="2">
        <f t="shared" si="453"/>
        <v>0</v>
      </c>
      <c r="GQ366" s="2"/>
      <c r="GR366" s="2">
        <v>0</v>
      </c>
      <c r="GS366" s="2">
        <v>3</v>
      </c>
      <c r="GT366" s="2">
        <v>0</v>
      </c>
      <c r="GU366" s="2" t="s">
        <v>6</v>
      </c>
      <c r="GV366" s="2">
        <f t="shared" si="454"/>
        <v>0</v>
      </c>
      <c r="GW366" s="2">
        <v>1</v>
      </c>
      <c r="GX366" s="2">
        <f t="shared" si="455"/>
        <v>0</v>
      </c>
      <c r="GY366" s="2"/>
      <c r="GZ366" s="2"/>
      <c r="HA366" s="2">
        <v>0</v>
      </c>
      <c r="HB366" s="2">
        <v>0</v>
      </c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>
        <v>0</v>
      </c>
      <c r="IL366" s="2"/>
      <c r="IM366" s="2"/>
      <c r="IN366" s="2"/>
      <c r="IO366" s="2"/>
      <c r="IP366" s="2"/>
      <c r="IQ366" s="2"/>
      <c r="IR366" s="2"/>
      <c r="IS366" s="2"/>
      <c r="IT366" s="2"/>
      <c r="IU366" s="2"/>
    </row>
    <row r="367" spans="1:255" x14ac:dyDescent="0.2">
      <c r="A367">
        <v>17</v>
      </c>
      <c r="B367">
        <v>1</v>
      </c>
      <c r="C367">
        <f>ROW(SmtRes!A800)</f>
        <v>800</v>
      </c>
      <c r="D367">
        <f>ROW(EtalonRes!A798)</f>
        <v>798</v>
      </c>
      <c r="E367" t="s">
        <v>628</v>
      </c>
      <c r="F367" t="s">
        <v>629</v>
      </c>
      <c r="G367" t="s">
        <v>630</v>
      </c>
      <c r="H367" t="s">
        <v>49</v>
      </c>
      <c r="I367">
        <f>ROUND(10/100,9)</f>
        <v>0.1</v>
      </c>
      <c r="J367">
        <v>0</v>
      </c>
      <c r="O367">
        <f t="shared" si="422"/>
        <v>558.47</v>
      </c>
      <c r="P367">
        <f t="shared" si="423"/>
        <v>92.44</v>
      </c>
      <c r="Q367">
        <f t="shared" si="424"/>
        <v>5.04</v>
      </c>
      <c r="R367">
        <f t="shared" si="425"/>
        <v>0.75</v>
      </c>
      <c r="S367">
        <f t="shared" si="426"/>
        <v>460.99</v>
      </c>
      <c r="T367">
        <f t="shared" si="427"/>
        <v>0</v>
      </c>
      <c r="U367">
        <f t="shared" si="428"/>
        <v>7.0839999999999996</v>
      </c>
      <c r="V367">
        <f t="shared" si="429"/>
        <v>8.7500000000000008E-3</v>
      </c>
      <c r="W367">
        <f t="shared" si="430"/>
        <v>0</v>
      </c>
      <c r="X367">
        <f t="shared" si="431"/>
        <v>531</v>
      </c>
      <c r="Y367">
        <f t="shared" si="432"/>
        <v>327.84</v>
      </c>
      <c r="AA367">
        <v>16697019</v>
      </c>
      <c r="AB367">
        <f t="shared" si="433"/>
        <v>851.33</v>
      </c>
      <c r="AC367">
        <f t="shared" si="434"/>
        <v>140.91999999999999</v>
      </c>
      <c r="AD367">
        <f>ROUND(((((ET367*1.25))-((EU367*1.25)))+AE367),2)</f>
        <v>7.68</v>
      </c>
      <c r="AE367">
        <f>ROUND(((EU367*1.25)),2)</f>
        <v>1.1399999999999999</v>
      </c>
      <c r="AF367">
        <f>ROUND(((EV367*1.15)),2)</f>
        <v>702.73</v>
      </c>
      <c r="AG367">
        <f t="shared" si="435"/>
        <v>0</v>
      </c>
      <c r="AH367">
        <f>((EW367*1.15))</f>
        <v>70.839999999999989</v>
      </c>
      <c r="AI367">
        <f>((EX367*1.25))</f>
        <v>8.7500000000000008E-2</v>
      </c>
      <c r="AJ367">
        <f t="shared" si="436"/>
        <v>0</v>
      </c>
      <c r="AK367">
        <v>758.13</v>
      </c>
      <c r="AL367">
        <v>140.91999999999999</v>
      </c>
      <c r="AM367">
        <v>6.14</v>
      </c>
      <c r="AN367">
        <v>0.91</v>
      </c>
      <c r="AO367">
        <v>611.07000000000005</v>
      </c>
      <c r="AP367">
        <v>0</v>
      </c>
      <c r="AQ367">
        <v>61.6</v>
      </c>
      <c r="AR367">
        <v>7.0000000000000007E-2</v>
      </c>
      <c r="AS367">
        <v>0</v>
      </c>
      <c r="AT367">
        <v>115</v>
      </c>
      <c r="AU367">
        <v>71</v>
      </c>
      <c r="AV367">
        <v>1</v>
      </c>
      <c r="AW367">
        <v>1</v>
      </c>
      <c r="AZ367">
        <v>6.56</v>
      </c>
      <c r="BA367">
        <v>6.56</v>
      </c>
      <c r="BB367">
        <v>6.56</v>
      </c>
      <c r="BC367">
        <v>6.56</v>
      </c>
      <c r="BD367" t="s">
        <v>6</v>
      </c>
      <c r="BE367" t="s">
        <v>6</v>
      </c>
      <c r="BF367" t="s">
        <v>6</v>
      </c>
      <c r="BG367" t="s">
        <v>6</v>
      </c>
      <c r="BH367">
        <v>0</v>
      </c>
      <c r="BI367">
        <v>1</v>
      </c>
      <c r="BJ367" t="s">
        <v>631</v>
      </c>
      <c r="BM367">
        <v>16001</v>
      </c>
      <c r="BN367">
        <v>0</v>
      </c>
      <c r="BO367" t="s">
        <v>6</v>
      </c>
      <c r="BP367">
        <v>0</v>
      </c>
      <c r="BQ367">
        <v>2</v>
      </c>
      <c r="BR367">
        <v>0</v>
      </c>
      <c r="BS367">
        <v>6.56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6</v>
      </c>
      <c r="BZ367">
        <v>128</v>
      </c>
      <c r="CA367">
        <v>83</v>
      </c>
      <c r="CF367">
        <v>0</v>
      </c>
      <c r="CG367">
        <v>0</v>
      </c>
      <c r="CM367">
        <v>0</v>
      </c>
      <c r="CN367" t="s">
        <v>1430</v>
      </c>
      <c r="CO367">
        <v>0</v>
      </c>
      <c r="CP367">
        <f t="shared" si="437"/>
        <v>558.47</v>
      </c>
      <c r="CQ367">
        <f t="shared" si="438"/>
        <v>924.4351999999999</v>
      </c>
      <c r="CR367">
        <f t="shared" si="439"/>
        <v>50.380799999999994</v>
      </c>
      <c r="CS367">
        <f t="shared" si="440"/>
        <v>7.4783999999999988</v>
      </c>
      <c r="CT367">
        <f t="shared" si="441"/>
        <v>4609.9088000000002</v>
      </c>
      <c r="CU367">
        <f t="shared" si="442"/>
        <v>0</v>
      </c>
      <c r="CV367">
        <f t="shared" si="443"/>
        <v>70.839999999999989</v>
      </c>
      <c r="CW367">
        <f t="shared" si="444"/>
        <v>8.7500000000000008E-2</v>
      </c>
      <c r="CX367">
        <f t="shared" si="445"/>
        <v>0</v>
      </c>
      <c r="CY367">
        <f t="shared" si="446"/>
        <v>531.00099999999998</v>
      </c>
      <c r="CZ367">
        <f t="shared" si="447"/>
        <v>327.83539999999999</v>
      </c>
      <c r="DC367" t="s">
        <v>6</v>
      </c>
      <c r="DD367" t="s">
        <v>6</v>
      </c>
      <c r="DE367" t="s">
        <v>38</v>
      </c>
      <c r="DF367" t="s">
        <v>38</v>
      </c>
      <c r="DG367" t="s">
        <v>39</v>
      </c>
      <c r="DH367" t="s">
        <v>6</v>
      </c>
      <c r="DI367" t="s">
        <v>39</v>
      </c>
      <c r="DJ367" t="s">
        <v>38</v>
      </c>
      <c r="DK367" t="s">
        <v>6</v>
      </c>
      <c r="DL367" t="s">
        <v>6</v>
      </c>
      <c r="DM367" t="s">
        <v>6</v>
      </c>
      <c r="DN367">
        <v>0</v>
      </c>
      <c r="DO367">
        <v>0</v>
      </c>
      <c r="DP367">
        <v>1</v>
      </c>
      <c r="DQ367">
        <v>1</v>
      </c>
      <c r="DU367">
        <v>1003</v>
      </c>
      <c r="DV367" t="s">
        <v>49</v>
      </c>
      <c r="DW367" t="s">
        <v>49</v>
      </c>
      <c r="DX367">
        <v>100</v>
      </c>
      <c r="EE367">
        <v>16510514</v>
      </c>
      <c r="EF367">
        <v>2</v>
      </c>
      <c r="EG367" t="s">
        <v>40</v>
      </c>
      <c r="EH367">
        <v>0</v>
      </c>
      <c r="EI367" t="s">
        <v>6</v>
      </c>
      <c r="EJ367">
        <v>1</v>
      </c>
      <c r="EK367">
        <v>16001</v>
      </c>
      <c r="EL367" t="s">
        <v>563</v>
      </c>
      <c r="EM367" t="s">
        <v>564</v>
      </c>
      <c r="EO367" t="s">
        <v>43</v>
      </c>
      <c r="EQ367">
        <v>131072</v>
      </c>
      <c r="ER367">
        <v>758.13</v>
      </c>
      <c r="ES367">
        <v>140.91999999999999</v>
      </c>
      <c r="ET367">
        <v>6.14</v>
      </c>
      <c r="EU367">
        <v>0.91</v>
      </c>
      <c r="EV367">
        <v>611.07000000000005</v>
      </c>
      <c r="EW367">
        <v>61.6</v>
      </c>
      <c r="EX367">
        <v>7.0000000000000007E-2</v>
      </c>
      <c r="EY367">
        <v>0</v>
      </c>
      <c r="FQ367">
        <v>0</v>
      </c>
      <c r="FR367">
        <f t="shared" si="448"/>
        <v>0</v>
      </c>
      <c r="FS367">
        <v>0</v>
      </c>
      <c r="FT367" t="s">
        <v>44</v>
      </c>
      <c r="FU367" t="s">
        <v>45</v>
      </c>
      <c r="FX367">
        <v>115.2</v>
      </c>
      <c r="FY367">
        <v>70.55</v>
      </c>
      <c r="GA367" t="s">
        <v>6</v>
      </c>
      <c r="GD367">
        <v>0</v>
      </c>
      <c r="GF367">
        <v>1989847972</v>
      </c>
      <c r="GG367">
        <v>1</v>
      </c>
      <c r="GH367">
        <v>1</v>
      </c>
      <c r="GI367">
        <v>4</v>
      </c>
      <c r="GJ367">
        <v>0</v>
      </c>
      <c r="GK367">
        <f>ROUND(R367*(S12)/100,2)</f>
        <v>0</v>
      </c>
      <c r="GL367">
        <f t="shared" si="449"/>
        <v>0</v>
      </c>
      <c r="GM367">
        <f t="shared" si="450"/>
        <v>1417.31</v>
      </c>
      <c r="GN367">
        <f t="shared" si="451"/>
        <v>1417.31</v>
      </c>
      <c r="GO367">
        <f t="shared" si="452"/>
        <v>0</v>
      </c>
      <c r="GP367">
        <f t="shared" si="453"/>
        <v>0</v>
      </c>
      <c r="GR367">
        <v>0</v>
      </c>
      <c r="GS367">
        <v>3</v>
      </c>
      <c r="GT367">
        <v>0</v>
      </c>
      <c r="GU367" t="s">
        <v>6</v>
      </c>
      <c r="GV367">
        <f t="shared" si="454"/>
        <v>0</v>
      </c>
      <c r="GW367">
        <v>1</v>
      </c>
      <c r="GX367">
        <f t="shared" si="455"/>
        <v>0</v>
      </c>
      <c r="HA367">
        <v>0</v>
      </c>
      <c r="HB367">
        <v>0</v>
      </c>
      <c r="IK367">
        <v>0</v>
      </c>
    </row>
    <row r="368" spans="1:255" x14ac:dyDescent="0.2">
      <c r="A368" s="2">
        <v>18</v>
      </c>
      <c r="B368" s="2">
        <v>1</v>
      </c>
      <c r="C368" s="2">
        <v>791</v>
      </c>
      <c r="D368" s="2"/>
      <c r="E368" s="2" t="s">
        <v>632</v>
      </c>
      <c r="F368" s="2" t="s">
        <v>633</v>
      </c>
      <c r="G368" s="2" t="s">
        <v>634</v>
      </c>
      <c r="H368" s="2" t="s">
        <v>363</v>
      </c>
      <c r="I368" s="2">
        <f>I366*J368</f>
        <v>9.98</v>
      </c>
      <c r="J368" s="2">
        <v>99.8</v>
      </c>
      <c r="K368" s="2"/>
      <c r="L368" s="2"/>
      <c r="M368" s="2"/>
      <c r="N368" s="2"/>
      <c r="O368" s="2">
        <f t="shared" si="422"/>
        <v>702.59</v>
      </c>
      <c r="P368" s="2">
        <f t="shared" si="423"/>
        <v>702.59</v>
      </c>
      <c r="Q368" s="2">
        <f t="shared" si="424"/>
        <v>0</v>
      </c>
      <c r="R368" s="2">
        <f t="shared" si="425"/>
        <v>0</v>
      </c>
      <c r="S368" s="2">
        <f t="shared" si="426"/>
        <v>0</v>
      </c>
      <c r="T368" s="2">
        <f t="shared" si="427"/>
        <v>0</v>
      </c>
      <c r="U368" s="2">
        <f t="shared" si="428"/>
        <v>0</v>
      </c>
      <c r="V368" s="2">
        <f t="shared" si="429"/>
        <v>0</v>
      </c>
      <c r="W368" s="2">
        <f t="shared" si="430"/>
        <v>0</v>
      </c>
      <c r="X368" s="2">
        <f t="shared" si="431"/>
        <v>0</v>
      </c>
      <c r="Y368" s="2">
        <f t="shared" si="432"/>
        <v>0</v>
      </c>
      <c r="Z368" s="2"/>
      <c r="AA368" s="2">
        <v>16697018</v>
      </c>
      <c r="AB368" s="2">
        <f t="shared" si="433"/>
        <v>70.400000000000006</v>
      </c>
      <c r="AC368" s="2">
        <f t="shared" si="434"/>
        <v>70.400000000000006</v>
      </c>
      <c r="AD368" s="2">
        <f t="shared" ref="AD368:AD373" si="456">ROUND((((ET368)-(EU368))+AE368),2)</f>
        <v>0</v>
      </c>
      <c r="AE368" s="2">
        <f t="shared" ref="AE368:AF373" si="457">ROUND((EU368),2)</f>
        <v>0</v>
      </c>
      <c r="AF368" s="2">
        <f t="shared" si="457"/>
        <v>0</v>
      </c>
      <c r="AG368" s="2">
        <f t="shared" si="435"/>
        <v>0</v>
      </c>
      <c r="AH368" s="2">
        <f t="shared" ref="AH368:AI373" si="458">(EW368)</f>
        <v>0</v>
      </c>
      <c r="AI368" s="2">
        <f t="shared" si="458"/>
        <v>0</v>
      </c>
      <c r="AJ368" s="2">
        <f t="shared" si="436"/>
        <v>0</v>
      </c>
      <c r="AK368" s="2">
        <v>70.400000000000006</v>
      </c>
      <c r="AL368" s="2">
        <v>70.400000000000006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115</v>
      </c>
      <c r="AU368" s="2">
        <v>71</v>
      </c>
      <c r="AV368" s="2">
        <v>1</v>
      </c>
      <c r="AW368" s="2">
        <v>1</v>
      </c>
      <c r="AX368" s="2"/>
      <c r="AY368" s="2"/>
      <c r="AZ368" s="2">
        <v>1</v>
      </c>
      <c r="BA368" s="2">
        <v>1</v>
      </c>
      <c r="BB368" s="2">
        <v>1</v>
      </c>
      <c r="BC368" s="2">
        <v>1</v>
      </c>
      <c r="BD368" s="2" t="s">
        <v>6</v>
      </c>
      <c r="BE368" s="2" t="s">
        <v>6</v>
      </c>
      <c r="BF368" s="2" t="s">
        <v>6</v>
      </c>
      <c r="BG368" s="2" t="s">
        <v>6</v>
      </c>
      <c r="BH368" s="2">
        <v>3</v>
      </c>
      <c r="BI368" s="2">
        <v>1</v>
      </c>
      <c r="BJ368" s="2" t="s">
        <v>635</v>
      </c>
      <c r="BK368" s="2"/>
      <c r="BL368" s="2"/>
      <c r="BM368" s="2">
        <v>16001</v>
      </c>
      <c r="BN368" s="2">
        <v>0</v>
      </c>
      <c r="BO368" s="2" t="s">
        <v>6</v>
      </c>
      <c r="BP368" s="2">
        <v>0</v>
      </c>
      <c r="BQ368" s="2">
        <v>2</v>
      </c>
      <c r="BR368" s="2">
        <v>0</v>
      </c>
      <c r="BS368" s="2">
        <v>1</v>
      </c>
      <c r="BT368" s="2">
        <v>1</v>
      </c>
      <c r="BU368" s="2">
        <v>1</v>
      </c>
      <c r="BV368" s="2">
        <v>1</v>
      </c>
      <c r="BW368" s="2">
        <v>1</v>
      </c>
      <c r="BX368" s="2">
        <v>1</v>
      </c>
      <c r="BY368" s="2" t="s">
        <v>6</v>
      </c>
      <c r="BZ368" s="2">
        <v>128</v>
      </c>
      <c r="CA368" s="2">
        <v>83</v>
      </c>
      <c r="CB368" s="2"/>
      <c r="CC368" s="2"/>
      <c r="CD368" s="2"/>
      <c r="CE368" s="2"/>
      <c r="CF368" s="2">
        <v>0</v>
      </c>
      <c r="CG368" s="2">
        <v>0</v>
      </c>
      <c r="CH368" s="2"/>
      <c r="CI368" s="2"/>
      <c r="CJ368" s="2"/>
      <c r="CK368" s="2"/>
      <c r="CL368" s="2"/>
      <c r="CM368" s="2">
        <v>0</v>
      </c>
      <c r="CN368" s="2" t="s">
        <v>6</v>
      </c>
      <c r="CO368" s="2">
        <v>0</v>
      </c>
      <c r="CP368" s="2">
        <f t="shared" si="437"/>
        <v>702.59</v>
      </c>
      <c r="CQ368" s="2">
        <f t="shared" si="438"/>
        <v>70.400000000000006</v>
      </c>
      <c r="CR368" s="2">
        <f t="shared" si="439"/>
        <v>0</v>
      </c>
      <c r="CS368" s="2">
        <f t="shared" si="440"/>
        <v>0</v>
      </c>
      <c r="CT368" s="2">
        <f t="shared" si="441"/>
        <v>0</v>
      </c>
      <c r="CU368" s="2">
        <f t="shared" si="442"/>
        <v>0</v>
      </c>
      <c r="CV368" s="2">
        <f t="shared" si="443"/>
        <v>0</v>
      </c>
      <c r="CW368" s="2">
        <f t="shared" si="444"/>
        <v>0</v>
      </c>
      <c r="CX368" s="2">
        <f t="shared" si="445"/>
        <v>0</v>
      </c>
      <c r="CY368" s="2">
        <f t="shared" si="446"/>
        <v>0</v>
      </c>
      <c r="CZ368" s="2">
        <f t="shared" si="447"/>
        <v>0</v>
      </c>
      <c r="DA368" s="2"/>
      <c r="DB368" s="2"/>
      <c r="DC368" s="2" t="s">
        <v>6</v>
      </c>
      <c r="DD368" s="2" t="s">
        <v>6</v>
      </c>
      <c r="DE368" s="2" t="s">
        <v>6</v>
      </c>
      <c r="DF368" s="2" t="s">
        <v>6</v>
      </c>
      <c r="DG368" s="2" t="s">
        <v>6</v>
      </c>
      <c r="DH368" s="2" t="s">
        <v>6</v>
      </c>
      <c r="DI368" s="2" t="s">
        <v>6</v>
      </c>
      <c r="DJ368" s="2" t="s">
        <v>6</v>
      </c>
      <c r="DK368" s="2" t="s">
        <v>6</v>
      </c>
      <c r="DL368" s="2" t="s">
        <v>6</v>
      </c>
      <c r="DM368" s="2" t="s">
        <v>6</v>
      </c>
      <c r="DN368" s="2">
        <v>0</v>
      </c>
      <c r="DO368" s="2">
        <v>0</v>
      </c>
      <c r="DP368" s="2">
        <v>1</v>
      </c>
      <c r="DQ368" s="2">
        <v>1</v>
      </c>
      <c r="DR368" s="2"/>
      <c r="DS368" s="2"/>
      <c r="DT368" s="2"/>
      <c r="DU368" s="2">
        <v>1003</v>
      </c>
      <c r="DV368" s="2" t="s">
        <v>363</v>
      </c>
      <c r="DW368" s="2" t="s">
        <v>363</v>
      </c>
      <c r="DX368" s="2">
        <v>1</v>
      </c>
      <c r="DY368" s="2"/>
      <c r="DZ368" s="2"/>
      <c r="EA368" s="2"/>
      <c r="EB368" s="2"/>
      <c r="EC368" s="2"/>
      <c r="ED368" s="2"/>
      <c r="EE368" s="2">
        <v>16510514</v>
      </c>
      <c r="EF368" s="2">
        <v>2</v>
      </c>
      <c r="EG368" s="2" t="s">
        <v>40</v>
      </c>
      <c r="EH368" s="2">
        <v>0</v>
      </c>
      <c r="EI368" s="2" t="s">
        <v>6</v>
      </c>
      <c r="EJ368" s="2">
        <v>1</v>
      </c>
      <c r="EK368" s="2">
        <v>16001</v>
      </c>
      <c r="EL368" s="2" t="s">
        <v>563</v>
      </c>
      <c r="EM368" s="2" t="s">
        <v>564</v>
      </c>
      <c r="EN368" s="2"/>
      <c r="EO368" s="2" t="s">
        <v>6</v>
      </c>
      <c r="EP368" s="2"/>
      <c r="EQ368" s="2">
        <v>0</v>
      </c>
      <c r="ER368" s="2">
        <v>70.400000000000006</v>
      </c>
      <c r="ES368" s="2">
        <v>70.400000000000006</v>
      </c>
      <c r="ET368" s="2">
        <v>0</v>
      </c>
      <c r="EU368" s="2">
        <v>0</v>
      </c>
      <c r="EV368" s="2">
        <v>0</v>
      </c>
      <c r="EW368" s="2">
        <v>0</v>
      </c>
      <c r="EX368" s="2">
        <v>0</v>
      </c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>
        <v>0</v>
      </c>
      <c r="FR368" s="2">
        <f t="shared" si="448"/>
        <v>0</v>
      </c>
      <c r="FS368" s="2">
        <v>0</v>
      </c>
      <c r="FT368" s="2" t="s">
        <v>44</v>
      </c>
      <c r="FU368" s="2" t="s">
        <v>45</v>
      </c>
      <c r="FV368" s="2"/>
      <c r="FW368" s="2"/>
      <c r="FX368" s="2">
        <v>115.2</v>
      </c>
      <c r="FY368" s="2">
        <v>70.55</v>
      </c>
      <c r="FZ368" s="2"/>
      <c r="GA368" s="2" t="s">
        <v>6</v>
      </c>
      <c r="GB368" s="2"/>
      <c r="GC368" s="2"/>
      <c r="GD368" s="2">
        <v>0</v>
      </c>
      <c r="GE368" s="2"/>
      <c r="GF368" s="2">
        <v>2126135618</v>
      </c>
      <c r="GG368" s="2">
        <v>2</v>
      </c>
      <c r="GH368" s="2">
        <v>1</v>
      </c>
      <c r="GI368" s="2">
        <v>-2</v>
      </c>
      <c r="GJ368" s="2">
        <v>0</v>
      </c>
      <c r="GK368" s="2">
        <f>ROUND(R368*(R12)/100,2)</f>
        <v>0</v>
      </c>
      <c r="GL368" s="2">
        <f t="shared" si="449"/>
        <v>0</v>
      </c>
      <c r="GM368" s="2">
        <f t="shared" si="450"/>
        <v>702.59</v>
      </c>
      <c r="GN368" s="2">
        <f t="shared" si="451"/>
        <v>702.59</v>
      </c>
      <c r="GO368" s="2">
        <f t="shared" si="452"/>
        <v>0</v>
      </c>
      <c r="GP368" s="2">
        <f t="shared" si="453"/>
        <v>0</v>
      </c>
      <c r="GQ368" s="2"/>
      <c r="GR368" s="2">
        <v>0</v>
      </c>
      <c r="GS368" s="2">
        <v>3</v>
      </c>
      <c r="GT368" s="2">
        <v>0</v>
      </c>
      <c r="GU368" s="2" t="s">
        <v>6</v>
      </c>
      <c r="GV368" s="2">
        <f t="shared" si="454"/>
        <v>0</v>
      </c>
      <c r="GW368" s="2">
        <v>1</v>
      </c>
      <c r="GX368" s="2">
        <f t="shared" si="455"/>
        <v>0</v>
      </c>
      <c r="GY368" s="2"/>
      <c r="GZ368" s="2"/>
      <c r="HA368" s="2">
        <v>0</v>
      </c>
      <c r="HB368" s="2">
        <v>0</v>
      </c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>
        <v>0</v>
      </c>
      <c r="IL368" s="2"/>
      <c r="IM368" s="2"/>
      <c r="IN368" s="2"/>
      <c r="IO368" s="2"/>
      <c r="IP368" s="2"/>
      <c r="IQ368" s="2"/>
      <c r="IR368" s="2"/>
      <c r="IS368" s="2"/>
      <c r="IT368" s="2"/>
      <c r="IU368" s="2"/>
    </row>
    <row r="369" spans="1:255" x14ac:dyDescent="0.2">
      <c r="A369">
        <v>18</v>
      </c>
      <c r="B369">
        <v>1</v>
      </c>
      <c r="C369">
        <v>800</v>
      </c>
      <c r="E369" t="s">
        <v>632</v>
      </c>
      <c r="F369" t="s">
        <v>633</v>
      </c>
      <c r="G369" t="s">
        <v>634</v>
      </c>
      <c r="H369" t="s">
        <v>363</v>
      </c>
      <c r="I369">
        <f>I367*J369</f>
        <v>9.98</v>
      </c>
      <c r="J369">
        <v>99.8</v>
      </c>
      <c r="O369">
        <f t="shared" si="422"/>
        <v>4609</v>
      </c>
      <c r="P369">
        <f t="shared" si="423"/>
        <v>4609</v>
      </c>
      <c r="Q369">
        <f t="shared" si="424"/>
        <v>0</v>
      </c>
      <c r="R369">
        <f t="shared" si="425"/>
        <v>0</v>
      </c>
      <c r="S369">
        <f t="shared" si="426"/>
        <v>0</v>
      </c>
      <c r="T369">
        <f t="shared" si="427"/>
        <v>0</v>
      </c>
      <c r="U369">
        <f t="shared" si="428"/>
        <v>0</v>
      </c>
      <c r="V369">
        <f t="shared" si="429"/>
        <v>0</v>
      </c>
      <c r="W369">
        <f t="shared" si="430"/>
        <v>0</v>
      </c>
      <c r="X369">
        <f t="shared" si="431"/>
        <v>0</v>
      </c>
      <c r="Y369">
        <f t="shared" si="432"/>
        <v>0</v>
      </c>
      <c r="AA369">
        <v>16697019</v>
      </c>
      <c r="AB369">
        <f t="shared" si="433"/>
        <v>70.400000000000006</v>
      </c>
      <c r="AC369">
        <f t="shared" si="434"/>
        <v>70.400000000000006</v>
      </c>
      <c r="AD369">
        <f t="shared" si="456"/>
        <v>0</v>
      </c>
      <c r="AE369">
        <f t="shared" si="457"/>
        <v>0</v>
      </c>
      <c r="AF369">
        <f t="shared" si="457"/>
        <v>0</v>
      </c>
      <c r="AG369">
        <f t="shared" si="435"/>
        <v>0</v>
      </c>
      <c r="AH369">
        <f t="shared" si="458"/>
        <v>0</v>
      </c>
      <c r="AI369">
        <f t="shared" si="458"/>
        <v>0</v>
      </c>
      <c r="AJ369">
        <f t="shared" si="436"/>
        <v>0</v>
      </c>
      <c r="AK369">
        <v>70.400000000000006</v>
      </c>
      <c r="AL369">
        <v>70.400000000000006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115</v>
      </c>
      <c r="AU369">
        <v>71</v>
      </c>
      <c r="AV369">
        <v>1</v>
      </c>
      <c r="AW369">
        <v>1</v>
      </c>
      <c r="AZ369">
        <v>6.56</v>
      </c>
      <c r="BA369">
        <v>1</v>
      </c>
      <c r="BB369">
        <v>1</v>
      </c>
      <c r="BC369">
        <v>6.56</v>
      </c>
      <c r="BD369" t="s">
        <v>6</v>
      </c>
      <c r="BE369" t="s">
        <v>6</v>
      </c>
      <c r="BF369" t="s">
        <v>6</v>
      </c>
      <c r="BG369" t="s">
        <v>6</v>
      </c>
      <c r="BH369">
        <v>3</v>
      </c>
      <c r="BI369">
        <v>1</v>
      </c>
      <c r="BJ369" t="s">
        <v>635</v>
      </c>
      <c r="BM369">
        <v>16001</v>
      </c>
      <c r="BN369">
        <v>0</v>
      </c>
      <c r="BO369" t="s">
        <v>6</v>
      </c>
      <c r="BP369">
        <v>0</v>
      </c>
      <c r="BQ369">
        <v>2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6</v>
      </c>
      <c r="BZ369">
        <v>128</v>
      </c>
      <c r="CA369">
        <v>83</v>
      </c>
      <c r="CF369">
        <v>0</v>
      </c>
      <c r="CG369">
        <v>0</v>
      </c>
      <c r="CM369">
        <v>0</v>
      </c>
      <c r="CN369" t="s">
        <v>6</v>
      </c>
      <c r="CO369">
        <v>0</v>
      </c>
      <c r="CP369">
        <f t="shared" si="437"/>
        <v>4609</v>
      </c>
      <c r="CQ369">
        <f t="shared" si="438"/>
        <v>461.82400000000001</v>
      </c>
      <c r="CR369">
        <f t="shared" si="439"/>
        <v>0</v>
      </c>
      <c r="CS369">
        <f t="shared" si="440"/>
        <v>0</v>
      </c>
      <c r="CT369">
        <f t="shared" si="441"/>
        <v>0</v>
      </c>
      <c r="CU369">
        <f t="shared" si="442"/>
        <v>0</v>
      </c>
      <c r="CV369">
        <f t="shared" si="443"/>
        <v>0</v>
      </c>
      <c r="CW369">
        <f t="shared" si="444"/>
        <v>0</v>
      </c>
      <c r="CX369">
        <f t="shared" si="445"/>
        <v>0</v>
      </c>
      <c r="CY369">
        <f t="shared" si="446"/>
        <v>0</v>
      </c>
      <c r="CZ369">
        <f t="shared" si="447"/>
        <v>0</v>
      </c>
      <c r="DC369" t="s">
        <v>6</v>
      </c>
      <c r="DD369" t="s">
        <v>6</v>
      </c>
      <c r="DE369" t="s">
        <v>6</v>
      </c>
      <c r="DF369" t="s">
        <v>6</v>
      </c>
      <c r="DG369" t="s">
        <v>6</v>
      </c>
      <c r="DH369" t="s">
        <v>6</v>
      </c>
      <c r="DI369" t="s">
        <v>6</v>
      </c>
      <c r="DJ369" t="s">
        <v>6</v>
      </c>
      <c r="DK369" t="s">
        <v>6</v>
      </c>
      <c r="DL369" t="s">
        <v>6</v>
      </c>
      <c r="DM369" t="s">
        <v>6</v>
      </c>
      <c r="DN369">
        <v>0</v>
      </c>
      <c r="DO369">
        <v>0</v>
      </c>
      <c r="DP369">
        <v>1</v>
      </c>
      <c r="DQ369">
        <v>1</v>
      </c>
      <c r="DU369">
        <v>1003</v>
      </c>
      <c r="DV369" t="s">
        <v>363</v>
      </c>
      <c r="DW369" t="s">
        <v>363</v>
      </c>
      <c r="DX369">
        <v>1</v>
      </c>
      <c r="EE369">
        <v>16510514</v>
      </c>
      <c r="EF369">
        <v>2</v>
      </c>
      <c r="EG369" t="s">
        <v>40</v>
      </c>
      <c r="EH369">
        <v>0</v>
      </c>
      <c r="EI369" t="s">
        <v>6</v>
      </c>
      <c r="EJ369">
        <v>1</v>
      </c>
      <c r="EK369">
        <v>16001</v>
      </c>
      <c r="EL369" t="s">
        <v>563</v>
      </c>
      <c r="EM369" t="s">
        <v>564</v>
      </c>
      <c r="EO369" t="s">
        <v>6</v>
      </c>
      <c r="EQ369">
        <v>0</v>
      </c>
      <c r="ER369">
        <v>70.400000000000006</v>
      </c>
      <c r="ES369">
        <v>70.400000000000006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448"/>
        <v>0</v>
      </c>
      <c r="FS369">
        <v>0</v>
      </c>
      <c r="FT369" t="s">
        <v>44</v>
      </c>
      <c r="FU369" t="s">
        <v>45</v>
      </c>
      <c r="FX369">
        <v>115.2</v>
      </c>
      <c r="FY369">
        <v>70.55</v>
      </c>
      <c r="GA369" t="s">
        <v>6</v>
      </c>
      <c r="GD369">
        <v>0</v>
      </c>
      <c r="GF369">
        <v>2126135618</v>
      </c>
      <c r="GG369">
        <v>1</v>
      </c>
      <c r="GH369">
        <v>1</v>
      </c>
      <c r="GI369">
        <v>4</v>
      </c>
      <c r="GJ369">
        <v>0</v>
      </c>
      <c r="GK369">
        <f>ROUND(R369*(S12)/100,2)</f>
        <v>0</v>
      </c>
      <c r="GL369">
        <f t="shared" si="449"/>
        <v>0</v>
      </c>
      <c r="GM369">
        <f t="shared" si="450"/>
        <v>4609</v>
      </c>
      <c r="GN369">
        <f t="shared" si="451"/>
        <v>4609</v>
      </c>
      <c r="GO369">
        <f t="shared" si="452"/>
        <v>0</v>
      </c>
      <c r="GP369">
        <f t="shared" si="453"/>
        <v>0</v>
      </c>
      <c r="GR369">
        <v>0</v>
      </c>
      <c r="GS369">
        <v>3</v>
      </c>
      <c r="GT369">
        <v>0</v>
      </c>
      <c r="GU369" t="s">
        <v>6</v>
      </c>
      <c r="GV369">
        <f t="shared" si="454"/>
        <v>0</v>
      </c>
      <c r="GW369">
        <v>1</v>
      </c>
      <c r="GX369">
        <f t="shared" si="455"/>
        <v>0</v>
      </c>
      <c r="HA369">
        <v>0</v>
      </c>
      <c r="HB369">
        <v>0</v>
      </c>
      <c r="IK369">
        <v>0</v>
      </c>
    </row>
    <row r="370" spans="1:255" x14ac:dyDescent="0.2">
      <c r="A370" s="2">
        <v>17</v>
      </c>
      <c r="B370" s="2">
        <v>1</v>
      </c>
      <c r="C370" s="2">
        <f>ROW(SmtRes!A807)</f>
        <v>807</v>
      </c>
      <c r="D370" s="2">
        <f>ROW(EtalonRes!A805)</f>
        <v>805</v>
      </c>
      <c r="E370" s="2" t="s">
        <v>636</v>
      </c>
      <c r="F370" s="2" t="s">
        <v>637</v>
      </c>
      <c r="G370" s="2" t="s">
        <v>638</v>
      </c>
      <c r="H370" s="2" t="s">
        <v>90</v>
      </c>
      <c r="I370" s="2">
        <f>ROUND(9/100,9)</f>
        <v>0.09</v>
      </c>
      <c r="J370" s="2">
        <v>0</v>
      </c>
      <c r="K370" s="2"/>
      <c r="L370" s="2"/>
      <c r="M370" s="2"/>
      <c r="N370" s="2"/>
      <c r="O370" s="2">
        <f t="shared" si="422"/>
        <v>234.57</v>
      </c>
      <c r="P370" s="2">
        <f t="shared" si="423"/>
        <v>38.67</v>
      </c>
      <c r="Q370" s="2">
        <f t="shared" si="424"/>
        <v>4.8899999999999997</v>
      </c>
      <c r="R370" s="2">
        <f t="shared" si="425"/>
        <v>1.27</v>
      </c>
      <c r="S370" s="2">
        <f t="shared" si="426"/>
        <v>191.01</v>
      </c>
      <c r="T370" s="2">
        <f t="shared" si="427"/>
        <v>0</v>
      </c>
      <c r="U370" s="2">
        <f t="shared" si="428"/>
        <v>21.06</v>
      </c>
      <c r="V370" s="2">
        <f t="shared" si="429"/>
        <v>0.1008</v>
      </c>
      <c r="W370" s="2">
        <f t="shared" si="430"/>
        <v>0</v>
      </c>
      <c r="X370" s="2">
        <f t="shared" si="431"/>
        <v>198.05</v>
      </c>
      <c r="Y370" s="2">
        <f t="shared" si="432"/>
        <v>115.37</v>
      </c>
      <c r="Z370" s="2"/>
      <c r="AA370" s="2">
        <v>16697018</v>
      </c>
      <c r="AB370" s="2">
        <f t="shared" si="433"/>
        <v>2606.36</v>
      </c>
      <c r="AC370" s="2">
        <f t="shared" si="434"/>
        <v>429.67</v>
      </c>
      <c r="AD370" s="2">
        <f t="shared" si="456"/>
        <v>54.31</v>
      </c>
      <c r="AE370" s="2">
        <f t="shared" si="457"/>
        <v>14.06</v>
      </c>
      <c r="AF370" s="2">
        <f t="shared" si="457"/>
        <v>2122.38</v>
      </c>
      <c r="AG370" s="2">
        <f t="shared" si="435"/>
        <v>0</v>
      </c>
      <c r="AH370" s="2">
        <f t="shared" si="458"/>
        <v>234</v>
      </c>
      <c r="AI370" s="2">
        <f t="shared" si="458"/>
        <v>1.1200000000000001</v>
      </c>
      <c r="AJ370" s="2">
        <f t="shared" si="436"/>
        <v>0</v>
      </c>
      <c r="AK370" s="2">
        <v>2606.36</v>
      </c>
      <c r="AL370" s="2">
        <v>429.67</v>
      </c>
      <c r="AM370" s="2">
        <v>54.31</v>
      </c>
      <c r="AN370" s="2">
        <v>14.06</v>
      </c>
      <c r="AO370" s="2">
        <v>2122.38</v>
      </c>
      <c r="AP370" s="2">
        <v>0</v>
      </c>
      <c r="AQ370" s="2">
        <v>234</v>
      </c>
      <c r="AR370" s="2">
        <v>1.1200000000000001</v>
      </c>
      <c r="AS370" s="2">
        <v>0</v>
      </c>
      <c r="AT370" s="2">
        <v>103</v>
      </c>
      <c r="AU370" s="2">
        <v>60</v>
      </c>
      <c r="AV370" s="2">
        <v>1</v>
      </c>
      <c r="AW370" s="2">
        <v>1</v>
      </c>
      <c r="AX370" s="2"/>
      <c r="AY370" s="2"/>
      <c r="AZ370" s="2">
        <v>1</v>
      </c>
      <c r="BA370" s="2">
        <v>1</v>
      </c>
      <c r="BB370" s="2">
        <v>1</v>
      </c>
      <c r="BC370" s="2">
        <v>1</v>
      </c>
      <c r="BD370" s="2" t="s">
        <v>6</v>
      </c>
      <c r="BE370" s="2" t="s">
        <v>6</v>
      </c>
      <c r="BF370" s="2" t="s">
        <v>6</v>
      </c>
      <c r="BG370" s="2" t="s">
        <v>6</v>
      </c>
      <c r="BH370" s="2">
        <v>0</v>
      </c>
      <c r="BI370" s="2">
        <v>1</v>
      </c>
      <c r="BJ370" s="2" t="s">
        <v>639</v>
      </c>
      <c r="BK370" s="2"/>
      <c r="BL370" s="2"/>
      <c r="BM370" s="2">
        <v>65007</v>
      </c>
      <c r="BN370" s="2">
        <v>0</v>
      </c>
      <c r="BO370" s="2" t="s">
        <v>6</v>
      </c>
      <c r="BP370" s="2">
        <v>0</v>
      </c>
      <c r="BQ370" s="2">
        <v>6</v>
      </c>
      <c r="BR370" s="2">
        <v>0</v>
      </c>
      <c r="BS370" s="2">
        <v>1</v>
      </c>
      <c r="BT370" s="2">
        <v>1</v>
      </c>
      <c r="BU370" s="2">
        <v>1</v>
      </c>
      <c r="BV370" s="2">
        <v>1</v>
      </c>
      <c r="BW370" s="2">
        <v>1</v>
      </c>
      <c r="BX370" s="2">
        <v>1</v>
      </c>
      <c r="BY370" s="2" t="s">
        <v>6</v>
      </c>
      <c r="BZ370" s="2">
        <v>103</v>
      </c>
      <c r="CA370" s="2">
        <v>60</v>
      </c>
      <c r="CB370" s="2"/>
      <c r="CC370" s="2"/>
      <c r="CD370" s="2"/>
      <c r="CE370" s="2"/>
      <c r="CF370" s="2">
        <v>0</v>
      </c>
      <c r="CG370" s="2">
        <v>0</v>
      </c>
      <c r="CH370" s="2"/>
      <c r="CI370" s="2"/>
      <c r="CJ370" s="2"/>
      <c r="CK370" s="2"/>
      <c r="CL370" s="2"/>
      <c r="CM370" s="2">
        <v>0</v>
      </c>
      <c r="CN370" s="2" t="s">
        <v>6</v>
      </c>
      <c r="CO370" s="2">
        <v>0</v>
      </c>
      <c r="CP370" s="2">
        <f t="shared" si="437"/>
        <v>234.57</v>
      </c>
      <c r="CQ370" s="2">
        <f t="shared" si="438"/>
        <v>429.67</v>
      </c>
      <c r="CR370" s="2">
        <f t="shared" si="439"/>
        <v>54.31</v>
      </c>
      <c r="CS370" s="2">
        <f t="shared" si="440"/>
        <v>14.06</v>
      </c>
      <c r="CT370" s="2">
        <f t="shared" si="441"/>
        <v>2122.38</v>
      </c>
      <c r="CU370" s="2">
        <f t="shared" si="442"/>
        <v>0</v>
      </c>
      <c r="CV370" s="2">
        <f t="shared" si="443"/>
        <v>234</v>
      </c>
      <c r="CW370" s="2">
        <f t="shared" si="444"/>
        <v>1.1200000000000001</v>
      </c>
      <c r="CX370" s="2">
        <f t="shared" si="445"/>
        <v>0</v>
      </c>
      <c r="CY370" s="2">
        <f t="shared" si="446"/>
        <v>198.04840000000002</v>
      </c>
      <c r="CZ370" s="2">
        <f t="shared" si="447"/>
        <v>115.36799999999999</v>
      </c>
      <c r="DA370" s="2"/>
      <c r="DB370" s="2"/>
      <c r="DC370" s="2" t="s">
        <v>6</v>
      </c>
      <c r="DD370" s="2" t="s">
        <v>6</v>
      </c>
      <c r="DE370" s="2" t="s">
        <v>6</v>
      </c>
      <c r="DF370" s="2" t="s">
        <v>6</v>
      </c>
      <c r="DG370" s="2" t="s">
        <v>6</v>
      </c>
      <c r="DH370" s="2" t="s">
        <v>6</v>
      </c>
      <c r="DI370" s="2" t="s">
        <v>6</v>
      </c>
      <c r="DJ370" s="2" t="s">
        <v>6</v>
      </c>
      <c r="DK370" s="2" t="s">
        <v>6</v>
      </c>
      <c r="DL370" s="2" t="s">
        <v>6</v>
      </c>
      <c r="DM370" s="2" t="s">
        <v>6</v>
      </c>
      <c r="DN370" s="2">
        <v>0</v>
      </c>
      <c r="DO370" s="2">
        <v>0</v>
      </c>
      <c r="DP370" s="2">
        <v>1</v>
      </c>
      <c r="DQ370" s="2">
        <v>1</v>
      </c>
      <c r="DR370" s="2"/>
      <c r="DS370" s="2"/>
      <c r="DT370" s="2"/>
      <c r="DU370" s="2">
        <v>1013</v>
      </c>
      <c r="DV370" s="2" t="s">
        <v>90</v>
      </c>
      <c r="DW370" s="2" t="s">
        <v>90</v>
      </c>
      <c r="DX370" s="2">
        <v>1</v>
      </c>
      <c r="DY370" s="2"/>
      <c r="DZ370" s="2"/>
      <c r="EA370" s="2"/>
      <c r="EB370" s="2"/>
      <c r="EC370" s="2"/>
      <c r="ED370" s="2"/>
      <c r="EE370" s="2">
        <v>16510586</v>
      </c>
      <c r="EF370" s="2">
        <v>6</v>
      </c>
      <c r="EG370" s="2" t="s">
        <v>20</v>
      </c>
      <c r="EH370" s="2">
        <v>0</v>
      </c>
      <c r="EI370" s="2" t="s">
        <v>6</v>
      </c>
      <c r="EJ370" s="2">
        <v>1</v>
      </c>
      <c r="EK370" s="2">
        <v>65007</v>
      </c>
      <c r="EL370" s="2" t="s">
        <v>640</v>
      </c>
      <c r="EM370" s="2" t="s">
        <v>111</v>
      </c>
      <c r="EN370" s="2"/>
      <c r="EO370" s="2" t="s">
        <v>6</v>
      </c>
      <c r="EP370" s="2"/>
      <c r="EQ370" s="2">
        <v>131072</v>
      </c>
      <c r="ER370" s="2">
        <v>2606.36</v>
      </c>
      <c r="ES370" s="2">
        <v>429.67</v>
      </c>
      <c r="ET370" s="2">
        <v>54.31</v>
      </c>
      <c r="EU370" s="2">
        <v>14.06</v>
      </c>
      <c r="EV370" s="2">
        <v>2122.38</v>
      </c>
      <c r="EW370" s="2">
        <v>234</v>
      </c>
      <c r="EX370" s="2">
        <v>1.1200000000000001</v>
      </c>
      <c r="EY370" s="2">
        <v>0</v>
      </c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>
        <v>0</v>
      </c>
      <c r="FR370" s="2">
        <f t="shared" si="448"/>
        <v>0</v>
      </c>
      <c r="FS370" s="2">
        <v>0</v>
      </c>
      <c r="FT370" s="2"/>
      <c r="FU370" s="2"/>
      <c r="FV370" s="2"/>
      <c r="FW370" s="2"/>
      <c r="FX370" s="2">
        <v>103</v>
      </c>
      <c r="FY370" s="2">
        <v>60</v>
      </c>
      <c r="FZ370" s="2"/>
      <c r="GA370" s="2" t="s">
        <v>6</v>
      </c>
      <c r="GB370" s="2"/>
      <c r="GC370" s="2"/>
      <c r="GD370" s="2">
        <v>0</v>
      </c>
      <c r="GE370" s="2"/>
      <c r="GF370" s="2">
        <v>911240604</v>
      </c>
      <c r="GG370" s="2">
        <v>2</v>
      </c>
      <c r="GH370" s="2">
        <v>1</v>
      </c>
      <c r="GI370" s="2">
        <v>-2</v>
      </c>
      <c r="GJ370" s="2">
        <v>0</v>
      </c>
      <c r="GK370" s="2">
        <f>ROUND(R370*(R12)/100,2)</f>
        <v>0</v>
      </c>
      <c r="GL370" s="2">
        <f t="shared" si="449"/>
        <v>0</v>
      </c>
      <c r="GM370" s="2">
        <f t="shared" si="450"/>
        <v>547.99</v>
      </c>
      <c r="GN370" s="2">
        <f t="shared" si="451"/>
        <v>547.99</v>
      </c>
      <c r="GO370" s="2">
        <f t="shared" si="452"/>
        <v>0</v>
      </c>
      <c r="GP370" s="2">
        <f t="shared" si="453"/>
        <v>0</v>
      </c>
      <c r="GQ370" s="2"/>
      <c r="GR370" s="2">
        <v>0</v>
      </c>
      <c r="GS370" s="2">
        <v>3</v>
      </c>
      <c r="GT370" s="2">
        <v>0</v>
      </c>
      <c r="GU370" s="2" t="s">
        <v>6</v>
      </c>
      <c r="GV370" s="2">
        <f t="shared" si="454"/>
        <v>0</v>
      </c>
      <c r="GW370" s="2">
        <v>1</v>
      </c>
      <c r="GX370" s="2">
        <f t="shared" si="455"/>
        <v>0</v>
      </c>
      <c r="GY370" s="2"/>
      <c r="GZ370" s="2"/>
      <c r="HA370" s="2">
        <v>0</v>
      </c>
      <c r="HB370" s="2">
        <v>0</v>
      </c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>
        <v>0</v>
      </c>
      <c r="IL370" s="2"/>
      <c r="IM370" s="2"/>
      <c r="IN370" s="2"/>
      <c r="IO370" s="2"/>
      <c r="IP370" s="2"/>
      <c r="IQ370" s="2"/>
      <c r="IR370" s="2"/>
      <c r="IS370" s="2"/>
      <c r="IT370" s="2"/>
      <c r="IU370" s="2"/>
    </row>
    <row r="371" spans="1:255" x14ac:dyDescent="0.2">
      <c r="A371">
        <v>17</v>
      </c>
      <c r="B371">
        <v>1</v>
      </c>
      <c r="C371">
        <f>ROW(SmtRes!A814)</f>
        <v>814</v>
      </c>
      <c r="D371">
        <f>ROW(EtalonRes!A812)</f>
        <v>812</v>
      </c>
      <c r="E371" t="s">
        <v>636</v>
      </c>
      <c r="F371" t="s">
        <v>637</v>
      </c>
      <c r="G371" t="s">
        <v>638</v>
      </c>
      <c r="H371" t="s">
        <v>90</v>
      </c>
      <c r="I371">
        <f>ROUND(9/100,9)</f>
        <v>0.09</v>
      </c>
      <c r="J371">
        <v>0</v>
      </c>
      <c r="O371">
        <f t="shared" si="422"/>
        <v>1538.79</v>
      </c>
      <c r="P371">
        <f t="shared" si="423"/>
        <v>253.68</v>
      </c>
      <c r="Q371">
        <f t="shared" si="424"/>
        <v>32.06</v>
      </c>
      <c r="R371">
        <f t="shared" si="425"/>
        <v>8.3000000000000007</v>
      </c>
      <c r="S371">
        <f t="shared" si="426"/>
        <v>1253.05</v>
      </c>
      <c r="T371">
        <f t="shared" si="427"/>
        <v>0</v>
      </c>
      <c r="U371">
        <f t="shared" si="428"/>
        <v>21.06</v>
      </c>
      <c r="V371">
        <f t="shared" si="429"/>
        <v>0.1008</v>
      </c>
      <c r="W371">
        <f t="shared" si="430"/>
        <v>0</v>
      </c>
      <c r="X371">
        <f t="shared" si="431"/>
        <v>1299.19</v>
      </c>
      <c r="Y371">
        <f t="shared" si="432"/>
        <v>756.81</v>
      </c>
      <c r="AA371">
        <v>16697019</v>
      </c>
      <c r="AB371">
        <f t="shared" si="433"/>
        <v>2606.36</v>
      </c>
      <c r="AC371">
        <f t="shared" si="434"/>
        <v>429.67</v>
      </c>
      <c r="AD371">
        <f t="shared" si="456"/>
        <v>54.31</v>
      </c>
      <c r="AE371">
        <f t="shared" si="457"/>
        <v>14.06</v>
      </c>
      <c r="AF371">
        <f t="shared" si="457"/>
        <v>2122.38</v>
      </c>
      <c r="AG371">
        <f t="shared" si="435"/>
        <v>0</v>
      </c>
      <c r="AH371">
        <f t="shared" si="458"/>
        <v>234</v>
      </c>
      <c r="AI371">
        <f t="shared" si="458"/>
        <v>1.1200000000000001</v>
      </c>
      <c r="AJ371">
        <f t="shared" si="436"/>
        <v>0</v>
      </c>
      <c r="AK371">
        <v>2606.36</v>
      </c>
      <c r="AL371">
        <v>429.67</v>
      </c>
      <c r="AM371">
        <v>54.31</v>
      </c>
      <c r="AN371">
        <v>14.06</v>
      </c>
      <c r="AO371">
        <v>2122.38</v>
      </c>
      <c r="AP371">
        <v>0</v>
      </c>
      <c r="AQ371">
        <v>234</v>
      </c>
      <c r="AR371">
        <v>1.1200000000000001</v>
      </c>
      <c r="AS371">
        <v>0</v>
      </c>
      <c r="AT371">
        <v>103</v>
      </c>
      <c r="AU371">
        <v>60</v>
      </c>
      <c r="AV371">
        <v>1</v>
      </c>
      <c r="AW371">
        <v>1</v>
      </c>
      <c r="AZ371">
        <v>6.56</v>
      </c>
      <c r="BA371">
        <v>6.56</v>
      </c>
      <c r="BB371">
        <v>6.56</v>
      </c>
      <c r="BC371">
        <v>6.56</v>
      </c>
      <c r="BD371" t="s">
        <v>6</v>
      </c>
      <c r="BE371" t="s">
        <v>6</v>
      </c>
      <c r="BF371" t="s">
        <v>6</v>
      </c>
      <c r="BG371" t="s">
        <v>6</v>
      </c>
      <c r="BH371">
        <v>0</v>
      </c>
      <c r="BI371">
        <v>1</v>
      </c>
      <c r="BJ371" t="s">
        <v>639</v>
      </c>
      <c r="BM371">
        <v>65007</v>
      </c>
      <c r="BN371">
        <v>0</v>
      </c>
      <c r="BO371" t="s">
        <v>6</v>
      </c>
      <c r="BP371">
        <v>0</v>
      </c>
      <c r="BQ371">
        <v>6</v>
      </c>
      <c r="BR371">
        <v>0</v>
      </c>
      <c r="BS371">
        <v>6.56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6</v>
      </c>
      <c r="BZ371">
        <v>103</v>
      </c>
      <c r="CA371">
        <v>60</v>
      </c>
      <c r="CF371">
        <v>0</v>
      </c>
      <c r="CG371">
        <v>0</v>
      </c>
      <c r="CM371">
        <v>0</v>
      </c>
      <c r="CN371" t="s">
        <v>6</v>
      </c>
      <c r="CO371">
        <v>0</v>
      </c>
      <c r="CP371">
        <f t="shared" si="437"/>
        <v>1538.79</v>
      </c>
      <c r="CQ371">
        <f t="shared" si="438"/>
        <v>2818.6351999999997</v>
      </c>
      <c r="CR371">
        <f t="shared" si="439"/>
        <v>356.27359999999999</v>
      </c>
      <c r="CS371">
        <f t="shared" si="440"/>
        <v>92.233599999999996</v>
      </c>
      <c r="CT371">
        <f t="shared" si="441"/>
        <v>13922.8128</v>
      </c>
      <c r="CU371">
        <f t="shared" si="442"/>
        <v>0</v>
      </c>
      <c r="CV371">
        <f t="shared" si="443"/>
        <v>234</v>
      </c>
      <c r="CW371">
        <f t="shared" si="444"/>
        <v>1.1200000000000001</v>
      </c>
      <c r="CX371">
        <f t="shared" si="445"/>
        <v>0</v>
      </c>
      <c r="CY371">
        <f t="shared" si="446"/>
        <v>1299.1904999999999</v>
      </c>
      <c r="CZ371">
        <f t="shared" si="447"/>
        <v>756.81</v>
      </c>
      <c r="DC371" t="s">
        <v>6</v>
      </c>
      <c r="DD371" t="s">
        <v>6</v>
      </c>
      <c r="DE371" t="s">
        <v>6</v>
      </c>
      <c r="DF371" t="s">
        <v>6</v>
      </c>
      <c r="DG371" t="s">
        <v>6</v>
      </c>
      <c r="DH371" t="s">
        <v>6</v>
      </c>
      <c r="DI371" t="s">
        <v>6</v>
      </c>
      <c r="DJ371" t="s">
        <v>6</v>
      </c>
      <c r="DK371" t="s">
        <v>6</v>
      </c>
      <c r="DL371" t="s">
        <v>6</v>
      </c>
      <c r="DM371" t="s">
        <v>6</v>
      </c>
      <c r="DN371">
        <v>0</v>
      </c>
      <c r="DO371">
        <v>0</v>
      </c>
      <c r="DP371">
        <v>1</v>
      </c>
      <c r="DQ371">
        <v>1</v>
      </c>
      <c r="DU371">
        <v>1013</v>
      </c>
      <c r="DV371" t="s">
        <v>90</v>
      </c>
      <c r="DW371" t="s">
        <v>90</v>
      </c>
      <c r="DX371">
        <v>1</v>
      </c>
      <c r="EE371">
        <v>16510586</v>
      </c>
      <c r="EF371">
        <v>6</v>
      </c>
      <c r="EG371" t="s">
        <v>20</v>
      </c>
      <c r="EH371">
        <v>0</v>
      </c>
      <c r="EI371" t="s">
        <v>6</v>
      </c>
      <c r="EJ371">
        <v>1</v>
      </c>
      <c r="EK371">
        <v>65007</v>
      </c>
      <c r="EL371" t="s">
        <v>640</v>
      </c>
      <c r="EM371" t="s">
        <v>111</v>
      </c>
      <c r="EO371" t="s">
        <v>6</v>
      </c>
      <c r="EQ371">
        <v>131072</v>
      </c>
      <c r="ER371">
        <v>2606.36</v>
      </c>
      <c r="ES371">
        <v>429.67</v>
      </c>
      <c r="ET371">
        <v>54.31</v>
      </c>
      <c r="EU371">
        <v>14.06</v>
      </c>
      <c r="EV371">
        <v>2122.38</v>
      </c>
      <c r="EW371">
        <v>234</v>
      </c>
      <c r="EX371">
        <v>1.1200000000000001</v>
      </c>
      <c r="EY371">
        <v>0</v>
      </c>
      <c r="FQ371">
        <v>0</v>
      </c>
      <c r="FR371">
        <f t="shared" si="448"/>
        <v>0</v>
      </c>
      <c r="FS371">
        <v>0</v>
      </c>
      <c r="FX371">
        <v>103</v>
      </c>
      <c r="FY371">
        <v>60</v>
      </c>
      <c r="GA371" t="s">
        <v>6</v>
      </c>
      <c r="GD371">
        <v>0</v>
      </c>
      <c r="GF371">
        <v>911240604</v>
      </c>
      <c r="GG371">
        <v>1</v>
      </c>
      <c r="GH371">
        <v>1</v>
      </c>
      <c r="GI371">
        <v>4</v>
      </c>
      <c r="GJ371">
        <v>0</v>
      </c>
      <c r="GK371">
        <f>ROUND(R371*(S12)/100,2)</f>
        <v>0</v>
      </c>
      <c r="GL371">
        <f t="shared" si="449"/>
        <v>0</v>
      </c>
      <c r="GM371">
        <f t="shared" si="450"/>
        <v>3594.79</v>
      </c>
      <c r="GN371">
        <f t="shared" si="451"/>
        <v>3594.79</v>
      </c>
      <c r="GO371">
        <f t="shared" si="452"/>
        <v>0</v>
      </c>
      <c r="GP371">
        <f t="shared" si="453"/>
        <v>0</v>
      </c>
      <c r="GR371">
        <v>0</v>
      </c>
      <c r="GS371">
        <v>3</v>
      </c>
      <c r="GT371">
        <v>0</v>
      </c>
      <c r="GU371" t="s">
        <v>6</v>
      </c>
      <c r="GV371">
        <f t="shared" si="454"/>
        <v>0</v>
      </c>
      <c r="GW371">
        <v>1</v>
      </c>
      <c r="GX371">
        <f t="shared" si="455"/>
        <v>0</v>
      </c>
      <c r="HA371">
        <v>0</v>
      </c>
      <c r="HB371">
        <v>0</v>
      </c>
      <c r="IK371">
        <v>0</v>
      </c>
    </row>
    <row r="372" spans="1:255" x14ac:dyDescent="0.2">
      <c r="A372" s="2">
        <v>18</v>
      </c>
      <c r="B372" s="2">
        <v>1</v>
      </c>
      <c r="C372" s="2">
        <v>807</v>
      </c>
      <c r="D372" s="2"/>
      <c r="E372" s="2" t="s">
        <v>641</v>
      </c>
      <c r="F372" s="2" t="s">
        <v>642</v>
      </c>
      <c r="G372" s="2" t="s">
        <v>643</v>
      </c>
      <c r="H372" s="2" t="s">
        <v>440</v>
      </c>
      <c r="I372" s="2">
        <f>I370*J372</f>
        <v>9</v>
      </c>
      <c r="J372" s="2">
        <v>100</v>
      </c>
      <c r="K372" s="2"/>
      <c r="L372" s="2"/>
      <c r="M372" s="2"/>
      <c r="N372" s="2"/>
      <c r="O372" s="2">
        <f t="shared" si="422"/>
        <v>136.53</v>
      </c>
      <c r="P372" s="2">
        <f t="shared" si="423"/>
        <v>136.53</v>
      </c>
      <c r="Q372" s="2">
        <f t="shared" si="424"/>
        <v>0</v>
      </c>
      <c r="R372" s="2">
        <f t="shared" si="425"/>
        <v>0</v>
      </c>
      <c r="S372" s="2">
        <f t="shared" si="426"/>
        <v>0</v>
      </c>
      <c r="T372" s="2">
        <f t="shared" si="427"/>
        <v>0</v>
      </c>
      <c r="U372" s="2">
        <f t="shared" si="428"/>
        <v>0</v>
      </c>
      <c r="V372" s="2">
        <f t="shared" si="429"/>
        <v>0</v>
      </c>
      <c r="W372" s="2">
        <f t="shared" si="430"/>
        <v>0</v>
      </c>
      <c r="X372" s="2">
        <f t="shared" si="431"/>
        <v>0</v>
      </c>
      <c r="Y372" s="2">
        <f t="shared" si="432"/>
        <v>0</v>
      </c>
      <c r="Z372" s="2"/>
      <c r="AA372" s="2">
        <v>16697018</v>
      </c>
      <c r="AB372" s="2">
        <f t="shared" si="433"/>
        <v>15.17</v>
      </c>
      <c r="AC372" s="2">
        <f t="shared" si="434"/>
        <v>15.17</v>
      </c>
      <c r="AD372" s="2">
        <f t="shared" si="456"/>
        <v>0</v>
      </c>
      <c r="AE372" s="2">
        <f t="shared" si="457"/>
        <v>0</v>
      </c>
      <c r="AF372" s="2">
        <f t="shared" si="457"/>
        <v>0</v>
      </c>
      <c r="AG372" s="2">
        <f t="shared" si="435"/>
        <v>0</v>
      </c>
      <c r="AH372" s="2">
        <f t="shared" si="458"/>
        <v>0</v>
      </c>
      <c r="AI372" s="2">
        <f t="shared" si="458"/>
        <v>0</v>
      </c>
      <c r="AJ372" s="2">
        <f t="shared" si="436"/>
        <v>0</v>
      </c>
      <c r="AK372" s="2">
        <v>15.17</v>
      </c>
      <c r="AL372" s="2">
        <v>15.17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103</v>
      </c>
      <c r="AU372" s="2">
        <v>60</v>
      </c>
      <c r="AV372" s="2">
        <v>1</v>
      </c>
      <c r="AW372" s="2">
        <v>1</v>
      </c>
      <c r="AX372" s="2"/>
      <c r="AY372" s="2"/>
      <c r="AZ372" s="2">
        <v>1</v>
      </c>
      <c r="BA372" s="2">
        <v>1</v>
      </c>
      <c r="BB372" s="2">
        <v>1</v>
      </c>
      <c r="BC372" s="2">
        <v>1</v>
      </c>
      <c r="BD372" s="2" t="s">
        <v>6</v>
      </c>
      <c r="BE372" s="2" t="s">
        <v>6</v>
      </c>
      <c r="BF372" s="2" t="s">
        <v>6</v>
      </c>
      <c r="BG372" s="2" t="s">
        <v>6</v>
      </c>
      <c r="BH372" s="2">
        <v>3</v>
      </c>
      <c r="BI372" s="2">
        <v>1</v>
      </c>
      <c r="BJ372" s="2" t="s">
        <v>644</v>
      </c>
      <c r="BK372" s="2"/>
      <c r="BL372" s="2"/>
      <c r="BM372" s="2">
        <v>65007</v>
      </c>
      <c r="BN372" s="2">
        <v>0</v>
      </c>
      <c r="BO372" s="2" t="s">
        <v>6</v>
      </c>
      <c r="BP372" s="2">
        <v>0</v>
      </c>
      <c r="BQ372" s="2">
        <v>6</v>
      </c>
      <c r="BR372" s="2">
        <v>0</v>
      </c>
      <c r="BS372" s="2">
        <v>1</v>
      </c>
      <c r="BT372" s="2">
        <v>1</v>
      </c>
      <c r="BU372" s="2">
        <v>1</v>
      </c>
      <c r="BV372" s="2">
        <v>1</v>
      </c>
      <c r="BW372" s="2">
        <v>1</v>
      </c>
      <c r="BX372" s="2">
        <v>1</v>
      </c>
      <c r="BY372" s="2" t="s">
        <v>6</v>
      </c>
      <c r="BZ372" s="2">
        <v>103</v>
      </c>
      <c r="CA372" s="2">
        <v>60</v>
      </c>
      <c r="CB372" s="2"/>
      <c r="CC372" s="2"/>
      <c r="CD372" s="2"/>
      <c r="CE372" s="2"/>
      <c r="CF372" s="2">
        <v>0</v>
      </c>
      <c r="CG372" s="2">
        <v>0</v>
      </c>
      <c r="CH372" s="2"/>
      <c r="CI372" s="2"/>
      <c r="CJ372" s="2"/>
      <c r="CK372" s="2"/>
      <c r="CL372" s="2"/>
      <c r="CM372" s="2">
        <v>0</v>
      </c>
      <c r="CN372" s="2" t="s">
        <v>6</v>
      </c>
      <c r="CO372" s="2">
        <v>0</v>
      </c>
      <c r="CP372" s="2">
        <f t="shared" si="437"/>
        <v>136.53</v>
      </c>
      <c r="CQ372" s="2">
        <f t="shared" si="438"/>
        <v>15.17</v>
      </c>
      <c r="CR372" s="2">
        <f t="shared" si="439"/>
        <v>0</v>
      </c>
      <c r="CS372" s="2">
        <f t="shared" si="440"/>
        <v>0</v>
      </c>
      <c r="CT372" s="2">
        <f t="shared" si="441"/>
        <v>0</v>
      </c>
      <c r="CU372" s="2">
        <f t="shared" si="442"/>
        <v>0</v>
      </c>
      <c r="CV372" s="2">
        <f t="shared" si="443"/>
        <v>0</v>
      </c>
      <c r="CW372" s="2">
        <f t="shared" si="444"/>
        <v>0</v>
      </c>
      <c r="CX372" s="2">
        <f t="shared" si="445"/>
        <v>0</v>
      </c>
      <c r="CY372" s="2">
        <f t="shared" si="446"/>
        <v>0</v>
      </c>
      <c r="CZ372" s="2">
        <f t="shared" si="447"/>
        <v>0</v>
      </c>
      <c r="DA372" s="2"/>
      <c r="DB372" s="2"/>
      <c r="DC372" s="2" t="s">
        <v>6</v>
      </c>
      <c r="DD372" s="2" t="s">
        <v>6</v>
      </c>
      <c r="DE372" s="2" t="s">
        <v>6</v>
      </c>
      <c r="DF372" s="2" t="s">
        <v>6</v>
      </c>
      <c r="DG372" s="2" t="s">
        <v>6</v>
      </c>
      <c r="DH372" s="2" t="s">
        <v>6</v>
      </c>
      <c r="DI372" s="2" t="s">
        <v>6</v>
      </c>
      <c r="DJ372" s="2" t="s">
        <v>6</v>
      </c>
      <c r="DK372" s="2" t="s">
        <v>6</v>
      </c>
      <c r="DL372" s="2" t="s">
        <v>6</v>
      </c>
      <c r="DM372" s="2" t="s">
        <v>6</v>
      </c>
      <c r="DN372" s="2">
        <v>0</v>
      </c>
      <c r="DO372" s="2">
        <v>0</v>
      </c>
      <c r="DP372" s="2">
        <v>1</v>
      </c>
      <c r="DQ372" s="2">
        <v>1</v>
      </c>
      <c r="DR372" s="2"/>
      <c r="DS372" s="2"/>
      <c r="DT372" s="2"/>
      <c r="DU372" s="2">
        <v>1010</v>
      </c>
      <c r="DV372" s="2" t="s">
        <v>440</v>
      </c>
      <c r="DW372" s="2" t="s">
        <v>440</v>
      </c>
      <c r="DX372" s="2">
        <v>1</v>
      </c>
      <c r="DY372" s="2"/>
      <c r="DZ372" s="2"/>
      <c r="EA372" s="2"/>
      <c r="EB372" s="2"/>
      <c r="EC372" s="2"/>
      <c r="ED372" s="2"/>
      <c r="EE372" s="2">
        <v>16510586</v>
      </c>
      <c r="EF372" s="2">
        <v>6</v>
      </c>
      <c r="EG372" s="2" t="s">
        <v>20</v>
      </c>
      <c r="EH372" s="2">
        <v>0</v>
      </c>
      <c r="EI372" s="2" t="s">
        <v>6</v>
      </c>
      <c r="EJ372" s="2">
        <v>1</v>
      </c>
      <c r="EK372" s="2">
        <v>65007</v>
      </c>
      <c r="EL372" s="2" t="s">
        <v>640</v>
      </c>
      <c r="EM372" s="2" t="s">
        <v>111</v>
      </c>
      <c r="EN372" s="2"/>
      <c r="EO372" s="2" t="s">
        <v>6</v>
      </c>
      <c r="EP372" s="2"/>
      <c r="EQ372" s="2">
        <v>0</v>
      </c>
      <c r="ER372" s="2">
        <v>15.17</v>
      </c>
      <c r="ES372" s="2">
        <v>15.17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>
        <v>0</v>
      </c>
      <c r="FR372" s="2">
        <f t="shared" si="448"/>
        <v>0</v>
      </c>
      <c r="FS372" s="2">
        <v>0</v>
      </c>
      <c r="FT372" s="2"/>
      <c r="FU372" s="2"/>
      <c r="FV372" s="2"/>
      <c r="FW372" s="2"/>
      <c r="FX372" s="2">
        <v>103</v>
      </c>
      <c r="FY372" s="2">
        <v>60</v>
      </c>
      <c r="FZ372" s="2"/>
      <c r="GA372" s="2" t="s">
        <v>6</v>
      </c>
      <c r="GB372" s="2"/>
      <c r="GC372" s="2"/>
      <c r="GD372" s="2">
        <v>0</v>
      </c>
      <c r="GE372" s="2"/>
      <c r="GF372" s="2">
        <v>-256081259</v>
      </c>
      <c r="GG372" s="2">
        <v>2</v>
      </c>
      <c r="GH372" s="2">
        <v>1</v>
      </c>
      <c r="GI372" s="2">
        <v>-2</v>
      </c>
      <c r="GJ372" s="2">
        <v>0</v>
      </c>
      <c r="GK372" s="2">
        <f>ROUND(R372*(R12)/100,2)</f>
        <v>0</v>
      </c>
      <c r="GL372" s="2">
        <f t="shared" si="449"/>
        <v>0</v>
      </c>
      <c r="GM372" s="2">
        <f t="shared" si="450"/>
        <v>136.53</v>
      </c>
      <c r="GN372" s="2">
        <f t="shared" si="451"/>
        <v>136.53</v>
      </c>
      <c r="GO372" s="2">
        <f t="shared" si="452"/>
        <v>0</v>
      </c>
      <c r="GP372" s="2">
        <f t="shared" si="453"/>
        <v>0</v>
      </c>
      <c r="GQ372" s="2"/>
      <c r="GR372" s="2">
        <v>0</v>
      </c>
      <c r="GS372" s="2">
        <v>3</v>
      </c>
      <c r="GT372" s="2">
        <v>0</v>
      </c>
      <c r="GU372" s="2" t="s">
        <v>6</v>
      </c>
      <c r="GV372" s="2">
        <f t="shared" si="454"/>
        <v>0</v>
      </c>
      <c r="GW372" s="2">
        <v>1</v>
      </c>
      <c r="GX372" s="2">
        <f t="shared" si="455"/>
        <v>0</v>
      </c>
      <c r="GY372" s="2"/>
      <c r="GZ372" s="2"/>
      <c r="HA372" s="2">
        <v>0</v>
      </c>
      <c r="HB372" s="2">
        <v>0</v>
      </c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>
        <v>0</v>
      </c>
      <c r="IL372" s="2"/>
      <c r="IM372" s="2"/>
      <c r="IN372" s="2"/>
      <c r="IO372" s="2"/>
      <c r="IP372" s="2"/>
      <c r="IQ372" s="2"/>
      <c r="IR372" s="2"/>
      <c r="IS372" s="2"/>
      <c r="IT372" s="2"/>
      <c r="IU372" s="2"/>
    </row>
    <row r="373" spans="1:255" x14ac:dyDescent="0.2">
      <c r="A373">
        <v>18</v>
      </c>
      <c r="B373">
        <v>1</v>
      </c>
      <c r="C373">
        <v>814</v>
      </c>
      <c r="E373" t="s">
        <v>641</v>
      </c>
      <c r="F373" t="s">
        <v>642</v>
      </c>
      <c r="G373" t="s">
        <v>643</v>
      </c>
      <c r="H373" t="s">
        <v>440</v>
      </c>
      <c r="I373">
        <f>I371*J373</f>
        <v>9</v>
      </c>
      <c r="J373">
        <v>100</v>
      </c>
      <c r="O373">
        <f t="shared" si="422"/>
        <v>895.64</v>
      </c>
      <c r="P373">
        <f t="shared" si="423"/>
        <v>895.64</v>
      </c>
      <c r="Q373">
        <f t="shared" si="424"/>
        <v>0</v>
      </c>
      <c r="R373">
        <f t="shared" si="425"/>
        <v>0</v>
      </c>
      <c r="S373">
        <f t="shared" si="426"/>
        <v>0</v>
      </c>
      <c r="T373">
        <f t="shared" si="427"/>
        <v>0</v>
      </c>
      <c r="U373">
        <f t="shared" si="428"/>
        <v>0</v>
      </c>
      <c r="V373">
        <f t="shared" si="429"/>
        <v>0</v>
      </c>
      <c r="W373">
        <f t="shared" si="430"/>
        <v>0</v>
      </c>
      <c r="X373">
        <f t="shared" si="431"/>
        <v>0</v>
      </c>
      <c r="Y373">
        <f t="shared" si="432"/>
        <v>0</v>
      </c>
      <c r="AA373">
        <v>16697019</v>
      </c>
      <c r="AB373">
        <f t="shared" si="433"/>
        <v>15.17</v>
      </c>
      <c r="AC373">
        <f t="shared" si="434"/>
        <v>15.17</v>
      </c>
      <c r="AD373">
        <f t="shared" si="456"/>
        <v>0</v>
      </c>
      <c r="AE373">
        <f t="shared" si="457"/>
        <v>0</v>
      </c>
      <c r="AF373">
        <f t="shared" si="457"/>
        <v>0</v>
      </c>
      <c r="AG373">
        <f t="shared" si="435"/>
        <v>0</v>
      </c>
      <c r="AH373">
        <f t="shared" si="458"/>
        <v>0</v>
      </c>
      <c r="AI373">
        <f t="shared" si="458"/>
        <v>0</v>
      </c>
      <c r="AJ373">
        <f t="shared" si="436"/>
        <v>0</v>
      </c>
      <c r="AK373">
        <v>15.17</v>
      </c>
      <c r="AL373">
        <v>15.17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103</v>
      </c>
      <c r="AU373">
        <v>60</v>
      </c>
      <c r="AV373">
        <v>1</v>
      </c>
      <c r="AW373">
        <v>1</v>
      </c>
      <c r="AZ373">
        <v>6.56</v>
      </c>
      <c r="BA373">
        <v>1</v>
      </c>
      <c r="BB373">
        <v>1</v>
      </c>
      <c r="BC373">
        <v>6.56</v>
      </c>
      <c r="BD373" t="s">
        <v>6</v>
      </c>
      <c r="BE373" t="s">
        <v>6</v>
      </c>
      <c r="BF373" t="s">
        <v>6</v>
      </c>
      <c r="BG373" t="s">
        <v>6</v>
      </c>
      <c r="BH373">
        <v>3</v>
      </c>
      <c r="BI373">
        <v>1</v>
      </c>
      <c r="BJ373" t="s">
        <v>644</v>
      </c>
      <c r="BM373">
        <v>65007</v>
      </c>
      <c r="BN373">
        <v>0</v>
      </c>
      <c r="BO373" t="s">
        <v>6</v>
      </c>
      <c r="BP373">
        <v>0</v>
      </c>
      <c r="BQ373">
        <v>6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103</v>
      </c>
      <c r="CA373">
        <v>60</v>
      </c>
      <c r="CF373">
        <v>0</v>
      </c>
      <c r="CG373">
        <v>0</v>
      </c>
      <c r="CM373">
        <v>0</v>
      </c>
      <c r="CN373" t="s">
        <v>6</v>
      </c>
      <c r="CO373">
        <v>0</v>
      </c>
      <c r="CP373">
        <f t="shared" si="437"/>
        <v>895.64</v>
      </c>
      <c r="CQ373">
        <f t="shared" si="438"/>
        <v>99.515199999999993</v>
      </c>
      <c r="CR373">
        <f t="shared" si="439"/>
        <v>0</v>
      </c>
      <c r="CS373">
        <f t="shared" si="440"/>
        <v>0</v>
      </c>
      <c r="CT373">
        <f t="shared" si="441"/>
        <v>0</v>
      </c>
      <c r="CU373">
        <f t="shared" si="442"/>
        <v>0</v>
      </c>
      <c r="CV373">
        <f t="shared" si="443"/>
        <v>0</v>
      </c>
      <c r="CW373">
        <f t="shared" si="444"/>
        <v>0</v>
      </c>
      <c r="CX373">
        <f t="shared" si="445"/>
        <v>0</v>
      </c>
      <c r="CY373">
        <f t="shared" si="446"/>
        <v>0</v>
      </c>
      <c r="CZ373">
        <f t="shared" si="447"/>
        <v>0</v>
      </c>
      <c r="DC373" t="s">
        <v>6</v>
      </c>
      <c r="DD373" t="s">
        <v>6</v>
      </c>
      <c r="DE373" t="s">
        <v>6</v>
      </c>
      <c r="DF373" t="s">
        <v>6</v>
      </c>
      <c r="DG373" t="s">
        <v>6</v>
      </c>
      <c r="DH373" t="s">
        <v>6</v>
      </c>
      <c r="DI373" t="s">
        <v>6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1010</v>
      </c>
      <c r="DV373" t="s">
        <v>440</v>
      </c>
      <c r="DW373" t="s">
        <v>440</v>
      </c>
      <c r="DX373">
        <v>1</v>
      </c>
      <c r="EE373">
        <v>16510586</v>
      </c>
      <c r="EF373">
        <v>6</v>
      </c>
      <c r="EG373" t="s">
        <v>20</v>
      </c>
      <c r="EH373">
        <v>0</v>
      </c>
      <c r="EI373" t="s">
        <v>6</v>
      </c>
      <c r="EJ373">
        <v>1</v>
      </c>
      <c r="EK373">
        <v>65007</v>
      </c>
      <c r="EL373" t="s">
        <v>640</v>
      </c>
      <c r="EM373" t="s">
        <v>111</v>
      </c>
      <c r="EO373" t="s">
        <v>6</v>
      </c>
      <c r="EQ373">
        <v>0</v>
      </c>
      <c r="ER373">
        <v>15.17</v>
      </c>
      <c r="ES373">
        <v>15.17</v>
      </c>
      <c r="ET373">
        <v>0</v>
      </c>
      <c r="EU373">
        <v>0</v>
      </c>
      <c r="EV373">
        <v>0</v>
      </c>
      <c r="EW373">
        <v>0</v>
      </c>
      <c r="EX373">
        <v>0</v>
      </c>
      <c r="FQ373">
        <v>0</v>
      </c>
      <c r="FR373">
        <f t="shared" si="448"/>
        <v>0</v>
      </c>
      <c r="FS373">
        <v>0</v>
      </c>
      <c r="FX373">
        <v>103</v>
      </c>
      <c r="FY373">
        <v>60</v>
      </c>
      <c r="GA373" t="s">
        <v>6</v>
      </c>
      <c r="GD373">
        <v>0</v>
      </c>
      <c r="GF373">
        <v>-256081259</v>
      </c>
      <c r="GG373">
        <v>1</v>
      </c>
      <c r="GH373">
        <v>1</v>
      </c>
      <c r="GI373">
        <v>4</v>
      </c>
      <c r="GJ373">
        <v>0</v>
      </c>
      <c r="GK373">
        <f>ROUND(R373*(S12)/100,2)</f>
        <v>0</v>
      </c>
      <c r="GL373">
        <f t="shared" si="449"/>
        <v>0</v>
      </c>
      <c r="GM373">
        <f t="shared" si="450"/>
        <v>895.64</v>
      </c>
      <c r="GN373">
        <f t="shared" si="451"/>
        <v>895.64</v>
      </c>
      <c r="GO373">
        <f t="shared" si="452"/>
        <v>0</v>
      </c>
      <c r="GP373">
        <f t="shared" si="453"/>
        <v>0</v>
      </c>
      <c r="GR373">
        <v>0</v>
      </c>
      <c r="GS373">
        <v>3</v>
      </c>
      <c r="GT373">
        <v>0</v>
      </c>
      <c r="GU373" t="s">
        <v>6</v>
      </c>
      <c r="GV373">
        <f t="shared" si="454"/>
        <v>0</v>
      </c>
      <c r="GW373">
        <v>1</v>
      </c>
      <c r="GX373">
        <f t="shared" si="455"/>
        <v>0</v>
      </c>
      <c r="HA373">
        <v>0</v>
      </c>
      <c r="HB373">
        <v>0</v>
      </c>
      <c r="IK373">
        <v>0</v>
      </c>
    </row>
    <row r="374" spans="1:255" x14ac:dyDescent="0.2">
      <c r="A374" s="2">
        <v>17</v>
      </c>
      <c r="B374" s="2">
        <v>1</v>
      </c>
      <c r="C374" s="2">
        <f>ROW(SmtRes!A821)</f>
        <v>821</v>
      </c>
      <c r="D374" s="2">
        <f>ROW(EtalonRes!A819)</f>
        <v>819</v>
      </c>
      <c r="E374" s="2" t="s">
        <v>645</v>
      </c>
      <c r="F374" s="2" t="s">
        <v>646</v>
      </c>
      <c r="G374" s="2" t="s">
        <v>647</v>
      </c>
      <c r="H374" s="2" t="s">
        <v>162</v>
      </c>
      <c r="I374" s="2">
        <f>ROUND(1/10,9)</f>
        <v>0.1</v>
      </c>
      <c r="J374" s="2">
        <v>0</v>
      </c>
      <c r="K374" s="2"/>
      <c r="L374" s="2"/>
      <c r="M374" s="2"/>
      <c r="N374" s="2"/>
      <c r="O374" s="2">
        <f t="shared" si="422"/>
        <v>15.84</v>
      </c>
      <c r="P374" s="2">
        <f t="shared" si="423"/>
        <v>4.1900000000000004</v>
      </c>
      <c r="Q374" s="2">
        <f t="shared" si="424"/>
        <v>1.95</v>
      </c>
      <c r="R374" s="2">
        <f t="shared" si="425"/>
        <v>0.44</v>
      </c>
      <c r="S374" s="2">
        <f t="shared" si="426"/>
        <v>9.6999999999999993</v>
      </c>
      <c r="T374" s="2">
        <f t="shared" si="427"/>
        <v>0</v>
      </c>
      <c r="U374" s="2">
        <f t="shared" si="428"/>
        <v>1.0085499999999998</v>
      </c>
      <c r="V374" s="2">
        <f t="shared" si="429"/>
        <v>3.6249999999999998E-2</v>
      </c>
      <c r="W374" s="2">
        <f t="shared" si="430"/>
        <v>0</v>
      </c>
      <c r="X374" s="2">
        <f t="shared" si="431"/>
        <v>11.66</v>
      </c>
      <c r="Y374" s="2">
        <f t="shared" si="432"/>
        <v>7.2</v>
      </c>
      <c r="Z374" s="2"/>
      <c r="AA374" s="2">
        <v>16697018</v>
      </c>
      <c r="AB374" s="2">
        <f t="shared" si="433"/>
        <v>158.47</v>
      </c>
      <c r="AC374" s="2">
        <f t="shared" si="434"/>
        <v>41.92</v>
      </c>
      <c r="AD374" s="2">
        <f>ROUND(((((ET374*1.25))-((EU374*1.25)))+AE374),2)</f>
        <v>19.52</v>
      </c>
      <c r="AE374" s="2">
        <f>ROUND(((EU374*1.25)),2)</f>
        <v>4.4400000000000004</v>
      </c>
      <c r="AF374" s="2">
        <f>ROUND(((EV374*1.15)),2)</f>
        <v>97.03</v>
      </c>
      <c r="AG374" s="2">
        <f t="shared" si="435"/>
        <v>0</v>
      </c>
      <c r="AH374" s="2">
        <f>((EW374*1.15))</f>
        <v>10.085499999999998</v>
      </c>
      <c r="AI374" s="2">
        <f>((EX374*1.25))</f>
        <v>0.36249999999999999</v>
      </c>
      <c r="AJ374" s="2">
        <f t="shared" si="436"/>
        <v>0</v>
      </c>
      <c r="AK374" s="2">
        <v>141.9</v>
      </c>
      <c r="AL374" s="2">
        <v>41.92</v>
      </c>
      <c r="AM374" s="2">
        <v>15.61</v>
      </c>
      <c r="AN374" s="2">
        <v>3.55</v>
      </c>
      <c r="AO374" s="2">
        <v>84.37</v>
      </c>
      <c r="AP374" s="2">
        <v>0</v>
      </c>
      <c r="AQ374" s="2">
        <v>8.77</v>
      </c>
      <c r="AR374" s="2">
        <v>0.28999999999999998</v>
      </c>
      <c r="AS374" s="2">
        <v>0</v>
      </c>
      <c r="AT374" s="2">
        <v>115</v>
      </c>
      <c r="AU374" s="2">
        <v>71</v>
      </c>
      <c r="AV374" s="2">
        <v>1</v>
      </c>
      <c r="AW374" s="2">
        <v>1</v>
      </c>
      <c r="AX374" s="2"/>
      <c r="AY374" s="2"/>
      <c r="AZ374" s="2">
        <v>1</v>
      </c>
      <c r="BA374" s="2">
        <v>1</v>
      </c>
      <c r="BB374" s="2">
        <v>1</v>
      </c>
      <c r="BC374" s="2">
        <v>1</v>
      </c>
      <c r="BD374" s="2" t="s">
        <v>6</v>
      </c>
      <c r="BE374" s="2" t="s">
        <v>6</v>
      </c>
      <c r="BF374" s="2" t="s">
        <v>6</v>
      </c>
      <c r="BG374" s="2" t="s">
        <v>6</v>
      </c>
      <c r="BH374" s="2">
        <v>0</v>
      </c>
      <c r="BI374" s="2">
        <v>1</v>
      </c>
      <c r="BJ374" s="2" t="s">
        <v>648</v>
      </c>
      <c r="BK374" s="2"/>
      <c r="BL374" s="2"/>
      <c r="BM374" s="2">
        <v>17001</v>
      </c>
      <c r="BN374" s="2">
        <v>0</v>
      </c>
      <c r="BO374" s="2" t="s">
        <v>6</v>
      </c>
      <c r="BP374" s="2">
        <v>0</v>
      </c>
      <c r="BQ374" s="2">
        <v>2</v>
      </c>
      <c r="BR374" s="2">
        <v>0</v>
      </c>
      <c r="BS374" s="2">
        <v>1</v>
      </c>
      <c r="BT374" s="2">
        <v>1</v>
      </c>
      <c r="BU374" s="2">
        <v>1</v>
      </c>
      <c r="BV374" s="2">
        <v>1</v>
      </c>
      <c r="BW374" s="2">
        <v>1</v>
      </c>
      <c r="BX374" s="2">
        <v>1</v>
      </c>
      <c r="BY374" s="2" t="s">
        <v>6</v>
      </c>
      <c r="BZ374" s="2">
        <v>128</v>
      </c>
      <c r="CA374" s="2">
        <v>83</v>
      </c>
      <c r="CB374" s="2"/>
      <c r="CC374" s="2"/>
      <c r="CD374" s="2"/>
      <c r="CE374" s="2"/>
      <c r="CF374" s="2">
        <v>0</v>
      </c>
      <c r="CG374" s="2">
        <v>0</v>
      </c>
      <c r="CH374" s="2"/>
      <c r="CI374" s="2"/>
      <c r="CJ374" s="2"/>
      <c r="CK374" s="2"/>
      <c r="CL374" s="2"/>
      <c r="CM374" s="2">
        <v>0</v>
      </c>
      <c r="CN374" s="2" t="s">
        <v>1430</v>
      </c>
      <c r="CO374" s="2">
        <v>0</v>
      </c>
      <c r="CP374" s="2">
        <f t="shared" si="437"/>
        <v>15.84</v>
      </c>
      <c r="CQ374" s="2">
        <f t="shared" si="438"/>
        <v>41.92</v>
      </c>
      <c r="CR374" s="2">
        <f t="shared" si="439"/>
        <v>19.52</v>
      </c>
      <c r="CS374" s="2">
        <f t="shared" si="440"/>
        <v>4.4400000000000004</v>
      </c>
      <c r="CT374" s="2">
        <f t="shared" si="441"/>
        <v>97.03</v>
      </c>
      <c r="CU374" s="2">
        <f t="shared" si="442"/>
        <v>0</v>
      </c>
      <c r="CV374" s="2">
        <f t="shared" si="443"/>
        <v>10.085499999999998</v>
      </c>
      <c r="CW374" s="2">
        <f t="shared" si="444"/>
        <v>0.36249999999999999</v>
      </c>
      <c r="CX374" s="2">
        <f t="shared" si="445"/>
        <v>0</v>
      </c>
      <c r="CY374" s="2">
        <f t="shared" si="446"/>
        <v>11.661</v>
      </c>
      <c r="CZ374" s="2">
        <f t="shared" si="447"/>
        <v>7.1993999999999998</v>
      </c>
      <c r="DA374" s="2"/>
      <c r="DB374" s="2"/>
      <c r="DC374" s="2" t="s">
        <v>6</v>
      </c>
      <c r="DD374" s="2" t="s">
        <v>6</v>
      </c>
      <c r="DE374" s="2" t="s">
        <v>38</v>
      </c>
      <c r="DF374" s="2" t="s">
        <v>38</v>
      </c>
      <c r="DG374" s="2" t="s">
        <v>39</v>
      </c>
      <c r="DH374" s="2" t="s">
        <v>6</v>
      </c>
      <c r="DI374" s="2" t="s">
        <v>39</v>
      </c>
      <c r="DJ374" s="2" t="s">
        <v>38</v>
      </c>
      <c r="DK374" s="2" t="s">
        <v>6</v>
      </c>
      <c r="DL374" s="2" t="s">
        <v>6</v>
      </c>
      <c r="DM374" s="2" t="s">
        <v>6</v>
      </c>
      <c r="DN374" s="2">
        <v>0</v>
      </c>
      <c r="DO374" s="2">
        <v>0</v>
      </c>
      <c r="DP374" s="2">
        <v>1</v>
      </c>
      <c r="DQ374" s="2">
        <v>1</v>
      </c>
      <c r="DR374" s="2"/>
      <c r="DS374" s="2"/>
      <c r="DT374" s="2"/>
      <c r="DU374" s="2">
        <v>1013</v>
      </c>
      <c r="DV374" s="2" t="s">
        <v>162</v>
      </c>
      <c r="DW374" s="2" t="s">
        <v>162</v>
      </c>
      <c r="DX374" s="2">
        <v>1</v>
      </c>
      <c r="DY374" s="2"/>
      <c r="DZ374" s="2"/>
      <c r="EA374" s="2"/>
      <c r="EB374" s="2"/>
      <c r="EC374" s="2"/>
      <c r="ED374" s="2"/>
      <c r="EE374" s="2">
        <v>16510515</v>
      </c>
      <c r="EF374" s="2">
        <v>2</v>
      </c>
      <c r="EG374" s="2" t="s">
        <v>40</v>
      </c>
      <c r="EH374" s="2">
        <v>0</v>
      </c>
      <c r="EI374" s="2" t="s">
        <v>6</v>
      </c>
      <c r="EJ374" s="2">
        <v>1</v>
      </c>
      <c r="EK374" s="2">
        <v>17001</v>
      </c>
      <c r="EL374" s="2" t="s">
        <v>166</v>
      </c>
      <c r="EM374" s="2" t="s">
        <v>167</v>
      </c>
      <c r="EN374" s="2"/>
      <c r="EO374" s="2" t="s">
        <v>43</v>
      </c>
      <c r="EP374" s="2"/>
      <c r="EQ374" s="2">
        <v>131072</v>
      </c>
      <c r="ER374" s="2">
        <v>141.9</v>
      </c>
      <c r="ES374" s="2">
        <v>41.92</v>
      </c>
      <c r="ET374" s="2">
        <v>15.61</v>
      </c>
      <c r="EU374" s="2">
        <v>3.55</v>
      </c>
      <c r="EV374" s="2">
        <v>84.37</v>
      </c>
      <c r="EW374" s="2">
        <v>8.77</v>
      </c>
      <c r="EX374" s="2">
        <v>0.28999999999999998</v>
      </c>
      <c r="EY374" s="2">
        <v>0</v>
      </c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>
        <v>0</v>
      </c>
      <c r="FR374" s="2">
        <f t="shared" si="448"/>
        <v>0</v>
      </c>
      <c r="FS374" s="2">
        <v>0</v>
      </c>
      <c r="FT374" s="2" t="s">
        <v>44</v>
      </c>
      <c r="FU374" s="2" t="s">
        <v>45</v>
      </c>
      <c r="FV374" s="2"/>
      <c r="FW374" s="2"/>
      <c r="FX374" s="2">
        <v>115.2</v>
      </c>
      <c r="FY374" s="2">
        <v>70.55</v>
      </c>
      <c r="FZ374" s="2"/>
      <c r="GA374" s="2" t="s">
        <v>6</v>
      </c>
      <c r="GB374" s="2"/>
      <c r="GC374" s="2"/>
      <c r="GD374" s="2">
        <v>0</v>
      </c>
      <c r="GE374" s="2"/>
      <c r="GF374" s="2">
        <v>-953762339</v>
      </c>
      <c r="GG374" s="2">
        <v>2</v>
      </c>
      <c r="GH374" s="2">
        <v>1</v>
      </c>
      <c r="GI374" s="2">
        <v>-2</v>
      </c>
      <c r="GJ374" s="2">
        <v>0</v>
      </c>
      <c r="GK374" s="2">
        <f>ROUND(R374*(R12)/100,2)</f>
        <v>0</v>
      </c>
      <c r="GL374" s="2">
        <f t="shared" si="449"/>
        <v>0</v>
      </c>
      <c r="GM374" s="2">
        <f t="shared" si="450"/>
        <v>34.700000000000003</v>
      </c>
      <c r="GN374" s="2">
        <f t="shared" si="451"/>
        <v>34.700000000000003</v>
      </c>
      <c r="GO374" s="2">
        <f t="shared" si="452"/>
        <v>0</v>
      </c>
      <c r="GP374" s="2">
        <f t="shared" si="453"/>
        <v>0</v>
      </c>
      <c r="GQ374" s="2"/>
      <c r="GR374" s="2">
        <v>0</v>
      </c>
      <c r="GS374" s="2">
        <v>3</v>
      </c>
      <c r="GT374" s="2">
        <v>0</v>
      </c>
      <c r="GU374" s="2" t="s">
        <v>6</v>
      </c>
      <c r="GV374" s="2">
        <f t="shared" si="454"/>
        <v>0</v>
      </c>
      <c r="GW374" s="2">
        <v>1</v>
      </c>
      <c r="GX374" s="2">
        <f t="shared" si="455"/>
        <v>0</v>
      </c>
      <c r="GY374" s="2"/>
      <c r="GZ374" s="2"/>
      <c r="HA374" s="2">
        <v>0</v>
      </c>
      <c r="HB374" s="2">
        <v>0</v>
      </c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>
        <v>0</v>
      </c>
      <c r="IL374" s="2"/>
      <c r="IM374" s="2"/>
      <c r="IN374" s="2"/>
      <c r="IO374" s="2"/>
      <c r="IP374" s="2"/>
      <c r="IQ374" s="2"/>
      <c r="IR374" s="2"/>
      <c r="IS374" s="2"/>
      <c r="IT374" s="2"/>
      <c r="IU374" s="2"/>
    </row>
    <row r="375" spans="1:255" x14ac:dyDescent="0.2">
      <c r="A375">
        <v>17</v>
      </c>
      <c r="B375">
        <v>1</v>
      </c>
      <c r="C375">
        <f>ROW(SmtRes!A828)</f>
        <v>828</v>
      </c>
      <c r="D375">
        <f>ROW(EtalonRes!A826)</f>
        <v>826</v>
      </c>
      <c r="E375" t="s">
        <v>645</v>
      </c>
      <c r="F375" t="s">
        <v>646</v>
      </c>
      <c r="G375" t="s">
        <v>647</v>
      </c>
      <c r="H375" t="s">
        <v>162</v>
      </c>
      <c r="I375">
        <f>ROUND(1/10,9)</f>
        <v>0.1</v>
      </c>
      <c r="J375">
        <v>0</v>
      </c>
      <c r="O375">
        <f t="shared" si="422"/>
        <v>103.96</v>
      </c>
      <c r="P375">
        <f t="shared" si="423"/>
        <v>27.5</v>
      </c>
      <c r="Q375">
        <f t="shared" si="424"/>
        <v>12.81</v>
      </c>
      <c r="R375">
        <f t="shared" si="425"/>
        <v>2.91</v>
      </c>
      <c r="S375">
        <f t="shared" si="426"/>
        <v>63.65</v>
      </c>
      <c r="T375">
        <f t="shared" si="427"/>
        <v>0</v>
      </c>
      <c r="U375">
        <f t="shared" si="428"/>
        <v>1.0085499999999998</v>
      </c>
      <c r="V375">
        <f t="shared" si="429"/>
        <v>3.6249999999999998E-2</v>
      </c>
      <c r="W375">
        <f t="shared" si="430"/>
        <v>0</v>
      </c>
      <c r="X375">
        <f t="shared" si="431"/>
        <v>76.540000000000006</v>
      </c>
      <c r="Y375">
        <f t="shared" si="432"/>
        <v>47.26</v>
      </c>
      <c r="AA375">
        <v>16697019</v>
      </c>
      <c r="AB375">
        <f t="shared" si="433"/>
        <v>158.47</v>
      </c>
      <c r="AC375">
        <f t="shared" si="434"/>
        <v>41.92</v>
      </c>
      <c r="AD375">
        <f>ROUND(((((ET375*1.25))-((EU375*1.25)))+AE375),2)</f>
        <v>19.52</v>
      </c>
      <c r="AE375">
        <f>ROUND(((EU375*1.25)),2)</f>
        <v>4.4400000000000004</v>
      </c>
      <c r="AF375">
        <f>ROUND(((EV375*1.15)),2)</f>
        <v>97.03</v>
      </c>
      <c r="AG375">
        <f t="shared" si="435"/>
        <v>0</v>
      </c>
      <c r="AH375">
        <f>((EW375*1.15))</f>
        <v>10.085499999999998</v>
      </c>
      <c r="AI375">
        <f>((EX375*1.25))</f>
        <v>0.36249999999999999</v>
      </c>
      <c r="AJ375">
        <f t="shared" si="436"/>
        <v>0</v>
      </c>
      <c r="AK375">
        <v>141.9</v>
      </c>
      <c r="AL375">
        <v>41.92</v>
      </c>
      <c r="AM375">
        <v>15.61</v>
      </c>
      <c r="AN375">
        <v>3.55</v>
      </c>
      <c r="AO375">
        <v>84.37</v>
      </c>
      <c r="AP375">
        <v>0</v>
      </c>
      <c r="AQ375">
        <v>8.77</v>
      </c>
      <c r="AR375">
        <v>0.28999999999999998</v>
      </c>
      <c r="AS375">
        <v>0</v>
      </c>
      <c r="AT375">
        <v>115</v>
      </c>
      <c r="AU375">
        <v>71</v>
      </c>
      <c r="AV375">
        <v>1</v>
      </c>
      <c r="AW375">
        <v>1</v>
      </c>
      <c r="AZ375">
        <v>6.56</v>
      </c>
      <c r="BA375">
        <v>6.56</v>
      </c>
      <c r="BB375">
        <v>6.56</v>
      </c>
      <c r="BC375">
        <v>6.56</v>
      </c>
      <c r="BD375" t="s">
        <v>6</v>
      </c>
      <c r="BE375" t="s">
        <v>6</v>
      </c>
      <c r="BF375" t="s">
        <v>6</v>
      </c>
      <c r="BG375" t="s">
        <v>6</v>
      </c>
      <c r="BH375">
        <v>0</v>
      </c>
      <c r="BI375">
        <v>1</v>
      </c>
      <c r="BJ375" t="s">
        <v>648</v>
      </c>
      <c r="BM375">
        <v>17001</v>
      </c>
      <c r="BN375">
        <v>0</v>
      </c>
      <c r="BO375" t="s">
        <v>6</v>
      </c>
      <c r="BP375">
        <v>0</v>
      </c>
      <c r="BQ375">
        <v>2</v>
      </c>
      <c r="BR375">
        <v>0</v>
      </c>
      <c r="BS375">
        <v>6.56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128</v>
      </c>
      <c r="CA375">
        <v>83</v>
      </c>
      <c r="CF375">
        <v>0</v>
      </c>
      <c r="CG375">
        <v>0</v>
      </c>
      <c r="CM375">
        <v>0</v>
      </c>
      <c r="CN375" t="s">
        <v>1430</v>
      </c>
      <c r="CO375">
        <v>0</v>
      </c>
      <c r="CP375">
        <f t="shared" si="437"/>
        <v>103.96000000000001</v>
      </c>
      <c r="CQ375">
        <f t="shared" si="438"/>
        <v>274.99520000000001</v>
      </c>
      <c r="CR375">
        <f t="shared" si="439"/>
        <v>128.05119999999999</v>
      </c>
      <c r="CS375">
        <f t="shared" si="440"/>
        <v>29.1264</v>
      </c>
      <c r="CT375">
        <f t="shared" si="441"/>
        <v>636.51679999999999</v>
      </c>
      <c r="CU375">
        <f t="shared" si="442"/>
        <v>0</v>
      </c>
      <c r="CV375">
        <f t="shared" si="443"/>
        <v>10.085499999999998</v>
      </c>
      <c r="CW375">
        <f t="shared" si="444"/>
        <v>0.36249999999999999</v>
      </c>
      <c r="CX375">
        <f t="shared" si="445"/>
        <v>0</v>
      </c>
      <c r="CY375">
        <f t="shared" si="446"/>
        <v>76.544000000000011</v>
      </c>
      <c r="CZ375">
        <f t="shared" si="447"/>
        <v>47.257600000000004</v>
      </c>
      <c r="DC375" t="s">
        <v>6</v>
      </c>
      <c r="DD375" t="s">
        <v>6</v>
      </c>
      <c r="DE375" t="s">
        <v>38</v>
      </c>
      <c r="DF375" t="s">
        <v>38</v>
      </c>
      <c r="DG375" t="s">
        <v>39</v>
      </c>
      <c r="DH375" t="s">
        <v>6</v>
      </c>
      <c r="DI375" t="s">
        <v>39</v>
      </c>
      <c r="DJ375" t="s">
        <v>38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1013</v>
      </c>
      <c r="DV375" t="s">
        <v>162</v>
      </c>
      <c r="DW375" t="s">
        <v>162</v>
      </c>
      <c r="DX375">
        <v>1</v>
      </c>
      <c r="EE375">
        <v>16510515</v>
      </c>
      <c r="EF375">
        <v>2</v>
      </c>
      <c r="EG375" t="s">
        <v>40</v>
      </c>
      <c r="EH375">
        <v>0</v>
      </c>
      <c r="EI375" t="s">
        <v>6</v>
      </c>
      <c r="EJ375">
        <v>1</v>
      </c>
      <c r="EK375">
        <v>17001</v>
      </c>
      <c r="EL375" t="s">
        <v>166</v>
      </c>
      <c r="EM375" t="s">
        <v>167</v>
      </c>
      <c r="EO375" t="s">
        <v>43</v>
      </c>
      <c r="EQ375">
        <v>131072</v>
      </c>
      <c r="ER375">
        <v>141.9</v>
      </c>
      <c r="ES375">
        <v>41.92</v>
      </c>
      <c r="ET375">
        <v>15.61</v>
      </c>
      <c r="EU375">
        <v>3.55</v>
      </c>
      <c r="EV375">
        <v>84.37</v>
      </c>
      <c r="EW375">
        <v>8.77</v>
      </c>
      <c r="EX375">
        <v>0.28999999999999998</v>
      </c>
      <c r="EY375">
        <v>0</v>
      </c>
      <c r="FQ375">
        <v>0</v>
      </c>
      <c r="FR375">
        <f t="shared" si="448"/>
        <v>0</v>
      </c>
      <c r="FS375">
        <v>0</v>
      </c>
      <c r="FT375" t="s">
        <v>44</v>
      </c>
      <c r="FU375" t="s">
        <v>45</v>
      </c>
      <c r="FX375">
        <v>115.2</v>
      </c>
      <c r="FY375">
        <v>70.55</v>
      </c>
      <c r="GA375" t="s">
        <v>6</v>
      </c>
      <c r="GD375">
        <v>0</v>
      </c>
      <c r="GF375">
        <v>-953762339</v>
      </c>
      <c r="GG375">
        <v>1</v>
      </c>
      <c r="GH375">
        <v>1</v>
      </c>
      <c r="GI375">
        <v>4</v>
      </c>
      <c r="GJ375">
        <v>0</v>
      </c>
      <c r="GK375">
        <f>ROUND(R375*(S12)/100,2)</f>
        <v>0</v>
      </c>
      <c r="GL375">
        <f t="shared" si="449"/>
        <v>0</v>
      </c>
      <c r="GM375">
        <f t="shared" si="450"/>
        <v>227.76</v>
      </c>
      <c r="GN375">
        <f t="shared" si="451"/>
        <v>227.76</v>
      </c>
      <c r="GO375">
        <f t="shared" si="452"/>
        <v>0</v>
      </c>
      <c r="GP375">
        <f t="shared" si="453"/>
        <v>0</v>
      </c>
      <c r="GR375">
        <v>0</v>
      </c>
      <c r="GS375">
        <v>3</v>
      </c>
      <c r="GT375">
        <v>0</v>
      </c>
      <c r="GU375" t="s">
        <v>6</v>
      </c>
      <c r="GV375">
        <f t="shared" si="454"/>
        <v>0</v>
      </c>
      <c r="GW375">
        <v>1</v>
      </c>
      <c r="GX375">
        <f t="shared" si="455"/>
        <v>0</v>
      </c>
      <c r="HA375">
        <v>0</v>
      </c>
      <c r="HB375">
        <v>0</v>
      </c>
      <c r="IK375">
        <v>0</v>
      </c>
    </row>
    <row r="376" spans="1:255" x14ac:dyDescent="0.2">
      <c r="A376" s="2">
        <v>18</v>
      </c>
      <c r="B376" s="2">
        <v>1</v>
      </c>
      <c r="C376" s="2">
        <v>821</v>
      </c>
      <c r="D376" s="2"/>
      <c r="E376" s="2" t="s">
        <v>649</v>
      </c>
      <c r="F376" s="2" t="s">
        <v>642</v>
      </c>
      <c r="G376" s="2" t="s">
        <v>643</v>
      </c>
      <c r="H376" s="2" t="s">
        <v>440</v>
      </c>
      <c r="I376" s="2">
        <f>I374*J376</f>
        <v>0.1</v>
      </c>
      <c r="J376" s="2">
        <v>1</v>
      </c>
      <c r="K376" s="2"/>
      <c r="L376" s="2"/>
      <c r="M376" s="2"/>
      <c r="N376" s="2"/>
      <c r="O376" s="2">
        <f t="shared" si="422"/>
        <v>1.52</v>
      </c>
      <c r="P376" s="2">
        <f t="shared" si="423"/>
        <v>1.52</v>
      </c>
      <c r="Q376" s="2">
        <f t="shared" si="424"/>
        <v>0</v>
      </c>
      <c r="R376" s="2">
        <f t="shared" si="425"/>
        <v>0</v>
      </c>
      <c r="S376" s="2">
        <f t="shared" si="426"/>
        <v>0</v>
      </c>
      <c r="T376" s="2">
        <f t="shared" si="427"/>
        <v>0</v>
      </c>
      <c r="U376" s="2">
        <f t="shared" si="428"/>
        <v>0</v>
      </c>
      <c r="V376" s="2">
        <f t="shared" si="429"/>
        <v>0</v>
      </c>
      <c r="W376" s="2">
        <f t="shared" si="430"/>
        <v>0</v>
      </c>
      <c r="X376" s="2">
        <f t="shared" si="431"/>
        <v>0</v>
      </c>
      <c r="Y376" s="2">
        <f t="shared" si="432"/>
        <v>0</v>
      </c>
      <c r="Z376" s="2"/>
      <c r="AA376" s="2">
        <v>16697018</v>
      </c>
      <c r="AB376" s="2">
        <f t="shared" si="433"/>
        <v>15.17</v>
      </c>
      <c r="AC376" s="2">
        <f t="shared" si="434"/>
        <v>15.17</v>
      </c>
      <c r="AD376" s="2">
        <f>ROUND((((ET376)-(EU376))+AE376),2)</f>
        <v>0</v>
      </c>
      <c r="AE376" s="2">
        <f>ROUND((EU376),2)</f>
        <v>0</v>
      </c>
      <c r="AF376" s="2">
        <f>ROUND((EV376),2)</f>
        <v>0</v>
      </c>
      <c r="AG376" s="2">
        <f t="shared" si="435"/>
        <v>0</v>
      </c>
      <c r="AH376" s="2">
        <f>(EW376)</f>
        <v>0</v>
      </c>
      <c r="AI376" s="2">
        <f>(EX376)</f>
        <v>0</v>
      </c>
      <c r="AJ376" s="2">
        <f t="shared" si="436"/>
        <v>0</v>
      </c>
      <c r="AK376" s="2">
        <v>15.17</v>
      </c>
      <c r="AL376" s="2">
        <v>15.17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103</v>
      </c>
      <c r="AU376" s="2">
        <v>60</v>
      </c>
      <c r="AV376" s="2">
        <v>1</v>
      </c>
      <c r="AW376" s="2">
        <v>1</v>
      </c>
      <c r="AX376" s="2"/>
      <c r="AY376" s="2"/>
      <c r="AZ376" s="2">
        <v>1</v>
      </c>
      <c r="BA376" s="2">
        <v>1</v>
      </c>
      <c r="BB376" s="2">
        <v>1</v>
      </c>
      <c r="BC376" s="2">
        <v>1</v>
      </c>
      <c r="BD376" s="2" t="s">
        <v>6</v>
      </c>
      <c r="BE376" s="2" t="s">
        <v>6</v>
      </c>
      <c r="BF376" s="2" t="s">
        <v>6</v>
      </c>
      <c r="BG376" s="2" t="s">
        <v>6</v>
      </c>
      <c r="BH376" s="2">
        <v>3</v>
      </c>
      <c r="BI376" s="2">
        <v>1</v>
      </c>
      <c r="BJ376" s="2" t="s">
        <v>644</v>
      </c>
      <c r="BK376" s="2"/>
      <c r="BL376" s="2"/>
      <c r="BM376" s="2">
        <v>65007</v>
      </c>
      <c r="BN376" s="2">
        <v>0</v>
      </c>
      <c r="BO376" s="2" t="s">
        <v>6</v>
      </c>
      <c r="BP376" s="2">
        <v>0</v>
      </c>
      <c r="BQ376" s="2">
        <v>6</v>
      </c>
      <c r="BR376" s="2">
        <v>0</v>
      </c>
      <c r="BS376" s="2">
        <v>1</v>
      </c>
      <c r="BT376" s="2">
        <v>1</v>
      </c>
      <c r="BU376" s="2">
        <v>1</v>
      </c>
      <c r="BV376" s="2">
        <v>1</v>
      </c>
      <c r="BW376" s="2">
        <v>1</v>
      </c>
      <c r="BX376" s="2">
        <v>1</v>
      </c>
      <c r="BY376" s="2" t="s">
        <v>6</v>
      </c>
      <c r="BZ376" s="2">
        <v>103</v>
      </c>
      <c r="CA376" s="2">
        <v>60</v>
      </c>
      <c r="CB376" s="2"/>
      <c r="CC376" s="2"/>
      <c r="CD376" s="2"/>
      <c r="CE376" s="2"/>
      <c r="CF376" s="2">
        <v>0</v>
      </c>
      <c r="CG376" s="2">
        <v>0</v>
      </c>
      <c r="CH376" s="2"/>
      <c r="CI376" s="2"/>
      <c r="CJ376" s="2"/>
      <c r="CK376" s="2"/>
      <c r="CL376" s="2"/>
      <c r="CM376" s="2">
        <v>0</v>
      </c>
      <c r="CN376" s="2" t="s">
        <v>6</v>
      </c>
      <c r="CO376" s="2">
        <v>0</v>
      </c>
      <c r="CP376" s="2">
        <f t="shared" si="437"/>
        <v>1.52</v>
      </c>
      <c r="CQ376" s="2">
        <f t="shared" si="438"/>
        <v>15.17</v>
      </c>
      <c r="CR376" s="2">
        <f t="shared" si="439"/>
        <v>0</v>
      </c>
      <c r="CS376" s="2">
        <f t="shared" si="440"/>
        <v>0</v>
      </c>
      <c r="CT376" s="2">
        <f t="shared" si="441"/>
        <v>0</v>
      </c>
      <c r="CU376" s="2">
        <f t="shared" si="442"/>
        <v>0</v>
      </c>
      <c r="CV376" s="2">
        <f t="shared" si="443"/>
        <v>0</v>
      </c>
      <c r="CW376" s="2">
        <f t="shared" si="444"/>
        <v>0</v>
      </c>
      <c r="CX376" s="2">
        <f t="shared" si="445"/>
        <v>0</v>
      </c>
      <c r="CY376" s="2">
        <f t="shared" si="446"/>
        <v>0</v>
      </c>
      <c r="CZ376" s="2">
        <f t="shared" si="447"/>
        <v>0</v>
      </c>
      <c r="DA376" s="2"/>
      <c r="DB376" s="2"/>
      <c r="DC376" s="2" t="s">
        <v>6</v>
      </c>
      <c r="DD376" s="2" t="s">
        <v>6</v>
      </c>
      <c r="DE376" s="2" t="s">
        <v>6</v>
      </c>
      <c r="DF376" s="2" t="s">
        <v>6</v>
      </c>
      <c r="DG376" s="2" t="s">
        <v>6</v>
      </c>
      <c r="DH376" s="2" t="s">
        <v>6</v>
      </c>
      <c r="DI376" s="2" t="s">
        <v>6</v>
      </c>
      <c r="DJ376" s="2" t="s">
        <v>6</v>
      </c>
      <c r="DK376" s="2" t="s">
        <v>6</v>
      </c>
      <c r="DL376" s="2" t="s">
        <v>6</v>
      </c>
      <c r="DM376" s="2" t="s">
        <v>6</v>
      </c>
      <c r="DN376" s="2">
        <v>0</v>
      </c>
      <c r="DO376" s="2">
        <v>0</v>
      </c>
      <c r="DP376" s="2">
        <v>1</v>
      </c>
      <c r="DQ376" s="2">
        <v>1</v>
      </c>
      <c r="DR376" s="2"/>
      <c r="DS376" s="2"/>
      <c r="DT376" s="2"/>
      <c r="DU376" s="2">
        <v>1010</v>
      </c>
      <c r="DV376" s="2" t="s">
        <v>440</v>
      </c>
      <c r="DW376" s="2" t="s">
        <v>440</v>
      </c>
      <c r="DX376" s="2">
        <v>1</v>
      </c>
      <c r="DY376" s="2"/>
      <c r="DZ376" s="2"/>
      <c r="EA376" s="2"/>
      <c r="EB376" s="2"/>
      <c r="EC376" s="2"/>
      <c r="ED376" s="2"/>
      <c r="EE376" s="2">
        <v>16510586</v>
      </c>
      <c r="EF376" s="2">
        <v>6</v>
      </c>
      <c r="EG376" s="2" t="s">
        <v>20</v>
      </c>
      <c r="EH376" s="2">
        <v>0</v>
      </c>
      <c r="EI376" s="2" t="s">
        <v>6</v>
      </c>
      <c r="EJ376" s="2">
        <v>1</v>
      </c>
      <c r="EK376" s="2">
        <v>65007</v>
      </c>
      <c r="EL376" s="2" t="s">
        <v>640</v>
      </c>
      <c r="EM376" s="2" t="s">
        <v>111</v>
      </c>
      <c r="EN376" s="2"/>
      <c r="EO376" s="2" t="s">
        <v>6</v>
      </c>
      <c r="EP376" s="2"/>
      <c r="EQ376" s="2">
        <v>0</v>
      </c>
      <c r="ER376" s="2">
        <v>15.17</v>
      </c>
      <c r="ES376" s="2">
        <v>15.17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>
        <v>0</v>
      </c>
      <c r="FR376" s="2">
        <f t="shared" si="448"/>
        <v>0</v>
      </c>
      <c r="FS376" s="2">
        <v>0</v>
      </c>
      <c r="FT376" s="2"/>
      <c r="FU376" s="2"/>
      <c r="FV376" s="2"/>
      <c r="FW376" s="2"/>
      <c r="FX376" s="2">
        <v>103</v>
      </c>
      <c r="FY376" s="2">
        <v>60</v>
      </c>
      <c r="FZ376" s="2"/>
      <c r="GA376" s="2" t="s">
        <v>6</v>
      </c>
      <c r="GB376" s="2"/>
      <c r="GC376" s="2"/>
      <c r="GD376" s="2">
        <v>0</v>
      </c>
      <c r="GE376" s="2"/>
      <c r="GF376" s="2">
        <v>-256081259</v>
      </c>
      <c r="GG376" s="2">
        <v>2</v>
      </c>
      <c r="GH376" s="2">
        <v>1</v>
      </c>
      <c r="GI376" s="2">
        <v>-2</v>
      </c>
      <c r="GJ376" s="2">
        <v>0</v>
      </c>
      <c r="GK376" s="2">
        <f>ROUND(R376*(R12)/100,2)</f>
        <v>0</v>
      </c>
      <c r="GL376" s="2">
        <f t="shared" si="449"/>
        <v>0</v>
      </c>
      <c r="GM376" s="2">
        <f t="shared" si="450"/>
        <v>1.52</v>
      </c>
      <c r="GN376" s="2">
        <f t="shared" si="451"/>
        <v>1.52</v>
      </c>
      <c r="GO376" s="2">
        <f t="shared" si="452"/>
        <v>0</v>
      </c>
      <c r="GP376" s="2">
        <f t="shared" si="453"/>
        <v>0</v>
      </c>
      <c r="GQ376" s="2"/>
      <c r="GR376" s="2">
        <v>0</v>
      </c>
      <c r="GS376" s="2">
        <v>3</v>
      </c>
      <c r="GT376" s="2">
        <v>0</v>
      </c>
      <c r="GU376" s="2" t="s">
        <v>6</v>
      </c>
      <c r="GV376" s="2">
        <f t="shared" si="454"/>
        <v>0</v>
      </c>
      <c r="GW376" s="2">
        <v>1</v>
      </c>
      <c r="GX376" s="2">
        <f t="shared" si="455"/>
        <v>0</v>
      </c>
      <c r="GY376" s="2"/>
      <c r="GZ376" s="2"/>
      <c r="HA376" s="2">
        <v>0</v>
      </c>
      <c r="HB376" s="2">
        <v>0</v>
      </c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>
        <v>0</v>
      </c>
      <c r="IL376" s="2"/>
      <c r="IM376" s="2"/>
      <c r="IN376" s="2"/>
      <c r="IO376" s="2"/>
      <c r="IP376" s="2"/>
      <c r="IQ376" s="2"/>
      <c r="IR376" s="2"/>
      <c r="IS376" s="2"/>
      <c r="IT376" s="2"/>
      <c r="IU376" s="2"/>
    </row>
    <row r="377" spans="1:255" x14ac:dyDescent="0.2">
      <c r="A377">
        <v>18</v>
      </c>
      <c r="B377">
        <v>1</v>
      </c>
      <c r="C377">
        <v>828</v>
      </c>
      <c r="E377" t="s">
        <v>649</v>
      </c>
      <c r="F377" t="s">
        <v>642</v>
      </c>
      <c r="G377" t="s">
        <v>643</v>
      </c>
      <c r="H377" t="s">
        <v>440</v>
      </c>
      <c r="I377">
        <f>I375*J377</f>
        <v>0.1</v>
      </c>
      <c r="J377">
        <v>1</v>
      </c>
      <c r="O377">
        <f t="shared" si="422"/>
        <v>9.9499999999999993</v>
      </c>
      <c r="P377">
        <f t="shared" si="423"/>
        <v>9.9499999999999993</v>
      </c>
      <c r="Q377">
        <f t="shared" si="424"/>
        <v>0</v>
      </c>
      <c r="R377">
        <f t="shared" si="425"/>
        <v>0</v>
      </c>
      <c r="S377">
        <f t="shared" si="426"/>
        <v>0</v>
      </c>
      <c r="T377">
        <f t="shared" si="427"/>
        <v>0</v>
      </c>
      <c r="U377">
        <f t="shared" si="428"/>
        <v>0</v>
      </c>
      <c r="V377">
        <f t="shared" si="429"/>
        <v>0</v>
      </c>
      <c r="W377">
        <f t="shared" si="430"/>
        <v>0</v>
      </c>
      <c r="X377">
        <f t="shared" si="431"/>
        <v>0</v>
      </c>
      <c r="Y377">
        <f t="shared" si="432"/>
        <v>0</v>
      </c>
      <c r="AA377">
        <v>16697019</v>
      </c>
      <c r="AB377">
        <f t="shared" si="433"/>
        <v>15.17</v>
      </c>
      <c r="AC377">
        <f t="shared" si="434"/>
        <v>15.17</v>
      </c>
      <c r="AD377">
        <f>ROUND((((ET377)-(EU377))+AE377),2)</f>
        <v>0</v>
      </c>
      <c r="AE377">
        <f>ROUND((EU377),2)</f>
        <v>0</v>
      </c>
      <c r="AF377">
        <f>ROUND((EV377),2)</f>
        <v>0</v>
      </c>
      <c r="AG377">
        <f t="shared" si="435"/>
        <v>0</v>
      </c>
      <c r="AH377">
        <f>(EW377)</f>
        <v>0</v>
      </c>
      <c r="AI377">
        <f>(EX377)</f>
        <v>0</v>
      </c>
      <c r="AJ377">
        <f t="shared" si="436"/>
        <v>0</v>
      </c>
      <c r="AK377">
        <v>15.17</v>
      </c>
      <c r="AL377">
        <v>15.17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103</v>
      </c>
      <c r="AU377">
        <v>60</v>
      </c>
      <c r="AV377">
        <v>1</v>
      </c>
      <c r="AW377">
        <v>1</v>
      </c>
      <c r="AZ377">
        <v>6.56</v>
      </c>
      <c r="BA377">
        <v>1</v>
      </c>
      <c r="BB377">
        <v>1</v>
      </c>
      <c r="BC377">
        <v>6.56</v>
      </c>
      <c r="BD377" t="s">
        <v>6</v>
      </c>
      <c r="BE377" t="s">
        <v>6</v>
      </c>
      <c r="BF377" t="s">
        <v>6</v>
      </c>
      <c r="BG377" t="s">
        <v>6</v>
      </c>
      <c r="BH377">
        <v>3</v>
      </c>
      <c r="BI377">
        <v>1</v>
      </c>
      <c r="BJ377" t="s">
        <v>644</v>
      </c>
      <c r="BM377">
        <v>65007</v>
      </c>
      <c r="BN377">
        <v>0</v>
      </c>
      <c r="BO377" t="s">
        <v>6</v>
      </c>
      <c r="BP377">
        <v>0</v>
      </c>
      <c r="BQ377">
        <v>6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6</v>
      </c>
      <c r="BZ377">
        <v>103</v>
      </c>
      <c r="CA377">
        <v>60</v>
      </c>
      <c r="CF377">
        <v>0</v>
      </c>
      <c r="CG377">
        <v>0</v>
      </c>
      <c r="CM377">
        <v>0</v>
      </c>
      <c r="CN377" t="s">
        <v>6</v>
      </c>
      <c r="CO377">
        <v>0</v>
      </c>
      <c r="CP377">
        <f t="shared" si="437"/>
        <v>9.9499999999999993</v>
      </c>
      <c r="CQ377">
        <f t="shared" si="438"/>
        <v>99.515199999999993</v>
      </c>
      <c r="CR377">
        <f t="shared" si="439"/>
        <v>0</v>
      </c>
      <c r="CS377">
        <f t="shared" si="440"/>
        <v>0</v>
      </c>
      <c r="CT377">
        <f t="shared" si="441"/>
        <v>0</v>
      </c>
      <c r="CU377">
        <f t="shared" si="442"/>
        <v>0</v>
      </c>
      <c r="CV377">
        <f t="shared" si="443"/>
        <v>0</v>
      </c>
      <c r="CW377">
        <f t="shared" si="444"/>
        <v>0</v>
      </c>
      <c r="CX377">
        <f t="shared" si="445"/>
        <v>0</v>
      </c>
      <c r="CY377">
        <f t="shared" si="446"/>
        <v>0</v>
      </c>
      <c r="CZ377">
        <f t="shared" si="447"/>
        <v>0</v>
      </c>
      <c r="DC377" t="s">
        <v>6</v>
      </c>
      <c r="DD377" t="s">
        <v>6</v>
      </c>
      <c r="DE377" t="s">
        <v>6</v>
      </c>
      <c r="DF377" t="s">
        <v>6</v>
      </c>
      <c r="DG377" t="s">
        <v>6</v>
      </c>
      <c r="DH377" t="s">
        <v>6</v>
      </c>
      <c r="DI377" t="s">
        <v>6</v>
      </c>
      <c r="DJ377" t="s">
        <v>6</v>
      </c>
      <c r="DK377" t="s">
        <v>6</v>
      </c>
      <c r="DL377" t="s">
        <v>6</v>
      </c>
      <c r="DM377" t="s">
        <v>6</v>
      </c>
      <c r="DN377">
        <v>0</v>
      </c>
      <c r="DO377">
        <v>0</v>
      </c>
      <c r="DP377">
        <v>1</v>
      </c>
      <c r="DQ377">
        <v>1</v>
      </c>
      <c r="DU377">
        <v>1010</v>
      </c>
      <c r="DV377" t="s">
        <v>440</v>
      </c>
      <c r="DW377" t="s">
        <v>440</v>
      </c>
      <c r="DX377">
        <v>1</v>
      </c>
      <c r="EE377">
        <v>16510586</v>
      </c>
      <c r="EF377">
        <v>6</v>
      </c>
      <c r="EG377" t="s">
        <v>20</v>
      </c>
      <c r="EH377">
        <v>0</v>
      </c>
      <c r="EI377" t="s">
        <v>6</v>
      </c>
      <c r="EJ377">
        <v>1</v>
      </c>
      <c r="EK377">
        <v>65007</v>
      </c>
      <c r="EL377" t="s">
        <v>640</v>
      </c>
      <c r="EM377" t="s">
        <v>111</v>
      </c>
      <c r="EO377" t="s">
        <v>6</v>
      </c>
      <c r="EQ377">
        <v>0</v>
      </c>
      <c r="ER377">
        <v>15.17</v>
      </c>
      <c r="ES377">
        <v>15.17</v>
      </c>
      <c r="ET377">
        <v>0</v>
      </c>
      <c r="EU377">
        <v>0</v>
      </c>
      <c r="EV377">
        <v>0</v>
      </c>
      <c r="EW377">
        <v>0</v>
      </c>
      <c r="EX377">
        <v>0</v>
      </c>
      <c r="FQ377">
        <v>0</v>
      </c>
      <c r="FR377">
        <f t="shared" si="448"/>
        <v>0</v>
      </c>
      <c r="FS377">
        <v>0</v>
      </c>
      <c r="FX377">
        <v>103</v>
      </c>
      <c r="FY377">
        <v>60</v>
      </c>
      <c r="GA377" t="s">
        <v>6</v>
      </c>
      <c r="GD377">
        <v>0</v>
      </c>
      <c r="GF377">
        <v>-256081259</v>
      </c>
      <c r="GG377">
        <v>1</v>
      </c>
      <c r="GH377">
        <v>1</v>
      </c>
      <c r="GI377">
        <v>4</v>
      </c>
      <c r="GJ377">
        <v>0</v>
      </c>
      <c r="GK377">
        <f>ROUND(R377*(S12)/100,2)</f>
        <v>0</v>
      </c>
      <c r="GL377">
        <f t="shared" si="449"/>
        <v>0</v>
      </c>
      <c r="GM377">
        <f t="shared" si="450"/>
        <v>9.9499999999999993</v>
      </c>
      <c r="GN377">
        <f t="shared" si="451"/>
        <v>9.9499999999999993</v>
      </c>
      <c r="GO377">
        <f t="shared" si="452"/>
        <v>0</v>
      </c>
      <c r="GP377">
        <f t="shared" si="453"/>
        <v>0</v>
      </c>
      <c r="GR377">
        <v>0</v>
      </c>
      <c r="GS377">
        <v>3</v>
      </c>
      <c r="GT377">
        <v>0</v>
      </c>
      <c r="GU377" t="s">
        <v>6</v>
      </c>
      <c r="GV377">
        <f t="shared" si="454"/>
        <v>0</v>
      </c>
      <c r="GW377">
        <v>1</v>
      </c>
      <c r="GX377">
        <f t="shared" si="455"/>
        <v>0</v>
      </c>
      <c r="HA377">
        <v>0</v>
      </c>
      <c r="HB377">
        <v>0</v>
      </c>
      <c r="IK377">
        <v>0</v>
      </c>
    </row>
    <row r="378" spans="1:255" x14ac:dyDescent="0.2">
      <c r="A378" s="2">
        <v>17</v>
      </c>
      <c r="B378" s="2">
        <v>1</v>
      </c>
      <c r="C378" s="2">
        <f>ROW(SmtRes!A843)</f>
        <v>843</v>
      </c>
      <c r="D378" s="2">
        <f>ROW(EtalonRes!A838)</f>
        <v>838</v>
      </c>
      <c r="E378" s="2" t="s">
        <v>650</v>
      </c>
      <c r="F378" s="2" t="s">
        <v>651</v>
      </c>
      <c r="G378" s="2" t="s">
        <v>652</v>
      </c>
      <c r="H378" s="2" t="s">
        <v>49</v>
      </c>
      <c r="I378" s="2">
        <f>ROUND(29.7/100,9)</f>
        <v>0.29699999999999999</v>
      </c>
      <c r="J378" s="2">
        <v>0</v>
      </c>
      <c r="K378" s="2"/>
      <c r="L378" s="2"/>
      <c r="M378" s="2"/>
      <c r="N378" s="2"/>
      <c r="O378" s="2">
        <f t="shared" si="422"/>
        <v>200.74</v>
      </c>
      <c r="P378" s="2">
        <f t="shared" si="423"/>
        <v>5.43</v>
      </c>
      <c r="Q378" s="2">
        <f t="shared" si="424"/>
        <v>2.93</v>
      </c>
      <c r="R378" s="2">
        <f t="shared" si="425"/>
        <v>0.44</v>
      </c>
      <c r="S378" s="2">
        <f t="shared" si="426"/>
        <v>192.38</v>
      </c>
      <c r="T378" s="2">
        <f t="shared" si="427"/>
        <v>0</v>
      </c>
      <c r="U378" s="2">
        <f t="shared" si="428"/>
        <v>20.465675999999998</v>
      </c>
      <c r="V378" s="2">
        <f t="shared" si="429"/>
        <v>3.7124999999999998E-2</v>
      </c>
      <c r="W378" s="2">
        <f t="shared" si="430"/>
        <v>0</v>
      </c>
      <c r="X378" s="2">
        <f t="shared" si="431"/>
        <v>221.74</v>
      </c>
      <c r="Y378" s="2">
        <f t="shared" si="432"/>
        <v>136.9</v>
      </c>
      <c r="Z378" s="2"/>
      <c r="AA378" s="2">
        <v>16697018</v>
      </c>
      <c r="AB378" s="2">
        <f t="shared" si="433"/>
        <v>675.87</v>
      </c>
      <c r="AC378" s="2">
        <f t="shared" si="434"/>
        <v>18.28</v>
      </c>
      <c r="AD378" s="2">
        <f>ROUND(((((ET378*1.25))-((EU378*1.25)))+AE378),2)</f>
        <v>9.85</v>
      </c>
      <c r="AE378" s="2">
        <f>ROUND(((EU378*1.25)),2)</f>
        <v>1.49</v>
      </c>
      <c r="AF378" s="2">
        <f>ROUND(((EV378*1.15)),2)</f>
        <v>647.74</v>
      </c>
      <c r="AG378" s="2">
        <f t="shared" si="435"/>
        <v>0</v>
      </c>
      <c r="AH378" s="2">
        <f>((EW378*1.15))</f>
        <v>68.908000000000001</v>
      </c>
      <c r="AI378" s="2">
        <f>((EX378*1.25))</f>
        <v>0.125</v>
      </c>
      <c r="AJ378" s="2">
        <f t="shared" si="436"/>
        <v>0</v>
      </c>
      <c r="AK378" s="2">
        <v>589.41</v>
      </c>
      <c r="AL378" s="2">
        <v>18.28</v>
      </c>
      <c r="AM378" s="2">
        <v>7.88</v>
      </c>
      <c r="AN378" s="2">
        <v>1.19</v>
      </c>
      <c r="AO378" s="2">
        <v>563.25</v>
      </c>
      <c r="AP378" s="2">
        <v>0</v>
      </c>
      <c r="AQ378" s="2">
        <v>59.92</v>
      </c>
      <c r="AR378" s="2">
        <v>0.1</v>
      </c>
      <c r="AS378" s="2">
        <v>0</v>
      </c>
      <c r="AT378" s="2">
        <v>115</v>
      </c>
      <c r="AU378" s="2">
        <v>71</v>
      </c>
      <c r="AV378" s="2">
        <v>1</v>
      </c>
      <c r="AW378" s="2">
        <v>1</v>
      </c>
      <c r="AX378" s="2"/>
      <c r="AY378" s="2"/>
      <c r="AZ378" s="2">
        <v>1</v>
      </c>
      <c r="BA378" s="2">
        <v>1</v>
      </c>
      <c r="BB378" s="2">
        <v>1</v>
      </c>
      <c r="BC378" s="2">
        <v>1</v>
      </c>
      <c r="BD378" s="2" t="s">
        <v>6</v>
      </c>
      <c r="BE378" s="2" t="s">
        <v>6</v>
      </c>
      <c r="BF378" s="2" t="s">
        <v>6</v>
      </c>
      <c r="BG378" s="2" t="s">
        <v>6</v>
      </c>
      <c r="BH378" s="2">
        <v>0</v>
      </c>
      <c r="BI378" s="2">
        <v>1</v>
      </c>
      <c r="BJ378" s="2" t="s">
        <v>653</v>
      </c>
      <c r="BK378" s="2"/>
      <c r="BL378" s="2"/>
      <c r="BM378" s="2">
        <v>16001</v>
      </c>
      <c r="BN378" s="2">
        <v>0</v>
      </c>
      <c r="BO378" s="2" t="s">
        <v>6</v>
      </c>
      <c r="BP378" s="2">
        <v>0</v>
      </c>
      <c r="BQ378" s="2">
        <v>2</v>
      </c>
      <c r="BR378" s="2">
        <v>0</v>
      </c>
      <c r="BS378" s="2">
        <v>1</v>
      </c>
      <c r="BT378" s="2">
        <v>1</v>
      </c>
      <c r="BU378" s="2">
        <v>1</v>
      </c>
      <c r="BV378" s="2">
        <v>1</v>
      </c>
      <c r="BW378" s="2">
        <v>1</v>
      </c>
      <c r="BX378" s="2">
        <v>1</v>
      </c>
      <c r="BY378" s="2" t="s">
        <v>6</v>
      </c>
      <c r="BZ378" s="2">
        <v>128</v>
      </c>
      <c r="CA378" s="2">
        <v>83</v>
      </c>
      <c r="CB378" s="2"/>
      <c r="CC378" s="2"/>
      <c r="CD378" s="2"/>
      <c r="CE378" s="2"/>
      <c r="CF378" s="2">
        <v>0</v>
      </c>
      <c r="CG378" s="2">
        <v>0</v>
      </c>
      <c r="CH378" s="2"/>
      <c r="CI378" s="2"/>
      <c r="CJ378" s="2"/>
      <c r="CK378" s="2"/>
      <c r="CL378" s="2"/>
      <c r="CM378" s="2">
        <v>0</v>
      </c>
      <c r="CN378" s="2" t="s">
        <v>1430</v>
      </c>
      <c r="CO378" s="2">
        <v>0</v>
      </c>
      <c r="CP378" s="2">
        <f t="shared" si="437"/>
        <v>200.74</v>
      </c>
      <c r="CQ378" s="2">
        <f t="shared" si="438"/>
        <v>18.28</v>
      </c>
      <c r="CR378" s="2">
        <f t="shared" si="439"/>
        <v>9.85</v>
      </c>
      <c r="CS378" s="2">
        <f t="shared" si="440"/>
        <v>1.49</v>
      </c>
      <c r="CT378" s="2">
        <f t="shared" si="441"/>
        <v>647.74</v>
      </c>
      <c r="CU378" s="2">
        <f t="shared" si="442"/>
        <v>0</v>
      </c>
      <c r="CV378" s="2">
        <f t="shared" si="443"/>
        <v>68.908000000000001</v>
      </c>
      <c r="CW378" s="2">
        <f t="shared" si="444"/>
        <v>0.125</v>
      </c>
      <c r="CX378" s="2">
        <f t="shared" si="445"/>
        <v>0</v>
      </c>
      <c r="CY378" s="2">
        <f t="shared" si="446"/>
        <v>221.74299999999999</v>
      </c>
      <c r="CZ378" s="2">
        <f t="shared" si="447"/>
        <v>136.90219999999999</v>
      </c>
      <c r="DA378" s="2"/>
      <c r="DB378" s="2"/>
      <c r="DC378" s="2" t="s">
        <v>6</v>
      </c>
      <c r="DD378" s="2" t="s">
        <v>6</v>
      </c>
      <c r="DE378" s="2" t="s">
        <v>38</v>
      </c>
      <c r="DF378" s="2" t="s">
        <v>38</v>
      </c>
      <c r="DG378" s="2" t="s">
        <v>39</v>
      </c>
      <c r="DH378" s="2" t="s">
        <v>6</v>
      </c>
      <c r="DI378" s="2" t="s">
        <v>39</v>
      </c>
      <c r="DJ378" s="2" t="s">
        <v>38</v>
      </c>
      <c r="DK378" s="2" t="s">
        <v>6</v>
      </c>
      <c r="DL378" s="2" t="s">
        <v>6</v>
      </c>
      <c r="DM378" s="2" t="s">
        <v>6</v>
      </c>
      <c r="DN378" s="2">
        <v>0</v>
      </c>
      <c r="DO378" s="2">
        <v>0</v>
      </c>
      <c r="DP378" s="2">
        <v>1</v>
      </c>
      <c r="DQ378" s="2">
        <v>1</v>
      </c>
      <c r="DR378" s="2"/>
      <c r="DS378" s="2"/>
      <c r="DT378" s="2"/>
      <c r="DU378" s="2">
        <v>1003</v>
      </c>
      <c r="DV378" s="2" t="s">
        <v>49</v>
      </c>
      <c r="DW378" s="2" t="s">
        <v>49</v>
      </c>
      <c r="DX378" s="2">
        <v>100</v>
      </c>
      <c r="DY378" s="2"/>
      <c r="DZ378" s="2"/>
      <c r="EA378" s="2"/>
      <c r="EB378" s="2"/>
      <c r="EC378" s="2"/>
      <c r="ED378" s="2"/>
      <c r="EE378" s="2">
        <v>16510514</v>
      </c>
      <c r="EF378" s="2">
        <v>2</v>
      </c>
      <c r="EG378" s="2" t="s">
        <v>40</v>
      </c>
      <c r="EH378" s="2">
        <v>0</v>
      </c>
      <c r="EI378" s="2" t="s">
        <v>6</v>
      </c>
      <c r="EJ378" s="2">
        <v>1</v>
      </c>
      <c r="EK378" s="2">
        <v>16001</v>
      </c>
      <c r="EL378" s="2" t="s">
        <v>563</v>
      </c>
      <c r="EM378" s="2" t="s">
        <v>564</v>
      </c>
      <c r="EN378" s="2"/>
      <c r="EO378" s="2" t="s">
        <v>43</v>
      </c>
      <c r="EP378" s="2"/>
      <c r="EQ378" s="2">
        <v>131072</v>
      </c>
      <c r="ER378" s="2">
        <v>589.41</v>
      </c>
      <c r="ES378" s="2">
        <v>18.28</v>
      </c>
      <c r="ET378" s="2">
        <v>7.88</v>
      </c>
      <c r="EU378" s="2">
        <v>1.19</v>
      </c>
      <c r="EV378" s="2">
        <v>563.25</v>
      </c>
      <c r="EW378" s="2">
        <v>59.92</v>
      </c>
      <c r="EX378" s="2">
        <v>0.1</v>
      </c>
      <c r="EY378" s="2">
        <v>0</v>
      </c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>
        <v>0</v>
      </c>
      <c r="FR378" s="2">
        <f t="shared" si="448"/>
        <v>0</v>
      </c>
      <c r="FS378" s="2">
        <v>0</v>
      </c>
      <c r="FT378" s="2" t="s">
        <v>44</v>
      </c>
      <c r="FU378" s="2" t="s">
        <v>45</v>
      </c>
      <c r="FV378" s="2"/>
      <c r="FW378" s="2"/>
      <c r="FX378" s="2">
        <v>115.2</v>
      </c>
      <c r="FY378" s="2">
        <v>70.55</v>
      </c>
      <c r="FZ378" s="2"/>
      <c r="GA378" s="2" t="s">
        <v>6</v>
      </c>
      <c r="GB378" s="2"/>
      <c r="GC378" s="2"/>
      <c r="GD378" s="2">
        <v>0</v>
      </c>
      <c r="GE378" s="2"/>
      <c r="GF378" s="2">
        <v>1207626138</v>
      </c>
      <c r="GG378" s="2">
        <v>2</v>
      </c>
      <c r="GH378" s="2">
        <v>1</v>
      </c>
      <c r="GI378" s="2">
        <v>-2</v>
      </c>
      <c r="GJ378" s="2">
        <v>0</v>
      </c>
      <c r="GK378" s="2">
        <f>ROUND(R378*(R12)/100,2)</f>
        <v>0</v>
      </c>
      <c r="GL378" s="2">
        <f t="shared" si="449"/>
        <v>0</v>
      </c>
      <c r="GM378" s="2">
        <f t="shared" si="450"/>
        <v>559.38</v>
      </c>
      <c r="GN378" s="2">
        <f t="shared" si="451"/>
        <v>559.38</v>
      </c>
      <c r="GO378" s="2">
        <f t="shared" si="452"/>
        <v>0</v>
      </c>
      <c r="GP378" s="2">
        <f t="shared" si="453"/>
        <v>0</v>
      </c>
      <c r="GQ378" s="2"/>
      <c r="GR378" s="2">
        <v>0</v>
      </c>
      <c r="GS378" s="2">
        <v>3</v>
      </c>
      <c r="GT378" s="2">
        <v>0</v>
      </c>
      <c r="GU378" s="2" t="s">
        <v>6</v>
      </c>
      <c r="GV378" s="2">
        <f t="shared" si="454"/>
        <v>0</v>
      </c>
      <c r="GW378" s="2">
        <v>1</v>
      </c>
      <c r="GX378" s="2">
        <f t="shared" si="455"/>
        <v>0</v>
      </c>
      <c r="GY378" s="2"/>
      <c r="GZ378" s="2"/>
      <c r="HA378" s="2">
        <v>0</v>
      </c>
      <c r="HB378" s="2">
        <v>0</v>
      </c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>
        <v>0</v>
      </c>
      <c r="IL378" s="2"/>
      <c r="IM378" s="2"/>
      <c r="IN378" s="2"/>
      <c r="IO378" s="2"/>
      <c r="IP378" s="2"/>
      <c r="IQ378" s="2"/>
      <c r="IR378" s="2"/>
      <c r="IS378" s="2"/>
      <c r="IT378" s="2"/>
      <c r="IU378" s="2"/>
    </row>
    <row r="379" spans="1:255" x14ac:dyDescent="0.2">
      <c r="A379">
        <v>17</v>
      </c>
      <c r="B379">
        <v>1</v>
      </c>
      <c r="C379">
        <f>ROW(SmtRes!A858)</f>
        <v>858</v>
      </c>
      <c r="D379">
        <f>ROW(EtalonRes!A850)</f>
        <v>850</v>
      </c>
      <c r="E379" t="s">
        <v>650</v>
      </c>
      <c r="F379" t="s">
        <v>651</v>
      </c>
      <c r="G379" t="s">
        <v>652</v>
      </c>
      <c r="H379" t="s">
        <v>49</v>
      </c>
      <c r="I379">
        <f>ROUND(29.7/100,9)</f>
        <v>0.29699999999999999</v>
      </c>
      <c r="J379">
        <v>0</v>
      </c>
      <c r="O379">
        <f t="shared" si="422"/>
        <v>1316.81</v>
      </c>
      <c r="P379">
        <f t="shared" si="423"/>
        <v>35.619999999999997</v>
      </c>
      <c r="Q379">
        <f t="shared" si="424"/>
        <v>19.190000000000001</v>
      </c>
      <c r="R379">
        <f t="shared" si="425"/>
        <v>2.9</v>
      </c>
      <c r="S379">
        <f t="shared" si="426"/>
        <v>1262</v>
      </c>
      <c r="T379">
        <f t="shared" si="427"/>
        <v>0</v>
      </c>
      <c r="U379">
        <f t="shared" si="428"/>
        <v>20.465675999999998</v>
      </c>
      <c r="V379">
        <f t="shared" si="429"/>
        <v>3.7124999999999998E-2</v>
      </c>
      <c r="W379">
        <f t="shared" si="430"/>
        <v>0</v>
      </c>
      <c r="X379">
        <f t="shared" si="431"/>
        <v>1454.64</v>
      </c>
      <c r="Y379">
        <f t="shared" si="432"/>
        <v>898.08</v>
      </c>
      <c r="AA379">
        <v>16697019</v>
      </c>
      <c r="AB379">
        <f t="shared" si="433"/>
        <v>675.87</v>
      </c>
      <c r="AC379">
        <f t="shared" si="434"/>
        <v>18.28</v>
      </c>
      <c r="AD379">
        <f>ROUND(((((ET379*1.25))-((EU379*1.25)))+AE379),2)</f>
        <v>9.85</v>
      </c>
      <c r="AE379">
        <f>ROUND(((EU379*1.25)),2)</f>
        <v>1.49</v>
      </c>
      <c r="AF379">
        <f>ROUND(((EV379*1.15)),2)</f>
        <v>647.74</v>
      </c>
      <c r="AG379">
        <f t="shared" si="435"/>
        <v>0</v>
      </c>
      <c r="AH379">
        <f>((EW379*1.15))</f>
        <v>68.908000000000001</v>
      </c>
      <c r="AI379">
        <f>((EX379*1.25))</f>
        <v>0.125</v>
      </c>
      <c r="AJ379">
        <f t="shared" si="436"/>
        <v>0</v>
      </c>
      <c r="AK379">
        <v>589.41</v>
      </c>
      <c r="AL379">
        <v>18.28</v>
      </c>
      <c r="AM379">
        <v>7.88</v>
      </c>
      <c r="AN379">
        <v>1.19</v>
      </c>
      <c r="AO379">
        <v>563.25</v>
      </c>
      <c r="AP379">
        <v>0</v>
      </c>
      <c r="AQ379">
        <v>59.92</v>
      </c>
      <c r="AR379">
        <v>0.1</v>
      </c>
      <c r="AS379">
        <v>0</v>
      </c>
      <c r="AT379">
        <v>115</v>
      </c>
      <c r="AU379">
        <v>71</v>
      </c>
      <c r="AV379">
        <v>1</v>
      </c>
      <c r="AW379">
        <v>1</v>
      </c>
      <c r="AZ379">
        <v>6.56</v>
      </c>
      <c r="BA379">
        <v>6.56</v>
      </c>
      <c r="BB379">
        <v>6.56</v>
      </c>
      <c r="BC379">
        <v>6.56</v>
      </c>
      <c r="BD379" t="s">
        <v>6</v>
      </c>
      <c r="BE379" t="s">
        <v>6</v>
      </c>
      <c r="BF379" t="s">
        <v>6</v>
      </c>
      <c r="BG379" t="s">
        <v>6</v>
      </c>
      <c r="BH379">
        <v>0</v>
      </c>
      <c r="BI379">
        <v>1</v>
      </c>
      <c r="BJ379" t="s">
        <v>653</v>
      </c>
      <c r="BM379">
        <v>16001</v>
      </c>
      <c r="BN379">
        <v>0</v>
      </c>
      <c r="BO379" t="s">
        <v>6</v>
      </c>
      <c r="BP379">
        <v>0</v>
      </c>
      <c r="BQ379">
        <v>2</v>
      </c>
      <c r="BR379">
        <v>0</v>
      </c>
      <c r="BS379">
        <v>6.56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6</v>
      </c>
      <c r="BZ379">
        <v>128</v>
      </c>
      <c r="CA379">
        <v>83</v>
      </c>
      <c r="CF379">
        <v>0</v>
      </c>
      <c r="CG379">
        <v>0</v>
      </c>
      <c r="CM379">
        <v>0</v>
      </c>
      <c r="CN379" t="s">
        <v>1430</v>
      </c>
      <c r="CO379">
        <v>0</v>
      </c>
      <c r="CP379">
        <f t="shared" si="437"/>
        <v>1316.81</v>
      </c>
      <c r="CQ379">
        <f t="shared" si="438"/>
        <v>119.91679999999999</v>
      </c>
      <c r="CR379">
        <f t="shared" si="439"/>
        <v>64.616</v>
      </c>
      <c r="CS379">
        <f t="shared" si="440"/>
        <v>9.7744</v>
      </c>
      <c r="CT379">
        <f t="shared" si="441"/>
        <v>4249.1743999999999</v>
      </c>
      <c r="CU379">
        <f t="shared" si="442"/>
        <v>0</v>
      </c>
      <c r="CV379">
        <f t="shared" si="443"/>
        <v>68.908000000000001</v>
      </c>
      <c r="CW379">
        <f t="shared" si="444"/>
        <v>0.125</v>
      </c>
      <c r="CX379">
        <f t="shared" si="445"/>
        <v>0</v>
      </c>
      <c r="CY379">
        <f t="shared" si="446"/>
        <v>1454.635</v>
      </c>
      <c r="CZ379">
        <f t="shared" si="447"/>
        <v>898.07900000000006</v>
      </c>
      <c r="DC379" t="s">
        <v>6</v>
      </c>
      <c r="DD379" t="s">
        <v>6</v>
      </c>
      <c r="DE379" t="s">
        <v>38</v>
      </c>
      <c r="DF379" t="s">
        <v>38</v>
      </c>
      <c r="DG379" t="s">
        <v>39</v>
      </c>
      <c r="DH379" t="s">
        <v>6</v>
      </c>
      <c r="DI379" t="s">
        <v>39</v>
      </c>
      <c r="DJ379" t="s">
        <v>38</v>
      </c>
      <c r="DK379" t="s">
        <v>6</v>
      </c>
      <c r="DL379" t="s">
        <v>6</v>
      </c>
      <c r="DM379" t="s">
        <v>6</v>
      </c>
      <c r="DN379">
        <v>0</v>
      </c>
      <c r="DO379">
        <v>0</v>
      </c>
      <c r="DP379">
        <v>1</v>
      </c>
      <c r="DQ379">
        <v>1</v>
      </c>
      <c r="DU379">
        <v>1003</v>
      </c>
      <c r="DV379" t="s">
        <v>49</v>
      </c>
      <c r="DW379" t="s">
        <v>49</v>
      </c>
      <c r="DX379">
        <v>100</v>
      </c>
      <c r="EE379">
        <v>16510514</v>
      </c>
      <c r="EF379">
        <v>2</v>
      </c>
      <c r="EG379" t="s">
        <v>40</v>
      </c>
      <c r="EH379">
        <v>0</v>
      </c>
      <c r="EI379" t="s">
        <v>6</v>
      </c>
      <c r="EJ379">
        <v>1</v>
      </c>
      <c r="EK379">
        <v>16001</v>
      </c>
      <c r="EL379" t="s">
        <v>563</v>
      </c>
      <c r="EM379" t="s">
        <v>564</v>
      </c>
      <c r="EO379" t="s">
        <v>43</v>
      </c>
      <c r="EQ379">
        <v>131072</v>
      </c>
      <c r="ER379">
        <v>589.41</v>
      </c>
      <c r="ES379">
        <v>18.28</v>
      </c>
      <c r="ET379">
        <v>7.88</v>
      </c>
      <c r="EU379">
        <v>1.19</v>
      </c>
      <c r="EV379">
        <v>563.25</v>
      </c>
      <c r="EW379">
        <v>59.92</v>
      </c>
      <c r="EX379">
        <v>0.1</v>
      </c>
      <c r="EY379">
        <v>0</v>
      </c>
      <c r="FQ379">
        <v>0</v>
      </c>
      <c r="FR379">
        <f t="shared" si="448"/>
        <v>0</v>
      </c>
      <c r="FS379">
        <v>0</v>
      </c>
      <c r="FT379" t="s">
        <v>44</v>
      </c>
      <c r="FU379" t="s">
        <v>45</v>
      </c>
      <c r="FX379">
        <v>115.2</v>
      </c>
      <c r="FY379">
        <v>70.55</v>
      </c>
      <c r="GA379" t="s">
        <v>6</v>
      </c>
      <c r="GD379">
        <v>0</v>
      </c>
      <c r="GF379">
        <v>1207626138</v>
      </c>
      <c r="GG379">
        <v>1</v>
      </c>
      <c r="GH379">
        <v>1</v>
      </c>
      <c r="GI379">
        <v>4</v>
      </c>
      <c r="GJ379">
        <v>0</v>
      </c>
      <c r="GK379">
        <f>ROUND(R379*(S12)/100,2)</f>
        <v>0</v>
      </c>
      <c r="GL379">
        <f t="shared" si="449"/>
        <v>0</v>
      </c>
      <c r="GM379">
        <f t="shared" si="450"/>
        <v>3669.53</v>
      </c>
      <c r="GN379">
        <f t="shared" si="451"/>
        <v>3669.53</v>
      </c>
      <c r="GO379">
        <f t="shared" si="452"/>
        <v>0</v>
      </c>
      <c r="GP379">
        <f t="shared" si="453"/>
        <v>0</v>
      </c>
      <c r="GR379">
        <v>0</v>
      </c>
      <c r="GS379">
        <v>3</v>
      </c>
      <c r="GT379">
        <v>0</v>
      </c>
      <c r="GU379" t="s">
        <v>6</v>
      </c>
      <c r="GV379">
        <f t="shared" si="454"/>
        <v>0</v>
      </c>
      <c r="GW379">
        <v>1</v>
      </c>
      <c r="GX379">
        <f t="shared" si="455"/>
        <v>0</v>
      </c>
      <c r="HA379">
        <v>0</v>
      </c>
      <c r="HB379">
        <v>0</v>
      </c>
      <c r="IK379">
        <v>0</v>
      </c>
    </row>
    <row r="380" spans="1:255" x14ac:dyDescent="0.2">
      <c r="A380" s="2">
        <v>18</v>
      </c>
      <c r="B380" s="2">
        <v>1</v>
      </c>
      <c r="C380" s="2">
        <v>837</v>
      </c>
      <c r="D380" s="2"/>
      <c r="E380" s="2" t="s">
        <v>654</v>
      </c>
      <c r="F380" s="2" t="s">
        <v>655</v>
      </c>
      <c r="G380" s="2" t="s">
        <v>656</v>
      </c>
      <c r="H380" s="2" t="s">
        <v>593</v>
      </c>
      <c r="I380" s="2">
        <f>I378*J380</f>
        <v>3.5639999999999998E-2</v>
      </c>
      <c r="J380" s="2">
        <v>0.12</v>
      </c>
      <c r="K380" s="2"/>
      <c r="L380" s="2"/>
      <c r="M380" s="2"/>
      <c r="N380" s="2"/>
      <c r="O380" s="2">
        <f t="shared" si="422"/>
        <v>2.64</v>
      </c>
      <c r="P380" s="2">
        <f t="shared" si="423"/>
        <v>2.64</v>
      </c>
      <c r="Q380" s="2">
        <f t="shared" si="424"/>
        <v>0</v>
      </c>
      <c r="R380" s="2">
        <f t="shared" si="425"/>
        <v>0</v>
      </c>
      <c r="S380" s="2">
        <f t="shared" si="426"/>
        <v>0</v>
      </c>
      <c r="T380" s="2">
        <f t="shared" si="427"/>
        <v>0</v>
      </c>
      <c r="U380" s="2">
        <f t="shared" si="428"/>
        <v>0</v>
      </c>
      <c r="V380" s="2">
        <f t="shared" si="429"/>
        <v>0</v>
      </c>
      <c r="W380" s="2">
        <f t="shared" si="430"/>
        <v>0</v>
      </c>
      <c r="X380" s="2">
        <f t="shared" si="431"/>
        <v>0</v>
      </c>
      <c r="Y380" s="2">
        <f t="shared" si="432"/>
        <v>0</v>
      </c>
      <c r="Z380" s="2"/>
      <c r="AA380" s="2">
        <v>16697018</v>
      </c>
      <c r="AB380" s="2">
        <f t="shared" si="433"/>
        <v>74</v>
      </c>
      <c r="AC380" s="2">
        <f t="shared" si="434"/>
        <v>74</v>
      </c>
      <c r="AD380" s="2">
        <f t="shared" ref="AD380:AD395" si="459">ROUND((((ET380)-(EU380))+AE380),2)</f>
        <v>0</v>
      </c>
      <c r="AE380" s="2">
        <f t="shared" ref="AE380:AE395" si="460">ROUND((EU380),2)</f>
        <v>0</v>
      </c>
      <c r="AF380" s="2">
        <f t="shared" ref="AF380:AF395" si="461">ROUND((EV380),2)</f>
        <v>0</v>
      </c>
      <c r="AG380" s="2">
        <f t="shared" si="435"/>
        <v>0</v>
      </c>
      <c r="AH380" s="2">
        <f t="shared" ref="AH380:AH395" si="462">(EW380)</f>
        <v>0</v>
      </c>
      <c r="AI380" s="2">
        <f t="shared" ref="AI380:AI395" si="463">(EX380)</f>
        <v>0</v>
      </c>
      <c r="AJ380" s="2">
        <f t="shared" si="436"/>
        <v>0</v>
      </c>
      <c r="AK380" s="2">
        <v>74</v>
      </c>
      <c r="AL380" s="2">
        <v>74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115</v>
      </c>
      <c r="AU380" s="2">
        <v>71</v>
      </c>
      <c r="AV380" s="2">
        <v>1</v>
      </c>
      <c r="AW380" s="2">
        <v>1</v>
      </c>
      <c r="AX380" s="2"/>
      <c r="AY380" s="2"/>
      <c r="AZ380" s="2">
        <v>1</v>
      </c>
      <c r="BA380" s="2">
        <v>1</v>
      </c>
      <c r="BB380" s="2">
        <v>1</v>
      </c>
      <c r="BC380" s="2">
        <v>1</v>
      </c>
      <c r="BD380" s="2" t="s">
        <v>6</v>
      </c>
      <c r="BE380" s="2" t="s">
        <v>6</v>
      </c>
      <c r="BF380" s="2" t="s">
        <v>6</v>
      </c>
      <c r="BG380" s="2" t="s">
        <v>6</v>
      </c>
      <c r="BH380" s="2">
        <v>3</v>
      </c>
      <c r="BI380" s="2">
        <v>1</v>
      </c>
      <c r="BJ380" s="2" t="s">
        <v>657</v>
      </c>
      <c r="BK380" s="2"/>
      <c r="BL380" s="2"/>
      <c r="BM380" s="2">
        <v>16001</v>
      </c>
      <c r="BN380" s="2">
        <v>0</v>
      </c>
      <c r="BO380" s="2" t="s">
        <v>6</v>
      </c>
      <c r="BP380" s="2">
        <v>0</v>
      </c>
      <c r="BQ380" s="2">
        <v>2</v>
      </c>
      <c r="BR380" s="2">
        <v>0</v>
      </c>
      <c r="BS380" s="2">
        <v>1</v>
      </c>
      <c r="BT380" s="2">
        <v>1</v>
      </c>
      <c r="BU380" s="2">
        <v>1</v>
      </c>
      <c r="BV380" s="2">
        <v>1</v>
      </c>
      <c r="BW380" s="2">
        <v>1</v>
      </c>
      <c r="BX380" s="2">
        <v>1</v>
      </c>
      <c r="BY380" s="2" t="s">
        <v>6</v>
      </c>
      <c r="BZ380" s="2">
        <v>128</v>
      </c>
      <c r="CA380" s="2">
        <v>83</v>
      </c>
      <c r="CB380" s="2"/>
      <c r="CC380" s="2"/>
      <c r="CD380" s="2"/>
      <c r="CE380" s="2"/>
      <c r="CF380" s="2">
        <v>0</v>
      </c>
      <c r="CG380" s="2">
        <v>0</v>
      </c>
      <c r="CH380" s="2"/>
      <c r="CI380" s="2"/>
      <c r="CJ380" s="2"/>
      <c r="CK380" s="2"/>
      <c r="CL380" s="2"/>
      <c r="CM380" s="2">
        <v>0</v>
      </c>
      <c r="CN380" s="2" t="s">
        <v>6</v>
      </c>
      <c r="CO380" s="2">
        <v>0</v>
      </c>
      <c r="CP380" s="2">
        <f t="shared" si="437"/>
        <v>2.64</v>
      </c>
      <c r="CQ380" s="2">
        <f t="shared" si="438"/>
        <v>74</v>
      </c>
      <c r="CR380" s="2">
        <f t="shared" si="439"/>
        <v>0</v>
      </c>
      <c r="CS380" s="2">
        <f t="shared" si="440"/>
        <v>0</v>
      </c>
      <c r="CT380" s="2">
        <f t="shared" si="441"/>
        <v>0</v>
      </c>
      <c r="CU380" s="2">
        <f t="shared" si="442"/>
        <v>0</v>
      </c>
      <c r="CV380" s="2">
        <f t="shared" si="443"/>
        <v>0</v>
      </c>
      <c r="CW380" s="2">
        <f t="shared" si="444"/>
        <v>0</v>
      </c>
      <c r="CX380" s="2">
        <f t="shared" si="445"/>
        <v>0</v>
      </c>
      <c r="CY380" s="2">
        <f t="shared" si="446"/>
        <v>0</v>
      </c>
      <c r="CZ380" s="2">
        <f t="shared" si="447"/>
        <v>0</v>
      </c>
      <c r="DA380" s="2"/>
      <c r="DB380" s="2"/>
      <c r="DC380" s="2" t="s">
        <v>6</v>
      </c>
      <c r="DD380" s="2" t="s">
        <v>6</v>
      </c>
      <c r="DE380" s="2" t="s">
        <v>6</v>
      </c>
      <c r="DF380" s="2" t="s">
        <v>6</v>
      </c>
      <c r="DG380" s="2" t="s">
        <v>6</v>
      </c>
      <c r="DH380" s="2" t="s">
        <v>6</v>
      </c>
      <c r="DI380" s="2" t="s">
        <v>6</v>
      </c>
      <c r="DJ380" s="2" t="s">
        <v>6</v>
      </c>
      <c r="DK380" s="2" t="s">
        <v>6</v>
      </c>
      <c r="DL380" s="2" t="s">
        <v>6</v>
      </c>
      <c r="DM380" s="2" t="s">
        <v>6</v>
      </c>
      <c r="DN380" s="2">
        <v>0</v>
      </c>
      <c r="DO380" s="2">
        <v>0</v>
      </c>
      <c r="DP380" s="2">
        <v>1</v>
      </c>
      <c r="DQ380" s="2">
        <v>1</v>
      </c>
      <c r="DR380" s="2"/>
      <c r="DS380" s="2"/>
      <c r="DT380" s="2"/>
      <c r="DU380" s="2">
        <v>1010</v>
      </c>
      <c r="DV380" s="2" t="s">
        <v>593</v>
      </c>
      <c r="DW380" s="2" t="s">
        <v>593</v>
      </c>
      <c r="DX380" s="2">
        <v>100</v>
      </c>
      <c r="DY380" s="2"/>
      <c r="DZ380" s="2"/>
      <c r="EA380" s="2"/>
      <c r="EB380" s="2"/>
      <c r="EC380" s="2"/>
      <c r="ED380" s="2"/>
      <c r="EE380" s="2">
        <v>16510514</v>
      </c>
      <c r="EF380" s="2">
        <v>2</v>
      </c>
      <c r="EG380" s="2" t="s">
        <v>40</v>
      </c>
      <c r="EH380" s="2">
        <v>0</v>
      </c>
      <c r="EI380" s="2" t="s">
        <v>6</v>
      </c>
      <c r="EJ380" s="2">
        <v>1</v>
      </c>
      <c r="EK380" s="2">
        <v>16001</v>
      </c>
      <c r="EL380" s="2" t="s">
        <v>563</v>
      </c>
      <c r="EM380" s="2" t="s">
        <v>564</v>
      </c>
      <c r="EN380" s="2"/>
      <c r="EO380" s="2" t="s">
        <v>6</v>
      </c>
      <c r="EP380" s="2"/>
      <c r="EQ380" s="2">
        <v>0</v>
      </c>
      <c r="ER380" s="2">
        <v>74</v>
      </c>
      <c r="ES380" s="2">
        <v>74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>
        <v>0</v>
      </c>
      <c r="FR380" s="2">
        <f t="shared" si="448"/>
        <v>0</v>
      </c>
      <c r="FS380" s="2">
        <v>0</v>
      </c>
      <c r="FT380" s="2" t="s">
        <v>44</v>
      </c>
      <c r="FU380" s="2" t="s">
        <v>45</v>
      </c>
      <c r="FV380" s="2"/>
      <c r="FW380" s="2"/>
      <c r="FX380" s="2">
        <v>115.2</v>
      </c>
      <c r="FY380" s="2">
        <v>70.55</v>
      </c>
      <c r="FZ380" s="2"/>
      <c r="GA380" s="2" t="s">
        <v>6</v>
      </c>
      <c r="GB380" s="2"/>
      <c r="GC380" s="2"/>
      <c r="GD380" s="2">
        <v>0</v>
      </c>
      <c r="GE380" s="2"/>
      <c r="GF380" s="2">
        <v>-1329091409</v>
      </c>
      <c r="GG380" s="2">
        <v>2</v>
      </c>
      <c r="GH380" s="2">
        <v>1</v>
      </c>
      <c r="GI380" s="2">
        <v>-2</v>
      </c>
      <c r="GJ380" s="2">
        <v>0</v>
      </c>
      <c r="GK380" s="2">
        <f>ROUND(R380*(R12)/100,2)</f>
        <v>0</v>
      </c>
      <c r="GL380" s="2">
        <f t="shared" si="449"/>
        <v>0</v>
      </c>
      <c r="GM380" s="2">
        <f t="shared" si="450"/>
        <v>2.64</v>
      </c>
      <c r="GN380" s="2">
        <f t="shared" si="451"/>
        <v>2.64</v>
      </c>
      <c r="GO380" s="2">
        <f t="shared" si="452"/>
        <v>0</v>
      </c>
      <c r="GP380" s="2">
        <f t="shared" si="453"/>
        <v>0</v>
      </c>
      <c r="GQ380" s="2"/>
      <c r="GR380" s="2">
        <v>0</v>
      </c>
      <c r="GS380" s="2">
        <v>3</v>
      </c>
      <c r="GT380" s="2">
        <v>0</v>
      </c>
      <c r="GU380" s="2" t="s">
        <v>6</v>
      </c>
      <c r="GV380" s="2">
        <f t="shared" si="454"/>
        <v>0</v>
      </c>
      <c r="GW380" s="2">
        <v>1</v>
      </c>
      <c r="GX380" s="2">
        <f t="shared" si="455"/>
        <v>0</v>
      </c>
      <c r="GY380" s="2"/>
      <c r="GZ380" s="2"/>
      <c r="HA380" s="2">
        <v>0</v>
      </c>
      <c r="HB380" s="2">
        <v>0</v>
      </c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>
        <v>0</v>
      </c>
      <c r="IL380" s="2"/>
      <c r="IM380" s="2"/>
      <c r="IN380" s="2"/>
      <c r="IO380" s="2"/>
      <c r="IP380" s="2"/>
      <c r="IQ380" s="2"/>
      <c r="IR380" s="2"/>
      <c r="IS380" s="2"/>
      <c r="IT380" s="2"/>
      <c r="IU380" s="2"/>
    </row>
    <row r="381" spans="1:255" x14ac:dyDescent="0.2">
      <c r="A381">
        <v>18</v>
      </c>
      <c r="B381">
        <v>1</v>
      </c>
      <c r="C381">
        <v>852</v>
      </c>
      <c r="E381" t="s">
        <v>654</v>
      </c>
      <c r="F381" t="s">
        <v>655</v>
      </c>
      <c r="G381" t="s">
        <v>656</v>
      </c>
      <c r="H381" t="s">
        <v>593</v>
      </c>
      <c r="I381">
        <f>I379*J381</f>
        <v>3.5639999999999998E-2</v>
      </c>
      <c r="J381">
        <v>0.12</v>
      </c>
      <c r="O381">
        <f t="shared" si="422"/>
        <v>17.3</v>
      </c>
      <c r="P381">
        <f t="shared" si="423"/>
        <v>17.3</v>
      </c>
      <c r="Q381">
        <f t="shared" si="424"/>
        <v>0</v>
      </c>
      <c r="R381">
        <f t="shared" si="425"/>
        <v>0</v>
      </c>
      <c r="S381">
        <f t="shared" si="426"/>
        <v>0</v>
      </c>
      <c r="T381">
        <f t="shared" si="427"/>
        <v>0</v>
      </c>
      <c r="U381">
        <f t="shared" si="428"/>
        <v>0</v>
      </c>
      <c r="V381">
        <f t="shared" si="429"/>
        <v>0</v>
      </c>
      <c r="W381">
        <f t="shared" si="430"/>
        <v>0</v>
      </c>
      <c r="X381">
        <f t="shared" si="431"/>
        <v>0</v>
      </c>
      <c r="Y381">
        <f t="shared" si="432"/>
        <v>0</v>
      </c>
      <c r="AA381">
        <v>16697019</v>
      </c>
      <c r="AB381">
        <f t="shared" si="433"/>
        <v>74</v>
      </c>
      <c r="AC381">
        <f t="shared" si="434"/>
        <v>74</v>
      </c>
      <c r="AD381">
        <f t="shared" si="459"/>
        <v>0</v>
      </c>
      <c r="AE381">
        <f t="shared" si="460"/>
        <v>0</v>
      </c>
      <c r="AF381">
        <f t="shared" si="461"/>
        <v>0</v>
      </c>
      <c r="AG381">
        <f t="shared" si="435"/>
        <v>0</v>
      </c>
      <c r="AH381">
        <f t="shared" si="462"/>
        <v>0</v>
      </c>
      <c r="AI381">
        <f t="shared" si="463"/>
        <v>0</v>
      </c>
      <c r="AJ381">
        <f t="shared" si="436"/>
        <v>0</v>
      </c>
      <c r="AK381">
        <v>74</v>
      </c>
      <c r="AL381">
        <v>74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115</v>
      </c>
      <c r="AU381">
        <v>71</v>
      </c>
      <c r="AV381">
        <v>1</v>
      </c>
      <c r="AW381">
        <v>1</v>
      </c>
      <c r="AZ381">
        <v>6.56</v>
      </c>
      <c r="BA381">
        <v>1</v>
      </c>
      <c r="BB381">
        <v>1</v>
      </c>
      <c r="BC381">
        <v>6.56</v>
      </c>
      <c r="BD381" t="s">
        <v>6</v>
      </c>
      <c r="BE381" t="s">
        <v>6</v>
      </c>
      <c r="BF381" t="s">
        <v>6</v>
      </c>
      <c r="BG381" t="s">
        <v>6</v>
      </c>
      <c r="BH381">
        <v>3</v>
      </c>
      <c r="BI381">
        <v>1</v>
      </c>
      <c r="BJ381" t="s">
        <v>657</v>
      </c>
      <c r="BM381">
        <v>16001</v>
      </c>
      <c r="BN381">
        <v>0</v>
      </c>
      <c r="BO381" t="s">
        <v>6</v>
      </c>
      <c r="BP381">
        <v>0</v>
      </c>
      <c r="BQ381">
        <v>2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6</v>
      </c>
      <c r="BZ381">
        <v>128</v>
      </c>
      <c r="CA381">
        <v>83</v>
      </c>
      <c r="CF381">
        <v>0</v>
      </c>
      <c r="CG381">
        <v>0</v>
      </c>
      <c r="CM381">
        <v>0</v>
      </c>
      <c r="CN381" t="s">
        <v>6</v>
      </c>
      <c r="CO381">
        <v>0</v>
      </c>
      <c r="CP381">
        <f t="shared" si="437"/>
        <v>17.3</v>
      </c>
      <c r="CQ381">
        <f t="shared" si="438"/>
        <v>485.44</v>
      </c>
      <c r="CR381">
        <f t="shared" si="439"/>
        <v>0</v>
      </c>
      <c r="CS381">
        <f t="shared" si="440"/>
        <v>0</v>
      </c>
      <c r="CT381">
        <f t="shared" si="441"/>
        <v>0</v>
      </c>
      <c r="CU381">
        <f t="shared" si="442"/>
        <v>0</v>
      </c>
      <c r="CV381">
        <f t="shared" si="443"/>
        <v>0</v>
      </c>
      <c r="CW381">
        <f t="shared" si="444"/>
        <v>0</v>
      </c>
      <c r="CX381">
        <f t="shared" si="445"/>
        <v>0</v>
      </c>
      <c r="CY381">
        <f t="shared" si="446"/>
        <v>0</v>
      </c>
      <c r="CZ381">
        <f t="shared" si="447"/>
        <v>0</v>
      </c>
      <c r="DC381" t="s">
        <v>6</v>
      </c>
      <c r="DD381" t="s">
        <v>6</v>
      </c>
      <c r="DE381" t="s">
        <v>6</v>
      </c>
      <c r="DF381" t="s">
        <v>6</v>
      </c>
      <c r="DG381" t="s">
        <v>6</v>
      </c>
      <c r="DH381" t="s">
        <v>6</v>
      </c>
      <c r="DI381" t="s">
        <v>6</v>
      </c>
      <c r="DJ381" t="s">
        <v>6</v>
      </c>
      <c r="DK381" t="s">
        <v>6</v>
      </c>
      <c r="DL381" t="s">
        <v>6</v>
      </c>
      <c r="DM381" t="s">
        <v>6</v>
      </c>
      <c r="DN381">
        <v>0</v>
      </c>
      <c r="DO381">
        <v>0</v>
      </c>
      <c r="DP381">
        <v>1</v>
      </c>
      <c r="DQ381">
        <v>1</v>
      </c>
      <c r="DU381">
        <v>1010</v>
      </c>
      <c r="DV381" t="s">
        <v>593</v>
      </c>
      <c r="DW381" t="s">
        <v>593</v>
      </c>
      <c r="DX381">
        <v>100</v>
      </c>
      <c r="EE381">
        <v>16510514</v>
      </c>
      <c r="EF381">
        <v>2</v>
      </c>
      <c r="EG381" t="s">
        <v>40</v>
      </c>
      <c r="EH381">
        <v>0</v>
      </c>
      <c r="EI381" t="s">
        <v>6</v>
      </c>
      <c r="EJ381">
        <v>1</v>
      </c>
      <c r="EK381">
        <v>16001</v>
      </c>
      <c r="EL381" t="s">
        <v>563</v>
      </c>
      <c r="EM381" t="s">
        <v>564</v>
      </c>
      <c r="EO381" t="s">
        <v>6</v>
      </c>
      <c r="EQ381">
        <v>0</v>
      </c>
      <c r="ER381">
        <v>74</v>
      </c>
      <c r="ES381">
        <v>74</v>
      </c>
      <c r="ET381">
        <v>0</v>
      </c>
      <c r="EU381">
        <v>0</v>
      </c>
      <c r="EV381">
        <v>0</v>
      </c>
      <c r="EW381">
        <v>0</v>
      </c>
      <c r="EX381">
        <v>0</v>
      </c>
      <c r="FQ381">
        <v>0</v>
      </c>
      <c r="FR381">
        <f t="shared" si="448"/>
        <v>0</v>
      </c>
      <c r="FS381">
        <v>0</v>
      </c>
      <c r="FT381" t="s">
        <v>44</v>
      </c>
      <c r="FU381" t="s">
        <v>45</v>
      </c>
      <c r="FX381">
        <v>115.2</v>
      </c>
      <c r="FY381">
        <v>70.55</v>
      </c>
      <c r="GA381" t="s">
        <v>6</v>
      </c>
      <c r="GD381">
        <v>0</v>
      </c>
      <c r="GF381">
        <v>-1329091409</v>
      </c>
      <c r="GG381">
        <v>1</v>
      </c>
      <c r="GH381">
        <v>1</v>
      </c>
      <c r="GI381">
        <v>4</v>
      </c>
      <c r="GJ381">
        <v>0</v>
      </c>
      <c r="GK381">
        <f>ROUND(R381*(S12)/100,2)</f>
        <v>0</v>
      </c>
      <c r="GL381">
        <f t="shared" si="449"/>
        <v>0</v>
      </c>
      <c r="GM381">
        <f t="shared" si="450"/>
        <v>17.3</v>
      </c>
      <c r="GN381">
        <f t="shared" si="451"/>
        <v>17.3</v>
      </c>
      <c r="GO381">
        <f t="shared" si="452"/>
        <v>0</v>
      </c>
      <c r="GP381">
        <f t="shared" si="453"/>
        <v>0</v>
      </c>
      <c r="GR381">
        <v>0</v>
      </c>
      <c r="GS381">
        <v>3</v>
      </c>
      <c r="GT381">
        <v>0</v>
      </c>
      <c r="GU381" t="s">
        <v>6</v>
      </c>
      <c r="GV381">
        <f t="shared" si="454"/>
        <v>0</v>
      </c>
      <c r="GW381">
        <v>1</v>
      </c>
      <c r="GX381">
        <f t="shared" si="455"/>
        <v>0</v>
      </c>
      <c r="HA381">
        <v>0</v>
      </c>
      <c r="HB381">
        <v>0</v>
      </c>
      <c r="IK381">
        <v>0</v>
      </c>
    </row>
    <row r="382" spans="1:255" x14ac:dyDescent="0.2">
      <c r="A382" s="2">
        <v>18</v>
      </c>
      <c r="B382" s="2">
        <v>1</v>
      </c>
      <c r="C382" s="2">
        <v>839</v>
      </c>
      <c r="D382" s="2"/>
      <c r="E382" s="2" t="s">
        <v>658</v>
      </c>
      <c r="F382" s="2" t="s">
        <v>659</v>
      </c>
      <c r="G382" s="2" t="s">
        <v>660</v>
      </c>
      <c r="H382" s="2" t="s">
        <v>363</v>
      </c>
      <c r="I382" s="2">
        <f>I378*J382</f>
        <v>29.640599999999999</v>
      </c>
      <c r="J382" s="2">
        <v>99.8</v>
      </c>
      <c r="K382" s="2"/>
      <c r="L382" s="2"/>
      <c r="M382" s="2"/>
      <c r="N382" s="2"/>
      <c r="O382" s="2">
        <f t="shared" si="422"/>
        <v>307.67</v>
      </c>
      <c r="P382" s="2">
        <f t="shared" si="423"/>
        <v>307.67</v>
      </c>
      <c r="Q382" s="2">
        <f t="shared" si="424"/>
        <v>0</v>
      </c>
      <c r="R382" s="2">
        <f t="shared" si="425"/>
        <v>0</v>
      </c>
      <c r="S382" s="2">
        <f t="shared" si="426"/>
        <v>0</v>
      </c>
      <c r="T382" s="2">
        <f t="shared" si="427"/>
        <v>0</v>
      </c>
      <c r="U382" s="2">
        <f t="shared" si="428"/>
        <v>0</v>
      </c>
      <c r="V382" s="2">
        <f t="shared" si="429"/>
        <v>0</v>
      </c>
      <c r="W382" s="2">
        <f t="shared" si="430"/>
        <v>0</v>
      </c>
      <c r="X382" s="2">
        <f t="shared" si="431"/>
        <v>0</v>
      </c>
      <c r="Y382" s="2">
        <f t="shared" si="432"/>
        <v>0</v>
      </c>
      <c r="Z382" s="2"/>
      <c r="AA382" s="2">
        <v>16697018</v>
      </c>
      <c r="AB382" s="2">
        <f t="shared" si="433"/>
        <v>10.38</v>
      </c>
      <c r="AC382" s="2">
        <f t="shared" si="434"/>
        <v>10.38</v>
      </c>
      <c r="AD382" s="2">
        <f t="shared" si="459"/>
        <v>0</v>
      </c>
      <c r="AE382" s="2">
        <f t="shared" si="460"/>
        <v>0</v>
      </c>
      <c r="AF382" s="2">
        <f t="shared" si="461"/>
        <v>0</v>
      </c>
      <c r="AG382" s="2">
        <f t="shared" si="435"/>
        <v>0</v>
      </c>
      <c r="AH382" s="2">
        <f t="shared" si="462"/>
        <v>0</v>
      </c>
      <c r="AI382" s="2">
        <f t="shared" si="463"/>
        <v>0</v>
      </c>
      <c r="AJ382" s="2">
        <f t="shared" si="436"/>
        <v>0</v>
      </c>
      <c r="AK382" s="2">
        <v>10.38</v>
      </c>
      <c r="AL382" s="2">
        <v>10.38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115</v>
      </c>
      <c r="AU382" s="2">
        <v>71</v>
      </c>
      <c r="AV382" s="2">
        <v>1</v>
      </c>
      <c r="AW382" s="2">
        <v>1</v>
      </c>
      <c r="AX382" s="2"/>
      <c r="AY382" s="2"/>
      <c r="AZ382" s="2">
        <v>1</v>
      </c>
      <c r="BA382" s="2">
        <v>1</v>
      </c>
      <c r="BB382" s="2">
        <v>1</v>
      </c>
      <c r="BC382" s="2">
        <v>1</v>
      </c>
      <c r="BD382" s="2" t="s">
        <v>6</v>
      </c>
      <c r="BE382" s="2" t="s">
        <v>6</v>
      </c>
      <c r="BF382" s="2" t="s">
        <v>6</v>
      </c>
      <c r="BG382" s="2" t="s">
        <v>6</v>
      </c>
      <c r="BH382" s="2">
        <v>3</v>
      </c>
      <c r="BI382" s="2">
        <v>1</v>
      </c>
      <c r="BJ382" s="2" t="s">
        <v>661</v>
      </c>
      <c r="BK382" s="2"/>
      <c r="BL382" s="2"/>
      <c r="BM382" s="2">
        <v>16001</v>
      </c>
      <c r="BN382" s="2">
        <v>0</v>
      </c>
      <c r="BO382" s="2" t="s">
        <v>6</v>
      </c>
      <c r="BP382" s="2">
        <v>0</v>
      </c>
      <c r="BQ382" s="2">
        <v>2</v>
      </c>
      <c r="BR382" s="2">
        <v>0</v>
      </c>
      <c r="BS382" s="2">
        <v>1</v>
      </c>
      <c r="BT382" s="2">
        <v>1</v>
      </c>
      <c r="BU382" s="2">
        <v>1</v>
      </c>
      <c r="BV382" s="2">
        <v>1</v>
      </c>
      <c r="BW382" s="2">
        <v>1</v>
      </c>
      <c r="BX382" s="2">
        <v>1</v>
      </c>
      <c r="BY382" s="2" t="s">
        <v>6</v>
      </c>
      <c r="BZ382" s="2">
        <v>128</v>
      </c>
      <c r="CA382" s="2">
        <v>83</v>
      </c>
      <c r="CB382" s="2"/>
      <c r="CC382" s="2"/>
      <c r="CD382" s="2"/>
      <c r="CE382" s="2"/>
      <c r="CF382" s="2">
        <v>0</v>
      </c>
      <c r="CG382" s="2">
        <v>0</v>
      </c>
      <c r="CH382" s="2"/>
      <c r="CI382" s="2"/>
      <c r="CJ382" s="2"/>
      <c r="CK382" s="2"/>
      <c r="CL382" s="2"/>
      <c r="CM382" s="2">
        <v>0</v>
      </c>
      <c r="CN382" s="2" t="s">
        <v>6</v>
      </c>
      <c r="CO382" s="2">
        <v>0</v>
      </c>
      <c r="CP382" s="2">
        <f t="shared" si="437"/>
        <v>307.67</v>
      </c>
      <c r="CQ382" s="2">
        <f t="shared" si="438"/>
        <v>10.38</v>
      </c>
      <c r="CR382" s="2">
        <f t="shared" si="439"/>
        <v>0</v>
      </c>
      <c r="CS382" s="2">
        <f t="shared" si="440"/>
        <v>0</v>
      </c>
      <c r="CT382" s="2">
        <f t="shared" si="441"/>
        <v>0</v>
      </c>
      <c r="CU382" s="2">
        <f t="shared" si="442"/>
        <v>0</v>
      </c>
      <c r="CV382" s="2">
        <f t="shared" si="443"/>
        <v>0</v>
      </c>
      <c r="CW382" s="2">
        <f t="shared" si="444"/>
        <v>0</v>
      </c>
      <c r="CX382" s="2">
        <f t="shared" si="445"/>
        <v>0</v>
      </c>
      <c r="CY382" s="2">
        <f t="shared" si="446"/>
        <v>0</v>
      </c>
      <c r="CZ382" s="2">
        <f t="shared" si="447"/>
        <v>0</v>
      </c>
      <c r="DA382" s="2"/>
      <c r="DB382" s="2"/>
      <c r="DC382" s="2" t="s">
        <v>6</v>
      </c>
      <c r="DD382" s="2" t="s">
        <v>6</v>
      </c>
      <c r="DE382" s="2" t="s">
        <v>6</v>
      </c>
      <c r="DF382" s="2" t="s">
        <v>6</v>
      </c>
      <c r="DG382" s="2" t="s">
        <v>6</v>
      </c>
      <c r="DH382" s="2" t="s">
        <v>6</v>
      </c>
      <c r="DI382" s="2" t="s">
        <v>6</v>
      </c>
      <c r="DJ382" s="2" t="s">
        <v>6</v>
      </c>
      <c r="DK382" s="2" t="s">
        <v>6</v>
      </c>
      <c r="DL382" s="2" t="s">
        <v>6</v>
      </c>
      <c r="DM382" s="2" t="s">
        <v>6</v>
      </c>
      <c r="DN382" s="2">
        <v>0</v>
      </c>
      <c r="DO382" s="2">
        <v>0</v>
      </c>
      <c r="DP382" s="2">
        <v>1</v>
      </c>
      <c r="DQ382" s="2">
        <v>1</v>
      </c>
      <c r="DR382" s="2"/>
      <c r="DS382" s="2"/>
      <c r="DT382" s="2"/>
      <c r="DU382" s="2">
        <v>1003</v>
      </c>
      <c r="DV382" s="2" t="s">
        <v>363</v>
      </c>
      <c r="DW382" s="2" t="s">
        <v>363</v>
      </c>
      <c r="DX382" s="2">
        <v>1</v>
      </c>
      <c r="DY382" s="2"/>
      <c r="DZ382" s="2"/>
      <c r="EA382" s="2"/>
      <c r="EB382" s="2"/>
      <c r="EC382" s="2"/>
      <c r="ED382" s="2"/>
      <c r="EE382" s="2">
        <v>16510514</v>
      </c>
      <c r="EF382" s="2">
        <v>2</v>
      </c>
      <c r="EG382" s="2" t="s">
        <v>40</v>
      </c>
      <c r="EH382" s="2">
        <v>0</v>
      </c>
      <c r="EI382" s="2" t="s">
        <v>6</v>
      </c>
      <c r="EJ382" s="2">
        <v>1</v>
      </c>
      <c r="EK382" s="2">
        <v>16001</v>
      </c>
      <c r="EL382" s="2" t="s">
        <v>563</v>
      </c>
      <c r="EM382" s="2" t="s">
        <v>564</v>
      </c>
      <c r="EN382" s="2"/>
      <c r="EO382" s="2" t="s">
        <v>6</v>
      </c>
      <c r="EP382" s="2"/>
      <c r="EQ382" s="2">
        <v>0</v>
      </c>
      <c r="ER382" s="2">
        <v>10.38</v>
      </c>
      <c r="ES382" s="2">
        <v>10.38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>
        <v>0</v>
      </c>
      <c r="FR382" s="2">
        <f t="shared" si="448"/>
        <v>0</v>
      </c>
      <c r="FS382" s="2">
        <v>0</v>
      </c>
      <c r="FT382" s="2" t="s">
        <v>44</v>
      </c>
      <c r="FU382" s="2" t="s">
        <v>45</v>
      </c>
      <c r="FV382" s="2"/>
      <c r="FW382" s="2"/>
      <c r="FX382" s="2">
        <v>115.2</v>
      </c>
      <c r="FY382" s="2">
        <v>70.55</v>
      </c>
      <c r="FZ382" s="2"/>
      <c r="GA382" s="2" t="s">
        <v>6</v>
      </c>
      <c r="GB382" s="2"/>
      <c r="GC382" s="2"/>
      <c r="GD382" s="2">
        <v>0</v>
      </c>
      <c r="GE382" s="2"/>
      <c r="GF382" s="2">
        <v>555726028</v>
      </c>
      <c r="GG382" s="2">
        <v>2</v>
      </c>
      <c r="GH382" s="2">
        <v>1</v>
      </c>
      <c r="GI382" s="2">
        <v>-2</v>
      </c>
      <c r="GJ382" s="2">
        <v>0</v>
      </c>
      <c r="GK382" s="2">
        <f>ROUND(R382*(R12)/100,2)</f>
        <v>0</v>
      </c>
      <c r="GL382" s="2">
        <f t="shared" si="449"/>
        <v>0</v>
      </c>
      <c r="GM382" s="2">
        <f t="shared" si="450"/>
        <v>307.67</v>
      </c>
      <c r="GN382" s="2">
        <f t="shared" si="451"/>
        <v>307.67</v>
      </c>
      <c r="GO382" s="2">
        <f t="shared" si="452"/>
        <v>0</v>
      </c>
      <c r="GP382" s="2">
        <f t="shared" si="453"/>
        <v>0</v>
      </c>
      <c r="GQ382" s="2"/>
      <c r="GR382" s="2">
        <v>0</v>
      </c>
      <c r="GS382" s="2">
        <v>3</v>
      </c>
      <c r="GT382" s="2">
        <v>0</v>
      </c>
      <c r="GU382" s="2" t="s">
        <v>6</v>
      </c>
      <c r="GV382" s="2">
        <f t="shared" si="454"/>
        <v>0</v>
      </c>
      <c r="GW382" s="2">
        <v>1</v>
      </c>
      <c r="GX382" s="2">
        <f t="shared" si="455"/>
        <v>0</v>
      </c>
      <c r="GY382" s="2"/>
      <c r="GZ382" s="2"/>
      <c r="HA382" s="2">
        <v>0</v>
      </c>
      <c r="HB382" s="2">
        <v>0</v>
      </c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>
        <v>0</v>
      </c>
      <c r="IL382" s="2"/>
      <c r="IM382" s="2"/>
      <c r="IN382" s="2"/>
      <c r="IO382" s="2"/>
      <c r="IP382" s="2"/>
      <c r="IQ382" s="2"/>
      <c r="IR382" s="2"/>
      <c r="IS382" s="2"/>
      <c r="IT382" s="2"/>
      <c r="IU382" s="2"/>
    </row>
    <row r="383" spans="1:255" x14ac:dyDescent="0.2">
      <c r="A383">
        <v>18</v>
      </c>
      <c r="B383">
        <v>1</v>
      </c>
      <c r="C383">
        <v>854</v>
      </c>
      <c r="E383" t="s">
        <v>658</v>
      </c>
      <c r="F383" t="s">
        <v>659</v>
      </c>
      <c r="G383" t="s">
        <v>660</v>
      </c>
      <c r="H383" t="s">
        <v>363</v>
      </c>
      <c r="I383">
        <f>I379*J383</f>
        <v>29.640599999999999</v>
      </c>
      <c r="J383">
        <v>99.8</v>
      </c>
      <c r="O383">
        <f t="shared" si="422"/>
        <v>2018.31</v>
      </c>
      <c r="P383">
        <f t="shared" si="423"/>
        <v>2018.31</v>
      </c>
      <c r="Q383">
        <f t="shared" si="424"/>
        <v>0</v>
      </c>
      <c r="R383">
        <f t="shared" si="425"/>
        <v>0</v>
      </c>
      <c r="S383">
        <f t="shared" si="426"/>
        <v>0</v>
      </c>
      <c r="T383">
        <f t="shared" si="427"/>
        <v>0</v>
      </c>
      <c r="U383">
        <f t="shared" si="428"/>
        <v>0</v>
      </c>
      <c r="V383">
        <f t="shared" si="429"/>
        <v>0</v>
      </c>
      <c r="W383">
        <f t="shared" si="430"/>
        <v>0</v>
      </c>
      <c r="X383">
        <f t="shared" si="431"/>
        <v>0</v>
      </c>
      <c r="Y383">
        <f t="shared" si="432"/>
        <v>0</v>
      </c>
      <c r="AA383">
        <v>16697019</v>
      </c>
      <c r="AB383">
        <f t="shared" si="433"/>
        <v>10.38</v>
      </c>
      <c r="AC383">
        <f t="shared" si="434"/>
        <v>10.38</v>
      </c>
      <c r="AD383">
        <f t="shared" si="459"/>
        <v>0</v>
      </c>
      <c r="AE383">
        <f t="shared" si="460"/>
        <v>0</v>
      </c>
      <c r="AF383">
        <f t="shared" si="461"/>
        <v>0</v>
      </c>
      <c r="AG383">
        <f t="shared" si="435"/>
        <v>0</v>
      </c>
      <c r="AH383">
        <f t="shared" si="462"/>
        <v>0</v>
      </c>
      <c r="AI383">
        <f t="shared" si="463"/>
        <v>0</v>
      </c>
      <c r="AJ383">
        <f t="shared" si="436"/>
        <v>0</v>
      </c>
      <c r="AK383">
        <v>10.38</v>
      </c>
      <c r="AL383">
        <v>10.38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115</v>
      </c>
      <c r="AU383">
        <v>71</v>
      </c>
      <c r="AV383">
        <v>1</v>
      </c>
      <c r="AW383">
        <v>1</v>
      </c>
      <c r="AZ383">
        <v>6.56</v>
      </c>
      <c r="BA383">
        <v>1</v>
      </c>
      <c r="BB383">
        <v>1</v>
      </c>
      <c r="BC383">
        <v>6.56</v>
      </c>
      <c r="BD383" t="s">
        <v>6</v>
      </c>
      <c r="BE383" t="s">
        <v>6</v>
      </c>
      <c r="BF383" t="s">
        <v>6</v>
      </c>
      <c r="BG383" t="s">
        <v>6</v>
      </c>
      <c r="BH383">
        <v>3</v>
      </c>
      <c r="BI383">
        <v>1</v>
      </c>
      <c r="BJ383" t="s">
        <v>661</v>
      </c>
      <c r="BM383">
        <v>16001</v>
      </c>
      <c r="BN383">
        <v>0</v>
      </c>
      <c r="BO383" t="s">
        <v>6</v>
      </c>
      <c r="BP383">
        <v>0</v>
      </c>
      <c r="BQ383">
        <v>2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6</v>
      </c>
      <c r="BZ383">
        <v>128</v>
      </c>
      <c r="CA383">
        <v>83</v>
      </c>
      <c r="CF383">
        <v>0</v>
      </c>
      <c r="CG383">
        <v>0</v>
      </c>
      <c r="CM383">
        <v>0</v>
      </c>
      <c r="CN383" t="s">
        <v>6</v>
      </c>
      <c r="CO383">
        <v>0</v>
      </c>
      <c r="CP383">
        <f t="shared" si="437"/>
        <v>2018.31</v>
      </c>
      <c r="CQ383">
        <f t="shared" si="438"/>
        <v>68.092799999999997</v>
      </c>
      <c r="CR383">
        <f t="shared" si="439"/>
        <v>0</v>
      </c>
      <c r="CS383">
        <f t="shared" si="440"/>
        <v>0</v>
      </c>
      <c r="CT383">
        <f t="shared" si="441"/>
        <v>0</v>
      </c>
      <c r="CU383">
        <f t="shared" si="442"/>
        <v>0</v>
      </c>
      <c r="CV383">
        <f t="shared" si="443"/>
        <v>0</v>
      </c>
      <c r="CW383">
        <f t="shared" si="444"/>
        <v>0</v>
      </c>
      <c r="CX383">
        <f t="shared" si="445"/>
        <v>0</v>
      </c>
      <c r="CY383">
        <f t="shared" si="446"/>
        <v>0</v>
      </c>
      <c r="CZ383">
        <f t="shared" si="447"/>
        <v>0</v>
      </c>
      <c r="DC383" t="s">
        <v>6</v>
      </c>
      <c r="DD383" t="s">
        <v>6</v>
      </c>
      <c r="DE383" t="s">
        <v>6</v>
      </c>
      <c r="DF383" t="s">
        <v>6</v>
      </c>
      <c r="DG383" t="s">
        <v>6</v>
      </c>
      <c r="DH383" t="s">
        <v>6</v>
      </c>
      <c r="DI383" t="s">
        <v>6</v>
      </c>
      <c r="DJ383" t="s">
        <v>6</v>
      </c>
      <c r="DK383" t="s">
        <v>6</v>
      </c>
      <c r="DL383" t="s">
        <v>6</v>
      </c>
      <c r="DM383" t="s">
        <v>6</v>
      </c>
      <c r="DN383">
        <v>0</v>
      </c>
      <c r="DO383">
        <v>0</v>
      </c>
      <c r="DP383">
        <v>1</v>
      </c>
      <c r="DQ383">
        <v>1</v>
      </c>
      <c r="DU383">
        <v>1003</v>
      </c>
      <c r="DV383" t="s">
        <v>363</v>
      </c>
      <c r="DW383" t="s">
        <v>363</v>
      </c>
      <c r="DX383">
        <v>1</v>
      </c>
      <c r="EE383">
        <v>16510514</v>
      </c>
      <c r="EF383">
        <v>2</v>
      </c>
      <c r="EG383" t="s">
        <v>40</v>
      </c>
      <c r="EH383">
        <v>0</v>
      </c>
      <c r="EI383" t="s">
        <v>6</v>
      </c>
      <c r="EJ383">
        <v>1</v>
      </c>
      <c r="EK383">
        <v>16001</v>
      </c>
      <c r="EL383" t="s">
        <v>563</v>
      </c>
      <c r="EM383" t="s">
        <v>564</v>
      </c>
      <c r="EO383" t="s">
        <v>6</v>
      </c>
      <c r="EQ383">
        <v>0</v>
      </c>
      <c r="ER383">
        <v>10.38</v>
      </c>
      <c r="ES383">
        <v>10.38</v>
      </c>
      <c r="ET383">
        <v>0</v>
      </c>
      <c r="EU383">
        <v>0</v>
      </c>
      <c r="EV383">
        <v>0</v>
      </c>
      <c r="EW383">
        <v>0</v>
      </c>
      <c r="EX383">
        <v>0</v>
      </c>
      <c r="FQ383">
        <v>0</v>
      </c>
      <c r="FR383">
        <f t="shared" si="448"/>
        <v>0</v>
      </c>
      <c r="FS383">
        <v>0</v>
      </c>
      <c r="FT383" t="s">
        <v>44</v>
      </c>
      <c r="FU383" t="s">
        <v>45</v>
      </c>
      <c r="FX383">
        <v>115.2</v>
      </c>
      <c r="FY383">
        <v>70.55</v>
      </c>
      <c r="GA383" t="s">
        <v>6</v>
      </c>
      <c r="GD383">
        <v>0</v>
      </c>
      <c r="GF383">
        <v>555726028</v>
      </c>
      <c r="GG383">
        <v>1</v>
      </c>
      <c r="GH383">
        <v>1</v>
      </c>
      <c r="GI383">
        <v>4</v>
      </c>
      <c r="GJ383">
        <v>0</v>
      </c>
      <c r="GK383">
        <f>ROUND(R383*(S12)/100,2)</f>
        <v>0</v>
      </c>
      <c r="GL383">
        <f t="shared" si="449"/>
        <v>0</v>
      </c>
      <c r="GM383">
        <f t="shared" si="450"/>
        <v>2018.31</v>
      </c>
      <c r="GN383">
        <f t="shared" si="451"/>
        <v>2018.31</v>
      </c>
      <c r="GO383">
        <f t="shared" si="452"/>
        <v>0</v>
      </c>
      <c r="GP383">
        <f t="shared" si="453"/>
        <v>0</v>
      </c>
      <c r="GR383">
        <v>0</v>
      </c>
      <c r="GS383">
        <v>3</v>
      </c>
      <c r="GT383">
        <v>0</v>
      </c>
      <c r="GU383" t="s">
        <v>6</v>
      </c>
      <c r="GV383">
        <f t="shared" si="454"/>
        <v>0</v>
      </c>
      <c r="GW383">
        <v>1</v>
      </c>
      <c r="GX383">
        <f t="shared" si="455"/>
        <v>0</v>
      </c>
      <c r="HA383">
        <v>0</v>
      </c>
      <c r="HB383">
        <v>0</v>
      </c>
      <c r="IK383">
        <v>0</v>
      </c>
    </row>
    <row r="384" spans="1:255" x14ac:dyDescent="0.2">
      <c r="A384" s="2">
        <v>18</v>
      </c>
      <c r="B384" s="2">
        <v>1</v>
      </c>
      <c r="C384" s="2">
        <v>842</v>
      </c>
      <c r="D384" s="2"/>
      <c r="E384" s="2" t="s">
        <v>662</v>
      </c>
      <c r="F384" s="2" t="s">
        <v>663</v>
      </c>
      <c r="G384" s="2" t="s">
        <v>664</v>
      </c>
      <c r="H384" s="2" t="s">
        <v>598</v>
      </c>
      <c r="I384" s="2">
        <f>I378*J384</f>
        <v>1.5</v>
      </c>
      <c r="J384" s="2">
        <v>5.0505050505050511</v>
      </c>
      <c r="K384" s="2"/>
      <c r="L384" s="2"/>
      <c r="M384" s="2"/>
      <c r="N384" s="2"/>
      <c r="O384" s="2">
        <f t="shared" si="422"/>
        <v>163.19999999999999</v>
      </c>
      <c r="P384" s="2">
        <f t="shared" si="423"/>
        <v>163.19999999999999</v>
      </c>
      <c r="Q384" s="2">
        <f t="shared" si="424"/>
        <v>0</v>
      </c>
      <c r="R384" s="2">
        <f t="shared" si="425"/>
        <v>0</v>
      </c>
      <c r="S384" s="2">
        <f t="shared" si="426"/>
        <v>0</v>
      </c>
      <c r="T384" s="2">
        <f t="shared" si="427"/>
        <v>0</v>
      </c>
      <c r="U384" s="2">
        <f t="shared" si="428"/>
        <v>0</v>
      </c>
      <c r="V384" s="2">
        <f t="shared" si="429"/>
        <v>0</v>
      </c>
      <c r="W384" s="2">
        <f t="shared" si="430"/>
        <v>0</v>
      </c>
      <c r="X384" s="2">
        <f t="shared" si="431"/>
        <v>0</v>
      </c>
      <c r="Y384" s="2">
        <f t="shared" si="432"/>
        <v>0</v>
      </c>
      <c r="Z384" s="2"/>
      <c r="AA384" s="2">
        <v>16697018</v>
      </c>
      <c r="AB384" s="2">
        <f t="shared" si="433"/>
        <v>108.8</v>
      </c>
      <c r="AC384" s="2">
        <f t="shared" si="434"/>
        <v>108.8</v>
      </c>
      <c r="AD384" s="2">
        <f t="shared" si="459"/>
        <v>0</v>
      </c>
      <c r="AE384" s="2">
        <f t="shared" si="460"/>
        <v>0</v>
      </c>
      <c r="AF384" s="2">
        <f t="shared" si="461"/>
        <v>0</v>
      </c>
      <c r="AG384" s="2">
        <f t="shared" si="435"/>
        <v>0</v>
      </c>
      <c r="AH384" s="2">
        <f t="shared" si="462"/>
        <v>0</v>
      </c>
      <c r="AI384" s="2">
        <f t="shared" si="463"/>
        <v>0</v>
      </c>
      <c r="AJ384" s="2">
        <f t="shared" si="436"/>
        <v>0</v>
      </c>
      <c r="AK384" s="2">
        <v>108.8</v>
      </c>
      <c r="AL384" s="2">
        <v>108.8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115</v>
      </c>
      <c r="AU384" s="2">
        <v>71</v>
      </c>
      <c r="AV384" s="2">
        <v>1</v>
      </c>
      <c r="AW384" s="2">
        <v>1</v>
      </c>
      <c r="AX384" s="2"/>
      <c r="AY384" s="2"/>
      <c r="AZ384" s="2">
        <v>1</v>
      </c>
      <c r="BA384" s="2">
        <v>1</v>
      </c>
      <c r="BB384" s="2">
        <v>1</v>
      </c>
      <c r="BC384" s="2">
        <v>1</v>
      </c>
      <c r="BD384" s="2" t="s">
        <v>6</v>
      </c>
      <c r="BE384" s="2" t="s">
        <v>6</v>
      </c>
      <c r="BF384" s="2" t="s">
        <v>6</v>
      </c>
      <c r="BG384" s="2" t="s">
        <v>6</v>
      </c>
      <c r="BH384" s="2">
        <v>3</v>
      </c>
      <c r="BI384" s="2">
        <v>1</v>
      </c>
      <c r="BJ384" s="2" t="s">
        <v>665</v>
      </c>
      <c r="BK384" s="2"/>
      <c r="BL384" s="2"/>
      <c r="BM384" s="2">
        <v>16001</v>
      </c>
      <c r="BN384" s="2">
        <v>0</v>
      </c>
      <c r="BO384" s="2" t="s">
        <v>6</v>
      </c>
      <c r="BP384" s="2">
        <v>0</v>
      </c>
      <c r="BQ384" s="2">
        <v>2</v>
      </c>
      <c r="BR384" s="2">
        <v>0</v>
      </c>
      <c r="BS384" s="2">
        <v>1</v>
      </c>
      <c r="BT384" s="2">
        <v>1</v>
      </c>
      <c r="BU384" s="2">
        <v>1</v>
      </c>
      <c r="BV384" s="2">
        <v>1</v>
      </c>
      <c r="BW384" s="2">
        <v>1</v>
      </c>
      <c r="BX384" s="2">
        <v>1</v>
      </c>
      <c r="BY384" s="2" t="s">
        <v>6</v>
      </c>
      <c r="BZ384" s="2">
        <v>128</v>
      </c>
      <c r="CA384" s="2">
        <v>83</v>
      </c>
      <c r="CB384" s="2"/>
      <c r="CC384" s="2"/>
      <c r="CD384" s="2"/>
      <c r="CE384" s="2"/>
      <c r="CF384" s="2">
        <v>0</v>
      </c>
      <c r="CG384" s="2">
        <v>0</v>
      </c>
      <c r="CH384" s="2"/>
      <c r="CI384" s="2"/>
      <c r="CJ384" s="2"/>
      <c r="CK384" s="2"/>
      <c r="CL384" s="2"/>
      <c r="CM384" s="2">
        <v>0</v>
      </c>
      <c r="CN384" s="2" t="s">
        <v>6</v>
      </c>
      <c r="CO384" s="2">
        <v>0</v>
      </c>
      <c r="CP384" s="2">
        <f t="shared" si="437"/>
        <v>163.19999999999999</v>
      </c>
      <c r="CQ384" s="2">
        <f t="shared" si="438"/>
        <v>108.8</v>
      </c>
      <c r="CR384" s="2">
        <f t="shared" si="439"/>
        <v>0</v>
      </c>
      <c r="CS384" s="2">
        <f t="shared" si="440"/>
        <v>0</v>
      </c>
      <c r="CT384" s="2">
        <f t="shared" si="441"/>
        <v>0</v>
      </c>
      <c r="CU384" s="2">
        <f t="shared" si="442"/>
        <v>0</v>
      </c>
      <c r="CV384" s="2">
        <f t="shared" si="443"/>
        <v>0</v>
      </c>
      <c r="CW384" s="2">
        <f t="shared" si="444"/>
        <v>0</v>
      </c>
      <c r="CX384" s="2">
        <f t="shared" si="445"/>
        <v>0</v>
      </c>
      <c r="CY384" s="2">
        <f t="shared" si="446"/>
        <v>0</v>
      </c>
      <c r="CZ384" s="2">
        <f t="shared" si="447"/>
        <v>0</v>
      </c>
      <c r="DA384" s="2"/>
      <c r="DB384" s="2"/>
      <c r="DC384" s="2" t="s">
        <v>6</v>
      </c>
      <c r="DD384" s="2" t="s">
        <v>6</v>
      </c>
      <c r="DE384" s="2" t="s">
        <v>6</v>
      </c>
      <c r="DF384" s="2" t="s">
        <v>6</v>
      </c>
      <c r="DG384" s="2" t="s">
        <v>6</v>
      </c>
      <c r="DH384" s="2" t="s">
        <v>6</v>
      </c>
      <c r="DI384" s="2" t="s">
        <v>6</v>
      </c>
      <c r="DJ384" s="2" t="s">
        <v>6</v>
      </c>
      <c r="DK384" s="2" t="s">
        <v>6</v>
      </c>
      <c r="DL384" s="2" t="s">
        <v>6</v>
      </c>
      <c r="DM384" s="2" t="s">
        <v>6</v>
      </c>
      <c r="DN384" s="2">
        <v>0</v>
      </c>
      <c r="DO384" s="2">
        <v>0</v>
      </c>
      <c r="DP384" s="2">
        <v>1</v>
      </c>
      <c r="DQ384" s="2">
        <v>1</v>
      </c>
      <c r="DR384" s="2"/>
      <c r="DS384" s="2"/>
      <c r="DT384" s="2"/>
      <c r="DU384" s="2">
        <v>1010</v>
      </c>
      <c r="DV384" s="2" t="s">
        <v>598</v>
      </c>
      <c r="DW384" s="2" t="s">
        <v>598</v>
      </c>
      <c r="DX384" s="2">
        <v>10</v>
      </c>
      <c r="DY384" s="2"/>
      <c r="DZ384" s="2"/>
      <c r="EA384" s="2"/>
      <c r="EB384" s="2"/>
      <c r="EC384" s="2"/>
      <c r="ED384" s="2"/>
      <c r="EE384" s="2">
        <v>16510514</v>
      </c>
      <c r="EF384" s="2">
        <v>2</v>
      </c>
      <c r="EG384" s="2" t="s">
        <v>40</v>
      </c>
      <c r="EH384" s="2">
        <v>0</v>
      </c>
      <c r="EI384" s="2" t="s">
        <v>6</v>
      </c>
      <c r="EJ384" s="2">
        <v>1</v>
      </c>
      <c r="EK384" s="2">
        <v>16001</v>
      </c>
      <c r="EL384" s="2" t="s">
        <v>563</v>
      </c>
      <c r="EM384" s="2" t="s">
        <v>564</v>
      </c>
      <c r="EN384" s="2"/>
      <c r="EO384" s="2" t="s">
        <v>6</v>
      </c>
      <c r="EP384" s="2"/>
      <c r="EQ384" s="2">
        <v>0</v>
      </c>
      <c r="ER384" s="2">
        <v>108.8</v>
      </c>
      <c r="ES384" s="2">
        <v>108.8</v>
      </c>
      <c r="ET384" s="2">
        <v>0</v>
      </c>
      <c r="EU384" s="2">
        <v>0</v>
      </c>
      <c r="EV384" s="2">
        <v>0</v>
      </c>
      <c r="EW384" s="2">
        <v>0</v>
      </c>
      <c r="EX384" s="2">
        <v>0</v>
      </c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>
        <v>0</v>
      </c>
      <c r="FR384" s="2">
        <f t="shared" si="448"/>
        <v>0</v>
      </c>
      <c r="FS384" s="2">
        <v>0</v>
      </c>
      <c r="FT384" s="2" t="s">
        <v>44</v>
      </c>
      <c r="FU384" s="2" t="s">
        <v>45</v>
      </c>
      <c r="FV384" s="2"/>
      <c r="FW384" s="2"/>
      <c r="FX384" s="2">
        <v>115.2</v>
      </c>
      <c r="FY384" s="2">
        <v>70.55</v>
      </c>
      <c r="FZ384" s="2"/>
      <c r="GA384" s="2" t="s">
        <v>6</v>
      </c>
      <c r="GB384" s="2"/>
      <c r="GC384" s="2"/>
      <c r="GD384" s="2">
        <v>0</v>
      </c>
      <c r="GE384" s="2"/>
      <c r="GF384" s="2">
        <v>-1387390379</v>
      </c>
      <c r="GG384" s="2">
        <v>2</v>
      </c>
      <c r="GH384" s="2">
        <v>1</v>
      </c>
      <c r="GI384" s="2">
        <v>-2</v>
      </c>
      <c r="GJ384" s="2">
        <v>0</v>
      </c>
      <c r="GK384" s="2">
        <f>ROUND(R384*(R12)/100,2)</f>
        <v>0</v>
      </c>
      <c r="GL384" s="2">
        <f t="shared" si="449"/>
        <v>0</v>
      </c>
      <c r="GM384" s="2">
        <f t="shared" si="450"/>
        <v>163.19999999999999</v>
      </c>
      <c r="GN384" s="2">
        <f t="shared" si="451"/>
        <v>163.19999999999999</v>
      </c>
      <c r="GO384" s="2">
        <f t="shared" si="452"/>
        <v>0</v>
      </c>
      <c r="GP384" s="2">
        <f t="shared" si="453"/>
        <v>0</v>
      </c>
      <c r="GQ384" s="2"/>
      <c r="GR384" s="2">
        <v>0</v>
      </c>
      <c r="GS384" s="2">
        <v>3</v>
      </c>
      <c r="GT384" s="2">
        <v>0</v>
      </c>
      <c r="GU384" s="2" t="s">
        <v>6</v>
      </c>
      <c r="GV384" s="2">
        <f t="shared" si="454"/>
        <v>0</v>
      </c>
      <c r="GW384" s="2">
        <v>1</v>
      </c>
      <c r="GX384" s="2">
        <f t="shared" si="455"/>
        <v>0</v>
      </c>
      <c r="GY384" s="2"/>
      <c r="GZ384" s="2"/>
      <c r="HA384" s="2">
        <v>0</v>
      </c>
      <c r="HB384" s="2">
        <v>0</v>
      </c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>
        <v>0</v>
      </c>
      <c r="IL384" s="2"/>
      <c r="IM384" s="2"/>
      <c r="IN384" s="2"/>
      <c r="IO384" s="2"/>
      <c r="IP384" s="2"/>
      <c r="IQ384" s="2"/>
      <c r="IR384" s="2"/>
      <c r="IS384" s="2"/>
      <c r="IT384" s="2"/>
      <c r="IU384" s="2"/>
    </row>
    <row r="385" spans="1:255" x14ac:dyDescent="0.2">
      <c r="A385">
        <v>18</v>
      </c>
      <c r="B385">
        <v>1</v>
      </c>
      <c r="C385">
        <v>857</v>
      </c>
      <c r="E385" t="s">
        <v>662</v>
      </c>
      <c r="F385" t="s">
        <v>663</v>
      </c>
      <c r="G385" t="s">
        <v>664</v>
      </c>
      <c r="H385" t="s">
        <v>598</v>
      </c>
      <c r="I385">
        <f>I379*J385</f>
        <v>1.5</v>
      </c>
      <c r="J385">
        <v>5.0505050505050511</v>
      </c>
      <c r="O385">
        <f t="shared" si="422"/>
        <v>1070.5899999999999</v>
      </c>
      <c r="P385">
        <f t="shared" si="423"/>
        <v>1070.5899999999999</v>
      </c>
      <c r="Q385">
        <f t="shared" si="424"/>
        <v>0</v>
      </c>
      <c r="R385">
        <f t="shared" si="425"/>
        <v>0</v>
      </c>
      <c r="S385">
        <f t="shared" si="426"/>
        <v>0</v>
      </c>
      <c r="T385">
        <f t="shared" si="427"/>
        <v>0</v>
      </c>
      <c r="U385">
        <f t="shared" si="428"/>
        <v>0</v>
      </c>
      <c r="V385">
        <f t="shared" si="429"/>
        <v>0</v>
      </c>
      <c r="W385">
        <f t="shared" si="430"/>
        <v>0</v>
      </c>
      <c r="X385">
        <f t="shared" si="431"/>
        <v>0</v>
      </c>
      <c r="Y385">
        <f t="shared" si="432"/>
        <v>0</v>
      </c>
      <c r="AA385">
        <v>16697019</v>
      </c>
      <c r="AB385">
        <f t="shared" si="433"/>
        <v>108.8</v>
      </c>
      <c r="AC385">
        <f t="shared" si="434"/>
        <v>108.8</v>
      </c>
      <c r="AD385">
        <f t="shared" si="459"/>
        <v>0</v>
      </c>
      <c r="AE385">
        <f t="shared" si="460"/>
        <v>0</v>
      </c>
      <c r="AF385">
        <f t="shared" si="461"/>
        <v>0</v>
      </c>
      <c r="AG385">
        <f t="shared" si="435"/>
        <v>0</v>
      </c>
      <c r="AH385">
        <f t="shared" si="462"/>
        <v>0</v>
      </c>
      <c r="AI385">
        <f t="shared" si="463"/>
        <v>0</v>
      </c>
      <c r="AJ385">
        <f t="shared" si="436"/>
        <v>0</v>
      </c>
      <c r="AK385">
        <v>108.8</v>
      </c>
      <c r="AL385">
        <v>108.8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115</v>
      </c>
      <c r="AU385">
        <v>71</v>
      </c>
      <c r="AV385">
        <v>1</v>
      </c>
      <c r="AW385">
        <v>1</v>
      </c>
      <c r="AZ385">
        <v>6.56</v>
      </c>
      <c r="BA385">
        <v>1</v>
      </c>
      <c r="BB385">
        <v>1</v>
      </c>
      <c r="BC385">
        <v>6.56</v>
      </c>
      <c r="BD385" t="s">
        <v>6</v>
      </c>
      <c r="BE385" t="s">
        <v>6</v>
      </c>
      <c r="BF385" t="s">
        <v>6</v>
      </c>
      <c r="BG385" t="s">
        <v>6</v>
      </c>
      <c r="BH385">
        <v>3</v>
      </c>
      <c r="BI385">
        <v>1</v>
      </c>
      <c r="BJ385" t="s">
        <v>665</v>
      </c>
      <c r="BM385">
        <v>16001</v>
      </c>
      <c r="BN385">
        <v>0</v>
      </c>
      <c r="BO385" t="s">
        <v>6</v>
      </c>
      <c r="BP385">
        <v>0</v>
      </c>
      <c r="BQ385">
        <v>2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6</v>
      </c>
      <c r="BZ385">
        <v>128</v>
      </c>
      <c r="CA385">
        <v>83</v>
      </c>
      <c r="CF385">
        <v>0</v>
      </c>
      <c r="CG385">
        <v>0</v>
      </c>
      <c r="CM385">
        <v>0</v>
      </c>
      <c r="CN385" t="s">
        <v>6</v>
      </c>
      <c r="CO385">
        <v>0</v>
      </c>
      <c r="CP385">
        <f t="shared" si="437"/>
        <v>1070.5899999999999</v>
      </c>
      <c r="CQ385">
        <f t="shared" si="438"/>
        <v>713.72799999999995</v>
      </c>
      <c r="CR385">
        <f t="shared" si="439"/>
        <v>0</v>
      </c>
      <c r="CS385">
        <f t="shared" si="440"/>
        <v>0</v>
      </c>
      <c r="CT385">
        <f t="shared" si="441"/>
        <v>0</v>
      </c>
      <c r="CU385">
        <f t="shared" si="442"/>
        <v>0</v>
      </c>
      <c r="CV385">
        <f t="shared" si="443"/>
        <v>0</v>
      </c>
      <c r="CW385">
        <f t="shared" si="444"/>
        <v>0</v>
      </c>
      <c r="CX385">
        <f t="shared" si="445"/>
        <v>0</v>
      </c>
      <c r="CY385">
        <f t="shared" si="446"/>
        <v>0</v>
      </c>
      <c r="CZ385">
        <f t="shared" si="447"/>
        <v>0</v>
      </c>
      <c r="DC385" t="s">
        <v>6</v>
      </c>
      <c r="DD385" t="s">
        <v>6</v>
      </c>
      <c r="DE385" t="s">
        <v>6</v>
      </c>
      <c r="DF385" t="s">
        <v>6</v>
      </c>
      <c r="DG385" t="s">
        <v>6</v>
      </c>
      <c r="DH385" t="s">
        <v>6</v>
      </c>
      <c r="DI385" t="s">
        <v>6</v>
      </c>
      <c r="DJ385" t="s">
        <v>6</v>
      </c>
      <c r="DK385" t="s">
        <v>6</v>
      </c>
      <c r="DL385" t="s">
        <v>6</v>
      </c>
      <c r="DM385" t="s">
        <v>6</v>
      </c>
      <c r="DN385">
        <v>0</v>
      </c>
      <c r="DO385">
        <v>0</v>
      </c>
      <c r="DP385">
        <v>1</v>
      </c>
      <c r="DQ385">
        <v>1</v>
      </c>
      <c r="DU385">
        <v>1010</v>
      </c>
      <c r="DV385" t="s">
        <v>598</v>
      </c>
      <c r="DW385" t="s">
        <v>598</v>
      </c>
      <c r="DX385">
        <v>10</v>
      </c>
      <c r="EE385">
        <v>16510514</v>
      </c>
      <c r="EF385">
        <v>2</v>
      </c>
      <c r="EG385" t="s">
        <v>40</v>
      </c>
      <c r="EH385">
        <v>0</v>
      </c>
      <c r="EI385" t="s">
        <v>6</v>
      </c>
      <c r="EJ385">
        <v>1</v>
      </c>
      <c r="EK385">
        <v>16001</v>
      </c>
      <c r="EL385" t="s">
        <v>563</v>
      </c>
      <c r="EM385" t="s">
        <v>564</v>
      </c>
      <c r="EO385" t="s">
        <v>6</v>
      </c>
      <c r="EQ385">
        <v>0</v>
      </c>
      <c r="ER385">
        <v>108.8</v>
      </c>
      <c r="ES385">
        <v>108.8</v>
      </c>
      <c r="ET385">
        <v>0</v>
      </c>
      <c r="EU385">
        <v>0</v>
      </c>
      <c r="EV385">
        <v>0</v>
      </c>
      <c r="EW385">
        <v>0</v>
      </c>
      <c r="EX385">
        <v>0</v>
      </c>
      <c r="FQ385">
        <v>0</v>
      </c>
      <c r="FR385">
        <f t="shared" si="448"/>
        <v>0</v>
      </c>
      <c r="FS385">
        <v>0</v>
      </c>
      <c r="FT385" t="s">
        <v>44</v>
      </c>
      <c r="FU385" t="s">
        <v>45</v>
      </c>
      <c r="FX385">
        <v>115.2</v>
      </c>
      <c r="FY385">
        <v>70.55</v>
      </c>
      <c r="GA385" t="s">
        <v>6</v>
      </c>
      <c r="GD385">
        <v>0</v>
      </c>
      <c r="GF385">
        <v>-1387390379</v>
      </c>
      <c r="GG385">
        <v>1</v>
      </c>
      <c r="GH385">
        <v>1</v>
      </c>
      <c r="GI385">
        <v>4</v>
      </c>
      <c r="GJ385">
        <v>0</v>
      </c>
      <c r="GK385">
        <f>ROUND(R385*(S12)/100,2)</f>
        <v>0</v>
      </c>
      <c r="GL385">
        <f t="shared" si="449"/>
        <v>0</v>
      </c>
      <c r="GM385">
        <f t="shared" si="450"/>
        <v>1070.5899999999999</v>
      </c>
      <c r="GN385">
        <f t="shared" si="451"/>
        <v>1070.5899999999999</v>
      </c>
      <c r="GO385">
        <f t="shared" si="452"/>
        <v>0</v>
      </c>
      <c r="GP385">
        <f t="shared" si="453"/>
        <v>0</v>
      </c>
      <c r="GR385">
        <v>0</v>
      </c>
      <c r="GS385">
        <v>3</v>
      </c>
      <c r="GT385">
        <v>0</v>
      </c>
      <c r="GU385" t="s">
        <v>6</v>
      </c>
      <c r="GV385">
        <f t="shared" si="454"/>
        <v>0</v>
      </c>
      <c r="GW385">
        <v>1</v>
      </c>
      <c r="GX385">
        <f t="shared" si="455"/>
        <v>0</v>
      </c>
      <c r="HA385">
        <v>0</v>
      </c>
      <c r="HB385">
        <v>0</v>
      </c>
      <c r="IK385">
        <v>0</v>
      </c>
    </row>
    <row r="386" spans="1:255" x14ac:dyDescent="0.2">
      <c r="A386" s="2">
        <v>18</v>
      </c>
      <c r="B386" s="2">
        <v>1</v>
      </c>
      <c r="C386" s="2">
        <v>843</v>
      </c>
      <c r="D386" s="2"/>
      <c r="E386" s="2" t="s">
        <v>666</v>
      </c>
      <c r="F386" s="2" t="s">
        <v>667</v>
      </c>
      <c r="G386" s="2" t="s">
        <v>668</v>
      </c>
      <c r="H386" s="2" t="s">
        <v>598</v>
      </c>
      <c r="I386" s="2">
        <f>I378*J386</f>
        <v>0.2</v>
      </c>
      <c r="J386" s="2">
        <v>0.67340067340067344</v>
      </c>
      <c r="K386" s="2"/>
      <c r="L386" s="2"/>
      <c r="M386" s="2"/>
      <c r="N386" s="2"/>
      <c r="O386" s="2">
        <f t="shared" ref="O386:O395" si="464">ROUND(CP386,2)</f>
        <v>11.3</v>
      </c>
      <c r="P386" s="2">
        <f t="shared" ref="P386:P395" si="465">ROUND(CQ386*I386,2)</f>
        <v>11.3</v>
      </c>
      <c r="Q386" s="2">
        <f t="shared" ref="Q386:Q395" si="466">ROUND(CR386*I386,2)</f>
        <v>0</v>
      </c>
      <c r="R386" s="2">
        <f t="shared" ref="R386:R395" si="467">ROUND(CS386*I386,2)</f>
        <v>0</v>
      </c>
      <c r="S386" s="2">
        <f t="shared" ref="S386:S395" si="468">ROUND(CT386*I386,2)</f>
        <v>0</v>
      </c>
      <c r="T386" s="2">
        <f t="shared" ref="T386:T395" si="469">ROUND(CU386*I386,2)</f>
        <v>0</v>
      </c>
      <c r="U386" s="2">
        <f t="shared" ref="U386:U395" si="470">CV386*I386</f>
        <v>0</v>
      </c>
      <c r="V386" s="2">
        <f t="shared" ref="V386:V395" si="471">CW386*I386</f>
        <v>0</v>
      </c>
      <c r="W386" s="2">
        <f t="shared" ref="W386:W395" si="472">ROUND(CX386*I386,2)</f>
        <v>0</v>
      </c>
      <c r="X386" s="2">
        <f t="shared" ref="X386:X395" si="473">ROUND(CY386,2)</f>
        <v>0</v>
      </c>
      <c r="Y386" s="2">
        <f t="shared" ref="Y386:Y395" si="474">ROUND(CZ386,2)</f>
        <v>0</v>
      </c>
      <c r="Z386" s="2"/>
      <c r="AA386" s="2">
        <v>16697018</v>
      </c>
      <c r="AB386" s="2">
        <f t="shared" ref="AB386:AB395" si="475">ROUND((AC386+AD386+AF386),2)</f>
        <v>56.49</v>
      </c>
      <c r="AC386" s="2">
        <f t="shared" ref="AC386:AC395" si="476">ROUND((ES386),2)</f>
        <v>56.49</v>
      </c>
      <c r="AD386" s="2">
        <f t="shared" si="459"/>
        <v>0</v>
      </c>
      <c r="AE386" s="2">
        <f t="shared" si="460"/>
        <v>0</v>
      </c>
      <c r="AF386" s="2">
        <f t="shared" si="461"/>
        <v>0</v>
      </c>
      <c r="AG386" s="2">
        <f t="shared" ref="AG386:AG395" si="477">ROUND((AP386),2)</f>
        <v>0</v>
      </c>
      <c r="AH386" s="2">
        <f t="shared" si="462"/>
        <v>0</v>
      </c>
      <c r="AI386" s="2">
        <f t="shared" si="463"/>
        <v>0</v>
      </c>
      <c r="AJ386" s="2">
        <f t="shared" ref="AJ386:AJ395" si="478">ROUND((AS386),2)</f>
        <v>0</v>
      </c>
      <c r="AK386" s="2">
        <v>56.49</v>
      </c>
      <c r="AL386" s="2">
        <v>56.49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115</v>
      </c>
      <c r="AU386" s="2">
        <v>71</v>
      </c>
      <c r="AV386" s="2">
        <v>1</v>
      </c>
      <c r="AW386" s="2">
        <v>1</v>
      </c>
      <c r="AX386" s="2"/>
      <c r="AY386" s="2"/>
      <c r="AZ386" s="2">
        <v>1</v>
      </c>
      <c r="BA386" s="2">
        <v>1</v>
      </c>
      <c r="BB386" s="2">
        <v>1</v>
      </c>
      <c r="BC386" s="2">
        <v>1</v>
      </c>
      <c r="BD386" s="2" t="s">
        <v>6</v>
      </c>
      <c r="BE386" s="2" t="s">
        <v>6</v>
      </c>
      <c r="BF386" s="2" t="s">
        <v>6</v>
      </c>
      <c r="BG386" s="2" t="s">
        <v>6</v>
      </c>
      <c r="BH386" s="2">
        <v>3</v>
      </c>
      <c r="BI386" s="2">
        <v>1</v>
      </c>
      <c r="BJ386" s="2" t="s">
        <v>669</v>
      </c>
      <c r="BK386" s="2"/>
      <c r="BL386" s="2"/>
      <c r="BM386" s="2">
        <v>16001</v>
      </c>
      <c r="BN386" s="2">
        <v>0</v>
      </c>
      <c r="BO386" s="2" t="s">
        <v>6</v>
      </c>
      <c r="BP386" s="2">
        <v>0</v>
      </c>
      <c r="BQ386" s="2">
        <v>2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</v>
      </c>
      <c r="BX386" s="2">
        <v>1</v>
      </c>
      <c r="BY386" s="2" t="s">
        <v>6</v>
      </c>
      <c r="BZ386" s="2">
        <v>128</v>
      </c>
      <c r="CA386" s="2">
        <v>83</v>
      </c>
      <c r="CB386" s="2"/>
      <c r="CC386" s="2"/>
      <c r="CD386" s="2"/>
      <c r="CE386" s="2"/>
      <c r="CF386" s="2">
        <v>0</v>
      </c>
      <c r="CG386" s="2">
        <v>0</v>
      </c>
      <c r="CH386" s="2"/>
      <c r="CI386" s="2"/>
      <c r="CJ386" s="2"/>
      <c r="CK386" s="2"/>
      <c r="CL386" s="2"/>
      <c r="CM386" s="2">
        <v>0</v>
      </c>
      <c r="CN386" s="2" t="s">
        <v>6</v>
      </c>
      <c r="CO386" s="2">
        <v>0</v>
      </c>
      <c r="CP386" s="2">
        <f t="shared" ref="CP386:CP395" si="479">(P386+Q386+S386)</f>
        <v>11.3</v>
      </c>
      <c r="CQ386" s="2">
        <f t="shared" ref="CQ386:CQ395" si="480">AC386*BC386</f>
        <v>56.49</v>
      </c>
      <c r="CR386" s="2">
        <f t="shared" ref="CR386:CR395" si="481">AD386*BB386</f>
        <v>0</v>
      </c>
      <c r="CS386" s="2">
        <f t="shared" ref="CS386:CS395" si="482">AE386*BS386</f>
        <v>0</v>
      </c>
      <c r="CT386" s="2">
        <f t="shared" ref="CT386:CT395" si="483">AF386*BA386</f>
        <v>0</v>
      </c>
      <c r="CU386" s="2">
        <f t="shared" ref="CU386:CU395" si="484">AG386</f>
        <v>0</v>
      </c>
      <c r="CV386" s="2">
        <f t="shared" ref="CV386:CV395" si="485">AH386</f>
        <v>0</v>
      </c>
      <c r="CW386" s="2">
        <f t="shared" ref="CW386:CW395" si="486">AI386</f>
        <v>0</v>
      </c>
      <c r="CX386" s="2">
        <f t="shared" ref="CX386:CX395" si="487">AJ386</f>
        <v>0</v>
      </c>
      <c r="CY386" s="2">
        <f t="shared" ref="CY386:CY395" si="488">(((S386+R386)*AT386)/100)</f>
        <v>0</v>
      </c>
      <c r="CZ386" s="2">
        <f t="shared" ref="CZ386:CZ395" si="489">(((S386+R386)*AU386)/100)</f>
        <v>0</v>
      </c>
      <c r="DA386" s="2"/>
      <c r="DB386" s="2"/>
      <c r="DC386" s="2" t="s">
        <v>6</v>
      </c>
      <c r="DD386" s="2" t="s">
        <v>6</v>
      </c>
      <c r="DE386" s="2" t="s">
        <v>6</v>
      </c>
      <c r="DF386" s="2" t="s">
        <v>6</v>
      </c>
      <c r="DG386" s="2" t="s">
        <v>6</v>
      </c>
      <c r="DH386" s="2" t="s">
        <v>6</v>
      </c>
      <c r="DI386" s="2" t="s">
        <v>6</v>
      </c>
      <c r="DJ386" s="2" t="s">
        <v>6</v>
      </c>
      <c r="DK386" s="2" t="s">
        <v>6</v>
      </c>
      <c r="DL386" s="2" t="s">
        <v>6</v>
      </c>
      <c r="DM386" s="2" t="s">
        <v>6</v>
      </c>
      <c r="DN386" s="2">
        <v>0</v>
      </c>
      <c r="DO386" s="2">
        <v>0</v>
      </c>
      <c r="DP386" s="2">
        <v>1</v>
      </c>
      <c r="DQ386" s="2">
        <v>1</v>
      </c>
      <c r="DR386" s="2"/>
      <c r="DS386" s="2"/>
      <c r="DT386" s="2"/>
      <c r="DU386" s="2">
        <v>1010</v>
      </c>
      <c r="DV386" s="2" t="s">
        <v>598</v>
      </c>
      <c r="DW386" s="2" t="s">
        <v>598</v>
      </c>
      <c r="DX386" s="2">
        <v>10</v>
      </c>
      <c r="DY386" s="2"/>
      <c r="DZ386" s="2"/>
      <c r="EA386" s="2"/>
      <c r="EB386" s="2"/>
      <c r="EC386" s="2"/>
      <c r="ED386" s="2"/>
      <c r="EE386" s="2">
        <v>16510514</v>
      </c>
      <c r="EF386" s="2">
        <v>2</v>
      </c>
      <c r="EG386" s="2" t="s">
        <v>40</v>
      </c>
      <c r="EH386" s="2">
        <v>0</v>
      </c>
      <c r="EI386" s="2" t="s">
        <v>6</v>
      </c>
      <c r="EJ386" s="2">
        <v>1</v>
      </c>
      <c r="EK386" s="2">
        <v>16001</v>
      </c>
      <c r="EL386" s="2" t="s">
        <v>563</v>
      </c>
      <c r="EM386" s="2" t="s">
        <v>564</v>
      </c>
      <c r="EN386" s="2"/>
      <c r="EO386" s="2" t="s">
        <v>6</v>
      </c>
      <c r="EP386" s="2"/>
      <c r="EQ386" s="2">
        <v>0</v>
      </c>
      <c r="ER386" s="2">
        <v>56.49</v>
      </c>
      <c r="ES386" s="2">
        <v>56.49</v>
      </c>
      <c r="ET386" s="2">
        <v>0</v>
      </c>
      <c r="EU386" s="2">
        <v>0</v>
      </c>
      <c r="EV386" s="2">
        <v>0</v>
      </c>
      <c r="EW386" s="2">
        <v>0</v>
      </c>
      <c r="EX386" s="2">
        <v>0</v>
      </c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>
        <v>0</v>
      </c>
      <c r="FR386" s="2">
        <f t="shared" ref="FR386:FR395" si="490">ROUND(IF(AND(BH386=3,BI386=3),P386,0),2)</f>
        <v>0</v>
      </c>
      <c r="FS386" s="2">
        <v>0</v>
      </c>
      <c r="FT386" s="2" t="s">
        <v>44</v>
      </c>
      <c r="FU386" s="2" t="s">
        <v>45</v>
      </c>
      <c r="FV386" s="2"/>
      <c r="FW386" s="2"/>
      <c r="FX386" s="2">
        <v>115.2</v>
      </c>
      <c r="FY386" s="2">
        <v>70.55</v>
      </c>
      <c r="FZ386" s="2"/>
      <c r="GA386" s="2" t="s">
        <v>6</v>
      </c>
      <c r="GB386" s="2"/>
      <c r="GC386" s="2"/>
      <c r="GD386" s="2">
        <v>0</v>
      </c>
      <c r="GE386" s="2"/>
      <c r="GF386" s="2">
        <v>617857197</v>
      </c>
      <c r="GG386" s="2">
        <v>2</v>
      </c>
      <c r="GH386" s="2">
        <v>1</v>
      </c>
      <c r="GI386" s="2">
        <v>-2</v>
      </c>
      <c r="GJ386" s="2">
        <v>0</v>
      </c>
      <c r="GK386" s="2">
        <f>ROUND(R386*(R12)/100,2)</f>
        <v>0</v>
      </c>
      <c r="GL386" s="2">
        <f t="shared" ref="GL386:GL395" si="491">ROUND(IF(AND(BH386=3,BI386=3,FS386&lt;&gt;0),P386,0),2)</f>
        <v>0</v>
      </c>
      <c r="GM386" s="2">
        <f t="shared" ref="GM386:GM395" si="492">ROUND(O386+X386+Y386+GK386,2)+GX386</f>
        <v>11.3</v>
      </c>
      <c r="GN386" s="2">
        <f t="shared" ref="GN386:GN395" si="493">IF(OR(BI386=0,BI386=1),ROUND(O386+X386+Y386+GK386,2),0)</f>
        <v>11.3</v>
      </c>
      <c r="GO386" s="2">
        <f t="shared" ref="GO386:GO395" si="494">IF(BI386=2,ROUND(O386+X386+Y386+GK386,2),0)</f>
        <v>0</v>
      </c>
      <c r="GP386" s="2">
        <f t="shared" ref="GP386:GP395" si="495">IF(BI386=4,ROUND(O386+X386+Y386+GK386,2)+GX386,0)</f>
        <v>0</v>
      </c>
      <c r="GQ386" s="2"/>
      <c r="GR386" s="2">
        <v>0</v>
      </c>
      <c r="GS386" s="2">
        <v>3</v>
      </c>
      <c r="GT386" s="2">
        <v>0</v>
      </c>
      <c r="GU386" s="2" t="s">
        <v>6</v>
      </c>
      <c r="GV386" s="2">
        <f t="shared" ref="GV386:GV395" si="496">ROUND(GT386,2)</f>
        <v>0</v>
      </c>
      <c r="GW386" s="2">
        <v>1</v>
      </c>
      <c r="GX386" s="2">
        <f t="shared" ref="GX386:GX395" si="497">ROUND(GV386*GW386*I386,2)</f>
        <v>0</v>
      </c>
      <c r="GY386" s="2"/>
      <c r="GZ386" s="2"/>
      <c r="HA386" s="2">
        <v>0</v>
      </c>
      <c r="HB386" s="2">
        <v>0</v>
      </c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>
        <v>0</v>
      </c>
      <c r="IL386" s="2"/>
      <c r="IM386" s="2"/>
      <c r="IN386" s="2"/>
      <c r="IO386" s="2"/>
      <c r="IP386" s="2"/>
      <c r="IQ386" s="2"/>
      <c r="IR386" s="2"/>
      <c r="IS386" s="2"/>
      <c r="IT386" s="2"/>
      <c r="IU386" s="2"/>
    </row>
    <row r="387" spans="1:255" x14ac:dyDescent="0.2">
      <c r="A387">
        <v>18</v>
      </c>
      <c r="B387">
        <v>1</v>
      </c>
      <c r="C387">
        <v>858</v>
      </c>
      <c r="E387" t="s">
        <v>666</v>
      </c>
      <c r="F387" t="s">
        <v>667</v>
      </c>
      <c r="G387" t="s">
        <v>668</v>
      </c>
      <c r="H387" t="s">
        <v>598</v>
      </c>
      <c r="I387">
        <f>I379*J387</f>
        <v>0.2</v>
      </c>
      <c r="J387">
        <v>0.67340067340067344</v>
      </c>
      <c r="O387">
        <f t="shared" si="464"/>
        <v>74.11</v>
      </c>
      <c r="P387">
        <f t="shared" si="465"/>
        <v>74.11</v>
      </c>
      <c r="Q387">
        <f t="shared" si="466"/>
        <v>0</v>
      </c>
      <c r="R387">
        <f t="shared" si="467"/>
        <v>0</v>
      </c>
      <c r="S387">
        <f t="shared" si="468"/>
        <v>0</v>
      </c>
      <c r="T387">
        <f t="shared" si="469"/>
        <v>0</v>
      </c>
      <c r="U387">
        <f t="shared" si="470"/>
        <v>0</v>
      </c>
      <c r="V387">
        <f t="shared" si="471"/>
        <v>0</v>
      </c>
      <c r="W387">
        <f t="shared" si="472"/>
        <v>0</v>
      </c>
      <c r="X387">
        <f t="shared" si="473"/>
        <v>0</v>
      </c>
      <c r="Y387">
        <f t="shared" si="474"/>
        <v>0</v>
      </c>
      <c r="AA387">
        <v>16697019</v>
      </c>
      <c r="AB387">
        <f t="shared" si="475"/>
        <v>56.49</v>
      </c>
      <c r="AC387">
        <f t="shared" si="476"/>
        <v>56.49</v>
      </c>
      <c r="AD387">
        <f t="shared" si="459"/>
        <v>0</v>
      </c>
      <c r="AE387">
        <f t="shared" si="460"/>
        <v>0</v>
      </c>
      <c r="AF387">
        <f t="shared" si="461"/>
        <v>0</v>
      </c>
      <c r="AG387">
        <f t="shared" si="477"/>
        <v>0</v>
      </c>
      <c r="AH387">
        <f t="shared" si="462"/>
        <v>0</v>
      </c>
      <c r="AI387">
        <f t="shared" si="463"/>
        <v>0</v>
      </c>
      <c r="AJ387">
        <f t="shared" si="478"/>
        <v>0</v>
      </c>
      <c r="AK387">
        <v>56.49</v>
      </c>
      <c r="AL387">
        <v>56.49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115</v>
      </c>
      <c r="AU387">
        <v>71</v>
      </c>
      <c r="AV387">
        <v>1</v>
      </c>
      <c r="AW387">
        <v>1</v>
      </c>
      <c r="AZ387">
        <v>6.56</v>
      </c>
      <c r="BA387">
        <v>1</v>
      </c>
      <c r="BB387">
        <v>1</v>
      </c>
      <c r="BC387">
        <v>6.56</v>
      </c>
      <c r="BD387" t="s">
        <v>6</v>
      </c>
      <c r="BE387" t="s">
        <v>6</v>
      </c>
      <c r="BF387" t="s">
        <v>6</v>
      </c>
      <c r="BG387" t="s">
        <v>6</v>
      </c>
      <c r="BH387">
        <v>3</v>
      </c>
      <c r="BI387">
        <v>1</v>
      </c>
      <c r="BJ387" t="s">
        <v>669</v>
      </c>
      <c r="BM387">
        <v>16001</v>
      </c>
      <c r="BN387">
        <v>0</v>
      </c>
      <c r="BO387" t="s">
        <v>6</v>
      </c>
      <c r="BP387">
        <v>0</v>
      </c>
      <c r="BQ387">
        <v>2</v>
      </c>
      <c r="BR387">
        <v>0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6</v>
      </c>
      <c r="BZ387">
        <v>128</v>
      </c>
      <c r="CA387">
        <v>83</v>
      </c>
      <c r="CF387">
        <v>0</v>
      </c>
      <c r="CG387">
        <v>0</v>
      </c>
      <c r="CM387">
        <v>0</v>
      </c>
      <c r="CN387" t="s">
        <v>6</v>
      </c>
      <c r="CO387">
        <v>0</v>
      </c>
      <c r="CP387">
        <f t="shared" si="479"/>
        <v>74.11</v>
      </c>
      <c r="CQ387">
        <f t="shared" si="480"/>
        <v>370.57439999999997</v>
      </c>
      <c r="CR387">
        <f t="shared" si="481"/>
        <v>0</v>
      </c>
      <c r="CS387">
        <f t="shared" si="482"/>
        <v>0</v>
      </c>
      <c r="CT387">
        <f t="shared" si="483"/>
        <v>0</v>
      </c>
      <c r="CU387">
        <f t="shared" si="484"/>
        <v>0</v>
      </c>
      <c r="CV387">
        <f t="shared" si="485"/>
        <v>0</v>
      </c>
      <c r="CW387">
        <f t="shared" si="486"/>
        <v>0</v>
      </c>
      <c r="CX387">
        <f t="shared" si="487"/>
        <v>0</v>
      </c>
      <c r="CY387">
        <f t="shared" si="488"/>
        <v>0</v>
      </c>
      <c r="CZ387">
        <f t="shared" si="489"/>
        <v>0</v>
      </c>
      <c r="DC387" t="s">
        <v>6</v>
      </c>
      <c r="DD387" t="s">
        <v>6</v>
      </c>
      <c r="DE387" t="s">
        <v>6</v>
      </c>
      <c r="DF387" t="s">
        <v>6</v>
      </c>
      <c r="DG387" t="s">
        <v>6</v>
      </c>
      <c r="DH387" t="s">
        <v>6</v>
      </c>
      <c r="DI387" t="s">
        <v>6</v>
      </c>
      <c r="DJ387" t="s">
        <v>6</v>
      </c>
      <c r="DK387" t="s">
        <v>6</v>
      </c>
      <c r="DL387" t="s">
        <v>6</v>
      </c>
      <c r="DM387" t="s">
        <v>6</v>
      </c>
      <c r="DN387">
        <v>0</v>
      </c>
      <c r="DO387">
        <v>0</v>
      </c>
      <c r="DP387">
        <v>1</v>
      </c>
      <c r="DQ387">
        <v>1</v>
      </c>
      <c r="DU387">
        <v>1010</v>
      </c>
      <c r="DV387" t="s">
        <v>598</v>
      </c>
      <c r="DW387" t="s">
        <v>598</v>
      </c>
      <c r="DX387">
        <v>10</v>
      </c>
      <c r="EE387">
        <v>16510514</v>
      </c>
      <c r="EF387">
        <v>2</v>
      </c>
      <c r="EG387" t="s">
        <v>40</v>
      </c>
      <c r="EH387">
        <v>0</v>
      </c>
      <c r="EI387" t="s">
        <v>6</v>
      </c>
      <c r="EJ387">
        <v>1</v>
      </c>
      <c r="EK387">
        <v>16001</v>
      </c>
      <c r="EL387" t="s">
        <v>563</v>
      </c>
      <c r="EM387" t="s">
        <v>564</v>
      </c>
      <c r="EO387" t="s">
        <v>6</v>
      </c>
      <c r="EQ387">
        <v>0</v>
      </c>
      <c r="ER387">
        <v>56.49</v>
      </c>
      <c r="ES387">
        <v>56.49</v>
      </c>
      <c r="ET387">
        <v>0</v>
      </c>
      <c r="EU387">
        <v>0</v>
      </c>
      <c r="EV387">
        <v>0</v>
      </c>
      <c r="EW387">
        <v>0</v>
      </c>
      <c r="EX387">
        <v>0</v>
      </c>
      <c r="FQ387">
        <v>0</v>
      </c>
      <c r="FR387">
        <f t="shared" si="490"/>
        <v>0</v>
      </c>
      <c r="FS387">
        <v>0</v>
      </c>
      <c r="FT387" t="s">
        <v>44</v>
      </c>
      <c r="FU387" t="s">
        <v>45</v>
      </c>
      <c r="FX387">
        <v>115.2</v>
      </c>
      <c r="FY387">
        <v>70.55</v>
      </c>
      <c r="GA387" t="s">
        <v>6</v>
      </c>
      <c r="GD387">
        <v>0</v>
      </c>
      <c r="GF387">
        <v>617857197</v>
      </c>
      <c r="GG387">
        <v>1</v>
      </c>
      <c r="GH387">
        <v>1</v>
      </c>
      <c r="GI387">
        <v>4</v>
      </c>
      <c r="GJ387">
        <v>0</v>
      </c>
      <c r="GK387">
        <f>ROUND(R387*(S12)/100,2)</f>
        <v>0</v>
      </c>
      <c r="GL387">
        <f t="shared" si="491"/>
        <v>0</v>
      </c>
      <c r="GM387">
        <f t="shared" si="492"/>
        <v>74.11</v>
      </c>
      <c r="GN387">
        <f t="shared" si="493"/>
        <v>74.11</v>
      </c>
      <c r="GO387">
        <f t="shared" si="494"/>
        <v>0</v>
      </c>
      <c r="GP387">
        <f t="shared" si="495"/>
        <v>0</v>
      </c>
      <c r="GR387">
        <v>0</v>
      </c>
      <c r="GS387">
        <v>3</v>
      </c>
      <c r="GT387">
        <v>0</v>
      </c>
      <c r="GU387" t="s">
        <v>6</v>
      </c>
      <c r="GV387">
        <f t="shared" si="496"/>
        <v>0</v>
      </c>
      <c r="GW387">
        <v>1</v>
      </c>
      <c r="GX387">
        <f t="shared" si="497"/>
        <v>0</v>
      </c>
      <c r="HA387">
        <v>0</v>
      </c>
      <c r="HB387">
        <v>0</v>
      </c>
      <c r="IK387">
        <v>0</v>
      </c>
    </row>
    <row r="388" spans="1:255" x14ac:dyDescent="0.2">
      <c r="A388" s="2">
        <v>18</v>
      </c>
      <c r="B388" s="2">
        <v>1</v>
      </c>
      <c r="C388" s="2">
        <v>840</v>
      </c>
      <c r="D388" s="2"/>
      <c r="E388" s="2" t="s">
        <v>670</v>
      </c>
      <c r="F388" s="2" t="s">
        <v>613</v>
      </c>
      <c r="G388" s="2" t="s">
        <v>671</v>
      </c>
      <c r="H388" s="2" t="s">
        <v>598</v>
      </c>
      <c r="I388" s="2">
        <f>I378*J388</f>
        <v>0.1</v>
      </c>
      <c r="J388" s="2">
        <v>0.33670033670033672</v>
      </c>
      <c r="K388" s="2"/>
      <c r="L388" s="2"/>
      <c r="M388" s="2"/>
      <c r="N388" s="2"/>
      <c r="O388" s="2">
        <f t="shared" si="464"/>
        <v>2.89</v>
      </c>
      <c r="P388" s="2">
        <f t="shared" si="465"/>
        <v>2.89</v>
      </c>
      <c r="Q388" s="2">
        <f t="shared" si="466"/>
        <v>0</v>
      </c>
      <c r="R388" s="2">
        <f t="shared" si="467"/>
        <v>0</v>
      </c>
      <c r="S388" s="2">
        <f t="shared" si="468"/>
        <v>0</v>
      </c>
      <c r="T388" s="2">
        <f t="shared" si="469"/>
        <v>0</v>
      </c>
      <c r="U388" s="2">
        <f t="shared" si="470"/>
        <v>0</v>
      </c>
      <c r="V388" s="2">
        <f t="shared" si="471"/>
        <v>0</v>
      </c>
      <c r="W388" s="2">
        <f t="shared" si="472"/>
        <v>0</v>
      </c>
      <c r="X388" s="2">
        <f t="shared" si="473"/>
        <v>0</v>
      </c>
      <c r="Y388" s="2">
        <f t="shared" si="474"/>
        <v>0</v>
      </c>
      <c r="Z388" s="2"/>
      <c r="AA388" s="2">
        <v>16697018</v>
      </c>
      <c r="AB388" s="2">
        <f t="shared" si="475"/>
        <v>28.9</v>
      </c>
      <c r="AC388" s="2">
        <f t="shared" si="476"/>
        <v>28.9</v>
      </c>
      <c r="AD388" s="2">
        <f t="shared" si="459"/>
        <v>0</v>
      </c>
      <c r="AE388" s="2">
        <f t="shared" si="460"/>
        <v>0</v>
      </c>
      <c r="AF388" s="2">
        <f t="shared" si="461"/>
        <v>0</v>
      </c>
      <c r="AG388" s="2">
        <f t="shared" si="477"/>
        <v>0</v>
      </c>
      <c r="AH388" s="2">
        <f t="shared" si="462"/>
        <v>0</v>
      </c>
      <c r="AI388" s="2">
        <f t="shared" si="463"/>
        <v>0</v>
      </c>
      <c r="AJ388" s="2">
        <f t="shared" si="478"/>
        <v>0</v>
      </c>
      <c r="AK388" s="2">
        <v>28.9</v>
      </c>
      <c r="AL388" s="2">
        <v>28.9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115</v>
      </c>
      <c r="AU388" s="2">
        <v>71</v>
      </c>
      <c r="AV388" s="2">
        <v>1</v>
      </c>
      <c r="AW388" s="2">
        <v>1</v>
      </c>
      <c r="AX388" s="2"/>
      <c r="AY388" s="2"/>
      <c r="AZ388" s="2">
        <v>1</v>
      </c>
      <c r="BA388" s="2">
        <v>1</v>
      </c>
      <c r="BB388" s="2">
        <v>1</v>
      </c>
      <c r="BC388" s="2">
        <v>1</v>
      </c>
      <c r="BD388" s="2" t="s">
        <v>6</v>
      </c>
      <c r="BE388" s="2" t="s">
        <v>6</v>
      </c>
      <c r="BF388" s="2" t="s">
        <v>6</v>
      </c>
      <c r="BG388" s="2" t="s">
        <v>6</v>
      </c>
      <c r="BH388" s="2">
        <v>3</v>
      </c>
      <c r="BI388" s="2">
        <v>1</v>
      </c>
      <c r="BJ388" s="2" t="s">
        <v>615</v>
      </c>
      <c r="BK388" s="2"/>
      <c r="BL388" s="2"/>
      <c r="BM388" s="2">
        <v>16001</v>
      </c>
      <c r="BN388" s="2">
        <v>0</v>
      </c>
      <c r="BO388" s="2" t="s">
        <v>6</v>
      </c>
      <c r="BP388" s="2">
        <v>0</v>
      </c>
      <c r="BQ388" s="2">
        <v>2</v>
      </c>
      <c r="BR388" s="2">
        <v>0</v>
      </c>
      <c r="BS388" s="2">
        <v>1</v>
      </c>
      <c r="BT388" s="2">
        <v>1</v>
      </c>
      <c r="BU388" s="2">
        <v>1</v>
      </c>
      <c r="BV388" s="2">
        <v>1</v>
      </c>
      <c r="BW388" s="2">
        <v>1</v>
      </c>
      <c r="BX388" s="2">
        <v>1</v>
      </c>
      <c r="BY388" s="2" t="s">
        <v>6</v>
      </c>
      <c r="BZ388" s="2">
        <v>128</v>
      </c>
      <c r="CA388" s="2">
        <v>83</v>
      </c>
      <c r="CB388" s="2"/>
      <c r="CC388" s="2"/>
      <c r="CD388" s="2"/>
      <c r="CE388" s="2"/>
      <c r="CF388" s="2">
        <v>0</v>
      </c>
      <c r="CG388" s="2">
        <v>0</v>
      </c>
      <c r="CH388" s="2"/>
      <c r="CI388" s="2"/>
      <c r="CJ388" s="2"/>
      <c r="CK388" s="2"/>
      <c r="CL388" s="2"/>
      <c r="CM388" s="2">
        <v>0</v>
      </c>
      <c r="CN388" s="2" t="s">
        <v>6</v>
      </c>
      <c r="CO388" s="2">
        <v>0</v>
      </c>
      <c r="CP388" s="2">
        <f t="shared" si="479"/>
        <v>2.89</v>
      </c>
      <c r="CQ388" s="2">
        <f t="shared" si="480"/>
        <v>28.9</v>
      </c>
      <c r="CR388" s="2">
        <f t="shared" si="481"/>
        <v>0</v>
      </c>
      <c r="CS388" s="2">
        <f t="shared" si="482"/>
        <v>0</v>
      </c>
      <c r="CT388" s="2">
        <f t="shared" si="483"/>
        <v>0</v>
      </c>
      <c r="CU388" s="2">
        <f t="shared" si="484"/>
        <v>0</v>
      </c>
      <c r="CV388" s="2">
        <f t="shared" si="485"/>
        <v>0</v>
      </c>
      <c r="CW388" s="2">
        <f t="shared" si="486"/>
        <v>0</v>
      </c>
      <c r="CX388" s="2">
        <f t="shared" si="487"/>
        <v>0</v>
      </c>
      <c r="CY388" s="2">
        <f t="shared" si="488"/>
        <v>0</v>
      </c>
      <c r="CZ388" s="2">
        <f t="shared" si="489"/>
        <v>0</v>
      </c>
      <c r="DA388" s="2"/>
      <c r="DB388" s="2"/>
      <c r="DC388" s="2" t="s">
        <v>6</v>
      </c>
      <c r="DD388" s="2" t="s">
        <v>6</v>
      </c>
      <c r="DE388" s="2" t="s">
        <v>6</v>
      </c>
      <c r="DF388" s="2" t="s">
        <v>6</v>
      </c>
      <c r="DG388" s="2" t="s">
        <v>6</v>
      </c>
      <c r="DH388" s="2" t="s">
        <v>6</v>
      </c>
      <c r="DI388" s="2" t="s">
        <v>6</v>
      </c>
      <c r="DJ388" s="2" t="s">
        <v>6</v>
      </c>
      <c r="DK388" s="2" t="s">
        <v>6</v>
      </c>
      <c r="DL388" s="2" t="s">
        <v>6</v>
      </c>
      <c r="DM388" s="2" t="s">
        <v>6</v>
      </c>
      <c r="DN388" s="2">
        <v>0</v>
      </c>
      <c r="DO388" s="2">
        <v>0</v>
      </c>
      <c r="DP388" s="2">
        <v>1</v>
      </c>
      <c r="DQ388" s="2">
        <v>1</v>
      </c>
      <c r="DR388" s="2"/>
      <c r="DS388" s="2"/>
      <c r="DT388" s="2"/>
      <c r="DU388" s="2">
        <v>1010</v>
      </c>
      <c r="DV388" s="2" t="s">
        <v>598</v>
      </c>
      <c r="DW388" s="2" t="s">
        <v>598</v>
      </c>
      <c r="DX388" s="2">
        <v>10</v>
      </c>
      <c r="DY388" s="2"/>
      <c r="DZ388" s="2"/>
      <c r="EA388" s="2"/>
      <c r="EB388" s="2"/>
      <c r="EC388" s="2"/>
      <c r="ED388" s="2"/>
      <c r="EE388" s="2">
        <v>16510514</v>
      </c>
      <c r="EF388" s="2">
        <v>2</v>
      </c>
      <c r="EG388" s="2" t="s">
        <v>40</v>
      </c>
      <c r="EH388" s="2">
        <v>0</v>
      </c>
      <c r="EI388" s="2" t="s">
        <v>6</v>
      </c>
      <c r="EJ388" s="2">
        <v>1</v>
      </c>
      <c r="EK388" s="2">
        <v>16001</v>
      </c>
      <c r="EL388" s="2" t="s">
        <v>563</v>
      </c>
      <c r="EM388" s="2" t="s">
        <v>564</v>
      </c>
      <c r="EN388" s="2"/>
      <c r="EO388" s="2" t="s">
        <v>6</v>
      </c>
      <c r="EP388" s="2"/>
      <c r="EQ388" s="2">
        <v>0</v>
      </c>
      <c r="ER388" s="2">
        <v>28.9</v>
      </c>
      <c r="ES388" s="2">
        <v>28.9</v>
      </c>
      <c r="ET388" s="2">
        <v>0</v>
      </c>
      <c r="EU388" s="2">
        <v>0</v>
      </c>
      <c r="EV388" s="2">
        <v>0</v>
      </c>
      <c r="EW388" s="2">
        <v>0</v>
      </c>
      <c r="EX388" s="2">
        <v>0</v>
      </c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>
        <v>0</v>
      </c>
      <c r="FR388" s="2">
        <f t="shared" si="490"/>
        <v>0</v>
      </c>
      <c r="FS388" s="2">
        <v>0</v>
      </c>
      <c r="FT388" s="2" t="s">
        <v>44</v>
      </c>
      <c r="FU388" s="2" t="s">
        <v>45</v>
      </c>
      <c r="FV388" s="2"/>
      <c r="FW388" s="2"/>
      <c r="FX388" s="2">
        <v>115.2</v>
      </c>
      <c r="FY388" s="2">
        <v>70.55</v>
      </c>
      <c r="FZ388" s="2"/>
      <c r="GA388" s="2" t="s">
        <v>6</v>
      </c>
      <c r="GB388" s="2"/>
      <c r="GC388" s="2"/>
      <c r="GD388" s="2">
        <v>0</v>
      </c>
      <c r="GE388" s="2"/>
      <c r="GF388" s="2">
        <v>-1332657305</v>
      </c>
      <c r="GG388" s="2">
        <v>2</v>
      </c>
      <c r="GH388" s="2">
        <v>1</v>
      </c>
      <c r="GI388" s="2">
        <v>-2</v>
      </c>
      <c r="GJ388" s="2">
        <v>0</v>
      </c>
      <c r="GK388" s="2">
        <f>ROUND(R388*(R12)/100,2)</f>
        <v>0</v>
      </c>
      <c r="GL388" s="2">
        <f t="shared" si="491"/>
        <v>0</v>
      </c>
      <c r="GM388" s="2">
        <f t="shared" si="492"/>
        <v>2.89</v>
      </c>
      <c r="GN388" s="2">
        <f t="shared" si="493"/>
        <v>2.89</v>
      </c>
      <c r="GO388" s="2">
        <f t="shared" si="494"/>
        <v>0</v>
      </c>
      <c r="GP388" s="2">
        <f t="shared" si="495"/>
        <v>0</v>
      </c>
      <c r="GQ388" s="2"/>
      <c r="GR388" s="2">
        <v>0</v>
      </c>
      <c r="GS388" s="2">
        <v>3</v>
      </c>
      <c r="GT388" s="2">
        <v>0</v>
      </c>
      <c r="GU388" s="2" t="s">
        <v>6</v>
      </c>
      <c r="GV388" s="2">
        <f t="shared" si="496"/>
        <v>0</v>
      </c>
      <c r="GW388" s="2">
        <v>1</v>
      </c>
      <c r="GX388" s="2">
        <f t="shared" si="497"/>
        <v>0</v>
      </c>
      <c r="GY388" s="2"/>
      <c r="GZ388" s="2"/>
      <c r="HA388" s="2">
        <v>0</v>
      </c>
      <c r="HB388" s="2">
        <v>0</v>
      </c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>
        <v>0</v>
      </c>
      <c r="IL388" s="2"/>
      <c r="IM388" s="2"/>
      <c r="IN388" s="2"/>
      <c r="IO388" s="2"/>
      <c r="IP388" s="2"/>
      <c r="IQ388" s="2"/>
      <c r="IR388" s="2"/>
      <c r="IS388" s="2"/>
      <c r="IT388" s="2"/>
      <c r="IU388" s="2"/>
    </row>
    <row r="389" spans="1:255" x14ac:dyDescent="0.2">
      <c r="A389">
        <v>18</v>
      </c>
      <c r="B389">
        <v>1</v>
      </c>
      <c r="C389">
        <v>855</v>
      </c>
      <c r="E389" t="s">
        <v>670</v>
      </c>
      <c r="F389" t="s">
        <v>613</v>
      </c>
      <c r="G389" t="s">
        <v>671</v>
      </c>
      <c r="H389" t="s">
        <v>598</v>
      </c>
      <c r="I389">
        <f>I379*J389</f>
        <v>0.1</v>
      </c>
      <c r="J389">
        <v>0.33670033670033672</v>
      </c>
      <c r="O389">
        <f t="shared" si="464"/>
        <v>18.96</v>
      </c>
      <c r="P389">
        <f t="shared" si="465"/>
        <v>18.96</v>
      </c>
      <c r="Q389">
        <f t="shared" si="466"/>
        <v>0</v>
      </c>
      <c r="R389">
        <f t="shared" si="467"/>
        <v>0</v>
      </c>
      <c r="S389">
        <f t="shared" si="468"/>
        <v>0</v>
      </c>
      <c r="T389">
        <f t="shared" si="469"/>
        <v>0</v>
      </c>
      <c r="U389">
        <f t="shared" si="470"/>
        <v>0</v>
      </c>
      <c r="V389">
        <f t="shared" si="471"/>
        <v>0</v>
      </c>
      <c r="W389">
        <f t="shared" si="472"/>
        <v>0</v>
      </c>
      <c r="X389">
        <f t="shared" si="473"/>
        <v>0</v>
      </c>
      <c r="Y389">
        <f t="shared" si="474"/>
        <v>0</v>
      </c>
      <c r="AA389">
        <v>16697019</v>
      </c>
      <c r="AB389">
        <f t="shared" si="475"/>
        <v>28.9</v>
      </c>
      <c r="AC389">
        <f t="shared" si="476"/>
        <v>28.9</v>
      </c>
      <c r="AD389">
        <f t="shared" si="459"/>
        <v>0</v>
      </c>
      <c r="AE389">
        <f t="shared" si="460"/>
        <v>0</v>
      </c>
      <c r="AF389">
        <f t="shared" si="461"/>
        <v>0</v>
      </c>
      <c r="AG389">
        <f t="shared" si="477"/>
        <v>0</v>
      </c>
      <c r="AH389">
        <f t="shared" si="462"/>
        <v>0</v>
      </c>
      <c r="AI389">
        <f t="shared" si="463"/>
        <v>0</v>
      </c>
      <c r="AJ389">
        <f t="shared" si="478"/>
        <v>0</v>
      </c>
      <c r="AK389">
        <v>28.9</v>
      </c>
      <c r="AL389">
        <v>28.9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115</v>
      </c>
      <c r="AU389">
        <v>71</v>
      </c>
      <c r="AV389">
        <v>1</v>
      </c>
      <c r="AW389">
        <v>1</v>
      </c>
      <c r="AZ389">
        <v>6.56</v>
      </c>
      <c r="BA389">
        <v>1</v>
      </c>
      <c r="BB389">
        <v>1</v>
      </c>
      <c r="BC389">
        <v>6.56</v>
      </c>
      <c r="BD389" t="s">
        <v>6</v>
      </c>
      <c r="BE389" t="s">
        <v>6</v>
      </c>
      <c r="BF389" t="s">
        <v>6</v>
      </c>
      <c r="BG389" t="s">
        <v>6</v>
      </c>
      <c r="BH389">
        <v>3</v>
      </c>
      <c r="BI389">
        <v>1</v>
      </c>
      <c r="BJ389" t="s">
        <v>615</v>
      </c>
      <c r="BM389">
        <v>16001</v>
      </c>
      <c r="BN389">
        <v>0</v>
      </c>
      <c r="BO389" t="s">
        <v>6</v>
      </c>
      <c r="BP389">
        <v>0</v>
      </c>
      <c r="BQ389">
        <v>2</v>
      </c>
      <c r="BR389">
        <v>0</v>
      </c>
      <c r="BS389">
        <v>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6</v>
      </c>
      <c r="BZ389">
        <v>128</v>
      </c>
      <c r="CA389">
        <v>83</v>
      </c>
      <c r="CF389">
        <v>0</v>
      </c>
      <c r="CG389">
        <v>0</v>
      </c>
      <c r="CM389">
        <v>0</v>
      </c>
      <c r="CN389" t="s">
        <v>6</v>
      </c>
      <c r="CO389">
        <v>0</v>
      </c>
      <c r="CP389">
        <f t="shared" si="479"/>
        <v>18.96</v>
      </c>
      <c r="CQ389">
        <f t="shared" si="480"/>
        <v>189.58399999999997</v>
      </c>
      <c r="CR389">
        <f t="shared" si="481"/>
        <v>0</v>
      </c>
      <c r="CS389">
        <f t="shared" si="482"/>
        <v>0</v>
      </c>
      <c r="CT389">
        <f t="shared" si="483"/>
        <v>0</v>
      </c>
      <c r="CU389">
        <f t="shared" si="484"/>
        <v>0</v>
      </c>
      <c r="CV389">
        <f t="shared" si="485"/>
        <v>0</v>
      </c>
      <c r="CW389">
        <f t="shared" si="486"/>
        <v>0</v>
      </c>
      <c r="CX389">
        <f t="shared" si="487"/>
        <v>0</v>
      </c>
      <c r="CY389">
        <f t="shared" si="488"/>
        <v>0</v>
      </c>
      <c r="CZ389">
        <f t="shared" si="489"/>
        <v>0</v>
      </c>
      <c r="DC389" t="s">
        <v>6</v>
      </c>
      <c r="DD389" t="s">
        <v>6</v>
      </c>
      <c r="DE389" t="s">
        <v>6</v>
      </c>
      <c r="DF389" t="s">
        <v>6</v>
      </c>
      <c r="DG389" t="s">
        <v>6</v>
      </c>
      <c r="DH389" t="s">
        <v>6</v>
      </c>
      <c r="DI389" t="s">
        <v>6</v>
      </c>
      <c r="DJ389" t="s">
        <v>6</v>
      </c>
      <c r="DK389" t="s">
        <v>6</v>
      </c>
      <c r="DL389" t="s">
        <v>6</v>
      </c>
      <c r="DM389" t="s">
        <v>6</v>
      </c>
      <c r="DN389">
        <v>0</v>
      </c>
      <c r="DO389">
        <v>0</v>
      </c>
      <c r="DP389">
        <v>1</v>
      </c>
      <c r="DQ389">
        <v>1</v>
      </c>
      <c r="DU389">
        <v>1010</v>
      </c>
      <c r="DV389" t="s">
        <v>598</v>
      </c>
      <c r="DW389" t="s">
        <v>598</v>
      </c>
      <c r="DX389">
        <v>10</v>
      </c>
      <c r="EE389">
        <v>16510514</v>
      </c>
      <c r="EF389">
        <v>2</v>
      </c>
      <c r="EG389" t="s">
        <v>40</v>
      </c>
      <c r="EH389">
        <v>0</v>
      </c>
      <c r="EI389" t="s">
        <v>6</v>
      </c>
      <c r="EJ389">
        <v>1</v>
      </c>
      <c r="EK389">
        <v>16001</v>
      </c>
      <c r="EL389" t="s">
        <v>563</v>
      </c>
      <c r="EM389" t="s">
        <v>564</v>
      </c>
      <c r="EO389" t="s">
        <v>6</v>
      </c>
      <c r="EQ389">
        <v>0</v>
      </c>
      <c r="ER389">
        <v>28.9</v>
      </c>
      <c r="ES389">
        <v>28.9</v>
      </c>
      <c r="ET389">
        <v>0</v>
      </c>
      <c r="EU389">
        <v>0</v>
      </c>
      <c r="EV389">
        <v>0</v>
      </c>
      <c r="EW389">
        <v>0</v>
      </c>
      <c r="EX389">
        <v>0</v>
      </c>
      <c r="FQ389">
        <v>0</v>
      </c>
      <c r="FR389">
        <f t="shared" si="490"/>
        <v>0</v>
      </c>
      <c r="FS389">
        <v>0</v>
      </c>
      <c r="FT389" t="s">
        <v>44</v>
      </c>
      <c r="FU389" t="s">
        <v>45</v>
      </c>
      <c r="FX389">
        <v>115.2</v>
      </c>
      <c r="FY389">
        <v>70.55</v>
      </c>
      <c r="GA389" t="s">
        <v>6</v>
      </c>
      <c r="GD389">
        <v>0</v>
      </c>
      <c r="GF389">
        <v>-1332657305</v>
      </c>
      <c r="GG389">
        <v>1</v>
      </c>
      <c r="GH389">
        <v>1</v>
      </c>
      <c r="GI389">
        <v>4</v>
      </c>
      <c r="GJ389">
        <v>0</v>
      </c>
      <c r="GK389">
        <f>ROUND(R389*(S12)/100,2)</f>
        <v>0</v>
      </c>
      <c r="GL389">
        <f t="shared" si="491"/>
        <v>0</v>
      </c>
      <c r="GM389">
        <f t="shared" si="492"/>
        <v>18.96</v>
      </c>
      <c r="GN389">
        <f t="shared" si="493"/>
        <v>18.96</v>
      </c>
      <c r="GO389">
        <f t="shared" si="494"/>
        <v>0</v>
      </c>
      <c r="GP389">
        <f t="shared" si="495"/>
        <v>0</v>
      </c>
      <c r="GR389">
        <v>0</v>
      </c>
      <c r="GS389">
        <v>3</v>
      </c>
      <c r="GT389">
        <v>0</v>
      </c>
      <c r="GU389" t="s">
        <v>6</v>
      </c>
      <c r="GV389">
        <f t="shared" si="496"/>
        <v>0</v>
      </c>
      <c r="GW389">
        <v>1</v>
      </c>
      <c r="GX389">
        <f t="shared" si="497"/>
        <v>0</v>
      </c>
      <c r="HA389">
        <v>0</v>
      </c>
      <c r="HB389">
        <v>0</v>
      </c>
      <c r="IK389">
        <v>0</v>
      </c>
    </row>
    <row r="390" spans="1:255" x14ac:dyDescent="0.2">
      <c r="A390" s="2">
        <v>18</v>
      </c>
      <c r="B390" s="2">
        <v>1</v>
      </c>
      <c r="C390" s="2">
        <v>838</v>
      </c>
      <c r="D390" s="2"/>
      <c r="E390" s="2" t="s">
        <v>672</v>
      </c>
      <c r="F390" s="2" t="s">
        <v>673</v>
      </c>
      <c r="G390" s="2" t="s">
        <v>674</v>
      </c>
      <c r="H390" s="2" t="s">
        <v>598</v>
      </c>
      <c r="I390" s="2">
        <f>I378*J390</f>
        <v>2.4</v>
      </c>
      <c r="J390" s="2">
        <v>8.0808080808080813</v>
      </c>
      <c r="K390" s="2"/>
      <c r="L390" s="2"/>
      <c r="M390" s="2"/>
      <c r="N390" s="2"/>
      <c r="O390" s="2">
        <f t="shared" si="464"/>
        <v>131.09</v>
      </c>
      <c r="P390" s="2">
        <f t="shared" si="465"/>
        <v>131.09</v>
      </c>
      <c r="Q390" s="2">
        <f t="shared" si="466"/>
        <v>0</v>
      </c>
      <c r="R390" s="2">
        <f t="shared" si="467"/>
        <v>0</v>
      </c>
      <c r="S390" s="2">
        <f t="shared" si="468"/>
        <v>0</v>
      </c>
      <c r="T390" s="2">
        <f t="shared" si="469"/>
        <v>0</v>
      </c>
      <c r="U390" s="2">
        <f t="shared" si="470"/>
        <v>0</v>
      </c>
      <c r="V390" s="2">
        <f t="shared" si="471"/>
        <v>0</v>
      </c>
      <c r="W390" s="2">
        <f t="shared" si="472"/>
        <v>0</v>
      </c>
      <c r="X390" s="2">
        <f t="shared" si="473"/>
        <v>0</v>
      </c>
      <c r="Y390" s="2">
        <f t="shared" si="474"/>
        <v>0</v>
      </c>
      <c r="Z390" s="2"/>
      <c r="AA390" s="2">
        <v>16697018</v>
      </c>
      <c r="AB390" s="2">
        <f t="shared" si="475"/>
        <v>54.62</v>
      </c>
      <c r="AC390" s="2">
        <f t="shared" si="476"/>
        <v>54.62</v>
      </c>
      <c r="AD390" s="2">
        <f t="shared" si="459"/>
        <v>0</v>
      </c>
      <c r="AE390" s="2">
        <f t="shared" si="460"/>
        <v>0</v>
      </c>
      <c r="AF390" s="2">
        <f t="shared" si="461"/>
        <v>0</v>
      </c>
      <c r="AG390" s="2">
        <f t="shared" si="477"/>
        <v>0</v>
      </c>
      <c r="AH390" s="2">
        <f t="shared" si="462"/>
        <v>0</v>
      </c>
      <c r="AI390" s="2">
        <f t="shared" si="463"/>
        <v>0</v>
      </c>
      <c r="AJ390" s="2">
        <f t="shared" si="478"/>
        <v>0</v>
      </c>
      <c r="AK390" s="2">
        <v>54.62</v>
      </c>
      <c r="AL390" s="2">
        <v>54.62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115</v>
      </c>
      <c r="AU390" s="2">
        <v>71</v>
      </c>
      <c r="AV390" s="2">
        <v>1</v>
      </c>
      <c r="AW390" s="2">
        <v>1</v>
      </c>
      <c r="AX390" s="2"/>
      <c r="AY390" s="2"/>
      <c r="AZ390" s="2">
        <v>1</v>
      </c>
      <c r="BA390" s="2">
        <v>1</v>
      </c>
      <c r="BB390" s="2">
        <v>1</v>
      </c>
      <c r="BC390" s="2">
        <v>1</v>
      </c>
      <c r="BD390" s="2" t="s">
        <v>6</v>
      </c>
      <c r="BE390" s="2" t="s">
        <v>6</v>
      </c>
      <c r="BF390" s="2" t="s">
        <v>6</v>
      </c>
      <c r="BG390" s="2" t="s">
        <v>6</v>
      </c>
      <c r="BH390" s="2">
        <v>3</v>
      </c>
      <c r="BI390" s="2">
        <v>1</v>
      </c>
      <c r="BJ390" s="2" t="s">
        <v>675</v>
      </c>
      <c r="BK390" s="2"/>
      <c r="BL390" s="2"/>
      <c r="BM390" s="2">
        <v>16001</v>
      </c>
      <c r="BN390" s="2">
        <v>0</v>
      </c>
      <c r="BO390" s="2" t="s">
        <v>6</v>
      </c>
      <c r="BP390" s="2">
        <v>0</v>
      </c>
      <c r="BQ390" s="2">
        <v>2</v>
      </c>
      <c r="BR390" s="2">
        <v>0</v>
      </c>
      <c r="BS390" s="2">
        <v>1</v>
      </c>
      <c r="BT390" s="2">
        <v>1</v>
      </c>
      <c r="BU390" s="2">
        <v>1</v>
      </c>
      <c r="BV390" s="2">
        <v>1</v>
      </c>
      <c r="BW390" s="2">
        <v>1</v>
      </c>
      <c r="BX390" s="2">
        <v>1</v>
      </c>
      <c r="BY390" s="2" t="s">
        <v>6</v>
      </c>
      <c r="BZ390" s="2">
        <v>128</v>
      </c>
      <c r="CA390" s="2">
        <v>83</v>
      </c>
      <c r="CB390" s="2"/>
      <c r="CC390" s="2"/>
      <c r="CD390" s="2"/>
      <c r="CE390" s="2"/>
      <c r="CF390" s="2">
        <v>0</v>
      </c>
      <c r="CG390" s="2">
        <v>0</v>
      </c>
      <c r="CH390" s="2"/>
      <c r="CI390" s="2"/>
      <c r="CJ390" s="2"/>
      <c r="CK390" s="2"/>
      <c r="CL390" s="2"/>
      <c r="CM390" s="2">
        <v>0</v>
      </c>
      <c r="CN390" s="2" t="s">
        <v>6</v>
      </c>
      <c r="CO390" s="2">
        <v>0</v>
      </c>
      <c r="CP390" s="2">
        <f t="shared" si="479"/>
        <v>131.09</v>
      </c>
      <c r="CQ390" s="2">
        <f t="shared" si="480"/>
        <v>54.62</v>
      </c>
      <c r="CR390" s="2">
        <f t="shared" si="481"/>
        <v>0</v>
      </c>
      <c r="CS390" s="2">
        <f t="shared" si="482"/>
        <v>0</v>
      </c>
      <c r="CT390" s="2">
        <f t="shared" si="483"/>
        <v>0</v>
      </c>
      <c r="CU390" s="2">
        <f t="shared" si="484"/>
        <v>0</v>
      </c>
      <c r="CV390" s="2">
        <f t="shared" si="485"/>
        <v>0</v>
      </c>
      <c r="CW390" s="2">
        <f t="shared" si="486"/>
        <v>0</v>
      </c>
      <c r="CX390" s="2">
        <f t="shared" si="487"/>
        <v>0</v>
      </c>
      <c r="CY390" s="2">
        <f t="shared" si="488"/>
        <v>0</v>
      </c>
      <c r="CZ390" s="2">
        <f t="shared" si="489"/>
        <v>0</v>
      </c>
      <c r="DA390" s="2"/>
      <c r="DB390" s="2"/>
      <c r="DC390" s="2" t="s">
        <v>6</v>
      </c>
      <c r="DD390" s="2" t="s">
        <v>6</v>
      </c>
      <c r="DE390" s="2" t="s">
        <v>6</v>
      </c>
      <c r="DF390" s="2" t="s">
        <v>6</v>
      </c>
      <c r="DG390" s="2" t="s">
        <v>6</v>
      </c>
      <c r="DH390" s="2" t="s">
        <v>6</v>
      </c>
      <c r="DI390" s="2" t="s">
        <v>6</v>
      </c>
      <c r="DJ390" s="2" t="s">
        <v>6</v>
      </c>
      <c r="DK390" s="2" t="s">
        <v>6</v>
      </c>
      <c r="DL390" s="2" t="s">
        <v>6</v>
      </c>
      <c r="DM390" s="2" t="s">
        <v>6</v>
      </c>
      <c r="DN390" s="2">
        <v>0</v>
      </c>
      <c r="DO390" s="2">
        <v>0</v>
      </c>
      <c r="DP390" s="2">
        <v>1</v>
      </c>
      <c r="DQ390" s="2">
        <v>1</v>
      </c>
      <c r="DR390" s="2"/>
      <c r="DS390" s="2"/>
      <c r="DT390" s="2"/>
      <c r="DU390" s="2">
        <v>1010</v>
      </c>
      <c r="DV390" s="2" t="s">
        <v>598</v>
      </c>
      <c r="DW390" s="2" t="s">
        <v>598</v>
      </c>
      <c r="DX390" s="2">
        <v>10</v>
      </c>
      <c r="DY390" s="2"/>
      <c r="DZ390" s="2"/>
      <c r="EA390" s="2"/>
      <c r="EB390" s="2"/>
      <c r="EC390" s="2"/>
      <c r="ED390" s="2"/>
      <c r="EE390" s="2">
        <v>16510514</v>
      </c>
      <c r="EF390" s="2">
        <v>2</v>
      </c>
      <c r="EG390" s="2" t="s">
        <v>40</v>
      </c>
      <c r="EH390" s="2">
        <v>0</v>
      </c>
      <c r="EI390" s="2" t="s">
        <v>6</v>
      </c>
      <c r="EJ390" s="2">
        <v>1</v>
      </c>
      <c r="EK390" s="2">
        <v>16001</v>
      </c>
      <c r="EL390" s="2" t="s">
        <v>563</v>
      </c>
      <c r="EM390" s="2" t="s">
        <v>564</v>
      </c>
      <c r="EN390" s="2"/>
      <c r="EO390" s="2" t="s">
        <v>6</v>
      </c>
      <c r="EP390" s="2"/>
      <c r="EQ390" s="2">
        <v>0</v>
      </c>
      <c r="ER390" s="2">
        <v>54.62</v>
      </c>
      <c r="ES390" s="2">
        <v>54.62</v>
      </c>
      <c r="ET390" s="2">
        <v>0</v>
      </c>
      <c r="EU390" s="2">
        <v>0</v>
      </c>
      <c r="EV390" s="2">
        <v>0</v>
      </c>
      <c r="EW390" s="2">
        <v>0</v>
      </c>
      <c r="EX390" s="2">
        <v>0</v>
      </c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>
        <v>0</v>
      </c>
      <c r="FR390" s="2">
        <f t="shared" si="490"/>
        <v>0</v>
      </c>
      <c r="FS390" s="2">
        <v>0</v>
      </c>
      <c r="FT390" s="2" t="s">
        <v>44</v>
      </c>
      <c r="FU390" s="2" t="s">
        <v>45</v>
      </c>
      <c r="FV390" s="2"/>
      <c r="FW390" s="2"/>
      <c r="FX390" s="2">
        <v>115.2</v>
      </c>
      <c r="FY390" s="2">
        <v>70.55</v>
      </c>
      <c r="FZ390" s="2"/>
      <c r="GA390" s="2" t="s">
        <v>6</v>
      </c>
      <c r="GB390" s="2"/>
      <c r="GC390" s="2"/>
      <c r="GD390" s="2">
        <v>0</v>
      </c>
      <c r="GE390" s="2"/>
      <c r="GF390" s="2">
        <v>-500437361</v>
      </c>
      <c r="GG390" s="2">
        <v>2</v>
      </c>
      <c r="GH390" s="2">
        <v>1</v>
      </c>
      <c r="GI390" s="2">
        <v>-2</v>
      </c>
      <c r="GJ390" s="2">
        <v>0</v>
      </c>
      <c r="GK390" s="2">
        <f>ROUND(R390*(R12)/100,2)</f>
        <v>0</v>
      </c>
      <c r="GL390" s="2">
        <f t="shared" si="491"/>
        <v>0</v>
      </c>
      <c r="GM390" s="2">
        <f t="shared" si="492"/>
        <v>131.09</v>
      </c>
      <c r="GN390" s="2">
        <f t="shared" si="493"/>
        <v>131.09</v>
      </c>
      <c r="GO390" s="2">
        <f t="shared" si="494"/>
        <v>0</v>
      </c>
      <c r="GP390" s="2">
        <f t="shared" si="495"/>
        <v>0</v>
      </c>
      <c r="GQ390" s="2"/>
      <c r="GR390" s="2">
        <v>0</v>
      </c>
      <c r="GS390" s="2">
        <v>3</v>
      </c>
      <c r="GT390" s="2">
        <v>0</v>
      </c>
      <c r="GU390" s="2" t="s">
        <v>6</v>
      </c>
      <c r="GV390" s="2">
        <f t="shared" si="496"/>
        <v>0</v>
      </c>
      <c r="GW390" s="2">
        <v>1</v>
      </c>
      <c r="GX390" s="2">
        <f t="shared" si="497"/>
        <v>0</v>
      </c>
      <c r="GY390" s="2"/>
      <c r="GZ390" s="2"/>
      <c r="HA390" s="2">
        <v>0</v>
      </c>
      <c r="HB390" s="2">
        <v>0</v>
      </c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>
        <v>0</v>
      </c>
      <c r="IL390" s="2"/>
      <c r="IM390" s="2"/>
      <c r="IN390" s="2"/>
      <c r="IO390" s="2"/>
      <c r="IP390" s="2"/>
      <c r="IQ390" s="2"/>
      <c r="IR390" s="2"/>
      <c r="IS390" s="2"/>
      <c r="IT390" s="2"/>
      <c r="IU390" s="2"/>
    </row>
    <row r="391" spans="1:255" x14ac:dyDescent="0.2">
      <c r="A391">
        <v>18</v>
      </c>
      <c r="B391">
        <v>1</v>
      </c>
      <c r="C391">
        <v>853</v>
      </c>
      <c r="E391" t="s">
        <v>672</v>
      </c>
      <c r="F391" t="s">
        <v>673</v>
      </c>
      <c r="G391" t="s">
        <v>674</v>
      </c>
      <c r="H391" t="s">
        <v>598</v>
      </c>
      <c r="I391">
        <f>I379*J391</f>
        <v>2.4</v>
      </c>
      <c r="J391">
        <v>8.0808080808080813</v>
      </c>
      <c r="O391">
        <f t="shared" si="464"/>
        <v>859.94</v>
      </c>
      <c r="P391">
        <f t="shared" si="465"/>
        <v>859.94</v>
      </c>
      <c r="Q391">
        <f t="shared" si="466"/>
        <v>0</v>
      </c>
      <c r="R391">
        <f t="shared" si="467"/>
        <v>0</v>
      </c>
      <c r="S391">
        <f t="shared" si="468"/>
        <v>0</v>
      </c>
      <c r="T391">
        <f t="shared" si="469"/>
        <v>0</v>
      </c>
      <c r="U391">
        <f t="shared" si="470"/>
        <v>0</v>
      </c>
      <c r="V391">
        <f t="shared" si="471"/>
        <v>0</v>
      </c>
      <c r="W391">
        <f t="shared" si="472"/>
        <v>0</v>
      </c>
      <c r="X391">
        <f t="shared" si="473"/>
        <v>0</v>
      </c>
      <c r="Y391">
        <f t="shared" si="474"/>
        <v>0</v>
      </c>
      <c r="AA391">
        <v>16697019</v>
      </c>
      <c r="AB391">
        <f t="shared" si="475"/>
        <v>54.62</v>
      </c>
      <c r="AC391">
        <f t="shared" si="476"/>
        <v>54.62</v>
      </c>
      <c r="AD391">
        <f t="shared" si="459"/>
        <v>0</v>
      </c>
      <c r="AE391">
        <f t="shared" si="460"/>
        <v>0</v>
      </c>
      <c r="AF391">
        <f t="shared" si="461"/>
        <v>0</v>
      </c>
      <c r="AG391">
        <f t="shared" si="477"/>
        <v>0</v>
      </c>
      <c r="AH391">
        <f t="shared" si="462"/>
        <v>0</v>
      </c>
      <c r="AI391">
        <f t="shared" si="463"/>
        <v>0</v>
      </c>
      <c r="AJ391">
        <f t="shared" si="478"/>
        <v>0</v>
      </c>
      <c r="AK391">
        <v>54.62</v>
      </c>
      <c r="AL391">
        <v>54.62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115</v>
      </c>
      <c r="AU391">
        <v>71</v>
      </c>
      <c r="AV391">
        <v>1</v>
      </c>
      <c r="AW391">
        <v>1</v>
      </c>
      <c r="AZ391">
        <v>6.56</v>
      </c>
      <c r="BA391">
        <v>1</v>
      </c>
      <c r="BB391">
        <v>1</v>
      </c>
      <c r="BC391">
        <v>6.56</v>
      </c>
      <c r="BD391" t="s">
        <v>6</v>
      </c>
      <c r="BE391" t="s">
        <v>6</v>
      </c>
      <c r="BF391" t="s">
        <v>6</v>
      </c>
      <c r="BG391" t="s">
        <v>6</v>
      </c>
      <c r="BH391">
        <v>3</v>
      </c>
      <c r="BI391">
        <v>1</v>
      </c>
      <c r="BJ391" t="s">
        <v>675</v>
      </c>
      <c r="BM391">
        <v>16001</v>
      </c>
      <c r="BN391">
        <v>0</v>
      </c>
      <c r="BO391" t="s">
        <v>6</v>
      </c>
      <c r="BP391">
        <v>0</v>
      </c>
      <c r="BQ391">
        <v>2</v>
      </c>
      <c r="BR391">
        <v>0</v>
      </c>
      <c r="BS391">
        <v>1</v>
      </c>
      <c r="BT391">
        <v>1</v>
      </c>
      <c r="BU391">
        <v>1</v>
      </c>
      <c r="BV391">
        <v>1</v>
      </c>
      <c r="BW391">
        <v>1</v>
      </c>
      <c r="BX391">
        <v>1</v>
      </c>
      <c r="BY391" t="s">
        <v>6</v>
      </c>
      <c r="BZ391">
        <v>128</v>
      </c>
      <c r="CA391">
        <v>83</v>
      </c>
      <c r="CF391">
        <v>0</v>
      </c>
      <c r="CG391">
        <v>0</v>
      </c>
      <c r="CM391">
        <v>0</v>
      </c>
      <c r="CN391" t="s">
        <v>6</v>
      </c>
      <c r="CO391">
        <v>0</v>
      </c>
      <c r="CP391">
        <f t="shared" si="479"/>
        <v>859.94</v>
      </c>
      <c r="CQ391">
        <f t="shared" si="480"/>
        <v>358.30719999999997</v>
      </c>
      <c r="CR391">
        <f t="shared" si="481"/>
        <v>0</v>
      </c>
      <c r="CS391">
        <f t="shared" si="482"/>
        <v>0</v>
      </c>
      <c r="CT391">
        <f t="shared" si="483"/>
        <v>0</v>
      </c>
      <c r="CU391">
        <f t="shared" si="484"/>
        <v>0</v>
      </c>
      <c r="CV391">
        <f t="shared" si="485"/>
        <v>0</v>
      </c>
      <c r="CW391">
        <f t="shared" si="486"/>
        <v>0</v>
      </c>
      <c r="CX391">
        <f t="shared" si="487"/>
        <v>0</v>
      </c>
      <c r="CY391">
        <f t="shared" si="488"/>
        <v>0</v>
      </c>
      <c r="CZ391">
        <f t="shared" si="489"/>
        <v>0</v>
      </c>
      <c r="DC391" t="s">
        <v>6</v>
      </c>
      <c r="DD391" t="s">
        <v>6</v>
      </c>
      <c r="DE391" t="s">
        <v>6</v>
      </c>
      <c r="DF391" t="s">
        <v>6</v>
      </c>
      <c r="DG391" t="s">
        <v>6</v>
      </c>
      <c r="DH391" t="s">
        <v>6</v>
      </c>
      <c r="DI391" t="s">
        <v>6</v>
      </c>
      <c r="DJ391" t="s">
        <v>6</v>
      </c>
      <c r="DK391" t="s">
        <v>6</v>
      </c>
      <c r="DL391" t="s">
        <v>6</v>
      </c>
      <c r="DM391" t="s">
        <v>6</v>
      </c>
      <c r="DN391">
        <v>0</v>
      </c>
      <c r="DO391">
        <v>0</v>
      </c>
      <c r="DP391">
        <v>1</v>
      </c>
      <c r="DQ391">
        <v>1</v>
      </c>
      <c r="DU391">
        <v>1010</v>
      </c>
      <c r="DV391" t="s">
        <v>598</v>
      </c>
      <c r="DW391" t="s">
        <v>598</v>
      </c>
      <c r="DX391">
        <v>10</v>
      </c>
      <c r="EE391">
        <v>16510514</v>
      </c>
      <c r="EF391">
        <v>2</v>
      </c>
      <c r="EG391" t="s">
        <v>40</v>
      </c>
      <c r="EH391">
        <v>0</v>
      </c>
      <c r="EI391" t="s">
        <v>6</v>
      </c>
      <c r="EJ391">
        <v>1</v>
      </c>
      <c r="EK391">
        <v>16001</v>
      </c>
      <c r="EL391" t="s">
        <v>563</v>
      </c>
      <c r="EM391" t="s">
        <v>564</v>
      </c>
      <c r="EO391" t="s">
        <v>6</v>
      </c>
      <c r="EQ391">
        <v>0</v>
      </c>
      <c r="ER391">
        <v>54.62</v>
      </c>
      <c r="ES391">
        <v>54.62</v>
      </c>
      <c r="ET391">
        <v>0</v>
      </c>
      <c r="EU391">
        <v>0</v>
      </c>
      <c r="EV391">
        <v>0</v>
      </c>
      <c r="EW391">
        <v>0</v>
      </c>
      <c r="EX391">
        <v>0</v>
      </c>
      <c r="FQ391">
        <v>0</v>
      </c>
      <c r="FR391">
        <f t="shared" si="490"/>
        <v>0</v>
      </c>
      <c r="FS391">
        <v>0</v>
      </c>
      <c r="FT391" t="s">
        <v>44</v>
      </c>
      <c r="FU391" t="s">
        <v>45</v>
      </c>
      <c r="FX391">
        <v>115.2</v>
      </c>
      <c r="FY391">
        <v>70.55</v>
      </c>
      <c r="GA391" t="s">
        <v>6</v>
      </c>
      <c r="GD391">
        <v>0</v>
      </c>
      <c r="GF391">
        <v>-500437361</v>
      </c>
      <c r="GG391">
        <v>1</v>
      </c>
      <c r="GH391">
        <v>1</v>
      </c>
      <c r="GI391">
        <v>4</v>
      </c>
      <c r="GJ391">
        <v>0</v>
      </c>
      <c r="GK391">
        <f>ROUND(R391*(S12)/100,2)</f>
        <v>0</v>
      </c>
      <c r="GL391">
        <f t="shared" si="491"/>
        <v>0</v>
      </c>
      <c r="GM391">
        <f t="shared" si="492"/>
        <v>859.94</v>
      </c>
      <c r="GN391">
        <f t="shared" si="493"/>
        <v>859.94</v>
      </c>
      <c r="GO391">
        <f t="shared" si="494"/>
        <v>0</v>
      </c>
      <c r="GP391">
        <f t="shared" si="495"/>
        <v>0</v>
      </c>
      <c r="GR391">
        <v>0</v>
      </c>
      <c r="GS391">
        <v>3</v>
      </c>
      <c r="GT391">
        <v>0</v>
      </c>
      <c r="GU391" t="s">
        <v>6</v>
      </c>
      <c r="GV391">
        <f t="shared" si="496"/>
        <v>0</v>
      </c>
      <c r="GW391">
        <v>1</v>
      </c>
      <c r="GX391">
        <f t="shared" si="497"/>
        <v>0</v>
      </c>
      <c r="HA391">
        <v>0</v>
      </c>
      <c r="HB391">
        <v>0</v>
      </c>
      <c r="IK391">
        <v>0</v>
      </c>
    </row>
    <row r="392" spans="1:255" x14ac:dyDescent="0.2">
      <c r="A392" s="2">
        <v>18</v>
      </c>
      <c r="B392" s="2">
        <v>1</v>
      </c>
      <c r="C392" s="2">
        <v>836</v>
      </c>
      <c r="D392" s="2"/>
      <c r="E392" s="2" t="s">
        <v>676</v>
      </c>
      <c r="F392" s="2" t="s">
        <v>621</v>
      </c>
      <c r="G392" s="2" t="s">
        <v>622</v>
      </c>
      <c r="H392" s="2" t="s">
        <v>593</v>
      </c>
      <c r="I392" s="2">
        <f>I378*J392</f>
        <v>0.24</v>
      </c>
      <c r="J392" s="2">
        <v>0.80808080808080807</v>
      </c>
      <c r="K392" s="2"/>
      <c r="L392" s="2"/>
      <c r="M392" s="2"/>
      <c r="N392" s="2"/>
      <c r="O392" s="2">
        <f t="shared" si="464"/>
        <v>32.159999999999997</v>
      </c>
      <c r="P392" s="2">
        <f t="shared" si="465"/>
        <v>32.159999999999997</v>
      </c>
      <c r="Q392" s="2">
        <f t="shared" si="466"/>
        <v>0</v>
      </c>
      <c r="R392" s="2">
        <f t="shared" si="467"/>
        <v>0</v>
      </c>
      <c r="S392" s="2">
        <f t="shared" si="468"/>
        <v>0</v>
      </c>
      <c r="T392" s="2">
        <f t="shared" si="469"/>
        <v>0</v>
      </c>
      <c r="U392" s="2">
        <f t="shared" si="470"/>
        <v>0</v>
      </c>
      <c r="V392" s="2">
        <f t="shared" si="471"/>
        <v>0</v>
      </c>
      <c r="W392" s="2">
        <f t="shared" si="472"/>
        <v>0</v>
      </c>
      <c r="X392" s="2">
        <f t="shared" si="473"/>
        <v>0</v>
      </c>
      <c r="Y392" s="2">
        <f t="shared" si="474"/>
        <v>0</v>
      </c>
      <c r="Z392" s="2"/>
      <c r="AA392" s="2">
        <v>16697018</v>
      </c>
      <c r="AB392" s="2">
        <f t="shared" si="475"/>
        <v>134</v>
      </c>
      <c r="AC392" s="2">
        <f t="shared" si="476"/>
        <v>134</v>
      </c>
      <c r="AD392" s="2">
        <f t="shared" si="459"/>
        <v>0</v>
      </c>
      <c r="AE392" s="2">
        <f t="shared" si="460"/>
        <v>0</v>
      </c>
      <c r="AF392" s="2">
        <f t="shared" si="461"/>
        <v>0</v>
      </c>
      <c r="AG392" s="2">
        <f t="shared" si="477"/>
        <v>0</v>
      </c>
      <c r="AH392" s="2">
        <f t="shared" si="462"/>
        <v>0</v>
      </c>
      <c r="AI392" s="2">
        <f t="shared" si="463"/>
        <v>0</v>
      </c>
      <c r="AJ392" s="2">
        <f t="shared" si="478"/>
        <v>0</v>
      </c>
      <c r="AK392" s="2">
        <v>134</v>
      </c>
      <c r="AL392" s="2">
        <v>134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115</v>
      </c>
      <c r="AU392" s="2">
        <v>71</v>
      </c>
      <c r="AV392" s="2">
        <v>1</v>
      </c>
      <c r="AW392" s="2">
        <v>1</v>
      </c>
      <c r="AX392" s="2"/>
      <c r="AY392" s="2"/>
      <c r="AZ392" s="2">
        <v>1</v>
      </c>
      <c r="BA392" s="2">
        <v>1</v>
      </c>
      <c r="BB392" s="2">
        <v>1</v>
      </c>
      <c r="BC392" s="2">
        <v>1</v>
      </c>
      <c r="BD392" s="2" t="s">
        <v>6</v>
      </c>
      <c r="BE392" s="2" t="s">
        <v>6</v>
      </c>
      <c r="BF392" s="2" t="s">
        <v>6</v>
      </c>
      <c r="BG392" s="2" t="s">
        <v>6</v>
      </c>
      <c r="BH392" s="2">
        <v>3</v>
      </c>
      <c r="BI392" s="2">
        <v>1</v>
      </c>
      <c r="BJ392" s="2" t="s">
        <v>623</v>
      </c>
      <c r="BK392" s="2"/>
      <c r="BL392" s="2"/>
      <c r="BM392" s="2">
        <v>16001</v>
      </c>
      <c r="BN392" s="2">
        <v>0</v>
      </c>
      <c r="BO392" s="2" t="s">
        <v>6</v>
      </c>
      <c r="BP392" s="2">
        <v>0</v>
      </c>
      <c r="BQ392" s="2">
        <v>2</v>
      </c>
      <c r="BR392" s="2">
        <v>0</v>
      </c>
      <c r="BS392" s="2">
        <v>1</v>
      </c>
      <c r="BT392" s="2">
        <v>1</v>
      </c>
      <c r="BU392" s="2">
        <v>1</v>
      </c>
      <c r="BV392" s="2">
        <v>1</v>
      </c>
      <c r="BW392" s="2">
        <v>1</v>
      </c>
      <c r="BX392" s="2">
        <v>1</v>
      </c>
      <c r="BY392" s="2" t="s">
        <v>6</v>
      </c>
      <c r="BZ392" s="2">
        <v>128</v>
      </c>
      <c r="CA392" s="2">
        <v>83</v>
      </c>
      <c r="CB392" s="2"/>
      <c r="CC392" s="2"/>
      <c r="CD392" s="2"/>
      <c r="CE392" s="2"/>
      <c r="CF392" s="2">
        <v>0</v>
      </c>
      <c r="CG392" s="2">
        <v>0</v>
      </c>
      <c r="CH392" s="2"/>
      <c r="CI392" s="2"/>
      <c r="CJ392" s="2"/>
      <c r="CK392" s="2"/>
      <c r="CL392" s="2"/>
      <c r="CM392" s="2">
        <v>0</v>
      </c>
      <c r="CN392" s="2" t="s">
        <v>6</v>
      </c>
      <c r="CO392" s="2">
        <v>0</v>
      </c>
      <c r="CP392" s="2">
        <f t="shared" si="479"/>
        <v>32.159999999999997</v>
      </c>
      <c r="CQ392" s="2">
        <f t="shared" si="480"/>
        <v>134</v>
      </c>
      <c r="CR392" s="2">
        <f t="shared" si="481"/>
        <v>0</v>
      </c>
      <c r="CS392" s="2">
        <f t="shared" si="482"/>
        <v>0</v>
      </c>
      <c r="CT392" s="2">
        <f t="shared" si="483"/>
        <v>0</v>
      </c>
      <c r="CU392" s="2">
        <f t="shared" si="484"/>
        <v>0</v>
      </c>
      <c r="CV392" s="2">
        <f t="shared" si="485"/>
        <v>0</v>
      </c>
      <c r="CW392" s="2">
        <f t="shared" si="486"/>
        <v>0</v>
      </c>
      <c r="CX392" s="2">
        <f t="shared" si="487"/>
        <v>0</v>
      </c>
      <c r="CY392" s="2">
        <f t="shared" si="488"/>
        <v>0</v>
      </c>
      <c r="CZ392" s="2">
        <f t="shared" si="489"/>
        <v>0</v>
      </c>
      <c r="DA392" s="2"/>
      <c r="DB392" s="2"/>
      <c r="DC392" s="2" t="s">
        <v>6</v>
      </c>
      <c r="DD392" s="2" t="s">
        <v>6</v>
      </c>
      <c r="DE392" s="2" t="s">
        <v>6</v>
      </c>
      <c r="DF392" s="2" t="s">
        <v>6</v>
      </c>
      <c r="DG392" s="2" t="s">
        <v>6</v>
      </c>
      <c r="DH392" s="2" t="s">
        <v>6</v>
      </c>
      <c r="DI392" s="2" t="s">
        <v>6</v>
      </c>
      <c r="DJ392" s="2" t="s">
        <v>6</v>
      </c>
      <c r="DK392" s="2" t="s">
        <v>6</v>
      </c>
      <c r="DL392" s="2" t="s">
        <v>6</v>
      </c>
      <c r="DM392" s="2" t="s">
        <v>6</v>
      </c>
      <c r="DN392" s="2">
        <v>0</v>
      </c>
      <c r="DO392" s="2">
        <v>0</v>
      </c>
      <c r="DP392" s="2">
        <v>1</v>
      </c>
      <c r="DQ392" s="2">
        <v>1</v>
      </c>
      <c r="DR392" s="2"/>
      <c r="DS392" s="2"/>
      <c r="DT392" s="2"/>
      <c r="DU392" s="2">
        <v>1010</v>
      </c>
      <c r="DV392" s="2" t="s">
        <v>593</v>
      </c>
      <c r="DW392" s="2" t="s">
        <v>593</v>
      </c>
      <c r="DX392" s="2">
        <v>100</v>
      </c>
      <c r="DY392" s="2"/>
      <c r="DZ392" s="2"/>
      <c r="EA392" s="2"/>
      <c r="EB392" s="2"/>
      <c r="EC392" s="2"/>
      <c r="ED392" s="2"/>
      <c r="EE392" s="2">
        <v>16510514</v>
      </c>
      <c r="EF392" s="2">
        <v>2</v>
      </c>
      <c r="EG392" s="2" t="s">
        <v>40</v>
      </c>
      <c r="EH392" s="2">
        <v>0</v>
      </c>
      <c r="EI392" s="2" t="s">
        <v>6</v>
      </c>
      <c r="EJ392" s="2">
        <v>1</v>
      </c>
      <c r="EK392" s="2">
        <v>16001</v>
      </c>
      <c r="EL392" s="2" t="s">
        <v>563</v>
      </c>
      <c r="EM392" s="2" t="s">
        <v>564</v>
      </c>
      <c r="EN392" s="2"/>
      <c r="EO392" s="2" t="s">
        <v>6</v>
      </c>
      <c r="EP392" s="2"/>
      <c r="EQ392" s="2">
        <v>0</v>
      </c>
      <c r="ER392" s="2">
        <v>134</v>
      </c>
      <c r="ES392" s="2">
        <v>134</v>
      </c>
      <c r="ET392" s="2">
        <v>0</v>
      </c>
      <c r="EU392" s="2">
        <v>0</v>
      </c>
      <c r="EV392" s="2">
        <v>0</v>
      </c>
      <c r="EW392" s="2">
        <v>0</v>
      </c>
      <c r="EX392" s="2">
        <v>0</v>
      </c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>
        <v>0</v>
      </c>
      <c r="FR392" s="2">
        <f t="shared" si="490"/>
        <v>0</v>
      </c>
      <c r="FS392" s="2">
        <v>0</v>
      </c>
      <c r="FT392" s="2" t="s">
        <v>44</v>
      </c>
      <c r="FU392" s="2" t="s">
        <v>45</v>
      </c>
      <c r="FV392" s="2"/>
      <c r="FW392" s="2"/>
      <c r="FX392" s="2">
        <v>115.2</v>
      </c>
      <c r="FY392" s="2">
        <v>70.55</v>
      </c>
      <c r="FZ392" s="2"/>
      <c r="GA392" s="2" t="s">
        <v>6</v>
      </c>
      <c r="GB392" s="2"/>
      <c r="GC392" s="2"/>
      <c r="GD392" s="2">
        <v>0</v>
      </c>
      <c r="GE392" s="2"/>
      <c r="GF392" s="2">
        <v>-350354352</v>
      </c>
      <c r="GG392" s="2">
        <v>2</v>
      </c>
      <c r="GH392" s="2">
        <v>1</v>
      </c>
      <c r="GI392" s="2">
        <v>-2</v>
      </c>
      <c r="GJ392" s="2">
        <v>0</v>
      </c>
      <c r="GK392" s="2">
        <f>ROUND(R392*(R12)/100,2)</f>
        <v>0</v>
      </c>
      <c r="GL392" s="2">
        <f t="shared" si="491"/>
        <v>0</v>
      </c>
      <c r="GM392" s="2">
        <f t="shared" si="492"/>
        <v>32.159999999999997</v>
      </c>
      <c r="GN392" s="2">
        <f t="shared" si="493"/>
        <v>32.159999999999997</v>
      </c>
      <c r="GO392" s="2">
        <f t="shared" si="494"/>
        <v>0</v>
      </c>
      <c r="GP392" s="2">
        <f t="shared" si="495"/>
        <v>0</v>
      </c>
      <c r="GQ392" s="2"/>
      <c r="GR392" s="2">
        <v>0</v>
      </c>
      <c r="GS392" s="2">
        <v>3</v>
      </c>
      <c r="GT392" s="2">
        <v>0</v>
      </c>
      <c r="GU392" s="2" t="s">
        <v>6</v>
      </c>
      <c r="GV392" s="2">
        <f t="shared" si="496"/>
        <v>0</v>
      </c>
      <c r="GW392" s="2">
        <v>1</v>
      </c>
      <c r="GX392" s="2">
        <f t="shared" si="497"/>
        <v>0</v>
      </c>
      <c r="GY392" s="2"/>
      <c r="GZ392" s="2"/>
      <c r="HA392" s="2">
        <v>0</v>
      </c>
      <c r="HB392" s="2">
        <v>0</v>
      </c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>
        <v>0</v>
      </c>
      <c r="IL392" s="2"/>
      <c r="IM392" s="2"/>
      <c r="IN392" s="2"/>
      <c r="IO392" s="2"/>
      <c r="IP392" s="2"/>
      <c r="IQ392" s="2"/>
      <c r="IR392" s="2"/>
      <c r="IS392" s="2"/>
      <c r="IT392" s="2"/>
      <c r="IU392" s="2"/>
    </row>
    <row r="393" spans="1:255" x14ac:dyDescent="0.2">
      <c r="A393">
        <v>18</v>
      </c>
      <c r="B393">
        <v>1</v>
      </c>
      <c r="C393">
        <v>851</v>
      </c>
      <c r="E393" t="s">
        <v>676</v>
      </c>
      <c r="F393" t="s">
        <v>621</v>
      </c>
      <c r="G393" t="s">
        <v>622</v>
      </c>
      <c r="H393" t="s">
        <v>593</v>
      </c>
      <c r="I393">
        <f>I379*J393</f>
        <v>0.24</v>
      </c>
      <c r="J393">
        <v>0.80808080808080807</v>
      </c>
      <c r="O393">
        <f t="shared" si="464"/>
        <v>210.97</v>
      </c>
      <c r="P393">
        <f t="shared" si="465"/>
        <v>210.97</v>
      </c>
      <c r="Q393">
        <f t="shared" si="466"/>
        <v>0</v>
      </c>
      <c r="R393">
        <f t="shared" si="467"/>
        <v>0</v>
      </c>
      <c r="S393">
        <f t="shared" si="468"/>
        <v>0</v>
      </c>
      <c r="T393">
        <f t="shared" si="469"/>
        <v>0</v>
      </c>
      <c r="U393">
        <f t="shared" si="470"/>
        <v>0</v>
      </c>
      <c r="V393">
        <f t="shared" si="471"/>
        <v>0</v>
      </c>
      <c r="W393">
        <f t="shared" si="472"/>
        <v>0</v>
      </c>
      <c r="X393">
        <f t="shared" si="473"/>
        <v>0</v>
      </c>
      <c r="Y393">
        <f t="shared" si="474"/>
        <v>0</v>
      </c>
      <c r="AA393">
        <v>16697019</v>
      </c>
      <c r="AB393">
        <f t="shared" si="475"/>
        <v>134</v>
      </c>
      <c r="AC393">
        <f t="shared" si="476"/>
        <v>134</v>
      </c>
      <c r="AD393">
        <f t="shared" si="459"/>
        <v>0</v>
      </c>
      <c r="AE393">
        <f t="shared" si="460"/>
        <v>0</v>
      </c>
      <c r="AF393">
        <f t="shared" si="461"/>
        <v>0</v>
      </c>
      <c r="AG393">
        <f t="shared" si="477"/>
        <v>0</v>
      </c>
      <c r="AH393">
        <f t="shared" si="462"/>
        <v>0</v>
      </c>
      <c r="AI393">
        <f t="shared" si="463"/>
        <v>0</v>
      </c>
      <c r="AJ393">
        <f t="shared" si="478"/>
        <v>0</v>
      </c>
      <c r="AK393">
        <v>134</v>
      </c>
      <c r="AL393">
        <v>134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115</v>
      </c>
      <c r="AU393">
        <v>71</v>
      </c>
      <c r="AV393">
        <v>1</v>
      </c>
      <c r="AW393">
        <v>1</v>
      </c>
      <c r="AZ393">
        <v>6.56</v>
      </c>
      <c r="BA393">
        <v>1</v>
      </c>
      <c r="BB393">
        <v>1</v>
      </c>
      <c r="BC393">
        <v>6.56</v>
      </c>
      <c r="BD393" t="s">
        <v>6</v>
      </c>
      <c r="BE393" t="s">
        <v>6</v>
      </c>
      <c r="BF393" t="s">
        <v>6</v>
      </c>
      <c r="BG393" t="s">
        <v>6</v>
      </c>
      <c r="BH393">
        <v>3</v>
      </c>
      <c r="BI393">
        <v>1</v>
      </c>
      <c r="BJ393" t="s">
        <v>623</v>
      </c>
      <c r="BM393">
        <v>16001</v>
      </c>
      <c r="BN393">
        <v>0</v>
      </c>
      <c r="BO393" t="s">
        <v>6</v>
      </c>
      <c r="BP393">
        <v>0</v>
      </c>
      <c r="BQ393">
        <v>2</v>
      </c>
      <c r="BR393">
        <v>0</v>
      </c>
      <c r="BS393">
        <v>1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6</v>
      </c>
      <c r="BZ393">
        <v>128</v>
      </c>
      <c r="CA393">
        <v>83</v>
      </c>
      <c r="CF393">
        <v>0</v>
      </c>
      <c r="CG393">
        <v>0</v>
      </c>
      <c r="CM393">
        <v>0</v>
      </c>
      <c r="CN393" t="s">
        <v>6</v>
      </c>
      <c r="CO393">
        <v>0</v>
      </c>
      <c r="CP393">
        <f t="shared" si="479"/>
        <v>210.97</v>
      </c>
      <c r="CQ393">
        <f t="shared" si="480"/>
        <v>879.04</v>
      </c>
      <c r="CR393">
        <f t="shared" si="481"/>
        <v>0</v>
      </c>
      <c r="CS393">
        <f t="shared" si="482"/>
        <v>0</v>
      </c>
      <c r="CT393">
        <f t="shared" si="483"/>
        <v>0</v>
      </c>
      <c r="CU393">
        <f t="shared" si="484"/>
        <v>0</v>
      </c>
      <c r="CV393">
        <f t="shared" si="485"/>
        <v>0</v>
      </c>
      <c r="CW393">
        <f t="shared" si="486"/>
        <v>0</v>
      </c>
      <c r="CX393">
        <f t="shared" si="487"/>
        <v>0</v>
      </c>
      <c r="CY393">
        <f t="shared" si="488"/>
        <v>0</v>
      </c>
      <c r="CZ393">
        <f t="shared" si="489"/>
        <v>0</v>
      </c>
      <c r="DC393" t="s">
        <v>6</v>
      </c>
      <c r="DD393" t="s">
        <v>6</v>
      </c>
      <c r="DE393" t="s">
        <v>6</v>
      </c>
      <c r="DF393" t="s">
        <v>6</v>
      </c>
      <c r="DG393" t="s">
        <v>6</v>
      </c>
      <c r="DH393" t="s">
        <v>6</v>
      </c>
      <c r="DI393" t="s">
        <v>6</v>
      </c>
      <c r="DJ393" t="s">
        <v>6</v>
      </c>
      <c r="DK393" t="s">
        <v>6</v>
      </c>
      <c r="DL393" t="s">
        <v>6</v>
      </c>
      <c r="DM393" t="s">
        <v>6</v>
      </c>
      <c r="DN393">
        <v>0</v>
      </c>
      <c r="DO393">
        <v>0</v>
      </c>
      <c r="DP393">
        <v>1</v>
      </c>
      <c r="DQ393">
        <v>1</v>
      </c>
      <c r="DU393">
        <v>1010</v>
      </c>
      <c r="DV393" t="s">
        <v>593</v>
      </c>
      <c r="DW393" t="s">
        <v>593</v>
      </c>
      <c r="DX393">
        <v>100</v>
      </c>
      <c r="EE393">
        <v>16510514</v>
      </c>
      <c r="EF393">
        <v>2</v>
      </c>
      <c r="EG393" t="s">
        <v>40</v>
      </c>
      <c r="EH393">
        <v>0</v>
      </c>
      <c r="EI393" t="s">
        <v>6</v>
      </c>
      <c r="EJ393">
        <v>1</v>
      </c>
      <c r="EK393">
        <v>16001</v>
      </c>
      <c r="EL393" t="s">
        <v>563</v>
      </c>
      <c r="EM393" t="s">
        <v>564</v>
      </c>
      <c r="EO393" t="s">
        <v>6</v>
      </c>
      <c r="EQ393">
        <v>0</v>
      </c>
      <c r="ER393">
        <v>134</v>
      </c>
      <c r="ES393">
        <v>134</v>
      </c>
      <c r="ET393">
        <v>0</v>
      </c>
      <c r="EU393">
        <v>0</v>
      </c>
      <c r="EV393">
        <v>0</v>
      </c>
      <c r="EW393">
        <v>0</v>
      </c>
      <c r="EX393">
        <v>0</v>
      </c>
      <c r="FQ393">
        <v>0</v>
      </c>
      <c r="FR393">
        <f t="shared" si="490"/>
        <v>0</v>
      </c>
      <c r="FS393">
        <v>0</v>
      </c>
      <c r="FT393" t="s">
        <v>44</v>
      </c>
      <c r="FU393" t="s">
        <v>45</v>
      </c>
      <c r="FX393">
        <v>115.2</v>
      </c>
      <c r="FY393">
        <v>70.55</v>
      </c>
      <c r="GA393" t="s">
        <v>6</v>
      </c>
      <c r="GD393">
        <v>0</v>
      </c>
      <c r="GF393">
        <v>-350354352</v>
      </c>
      <c r="GG393">
        <v>1</v>
      </c>
      <c r="GH393">
        <v>1</v>
      </c>
      <c r="GI393">
        <v>4</v>
      </c>
      <c r="GJ393">
        <v>0</v>
      </c>
      <c r="GK393">
        <f>ROUND(R393*(S12)/100,2)</f>
        <v>0</v>
      </c>
      <c r="GL393">
        <f t="shared" si="491"/>
        <v>0</v>
      </c>
      <c r="GM393">
        <f t="shared" si="492"/>
        <v>210.97</v>
      </c>
      <c r="GN393">
        <f t="shared" si="493"/>
        <v>210.97</v>
      </c>
      <c r="GO393">
        <f t="shared" si="494"/>
        <v>0</v>
      </c>
      <c r="GP393">
        <f t="shared" si="495"/>
        <v>0</v>
      </c>
      <c r="GR393">
        <v>0</v>
      </c>
      <c r="GS393">
        <v>3</v>
      </c>
      <c r="GT393">
        <v>0</v>
      </c>
      <c r="GU393" t="s">
        <v>6</v>
      </c>
      <c r="GV393">
        <f t="shared" si="496"/>
        <v>0</v>
      </c>
      <c r="GW393">
        <v>1</v>
      </c>
      <c r="GX393">
        <f t="shared" si="497"/>
        <v>0</v>
      </c>
      <c r="HA393">
        <v>0</v>
      </c>
      <c r="HB393">
        <v>0</v>
      </c>
      <c r="IK393">
        <v>0</v>
      </c>
    </row>
    <row r="394" spans="1:255" x14ac:dyDescent="0.2">
      <c r="A394" s="2">
        <v>18</v>
      </c>
      <c r="B394" s="2">
        <v>1</v>
      </c>
      <c r="C394" s="2">
        <v>841</v>
      </c>
      <c r="D394" s="2"/>
      <c r="E394" s="2" t="s">
        <v>677</v>
      </c>
      <c r="F394" s="2" t="s">
        <v>678</v>
      </c>
      <c r="G394" s="2" t="s">
        <v>679</v>
      </c>
      <c r="H394" s="2" t="s">
        <v>598</v>
      </c>
      <c r="I394" s="2">
        <f>I378*J394</f>
        <v>0.1</v>
      </c>
      <c r="J394" s="2">
        <v>0.33670033670033672</v>
      </c>
      <c r="K394" s="2"/>
      <c r="L394" s="2"/>
      <c r="M394" s="2"/>
      <c r="N394" s="2"/>
      <c r="O394" s="2">
        <f t="shared" si="464"/>
        <v>11.76</v>
      </c>
      <c r="P394" s="2">
        <f t="shared" si="465"/>
        <v>11.76</v>
      </c>
      <c r="Q394" s="2">
        <f t="shared" si="466"/>
        <v>0</v>
      </c>
      <c r="R394" s="2">
        <f t="shared" si="467"/>
        <v>0</v>
      </c>
      <c r="S394" s="2">
        <f t="shared" si="468"/>
        <v>0</v>
      </c>
      <c r="T394" s="2">
        <f t="shared" si="469"/>
        <v>0</v>
      </c>
      <c r="U394" s="2">
        <f t="shared" si="470"/>
        <v>0</v>
      </c>
      <c r="V394" s="2">
        <f t="shared" si="471"/>
        <v>0</v>
      </c>
      <c r="W394" s="2">
        <f t="shared" si="472"/>
        <v>0</v>
      </c>
      <c r="X394" s="2">
        <f t="shared" si="473"/>
        <v>0</v>
      </c>
      <c r="Y394" s="2">
        <f t="shared" si="474"/>
        <v>0</v>
      </c>
      <c r="Z394" s="2"/>
      <c r="AA394" s="2">
        <v>16697018</v>
      </c>
      <c r="AB394" s="2">
        <f t="shared" si="475"/>
        <v>117.6</v>
      </c>
      <c r="AC394" s="2">
        <f t="shared" si="476"/>
        <v>117.6</v>
      </c>
      <c r="AD394" s="2">
        <f t="shared" si="459"/>
        <v>0</v>
      </c>
      <c r="AE394" s="2">
        <f t="shared" si="460"/>
        <v>0</v>
      </c>
      <c r="AF394" s="2">
        <f t="shared" si="461"/>
        <v>0</v>
      </c>
      <c r="AG394" s="2">
        <f t="shared" si="477"/>
        <v>0</v>
      </c>
      <c r="AH394" s="2">
        <f t="shared" si="462"/>
        <v>0</v>
      </c>
      <c r="AI394" s="2">
        <f t="shared" si="463"/>
        <v>0</v>
      </c>
      <c r="AJ394" s="2">
        <f t="shared" si="478"/>
        <v>0</v>
      </c>
      <c r="AK394" s="2">
        <v>117.6</v>
      </c>
      <c r="AL394" s="2">
        <v>117.6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115</v>
      </c>
      <c r="AU394" s="2">
        <v>71</v>
      </c>
      <c r="AV394" s="2">
        <v>1</v>
      </c>
      <c r="AW394" s="2">
        <v>1</v>
      </c>
      <c r="AX394" s="2"/>
      <c r="AY394" s="2"/>
      <c r="AZ394" s="2">
        <v>1</v>
      </c>
      <c r="BA394" s="2">
        <v>1</v>
      </c>
      <c r="BB394" s="2">
        <v>1</v>
      </c>
      <c r="BC394" s="2">
        <v>1</v>
      </c>
      <c r="BD394" s="2" t="s">
        <v>6</v>
      </c>
      <c r="BE394" s="2" t="s">
        <v>6</v>
      </c>
      <c r="BF394" s="2" t="s">
        <v>6</v>
      </c>
      <c r="BG394" s="2" t="s">
        <v>6</v>
      </c>
      <c r="BH394" s="2">
        <v>3</v>
      </c>
      <c r="BI394" s="2">
        <v>1</v>
      </c>
      <c r="BJ394" s="2" t="s">
        <v>680</v>
      </c>
      <c r="BK394" s="2"/>
      <c r="BL394" s="2"/>
      <c r="BM394" s="2">
        <v>16001</v>
      </c>
      <c r="BN394" s="2">
        <v>0</v>
      </c>
      <c r="BO394" s="2" t="s">
        <v>6</v>
      </c>
      <c r="BP394" s="2">
        <v>0</v>
      </c>
      <c r="BQ394" s="2">
        <v>2</v>
      </c>
      <c r="BR394" s="2">
        <v>0</v>
      </c>
      <c r="BS394" s="2">
        <v>1</v>
      </c>
      <c r="BT394" s="2">
        <v>1</v>
      </c>
      <c r="BU394" s="2">
        <v>1</v>
      </c>
      <c r="BV394" s="2">
        <v>1</v>
      </c>
      <c r="BW394" s="2">
        <v>1</v>
      </c>
      <c r="BX394" s="2">
        <v>1</v>
      </c>
      <c r="BY394" s="2" t="s">
        <v>6</v>
      </c>
      <c r="BZ394" s="2">
        <v>128</v>
      </c>
      <c r="CA394" s="2">
        <v>83</v>
      </c>
      <c r="CB394" s="2"/>
      <c r="CC394" s="2"/>
      <c r="CD394" s="2"/>
      <c r="CE394" s="2"/>
      <c r="CF394" s="2">
        <v>0</v>
      </c>
      <c r="CG394" s="2">
        <v>0</v>
      </c>
      <c r="CH394" s="2"/>
      <c r="CI394" s="2"/>
      <c r="CJ394" s="2"/>
      <c r="CK394" s="2"/>
      <c r="CL394" s="2"/>
      <c r="CM394" s="2">
        <v>0</v>
      </c>
      <c r="CN394" s="2" t="s">
        <v>6</v>
      </c>
      <c r="CO394" s="2">
        <v>0</v>
      </c>
      <c r="CP394" s="2">
        <f t="shared" si="479"/>
        <v>11.76</v>
      </c>
      <c r="CQ394" s="2">
        <f t="shared" si="480"/>
        <v>117.6</v>
      </c>
      <c r="CR394" s="2">
        <f t="shared" si="481"/>
        <v>0</v>
      </c>
      <c r="CS394" s="2">
        <f t="shared" si="482"/>
        <v>0</v>
      </c>
      <c r="CT394" s="2">
        <f t="shared" si="483"/>
        <v>0</v>
      </c>
      <c r="CU394" s="2">
        <f t="shared" si="484"/>
        <v>0</v>
      </c>
      <c r="CV394" s="2">
        <f t="shared" si="485"/>
        <v>0</v>
      </c>
      <c r="CW394" s="2">
        <f t="shared" si="486"/>
        <v>0</v>
      </c>
      <c r="CX394" s="2">
        <f t="shared" si="487"/>
        <v>0</v>
      </c>
      <c r="CY394" s="2">
        <f t="shared" si="488"/>
        <v>0</v>
      </c>
      <c r="CZ394" s="2">
        <f t="shared" si="489"/>
        <v>0</v>
      </c>
      <c r="DA394" s="2"/>
      <c r="DB394" s="2"/>
      <c r="DC394" s="2" t="s">
        <v>6</v>
      </c>
      <c r="DD394" s="2" t="s">
        <v>6</v>
      </c>
      <c r="DE394" s="2" t="s">
        <v>6</v>
      </c>
      <c r="DF394" s="2" t="s">
        <v>6</v>
      </c>
      <c r="DG394" s="2" t="s">
        <v>6</v>
      </c>
      <c r="DH394" s="2" t="s">
        <v>6</v>
      </c>
      <c r="DI394" s="2" t="s">
        <v>6</v>
      </c>
      <c r="DJ394" s="2" t="s">
        <v>6</v>
      </c>
      <c r="DK394" s="2" t="s">
        <v>6</v>
      </c>
      <c r="DL394" s="2" t="s">
        <v>6</v>
      </c>
      <c r="DM394" s="2" t="s">
        <v>6</v>
      </c>
      <c r="DN394" s="2">
        <v>0</v>
      </c>
      <c r="DO394" s="2">
        <v>0</v>
      </c>
      <c r="DP394" s="2">
        <v>1</v>
      </c>
      <c r="DQ394" s="2">
        <v>1</v>
      </c>
      <c r="DR394" s="2"/>
      <c r="DS394" s="2"/>
      <c r="DT394" s="2"/>
      <c r="DU394" s="2">
        <v>1010</v>
      </c>
      <c r="DV394" s="2" t="s">
        <v>598</v>
      </c>
      <c r="DW394" s="2" t="s">
        <v>598</v>
      </c>
      <c r="DX394" s="2">
        <v>10</v>
      </c>
      <c r="DY394" s="2"/>
      <c r="DZ394" s="2"/>
      <c r="EA394" s="2"/>
      <c r="EB394" s="2"/>
      <c r="EC394" s="2"/>
      <c r="ED394" s="2"/>
      <c r="EE394" s="2">
        <v>16510514</v>
      </c>
      <c r="EF394" s="2">
        <v>2</v>
      </c>
      <c r="EG394" s="2" t="s">
        <v>40</v>
      </c>
      <c r="EH394" s="2">
        <v>0</v>
      </c>
      <c r="EI394" s="2" t="s">
        <v>6</v>
      </c>
      <c r="EJ394" s="2">
        <v>1</v>
      </c>
      <c r="EK394" s="2">
        <v>16001</v>
      </c>
      <c r="EL394" s="2" t="s">
        <v>563</v>
      </c>
      <c r="EM394" s="2" t="s">
        <v>564</v>
      </c>
      <c r="EN394" s="2"/>
      <c r="EO394" s="2" t="s">
        <v>6</v>
      </c>
      <c r="EP394" s="2"/>
      <c r="EQ394" s="2">
        <v>0</v>
      </c>
      <c r="ER394" s="2">
        <v>117.6</v>
      </c>
      <c r="ES394" s="2">
        <v>117.6</v>
      </c>
      <c r="ET394" s="2">
        <v>0</v>
      </c>
      <c r="EU394" s="2">
        <v>0</v>
      </c>
      <c r="EV394" s="2">
        <v>0</v>
      </c>
      <c r="EW394" s="2">
        <v>0</v>
      </c>
      <c r="EX394" s="2">
        <v>0</v>
      </c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>
        <v>0</v>
      </c>
      <c r="FR394" s="2">
        <f t="shared" si="490"/>
        <v>0</v>
      </c>
      <c r="FS394" s="2">
        <v>0</v>
      </c>
      <c r="FT394" s="2" t="s">
        <v>44</v>
      </c>
      <c r="FU394" s="2" t="s">
        <v>45</v>
      </c>
      <c r="FV394" s="2"/>
      <c r="FW394" s="2"/>
      <c r="FX394" s="2">
        <v>115.2</v>
      </c>
      <c r="FY394" s="2">
        <v>70.55</v>
      </c>
      <c r="FZ394" s="2"/>
      <c r="GA394" s="2" t="s">
        <v>6</v>
      </c>
      <c r="GB394" s="2"/>
      <c r="GC394" s="2"/>
      <c r="GD394" s="2">
        <v>0</v>
      </c>
      <c r="GE394" s="2"/>
      <c r="GF394" s="2">
        <v>3051470</v>
      </c>
      <c r="GG394" s="2">
        <v>2</v>
      </c>
      <c r="GH394" s="2">
        <v>1</v>
      </c>
      <c r="GI394" s="2">
        <v>-2</v>
      </c>
      <c r="GJ394" s="2">
        <v>0</v>
      </c>
      <c r="GK394" s="2">
        <f>ROUND(R394*(R12)/100,2)</f>
        <v>0</v>
      </c>
      <c r="GL394" s="2">
        <f t="shared" si="491"/>
        <v>0</v>
      </c>
      <c r="GM394" s="2">
        <f t="shared" si="492"/>
        <v>11.76</v>
      </c>
      <c r="GN394" s="2">
        <f t="shared" si="493"/>
        <v>11.76</v>
      </c>
      <c r="GO394" s="2">
        <f t="shared" si="494"/>
        <v>0</v>
      </c>
      <c r="GP394" s="2">
        <f t="shared" si="495"/>
        <v>0</v>
      </c>
      <c r="GQ394" s="2"/>
      <c r="GR394" s="2">
        <v>0</v>
      </c>
      <c r="GS394" s="2">
        <v>3</v>
      </c>
      <c r="GT394" s="2">
        <v>0</v>
      </c>
      <c r="GU394" s="2" t="s">
        <v>6</v>
      </c>
      <c r="GV394" s="2">
        <f t="shared" si="496"/>
        <v>0</v>
      </c>
      <c r="GW394" s="2">
        <v>1</v>
      </c>
      <c r="GX394" s="2">
        <f t="shared" si="497"/>
        <v>0</v>
      </c>
      <c r="GY394" s="2"/>
      <c r="GZ394" s="2"/>
      <c r="HA394" s="2">
        <v>0</v>
      </c>
      <c r="HB394" s="2">
        <v>0</v>
      </c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>
        <v>0</v>
      </c>
      <c r="IL394" s="2"/>
      <c r="IM394" s="2"/>
      <c r="IN394" s="2"/>
      <c r="IO394" s="2"/>
      <c r="IP394" s="2"/>
      <c r="IQ394" s="2"/>
      <c r="IR394" s="2"/>
      <c r="IS394" s="2"/>
      <c r="IT394" s="2"/>
      <c r="IU394" s="2"/>
    </row>
    <row r="395" spans="1:255" x14ac:dyDescent="0.2">
      <c r="A395">
        <v>18</v>
      </c>
      <c r="B395">
        <v>1</v>
      </c>
      <c r="C395">
        <v>856</v>
      </c>
      <c r="E395" t="s">
        <v>677</v>
      </c>
      <c r="F395" t="s">
        <v>678</v>
      </c>
      <c r="G395" t="s">
        <v>679</v>
      </c>
      <c r="H395" t="s">
        <v>598</v>
      </c>
      <c r="I395">
        <f>I379*J395</f>
        <v>0.1</v>
      </c>
      <c r="J395">
        <v>0.33670033670033672</v>
      </c>
      <c r="O395">
        <f t="shared" si="464"/>
        <v>77.150000000000006</v>
      </c>
      <c r="P395">
        <f t="shared" si="465"/>
        <v>77.150000000000006</v>
      </c>
      <c r="Q395">
        <f t="shared" si="466"/>
        <v>0</v>
      </c>
      <c r="R395">
        <f t="shared" si="467"/>
        <v>0</v>
      </c>
      <c r="S395">
        <f t="shared" si="468"/>
        <v>0</v>
      </c>
      <c r="T395">
        <f t="shared" si="469"/>
        <v>0</v>
      </c>
      <c r="U395">
        <f t="shared" si="470"/>
        <v>0</v>
      </c>
      <c r="V395">
        <f t="shared" si="471"/>
        <v>0</v>
      </c>
      <c r="W395">
        <f t="shared" si="472"/>
        <v>0</v>
      </c>
      <c r="X395">
        <f t="shared" si="473"/>
        <v>0</v>
      </c>
      <c r="Y395">
        <f t="shared" si="474"/>
        <v>0</v>
      </c>
      <c r="AA395">
        <v>16697019</v>
      </c>
      <c r="AB395">
        <f t="shared" si="475"/>
        <v>117.6</v>
      </c>
      <c r="AC395">
        <f t="shared" si="476"/>
        <v>117.6</v>
      </c>
      <c r="AD395">
        <f t="shared" si="459"/>
        <v>0</v>
      </c>
      <c r="AE395">
        <f t="shared" si="460"/>
        <v>0</v>
      </c>
      <c r="AF395">
        <f t="shared" si="461"/>
        <v>0</v>
      </c>
      <c r="AG395">
        <f t="shared" si="477"/>
        <v>0</v>
      </c>
      <c r="AH395">
        <f t="shared" si="462"/>
        <v>0</v>
      </c>
      <c r="AI395">
        <f t="shared" si="463"/>
        <v>0</v>
      </c>
      <c r="AJ395">
        <f t="shared" si="478"/>
        <v>0</v>
      </c>
      <c r="AK395">
        <v>117.6</v>
      </c>
      <c r="AL395">
        <v>117.6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115</v>
      </c>
      <c r="AU395">
        <v>71</v>
      </c>
      <c r="AV395">
        <v>1</v>
      </c>
      <c r="AW395">
        <v>1</v>
      </c>
      <c r="AZ395">
        <v>6.56</v>
      </c>
      <c r="BA395">
        <v>1</v>
      </c>
      <c r="BB395">
        <v>1</v>
      </c>
      <c r="BC395">
        <v>6.56</v>
      </c>
      <c r="BD395" t="s">
        <v>6</v>
      </c>
      <c r="BE395" t="s">
        <v>6</v>
      </c>
      <c r="BF395" t="s">
        <v>6</v>
      </c>
      <c r="BG395" t="s">
        <v>6</v>
      </c>
      <c r="BH395">
        <v>3</v>
      </c>
      <c r="BI395">
        <v>1</v>
      </c>
      <c r="BJ395" t="s">
        <v>680</v>
      </c>
      <c r="BM395">
        <v>16001</v>
      </c>
      <c r="BN395">
        <v>0</v>
      </c>
      <c r="BO395" t="s">
        <v>6</v>
      </c>
      <c r="BP395">
        <v>0</v>
      </c>
      <c r="BQ395">
        <v>2</v>
      </c>
      <c r="BR395">
        <v>0</v>
      </c>
      <c r="BS395">
        <v>1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6</v>
      </c>
      <c r="BZ395">
        <v>128</v>
      </c>
      <c r="CA395">
        <v>83</v>
      </c>
      <c r="CF395">
        <v>0</v>
      </c>
      <c r="CG395">
        <v>0</v>
      </c>
      <c r="CM395">
        <v>0</v>
      </c>
      <c r="CN395" t="s">
        <v>6</v>
      </c>
      <c r="CO395">
        <v>0</v>
      </c>
      <c r="CP395">
        <f t="shared" si="479"/>
        <v>77.150000000000006</v>
      </c>
      <c r="CQ395">
        <f t="shared" si="480"/>
        <v>771.4559999999999</v>
      </c>
      <c r="CR395">
        <f t="shared" si="481"/>
        <v>0</v>
      </c>
      <c r="CS395">
        <f t="shared" si="482"/>
        <v>0</v>
      </c>
      <c r="CT395">
        <f t="shared" si="483"/>
        <v>0</v>
      </c>
      <c r="CU395">
        <f t="shared" si="484"/>
        <v>0</v>
      </c>
      <c r="CV395">
        <f t="shared" si="485"/>
        <v>0</v>
      </c>
      <c r="CW395">
        <f t="shared" si="486"/>
        <v>0</v>
      </c>
      <c r="CX395">
        <f t="shared" si="487"/>
        <v>0</v>
      </c>
      <c r="CY395">
        <f t="shared" si="488"/>
        <v>0</v>
      </c>
      <c r="CZ395">
        <f t="shared" si="489"/>
        <v>0</v>
      </c>
      <c r="DC395" t="s">
        <v>6</v>
      </c>
      <c r="DD395" t="s">
        <v>6</v>
      </c>
      <c r="DE395" t="s">
        <v>6</v>
      </c>
      <c r="DF395" t="s">
        <v>6</v>
      </c>
      <c r="DG395" t="s">
        <v>6</v>
      </c>
      <c r="DH395" t="s">
        <v>6</v>
      </c>
      <c r="DI395" t="s">
        <v>6</v>
      </c>
      <c r="DJ395" t="s">
        <v>6</v>
      </c>
      <c r="DK395" t="s">
        <v>6</v>
      </c>
      <c r="DL395" t="s">
        <v>6</v>
      </c>
      <c r="DM395" t="s">
        <v>6</v>
      </c>
      <c r="DN395">
        <v>0</v>
      </c>
      <c r="DO395">
        <v>0</v>
      </c>
      <c r="DP395">
        <v>1</v>
      </c>
      <c r="DQ395">
        <v>1</v>
      </c>
      <c r="DU395">
        <v>1010</v>
      </c>
      <c r="DV395" t="s">
        <v>598</v>
      </c>
      <c r="DW395" t="s">
        <v>598</v>
      </c>
      <c r="DX395">
        <v>10</v>
      </c>
      <c r="EE395">
        <v>16510514</v>
      </c>
      <c r="EF395">
        <v>2</v>
      </c>
      <c r="EG395" t="s">
        <v>40</v>
      </c>
      <c r="EH395">
        <v>0</v>
      </c>
      <c r="EI395" t="s">
        <v>6</v>
      </c>
      <c r="EJ395">
        <v>1</v>
      </c>
      <c r="EK395">
        <v>16001</v>
      </c>
      <c r="EL395" t="s">
        <v>563</v>
      </c>
      <c r="EM395" t="s">
        <v>564</v>
      </c>
      <c r="EO395" t="s">
        <v>6</v>
      </c>
      <c r="EQ395">
        <v>0</v>
      </c>
      <c r="ER395">
        <v>117.6</v>
      </c>
      <c r="ES395">
        <v>117.6</v>
      </c>
      <c r="ET395">
        <v>0</v>
      </c>
      <c r="EU395">
        <v>0</v>
      </c>
      <c r="EV395">
        <v>0</v>
      </c>
      <c r="EW395">
        <v>0</v>
      </c>
      <c r="EX395">
        <v>0</v>
      </c>
      <c r="FQ395">
        <v>0</v>
      </c>
      <c r="FR395">
        <f t="shared" si="490"/>
        <v>0</v>
      </c>
      <c r="FS395">
        <v>0</v>
      </c>
      <c r="FT395" t="s">
        <v>44</v>
      </c>
      <c r="FU395" t="s">
        <v>45</v>
      </c>
      <c r="FX395">
        <v>115.2</v>
      </c>
      <c r="FY395">
        <v>70.55</v>
      </c>
      <c r="GA395" t="s">
        <v>6</v>
      </c>
      <c r="GD395">
        <v>0</v>
      </c>
      <c r="GF395">
        <v>3051470</v>
      </c>
      <c r="GG395">
        <v>1</v>
      </c>
      <c r="GH395">
        <v>1</v>
      </c>
      <c r="GI395">
        <v>4</v>
      </c>
      <c r="GJ395">
        <v>0</v>
      </c>
      <c r="GK395">
        <f>ROUND(R395*(S12)/100,2)</f>
        <v>0</v>
      </c>
      <c r="GL395">
        <f t="shared" si="491"/>
        <v>0</v>
      </c>
      <c r="GM395">
        <f t="shared" si="492"/>
        <v>77.150000000000006</v>
      </c>
      <c r="GN395">
        <f t="shared" si="493"/>
        <v>77.150000000000006</v>
      </c>
      <c r="GO395">
        <f t="shared" si="494"/>
        <v>0</v>
      </c>
      <c r="GP395">
        <f t="shared" si="495"/>
        <v>0</v>
      </c>
      <c r="GR395">
        <v>0</v>
      </c>
      <c r="GS395">
        <v>3</v>
      </c>
      <c r="GT395">
        <v>0</v>
      </c>
      <c r="GU395" t="s">
        <v>6</v>
      </c>
      <c r="GV395">
        <f t="shared" si="496"/>
        <v>0</v>
      </c>
      <c r="GW395">
        <v>1</v>
      </c>
      <c r="GX395">
        <f t="shared" si="497"/>
        <v>0</v>
      </c>
      <c r="HA395">
        <v>0</v>
      </c>
      <c r="HB395">
        <v>0</v>
      </c>
      <c r="IK395">
        <v>0</v>
      </c>
    </row>
    <row r="397" spans="1:255" x14ac:dyDescent="0.2">
      <c r="A397" s="3">
        <v>51</v>
      </c>
      <c r="B397" s="3">
        <f>B318</f>
        <v>1</v>
      </c>
      <c r="C397" s="3">
        <f>A318</f>
        <v>4</v>
      </c>
      <c r="D397" s="3">
        <f>ROW(A318)</f>
        <v>318</v>
      </c>
      <c r="E397" s="3"/>
      <c r="F397" s="3" t="str">
        <f>IF(F318&lt;&gt;"",F318,"")</f>
        <v>Новый раздел</v>
      </c>
      <c r="G397" s="3" t="str">
        <f>IF(G318&lt;&gt;"",G318,"")</f>
        <v>Система канализации</v>
      </c>
      <c r="H397" s="3">
        <v>0</v>
      </c>
      <c r="I397" s="3"/>
      <c r="J397" s="3"/>
      <c r="K397" s="3"/>
      <c r="L397" s="3"/>
      <c r="M397" s="3"/>
      <c r="N397" s="3"/>
      <c r="O397" s="3">
        <f t="shared" ref="O397:T397" si="498">ROUND(AB397,2)</f>
        <v>17352.740000000002</v>
      </c>
      <c r="P397" s="3">
        <f t="shared" si="498"/>
        <v>15702.2</v>
      </c>
      <c r="Q397" s="3">
        <f t="shared" si="498"/>
        <v>421.78</v>
      </c>
      <c r="R397" s="3">
        <f t="shared" si="498"/>
        <v>56.53</v>
      </c>
      <c r="S397" s="3">
        <f t="shared" si="498"/>
        <v>1228.76</v>
      </c>
      <c r="T397" s="3">
        <f t="shared" si="498"/>
        <v>0</v>
      </c>
      <c r="U397" s="3">
        <f>AH397</f>
        <v>137.6265755</v>
      </c>
      <c r="V397" s="3">
        <f>AI397</f>
        <v>4.9024500000000009</v>
      </c>
      <c r="W397" s="3">
        <f>ROUND(AJ397,2)</f>
        <v>0</v>
      </c>
      <c r="X397" s="3">
        <f>ROUND(AK397,2)</f>
        <v>1334.62</v>
      </c>
      <c r="Y397" s="3">
        <f>ROUND(AL397,2)</f>
        <v>798.62</v>
      </c>
      <c r="Z397" s="3"/>
      <c r="AA397" s="3"/>
      <c r="AB397" s="3">
        <f>ROUND(SUMIF(AA322:AA395,"=16697018",O322:O395),2)</f>
        <v>17352.740000000002</v>
      </c>
      <c r="AC397" s="3">
        <f>ROUND(SUMIF(AA322:AA395,"=16697018",P322:P395),2)</f>
        <v>15702.2</v>
      </c>
      <c r="AD397" s="3">
        <f>ROUND(SUMIF(AA322:AA395,"=16697018",Q322:Q395),2)</f>
        <v>421.78</v>
      </c>
      <c r="AE397" s="3">
        <f>ROUND(SUMIF(AA322:AA395,"=16697018",R322:R395),2)</f>
        <v>56.53</v>
      </c>
      <c r="AF397" s="3">
        <f>ROUND(SUMIF(AA322:AA395,"=16697018",S322:S395),2)</f>
        <v>1228.76</v>
      </c>
      <c r="AG397" s="3">
        <f>ROUND(SUMIF(AA322:AA395,"=16697018",T322:T395),2)</f>
        <v>0</v>
      </c>
      <c r="AH397" s="3">
        <f>SUMIF(AA322:AA395,"=16697018",U322:U395)</f>
        <v>137.6265755</v>
      </c>
      <c r="AI397" s="3">
        <f>SUMIF(AA322:AA395,"=16697018",V322:V395)</f>
        <v>4.9024500000000009</v>
      </c>
      <c r="AJ397" s="3">
        <f>ROUND(SUMIF(AA322:AA395,"=16697018",W322:W395),2)</f>
        <v>0</v>
      </c>
      <c r="AK397" s="3">
        <f>ROUND(SUMIF(AA322:AA395,"=16697018",X322:X395),2)</f>
        <v>1334.62</v>
      </c>
      <c r="AL397" s="3">
        <f>ROUND(SUMIF(AA322:AA395,"=16697018",Y322:Y395),2)</f>
        <v>798.62</v>
      </c>
      <c r="AM397" s="3"/>
      <c r="AN397" s="3"/>
      <c r="AO397" s="3">
        <f t="shared" ref="AO397:BC397" si="499">ROUND(BX397,2)</f>
        <v>0</v>
      </c>
      <c r="AP397" s="3">
        <f t="shared" si="499"/>
        <v>0</v>
      </c>
      <c r="AQ397" s="3">
        <f t="shared" si="499"/>
        <v>0</v>
      </c>
      <c r="AR397" s="3">
        <f t="shared" si="499"/>
        <v>19485.98</v>
      </c>
      <c r="AS397" s="3">
        <f t="shared" si="499"/>
        <v>19485.98</v>
      </c>
      <c r="AT397" s="3">
        <f t="shared" si="499"/>
        <v>0</v>
      </c>
      <c r="AU397" s="3">
        <f t="shared" si="499"/>
        <v>0</v>
      </c>
      <c r="AV397" s="3">
        <f t="shared" si="499"/>
        <v>15702.2</v>
      </c>
      <c r="AW397" s="3">
        <f t="shared" si="499"/>
        <v>15702.2</v>
      </c>
      <c r="AX397" s="3">
        <f t="shared" si="499"/>
        <v>0</v>
      </c>
      <c r="AY397" s="3">
        <f t="shared" si="499"/>
        <v>15702.2</v>
      </c>
      <c r="AZ397" s="3">
        <f t="shared" si="499"/>
        <v>0</v>
      </c>
      <c r="BA397" s="3">
        <f t="shared" si="499"/>
        <v>0</v>
      </c>
      <c r="BB397" s="3">
        <f t="shared" si="499"/>
        <v>0</v>
      </c>
      <c r="BC397" s="3">
        <f t="shared" si="499"/>
        <v>0</v>
      </c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>
        <f>ROUND(SUMIF(AA322:AA395,"=16697018",FQ322:FQ395),2)</f>
        <v>0</v>
      </c>
      <c r="BY397" s="3">
        <f>ROUND(SUMIF(AA322:AA395,"=16697018",FR322:FR395),2)</f>
        <v>0</v>
      </c>
      <c r="BZ397" s="3">
        <f>ROUND(SUMIF(AA322:AA395,"=16697018",GL322:GL395),2)</f>
        <v>0</v>
      </c>
      <c r="CA397" s="3">
        <f>ROUND(SUMIF(AA322:AA395,"=16697018",GM322:GM395),2)</f>
        <v>19485.98</v>
      </c>
      <c r="CB397" s="3">
        <f>ROUND(SUMIF(AA322:AA395,"=16697018",GN322:GN395),2)</f>
        <v>19485.98</v>
      </c>
      <c r="CC397" s="3">
        <f>ROUND(SUMIF(AA322:AA395,"=16697018",GO322:GO395),2)</f>
        <v>0</v>
      </c>
      <c r="CD397" s="3">
        <f>ROUND(SUMIF(AA322:AA395,"=16697018",GP322:GP395),2)</f>
        <v>0</v>
      </c>
      <c r="CE397" s="3">
        <f>AC397-BX397</f>
        <v>15702.2</v>
      </c>
      <c r="CF397" s="3">
        <f>AC397-BY397</f>
        <v>15702.2</v>
      </c>
      <c r="CG397" s="3">
        <f>BX397-BZ397</f>
        <v>0</v>
      </c>
      <c r="CH397" s="3">
        <f>AC397-BX397-BY397+BZ397</f>
        <v>15702.2</v>
      </c>
      <c r="CI397" s="3">
        <f>BY397-BZ397</f>
        <v>0</v>
      </c>
      <c r="CJ397" s="3">
        <f>ROUND(SUMIF(AA322:AA395,"=16697018",GX322:GX395),2)</f>
        <v>0</v>
      </c>
      <c r="CK397" s="3">
        <f>ROUND(SUMIF(AA322:AA395,"=16697018",GY322:GY395),2)</f>
        <v>0</v>
      </c>
      <c r="CL397" s="3">
        <f>ROUND(SUMIF(AA322:AA395,"=16697018",GZ322:GZ395),2)</f>
        <v>0</v>
      </c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4">
        <f t="shared" ref="DG397:DL397" si="500">ROUND(DT397,2)</f>
        <v>113834.23</v>
      </c>
      <c r="DH397" s="4">
        <f t="shared" si="500"/>
        <v>103006.52</v>
      </c>
      <c r="DI397" s="4">
        <f t="shared" si="500"/>
        <v>2766.88</v>
      </c>
      <c r="DJ397" s="4">
        <f t="shared" si="500"/>
        <v>370.93</v>
      </c>
      <c r="DK397" s="4">
        <f t="shared" si="500"/>
        <v>8060.83</v>
      </c>
      <c r="DL397" s="4">
        <f t="shared" si="500"/>
        <v>0</v>
      </c>
      <c r="DM397" s="4">
        <f>DZ397</f>
        <v>137.6265755</v>
      </c>
      <c r="DN397" s="4">
        <f>EA397</f>
        <v>4.9024500000000009</v>
      </c>
      <c r="DO397" s="4">
        <f>ROUND(EB397,2)</f>
        <v>0</v>
      </c>
      <c r="DP397" s="4">
        <f>ROUND(EC397,2)</f>
        <v>8755.42</v>
      </c>
      <c r="DQ397" s="4">
        <f>ROUND(ED397,2)</f>
        <v>5238.99</v>
      </c>
      <c r="DR397" s="4"/>
      <c r="DS397" s="4"/>
      <c r="DT397" s="4">
        <f>ROUND(SUMIF(AA322:AA395,"=16697019",O322:O395),2)</f>
        <v>113834.23</v>
      </c>
      <c r="DU397" s="4">
        <f>ROUND(SUMIF(AA322:AA395,"=16697019",P322:P395),2)</f>
        <v>103006.52</v>
      </c>
      <c r="DV397" s="4">
        <f>ROUND(SUMIF(AA322:AA395,"=16697019",Q322:Q395),2)</f>
        <v>2766.88</v>
      </c>
      <c r="DW397" s="4">
        <f>ROUND(SUMIF(AA322:AA395,"=16697019",R322:R395),2)</f>
        <v>370.93</v>
      </c>
      <c r="DX397" s="4">
        <f>ROUND(SUMIF(AA322:AA395,"=16697019",S322:S395),2)</f>
        <v>8060.83</v>
      </c>
      <c r="DY397" s="4">
        <f>ROUND(SUMIF(AA322:AA395,"=16697019",T322:T395),2)</f>
        <v>0</v>
      </c>
      <c r="DZ397" s="4">
        <f>SUMIF(AA322:AA395,"=16697019",U322:U395)</f>
        <v>137.6265755</v>
      </c>
      <c r="EA397" s="4">
        <f>SUMIF(AA322:AA395,"=16697019",V322:V395)</f>
        <v>4.9024500000000009</v>
      </c>
      <c r="EB397" s="4">
        <f>ROUND(SUMIF(AA322:AA395,"=16697019",W322:W395),2)</f>
        <v>0</v>
      </c>
      <c r="EC397" s="4">
        <f>ROUND(SUMIF(AA322:AA395,"=16697019",X322:X395),2)</f>
        <v>8755.42</v>
      </c>
      <c r="ED397" s="4">
        <f>ROUND(SUMIF(AA322:AA395,"=16697019",Y322:Y395),2)</f>
        <v>5238.99</v>
      </c>
      <c r="EE397" s="4"/>
      <c r="EF397" s="4"/>
      <c r="EG397" s="4">
        <f t="shared" ref="EG397:EU397" si="501">ROUND(FP397,2)</f>
        <v>0</v>
      </c>
      <c r="EH397" s="4">
        <f t="shared" si="501"/>
        <v>0</v>
      </c>
      <c r="EI397" s="4">
        <f t="shared" si="501"/>
        <v>0</v>
      </c>
      <c r="EJ397" s="4">
        <f t="shared" si="501"/>
        <v>127828.64</v>
      </c>
      <c r="EK397" s="4">
        <f t="shared" si="501"/>
        <v>127828.64</v>
      </c>
      <c r="EL397" s="4">
        <f t="shared" si="501"/>
        <v>0</v>
      </c>
      <c r="EM397" s="4">
        <f t="shared" si="501"/>
        <v>0</v>
      </c>
      <c r="EN397" s="4">
        <f t="shared" si="501"/>
        <v>103006.52</v>
      </c>
      <c r="EO397" s="4">
        <f t="shared" si="501"/>
        <v>103006.52</v>
      </c>
      <c r="EP397" s="4">
        <f t="shared" si="501"/>
        <v>0</v>
      </c>
      <c r="EQ397" s="4">
        <f t="shared" si="501"/>
        <v>103006.52</v>
      </c>
      <c r="ER397" s="4">
        <f t="shared" si="501"/>
        <v>0</v>
      </c>
      <c r="ES397" s="4">
        <f t="shared" si="501"/>
        <v>0</v>
      </c>
      <c r="ET397" s="4">
        <f t="shared" si="501"/>
        <v>0</v>
      </c>
      <c r="EU397" s="4">
        <f t="shared" si="501"/>
        <v>0</v>
      </c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>
        <f>ROUND(SUMIF(AA322:AA395,"=16697019",FQ322:FQ395),2)</f>
        <v>0</v>
      </c>
      <c r="FQ397" s="4">
        <f>ROUND(SUMIF(AA322:AA395,"=16697019",FR322:FR395),2)</f>
        <v>0</v>
      </c>
      <c r="FR397" s="4">
        <f>ROUND(SUMIF(AA322:AA395,"=16697019",GL322:GL395),2)</f>
        <v>0</v>
      </c>
      <c r="FS397" s="4">
        <f>ROUND(SUMIF(AA322:AA395,"=16697019",GM322:GM395),2)</f>
        <v>127828.64</v>
      </c>
      <c r="FT397" s="4">
        <f>ROUND(SUMIF(AA322:AA395,"=16697019",GN322:GN395),2)</f>
        <v>127828.64</v>
      </c>
      <c r="FU397" s="4">
        <f>ROUND(SUMIF(AA322:AA395,"=16697019",GO322:GO395),2)</f>
        <v>0</v>
      </c>
      <c r="FV397" s="4">
        <f>ROUND(SUMIF(AA322:AA395,"=16697019",GP322:GP395),2)</f>
        <v>0</v>
      </c>
      <c r="FW397" s="4">
        <f>DU397-FP397</f>
        <v>103006.52</v>
      </c>
      <c r="FX397" s="4">
        <f>DU397-FQ397</f>
        <v>103006.52</v>
      </c>
      <c r="FY397" s="4">
        <f>FP397-FR397</f>
        <v>0</v>
      </c>
      <c r="FZ397" s="4">
        <f>DU397-FP397-FQ397+FR397</f>
        <v>103006.52</v>
      </c>
      <c r="GA397" s="4">
        <f>FQ397-FR397</f>
        <v>0</v>
      </c>
      <c r="GB397" s="4">
        <f>ROUND(SUMIF(AA322:AA395,"=16697019",GX322:GX395),2)</f>
        <v>0</v>
      </c>
      <c r="GC397" s="4">
        <f>ROUND(SUMIF(AA322:AA395,"=16697019",GY322:GY395),2)</f>
        <v>0</v>
      </c>
      <c r="GD397" s="4">
        <f>ROUND(SUMIF(AA322:AA395,"=16697019",GZ322:GZ395),2)</f>
        <v>0</v>
      </c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>
        <v>0</v>
      </c>
    </row>
    <row r="399" spans="1:255" x14ac:dyDescent="0.2">
      <c r="A399" s="5">
        <v>50</v>
      </c>
      <c r="B399" s="5">
        <v>0</v>
      </c>
      <c r="C399" s="5">
        <v>0</v>
      </c>
      <c r="D399" s="5">
        <v>1</v>
      </c>
      <c r="E399" s="5">
        <v>201</v>
      </c>
      <c r="F399" s="5">
        <f>ROUND(Source!O397,O399)</f>
        <v>17352.740000000002</v>
      </c>
      <c r="G399" s="5" t="s">
        <v>189</v>
      </c>
      <c r="H399" s="5" t="s">
        <v>190</v>
      </c>
      <c r="I399" s="5"/>
      <c r="J399" s="5"/>
      <c r="K399" s="5">
        <v>201</v>
      </c>
      <c r="L399" s="5">
        <v>1</v>
      </c>
      <c r="M399" s="5">
        <v>3</v>
      </c>
      <c r="N399" s="5" t="s">
        <v>6</v>
      </c>
      <c r="O399" s="5">
        <v>2</v>
      </c>
      <c r="P399" s="5">
        <f>ROUND(Source!DG397,O399)</f>
        <v>113834.23</v>
      </c>
      <c r="Q399" s="5"/>
      <c r="R399" s="5"/>
      <c r="S399" s="5"/>
      <c r="T399" s="5"/>
      <c r="U399" s="5"/>
      <c r="V399" s="5"/>
      <c r="W399" s="5"/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202</v>
      </c>
      <c r="F400" s="5">
        <f>ROUND(Source!P397,O400)</f>
        <v>15702.2</v>
      </c>
      <c r="G400" s="5" t="s">
        <v>191</v>
      </c>
      <c r="H400" s="5" t="s">
        <v>192</v>
      </c>
      <c r="I400" s="5"/>
      <c r="J400" s="5"/>
      <c r="K400" s="5">
        <v>202</v>
      </c>
      <c r="L400" s="5">
        <v>2</v>
      </c>
      <c r="M400" s="5">
        <v>3</v>
      </c>
      <c r="N400" s="5" t="s">
        <v>6</v>
      </c>
      <c r="O400" s="5">
        <v>2</v>
      </c>
      <c r="P400" s="5">
        <f>ROUND(Source!DH397,O400)</f>
        <v>103006.52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222</v>
      </c>
      <c r="F401" s="5">
        <f>ROUND(Source!AO397,O401)</f>
        <v>0</v>
      </c>
      <c r="G401" s="5" t="s">
        <v>193</v>
      </c>
      <c r="H401" s="5" t="s">
        <v>194</v>
      </c>
      <c r="I401" s="5"/>
      <c r="J401" s="5"/>
      <c r="K401" s="5">
        <v>222</v>
      </c>
      <c r="L401" s="5">
        <v>3</v>
      </c>
      <c r="M401" s="5">
        <v>3</v>
      </c>
      <c r="N401" s="5" t="s">
        <v>6</v>
      </c>
      <c r="O401" s="5">
        <v>2</v>
      </c>
      <c r="P401" s="5">
        <f>ROUND(Source!EG397,O401)</f>
        <v>0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225</v>
      </c>
      <c r="F402" s="5">
        <f>ROUND(Source!AV397,O402)</f>
        <v>15702.2</v>
      </c>
      <c r="G402" s="5" t="s">
        <v>195</v>
      </c>
      <c r="H402" s="5" t="s">
        <v>196</v>
      </c>
      <c r="I402" s="5"/>
      <c r="J402" s="5"/>
      <c r="K402" s="5">
        <v>225</v>
      </c>
      <c r="L402" s="5">
        <v>4</v>
      </c>
      <c r="M402" s="5">
        <v>3</v>
      </c>
      <c r="N402" s="5" t="s">
        <v>6</v>
      </c>
      <c r="O402" s="5">
        <v>2</v>
      </c>
      <c r="P402" s="5">
        <f>ROUND(Source!EN397,O402)</f>
        <v>103006.52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226</v>
      </c>
      <c r="F403" s="5">
        <f>ROUND(Source!AW397,O403)</f>
        <v>15702.2</v>
      </c>
      <c r="G403" s="5" t="s">
        <v>197</v>
      </c>
      <c r="H403" s="5" t="s">
        <v>198</v>
      </c>
      <c r="I403" s="5"/>
      <c r="J403" s="5"/>
      <c r="K403" s="5">
        <v>226</v>
      </c>
      <c r="L403" s="5">
        <v>5</v>
      </c>
      <c r="M403" s="5">
        <v>3</v>
      </c>
      <c r="N403" s="5" t="s">
        <v>6</v>
      </c>
      <c r="O403" s="5">
        <v>2</v>
      </c>
      <c r="P403" s="5">
        <f>ROUND(Source!EO397,O403)</f>
        <v>103006.52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227</v>
      </c>
      <c r="F404" s="5">
        <f>ROUND(Source!AX397,O404)</f>
        <v>0</v>
      </c>
      <c r="G404" s="5" t="s">
        <v>199</v>
      </c>
      <c r="H404" s="5" t="s">
        <v>200</v>
      </c>
      <c r="I404" s="5"/>
      <c r="J404" s="5"/>
      <c r="K404" s="5">
        <v>227</v>
      </c>
      <c r="L404" s="5">
        <v>6</v>
      </c>
      <c r="M404" s="5">
        <v>3</v>
      </c>
      <c r="N404" s="5" t="s">
        <v>6</v>
      </c>
      <c r="O404" s="5">
        <v>2</v>
      </c>
      <c r="P404" s="5">
        <f>ROUND(Source!EP397,O404)</f>
        <v>0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228</v>
      </c>
      <c r="F405" s="5">
        <f>ROUND(Source!AY397,O405)</f>
        <v>15702.2</v>
      </c>
      <c r="G405" s="5" t="s">
        <v>201</v>
      </c>
      <c r="H405" s="5" t="s">
        <v>202</v>
      </c>
      <c r="I405" s="5"/>
      <c r="J405" s="5"/>
      <c r="K405" s="5">
        <v>228</v>
      </c>
      <c r="L405" s="5">
        <v>7</v>
      </c>
      <c r="M405" s="5">
        <v>3</v>
      </c>
      <c r="N405" s="5" t="s">
        <v>6</v>
      </c>
      <c r="O405" s="5">
        <v>2</v>
      </c>
      <c r="P405" s="5">
        <f>ROUND(Source!EQ397,O405)</f>
        <v>103006.52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216</v>
      </c>
      <c r="F406" s="5">
        <f>ROUND(Source!AP397,O406)</f>
        <v>0</v>
      </c>
      <c r="G406" s="5" t="s">
        <v>203</v>
      </c>
      <c r="H406" s="5" t="s">
        <v>204</v>
      </c>
      <c r="I406" s="5"/>
      <c r="J406" s="5"/>
      <c r="K406" s="5">
        <v>216</v>
      </c>
      <c r="L406" s="5">
        <v>8</v>
      </c>
      <c r="M406" s="5">
        <v>3</v>
      </c>
      <c r="N406" s="5" t="s">
        <v>6</v>
      </c>
      <c r="O406" s="5">
        <v>2</v>
      </c>
      <c r="P406" s="5">
        <f>ROUND(Source!EH397,O406)</f>
        <v>0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223</v>
      </c>
      <c r="F407" s="5">
        <f>ROUND(Source!AQ397,O407)</f>
        <v>0</v>
      </c>
      <c r="G407" s="5" t="s">
        <v>205</v>
      </c>
      <c r="H407" s="5" t="s">
        <v>206</v>
      </c>
      <c r="I407" s="5"/>
      <c r="J407" s="5"/>
      <c r="K407" s="5">
        <v>223</v>
      </c>
      <c r="L407" s="5">
        <v>9</v>
      </c>
      <c r="M407" s="5">
        <v>3</v>
      </c>
      <c r="N407" s="5" t="s">
        <v>6</v>
      </c>
      <c r="O407" s="5">
        <v>2</v>
      </c>
      <c r="P407" s="5">
        <f>ROUND(Source!EI397,O407)</f>
        <v>0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229</v>
      </c>
      <c r="F408" s="5">
        <f>ROUND(Source!AZ397,O408)</f>
        <v>0</v>
      </c>
      <c r="G408" s="5" t="s">
        <v>207</v>
      </c>
      <c r="H408" s="5" t="s">
        <v>208</v>
      </c>
      <c r="I408" s="5"/>
      <c r="J408" s="5"/>
      <c r="K408" s="5">
        <v>229</v>
      </c>
      <c r="L408" s="5">
        <v>10</v>
      </c>
      <c r="M408" s="5">
        <v>3</v>
      </c>
      <c r="N408" s="5" t="s">
        <v>6</v>
      </c>
      <c r="O408" s="5">
        <v>2</v>
      </c>
      <c r="P408" s="5">
        <f>ROUND(Source!ER397,O408)</f>
        <v>0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203</v>
      </c>
      <c r="F409" s="5">
        <f>ROUND(Source!Q397,O409)</f>
        <v>421.78</v>
      </c>
      <c r="G409" s="5" t="s">
        <v>209</v>
      </c>
      <c r="H409" s="5" t="s">
        <v>210</v>
      </c>
      <c r="I409" s="5"/>
      <c r="J409" s="5"/>
      <c r="K409" s="5">
        <v>203</v>
      </c>
      <c r="L409" s="5">
        <v>11</v>
      </c>
      <c r="M409" s="5">
        <v>3</v>
      </c>
      <c r="N409" s="5" t="s">
        <v>6</v>
      </c>
      <c r="O409" s="5">
        <v>2</v>
      </c>
      <c r="P409" s="5">
        <f>ROUND(Source!DI397,O409)</f>
        <v>2766.88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231</v>
      </c>
      <c r="F410" s="5">
        <f>ROUND(Source!BB397,O410)</f>
        <v>0</v>
      </c>
      <c r="G410" s="5" t="s">
        <v>211</v>
      </c>
      <c r="H410" s="5" t="s">
        <v>212</v>
      </c>
      <c r="I410" s="5"/>
      <c r="J410" s="5"/>
      <c r="K410" s="5">
        <v>231</v>
      </c>
      <c r="L410" s="5">
        <v>12</v>
      </c>
      <c r="M410" s="5">
        <v>3</v>
      </c>
      <c r="N410" s="5" t="s">
        <v>6</v>
      </c>
      <c r="O410" s="5">
        <v>2</v>
      </c>
      <c r="P410" s="5">
        <f>ROUND(Source!ET397,O410)</f>
        <v>0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204</v>
      </c>
      <c r="F411" s="5">
        <f>ROUND(Source!R397,O411)</f>
        <v>56.53</v>
      </c>
      <c r="G411" s="5" t="s">
        <v>213</v>
      </c>
      <c r="H411" s="5" t="s">
        <v>214</v>
      </c>
      <c r="I411" s="5"/>
      <c r="J411" s="5"/>
      <c r="K411" s="5">
        <v>204</v>
      </c>
      <c r="L411" s="5">
        <v>13</v>
      </c>
      <c r="M411" s="5">
        <v>3</v>
      </c>
      <c r="N411" s="5" t="s">
        <v>6</v>
      </c>
      <c r="O411" s="5">
        <v>2</v>
      </c>
      <c r="P411" s="5">
        <f>ROUND(Source!DJ397,O411)</f>
        <v>370.93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205</v>
      </c>
      <c r="F412" s="5">
        <f>ROUND(Source!S397,O412)</f>
        <v>1228.76</v>
      </c>
      <c r="G412" s="5" t="s">
        <v>215</v>
      </c>
      <c r="H412" s="5" t="s">
        <v>216</v>
      </c>
      <c r="I412" s="5"/>
      <c r="J412" s="5"/>
      <c r="K412" s="5">
        <v>205</v>
      </c>
      <c r="L412" s="5">
        <v>14</v>
      </c>
      <c r="M412" s="5">
        <v>3</v>
      </c>
      <c r="N412" s="5" t="s">
        <v>6</v>
      </c>
      <c r="O412" s="5">
        <v>2</v>
      </c>
      <c r="P412" s="5">
        <f>ROUND(Source!DK397,O412)</f>
        <v>8060.83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232</v>
      </c>
      <c r="F413" s="5">
        <f>ROUND(Source!BC397,O413)</f>
        <v>0</v>
      </c>
      <c r="G413" s="5" t="s">
        <v>217</v>
      </c>
      <c r="H413" s="5" t="s">
        <v>218</v>
      </c>
      <c r="I413" s="5"/>
      <c r="J413" s="5"/>
      <c r="K413" s="5">
        <v>232</v>
      </c>
      <c r="L413" s="5">
        <v>15</v>
      </c>
      <c r="M413" s="5">
        <v>3</v>
      </c>
      <c r="N413" s="5" t="s">
        <v>6</v>
      </c>
      <c r="O413" s="5">
        <v>2</v>
      </c>
      <c r="P413" s="5">
        <f>ROUND(Source!EU397,O413)</f>
        <v>0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214</v>
      </c>
      <c r="F414" s="5">
        <f>ROUND(Source!AS397,O414)</f>
        <v>19485.98</v>
      </c>
      <c r="G414" s="5" t="s">
        <v>219</v>
      </c>
      <c r="H414" s="5" t="s">
        <v>220</v>
      </c>
      <c r="I414" s="5"/>
      <c r="J414" s="5"/>
      <c r="K414" s="5">
        <v>214</v>
      </c>
      <c r="L414" s="5">
        <v>16</v>
      </c>
      <c r="M414" s="5">
        <v>3</v>
      </c>
      <c r="N414" s="5" t="s">
        <v>6</v>
      </c>
      <c r="O414" s="5">
        <v>2</v>
      </c>
      <c r="P414" s="5">
        <f>ROUND(Source!EK397,O414)</f>
        <v>127828.64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215</v>
      </c>
      <c r="F415" s="5">
        <f>ROUND(Source!AT397,O415)</f>
        <v>0</v>
      </c>
      <c r="G415" s="5" t="s">
        <v>221</v>
      </c>
      <c r="H415" s="5" t="s">
        <v>222</v>
      </c>
      <c r="I415" s="5"/>
      <c r="J415" s="5"/>
      <c r="K415" s="5">
        <v>215</v>
      </c>
      <c r="L415" s="5">
        <v>17</v>
      </c>
      <c r="M415" s="5">
        <v>3</v>
      </c>
      <c r="N415" s="5" t="s">
        <v>6</v>
      </c>
      <c r="O415" s="5">
        <v>2</v>
      </c>
      <c r="P415" s="5">
        <f>ROUND(Source!EL397,O415)</f>
        <v>0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0</v>
      </c>
      <c r="C416" s="5">
        <v>0</v>
      </c>
      <c r="D416" s="5">
        <v>1</v>
      </c>
      <c r="E416" s="5">
        <v>217</v>
      </c>
      <c r="F416" s="5">
        <f>ROUND(Source!AU397,O416)</f>
        <v>0</v>
      </c>
      <c r="G416" s="5" t="s">
        <v>223</v>
      </c>
      <c r="H416" s="5" t="s">
        <v>224</v>
      </c>
      <c r="I416" s="5"/>
      <c r="J416" s="5"/>
      <c r="K416" s="5">
        <v>217</v>
      </c>
      <c r="L416" s="5">
        <v>18</v>
      </c>
      <c r="M416" s="5">
        <v>3</v>
      </c>
      <c r="N416" s="5" t="s">
        <v>6</v>
      </c>
      <c r="O416" s="5">
        <v>2</v>
      </c>
      <c r="P416" s="5">
        <f>ROUND(Source!EM397,O416)</f>
        <v>0</v>
      </c>
      <c r="Q416" s="5"/>
      <c r="R416" s="5"/>
      <c r="S416" s="5"/>
      <c r="T416" s="5"/>
      <c r="U416" s="5"/>
      <c r="V416" s="5"/>
      <c r="W416" s="5"/>
    </row>
    <row r="417" spans="1:255" x14ac:dyDescent="0.2">
      <c r="A417" s="5">
        <v>50</v>
      </c>
      <c r="B417" s="5">
        <v>0</v>
      </c>
      <c r="C417" s="5">
        <v>0</v>
      </c>
      <c r="D417" s="5">
        <v>1</v>
      </c>
      <c r="E417" s="5">
        <v>230</v>
      </c>
      <c r="F417" s="5">
        <f>ROUND(Source!BA397,O417)</f>
        <v>0</v>
      </c>
      <c r="G417" s="5" t="s">
        <v>225</v>
      </c>
      <c r="H417" s="5" t="s">
        <v>226</v>
      </c>
      <c r="I417" s="5"/>
      <c r="J417" s="5"/>
      <c r="K417" s="5">
        <v>230</v>
      </c>
      <c r="L417" s="5">
        <v>19</v>
      </c>
      <c r="M417" s="5">
        <v>3</v>
      </c>
      <c r="N417" s="5" t="s">
        <v>6</v>
      </c>
      <c r="O417" s="5">
        <v>2</v>
      </c>
      <c r="P417" s="5">
        <f>ROUND(Source!ES397,O417)</f>
        <v>0</v>
      </c>
      <c r="Q417" s="5"/>
      <c r="R417" s="5"/>
      <c r="S417" s="5"/>
      <c r="T417" s="5"/>
      <c r="U417" s="5"/>
      <c r="V417" s="5"/>
      <c r="W417" s="5"/>
    </row>
    <row r="418" spans="1:255" x14ac:dyDescent="0.2">
      <c r="A418" s="5">
        <v>50</v>
      </c>
      <c r="B418" s="5">
        <v>0</v>
      </c>
      <c r="C418" s="5">
        <v>0</v>
      </c>
      <c r="D418" s="5">
        <v>1</v>
      </c>
      <c r="E418" s="5">
        <v>206</v>
      </c>
      <c r="F418" s="5">
        <f>ROUND(Source!T397,O418)</f>
        <v>0</v>
      </c>
      <c r="G418" s="5" t="s">
        <v>227</v>
      </c>
      <c r="H418" s="5" t="s">
        <v>228</v>
      </c>
      <c r="I418" s="5"/>
      <c r="J418" s="5"/>
      <c r="K418" s="5">
        <v>206</v>
      </c>
      <c r="L418" s="5">
        <v>20</v>
      </c>
      <c r="M418" s="5">
        <v>3</v>
      </c>
      <c r="N418" s="5" t="s">
        <v>6</v>
      </c>
      <c r="O418" s="5">
        <v>2</v>
      </c>
      <c r="P418" s="5">
        <f>ROUND(Source!DL397,O418)</f>
        <v>0</v>
      </c>
      <c r="Q418" s="5"/>
      <c r="R418" s="5"/>
      <c r="S418" s="5"/>
      <c r="T418" s="5"/>
      <c r="U418" s="5"/>
      <c r="V418" s="5"/>
      <c r="W418" s="5"/>
    </row>
    <row r="419" spans="1:255" x14ac:dyDescent="0.2">
      <c r="A419" s="5">
        <v>50</v>
      </c>
      <c r="B419" s="5">
        <v>0</v>
      </c>
      <c r="C419" s="5">
        <v>0</v>
      </c>
      <c r="D419" s="5">
        <v>1</v>
      </c>
      <c r="E419" s="5">
        <v>207</v>
      </c>
      <c r="F419" s="5">
        <f>Source!U397</f>
        <v>137.6265755</v>
      </c>
      <c r="G419" s="5" t="s">
        <v>229</v>
      </c>
      <c r="H419" s="5" t="s">
        <v>230</v>
      </c>
      <c r="I419" s="5"/>
      <c r="J419" s="5"/>
      <c r="K419" s="5">
        <v>207</v>
      </c>
      <c r="L419" s="5">
        <v>21</v>
      </c>
      <c r="M419" s="5">
        <v>3</v>
      </c>
      <c r="N419" s="5" t="s">
        <v>6</v>
      </c>
      <c r="O419" s="5">
        <v>-1</v>
      </c>
      <c r="P419" s="5">
        <f>Source!DM397</f>
        <v>137.6265755</v>
      </c>
      <c r="Q419" s="5"/>
      <c r="R419" s="5"/>
      <c r="S419" s="5"/>
      <c r="T419" s="5"/>
      <c r="U419" s="5"/>
      <c r="V419" s="5"/>
      <c r="W419" s="5"/>
    </row>
    <row r="420" spans="1:255" x14ac:dyDescent="0.2">
      <c r="A420" s="5">
        <v>50</v>
      </c>
      <c r="B420" s="5">
        <v>0</v>
      </c>
      <c r="C420" s="5">
        <v>0</v>
      </c>
      <c r="D420" s="5">
        <v>1</v>
      </c>
      <c r="E420" s="5">
        <v>208</v>
      </c>
      <c r="F420" s="5">
        <f>Source!V397</f>
        <v>4.9024500000000009</v>
      </c>
      <c r="G420" s="5" t="s">
        <v>231</v>
      </c>
      <c r="H420" s="5" t="s">
        <v>232</v>
      </c>
      <c r="I420" s="5"/>
      <c r="J420" s="5"/>
      <c r="K420" s="5">
        <v>208</v>
      </c>
      <c r="L420" s="5">
        <v>22</v>
      </c>
      <c r="M420" s="5">
        <v>3</v>
      </c>
      <c r="N420" s="5" t="s">
        <v>6</v>
      </c>
      <c r="O420" s="5">
        <v>-1</v>
      </c>
      <c r="P420" s="5">
        <f>Source!DN397</f>
        <v>4.9024500000000009</v>
      </c>
      <c r="Q420" s="5"/>
      <c r="R420" s="5"/>
      <c r="S420" s="5"/>
      <c r="T420" s="5"/>
      <c r="U420" s="5"/>
      <c r="V420" s="5"/>
      <c r="W420" s="5"/>
    </row>
    <row r="421" spans="1:255" x14ac:dyDescent="0.2">
      <c r="A421" s="5">
        <v>50</v>
      </c>
      <c r="B421" s="5">
        <v>0</v>
      </c>
      <c r="C421" s="5">
        <v>0</v>
      </c>
      <c r="D421" s="5">
        <v>1</v>
      </c>
      <c r="E421" s="5">
        <v>209</v>
      </c>
      <c r="F421" s="5">
        <f>ROUND(Source!W397,O421)</f>
        <v>0</v>
      </c>
      <c r="G421" s="5" t="s">
        <v>233</v>
      </c>
      <c r="H421" s="5" t="s">
        <v>234</v>
      </c>
      <c r="I421" s="5"/>
      <c r="J421" s="5"/>
      <c r="K421" s="5">
        <v>209</v>
      </c>
      <c r="L421" s="5">
        <v>23</v>
      </c>
      <c r="M421" s="5">
        <v>3</v>
      </c>
      <c r="N421" s="5" t="s">
        <v>6</v>
      </c>
      <c r="O421" s="5">
        <v>2</v>
      </c>
      <c r="P421" s="5">
        <f>ROUND(Source!DO397,O421)</f>
        <v>0</v>
      </c>
      <c r="Q421" s="5"/>
      <c r="R421" s="5"/>
      <c r="S421" s="5"/>
      <c r="T421" s="5"/>
      <c r="U421" s="5"/>
      <c r="V421" s="5"/>
      <c r="W421" s="5"/>
    </row>
    <row r="422" spans="1:255" x14ac:dyDescent="0.2">
      <c r="A422" s="5">
        <v>50</v>
      </c>
      <c r="B422" s="5">
        <v>0</v>
      </c>
      <c r="C422" s="5">
        <v>0</v>
      </c>
      <c r="D422" s="5">
        <v>1</v>
      </c>
      <c r="E422" s="5">
        <v>210</v>
      </c>
      <c r="F422" s="5">
        <f>ROUND(Source!X397,O422)</f>
        <v>1334.62</v>
      </c>
      <c r="G422" s="5" t="s">
        <v>235</v>
      </c>
      <c r="H422" s="5" t="s">
        <v>236</v>
      </c>
      <c r="I422" s="5"/>
      <c r="J422" s="5"/>
      <c r="K422" s="5">
        <v>210</v>
      </c>
      <c r="L422" s="5">
        <v>24</v>
      </c>
      <c r="M422" s="5">
        <v>3</v>
      </c>
      <c r="N422" s="5" t="s">
        <v>6</v>
      </c>
      <c r="O422" s="5">
        <v>2</v>
      </c>
      <c r="P422" s="5">
        <f>ROUND(Source!DP397,O422)</f>
        <v>8755.42</v>
      </c>
      <c r="Q422" s="5"/>
      <c r="R422" s="5"/>
      <c r="S422" s="5"/>
      <c r="T422" s="5"/>
      <c r="U422" s="5"/>
      <c r="V422" s="5"/>
      <c r="W422" s="5"/>
    </row>
    <row r="423" spans="1:255" x14ac:dyDescent="0.2">
      <c r="A423" s="5">
        <v>50</v>
      </c>
      <c r="B423" s="5">
        <v>0</v>
      </c>
      <c r="C423" s="5">
        <v>0</v>
      </c>
      <c r="D423" s="5">
        <v>1</v>
      </c>
      <c r="E423" s="5">
        <v>211</v>
      </c>
      <c r="F423" s="5">
        <f>ROUND(Source!Y397,O423)</f>
        <v>798.62</v>
      </c>
      <c r="G423" s="5" t="s">
        <v>237</v>
      </c>
      <c r="H423" s="5" t="s">
        <v>238</v>
      </c>
      <c r="I423" s="5"/>
      <c r="J423" s="5"/>
      <c r="K423" s="5">
        <v>211</v>
      </c>
      <c r="L423" s="5">
        <v>25</v>
      </c>
      <c r="M423" s="5">
        <v>3</v>
      </c>
      <c r="N423" s="5" t="s">
        <v>6</v>
      </c>
      <c r="O423" s="5">
        <v>2</v>
      </c>
      <c r="P423" s="5">
        <f>ROUND(Source!DQ397,O423)</f>
        <v>5238.99</v>
      </c>
      <c r="Q423" s="5"/>
      <c r="R423" s="5"/>
      <c r="S423" s="5"/>
      <c r="T423" s="5"/>
      <c r="U423" s="5"/>
      <c r="V423" s="5"/>
      <c r="W423" s="5"/>
    </row>
    <row r="424" spans="1:255" x14ac:dyDescent="0.2">
      <c r="A424" s="5">
        <v>50</v>
      </c>
      <c r="B424" s="5">
        <v>0</v>
      </c>
      <c r="C424" s="5">
        <v>0</v>
      </c>
      <c r="D424" s="5">
        <v>1</v>
      </c>
      <c r="E424" s="5">
        <v>224</v>
      </c>
      <c r="F424" s="5">
        <f>ROUND(Source!AR397,O424)</f>
        <v>19485.98</v>
      </c>
      <c r="G424" s="5" t="s">
        <v>239</v>
      </c>
      <c r="H424" s="5" t="s">
        <v>240</v>
      </c>
      <c r="I424" s="5"/>
      <c r="J424" s="5"/>
      <c r="K424" s="5">
        <v>224</v>
      </c>
      <c r="L424" s="5">
        <v>26</v>
      </c>
      <c r="M424" s="5">
        <v>3</v>
      </c>
      <c r="N424" s="5" t="s">
        <v>6</v>
      </c>
      <c r="O424" s="5">
        <v>2</v>
      </c>
      <c r="P424" s="5">
        <f>ROUND(Source!EJ397,O424)</f>
        <v>127828.64</v>
      </c>
      <c r="Q424" s="5"/>
      <c r="R424" s="5"/>
      <c r="S424" s="5"/>
      <c r="T424" s="5"/>
      <c r="U424" s="5"/>
      <c r="V424" s="5"/>
      <c r="W424" s="5"/>
    </row>
    <row r="426" spans="1:255" x14ac:dyDescent="0.2">
      <c r="A426" s="1">
        <v>4</v>
      </c>
      <c r="B426" s="1">
        <v>1</v>
      </c>
      <c r="C426" s="1"/>
      <c r="D426" s="1">
        <f>ROW(A499)</f>
        <v>499</v>
      </c>
      <c r="E426" s="1"/>
      <c r="F426" s="1" t="s">
        <v>13</v>
      </c>
      <c r="G426" s="1" t="s">
        <v>681</v>
      </c>
      <c r="H426" s="1" t="s">
        <v>6</v>
      </c>
      <c r="I426" s="1">
        <v>0</v>
      </c>
      <c r="J426" s="1"/>
      <c r="K426" s="1">
        <v>0</v>
      </c>
      <c r="L426" s="1"/>
      <c r="M426" s="1"/>
      <c r="N426" s="1"/>
      <c r="O426" s="1"/>
      <c r="P426" s="1"/>
      <c r="Q426" s="1"/>
      <c r="R426" s="1"/>
      <c r="S426" s="1"/>
      <c r="T426" s="1"/>
      <c r="U426" s="1" t="s">
        <v>6</v>
      </c>
      <c r="V426" s="1">
        <v>0</v>
      </c>
      <c r="W426" s="1"/>
      <c r="X426" s="1"/>
      <c r="Y426" s="1"/>
      <c r="Z426" s="1"/>
      <c r="AA426" s="1"/>
      <c r="AB426" s="1" t="s">
        <v>6</v>
      </c>
      <c r="AC426" s="1" t="s">
        <v>6</v>
      </c>
      <c r="AD426" s="1" t="s">
        <v>6</v>
      </c>
      <c r="AE426" s="1" t="s">
        <v>6</v>
      </c>
      <c r="AF426" s="1" t="s">
        <v>6</v>
      </c>
      <c r="AG426" s="1" t="s">
        <v>6</v>
      </c>
      <c r="AH426" s="1"/>
      <c r="AI426" s="1"/>
      <c r="AJ426" s="1"/>
      <c r="AK426" s="1"/>
      <c r="AL426" s="1"/>
      <c r="AM426" s="1"/>
      <c r="AN426" s="1"/>
      <c r="AO426" s="1"/>
      <c r="AP426" s="1" t="s">
        <v>6</v>
      </c>
      <c r="AQ426" s="1" t="s">
        <v>6</v>
      </c>
      <c r="AR426" s="1" t="s">
        <v>6</v>
      </c>
      <c r="AS426" s="1"/>
      <c r="AT426" s="1"/>
      <c r="AU426" s="1"/>
      <c r="AV426" s="1"/>
      <c r="AW426" s="1"/>
      <c r="AX426" s="1"/>
      <c r="AY426" s="1"/>
      <c r="AZ426" s="1" t="s">
        <v>6</v>
      </c>
      <c r="BA426" s="1"/>
      <c r="BB426" s="1" t="s">
        <v>6</v>
      </c>
      <c r="BC426" s="1" t="s">
        <v>6</v>
      </c>
      <c r="BD426" s="1" t="s">
        <v>6</v>
      </c>
      <c r="BE426" s="1" t="s">
        <v>6</v>
      </c>
      <c r="BF426" s="1" t="s">
        <v>6</v>
      </c>
      <c r="BG426" s="1" t="s">
        <v>6</v>
      </c>
      <c r="BH426" s="1" t="s">
        <v>6</v>
      </c>
      <c r="BI426" s="1" t="s">
        <v>6</v>
      </c>
      <c r="BJ426" s="1" t="s">
        <v>6</v>
      </c>
      <c r="BK426" s="1" t="s">
        <v>6</v>
      </c>
      <c r="BL426" s="1" t="s">
        <v>6</v>
      </c>
      <c r="BM426" s="1" t="s">
        <v>6</v>
      </c>
      <c r="BN426" s="1" t="s">
        <v>6</v>
      </c>
      <c r="BO426" s="1" t="s">
        <v>6</v>
      </c>
      <c r="BP426" s="1" t="s">
        <v>6</v>
      </c>
      <c r="BQ426" s="1"/>
      <c r="BR426" s="1"/>
      <c r="BS426" s="1"/>
      <c r="BT426" s="1"/>
      <c r="BU426" s="1"/>
      <c r="BV426" s="1"/>
      <c r="BW426" s="1"/>
      <c r="BX426" s="1">
        <v>0</v>
      </c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>
        <v>0</v>
      </c>
    </row>
    <row r="428" spans="1:255" x14ac:dyDescent="0.2">
      <c r="A428" s="3">
        <v>52</v>
      </c>
      <c r="B428" s="3">
        <f t="shared" ref="B428:G428" si="502">B499</f>
        <v>1</v>
      </c>
      <c r="C428" s="3">
        <f t="shared" si="502"/>
        <v>4</v>
      </c>
      <c r="D428" s="3">
        <f t="shared" si="502"/>
        <v>426</v>
      </c>
      <c r="E428" s="3">
        <f t="shared" si="502"/>
        <v>0</v>
      </c>
      <c r="F428" s="3" t="str">
        <f t="shared" si="502"/>
        <v>Новый раздел</v>
      </c>
      <c r="G428" s="3" t="str">
        <f t="shared" si="502"/>
        <v>Система водоснабжения</v>
      </c>
      <c r="H428" s="3"/>
      <c r="I428" s="3"/>
      <c r="J428" s="3"/>
      <c r="K428" s="3"/>
      <c r="L428" s="3"/>
      <c r="M428" s="3"/>
      <c r="N428" s="3"/>
      <c r="O428" s="3">
        <f t="shared" ref="O428:AT428" si="503">O499</f>
        <v>14121.56</v>
      </c>
      <c r="P428" s="3">
        <f t="shared" si="503"/>
        <v>12828.75</v>
      </c>
      <c r="Q428" s="3">
        <f t="shared" si="503"/>
        <v>308.01</v>
      </c>
      <c r="R428" s="3">
        <f t="shared" si="503"/>
        <v>9.86</v>
      </c>
      <c r="S428" s="3">
        <f t="shared" si="503"/>
        <v>984.8</v>
      </c>
      <c r="T428" s="3">
        <f t="shared" si="503"/>
        <v>0</v>
      </c>
      <c r="U428" s="3">
        <f t="shared" si="503"/>
        <v>103.07218749999998</v>
      </c>
      <c r="V428" s="3">
        <f t="shared" si="503"/>
        <v>0.79693750000000008</v>
      </c>
      <c r="W428" s="3">
        <f t="shared" si="503"/>
        <v>0</v>
      </c>
      <c r="X428" s="3">
        <f t="shared" si="503"/>
        <v>1140.46</v>
      </c>
      <c r="Y428" s="3">
        <f t="shared" si="503"/>
        <v>704.64</v>
      </c>
      <c r="Z428" s="3">
        <f t="shared" si="503"/>
        <v>0</v>
      </c>
      <c r="AA428" s="3">
        <f t="shared" si="503"/>
        <v>0</v>
      </c>
      <c r="AB428" s="3">
        <f t="shared" si="503"/>
        <v>14121.56</v>
      </c>
      <c r="AC428" s="3">
        <f t="shared" si="503"/>
        <v>12828.75</v>
      </c>
      <c r="AD428" s="3">
        <f t="shared" si="503"/>
        <v>308.01</v>
      </c>
      <c r="AE428" s="3">
        <f t="shared" si="503"/>
        <v>9.86</v>
      </c>
      <c r="AF428" s="3">
        <f t="shared" si="503"/>
        <v>984.8</v>
      </c>
      <c r="AG428" s="3">
        <f t="shared" si="503"/>
        <v>0</v>
      </c>
      <c r="AH428" s="3">
        <f t="shared" si="503"/>
        <v>103.07218749999998</v>
      </c>
      <c r="AI428" s="3">
        <f t="shared" si="503"/>
        <v>0.79693750000000008</v>
      </c>
      <c r="AJ428" s="3">
        <f t="shared" si="503"/>
        <v>0</v>
      </c>
      <c r="AK428" s="3">
        <f t="shared" si="503"/>
        <v>1140.46</v>
      </c>
      <c r="AL428" s="3">
        <f t="shared" si="503"/>
        <v>704.64</v>
      </c>
      <c r="AM428" s="3">
        <f t="shared" si="503"/>
        <v>0</v>
      </c>
      <c r="AN428" s="3">
        <f t="shared" si="503"/>
        <v>0</v>
      </c>
      <c r="AO428" s="3">
        <f t="shared" si="503"/>
        <v>0</v>
      </c>
      <c r="AP428" s="3">
        <f t="shared" si="503"/>
        <v>0</v>
      </c>
      <c r="AQ428" s="3">
        <f t="shared" si="503"/>
        <v>0</v>
      </c>
      <c r="AR428" s="3">
        <f t="shared" si="503"/>
        <v>15966.66</v>
      </c>
      <c r="AS428" s="3">
        <f t="shared" si="503"/>
        <v>15619.93</v>
      </c>
      <c r="AT428" s="3">
        <f t="shared" si="503"/>
        <v>346.73</v>
      </c>
      <c r="AU428" s="3">
        <f t="shared" ref="AU428:BZ428" si="504">AU499</f>
        <v>0</v>
      </c>
      <c r="AV428" s="3">
        <f t="shared" si="504"/>
        <v>12828.75</v>
      </c>
      <c r="AW428" s="3">
        <f t="shared" si="504"/>
        <v>12828.75</v>
      </c>
      <c r="AX428" s="3">
        <f t="shared" si="504"/>
        <v>0</v>
      </c>
      <c r="AY428" s="3">
        <f t="shared" si="504"/>
        <v>12828.75</v>
      </c>
      <c r="AZ428" s="3">
        <f t="shared" si="504"/>
        <v>0</v>
      </c>
      <c r="BA428" s="3">
        <f t="shared" si="504"/>
        <v>0</v>
      </c>
      <c r="BB428" s="3">
        <f t="shared" si="504"/>
        <v>0</v>
      </c>
      <c r="BC428" s="3">
        <f t="shared" si="504"/>
        <v>0</v>
      </c>
      <c r="BD428" s="3">
        <f t="shared" si="504"/>
        <v>0</v>
      </c>
      <c r="BE428" s="3">
        <f t="shared" si="504"/>
        <v>0</v>
      </c>
      <c r="BF428" s="3">
        <f t="shared" si="504"/>
        <v>0</v>
      </c>
      <c r="BG428" s="3">
        <f t="shared" si="504"/>
        <v>0</v>
      </c>
      <c r="BH428" s="3">
        <f t="shared" si="504"/>
        <v>0</v>
      </c>
      <c r="BI428" s="3">
        <f t="shared" si="504"/>
        <v>0</v>
      </c>
      <c r="BJ428" s="3">
        <f t="shared" si="504"/>
        <v>0</v>
      </c>
      <c r="BK428" s="3">
        <f t="shared" si="504"/>
        <v>0</v>
      </c>
      <c r="BL428" s="3">
        <f t="shared" si="504"/>
        <v>0</v>
      </c>
      <c r="BM428" s="3">
        <f t="shared" si="504"/>
        <v>0</v>
      </c>
      <c r="BN428" s="3">
        <f t="shared" si="504"/>
        <v>0</v>
      </c>
      <c r="BO428" s="3">
        <f t="shared" si="504"/>
        <v>0</v>
      </c>
      <c r="BP428" s="3">
        <f t="shared" si="504"/>
        <v>0</v>
      </c>
      <c r="BQ428" s="3">
        <f t="shared" si="504"/>
        <v>0</v>
      </c>
      <c r="BR428" s="3">
        <f t="shared" si="504"/>
        <v>0</v>
      </c>
      <c r="BS428" s="3">
        <f t="shared" si="504"/>
        <v>0</v>
      </c>
      <c r="BT428" s="3">
        <f t="shared" si="504"/>
        <v>0</v>
      </c>
      <c r="BU428" s="3">
        <f t="shared" si="504"/>
        <v>0</v>
      </c>
      <c r="BV428" s="3">
        <f t="shared" si="504"/>
        <v>0</v>
      </c>
      <c r="BW428" s="3">
        <f t="shared" si="504"/>
        <v>0</v>
      </c>
      <c r="BX428" s="3">
        <f t="shared" si="504"/>
        <v>0</v>
      </c>
      <c r="BY428" s="3">
        <f t="shared" si="504"/>
        <v>0</v>
      </c>
      <c r="BZ428" s="3">
        <f t="shared" si="504"/>
        <v>0</v>
      </c>
      <c r="CA428" s="3">
        <f t="shared" ref="CA428:DF428" si="505">CA499</f>
        <v>15966.66</v>
      </c>
      <c r="CB428" s="3">
        <f t="shared" si="505"/>
        <v>15619.93</v>
      </c>
      <c r="CC428" s="3">
        <f t="shared" si="505"/>
        <v>346.73</v>
      </c>
      <c r="CD428" s="3">
        <f t="shared" si="505"/>
        <v>0</v>
      </c>
      <c r="CE428" s="3">
        <f t="shared" si="505"/>
        <v>12828.75</v>
      </c>
      <c r="CF428" s="3">
        <f t="shared" si="505"/>
        <v>12828.75</v>
      </c>
      <c r="CG428" s="3">
        <f t="shared" si="505"/>
        <v>0</v>
      </c>
      <c r="CH428" s="3">
        <f t="shared" si="505"/>
        <v>12828.75</v>
      </c>
      <c r="CI428" s="3">
        <f t="shared" si="505"/>
        <v>0</v>
      </c>
      <c r="CJ428" s="3">
        <f t="shared" si="505"/>
        <v>0</v>
      </c>
      <c r="CK428" s="3">
        <f t="shared" si="505"/>
        <v>0</v>
      </c>
      <c r="CL428" s="3">
        <f t="shared" si="505"/>
        <v>0</v>
      </c>
      <c r="CM428" s="3">
        <f t="shared" si="505"/>
        <v>0</v>
      </c>
      <c r="CN428" s="3">
        <f t="shared" si="505"/>
        <v>0</v>
      </c>
      <c r="CO428" s="3">
        <f t="shared" si="505"/>
        <v>0</v>
      </c>
      <c r="CP428" s="3">
        <f t="shared" si="505"/>
        <v>0</v>
      </c>
      <c r="CQ428" s="3">
        <f t="shared" si="505"/>
        <v>0</v>
      </c>
      <c r="CR428" s="3">
        <f t="shared" si="505"/>
        <v>0</v>
      </c>
      <c r="CS428" s="3">
        <f t="shared" si="505"/>
        <v>0</v>
      </c>
      <c r="CT428" s="3">
        <f t="shared" si="505"/>
        <v>0</v>
      </c>
      <c r="CU428" s="3">
        <f t="shared" si="505"/>
        <v>0</v>
      </c>
      <c r="CV428" s="3">
        <f t="shared" si="505"/>
        <v>0</v>
      </c>
      <c r="CW428" s="3">
        <f t="shared" si="505"/>
        <v>0</v>
      </c>
      <c r="CX428" s="3">
        <f t="shared" si="505"/>
        <v>0</v>
      </c>
      <c r="CY428" s="3">
        <f t="shared" si="505"/>
        <v>0</v>
      </c>
      <c r="CZ428" s="3">
        <f t="shared" si="505"/>
        <v>0</v>
      </c>
      <c r="DA428" s="3">
        <f t="shared" si="505"/>
        <v>0</v>
      </c>
      <c r="DB428" s="3">
        <f t="shared" si="505"/>
        <v>0</v>
      </c>
      <c r="DC428" s="3">
        <f t="shared" si="505"/>
        <v>0</v>
      </c>
      <c r="DD428" s="3">
        <f t="shared" si="505"/>
        <v>0</v>
      </c>
      <c r="DE428" s="3">
        <f t="shared" si="505"/>
        <v>0</v>
      </c>
      <c r="DF428" s="3">
        <f t="shared" si="505"/>
        <v>0</v>
      </c>
      <c r="DG428" s="4">
        <f t="shared" ref="DG428:EL428" si="506">DG499</f>
        <v>92637.32</v>
      </c>
      <c r="DH428" s="4">
        <f t="shared" si="506"/>
        <v>84156.51</v>
      </c>
      <c r="DI428" s="4">
        <f t="shared" si="506"/>
        <v>2020.58</v>
      </c>
      <c r="DJ428" s="4">
        <f t="shared" si="506"/>
        <v>64.69</v>
      </c>
      <c r="DK428" s="4">
        <f t="shared" si="506"/>
        <v>6460.23</v>
      </c>
      <c r="DL428" s="4">
        <f t="shared" si="506"/>
        <v>0</v>
      </c>
      <c r="DM428" s="4">
        <f t="shared" si="506"/>
        <v>103.07218749999998</v>
      </c>
      <c r="DN428" s="4">
        <f t="shared" si="506"/>
        <v>0.79693750000000008</v>
      </c>
      <c r="DO428" s="4">
        <f t="shared" si="506"/>
        <v>0</v>
      </c>
      <c r="DP428" s="4">
        <f t="shared" si="506"/>
        <v>7481.38</v>
      </c>
      <c r="DQ428" s="4">
        <f t="shared" si="506"/>
        <v>4622.3599999999997</v>
      </c>
      <c r="DR428" s="4">
        <f t="shared" si="506"/>
        <v>0</v>
      </c>
      <c r="DS428" s="4">
        <f t="shared" si="506"/>
        <v>0</v>
      </c>
      <c r="DT428" s="4">
        <f t="shared" si="506"/>
        <v>92637.32</v>
      </c>
      <c r="DU428" s="4">
        <f t="shared" si="506"/>
        <v>84156.51</v>
      </c>
      <c r="DV428" s="4">
        <f t="shared" si="506"/>
        <v>2020.58</v>
      </c>
      <c r="DW428" s="4">
        <f t="shared" si="506"/>
        <v>64.69</v>
      </c>
      <c r="DX428" s="4">
        <f t="shared" si="506"/>
        <v>6460.23</v>
      </c>
      <c r="DY428" s="4">
        <f t="shared" si="506"/>
        <v>0</v>
      </c>
      <c r="DZ428" s="4">
        <f t="shared" si="506"/>
        <v>103.07218749999998</v>
      </c>
      <c r="EA428" s="4">
        <f t="shared" si="506"/>
        <v>0.79693750000000008</v>
      </c>
      <c r="EB428" s="4">
        <f t="shared" si="506"/>
        <v>0</v>
      </c>
      <c r="EC428" s="4">
        <f t="shared" si="506"/>
        <v>7481.38</v>
      </c>
      <c r="ED428" s="4">
        <f t="shared" si="506"/>
        <v>4622.3599999999997</v>
      </c>
      <c r="EE428" s="4">
        <f t="shared" si="506"/>
        <v>0</v>
      </c>
      <c r="EF428" s="4">
        <f t="shared" si="506"/>
        <v>0</v>
      </c>
      <c r="EG428" s="4">
        <f t="shared" si="506"/>
        <v>0</v>
      </c>
      <c r="EH428" s="4">
        <f t="shared" si="506"/>
        <v>0</v>
      </c>
      <c r="EI428" s="4">
        <f t="shared" si="506"/>
        <v>0</v>
      </c>
      <c r="EJ428" s="4">
        <f t="shared" si="506"/>
        <v>104741.06</v>
      </c>
      <c r="EK428" s="4">
        <f t="shared" si="506"/>
        <v>102466.52</v>
      </c>
      <c r="EL428" s="4">
        <f t="shared" si="506"/>
        <v>2274.54</v>
      </c>
      <c r="EM428" s="4">
        <f t="shared" ref="EM428:FR428" si="507">EM499</f>
        <v>0</v>
      </c>
      <c r="EN428" s="4">
        <f t="shared" si="507"/>
        <v>84156.51</v>
      </c>
      <c r="EO428" s="4">
        <f t="shared" si="507"/>
        <v>84156.51</v>
      </c>
      <c r="EP428" s="4">
        <f t="shared" si="507"/>
        <v>0</v>
      </c>
      <c r="EQ428" s="4">
        <f t="shared" si="507"/>
        <v>84156.51</v>
      </c>
      <c r="ER428" s="4">
        <f t="shared" si="507"/>
        <v>0</v>
      </c>
      <c r="ES428" s="4">
        <f t="shared" si="507"/>
        <v>0</v>
      </c>
      <c r="ET428" s="4">
        <f t="shared" si="507"/>
        <v>0</v>
      </c>
      <c r="EU428" s="4">
        <f t="shared" si="507"/>
        <v>0</v>
      </c>
      <c r="EV428" s="4">
        <f t="shared" si="507"/>
        <v>0</v>
      </c>
      <c r="EW428" s="4">
        <f t="shared" si="507"/>
        <v>0</v>
      </c>
      <c r="EX428" s="4">
        <f t="shared" si="507"/>
        <v>0</v>
      </c>
      <c r="EY428" s="4">
        <f t="shared" si="507"/>
        <v>0</v>
      </c>
      <c r="EZ428" s="4">
        <f t="shared" si="507"/>
        <v>0</v>
      </c>
      <c r="FA428" s="4">
        <f t="shared" si="507"/>
        <v>0</v>
      </c>
      <c r="FB428" s="4">
        <f t="shared" si="507"/>
        <v>0</v>
      </c>
      <c r="FC428" s="4">
        <f t="shared" si="507"/>
        <v>0</v>
      </c>
      <c r="FD428" s="4">
        <f t="shared" si="507"/>
        <v>0</v>
      </c>
      <c r="FE428" s="4">
        <f t="shared" si="507"/>
        <v>0</v>
      </c>
      <c r="FF428" s="4">
        <f t="shared" si="507"/>
        <v>0</v>
      </c>
      <c r="FG428" s="4">
        <f t="shared" si="507"/>
        <v>0</v>
      </c>
      <c r="FH428" s="4">
        <f t="shared" si="507"/>
        <v>0</v>
      </c>
      <c r="FI428" s="4">
        <f t="shared" si="507"/>
        <v>0</v>
      </c>
      <c r="FJ428" s="4">
        <f t="shared" si="507"/>
        <v>0</v>
      </c>
      <c r="FK428" s="4">
        <f t="shared" si="507"/>
        <v>0</v>
      </c>
      <c r="FL428" s="4">
        <f t="shared" si="507"/>
        <v>0</v>
      </c>
      <c r="FM428" s="4">
        <f t="shared" si="507"/>
        <v>0</v>
      </c>
      <c r="FN428" s="4">
        <f t="shared" si="507"/>
        <v>0</v>
      </c>
      <c r="FO428" s="4">
        <f t="shared" si="507"/>
        <v>0</v>
      </c>
      <c r="FP428" s="4">
        <f t="shared" si="507"/>
        <v>0</v>
      </c>
      <c r="FQ428" s="4">
        <f t="shared" si="507"/>
        <v>0</v>
      </c>
      <c r="FR428" s="4">
        <f t="shared" si="507"/>
        <v>0</v>
      </c>
      <c r="FS428" s="4">
        <f t="shared" ref="FS428:GX428" si="508">FS499</f>
        <v>104741.06</v>
      </c>
      <c r="FT428" s="4">
        <f t="shared" si="508"/>
        <v>102466.52</v>
      </c>
      <c r="FU428" s="4">
        <f t="shared" si="508"/>
        <v>2274.54</v>
      </c>
      <c r="FV428" s="4">
        <f t="shared" si="508"/>
        <v>0</v>
      </c>
      <c r="FW428" s="4">
        <f t="shared" si="508"/>
        <v>84156.51</v>
      </c>
      <c r="FX428" s="4">
        <f t="shared" si="508"/>
        <v>84156.51</v>
      </c>
      <c r="FY428" s="4">
        <f t="shared" si="508"/>
        <v>0</v>
      </c>
      <c r="FZ428" s="4">
        <f t="shared" si="508"/>
        <v>84156.51</v>
      </c>
      <c r="GA428" s="4">
        <f t="shared" si="508"/>
        <v>0</v>
      </c>
      <c r="GB428" s="4">
        <f t="shared" si="508"/>
        <v>0</v>
      </c>
      <c r="GC428" s="4">
        <f t="shared" si="508"/>
        <v>0</v>
      </c>
      <c r="GD428" s="4">
        <f t="shared" si="508"/>
        <v>0</v>
      </c>
      <c r="GE428" s="4">
        <f t="shared" si="508"/>
        <v>0</v>
      </c>
      <c r="GF428" s="4">
        <f t="shared" si="508"/>
        <v>0</v>
      </c>
      <c r="GG428" s="4">
        <f t="shared" si="508"/>
        <v>0</v>
      </c>
      <c r="GH428" s="4">
        <f t="shared" si="508"/>
        <v>0</v>
      </c>
      <c r="GI428" s="4">
        <f t="shared" si="508"/>
        <v>0</v>
      </c>
      <c r="GJ428" s="4">
        <f t="shared" si="508"/>
        <v>0</v>
      </c>
      <c r="GK428" s="4">
        <f t="shared" si="508"/>
        <v>0</v>
      </c>
      <c r="GL428" s="4">
        <f t="shared" si="508"/>
        <v>0</v>
      </c>
      <c r="GM428" s="4">
        <f t="shared" si="508"/>
        <v>0</v>
      </c>
      <c r="GN428" s="4">
        <f t="shared" si="508"/>
        <v>0</v>
      </c>
      <c r="GO428" s="4">
        <f t="shared" si="508"/>
        <v>0</v>
      </c>
      <c r="GP428" s="4">
        <f t="shared" si="508"/>
        <v>0</v>
      </c>
      <c r="GQ428" s="4">
        <f t="shared" si="508"/>
        <v>0</v>
      </c>
      <c r="GR428" s="4">
        <f t="shared" si="508"/>
        <v>0</v>
      </c>
      <c r="GS428" s="4">
        <f t="shared" si="508"/>
        <v>0</v>
      </c>
      <c r="GT428" s="4">
        <f t="shared" si="508"/>
        <v>0</v>
      </c>
      <c r="GU428" s="4">
        <f t="shared" si="508"/>
        <v>0</v>
      </c>
      <c r="GV428" s="4">
        <f t="shared" si="508"/>
        <v>0</v>
      </c>
      <c r="GW428" s="4">
        <f t="shared" si="508"/>
        <v>0</v>
      </c>
      <c r="GX428" s="4">
        <f t="shared" si="508"/>
        <v>0</v>
      </c>
    </row>
    <row r="430" spans="1:255" x14ac:dyDescent="0.2">
      <c r="A430" s="2">
        <v>17</v>
      </c>
      <c r="B430" s="2">
        <v>1</v>
      </c>
      <c r="C430" s="2">
        <f>ROW(SmtRes!A859)</f>
        <v>859</v>
      </c>
      <c r="D430" s="2">
        <f>ROW(EtalonRes!A851)</f>
        <v>851</v>
      </c>
      <c r="E430" s="2" t="s">
        <v>682</v>
      </c>
      <c r="F430" s="2" t="s">
        <v>683</v>
      </c>
      <c r="G430" s="2" t="s">
        <v>684</v>
      </c>
      <c r="H430" s="2" t="s">
        <v>49</v>
      </c>
      <c r="I430" s="2">
        <f>ROUND(15/100,9)</f>
        <v>0.15</v>
      </c>
      <c r="J430" s="2">
        <v>0</v>
      </c>
      <c r="K430" s="2"/>
      <c r="L430" s="2"/>
      <c r="M430" s="2"/>
      <c r="N430" s="2"/>
      <c r="O430" s="2">
        <f t="shared" ref="O430:O461" si="509">ROUND(CP430,2)</f>
        <v>9</v>
      </c>
      <c r="P430" s="2">
        <f t="shared" ref="P430:P461" si="510">ROUND(CQ430*I430,2)</f>
        <v>0</v>
      </c>
      <c r="Q430" s="2">
        <f t="shared" ref="Q430:Q461" si="511">ROUND(CR430*I430,2)</f>
        <v>0</v>
      </c>
      <c r="R430" s="2">
        <f t="shared" ref="R430:R461" si="512">ROUND(CS430*I430,2)</f>
        <v>0</v>
      </c>
      <c r="S430" s="2">
        <f t="shared" ref="S430:S461" si="513">ROUND(CT430*I430,2)</f>
        <v>9</v>
      </c>
      <c r="T430" s="2">
        <f t="shared" ref="T430:T461" si="514">ROUND(CU430*I430,2)</f>
        <v>0</v>
      </c>
      <c r="U430" s="2">
        <f t="shared" ref="U430:U461" si="515">CV430*I430</f>
        <v>1.0545</v>
      </c>
      <c r="V430" s="2">
        <f t="shared" ref="V430:V461" si="516">CW430*I430</f>
        <v>0</v>
      </c>
      <c r="W430" s="2">
        <f t="shared" ref="W430:W461" si="517">ROUND(CX430*I430,2)</f>
        <v>0</v>
      </c>
      <c r="X430" s="2">
        <f t="shared" ref="X430:X461" si="518">ROUND(CY430,2)</f>
        <v>8.91</v>
      </c>
      <c r="Y430" s="2">
        <f t="shared" ref="Y430:Y461" si="519">ROUND(CZ430,2)</f>
        <v>5.4</v>
      </c>
      <c r="Z430" s="2"/>
      <c r="AA430" s="2">
        <v>16697018</v>
      </c>
      <c r="AB430" s="2">
        <f t="shared" ref="AB430:AB461" si="520">ROUND((AC430+AD430+AF430),2)</f>
        <v>59.97</v>
      </c>
      <c r="AC430" s="2">
        <f t="shared" ref="AC430:AC461" si="521">ROUND((ES430),2)</f>
        <v>0</v>
      </c>
      <c r="AD430" s="2">
        <f>ROUND((((ET430)-(EU430))+AE430),2)</f>
        <v>0</v>
      </c>
      <c r="AE430" s="2">
        <f>ROUND((EU430),2)</f>
        <v>0</v>
      </c>
      <c r="AF430" s="2">
        <f>ROUND((EV430),2)</f>
        <v>59.97</v>
      </c>
      <c r="AG430" s="2">
        <f t="shared" ref="AG430:AG461" si="522">ROUND((AP430),2)</f>
        <v>0</v>
      </c>
      <c r="AH430" s="2">
        <f>(EW430)</f>
        <v>7.03</v>
      </c>
      <c r="AI430" s="2">
        <f>(EX430)</f>
        <v>0</v>
      </c>
      <c r="AJ430" s="2">
        <f t="shared" ref="AJ430:AJ461" si="523">ROUND((AS430),2)</f>
        <v>0</v>
      </c>
      <c r="AK430" s="2">
        <v>59.97</v>
      </c>
      <c r="AL430" s="2">
        <v>0</v>
      </c>
      <c r="AM430" s="2">
        <v>0</v>
      </c>
      <c r="AN430" s="2">
        <v>0</v>
      </c>
      <c r="AO430" s="2">
        <v>59.97</v>
      </c>
      <c r="AP430" s="2">
        <v>0</v>
      </c>
      <c r="AQ430" s="2">
        <v>7.03</v>
      </c>
      <c r="AR430" s="2">
        <v>0</v>
      </c>
      <c r="AS430" s="2">
        <v>0</v>
      </c>
      <c r="AT430" s="2">
        <v>99</v>
      </c>
      <c r="AU430" s="2">
        <v>60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6</v>
      </c>
      <c r="BE430" s="2" t="s">
        <v>6</v>
      </c>
      <c r="BF430" s="2" t="s">
        <v>6</v>
      </c>
      <c r="BG430" s="2" t="s">
        <v>6</v>
      </c>
      <c r="BH430" s="2">
        <v>0</v>
      </c>
      <c r="BI430" s="2">
        <v>1</v>
      </c>
      <c r="BJ430" s="2" t="s">
        <v>685</v>
      </c>
      <c r="BK430" s="2"/>
      <c r="BL430" s="2"/>
      <c r="BM430" s="2">
        <v>46001</v>
      </c>
      <c r="BN430" s="2">
        <v>0</v>
      </c>
      <c r="BO430" s="2" t="s">
        <v>6</v>
      </c>
      <c r="BP430" s="2">
        <v>0</v>
      </c>
      <c r="BQ430" s="2">
        <v>2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6</v>
      </c>
      <c r="BZ430" s="2">
        <v>110</v>
      </c>
      <c r="CA430" s="2">
        <v>70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6</v>
      </c>
      <c r="CO430" s="2">
        <v>0</v>
      </c>
      <c r="CP430" s="2">
        <f t="shared" ref="CP430:CP461" si="524">(P430+Q430+S430)</f>
        <v>9</v>
      </c>
      <c r="CQ430" s="2">
        <f t="shared" ref="CQ430:CQ461" si="525">AC430*BC430</f>
        <v>0</v>
      </c>
      <c r="CR430" s="2">
        <f t="shared" ref="CR430:CR461" si="526">AD430*BB430</f>
        <v>0</v>
      </c>
      <c r="CS430" s="2">
        <f t="shared" ref="CS430:CS461" si="527">AE430*BS430</f>
        <v>0</v>
      </c>
      <c r="CT430" s="2">
        <f t="shared" ref="CT430:CT461" si="528">AF430*BA430</f>
        <v>59.97</v>
      </c>
      <c r="CU430" s="2">
        <f t="shared" ref="CU430:CU461" si="529">AG430</f>
        <v>0</v>
      </c>
      <c r="CV430" s="2">
        <f t="shared" ref="CV430:CV461" si="530">AH430</f>
        <v>7.03</v>
      </c>
      <c r="CW430" s="2">
        <f t="shared" ref="CW430:CW461" si="531">AI430</f>
        <v>0</v>
      </c>
      <c r="CX430" s="2">
        <f t="shared" ref="CX430:CX461" si="532">AJ430</f>
        <v>0</v>
      </c>
      <c r="CY430" s="2">
        <f t="shared" ref="CY430:CY461" si="533">(((S430+R430)*AT430)/100)</f>
        <v>8.91</v>
      </c>
      <c r="CZ430" s="2">
        <f t="shared" ref="CZ430:CZ461" si="534">(((S430+R430)*AU430)/100)</f>
        <v>5.4</v>
      </c>
      <c r="DA430" s="2"/>
      <c r="DB430" s="2"/>
      <c r="DC430" s="2" t="s">
        <v>6</v>
      </c>
      <c r="DD430" s="2" t="s">
        <v>6</v>
      </c>
      <c r="DE430" s="2" t="s">
        <v>6</v>
      </c>
      <c r="DF430" s="2" t="s">
        <v>6</v>
      </c>
      <c r="DG430" s="2" t="s">
        <v>6</v>
      </c>
      <c r="DH430" s="2" t="s">
        <v>6</v>
      </c>
      <c r="DI430" s="2" t="s">
        <v>6</v>
      </c>
      <c r="DJ430" s="2" t="s">
        <v>6</v>
      </c>
      <c r="DK430" s="2" t="s">
        <v>6</v>
      </c>
      <c r="DL430" s="2" t="s">
        <v>6</v>
      </c>
      <c r="DM430" s="2" t="s">
        <v>6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1003</v>
      </c>
      <c r="DV430" s="2" t="s">
        <v>49</v>
      </c>
      <c r="DW430" s="2" t="s">
        <v>49</v>
      </c>
      <c r="DX430" s="2">
        <v>100</v>
      </c>
      <c r="DY430" s="2"/>
      <c r="DZ430" s="2"/>
      <c r="EA430" s="2"/>
      <c r="EB430" s="2"/>
      <c r="EC430" s="2"/>
      <c r="ED430" s="2"/>
      <c r="EE430" s="2">
        <v>16510555</v>
      </c>
      <c r="EF430" s="2">
        <v>2</v>
      </c>
      <c r="EG430" s="2" t="s">
        <v>40</v>
      </c>
      <c r="EH430" s="2">
        <v>0</v>
      </c>
      <c r="EI430" s="2" t="s">
        <v>6</v>
      </c>
      <c r="EJ430" s="2">
        <v>1</v>
      </c>
      <c r="EK430" s="2">
        <v>46001</v>
      </c>
      <c r="EL430" s="2" t="s">
        <v>64</v>
      </c>
      <c r="EM430" s="2" t="s">
        <v>65</v>
      </c>
      <c r="EN430" s="2"/>
      <c r="EO430" s="2" t="s">
        <v>6</v>
      </c>
      <c r="EP430" s="2"/>
      <c r="EQ430" s="2">
        <v>131072</v>
      </c>
      <c r="ER430" s="2">
        <v>59.97</v>
      </c>
      <c r="ES430" s="2">
        <v>0</v>
      </c>
      <c r="ET430" s="2">
        <v>0</v>
      </c>
      <c r="EU430" s="2">
        <v>0</v>
      </c>
      <c r="EV430" s="2">
        <v>59.97</v>
      </c>
      <c r="EW430" s="2">
        <v>7.03</v>
      </c>
      <c r="EX430" s="2">
        <v>0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ref="FR430:FR461" si="535">ROUND(IF(AND(BH430=3,BI430=3),P430,0),2)</f>
        <v>0</v>
      </c>
      <c r="FS430" s="2">
        <v>0</v>
      </c>
      <c r="FT430" s="2" t="s">
        <v>44</v>
      </c>
      <c r="FU430" s="2" t="s">
        <v>45</v>
      </c>
      <c r="FV430" s="2"/>
      <c r="FW430" s="2"/>
      <c r="FX430" s="2">
        <v>99</v>
      </c>
      <c r="FY430" s="2">
        <v>59.5</v>
      </c>
      <c r="FZ430" s="2"/>
      <c r="GA430" s="2" t="s">
        <v>6</v>
      </c>
      <c r="GB430" s="2"/>
      <c r="GC430" s="2"/>
      <c r="GD430" s="2">
        <v>0</v>
      </c>
      <c r="GE430" s="2"/>
      <c r="GF430" s="2">
        <v>-1538653277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ref="GL430:GL461" si="536">ROUND(IF(AND(BH430=3,BI430=3,FS430&lt;&gt;0),P430,0),2)</f>
        <v>0</v>
      </c>
      <c r="GM430" s="2">
        <f t="shared" ref="GM430:GM461" si="537">ROUND(O430+X430+Y430+GK430,2)+GX430</f>
        <v>23.31</v>
      </c>
      <c r="GN430" s="2">
        <f t="shared" ref="GN430:GN461" si="538">IF(OR(BI430=0,BI430=1),ROUND(O430+X430+Y430+GK430,2),0)</f>
        <v>23.31</v>
      </c>
      <c r="GO430" s="2">
        <f t="shared" ref="GO430:GO461" si="539">IF(BI430=2,ROUND(O430+X430+Y430+GK430,2),0)</f>
        <v>0</v>
      </c>
      <c r="GP430" s="2">
        <f t="shared" ref="GP430:GP461" si="540">IF(BI430=4,ROUND(O430+X430+Y430+GK430,2)+GX430,0)</f>
        <v>0</v>
      </c>
      <c r="GQ430" s="2"/>
      <c r="GR430" s="2">
        <v>0</v>
      </c>
      <c r="GS430" s="2">
        <v>3</v>
      </c>
      <c r="GT430" s="2">
        <v>0</v>
      </c>
      <c r="GU430" s="2" t="s">
        <v>6</v>
      </c>
      <c r="GV430" s="2">
        <f t="shared" ref="GV430:GV461" si="541">ROUND(GT430,2)</f>
        <v>0</v>
      </c>
      <c r="GW430" s="2">
        <v>1</v>
      </c>
      <c r="GX430" s="2">
        <f t="shared" ref="GX430:GX461" si="542">ROUND(GV430*GW430*I430,2)</f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C431">
        <f>ROW(SmtRes!A860)</f>
        <v>860</v>
      </c>
      <c r="D431">
        <f>ROW(EtalonRes!A852)</f>
        <v>852</v>
      </c>
      <c r="E431" t="s">
        <v>682</v>
      </c>
      <c r="F431" t="s">
        <v>683</v>
      </c>
      <c r="G431" t="s">
        <v>684</v>
      </c>
      <c r="H431" t="s">
        <v>49</v>
      </c>
      <c r="I431">
        <f>ROUND(15/100,9)</f>
        <v>0.15</v>
      </c>
      <c r="J431">
        <v>0</v>
      </c>
      <c r="O431">
        <f t="shared" si="509"/>
        <v>59.01</v>
      </c>
      <c r="P431">
        <f t="shared" si="510"/>
        <v>0</v>
      </c>
      <c r="Q431">
        <f t="shared" si="511"/>
        <v>0</v>
      </c>
      <c r="R431">
        <f t="shared" si="512"/>
        <v>0</v>
      </c>
      <c r="S431">
        <f t="shared" si="513"/>
        <v>59.01</v>
      </c>
      <c r="T431">
        <f t="shared" si="514"/>
        <v>0</v>
      </c>
      <c r="U431">
        <f t="shared" si="515"/>
        <v>1.0545</v>
      </c>
      <c r="V431">
        <f t="shared" si="516"/>
        <v>0</v>
      </c>
      <c r="W431">
        <f t="shared" si="517"/>
        <v>0</v>
      </c>
      <c r="X431">
        <f t="shared" si="518"/>
        <v>58.42</v>
      </c>
      <c r="Y431">
        <f t="shared" si="519"/>
        <v>35.409999999999997</v>
      </c>
      <c r="AA431">
        <v>16697019</v>
      </c>
      <c r="AB431">
        <f t="shared" si="520"/>
        <v>59.97</v>
      </c>
      <c r="AC431">
        <f t="shared" si="521"/>
        <v>0</v>
      </c>
      <c r="AD431">
        <f>ROUND((((ET431)-(EU431))+AE431),2)</f>
        <v>0</v>
      </c>
      <c r="AE431">
        <f>ROUND((EU431),2)</f>
        <v>0</v>
      </c>
      <c r="AF431">
        <f>ROUND((EV431),2)</f>
        <v>59.97</v>
      </c>
      <c r="AG431">
        <f t="shared" si="522"/>
        <v>0</v>
      </c>
      <c r="AH431">
        <f>(EW431)</f>
        <v>7.03</v>
      </c>
      <c r="AI431">
        <f>(EX431)</f>
        <v>0</v>
      </c>
      <c r="AJ431">
        <f t="shared" si="523"/>
        <v>0</v>
      </c>
      <c r="AK431">
        <v>59.97</v>
      </c>
      <c r="AL431">
        <v>0</v>
      </c>
      <c r="AM431">
        <v>0</v>
      </c>
      <c r="AN431">
        <v>0</v>
      </c>
      <c r="AO431">
        <v>59.97</v>
      </c>
      <c r="AP431">
        <v>0</v>
      </c>
      <c r="AQ431">
        <v>7.03</v>
      </c>
      <c r="AR431">
        <v>0</v>
      </c>
      <c r="AS431">
        <v>0</v>
      </c>
      <c r="AT431">
        <v>99</v>
      </c>
      <c r="AU431">
        <v>60</v>
      </c>
      <c r="AV431">
        <v>1</v>
      </c>
      <c r="AW431">
        <v>1</v>
      </c>
      <c r="AZ431">
        <v>6.56</v>
      </c>
      <c r="BA431">
        <v>6.56</v>
      </c>
      <c r="BB431">
        <v>6.56</v>
      </c>
      <c r="BC431">
        <v>6.56</v>
      </c>
      <c r="BD431" t="s">
        <v>6</v>
      </c>
      <c r="BE431" t="s">
        <v>6</v>
      </c>
      <c r="BF431" t="s">
        <v>6</v>
      </c>
      <c r="BG431" t="s">
        <v>6</v>
      </c>
      <c r="BH431">
        <v>0</v>
      </c>
      <c r="BI431">
        <v>1</v>
      </c>
      <c r="BJ431" t="s">
        <v>685</v>
      </c>
      <c r="BM431">
        <v>46001</v>
      </c>
      <c r="BN431">
        <v>0</v>
      </c>
      <c r="BO431" t="s">
        <v>6</v>
      </c>
      <c r="BP431">
        <v>0</v>
      </c>
      <c r="BQ431">
        <v>2</v>
      </c>
      <c r="BR431">
        <v>0</v>
      </c>
      <c r="BS431">
        <v>6.56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6</v>
      </c>
      <c r="BZ431">
        <v>110</v>
      </c>
      <c r="CA431">
        <v>70</v>
      </c>
      <c r="CF431">
        <v>0</v>
      </c>
      <c r="CG431">
        <v>0</v>
      </c>
      <c r="CM431">
        <v>0</v>
      </c>
      <c r="CN431" t="s">
        <v>6</v>
      </c>
      <c r="CO431">
        <v>0</v>
      </c>
      <c r="CP431">
        <f t="shared" si="524"/>
        <v>59.01</v>
      </c>
      <c r="CQ431">
        <f t="shared" si="525"/>
        <v>0</v>
      </c>
      <c r="CR431">
        <f t="shared" si="526"/>
        <v>0</v>
      </c>
      <c r="CS431">
        <f t="shared" si="527"/>
        <v>0</v>
      </c>
      <c r="CT431">
        <f t="shared" si="528"/>
        <v>393.40319999999997</v>
      </c>
      <c r="CU431">
        <f t="shared" si="529"/>
        <v>0</v>
      </c>
      <c r="CV431">
        <f t="shared" si="530"/>
        <v>7.03</v>
      </c>
      <c r="CW431">
        <f t="shared" si="531"/>
        <v>0</v>
      </c>
      <c r="CX431">
        <f t="shared" si="532"/>
        <v>0</v>
      </c>
      <c r="CY431">
        <f t="shared" si="533"/>
        <v>58.419899999999998</v>
      </c>
      <c r="CZ431">
        <f t="shared" si="534"/>
        <v>35.405999999999999</v>
      </c>
      <c r="DC431" t="s">
        <v>6</v>
      </c>
      <c r="DD431" t="s">
        <v>6</v>
      </c>
      <c r="DE431" t="s">
        <v>6</v>
      </c>
      <c r="DF431" t="s">
        <v>6</v>
      </c>
      <c r="DG431" t="s">
        <v>6</v>
      </c>
      <c r="DH431" t="s">
        <v>6</v>
      </c>
      <c r="DI431" t="s">
        <v>6</v>
      </c>
      <c r="DJ431" t="s">
        <v>6</v>
      </c>
      <c r="DK431" t="s">
        <v>6</v>
      </c>
      <c r="DL431" t="s">
        <v>6</v>
      </c>
      <c r="DM431" t="s">
        <v>6</v>
      </c>
      <c r="DN431">
        <v>0</v>
      </c>
      <c r="DO431">
        <v>0</v>
      </c>
      <c r="DP431">
        <v>1</v>
      </c>
      <c r="DQ431">
        <v>1</v>
      </c>
      <c r="DU431">
        <v>1003</v>
      </c>
      <c r="DV431" t="s">
        <v>49</v>
      </c>
      <c r="DW431" t="s">
        <v>49</v>
      </c>
      <c r="DX431">
        <v>100</v>
      </c>
      <c r="EE431">
        <v>16510555</v>
      </c>
      <c r="EF431">
        <v>2</v>
      </c>
      <c r="EG431" t="s">
        <v>40</v>
      </c>
      <c r="EH431">
        <v>0</v>
      </c>
      <c r="EI431" t="s">
        <v>6</v>
      </c>
      <c r="EJ431">
        <v>1</v>
      </c>
      <c r="EK431">
        <v>46001</v>
      </c>
      <c r="EL431" t="s">
        <v>64</v>
      </c>
      <c r="EM431" t="s">
        <v>65</v>
      </c>
      <c r="EO431" t="s">
        <v>6</v>
      </c>
      <c r="EQ431">
        <v>131072</v>
      </c>
      <c r="ER431">
        <v>59.97</v>
      </c>
      <c r="ES431">
        <v>0</v>
      </c>
      <c r="ET431">
        <v>0</v>
      </c>
      <c r="EU431">
        <v>0</v>
      </c>
      <c r="EV431">
        <v>59.97</v>
      </c>
      <c r="EW431">
        <v>7.03</v>
      </c>
      <c r="EX431">
        <v>0</v>
      </c>
      <c r="EY431">
        <v>0</v>
      </c>
      <c r="FQ431">
        <v>0</v>
      </c>
      <c r="FR431">
        <f t="shared" si="535"/>
        <v>0</v>
      </c>
      <c r="FS431">
        <v>0</v>
      </c>
      <c r="FT431" t="s">
        <v>44</v>
      </c>
      <c r="FU431" t="s">
        <v>45</v>
      </c>
      <c r="FX431">
        <v>99</v>
      </c>
      <c r="FY431">
        <v>59.5</v>
      </c>
      <c r="GA431" t="s">
        <v>6</v>
      </c>
      <c r="GD431">
        <v>0</v>
      </c>
      <c r="GF431">
        <v>-1538653277</v>
      </c>
      <c r="GG431">
        <v>1</v>
      </c>
      <c r="GH431">
        <v>1</v>
      </c>
      <c r="GI431">
        <v>4</v>
      </c>
      <c r="GJ431">
        <v>0</v>
      </c>
      <c r="GK431">
        <f>ROUND(R431*(S12)/100,2)</f>
        <v>0</v>
      </c>
      <c r="GL431">
        <f t="shared" si="536"/>
        <v>0</v>
      </c>
      <c r="GM431">
        <f t="shared" si="537"/>
        <v>152.84</v>
      </c>
      <c r="GN431">
        <f t="shared" si="538"/>
        <v>152.84</v>
      </c>
      <c r="GO431">
        <f t="shared" si="539"/>
        <v>0</v>
      </c>
      <c r="GP431">
        <f t="shared" si="540"/>
        <v>0</v>
      </c>
      <c r="GR431">
        <v>0</v>
      </c>
      <c r="GS431">
        <v>3</v>
      </c>
      <c r="GT431">
        <v>0</v>
      </c>
      <c r="GU431" t="s">
        <v>6</v>
      </c>
      <c r="GV431">
        <f t="shared" si="541"/>
        <v>0</v>
      </c>
      <c r="GW431">
        <v>1</v>
      </c>
      <c r="GX431">
        <f t="shared" si="542"/>
        <v>0</v>
      </c>
      <c r="HA431">
        <v>0</v>
      </c>
      <c r="HB431">
        <v>0</v>
      </c>
      <c r="IK431">
        <v>0</v>
      </c>
    </row>
    <row r="432" spans="1:255" x14ac:dyDescent="0.2">
      <c r="A432" s="2">
        <v>17</v>
      </c>
      <c r="B432" s="2">
        <v>1</v>
      </c>
      <c r="C432" s="2">
        <f>ROW(SmtRes!A879)</f>
        <v>879</v>
      </c>
      <c r="D432" s="2">
        <f>ROW(EtalonRes!A866)</f>
        <v>866</v>
      </c>
      <c r="E432" s="2" t="s">
        <v>686</v>
      </c>
      <c r="F432" s="2" t="s">
        <v>687</v>
      </c>
      <c r="G432" s="2" t="s">
        <v>688</v>
      </c>
      <c r="H432" s="2" t="s">
        <v>49</v>
      </c>
      <c r="I432" s="2">
        <f>ROUND(45.5/100,9)</f>
        <v>0.45500000000000002</v>
      </c>
      <c r="J432" s="2">
        <v>0</v>
      </c>
      <c r="K432" s="2"/>
      <c r="L432" s="2"/>
      <c r="M432" s="2"/>
      <c r="N432" s="2"/>
      <c r="O432" s="2">
        <f t="shared" si="509"/>
        <v>766.02</v>
      </c>
      <c r="P432" s="2">
        <f t="shared" si="510"/>
        <v>17.27</v>
      </c>
      <c r="Q432" s="2">
        <f t="shared" si="511"/>
        <v>266.32</v>
      </c>
      <c r="R432" s="2">
        <f t="shared" si="512"/>
        <v>0.05</v>
      </c>
      <c r="S432" s="2">
        <f t="shared" si="513"/>
        <v>482.43</v>
      </c>
      <c r="T432" s="2">
        <f t="shared" si="514"/>
        <v>0</v>
      </c>
      <c r="U432" s="2">
        <f t="shared" si="515"/>
        <v>50.729087499999999</v>
      </c>
      <c r="V432" s="2">
        <f t="shared" si="516"/>
        <v>5.6875000000000007E-3</v>
      </c>
      <c r="W432" s="2">
        <f t="shared" si="517"/>
        <v>0</v>
      </c>
      <c r="X432" s="2">
        <f t="shared" si="518"/>
        <v>554.85</v>
      </c>
      <c r="Y432" s="2">
        <f t="shared" si="519"/>
        <v>342.56</v>
      </c>
      <c r="Z432" s="2"/>
      <c r="AA432" s="2">
        <v>16697018</v>
      </c>
      <c r="AB432" s="2">
        <f t="shared" si="520"/>
        <v>1683.57</v>
      </c>
      <c r="AC432" s="2">
        <f t="shared" si="521"/>
        <v>37.96</v>
      </c>
      <c r="AD432" s="2">
        <f>ROUND(((((ET432*1.25))-((EU432*1.25)))+AE432),2)</f>
        <v>585.32000000000005</v>
      </c>
      <c r="AE432" s="2">
        <f>ROUND(((EU432*1.25)),2)</f>
        <v>0.11</v>
      </c>
      <c r="AF432" s="2">
        <f>ROUND(((EV432*1.15)),2)</f>
        <v>1060.29</v>
      </c>
      <c r="AG432" s="2">
        <f t="shared" si="522"/>
        <v>0</v>
      </c>
      <c r="AH432" s="2">
        <f>((EW432*1.15))</f>
        <v>111.49249999999999</v>
      </c>
      <c r="AI432" s="2">
        <f>((EX432*1.25))</f>
        <v>1.2500000000000001E-2</v>
      </c>
      <c r="AJ432" s="2">
        <f t="shared" si="523"/>
        <v>0</v>
      </c>
      <c r="AK432" s="2">
        <v>1428.21</v>
      </c>
      <c r="AL432" s="2">
        <v>37.96</v>
      </c>
      <c r="AM432" s="2">
        <v>468.26</v>
      </c>
      <c r="AN432" s="2">
        <v>0.09</v>
      </c>
      <c r="AO432" s="2">
        <v>921.99</v>
      </c>
      <c r="AP432" s="2">
        <v>0</v>
      </c>
      <c r="AQ432" s="2">
        <v>96.95</v>
      </c>
      <c r="AR432" s="2">
        <v>0.01</v>
      </c>
      <c r="AS432" s="2">
        <v>0</v>
      </c>
      <c r="AT432" s="2">
        <v>115</v>
      </c>
      <c r="AU432" s="2">
        <v>71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6</v>
      </c>
      <c r="BE432" s="2" t="s">
        <v>6</v>
      </c>
      <c r="BF432" s="2" t="s">
        <v>6</v>
      </c>
      <c r="BG432" s="2" t="s">
        <v>6</v>
      </c>
      <c r="BH432" s="2">
        <v>0</v>
      </c>
      <c r="BI432" s="2">
        <v>1</v>
      </c>
      <c r="BJ432" s="2" t="s">
        <v>689</v>
      </c>
      <c r="BK432" s="2"/>
      <c r="BL432" s="2"/>
      <c r="BM432" s="2">
        <v>16001</v>
      </c>
      <c r="BN432" s="2">
        <v>0</v>
      </c>
      <c r="BO432" s="2" t="s">
        <v>6</v>
      </c>
      <c r="BP432" s="2">
        <v>0</v>
      </c>
      <c r="BQ432" s="2">
        <v>2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6</v>
      </c>
      <c r="BZ432" s="2">
        <v>128</v>
      </c>
      <c r="CA432" s="2">
        <v>83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1430</v>
      </c>
      <c r="CO432" s="2">
        <v>0</v>
      </c>
      <c r="CP432" s="2">
        <f t="shared" si="524"/>
        <v>766.02</v>
      </c>
      <c r="CQ432" s="2">
        <f t="shared" si="525"/>
        <v>37.96</v>
      </c>
      <c r="CR432" s="2">
        <f t="shared" si="526"/>
        <v>585.32000000000005</v>
      </c>
      <c r="CS432" s="2">
        <f t="shared" si="527"/>
        <v>0.11</v>
      </c>
      <c r="CT432" s="2">
        <f t="shared" si="528"/>
        <v>1060.29</v>
      </c>
      <c r="CU432" s="2">
        <f t="shared" si="529"/>
        <v>0</v>
      </c>
      <c r="CV432" s="2">
        <f t="shared" si="530"/>
        <v>111.49249999999999</v>
      </c>
      <c r="CW432" s="2">
        <f t="shared" si="531"/>
        <v>1.2500000000000001E-2</v>
      </c>
      <c r="CX432" s="2">
        <f t="shared" si="532"/>
        <v>0</v>
      </c>
      <c r="CY432" s="2">
        <f t="shared" si="533"/>
        <v>554.85200000000009</v>
      </c>
      <c r="CZ432" s="2">
        <f t="shared" si="534"/>
        <v>342.56080000000003</v>
      </c>
      <c r="DA432" s="2"/>
      <c r="DB432" s="2"/>
      <c r="DC432" s="2" t="s">
        <v>6</v>
      </c>
      <c r="DD432" s="2" t="s">
        <v>6</v>
      </c>
      <c r="DE432" s="2" t="s">
        <v>38</v>
      </c>
      <c r="DF432" s="2" t="s">
        <v>38</v>
      </c>
      <c r="DG432" s="2" t="s">
        <v>39</v>
      </c>
      <c r="DH432" s="2" t="s">
        <v>6</v>
      </c>
      <c r="DI432" s="2" t="s">
        <v>39</v>
      </c>
      <c r="DJ432" s="2" t="s">
        <v>38</v>
      </c>
      <c r="DK432" s="2" t="s">
        <v>6</v>
      </c>
      <c r="DL432" s="2" t="s">
        <v>6</v>
      </c>
      <c r="DM432" s="2" t="s">
        <v>6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1003</v>
      </c>
      <c r="DV432" s="2" t="s">
        <v>49</v>
      </c>
      <c r="DW432" s="2" t="s">
        <v>49</v>
      </c>
      <c r="DX432" s="2">
        <v>100</v>
      </c>
      <c r="DY432" s="2"/>
      <c r="DZ432" s="2"/>
      <c r="EA432" s="2"/>
      <c r="EB432" s="2"/>
      <c r="EC432" s="2"/>
      <c r="ED432" s="2"/>
      <c r="EE432" s="2">
        <v>16510514</v>
      </c>
      <c r="EF432" s="2">
        <v>2</v>
      </c>
      <c r="EG432" s="2" t="s">
        <v>40</v>
      </c>
      <c r="EH432" s="2">
        <v>0</v>
      </c>
      <c r="EI432" s="2" t="s">
        <v>6</v>
      </c>
      <c r="EJ432" s="2">
        <v>1</v>
      </c>
      <c r="EK432" s="2">
        <v>16001</v>
      </c>
      <c r="EL432" s="2" t="s">
        <v>563</v>
      </c>
      <c r="EM432" s="2" t="s">
        <v>564</v>
      </c>
      <c r="EN432" s="2"/>
      <c r="EO432" s="2" t="s">
        <v>43</v>
      </c>
      <c r="EP432" s="2"/>
      <c r="EQ432" s="2">
        <v>131072</v>
      </c>
      <c r="ER432" s="2">
        <v>1428.21</v>
      </c>
      <c r="ES432" s="2">
        <v>37.96</v>
      </c>
      <c r="ET432" s="2">
        <v>468.26</v>
      </c>
      <c r="EU432" s="2">
        <v>0.09</v>
      </c>
      <c r="EV432" s="2">
        <v>921.99</v>
      </c>
      <c r="EW432" s="2">
        <v>96.95</v>
      </c>
      <c r="EX432" s="2">
        <v>0.01</v>
      </c>
      <c r="EY432" s="2">
        <v>0</v>
      </c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535"/>
        <v>0</v>
      </c>
      <c r="FS432" s="2">
        <v>0</v>
      </c>
      <c r="FT432" s="2" t="s">
        <v>44</v>
      </c>
      <c r="FU432" s="2" t="s">
        <v>45</v>
      </c>
      <c r="FV432" s="2"/>
      <c r="FW432" s="2"/>
      <c r="FX432" s="2">
        <v>115.2</v>
      </c>
      <c r="FY432" s="2">
        <v>70.55</v>
      </c>
      <c r="FZ432" s="2"/>
      <c r="GA432" s="2" t="s">
        <v>6</v>
      </c>
      <c r="GB432" s="2"/>
      <c r="GC432" s="2"/>
      <c r="GD432" s="2">
        <v>0</v>
      </c>
      <c r="GE432" s="2"/>
      <c r="GF432" s="2">
        <v>-93700583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536"/>
        <v>0</v>
      </c>
      <c r="GM432" s="2">
        <f t="shared" si="537"/>
        <v>1663.43</v>
      </c>
      <c r="GN432" s="2">
        <f t="shared" si="538"/>
        <v>1663.43</v>
      </c>
      <c r="GO432" s="2">
        <f t="shared" si="539"/>
        <v>0</v>
      </c>
      <c r="GP432" s="2">
        <f t="shared" si="540"/>
        <v>0</v>
      </c>
      <c r="GQ432" s="2"/>
      <c r="GR432" s="2">
        <v>0</v>
      </c>
      <c r="GS432" s="2">
        <v>3</v>
      </c>
      <c r="GT432" s="2">
        <v>0</v>
      </c>
      <c r="GU432" s="2" t="s">
        <v>6</v>
      </c>
      <c r="GV432" s="2">
        <f t="shared" si="541"/>
        <v>0</v>
      </c>
      <c r="GW432" s="2">
        <v>1</v>
      </c>
      <c r="GX432" s="2">
        <f t="shared" si="542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17</v>
      </c>
      <c r="B433">
        <v>1</v>
      </c>
      <c r="C433">
        <f>ROW(SmtRes!A898)</f>
        <v>898</v>
      </c>
      <c r="D433">
        <f>ROW(EtalonRes!A880)</f>
        <v>880</v>
      </c>
      <c r="E433" t="s">
        <v>686</v>
      </c>
      <c r="F433" t="s">
        <v>687</v>
      </c>
      <c r="G433" t="s">
        <v>688</v>
      </c>
      <c r="H433" t="s">
        <v>49</v>
      </c>
      <c r="I433">
        <f>ROUND(45.5/100,9)</f>
        <v>0.45500000000000002</v>
      </c>
      <c r="J433">
        <v>0</v>
      </c>
      <c r="O433">
        <f t="shared" si="509"/>
        <v>5025.1099999999997</v>
      </c>
      <c r="P433">
        <f t="shared" si="510"/>
        <v>113.3</v>
      </c>
      <c r="Q433">
        <f t="shared" si="511"/>
        <v>1747.06</v>
      </c>
      <c r="R433">
        <f t="shared" si="512"/>
        <v>0.33</v>
      </c>
      <c r="S433">
        <f t="shared" si="513"/>
        <v>3164.75</v>
      </c>
      <c r="T433">
        <f t="shared" si="514"/>
        <v>0</v>
      </c>
      <c r="U433">
        <f t="shared" si="515"/>
        <v>50.729087499999999</v>
      </c>
      <c r="V433">
        <f t="shared" si="516"/>
        <v>5.6875000000000007E-3</v>
      </c>
      <c r="W433">
        <f t="shared" si="517"/>
        <v>0</v>
      </c>
      <c r="X433">
        <f t="shared" si="518"/>
        <v>3639.84</v>
      </c>
      <c r="Y433">
        <f t="shared" si="519"/>
        <v>2247.21</v>
      </c>
      <c r="AA433">
        <v>16697019</v>
      </c>
      <c r="AB433">
        <f t="shared" si="520"/>
        <v>1683.57</v>
      </c>
      <c r="AC433">
        <f t="shared" si="521"/>
        <v>37.96</v>
      </c>
      <c r="AD433">
        <f>ROUND(((((ET433*1.25))-((EU433*1.25)))+AE433),2)</f>
        <v>585.32000000000005</v>
      </c>
      <c r="AE433">
        <f>ROUND(((EU433*1.25)),2)</f>
        <v>0.11</v>
      </c>
      <c r="AF433">
        <f>ROUND(((EV433*1.15)),2)</f>
        <v>1060.29</v>
      </c>
      <c r="AG433">
        <f t="shared" si="522"/>
        <v>0</v>
      </c>
      <c r="AH433">
        <f>((EW433*1.15))</f>
        <v>111.49249999999999</v>
      </c>
      <c r="AI433">
        <f>((EX433*1.25))</f>
        <v>1.2500000000000001E-2</v>
      </c>
      <c r="AJ433">
        <f t="shared" si="523"/>
        <v>0</v>
      </c>
      <c r="AK433">
        <v>1428.21</v>
      </c>
      <c r="AL433">
        <v>37.96</v>
      </c>
      <c r="AM433">
        <v>468.26</v>
      </c>
      <c r="AN433">
        <v>0.09</v>
      </c>
      <c r="AO433">
        <v>921.99</v>
      </c>
      <c r="AP433">
        <v>0</v>
      </c>
      <c r="AQ433">
        <v>96.95</v>
      </c>
      <c r="AR433">
        <v>0.01</v>
      </c>
      <c r="AS433">
        <v>0</v>
      </c>
      <c r="AT433">
        <v>115</v>
      </c>
      <c r="AU433">
        <v>71</v>
      </c>
      <c r="AV433">
        <v>1</v>
      </c>
      <c r="AW433">
        <v>1</v>
      </c>
      <c r="AZ433">
        <v>6.56</v>
      </c>
      <c r="BA433">
        <v>6.56</v>
      </c>
      <c r="BB433">
        <v>6.56</v>
      </c>
      <c r="BC433">
        <v>6.56</v>
      </c>
      <c r="BD433" t="s">
        <v>6</v>
      </c>
      <c r="BE433" t="s">
        <v>6</v>
      </c>
      <c r="BF433" t="s">
        <v>6</v>
      </c>
      <c r="BG433" t="s">
        <v>6</v>
      </c>
      <c r="BH433">
        <v>0</v>
      </c>
      <c r="BI433">
        <v>1</v>
      </c>
      <c r="BJ433" t="s">
        <v>689</v>
      </c>
      <c r="BM433">
        <v>16001</v>
      </c>
      <c r="BN433">
        <v>0</v>
      </c>
      <c r="BO433" t="s">
        <v>6</v>
      </c>
      <c r="BP433">
        <v>0</v>
      </c>
      <c r="BQ433">
        <v>2</v>
      </c>
      <c r="BR433">
        <v>0</v>
      </c>
      <c r="BS433">
        <v>6.56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6</v>
      </c>
      <c r="BZ433">
        <v>128</v>
      </c>
      <c r="CA433">
        <v>83</v>
      </c>
      <c r="CF433">
        <v>0</v>
      </c>
      <c r="CG433">
        <v>0</v>
      </c>
      <c r="CM433">
        <v>0</v>
      </c>
      <c r="CN433" t="s">
        <v>1430</v>
      </c>
      <c r="CO433">
        <v>0</v>
      </c>
      <c r="CP433">
        <f t="shared" si="524"/>
        <v>5025.1099999999997</v>
      </c>
      <c r="CQ433">
        <f t="shared" si="525"/>
        <v>249.01759999999999</v>
      </c>
      <c r="CR433">
        <f t="shared" si="526"/>
        <v>3839.6992</v>
      </c>
      <c r="CS433">
        <f t="shared" si="527"/>
        <v>0.72159999999999991</v>
      </c>
      <c r="CT433">
        <f t="shared" si="528"/>
        <v>6955.5023999999994</v>
      </c>
      <c r="CU433">
        <f t="shared" si="529"/>
        <v>0</v>
      </c>
      <c r="CV433">
        <f t="shared" si="530"/>
        <v>111.49249999999999</v>
      </c>
      <c r="CW433">
        <f t="shared" si="531"/>
        <v>1.2500000000000001E-2</v>
      </c>
      <c r="CX433">
        <f t="shared" si="532"/>
        <v>0</v>
      </c>
      <c r="CY433">
        <f t="shared" si="533"/>
        <v>3639.8420000000001</v>
      </c>
      <c r="CZ433">
        <f t="shared" si="534"/>
        <v>2247.2067999999999</v>
      </c>
      <c r="DC433" t="s">
        <v>6</v>
      </c>
      <c r="DD433" t="s">
        <v>6</v>
      </c>
      <c r="DE433" t="s">
        <v>38</v>
      </c>
      <c r="DF433" t="s">
        <v>38</v>
      </c>
      <c r="DG433" t="s">
        <v>39</v>
      </c>
      <c r="DH433" t="s">
        <v>6</v>
      </c>
      <c r="DI433" t="s">
        <v>39</v>
      </c>
      <c r="DJ433" t="s">
        <v>38</v>
      </c>
      <c r="DK433" t="s">
        <v>6</v>
      </c>
      <c r="DL433" t="s">
        <v>6</v>
      </c>
      <c r="DM433" t="s">
        <v>6</v>
      </c>
      <c r="DN433">
        <v>0</v>
      </c>
      <c r="DO433">
        <v>0</v>
      </c>
      <c r="DP433">
        <v>1</v>
      </c>
      <c r="DQ433">
        <v>1</v>
      </c>
      <c r="DU433">
        <v>1003</v>
      </c>
      <c r="DV433" t="s">
        <v>49</v>
      </c>
      <c r="DW433" t="s">
        <v>49</v>
      </c>
      <c r="DX433">
        <v>100</v>
      </c>
      <c r="EE433">
        <v>16510514</v>
      </c>
      <c r="EF433">
        <v>2</v>
      </c>
      <c r="EG433" t="s">
        <v>40</v>
      </c>
      <c r="EH433">
        <v>0</v>
      </c>
      <c r="EI433" t="s">
        <v>6</v>
      </c>
      <c r="EJ433">
        <v>1</v>
      </c>
      <c r="EK433">
        <v>16001</v>
      </c>
      <c r="EL433" t="s">
        <v>563</v>
      </c>
      <c r="EM433" t="s">
        <v>564</v>
      </c>
      <c r="EO433" t="s">
        <v>43</v>
      </c>
      <c r="EQ433">
        <v>131072</v>
      </c>
      <c r="ER433">
        <v>1428.21</v>
      </c>
      <c r="ES433">
        <v>37.96</v>
      </c>
      <c r="ET433">
        <v>468.26</v>
      </c>
      <c r="EU433">
        <v>0.09</v>
      </c>
      <c r="EV433">
        <v>921.99</v>
      </c>
      <c r="EW433">
        <v>96.95</v>
      </c>
      <c r="EX433">
        <v>0.01</v>
      </c>
      <c r="EY433">
        <v>0</v>
      </c>
      <c r="FQ433">
        <v>0</v>
      </c>
      <c r="FR433">
        <f t="shared" si="535"/>
        <v>0</v>
      </c>
      <c r="FS433">
        <v>0</v>
      </c>
      <c r="FT433" t="s">
        <v>44</v>
      </c>
      <c r="FU433" t="s">
        <v>45</v>
      </c>
      <c r="FX433">
        <v>115.2</v>
      </c>
      <c r="FY433">
        <v>70.55</v>
      </c>
      <c r="GA433" t="s">
        <v>6</v>
      </c>
      <c r="GD433">
        <v>0</v>
      </c>
      <c r="GF433">
        <v>-93700583</v>
      </c>
      <c r="GG433">
        <v>1</v>
      </c>
      <c r="GH433">
        <v>1</v>
      </c>
      <c r="GI433">
        <v>4</v>
      </c>
      <c r="GJ433">
        <v>0</v>
      </c>
      <c r="GK433">
        <f>ROUND(R433*(S12)/100,2)</f>
        <v>0</v>
      </c>
      <c r="GL433">
        <f t="shared" si="536"/>
        <v>0</v>
      </c>
      <c r="GM433">
        <f t="shared" si="537"/>
        <v>10912.16</v>
      </c>
      <c r="GN433">
        <f t="shared" si="538"/>
        <v>10912.16</v>
      </c>
      <c r="GO433">
        <f t="shared" si="539"/>
        <v>0</v>
      </c>
      <c r="GP433">
        <f t="shared" si="540"/>
        <v>0</v>
      </c>
      <c r="GR433">
        <v>0</v>
      </c>
      <c r="GS433">
        <v>3</v>
      </c>
      <c r="GT433">
        <v>0</v>
      </c>
      <c r="GU433" t="s">
        <v>6</v>
      </c>
      <c r="GV433">
        <f t="shared" si="541"/>
        <v>0</v>
      </c>
      <c r="GW433">
        <v>1</v>
      </c>
      <c r="GX433">
        <f t="shared" si="542"/>
        <v>0</v>
      </c>
      <c r="HA433">
        <v>0</v>
      </c>
      <c r="HB433">
        <v>0</v>
      </c>
      <c r="IK433">
        <v>0</v>
      </c>
    </row>
    <row r="434" spans="1:255" x14ac:dyDescent="0.2">
      <c r="A434" s="2">
        <v>18</v>
      </c>
      <c r="B434" s="2">
        <v>1</v>
      </c>
      <c r="C434" s="2">
        <v>871</v>
      </c>
      <c r="D434" s="2"/>
      <c r="E434" s="2" t="s">
        <v>690</v>
      </c>
      <c r="F434" s="2" t="s">
        <v>691</v>
      </c>
      <c r="G434" s="2" t="s">
        <v>692</v>
      </c>
      <c r="H434" s="2" t="s">
        <v>440</v>
      </c>
      <c r="I434" s="2">
        <f>I432*J434</f>
        <v>36</v>
      </c>
      <c r="J434" s="2">
        <v>79.120879120879124</v>
      </c>
      <c r="K434" s="2"/>
      <c r="L434" s="2"/>
      <c r="M434" s="2"/>
      <c r="N434" s="2"/>
      <c r="O434" s="2">
        <f t="shared" si="509"/>
        <v>1656.72</v>
      </c>
      <c r="P434" s="2">
        <f t="shared" si="510"/>
        <v>1656.72</v>
      </c>
      <c r="Q434" s="2">
        <f t="shared" si="511"/>
        <v>0</v>
      </c>
      <c r="R434" s="2">
        <f t="shared" si="512"/>
        <v>0</v>
      </c>
      <c r="S434" s="2">
        <f t="shared" si="513"/>
        <v>0</v>
      </c>
      <c r="T434" s="2">
        <f t="shared" si="514"/>
        <v>0</v>
      </c>
      <c r="U434" s="2">
        <f t="shared" si="515"/>
        <v>0</v>
      </c>
      <c r="V434" s="2">
        <f t="shared" si="516"/>
        <v>0</v>
      </c>
      <c r="W434" s="2">
        <f t="shared" si="517"/>
        <v>0</v>
      </c>
      <c r="X434" s="2">
        <f t="shared" si="518"/>
        <v>0</v>
      </c>
      <c r="Y434" s="2">
        <f t="shared" si="519"/>
        <v>0</v>
      </c>
      <c r="Z434" s="2"/>
      <c r="AA434" s="2">
        <v>16697018</v>
      </c>
      <c r="AB434" s="2">
        <f t="shared" si="520"/>
        <v>46.02</v>
      </c>
      <c r="AC434" s="2">
        <f t="shared" si="521"/>
        <v>46.02</v>
      </c>
      <c r="AD434" s="2">
        <f t="shared" ref="AD434:AD451" si="543">ROUND((((ET434)-(EU434))+AE434),2)</f>
        <v>0</v>
      </c>
      <c r="AE434" s="2">
        <f t="shared" ref="AE434:AE451" si="544">ROUND((EU434),2)</f>
        <v>0</v>
      </c>
      <c r="AF434" s="2">
        <f t="shared" ref="AF434:AF451" si="545">ROUND((EV434),2)</f>
        <v>0</v>
      </c>
      <c r="AG434" s="2">
        <f t="shared" si="522"/>
        <v>0</v>
      </c>
      <c r="AH434" s="2">
        <f t="shared" ref="AH434:AH451" si="546">(EW434)</f>
        <v>0</v>
      </c>
      <c r="AI434" s="2">
        <f t="shared" ref="AI434:AI451" si="547">(EX434)</f>
        <v>0</v>
      </c>
      <c r="AJ434" s="2">
        <f t="shared" si="523"/>
        <v>0</v>
      </c>
      <c r="AK434" s="2">
        <v>46.02</v>
      </c>
      <c r="AL434" s="2">
        <v>46.02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115</v>
      </c>
      <c r="AU434" s="2">
        <v>71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6</v>
      </c>
      <c r="BE434" s="2" t="s">
        <v>6</v>
      </c>
      <c r="BF434" s="2" t="s">
        <v>6</v>
      </c>
      <c r="BG434" s="2" t="s">
        <v>6</v>
      </c>
      <c r="BH434" s="2">
        <v>3</v>
      </c>
      <c r="BI434" s="2">
        <v>1</v>
      </c>
      <c r="BJ434" s="2" t="s">
        <v>693</v>
      </c>
      <c r="BK434" s="2"/>
      <c r="BL434" s="2"/>
      <c r="BM434" s="2">
        <v>16001</v>
      </c>
      <c r="BN434" s="2">
        <v>0</v>
      </c>
      <c r="BO434" s="2" t="s">
        <v>6</v>
      </c>
      <c r="BP434" s="2">
        <v>0</v>
      </c>
      <c r="BQ434" s="2">
        <v>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6</v>
      </c>
      <c r="BZ434" s="2">
        <v>128</v>
      </c>
      <c r="CA434" s="2">
        <v>83</v>
      </c>
      <c r="CB434" s="2"/>
      <c r="CC434" s="2"/>
      <c r="CD434" s="2"/>
      <c r="CE434" s="2"/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6</v>
      </c>
      <c r="CO434" s="2">
        <v>0</v>
      </c>
      <c r="CP434" s="2">
        <f t="shared" si="524"/>
        <v>1656.72</v>
      </c>
      <c r="CQ434" s="2">
        <f t="shared" si="525"/>
        <v>46.02</v>
      </c>
      <c r="CR434" s="2">
        <f t="shared" si="526"/>
        <v>0</v>
      </c>
      <c r="CS434" s="2">
        <f t="shared" si="527"/>
        <v>0</v>
      </c>
      <c r="CT434" s="2">
        <f t="shared" si="528"/>
        <v>0</v>
      </c>
      <c r="CU434" s="2">
        <f t="shared" si="529"/>
        <v>0</v>
      </c>
      <c r="CV434" s="2">
        <f t="shared" si="530"/>
        <v>0</v>
      </c>
      <c r="CW434" s="2">
        <f t="shared" si="531"/>
        <v>0</v>
      </c>
      <c r="CX434" s="2">
        <f t="shared" si="532"/>
        <v>0</v>
      </c>
      <c r="CY434" s="2">
        <f t="shared" si="533"/>
        <v>0</v>
      </c>
      <c r="CZ434" s="2">
        <f t="shared" si="534"/>
        <v>0</v>
      </c>
      <c r="DA434" s="2"/>
      <c r="DB434" s="2"/>
      <c r="DC434" s="2" t="s">
        <v>6</v>
      </c>
      <c r="DD434" s="2" t="s">
        <v>6</v>
      </c>
      <c r="DE434" s="2" t="s">
        <v>6</v>
      </c>
      <c r="DF434" s="2" t="s">
        <v>6</v>
      </c>
      <c r="DG434" s="2" t="s">
        <v>6</v>
      </c>
      <c r="DH434" s="2" t="s">
        <v>6</v>
      </c>
      <c r="DI434" s="2" t="s">
        <v>6</v>
      </c>
      <c r="DJ434" s="2" t="s">
        <v>6</v>
      </c>
      <c r="DK434" s="2" t="s">
        <v>6</v>
      </c>
      <c r="DL434" s="2" t="s">
        <v>6</v>
      </c>
      <c r="DM434" s="2" t="s">
        <v>6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1010</v>
      </c>
      <c r="DV434" s="2" t="s">
        <v>440</v>
      </c>
      <c r="DW434" s="2" t="s">
        <v>440</v>
      </c>
      <c r="DX434" s="2">
        <v>1</v>
      </c>
      <c r="DY434" s="2"/>
      <c r="DZ434" s="2"/>
      <c r="EA434" s="2"/>
      <c r="EB434" s="2"/>
      <c r="EC434" s="2"/>
      <c r="ED434" s="2"/>
      <c r="EE434" s="2">
        <v>16510514</v>
      </c>
      <c r="EF434" s="2">
        <v>2</v>
      </c>
      <c r="EG434" s="2" t="s">
        <v>40</v>
      </c>
      <c r="EH434" s="2">
        <v>0</v>
      </c>
      <c r="EI434" s="2" t="s">
        <v>6</v>
      </c>
      <c r="EJ434" s="2">
        <v>1</v>
      </c>
      <c r="EK434" s="2">
        <v>16001</v>
      </c>
      <c r="EL434" s="2" t="s">
        <v>563</v>
      </c>
      <c r="EM434" s="2" t="s">
        <v>564</v>
      </c>
      <c r="EN434" s="2"/>
      <c r="EO434" s="2" t="s">
        <v>6</v>
      </c>
      <c r="EP434" s="2"/>
      <c r="EQ434" s="2">
        <v>0</v>
      </c>
      <c r="ER434" s="2">
        <v>46.02</v>
      </c>
      <c r="ES434" s="2">
        <v>46.02</v>
      </c>
      <c r="ET434" s="2">
        <v>0</v>
      </c>
      <c r="EU434" s="2">
        <v>0</v>
      </c>
      <c r="EV434" s="2">
        <v>0</v>
      </c>
      <c r="EW434" s="2">
        <v>0</v>
      </c>
      <c r="EX434" s="2">
        <v>0</v>
      </c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535"/>
        <v>0</v>
      </c>
      <c r="FS434" s="2">
        <v>0</v>
      </c>
      <c r="FT434" s="2" t="s">
        <v>44</v>
      </c>
      <c r="FU434" s="2" t="s">
        <v>45</v>
      </c>
      <c r="FV434" s="2"/>
      <c r="FW434" s="2"/>
      <c r="FX434" s="2">
        <v>115.2</v>
      </c>
      <c r="FY434" s="2">
        <v>70.55</v>
      </c>
      <c r="FZ434" s="2"/>
      <c r="GA434" s="2" t="s">
        <v>6</v>
      </c>
      <c r="GB434" s="2"/>
      <c r="GC434" s="2"/>
      <c r="GD434" s="2">
        <v>0</v>
      </c>
      <c r="GE434" s="2"/>
      <c r="GF434" s="2">
        <v>177461773</v>
      </c>
      <c r="GG434" s="2">
        <v>2</v>
      </c>
      <c r="GH434" s="2">
        <v>1</v>
      </c>
      <c r="GI434" s="2">
        <v>-2</v>
      </c>
      <c r="GJ434" s="2">
        <v>0</v>
      </c>
      <c r="GK434" s="2">
        <f>ROUND(R434*(R12)/100,2)</f>
        <v>0</v>
      </c>
      <c r="GL434" s="2">
        <f t="shared" si="536"/>
        <v>0</v>
      </c>
      <c r="GM434" s="2">
        <f t="shared" si="537"/>
        <v>1656.72</v>
      </c>
      <c r="GN434" s="2">
        <f t="shared" si="538"/>
        <v>1656.72</v>
      </c>
      <c r="GO434" s="2">
        <f t="shared" si="539"/>
        <v>0</v>
      </c>
      <c r="GP434" s="2">
        <f t="shared" si="540"/>
        <v>0</v>
      </c>
      <c r="GQ434" s="2"/>
      <c r="GR434" s="2">
        <v>0</v>
      </c>
      <c r="GS434" s="2">
        <v>3</v>
      </c>
      <c r="GT434" s="2">
        <v>0</v>
      </c>
      <c r="GU434" s="2" t="s">
        <v>6</v>
      </c>
      <c r="GV434" s="2">
        <f t="shared" si="541"/>
        <v>0</v>
      </c>
      <c r="GW434" s="2">
        <v>1</v>
      </c>
      <c r="GX434" s="2">
        <f t="shared" si="542"/>
        <v>0</v>
      </c>
      <c r="GY434" s="2"/>
      <c r="GZ434" s="2"/>
      <c r="HA434" s="2">
        <v>0</v>
      </c>
      <c r="HB434" s="2">
        <v>0</v>
      </c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18</v>
      </c>
      <c r="B435">
        <v>1</v>
      </c>
      <c r="C435">
        <v>890</v>
      </c>
      <c r="E435" t="s">
        <v>690</v>
      </c>
      <c r="F435" t="s">
        <v>691</v>
      </c>
      <c r="G435" t="s">
        <v>692</v>
      </c>
      <c r="H435" t="s">
        <v>440</v>
      </c>
      <c r="I435">
        <f>I433*J435</f>
        <v>36</v>
      </c>
      <c r="J435">
        <v>79.120879120879124</v>
      </c>
      <c r="O435">
        <f t="shared" si="509"/>
        <v>10868.08</v>
      </c>
      <c r="P435">
        <f t="shared" si="510"/>
        <v>10868.08</v>
      </c>
      <c r="Q435">
        <f t="shared" si="511"/>
        <v>0</v>
      </c>
      <c r="R435">
        <f t="shared" si="512"/>
        <v>0</v>
      </c>
      <c r="S435">
        <f t="shared" si="513"/>
        <v>0</v>
      </c>
      <c r="T435">
        <f t="shared" si="514"/>
        <v>0</v>
      </c>
      <c r="U435">
        <f t="shared" si="515"/>
        <v>0</v>
      </c>
      <c r="V435">
        <f t="shared" si="516"/>
        <v>0</v>
      </c>
      <c r="W435">
        <f t="shared" si="517"/>
        <v>0</v>
      </c>
      <c r="X435">
        <f t="shared" si="518"/>
        <v>0</v>
      </c>
      <c r="Y435">
        <f t="shared" si="519"/>
        <v>0</v>
      </c>
      <c r="AA435">
        <v>16697019</v>
      </c>
      <c r="AB435">
        <f t="shared" si="520"/>
        <v>46.02</v>
      </c>
      <c r="AC435">
        <f t="shared" si="521"/>
        <v>46.02</v>
      </c>
      <c r="AD435">
        <f t="shared" si="543"/>
        <v>0</v>
      </c>
      <c r="AE435">
        <f t="shared" si="544"/>
        <v>0</v>
      </c>
      <c r="AF435">
        <f t="shared" si="545"/>
        <v>0</v>
      </c>
      <c r="AG435">
        <f t="shared" si="522"/>
        <v>0</v>
      </c>
      <c r="AH435">
        <f t="shared" si="546"/>
        <v>0</v>
      </c>
      <c r="AI435">
        <f t="shared" si="547"/>
        <v>0</v>
      </c>
      <c r="AJ435">
        <f t="shared" si="523"/>
        <v>0</v>
      </c>
      <c r="AK435">
        <v>46.02</v>
      </c>
      <c r="AL435">
        <v>46.02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115</v>
      </c>
      <c r="AU435">
        <v>71</v>
      </c>
      <c r="AV435">
        <v>1</v>
      </c>
      <c r="AW435">
        <v>1</v>
      </c>
      <c r="AZ435">
        <v>6.56</v>
      </c>
      <c r="BA435">
        <v>1</v>
      </c>
      <c r="BB435">
        <v>1</v>
      </c>
      <c r="BC435">
        <v>6.56</v>
      </c>
      <c r="BD435" t="s">
        <v>6</v>
      </c>
      <c r="BE435" t="s">
        <v>6</v>
      </c>
      <c r="BF435" t="s">
        <v>6</v>
      </c>
      <c r="BG435" t="s">
        <v>6</v>
      </c>
      <c r="BH435">
        <v>3</v>
      </c>
      <c r="BI435">
        <v>1</v>
      </c>
      <c r="BJ435" t="s">
        <v>693</v>
      </c>
      <c r="BM435">
        <v>16001</v>
      </c>
      <c r="BN435">
        <v>0</v>
      </c>
      <c r="BO435" t="s">
        <v>6</v>
      </c>
      <c r="BP435">
        <v>0</v>
      </c>
      <c r="BQ435">
        <v>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6</v>
      </c>
      <c r="BZ435">
        <v>128</v>
      </c>
      <c r="CA435">
        <v>83</v>
      </c>
      <c r="CF435">
        <v>0</v>
      </c>
      <c r="CG435">
        <v>0</v>
      </c>
      <c r="CM435">
        <v>0</v>
      </c>
      <c r="CN435" t="s">
        <v>6</v>
      </c>
      <c r="CO435">
        <v>0</v>
      </c>
      <c r="CP435">
        <f t="shared" si="524"/>
        <v>10868.08</v>
      </c>
      <c r="CQ435">
        <f t="shared" si="525"/>
        <v>301.89120000000003</v>
      </c>
      <c r="CR435">
        <f t="shared" si="526"/>
        <v>0</v>
      </c>
      <c r="CS435">
        <f t="shared" si="527"/>
        <v>0</v>
      </c>
      <c r="CT435">
        <f t="shared" si="528"/>
        <v>0</v>
      </c>
      <c r="CU435">
        <f t="shared" si="529"/>
        <v>0</v>
      </c>
      <c r="CV435">
        <f t="shared" si="530"/>
        <v>0</v>
      </c>
      <c r="CW435">
        <f t="shared" si="531"/>
        <v>0</v>
      </c>
      <c r="CX435">
        <f t="shared" si="532"/>
        <v>0</v>
      </c>
      <c r="CY435">
        <f t="shared" si="533"/>
        <v>0</v>
      </c>
      <c r="CZ435">
        <f t="shared" si="534"/>
        <v>0</v>
      </c>
      <c r="DC435" t="s">
        <v>6</v>
      </c>
      <c r="DD435" t="s">
        <v>6</v>
      </c>
      <c r="DE435" t="s">
        <v>6</v>
      </c>
      <c r="DF435" t="s">
        <v>6</v>
      </c>
      <c r="DG435" t="s">
        <v>6</v>
      </c>
      <c r="DH435" t="s">
        <v>6</v>
      </c>
      <c r="DI435" t="s">
        <v>6</v>
      </c>
      <c r="DJ435" t="s">
        <v>6</v>
      </c>
      <c r="DK435" t="s">
        <v>6</v>
      </c>
      <c r="DL435" t="s">
        <v>6</v>
      </c>
      <c r="DM435" t="s">
        <v>6</v>
      </c>
      <c r="DN435">
        <v>0</v>
      </c>
      <c r="DO435">
        <v>0</v>
      </c>
      <c r="DP435">
        <v>1</v>
      </c>
      <c r="DQ435">
        <v>1</v>
      </c>
      <c r="DU435">
        <v>1010</v>
      </c>
      <c r="DV435" t="s">
        <v>440</v>
      </c>
      <c r="DW435" t="s">
        <v>440</v>
      </c>
      <c r="DX435">
        <v>1</v>
      </c>
      <c r="EE435">
        <v>16510514</v>
      </c>
      <c r="EF435">
        <v>2</v>
      </c>
      <c r="EG435" t="s">
        <v>40</v>
      </c>
      <c r="EH435">
        <v>0</v>
      </c>
      <c r="EI435" t="s">
        <v>6</v>
      </c>
      <c r="EJ435">
        <v>1</v>
      </c>
      <c r="EK435">
        <v>16001</v>
      </c>
      <c r="EL435" t="s">
        <v>563</v>
      </c>
      <c r="EM435" t="s">
        <v>564</v>
      </c>
      <c r="EO435" t="s">
        <v>6</v>
      </c>
      <c r="EQ435">
        <v>0</v>
      </c>
      <c r="ER435">
        <v>46.02</v>
      </c>
      <c r="ES435">
        <v>46.02</v>
      </c>
      <c r="ET435">
        <v>0</v>
      </c>
      <c r="EU435">
        <v>0</v>
      </c>
      <c r="EV435">
        <v>0</v>
      </c>
      <c r="EW435">
        <v>0</v>
      </c>
      <c r="EX435">
        <v>0</v>
      </c>
      <c r="FQ435">
        <v>0</v>
      </c>
      <c r="FR435">
        <f t="shared" si="535"/>
        <v>0</v>
      </c>
      <c r="FS435">
        <v>0</v>
      </c>
      <c r="FT435" t="s">
        <v>44</v>
      </c>
      <c r="FU435" t="s">
        <v>45</v>
      </c>
      <c r="FX435">
        <v>115.2</v>
      </c>
      <c r="FY435">
        <v>70.55</v>
      </c>
      <c r="GA435" t="s">
        <v>6</v>
      </c>
      <c r="GD435">
        <v>0</v>
      </c>
      <c r="GF435">
        <v>177461773</v>
      </c>
      <c r="GG435">
        <v>1</v>
      </c>
      <c r="GH435">
        <v>1</v>
      </c>
      <c r="GI435">
        <v>4</v>
      </c>
      <c r="GJ435">
        <v>0</v>
      </c>
      <c r="GK435">
        <f>ROUND(R435*(S12)/100,2)</f>
        <v>0</v>
      </c>
      <c r="GL435">
        <f t="shared" si="536"/>
        <v>0</v>
      </c>
      <c r="GM435">
        <f t="shared" si="537"/>
        <v>10868.08</v>
      </c>
      <c r="GN435">
        <f t="shared" si="538"/>
        <v>10868.08</v>
      </c>
      <c r="GO435">
        <f t="shared" si="539"/>
        <v>0</v>
      </c>
      <c r="GP435">
        <f t="shared" si="540"/>
        <v>0</v>
      </c>
      <c r="GR435">
        <v>0</v>
      </c>
      <c r="GS435">
        <v>3</v>
      </c>
      <c r="GT435">
        <v>0</v>
      </c>
      <c r="GU435" t="s">
        <v>6</v>
      </c>
      <c r="GV435">
        <f t="shared" si="541"/>
        <v>0</v>
      </c>
      <c r="GW435">
        <v>1</v>
      </c>
      <c r="GX435">
        <f t="shared" si="542"/>
        <v>0</v>
      </c>
      <c r="HA435">
        <v>0</v>
      </c>
      <c r="HB435">
        <v>0</v>
      </c>
      <c r="IK435">
        <v>0</v>
      </c>
    </row>
    <row r="436" spans="1:255" x14ac:dyDescent="0.2">
      <c r="A436" s="2">
        <v>18</v>
      </c>
      <c r="B436" s="2">
        <v>1</v>
      </c>
      <c r="C436" s="2">
        <v>872</v>
      </c>
      <c r="D436" s="2"/>
      <c r="E436" s="2" t="s">
        <v>694</v>
      </c>
      <c r="F436" s="2" t="s">
        <v>695</v>
      </c>
      <c r="G436" s="2" t="s">
        <v>696</v>
      </c>
      <c r="H436" s="2" t="s">
        <v>440</v>
      </c>
      <c r="I436" s="2">
        <f>I432*J436</f>
        <v>35</v>
      </c>
      <c r="J436" s="2">
        <v>76.92307692307692</v>
      </c>
      <c r="K436" s="2"/>
      <c r="L436" s="2"/>
      <c r="M436" s="2"/>
      <c r="N436" s="2"/>
      <c r="O436" s="2">
        <f t="shared" si="509"/>
        <v>1828.75</v>
      </c>
      <c r="P436" s="2">
        <f t="shared" si="510"/>
        <v>1828.75</v>
      </c>
      <c r="Q436" s="2">
        <f t="shared" si="511"/>
        <v>0</v>
      </c>
      <c r="R436" s="2">
        <f t="shared" si="512"/>
        <v>0</v>
      </c>
      <c r="S436" s="2">
        <f t="shared" si="513"/>
        <v>0</v>
      </c>
      <c r="T436" s="2">
        <f t="shared" si="514"/>
        <v>0</v>
      </c>
      <c r="U436" s="2">
        <f t="shared" si="515"/>
        <v>0</v>
      </c>
      <c r="V436" s="2">
        <f t="shared" si="516"/>
        <v>0</v>
      </c>
      <c r="W436" s="2">
        <f t="shared" si="517"/>
        <v>0</v>
      </c>
      <c r="X436" s="2">
        <f t="shared" si="518"/>
        <v>0</v>
      </c>
      <c r="Y436" s="2">
        <f t="shared" si="519"/>
        <v>0</v>
      </c>
      <c r="Z436" s="2"/>
      <c r="AA436" s="2">
        <v>16697018</v>
      </c>
      <c r="AB436" s="2">
        <f t="shared" si="520"/>
        <v>52.25</v>
      </c>
      <c r="AC436" s="2">
        <f t="shared" si="521"/>
        <v>52.25</v>
      </c>
      <c r="AD436" s="2">
        <f t="shared" si="543"/>
        <v>0</v>
      </c>
      <c r="AE436" s="2">
        <f t="shared" si="544"/>
        <v>0</v>
      </c>
      <c r="AF436" s="2">
        <f t="shared" si="545"/>
        <v>0</v>
      </c>
      <c r="AG436" s="2">
        <f t="shared" si="522"/>
        <v>0</v>
      </c>
      <c r="AH436" s="2">
        <f t="shared" si="546"/>
        <v>0</v>
      </c>
      <c r="AI436" s="2">
        <f t="shared" si="547"/>
        <v>0</v>
      </c>
      <c r="AJ436" s="2">
        <f t="shared" si="523"/>
        <v>0</v>
      </c>
      <c r="AK436" s="2">
        <v>52.25</v>
      </c>
      <c r="AL436" s="2">
        <v>52.25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115</v>
      </c>
      <c r="AU436" s="2">
        <v>71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6</v>
      </c>
      <c r="BE436" s="2" t="s">
        <v>6</v>
      </c>
      <c r="BF436" s="2" t="s">
        <v>6</v>
      </c>
      <c r="BG436" s="2" t="s">
        <v>6</v>
      </c>
      <c r="BH436" s="2">
        <v>3</v>
      </c>
      <c r="BI436" s="2">
        <v>1</v>
      </c>
      <c r="BJ436" s="2" t="s">
        <v>697</v>
      </c>
      <c r="BK436" s="2"/>
      <c r="BL436" s="2"/>
      <c r="BM436" s="2">
        <v>16001</v>
      </c>
      <c r="BN436" s="2">
        <v>0</v>
      </c>
      <c r="BO436" s="2" t="s">
        <v>6</v>
      </c>
      <c r="BP436" s="2">
        <v>0</v>
      </c>
      <c r="BQ436" s="2">
        <v>2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6</v>
      </c>
      <c r="BZ436" s="2">
        <v>128</v>
      </c>
      <c r="CA436" s="2">
        <v>83</v>
      </c>
      <c r="CB436" s="2"/>
      <c r="CC436" s="2"/>
      <c r="CD436" s="2"/>
      <c r="CE436" s="2"/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6</v>
      </c>
      <c r="CO436" s="2">
        <v>0</v>
      </c>
      <c r="CP436" s="2">
        <f t="shared" si="524"/>
        <v>1828.75</v>
      </c>
      <c r="CQ436" s="2">
        <f t="shared" si="525"/>
        <v>52.25</v>
      </c>
      <c r="CR436" s="2">
        <f t="shared" si="526"/>
        <v>0</v>
      </c>
      <c r="CS436" s="2">
        <f t="shared" si="527"/>
        <v>0</v>
      </c>
      <c r="CT436" s="2">
        <f t="shared" si="528"/>
        <v>0</v>
      </c>
      <c r="CU436" s="2">
        <f t="shared" si="529"/>
        <v>0</v>
      </c>
      <c r="CV436" s="2">
        <f t="shared" si="530"/>
        <v>0</v>
      </c>
      <c r="CW436" s="2">
        <f t="shared" si="531"/>
        <v>0</v>
      </c>
      <c r="CX436" s="2">
        <f t="shared" si="532"/>
        <v>0</v>
      </c>
      <c r="CY436" s="2">
        <f t="shared" si="533"/>
        <v>0</v>
      </c>
      <c r="CZ436" s="2">
        <f t="shared" si="534"/>
        <v>0</v>
      </c>
      <c r="DA436" s="2"/>
      <c r="DB436" s="2"/>
      <c r="DC436" s="2" t="s">
        <v>6</v>
      </c>
      <c r="DD436" s="2" t="s">
        <v>6</v>
      </c>
      <c r="DE436" s="2" t="s">
        <v>6</v>
      </c>
      <c r="DF436" s="2" t="s">
        <v>6</v>
      </c>
      <c r="DG436" s="2" t="s">
        <v>6</v>
      </c>
      <c r="DH436" s="2" t="s">
        <v>6</v>
      </c>
      <c r="DI436" s="2" t="s">
        <v>6</v>
      </c>
      <c r="DJ436" s="2" t="s">
        <v>6</v>
      </c>
      <c r="DK436" s="2" t="s">
        <v>6</v>
      </c>
      <c r="DL436" s="2" t="s">
        <v>6</v>
      </c>
      <c r="DM436" s="2" t="s">
        <v>6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1010</v>
      </c>
      <c r="DV436" s="2" t="s">
        <v>440</v>
      </c>
      <c r="DW436" s="2" t="s">
        <v>440</v>
      </c>
      <c r="DX436" s="2">
        <v>1</v>
      </c>
      <c r="DY436" s="2"/>
      <c r="DZ436" s="2"/>
      <c r="EA436" s="2"/>
      <c r="EB436" s="2"/>
      <c r="EC436" s="2"/>
      <c r="ED436" s="2"/>
      <c r="EE436" s="2">
        <v>16510514</v>
      </c>
      <c r="EF436" s="2">
        <v>2</v>
      </c>
      <c r="EG436" s="2" t="s">
        <v>40</v>
      </c>
      <c r="EH436" s="2">
        <v>0</v>
      </c>
      <c r="EI436" s="2" t="s">
        <v>6</v>
      </c>
      <c r="EJ436" s="2">
        <v>1</v>
      </c>
      <c r="EK436" s="2">
        <v>16001</v>
      </c>
      <c r="EL436" s="2" t="s">
        <v>563</v>
      </c>
      <c r="EM436" s="2" t="s">
        <v>564</v>
      </c>
      <c r="EN436" s="2"/>
      <c r="EO436" s="2" t="s">
        <v>6</v>
      </c>
      <c r="EP436" s="2"/>
      <c r="EQ436" s="2">
        <v>0</v>
      </c>
      <c r="ER436" s="2">
        <v>52.25</v>
      </c>
      <c r="ES436" s="2">
        <v>52.25</v>
      </c>
      <c r="ET436" s="2">
        <v>0</v>
      </c>
      <c r="EU436" s="2">
        <v>0</v>
      </c>
      <c r="EV436" s="2">
        <v>0</v>
      </c>
      <c r="EW436" s="2">
        <v>0</v>
      </c>
      <c r="EX436" s="2">
        <v>0</v>
      </c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535"/>
        <v>0</v>
      </c>
      <c r="FS436" s="2">
        <v>0</v>
      </c>
      <c r="FT436" s="2" t="s">
        <v>44</v>
      </c>
      <c r="FU436" s="2" t="s">
        <v>45</v>
      </c>
      <c r="FV436" s="2"/>
      <c r="FW436" s="2"/>
      <c r="FX436" s="2">
        <v>115.2</v>
      </c>
      <c r="FY436" s="2">
        <v>70.55</v>
      </c>
      <c r="FZ436" s="2"/>
      <c r="GA436" s="2" t="s">
        <v>6</v>
      </c>
      <c r="GB436" s="2"/>
      <c r="GC436" s="2"/>
      <c r="GD436" s="2">
        <v>0</v>
      </c>
      <c r="GE436" s="2"/>
      <c r="GF436" s="2">
        <v>242382096</v>
      </c>
      <c r="GG436" s="2">
        <v>2</v>
      </c>
      <c r="GH436" s="2">
        <v>1</v>
      </c>
      <c r="GI436" s="2">
        <v>-2</v>
      </c>
      <c r="GJ436" s="2">
        <v>0</v>
      </c>
      <c r="GK436" s="2">
        <f>ROUND(R436*(R12)/100,2)</f>
        <v>0</v>
      </c>
      <c r="GL436" s="2">
        <f t="shared" si="536"/>
        <v>0</v>
      </c>
      <c r="GM436" s="2">
        <f t="shared" si="537"/>
        <v>1828.75</v>
      </c>
      <c r="GN436" s="2">
        <f t="shared" si="538"/>
        <v>1828.75</v>
      </c>
      <c r="GO436" s="2">
        <f t="shared" si="539"/>
        <v>0</v>
      </c>
      <c r="GP436" s="2">
        <f t="shared" si="540"/>
        <v>0</v>
      </c>
      <c r="GQ436" s="2"/>
      <c r="GR436" s="2">
        <v>0</v>
      </c>
      <c r="GS436" s="2">
        <v>3</v>
      </c>
      <c r="GT436" s="2">
        <v>0</v>
      </c>
      <c r="GU436" s="2" t="s">
        <v>6</v>
      </c>
      <c r="GV436" s="2">
        <f t="shared" si="541"/>
        <v>0</v>
      </c>
      <c r="GW436" s="2">
        <v>1</v>
      </c>
      <c r="GX436" s="2">
        <f t="shared" si="542"/>
        <v>0</v>
      </c>
      <c r="GY436" s="2"/>
      <c r="GZ436" s="2"/>
      <c r="HA436" s="2">
        <v>0</v>
      </c>
      <c r="HB436" s="2">
        <v>0</v>
      </c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18</v>
      </c>
      <c r="B437">
        <v>1</v>
      </c>
      <c r="C437">
        <v>891</v>
      </c>
      <c r="E437" t="s">
        <v>694</v>
      </c>
      <c r="F437" t="s">
        <v>695</v>
      </c>
      <c r="G437" t="s">
        <v>696</v>
      </c>
      <c r="H437" t="s">
        <v>440</v>
      </c>
      <c r="I437">
        <f>I433*J437</f>
        <v>35</v>
      </c>
      <c r="J437">
        <v>76.92307692307692</v>
      </c>
      <c r="O437">
        <f t="shared" si="509"/>
        <v>11996.6</v>
      </c>
      <c r="P437">
        <f t="shared" si="510"/>
        <v>11996.6</v>
      </c>
      <c r="Q437">
        <f t="shared" si="511"/>
        <v>0</v>
      </c>
      <c r="R437">
        <f t="shared" si="512"/>
        <v>0</v>
      </c>
      <c r="S437">
        <f t="shared" si="513"/>
        <v>0</v>
      </c>
      <c r="T437">
        <f t="shared" si="514"/>
        <v>0</v>
      </c>
      <c r="U437">
        <f t="shared" si="515"/>
        <v>0</v>
      </c>
      <c r="V437">
        <f t="shared" si="516"/>
        <v>0</v>
      </c>
      <c r="W437">
        <f t="shared" si="517"/>
        <v>0</v>
      </c>
      <c r="X437">
        <f t="shared" si="518"/>
        <v>0</v>
      </c>
      <c r="Y437">
        <f t="shared" si="519"/>
        <v>0</v>
      </c>
      <c r="AA437">
        <v>16697019</v>
      </c>
      <c r="AB437">
        <f t="shared" si="520"/>
        <v>52.25</v>
      </c>
      <c r="AC437">
        <f t="shared" si="521"/>
        <v>52.25</v>
      </c>
      <c r="AD437">
        <f t="shared" si="543"/>
        <v>0</v>
      </c>
      <c r="AE437">
        <f t="shared" si="544"/>
        <v>0</v>
      </c>
      <c r="AF437">
        <f t="shared" si="545"/>
        <v>0</v>
      </c>
      <c r="AG437">
        <f t="shared" si="522"/>
        <v>0</v>
      </c>
      <c r="AH437">
        <f t="shared" si="546"/>
        <v>0</v>
      </c>
      <c r="AI437">
        <f t="shared" si="547"/>
        <v>0</v>
      </c>
      <c r="AJ437">
        <f t="shared" si="523"/>
        <v>0</v>
      </c>
      <c r="AK437">
        <v>52.25</v>
      </c>
      <c r="AL437">
        <v>52.25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115</v>
      </c>
      <c r="AU437">
        <v>71</v>
      </c>
      <c r="AV437">
        <v>1</v>
      </c>
      <c r="AW437">
        <v>1</v>
      </c>
      <c r="AZ437">
        <v>6.56</v>
      </c>
      <c r="BA437">
        <v>1</v>
      </c>
      <c r="BB437">
        <v>1</v>
      </c>
      <c r="BC437">
        <v>6.56</v>
      </c>
      <c r="BD437" t="s">
        <v>6</v>
      </c>
      <c r="BE437" t="s">
        <v>6</v>
      </c>
      <c r="BF437" t="s">
        <v>6</v>
      </c>
      <c r="BG437" t="s">
        <v>6</v>
      </c>
      <c r="BH437">
        <v>3</v>
      </c>
      <c r="BI437">
        <v>1</v>
      </c>
      <c r="BJ437" t="s">
        <v>697</v>
      </c>
      <c r="BM437">
        <v>16001</v>
      </c>
      <c r="BN437">
        <v>0</v>
      </c>
      <c r="BO437" t="s">
        <v>6</v>
      </c>
      <c r="BP437">
        <v>0</v>
      </c>
      <c r="BQ437">
        <v>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6</v>
      </c>
      <c r="BZ437">
        <v>128</v>
      </c>
      <c r="CA437">
        <v>83</v>
      </c>
      <c r="CF437">
        <v>0</v>
      </c>
      <c r="CG437">
        <v>0</v>
      </c>
      <c r="CM437">
        <v>0</v>
      </c>
      <c r="CN437" t="s">
        <v>6</v>
      </c>
      <c r="CO437">
        <v>0</v>
      </c>
      <c r="CP437">
        <f t="shared" si="524"/>
        <v>11996.6</v>
      </c>
      <c r="CQ437">
        <f t="shared" si="525"/>
        <v>342.76</v>
      </c>
      <c r="CR437">
        <f t="shared" si="526"/>
        <v>0</v>
      </c>
      <c r="CS437">
        <f t="shared" si="527"/>
        <v>0</v>
      </c>
      <c r="CT437">
        <f t="shared" si="528"/>
        <v>0</v>
      </c>
      <c r="CU437">
        <f t="shared" si="529"/>
        <v>0</v>
      </c>
      <c r="CV437">
        <f t="shared" si="530"/>
        <v>0</v>
      </c>
      <c r="CW437">
        <f t="shared" si="531"/>
        <v>0</v>
      </c>
      <c r="CX437">
        <f t="shared" si="532"/>
        <v>0</v>
      </c>
      <c r="CY437">
        <f t="shared" si="533"/>
        <v>0</v>
      </c>
      <c r="CZ437">
        <f t="shared" si="534"/>
        <v>0</v>
      </c>
      <c r="DC437" t="s">
        <v>6</v>
      </c>
      <c r="DD437" t="s">
        <v>6</v>
      </c>
      <c r="DE437" t="s">
        <v>6</v>
      </c>
      <c r="DF437" t="s">
        <v>6</v>
      </c>
      <c r="DG437" t="s">
        <v>6</v>
      </c>
      <c r="DH437" t="s">
        <v>6</v>
      </c>
      <c r="DI437" t="s">
        <v>6</v>
      </c>
      <c r="DJ437" t="s">
        <v>6</v>
      </c>
      <c r="DK437" t="s">
        <v>6</v>
      </c>
      <c r="DL437" t="s">
        <v>6</v>
      </c>
      <c r="DM437" t="s">
        <v>6</v>
      </c>
      <c r="DN437">
        <v>0</v>
      </c>
      <c r="DO437">
        <v>0</v>
      </c>
      <c r="DP437">
        <v>1</v>
      </c>
      <c r="DQ437">
        <v>1</v>
      </c>
      <c r="DU437">
        <v>1010</v>
      </c>
      <c r="DV437" t="s">
        <v>440</v>
      </c>
      <c r="DW437" t="s">
        <v>440</v>
      </c>
      <c r="DX437">
        <v>1</v>
      </c>
      <c r="EE437">
        <v>16510514</v>
      </c>
      <c r="EF437">
        <v>2</v>
      </c>
      <c r="EG437" t="s">
        <v>40</v>
      </c>
      <c r="EH437">
        <v>0</v>
      </c>
      <c r="EI437" t="s">
        <v>6</v>
      </c>
      <c r="EJ437">
        <v>1</v>
      </c>
      <c r="EK437">
        <v>16001</v>
      </c>
      <c r="EL437" t="s">
        <v>563</v>
      </c>
      <c r="EM437" t="s">
        <v>564</v>
      </c>
      <c r="EO437" t="s">
        <v>6</v>
      </c>
      <c r="EQ437">
        <v>0</v>
      </c>
      <c r="ER437">
        <v>52.25</v>
      </c>
      <c r="ES437">
        <v>52.25</v>
      </c>
      <c r="ET437">
        <v>0</v>
      </c>
      <c r="EU437">
        <v>0</v>
      </c>
      <c r="EV437">
        <v>0</v>
      </c>
      <c r="EW437">
        <v>0</v>
      </c>
      <c r="EX437">
        <v>0</v>
      </c>
      <c r="FQ437">
        <v>0</v>
      </c>
      <c r="FR437">
        <f t="shared" si="535"/>
        <v>0</v>
      </c>
      <c r="FS437">
        <v>0</v>
      </c>
      <c r="FT437" t="s">
        <v>44</v>
      </c>
      <c r="FU437" t="s">
        <v>45</v>
      </c>
      <c r="FX437">
        <v>115.2</v>
      </c>
      <c r="FY437">
        <v>70.55</v>
      </c>
      <c r="GA437" t="s">
        <v>6</v>
      </c>
      <c r="GD437">
        <v>0</v>
      </c>
      <c r="GF437">
        <v>242382096</v>
      </c>
      <c r="GG437">
        <v>1</v>
      </c>
      <c r="GH437">
        <v>1</v>
      </c>
      <c r="GI437">
        <v>4</v>
      </c>
      <c r="GJ437">
        <v>0</v>
      </c>
      <c r="GK437">
        <f>ROUND(R437*(S12)/100,2)</f>
        <v>0</v>
      </c>
      <c r="GL437">
        <f t="shared" si="536"/>
        <v>0</v>
      </c>
      <c r="GM437">
        <f t="shared" si="537"/>
        <v>11996.6</v>
      </c>
      <c r="GN437">
        <f t="shared" si="538"/>
        <v>11996.6</v>
      </c>
      <c r="GO437">
        <f t="shared" si="539"/>
        <v>0</v>
      </c>
      <c r="GP437">
        <f t="shared" si="540"/>
        <v>0</v>
      </c>
      <c r="GR437">
        <v>0</v>
      </c>
      <c r="GS437">
        <v>3</v>
      </c>
      <c r="GT437">
        <v>0</v>
      </c>
      <c r="GU437" t="s">
        <v>6</v>
      </c>
      <c r="GV437">
        <f t="shared" si="541"/>
        <v>0</v>
      </c>
      <c r="GW437">
        <v>1</v>
      </c>
      <c r="GX437">
        <f t="shared" si="542"/>
        <v>0</v>
      </c>
      <c r="HA437">
        <v>0</v>
      </c>
      <c r="HB437">
        <v>0</v>
      </c>
      <c r="IK437">
        <v>0</v>
      </c>
    </row>
    <row r="438" spans="1:255" x14ac:dyDescent="0.2">
      <c r="A438" s="2">
        <v>18</v>
      </c>
      <c r="B438" s="2">
        <v>1</v>
      </c>
      <c r="C438" s="2">
        <v>875</v>
      </c>
      <c r="D438" s="2"/>
      <c r="E438" s="2" t="s">
        <v>698</v>
      </c>
      <c r="F438" s="2" t="s">
        <v>699</v>
      </c>
      <c r="G438" s="2" t="s">
        <v>700</v>
      </c>
      <c r="H438" s="2" t="s">
        <v>440</v>
      </c>
      <c r="I438" s="2">
        <f>I432*J438</f>
        <v>65.064999999999998</v>
      </c>
      <c r="J438" s="2">
        <v>143</v>
      </c>
      <c r="K438" s="2"/>
      <c r="L438" s="2"/>
      <c r="M438" s="2"/>
      <c r="N438" s="2"/>
      <c r="O438" s="2">
        <f t="shared" si="509"/>
        <v>526.38</v>
      </c>
      <c r="P438" s="2">
        <f t="shared" si="510"/>
        <v>526.38</v>
      </c>
      <c r="Q438" s="2">
        <f t="shared" si="511"/>
        <v>0</v>
      </c>
      <c r="R438" s="2">
        <f t="shared" si="512"/>
        <v>0</v>
      </c>
      <c r="S438" s="2">
        <f t="shared" si="513"/>
        <v>0</v>
      </c>
      <c r="T438" s="2">
        <f t="shared" si="514"/>
        <v>0</v>
      </c>
      <c r="U438" s="2">
        <f t="shared" si="515"/>
        <v>0</v>
      </c>
      <c r="V438" s="2">
        <f t="shared" si="516"/>
        <v>0</v>
      </c>
      <c r="W438" s="2">
        <f t="shared" si="517"/>
        <v>0</v>
      </c>
      <c r="X438" s="2">
        <f t="shared" si="518"/>
        <v>0</v>
      </c>
      <c r="Y438" s="2">
        <f t="shared" si="519"/>
        <v>0</v>
      </c>
      <c r="Z438" s="2"/>
      <c r="AA438" s="2">
        <v>16697018</v>
      </c>
      <c r="AB438" s="2">
        <f t="shared" si="520"/>
        <v>8.09</v>
      </c>
      <c r="AC438" s="2">
        <f t="shared" si="521"/>
        <v>8.09</v>
      </c>
      <c r="AD438" s="2">
        <f t="shared" si="543"/>
        <v>0</v>
      </c>
      <c r="AE438" s="2">
        <f t="shared" si="544"/>
        <v>0</v>
      </c>
      <c r="AF438" s="2">
        <f t="shared" si="545"/>
        <v>0</v>
      </c>
      <c r="AG438" s="2">
        <f t="shared" si="522"/>
        <v>0</v>
      </c>
      <c r="AH438" s="2">
        <f t="shared" si="546"/>
        <v>0</v>
      </c>
      <c r="AI438" s="2">
        <f t="shared" si="547"/>
        <v>0</v>
      </c>
      <c r="AJ438" s="2">
        <f t="shared" si="523"/>
        <v>0</v>
      </c>
      <c r="AK438" s="2">
        <v>8.09</v>
      </c>
      <c r="AL438" s="2">
        <v>8.09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115</v>
      </c>
      <c r="AU438" s="2">
        <v>71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6</v>
      </c>
      <c r="BE438" s="2" t="s">
        <v>6</v>
      </c>
      <c r="BF438" s="2" t="s">
        <v>6</v>
      </c>
      <c r="BG438" s="2" t="s">
        <v>6</v>
      </c>
      <c r="BH438" s="2">
        <v>3</v>
      </c>
      <c r="BI438" s="2">
        <v>1</v>
      </c>
      <c r="BJ438" s="2" t="s">
        <v>701</v>
      </c>
      <c r="BK438" s="2"/>
      <c r="BL438" s="2"/>
      <c r="BM438" s="2">
        <v>16001</v>
      </c>
      <c r="BN438" s="2">
        <v>0</v>
      </c>
      <c r="BO438" s="2" t="s">
        <v>6</v>
      </c>
      <c r="BP438" s="2">
        <v>0</v>
      </c>
      <c r="BQ438" s="2">
        <v>2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6</v>
      </c>
      <c r="BZ438" s="2">
        <v>128</v>
      </c>
      <c r="CA438" s="2">
        <v>83</v>
      </c>
      <c r="CB438" s="2"/>
      <c r="CC438" s="2"/>
      <c r="CD438" s="2"/>
      <c r="CE438" s="2"/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6</v>
      </c>
      <c r="CO438" s="2">
        <v>0</v>
      </c>
      <c r="CP438" s="2">
        <f t="shared" si="524"/>
        <v>526.38</v>
      </c>
      <c r="CQ438" s="2">
        <f t="shared" si="525"/>
        <v>8.09</v>
      </c>
      <c r="CR438" s="2">
        <f t="shared" si="526"/>
        <v>0</v>
      </c>
      <c r="CS438" s="2">
        <f t="shared" si="527"/>
        <v>0</v>
      </c>
      <c r="CT438" s="2">
        <f t="shared" si="528"/>
        <v>0</v>
      </c>
      <c r="CU438" s="2">
        <f t="shared" si="529"/>
        <v>0</v>
      </c>
      <c r="CV438" s="2">
        <f t="shared" si="530"/>
        <v>0</v>
      </c>
      <c r="CW438" s="2">
        <f t="shared" si="531"/>
        <v>0</v>
      </c>
      <c r="CX438" s="2">
        <f t="shared" si="532"/>
        <v>0</v>
      </c>
      <c r="CY438" s="2">
        <f t="shared" si="533"/>
        <v>0</v>
      </c>
      <c r="CZ438" s="2">
        <f t="shared" si="534"/>
        <v>0</v>
      </c>
      <c r="DA438" s="2"/>
      <c r="DB438" s="2"/>
      <c r="DC438" s="2" t="s">
        <v>6</v>
      </c>
      <c r="DD438" s="2" t="s">
        <v>6</v>
      </c>
      <c r="DE438" s="2" t="s">
        <v>6</v>
      </c>
      <c r="DF438" s="2" t="s">
        <v>6</v>
      </c>
      <c r="DG438" s="2" t="s">
        <v>6</v>
      </c>
      <c r="DH438" s="2" t="s">
        <v>6</v>
      </c>
      <c r="DI438" s="2" t="s">
        <v>6</v>
      </c>
      <c r="DJ438" s="2" t="s">
        <v>6</v>
      </c>
      <c r="DK438" s="2" t="s">
        <v>6</v>
      </c>
      <c r="DL438" s="2" t="s">
        <v>6</v>
      </c>
      <c r="DM438" s="2" t="s">
        <v>6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1010</v>
      </c>
      <c r="DV438" s="2" t="s">
        <v>440</v>
      </c>
      <c r="DW438" s="2" t="s">
        <v>440</v>
      </c>
      <c r="DX438" s="2">
        <v>1</v>
      </c>
      <c r="DY438" s="2"/>
      <c r="DZ438" s="2"/>
      <c r="EA438" s="2"/>
      <c r="EB438" s="2"/>
      <c r="EC438" s="2"/>
      <c r="ED438" s="2"/>
      <c r="EE438" s="2">
        <v>16510514</v>
      </c>
      <c r="EF438" s="2">
        <v>2</v>
      </c>
      <c r="EG438" s="2" t="s">
        <v>40</v>
      </c>
      <c r="EH438" s="2">
        <v>0</v>
      </c>
      <c r="EI438" s="2" t="s">
        <v>6</v>
      </c>
      <c r="EJ438" s="2">
        <v>1</v>
      </c>
      <c r="EK438" s="2">
        <v>16001</v>
      </c>
      <c r="EL438" s="2" t="s">
        <v>563</v>
      </c>
      <c r="EM438" s="2" t="s">
        <v>564</v>
      </c>
      <c r="EN438" s="2"/>
      <c r="EO438" s="2" t="s">
        <v>6</v>
      </c>
      <c r="EP438" s="2"/>
      <c r="EQ438" s="2">
        <v>0</v>
      </c>
      <c r="ER438" s="2">
        <v>8.09</v>
      </c>
      <c r="ES438" s="2">
        <v>8.09</v>
      </c>
      <c r="ET438" s="2">
        <v>0</v>
      </c>
      <c r="EU438" s="2">
        <v>0</v>
      </c>
      <c r="EV438" s="2">
        <v>0</v>
      </c>
      <c r="EW438" s="2">
        <v>0</v>
      </c>
      <c r="EX438" s="2">
        <v>0</v>
      </c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si="535"/>
        <v>0</v>
      </c>
      <c r="FS438" s="2">
        <v>0</v>
      </c>
      <c r="FT438" s="2" t="s">
        <v>44</v>
      </c>
      <c r="FU438" s="2" t="s">
        <v>45</v>
      </c>
      <c r="FV438" s="2"/>
      <c r="FW438" s="2"/>
      <c r="FX438" s="2">
        <v>115.2</v>
      </c>
      <c r="FY438" s="2">
        <v>70.55</v>
      </c>
      <c r="FZ438" s="2"/>
      <c r="GA438" s="2" t="s">
        <v>6</v>
      </c>
      <c r="GB438" s="2"/>
      <c r="GC438" s="2"/>
      <c r="GD438" s="2">
        <v>0</v>
      </c>
      <c r="GE438" s="2"/>
      <c r="GF438" s="2">
        <v>-697268462</v>
      </c>
      <c r="GG438" s="2">
        <v>2</v>
      </c>
      <c r="GH438" s="2">
        <v>1</v>
      </c>
      <c r="GI438" s="2">
        <v>-2</v>
      </c>
      <c r="GJ438" s="2">
        <v>0</v>
      </c>
      <c r="GK438" s="2">
        <f>ROUND(R438*(R12)/100,2)</f>
        <v>0</v>
      </c>
      <c r="GL438" s="2">
        <f t="shared" si="536"/>
        <v>0</v>
      </c>
      <c r="GM438" s="2">
        <f t="shared" si="537"/>
        <v>526.38</v>
      </c>
      <c r="GN438" s="2">
        <f t="shared" si="538"/>
        <v>526.38</v>
      </c>
      <c r="GO438" s="2">
        <f t="shared" si="539"/>
        <v>0</v>
      </c>
      <c r="GP438" s="2">
        <f t="shared" si="540"/>
        <v>0</v>
      </c>
      <c r="GQ438" s="2"/>
      <c r="GR438" s="2">
        <v>0</v>
      </c>
      <c r="GS438" s="2">
        <v>3</v>
      </c>
      <c r="GT438" s="2">
        <v>0</v>
      </c>
      <c r="GU438" s="2" t="s">
        <v>6</v>
      </c>
      <c r="GV438" s="2">
        <f t="shared" si="541"/>
        <v>0</v>
      </c>
      <c r="GW438" s="2">
        <v>1</v>
      </c>
      <c r="GX438" s="2">
        <f t="shared" si="542"/>
        <v>0</v>
      </c>
      <c r="GY438" s="2"/>
      <c r="GZ438" s="2"/>
      <c r="HA438" s="2">
        <v>0</v>
      </c>
      <c r="HB438" s="2">
        <v>0</v>
      </c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18</v>
      </c>
      <c r="B439">
        <v>1</v>
      </c>
      <c r="C439">
        <v>894</v>
      </c>
      <c r="E439" t="s">
        <v>698</v>
      </c>
      <c r="F439" t="s">
        <v>699</v>
      </c>
      <c r="G439" t="s">
        <v>700</v>
      </c>
      <c r="H439" t="s">
        <v>440</v>
      </c>
      <c r="I439">
        <f>I433*J439</f>
        <v>65.064999999999998</v>
      </c>
      <c r="J439">
        <v>143</v>
      </c>
      <c r="O439">
        <f t="shared" si="509"/>
        <v>3453.03</v>
      </c>
      <c r="P439">
        <f t="shared" si="510"/>
        <v>3453.03</v>
      </c>
      <c r="Q439">
        <f t="shared" si="511"/>
        <v>0</v>
      </c>
      <c r="R439">
        <f t="shared" si="512"/>
        <v>0</v>
      </c>
      <c r="S439">
        <f t="shared" si="513"/>
        <v>0</v>
      </c>
      <c r="T439">
        <f t="shared" si="514"/>
        <v>0</v>
      </c>
      <c r="U439">
        <f t="shared" si="515"/>
        <v>0</v>
      </c>
      <c r="V439">
        <f t="shared" si="516"/>
        <v>0</v>
      </c>
      <c r="W439">
        <f t="shared" si="517"/>
        <v>0</v>
      </c>
      <c r="X439">
        <f t="shared" si="518"/>
        <v>0</v>
      </c>
      <c r="Y439">
        <f t="shared" si="519"/>
        <v>0</v>
      </c>
      <c r="AA439">
        <v>16697019</v>
      </c>
      <c r="AB439">
        <f t="shared" si="520"/>
        <v>8.09</v>
      </c>
      <c r="AC439">
        <f t="shared" si="521"/>
        <v>8.09</v>
      </c>
      <c r="AD439">
        <f t="shared" si="543"/>
        <v>0</v>
      </c>
      <c r="AE439">
        <f t="shared" si="544"/>
        <v>0</v>
      </c>
      <c r="AF439">
        <f t="shared" si="545"/>
        <v>0</v>
      </c>
      <c r="AG439">
        <f t="shared" si="522"/>
        <v>0</v>
      </c>
      <c r="AH439">
        <f t="shared" si="546"/>
        <v>0</v>
      </c>
      <c r="AI439">
        <f t="shared" si="547"/>
        <v>0</v>
      </c>
      <c r="AJ439">
        <f t="shared" si="523"/>
        <v>0</v>
      </c>
      <c r="AK439">
        <v>8.09</v>
      </c>
      <c r="AL439">
        <v>8.09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115</v>
      </c>
      <c r="AU439">
        <v>71</v>
      </c>
      <c r="AV439">
        <v>1</v>
      </c>
      <c r="AW439">
        <v>1</v>
      </c>
      <c r="AZ439">
        <v>6.56</v>
      </c>
      <c r="BA439">
        <v>1</v>
      </c>
      <c r="BB439">
        <v>1</v>
      </c>
      <c r="BC439">
        <v>6.56</v>
      </c>
      <c r="BD439" t="s">
        <v>6</v>
      </c>
      <c r="BE439" t="s">
        <v>6</v>
      </c>
      <c r="BF439" t="s">
        <v>6</v>
      </c>
      <c r="BG439" t="s">
        <v>6</v>
      </c>
      <c r="BH439">
        <v>3</v>
      </c>
      <c r="BI439">
        <v>1</v>
      </c>
      <c r="BJ439" t="s">
        <v>701</v>
      </c>
      <c r="BM439">
        <v>16001</v>
      </c>
      <c r="BN439">
        <v>0</v>
      </c>
      <c r="BO439" t="s">
        <v>6</v>
      </c>
      <c r="BP439">
        <v>0</v>
      </c>
      <c r="BQ439">
        <v>2</v>
      </c>
      <c r="BR439">
        <v>0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6</v>
      </c>
      <c r="BZ439">
        <v>128</v>
      </c>
      <c r="CA439">
        <v>83</v>
      </c>
      <c r="CF439">
        <v>0</v>
      </c>
      <c r="CG439">
        <v>0</v>
      </c>
      <c r="CM439">
        <v>0</v>
      </c>
      <c r="CN439" t="s">
        <v>6</v>
      </c>
      <c r="CO439">
        <v>0</v>
      </c>
      <c r="CP439">
        <f t="shared" si="524"/>
        <v>3453.03</v>
      </c>
      <c r="CQ439">
        <f t="shared" si="525"/>
        <v>53.070399999999999</v>
      </c>
      <c r="CR439">
        <f t="shared" si="526"/>
        <v>0</v>
      </c>
      <c r="CS439">
        <f t="shared" si="527"/>
        <v>0</v>
      </c>
      <c r="CT439">
        <f t="shared" si="528"/>
        <v>0</v>
      </c>
      <c r="CU439">
        <f t="shared" si="529"/>
        <v>0</v>
      </c>
      <c r="CV439">
        <f t="shared" si="530"/>
        <v>0</v>
      </c>
      <c r="CW439">
        <f t="shared" si="531"/>
        <v>0</v>
      </c>
      <c r="CX439">
        <f t="shared" si="532"/>
        <v>0</v>
      </c>
      <c r="CY439">
        <f t="shared" si="533"/>
        <v>0</v>
      </c>
      <c r="CZ439">
        <f t="shared" si="534"/>
        <v>0</v>
      </c>
      <c r="DC439" t="s">
        <v>6</v>
      </c>
      <c r="DD439" t="s">
        <v>6</v>
      </c>
      <c r="DE439" t="s">
        <v>6</v>
      </c>
      <c r="DF439" t="s">
        <v>6</v>
      </c>
      <c r="DG439" t="s">
        <v>6</v>
      </c>
      <c r="DH439" t="s">
        <v>6</v>
      </c>
      <c r="DI439" t="s">
        <v>6</v>
      </c>
      <c r="DJ439" t="s">
        <v>6</v>
      </c>
      <c r="DK439" t="s">
        <v>6</v>
      </c>
      <c r="DL439" t="s">
        <v>6</v>
      </c>
      <c r="DM439" t="s">
        <v>6</v>
      </c>
      <c r="DN439">
        <v>0</v>
      </c>
      <c r="DO439">
        <v>0</v>
      </c>
      <c r="DP439">
        <v>1</v>
      </c>
      <c r="DQ439">
        <v>1</v>
      </c>
      <c r="DU439">
        <v>1010</v>
      </c>
      <c r="DV439" t="s">
        <v>440</v>
      </c>
      <c r="DW439" t="s">
        <v>440</v>
      </c>
      <c r="DX439">
        <v>1</v>
      </c>
      <c r="EE439">
        <v>16510514</v>
      </c>
      <c r="EF439">
        <v>2</v>
      </c>
      <c r="EG439" t="s">
        <v>40</v>
      </c>
      <c r="EH439">
        <v>0</v>
      </c>
      <c r="EI439" t="s">
        <v>6</v>
      </c>
      <c r="EJ439">
        <v>1</v>
      </c>
      <c r="EK439">
        <v>16001</v>
      </c>
      <c r="EL439" t="s">
        <v>563</v>
      </c>
      <c r="EM439" t="s">
        <v>564</v>
      </c>
      <c r="EO439" t="s">
        <v>6</v>
      </c>
      <c r="EQ439">
        <v>0</v>
      </c>
      <c r="ER439">
        <v>8.09</v>
      </c>
      <c r="ES439">
        <v>8.09</v>
      </c>
      <c r="ET439">
        <v>0</v>
      </c>
      <c r="EU439">
        <v>0</v>
      </c>
      <c r="EV439">
        <v>0</v>
      </c>
      <c r="EW439">
        <v>0</v>
      </c>
      <c r="EX439">
        <v>0</v>
      </c>
      <c r="FQ439">
        <v>0</v>
      </c>
      <c r="FR439">
        <f t="shared" si="535"/>
        <v>0</v>
      </c>
      <c r="FS439">
        <v>0</v>
      </c>
      <c r="FT439" t="s">
        <v>44</v>
      </c>
      <c r="FU439" t="s">
        <v>45</v>
      </c>
      <c r="FX439">
        <v>115.2</v>
      </c>
      <c r="FY439">
        <v>70.55</v>
      </c>
      <c r="GA439" t="s">
        <v>6</v>
      </c>
      <c r="GD439">
        <v>0</v>
      </c>
      <c r="GF439">
        <v>-697268462</v>
      </c>
      <c r="GG439">
        <v>1</v>
      </c>
      <c r="GH439">
        <v>1</v>
      </c>
      <c r="GI439">
        <v>4</v>
      </c>
      <c r="GJ439">
        <v>0</v>
      </c>
      <c r="GK439">
        <f>ROUND(R439*(S12)/100,2)</f>
        <v>0</v>
      </c>
      <c r="GL439">
        <f t="shared" si="536"/>
        <v>0</v>
      </c>
      <c r="GM439">
        <f t="shared" si="537"/>
        <v>3453.03</v>
      </c>
      <c r="GN439">
        <f t="shared" si="538"/>
        <v>3453.03</v>
      </c>
      <c r="GO439">
        <f t="shared" si="539"/>
        <v>0</v>
      </c>
      <c r="GP439">
        <f t="shared" si="540"/>
        <v>0</v>
      </c>
      <c r="GR439">
        <v>0</v>
      </c>
      <c r="GS439">
        <v>3</v>
      </c>
      <c r="GT439">
        <v>0</v>
      </c>
      <c r="GU439" t="s">
        <v>6</v>
      </c>
      <c r="GV439">
        <f t="shared" si="541"/>
        <v>0</v>
      </c>
      <c r="GW439">
        <v>1</v>
      </c>
      <c r="GX439">
        <f t="shared" si="542"/>
        <v>0</v>
      </c>
      <c r="HA439">
        <v>0</v>
      </c>
      <c r="HB439">
        <v>0</v>
      </c>
      <c r="IK439">
        <v>0</v>
      </c>
    </row>
    <row r="440" spans="1:255" x14ac:dyDescent="0.2">
      <c r="A440" s="2">
        <v>18</v>
      </c>
      <c r="B440" s="2">
        <v>1</v>
      </c>
      <c r="C440" s="2">
        <v>878</v>
      </c>
      <c r="D440" s="2"/>
      <c r="E440" s="2" t="s">
        <v>702</v>
      </c>
      <c r="F440" s="2" t="s">
        <v>703</v>
      </c>
      <c r="G440" s="2" t="s">
        <v>704</v>
      </c>
      <c r="H440" s="2" t="s">
        <v>598</v>
      </c>
      <c r="I440" s="2">
        <f>I432*J440</f>
        <v>3</v>
      </c>
      <c r="J440" s="2">
        <v>6.5934065934065931</v>
      </c>
      <c r="K440" s="2"/>
      <c r="L440" s="2"/>
      <c r="M440" s="2"/>
      <c r="N440" s="2"/>
      <c r="O440" s="2">
        <f t="shared" si="509"/>
        <v>18.57</v>
      </c>
      <c r="P440" s="2">
        <f t="shared" si="510"/>
        <v>18.57</v>
      </c>
      <c r="Q440" s="2">
        <f t="shared" si="511"/>
        <v>0</v>
      </c>
      <c r="R440" s="2">
        <f t="shared" si="512"/>
        <v>0</v>
      </c>
      <c r="S440" s="2">
        <f t="shared" si="513"/>
        <v>0</v>
      </c>
      <c r="T440" s="2">
        <f t="shared" si="514"/>
        <v>0</v>
      </c>
      <c r="U440" s="2">
        <f t="shared" si="515"/>
        <v>0</v>
      </c>
      <c r="V440" s="2">
        <f t="shared" si="516"/>
        <v>0</v>
      </c>
      <c r="W440" s="2">
        <f t="shared" si="517"/>
        <v>0</v>
      </c>
      <c r="X440" s="2">
        <f t="shared" si="518"/>
        <v>0</v>
      </c>
      <c r="Y440" s="2">
        <f t="shared" si="519"/>
        <v>0</v>
      </c>
      <c r="Z440" s="2"/>
      <c r="AA440" s="2">
        <v>16697018</v>
      </c>
      <c r="AB440" s="2">
        <f t="shared" si="520"/>
        <v>6.19</v>
      </c>
      <c r="AC440" s="2">
        <f t="shared" si="521"/>
        <v>6.19</v>
      </c>
      <c r="AD440" s="2">
        <f t="shared" si="543"/>
        <v>0</v>
      </c>
      <c r="AE440" s="2">
        <f t="shared" si="544"/>
        <v>0</v>
      </c>
      <c r="AF440" s="2">
        <f t="shared" si="545"/>
        <v>0</v>
      </c>
      <c r="AG440" s="2">
        <f t="shared" si="522"/>
        <v>0</v>
      </c>
      <c r="AH440" s="2">
        <f t="shared" si="546"/>
        <v>0</v>
      </c>
      <c r="AI440" s="2">
        <f t="shared" si="547"/>
        <v>0</v>
      </c>
      <c r="AJ440" s="2">
        <f t="shared" si="523"/>
        <v>0</v>
      </c>
      <c r="AK440" s="2">
        <v>6.19</v>
      </c>
      <c r="AL440" s="2">
        <v>6.19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115</v>
      </c>
      <c r="AU440" s="2">
        <v>71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6</v>
      </c>
      <c r="BE440" s="2" t="s">
        <v>6</v>
      </c>
      <c r="BF440" s="2" t="s">
        <v>6</v>
      </c>
      <c r="BG440" s="2" t="s">
        <v>6</v>
      </c>
      <c r="BH440" s="2">
        <v>3</v>
      </c>
      <c r="BI440" s="2">
        <v>1</v>
      </c>
      <c r="BJ440" s="2" t="s">
        <v>705</v>
      </c>
      <c r="BK440" s="2"/>
      <c r="BL440" s="2"/>
      <c r="BM440" s="2">
        <v>16001</v>
      </c>
      <c r="BN440" s="2">
        <v>0</v>
      </c>
      <c r="BO440" s="2" t="s">
        <v>6</v>
      </c>
      <c r="BP440" s="2">
        <v>0</v>
      </c>
      <c r="BQ440" s="2">
        <v>2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6</v>
      </c>
      <c r="BZ440" s="2">
        <v>128</v>
      </c>
      <c r="CA440" s="2">
        <v>83</v>
      </c>
      <c r="CB440" s="2"/>
      <c r="CC440" s="2"/>
      <c r="CD440" s="2"/>
      <c r="CE440" s="2"/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6</v>
      </c>
      <c r="CO440" s="2">
        <v>0</v>
      </c>
      <c r="CP440" s="2">
        <f t="shared" si="524"/>
        <v>18.57</v>
      </c>
      <c r="CQ440" s="2">
        <f t="shared" si="525"/>
        <v>6.19</v>
      </c>
      <c r="CR440" s="2">
        <f t="shared" si="526"/>
        <v>0</v>
      </c>
      <c r="CS440" s="2">
        <f t="shared" si="527"/>
        <v>0</v>
      </c>
      <c r="CT440" s="2">
        <f t="shared" si="528"/>
        <v>0</v>
      </c>
      <c r="CU440" s="2">
        <f t="shared" si="529"/>
        <v>0</v>
      </c>
      <c r="CV440" s="2">
        <f t="shared" si="530"/>
        <v>0</v>
      </c>
      <c r="CW440" s="2">
        <f t="shared" si="531"/>
        <v>0</v>
      </c>
      <c r="CX440" s="2">
        <f t="shared" si="532"/>
        <v>0</v>
      </c>
      <c r="CY440" s="2">
        <f t="shared" si="533"/>
        <v>0</v>
      </c>
      <c r="CZ440" s="2">
        <f t="shared" si="534"/>
        <v>0</v>
      </c>
      <c r="DA440" s="2"/>
      <c r="DB440" s="2"/>
      <c r="DC440" s="2" t="s">
        <v>6</v>
      </c>
      <c r="DD440" s="2" t="s">
        <v>6</v>
      </c>
      <c r="DE440" s="2" t="s">
        <v>6</v>
      </c>
      <c r="DF440" s="2" t="s">
        <v>6</v>
      </c>
      <c r="DG440" s="2" t="s">
        <v>6</v>
      </c>
      <c r="DH440" s="2" t="s">
        <v>6</v>
      </c>
      <c r="DI440" s="2" t="s">
        <v>6</v>
      </c>
      <c r="DJ440" s="2" t="s">
        <v>6</v>
      </c>
      <c r="DK440" s="2" t="s">
        <v>6</v>
      </c>
      <c r="DL440" s="2" t="s">
        <v>6</v>
      </c>
      <c r="DM440" s="2" t="s">
        <v>6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1010</v>
      </c>
      <c r="DV440" s="2" t="s">
        <v>598</v>
      </c>
      <c r="DW440" s="2" t="s">
        <v>598</v>
      </c>
      <c r="DX440" s="2">
        <v>10</v>
      </c>
      <c r="DY440" s="2"/>
      <c r="DZ440" s="2"/>
      <c r="EA440" s="2"/>
      <c r="EB440" s="2"/>
      <c r="EC440" s="2"/>
      <c r="ED440" s="2"/>
      <c r="EE440" s="2">
        <v>16510514</v>
      </c>
      <c r="EF440" s="2">
        <v>2</v>
      </c>
      <c r="EG440" s="2" t="s">
        <v>40</v>
      </c>
      <c r="EH440" s="2">
        <v>0</v>
      </c>
      <c r="EI440" s="2" t="s">
        <v>6</v>
      </c>
      <c r="EJ440" s="2">
        <v>1</v>
      </c>
      <c r="EK440" s="2">
        <v>16001</v>
      </c>
      <c r="EL440" s="2" t="s">
        <v>563</v>
      </c>
      <c r="EM440" s="2" t="s">
        <v>564</v>
      </c>
      <c r="EN440" s="2"/>
      <c r="EO440" s="2" t="s">
        <v>6</v>
      </c>
      <c r="EP440" s="2"/>
      <c r="EQ440" s="2">
        <v>0</v>
      </c>
      <c r="ER440" s="2">
        <v>6.19</v>
      </c>
      <c r="ES440" s="2">
        <v>6.19</v>
      </c>
      <c r="ET440" s="2">
        <v>0</v>
      </c>
      <c r="EU440" s="2">
        <v>0</v>
      </c>
      <c r="EV440" s="2">
        <v>0</v>
      </c>
      <c r="EW440" s="2">
        <v>0</v>
      </c>
      <c r="EX440" s="2">
        <v>0</v>
      </c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535"/>
        <v>0</v>
      </c>
      <c r="FS440" s="2">
        <v>0</v>
      </c>
      <c r="FT440" s="2" t="s">
        <v>44</v>
      </c>
      <c r="FU440" s="2" t="s">
        <v>45</v>
      </c>
      <c r="FV440" s="2"/>
      <c r="FW440" s="2"/>
      <c r="FX440" s="2">
        <v>115.2</v>
      </c>
      <c r="FY440" s="2">
        <v>70.55</v>
      </c>
      <c r="FZ440" s="2"/>
      <c r="GA440" s="2" t="s">
        <v>6</v>
      </c>
      <c r="GB440" s="2"/>
      <c r="GC440" s="2"/>
      <c r="GD440" s="2">
        <v>0</v>
      </c>
      <c r="GE440" s="2"/>
      <c r="GF440" s="2">
        <v>1947919515</v>
      </c>
      <c r="GG440" s="2">
        <v>2</v>
      </c>
      <c r="GH440" s="2">
        <v>1</v>
      </c>
      <c r="GI440" s="2">
        <v>-2</v>
      </c>
      <c r="GJ440" s="2">
        <v>0</v>
      </c>
      <c r="GK440" s="2">
        <f>ROUND(R440*(R12)/100,2)</f>
        <v>0</v>
      </c>
      <c r="GL440" s="2">
        <f t="shared" si="536"/>
        <v>0</v>
      </c>
      <c r="GM440" s="2">
        <f t="shared" si="537"/>
        <v>18.57</v>
      </c>
      <c r="GN440" s="2">
        <f t="shared" si="538"/>
        <v>18.57</v>
      </c>
      <c r="GO440" s="2">
        <f t="shared" si="539"/>
        <v>0</v>
      </c>
      <c r="GP440" s="2">
        <f t="shared" si="540"/>
        <v>0</v>
      </c>
      <c r="GQ440" s="2"/>
      <c r="GR440" s="2">
        <v>0</v>
      </c>
      <c r="GS440" s="2">
        <v>3</v>
      </c>
      <c r="GT440" s="2">
        <v>0</v>
      </c>
      <c r="GU440" s="2" t="s">
        <v>6</v>
      </c>
      <c r="GV440" s="2">
        <f t="shared" si="541"/>
        <v>0</v>
      </c>
      <c r="GW440" s="2">
        <v>1</v>
      </c>
      <c r="GX440" s="2">
        <f t="shared" si="542"/>
        <v>0</v>
      </c>
      <c r="GY440" s="2"/>
      <c r="GZ440" s="2"/>
      <c r="HA440" s="2">
        <v>0</v>
      </c>
      <c r="HB440" s="2">
        <v>0</v>
      </c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18</v>
      </c>
      <c r="B441">
        <v>1</v>
      </c>
      <c r="C441">
        <v>897</v>
      </c>
      <c r="E441" t="s">
        <v>702</v>
      </c>
      <c r="F441" t="s">
        <v>703</v>
      </c>
      <c r="G441" t="s">
        <v>704</v>
      </c>
      <c r="H441" t="s">
        <v>598</v>
      </c>
      <c r="I441">
        <f>I433*J441</f>
        <v>3</v>
      </c>
      <c r="J441">
        <v>6.5934065934065931</v>
      </c>
      <c r="O441">
        <f t="shared" si="509"/>
        <v>121.82</v>
      </c>
      <c r="P441">
        <f t="shared" si="510"/>
        <v>121.82</v>
      </c>
      <c r="Q441">
        <f t="shared" si="511"/>
        <v>0</v>
      </c>
      <c r="R441">
        <f t="shared" si="512"/>
        <v>0</v>
      </c>
      <c r="S441">
        <f t="shared" si="513"/>
        <v>0</v>
      </c>
      <c r="T441">
        <f t="shared" si="514"/>
        <v>0</v>
      </c>
      <c r="U441">
        <f t="shared" si="515"/>
        <v>0</v>
      </c>
      <c r="V441">
        <f t="shared" si="516"/>
        <v>0</v>
      </c>
      <c r="W441">
        <f t="shared" si="517"/>
        <v>0</v>
      </c>
      <c r="X441">
        <f t="shared" si="518"/>
        <v>0</v>
      </c>
      <c r="Y441">
        <f t="shared" si="519"/>
        <v>0</v>
      </c>
      <c r="AA441">
        <v>16697019</v>
      </c>
      <c r="AB441">
        <f t="shared" si="520"/>
        <v>6.19</v>
      </c>
      <c r="AC441">
        <f t="shared" si="521"/>
        <v>6.19</v>
      </c>
      <c r="AD441">
        <f t="shared" si="543"/>
        <v>0</v>
      </c>
      <c r="AE441">
        <f t="shared" si="544"/>
        <v>0</v>
      </c>
      <c r="AF441">
        <f t="shared" si="545"/>
        <v>0</v>
      </c>
      <c r="AG441">
        <f t="shared" si="522"/>
        <v>0</v>
      </c>
      <c r="AH441">
        <f t="shared" si="546"/>
        <v>0</v>
      </c>
      <c r="AI441">
        <f t="shared" si="547"/>
        <v>0</v>
      </c>
      <c r="AJ441">
        <f t="shared" si="523"/>
        <v>0</v>
      </c>
      <c r="AK441">
        <v>6.19</v>
      </c>
      <c r="AL441">
        <v>6.19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115</v>
      </c>
      <c r="AU441">
        <v>71</v>
      </c>
      <c r="AV441">
        <v>1</v>
      </c>
      <c r="AW441">
        <v>1</v>
      </c>
      <c r="AZ441">
        <v>6.56</v>
      </c>
      <c r="BA441">
        <v>1</v>
      </c>
      <c r="BB441">
        <v>1</v>
      </c>
      <c r="BC441">
        <v>6.56</v>
      </c>
      <c r="BD441" t="s">
        <v>6</v>
      </c>
      <c r="BE441" t="s">
        <v>6</v>
      </c>
      <c r="BF441" t="s">
        <v>6</v>
      </c>
      <c r="BG441" t="s">
        <v>6</v>
      </c>
      <c r="BH441">
        <v>3</v>
      </c>
      <c r="BI441">
        <v>1</v>
      </c>
      <c r="BJ441" t="s">
        <v>705</v>
      </c>
      <c r="BM441">
        <v>16001</v>
      </c>
      <c r="BN441">
        <v>0</v>
      </c>
      <c r="BO441" t="s">
        <v>6</v>
      </c>
      <c r="BP441">
        <v>0</v>
      </c>
      <c r="BQ441">
        <v>2</v>
      </c>
      <c r="BR441">
        <v>0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6</v>
      </c>
      <c r="BZ441">
        <v>128</v>
      </c>
      <c r="CA441">
        <v>83</v>
      </c>
      <c r="CF441">
        <v>0</v>
      </c>
      <c r="CG441">
        <v>0</v>
      </c>
      <c r="CM441">
        <v>0</v>
      </c>
      <c r="CN441" t="s">
        <v>6</v>
      </c>
      <c r="CO441">
        <v>0</v>
      </c>
      <c r="CP441">
        <f t="shared" si="524"/>
        <v>121.82</v>
      </c>
      <c r="CQ441">
        <f t="shared" si="525"/>
        <v>40.606400000000001</v>
      </c>
      <c r="CR441">
        <f t="shared" si="526"/>
        <v>0</v>
      </c>
      <c r="CS441">
        <f t="shared" si="527"/>
        <v>0</v>
      </c>
      <c r="CT441">
        <f t="shared" si="528"/>
        <v>0</v>
      </c>
      <c r="CU441">
        <f t="shared" si="529"/>
        <v>0</v>
      </c>
      <c r="CV441">
        <f t="shared" si="530"/>
        <v>0</v>
      </c>
      <c r="CW441">
        <f t="shared" si="531"/>
        <v>0</v>
      </c>
      <c r="CX441">
        <f t="shared" si="532"/>
        <v>0</v>
      </c>
      <c r="CY441">
        <f t="shared" si="533"/>
        <v>0</v>
      </c>
      <c r="CZ441">
        <f t="shared" si="534"/>
        <v>0</v>
      </c>
      <c r="DC441" t="s">
        <v>6</v>
      </c>
      <c r="DD441" t="s">
        <v>6</v>
      </c>
      <c r="DE441" t="s">
        <v>6</v>
      </c>
      <c r="DF441" t="s">
        <v>6</v>
      </c>
      <c r="DG441" t="s">
        <v>6</v>
      </c>
      <c r="DH441" t="s">
        <v>6</v>
      </c>
      <c r="DI441" t="s">
        <v>6</v>
      </c>
      <c r="DJ441" t="s">
        <v>6</v>
      </c>
      <c r="DK441" t="s">
        <v>6</v>
      </c>
      <c r="DL441" t="s">
        <v>6</v>
      </c>
      <c r="DM441" t="s">
        <v>6</v>
      </c>
      <c r="DN441">
        <v>0</v>
      </c>
      <c r="DO441">
        <v>0</v>
      </c>
      <c r="DP441">
        <v>1</v>
      </c>
      <c r="DQ441">
        <v>1</v>
      </c>
      <c r="DU441">
        <v>1010</v>
      </c>
      <c r="DV441" t="s">
        <v>598</v>
      </c>
      <c r="DW441" t="s">
        <v>598</v>
      </c>
      <c r="DX441">
        <v>10</v>
      </c>
      <c r="EE441">
        <v>16510514</v>
      </c>
      <c r="EF441">
        <v>2</v>
      </c>
      <c r="EG441" t="s">
        <v>40</v>
      </c>
      <c r="EH441">
        <v>0</v>
      </c>
      <c r="EI441" t="s">
        <v>6</v>
      </c>
      <c r="EJ441">
        <v>1</v>
      </c>
      <c r="EK441">
        <v>16001</v>
      </c>
      <c r="EL441" t="s">
        <v>563</v>
      </c>
      <c r="EM441" t="s">
        <v>564</v>
      </c>
      <c r="EO441" t="s">
        <v>6</v>
      </c>
      <c r="EQ441">
        <v>0</v>
      </c>
      <c r="ER441">
        <v>6.19</v>
      </c>
      <c r="ES441">
        <v>6.19</v>
      </c>
      <c r="ET441">
        <v>0</v>
      </c>
      <c r="EU441">
        <v>0</v>
      </c>
      <c r="EV441">
        <v>0</v>
      </c>
      <c r="EW441">
        <v>0</v>
      </c>
      <c r="EX441">
        <v>0</v>
      </c>
      <c r="FQ441">
        <v>0</v>
      </c>
      <c r="FR441">
        <f t="shared" si="535"/>
        <v>0</v>
      </c>
      <c r="FS441">
        <v>0</v>
      </c>
      <c r="FT441" t="s">
        <v>44</v>
      </c>
      <c r="FU441" t="s">
        <v>45</v>
      </c>
      <c r="FX441">
        <v>115.2</v>
      </c>
      <c r="FY441">
        <v>70.55</v>
      </c>
      <c r="GA441" t="s">
        <v>6</v>
      </c>
      <c r="GD441">
        <v>0</v>
      </c>
      <c r="GF441">
        <v>1947919515</v>
      </c>
      <c r="GG441">
        <v>1</v>
      </c>
      <c r="GH441">
        <v>1</v>
      </c>
      <c r="GI441">
        <v>4</v>
      </c>
      <c r="GJ441">
        <v>0</v>
      </c>
      <c r="GK441">
        <f>ROUND(R441*(S12)/100,2)</f>
        <v>0</v>
      </c>
      <c r="GL441">
        <f t="shared" si="536"/>
        <v>0</v>
      </c>
      <c r="GM441">
        <f t="shared" si="537"/>
        <v>121.82</v>
      </c>
      <c r="GN441">
        <f t="shared" si="538"/>
        <v>121.82</v>
      </c>
      <c r="GO441">
        <f t="shared" si="539"/>
        <v>0</v>
      </c>
      <c r="GP441">
        <f t="shared" si="540"/>
        <v>0</v>
      </c>
      <c r="GR441">
        <v>0</v>
      </c>
      <c r="GS441">
        <v>3</v>
      </c>
      <c r="GT441">
        <v>0</v>
      </c>
      <c r="GU441" t="s">
        <v>6</v>
      </c>
      <c r="GV441">
        <f t="shared" si="541"/>
        <v>0</v>
      </c>
      <c r="GW441">
        <v>1</v>
      </c>
      <c r="GX441">
        <f t="shared" si="542"/>
        <v>0</v>
      </c>
      <c r="HA441">
        <v>0</v>
      </c>
      <c r="HB441">
        <v>0</v>
      </c>
      <c r="IK441">
        <v>0</v>
      </c>
    </row>
    <row r="442" spans="1:255" x14ac:dyDescent="0.2">
      <c r="A442" s="2">
        <v>18</v>
      </c>
      <c r="B442" s="2">
        <v>1</v>
      </c>
      <c r="C442" s="2">
        <v>876</v>
      </c>
      <c r="D442" s="2"/>
      <c r="E442" s="2" t="s">
        <v>706</v>
      </c>
      <c r="F442" s="2" t="s">
        <v>707</v>
      </c>
      <c r="G442" s="2" t="s">
        <v>708</v>
      </c>
      <c r="H442" s="2" t="s">
        <v>363</v>
      </c>
      <c r="I442" s="2">
        <f>I432*J442</f>
        <v>45.5</v>
      </c>
      <c r="J442" s="2">
        <v>100</v>
      </c>
      <c r="K442" s="2"/>
      <c r="L442" s="2"/>
      <c r="M442" s="2"/>
      <c r="N442" s="2"/>
      <c r="O442" s="2">
        <f t="shared" si="509"/>
        <v>445.45</v>
      </c>
      <c r="P442" s="2">
        <f t="shared" si="510"/>
        <v>445.45</v>
      </c>
      <c r="Q442" s="2">
        <f t="shared" si="511"/>
        <v>0</v>
      </c>
      <c r="R442" s="2">
        <f t="shared" si="512"/>
        <v>0</v>
      </c>
      <c r="S442" s="2">
        <f t="shared" si="513"/>
        <v>0</v>
      </c>
      <c r="T442" s="2">
        <f t="shared" si="514"/>
        <v>0</v>
      </c>
      <c r="U442" s="2">
        <f t="shared" si="515"/>
        <v>0</v>
      </c>
      <c r="V442" s="2">
        <f t="shared" si="516"/>
        <v>0</v>
      </c>
      <c r="W442" s="2">
        <f t="shared" si="517"/>
        <v>0</v>
      </c>
      <c r="X442" s="2">
        <f t="shared" si="518"/>
        <v>0</v>
      </c>
      <c r="Y442" s="2">
        <f t="shared" si="519"/>
        <v>0</v>
      </c>
      <c r="Z442" s="2"/>
      <c r="AA442" s="2">
        <v>16697018</v>
      </c>
      <c r="AB442" s="2">
        <f t="shared" si="520"/>
        <v>9.7899999999999991</v>
      </c>
      <c r="AC442" s="2">
        <f t="shared" si="521"/>
        <v>9.7899999999999991</v>
      </c>
      <c r="AD442" s="2">
        <f t="shared" si="543"/>
        <v>0</v>
      </c>
      <c r="AE442" s="2">
        <f t="shared" si="544"/>
        <v>0</v>
      </c>
      <c r="AF442" s="2">
        <f t="shared" si="545"/>
        <v>0</v>
      </c>
      <c r="AG442" s="2">
        <f t="shared" si="522"/>
        <v>0</v>
      </c>
      <c r="AH442" s="2">
        <f t="shared" si="546"/>
        <v>0</v>
      </c>
      <c r="AI442" s="2">
        <f t="shared" si="547"/>
        <v>0</v>
      </c>
      <c r="AJ442" s="2">
        <f t="shared" si="523"/>
        <v>0</v>
      </c>
      <c r="AK442" s="2">
        <v>9.7899999999999991</v>
      </c>
      <c r="AL442" s="2">
        <v>9.7899999999999991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115</v>
      </c>
      <c r="AU442" s="2">
        <v>71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6</v>
      </c>
      <c r="BE442" s="2" t="s">
        <v>6</v>
      </c>
      <c r="BF442" s="2" t="s">
        <v>6</v>
      </c>
      <c r="BG442" s="2" t="s">
        <v>6</v>
      </c>
      <c r="BH442" s="2">
        <v>3</v>
      </c>
      <c r="BI442" s="2">
        <v>1</v>
      </c>
      <c r="BJ442" s="2" t="s">
        <v>709</v>
      </c>
      <c r="BK442" s="2"/>
      <c r="BL442" s="2"/>
      <c r="BM442" s="2">
        <v>16001</v>
      </c>
      <c r="BN442" s="2">
        <v>0</v>
      </c>
      <c r="BO442" s="2" t="s">
        <v>6</v>
      </c>
      <c r="BP442" s="2">
        <v>0</v>
      </c>
      <c r="BQ442" s="2">
        <v>2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6</v>
      </c>
      <c r="BZ442" s="2">
        <v>128</v>
      </c>
      <c r="CA442" s="2">
        <v>83</v>
      </c>
      <c r="CB442" s="2"/>
      <c r="CC442" s="2"/>
      <c r="CD442" s="2"/>
      <c r="CE442" s="2"/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6</v>
      </c>
      <c r="CO442" s="2">
        <v>0</v>
      </c>
      <c r="CP442" s="2">
        <f t="shared" si="524"/>
        <v>445.45</v>
      </c>
      <c r="CQ442" s="2">
        <f t="shared" si="525"/>
        <v>9.7899999999999991</v>
      </c>
      <c r="CR442" s="2">
        <f t="shared" si="526"/>
        <v>0</v>
      </c>
      <c r="CS442" s="2">
        <f t="shared" si="527"/>
        <v>0</v>
      </c>
      <c r="CT442" s="2">
        <f t="shared" si="528"/>
        <v>0</v>
      </c>
      <c r="CU442" s="2">
        <f t="shared" si="529"/>
        <v>0</v>
      </c>
      <c r="CV442" s="2">
        <f t="shared" si="530"/>
        <v>0</v>
      </c>
      <c r="CW442" s="2">
        <f t="shared" si="531"/>
        <v>0</v>
      </c>
      <c r="CX442" s="2">
        <f t="shared" si="532"/>
        <v>0</v>
      </c>
      <c r="CY442" s="2">
        <f t="shared" si="533"/>
        <v>0</v>
      </c>
      <c r="CZ442" s="2">
        <f t="shared" si="534"/>
        <v>0</v>
      </c>
      <c r="DA442" s="2"/>
      <c r="DB442" s="2"/>
      <c r="DC442" s="2" t="s">
        <v>6</v>
      </c>
      <c r="DD442" s="2" t="s">
        <v>6</v>
      </c>
      <c r="DE442" s="2" t="s">
        <v>6</v>
      </c>
      <c r="DF442" s="2" t="s">
        <v>6</v>
      </c>
      <c r="DG442" s="2" t="s">
        <v>6</v>
      </c>
      <c r="DH442" s="2" t="s">
        <v>6</v>
      </c>
      <c r="DI442" s="2" t="s">
        <v>6</v>
      </c>
      <c r="DJ442" s="2" t="s">
        <v>6</v>
      </c>
      <c r="DK442" s="2" t="s">
        <v>6</v>
      </c>
      <c r="DL442" s="2" t="s">
        <v>6</v>
      </c>
      <c r="DM442" s="2" t="s">
        <v>6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1003</v>
      </c>
      <c r="DV442" s="2" t="s">
        <v>363</v>
      </c>
      <c r="DW442" s="2" t="s">
        <v>363</v>
      </c>
      <c r="DX442" s="2">
        <v>1</v>
      </c>
      <c r="DY442" s="2"/>
      <c r="DZ442" s="2"/>
      <c r="EA442" s="2"/>
      <c r="EB442" s="2"/>
      <c r="EC442" s="2"/>
      <c r="ED442" s="2"/>
      <c r="EE442" s="2">
        <v>16510514</v>
      </c>
      <c r="EF442" s="2">
        <v>2</v>
      </c>
      <c r="EG442" s="2" t="s">
        <v>40</v>
      </c>
      <c r="EH442" s="2">
        <v>0</v>
      </c>
      <c r="EI442" s="2" t="s">
        <v>6</v>
      </c>
      <c r="EJ442" s="2">
        <v>1</v>
      </c>
      <c r="EK442" s="2">
        <v>16001</v>
      </c>
      <c r="EL442" s="2" t="s">
        <v>563</v>
      </c>
      <c r="EM442" s="2" t="s">
        <v>564</v>
      </c>
      <c r="EN442" s="2"/>
      <c r="EO442" s="2" t="s">
        <v>6</v>
      </c>
      <c r="EP442" s="2"/>
      <c r="EQ442" s="2">
        <v>0</v>
      </c>
      <c r="ER442" s="2">
        <v>9.7899999999999991</v>
      </c>
      <c r="ES442" s="2">
        <v>9.7899999999999991</v>
      </c>
      <c r="ET442" s="2">
        <v>0</v>
      </c>
      <c r="EU442" s="2">
        <v>0</v>
      </c>
      <c r="EV442" s="2">
        <v>0</v>
      </c>
      <c r="EW442" s="2">
        <v>0</v>
      </c>
      <c r="EX442" s="2">
        <v>0</v>
      </c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si="535"/>
        <v>0</v>
      </c>
      <c r="FS442" s="2">
        <v>0</v>
      </c>
      <c r="FT442" s="2" t="s">
        <v>44</v>
      </c>
      <c r="FU442" s="2" t="s">
        <v>45</v>
      </c>
      <c r="FV442" s="2"/>
      <c r="FW442" s="2"/>
      <c r="FX442" s="2">
        <v>115.2</v>
      </c>
      <c r="FY442" s="2">
        <v>70.55</v>
      </c>
      <c r="FZ442" s="2"/>
      <c r="GA442" s="2" t="s">
        <v>6</v>
      </c>
      <c r="GB442" s="2"/>
      <c r="GC442" s="2"/>
      <c r="GD442" s="2">
        <v>0</v>
      </c>
      <c r="GE442" s="2"/>
      <c r="GF442" s="2">
        <v>-1238824711</v>
      </c>
      <c r="GG442" s="2">
        <v>2</v>
      </c>
      <c r="GH442" s="2">
        <v>1</v>
      </c>
      <c r="GI442" s="2">
        <v>-2</v>
      </c>
      <c r="GJ442" s="2">
        <v>0</v>
      </c>
      <c r="GK442" s="2">
        <f>ROUND(R442*(R12)/100,2)</f>
        <v>0</v>
      </c>
      <c r="GL442" s="2">
        <f t="shared" si="536"/>
        <v>0</v>
      </c>
      <c r="GM442" s="2">
        <f t="shared" si="537"/>
        <v>445.45</v>
      </c>
      <c r="GN442" s="2">
        <f t="shared" si="538"/>
        <v>445.45</v>
      </c>
      <c r="GO442" s="2">
        <f t="shared" si="539"/>
        <v>0</v>
      </c>
      <c r="GP442" s="2">
        <f t="shared" si="540"/>
        <v>0</v>
      </c>
      <c r="GQ442" s="2"/>
      <c r="GR442" s="2">
        <v>0</v>
      </c>
      <c r="GS442" s="2">
        <v>3</v>
      </c>
      <c r="GT442" s="2">
        <v>0</v>
      </c>
      <c r="GU442" s="2" t="s">
        <v>6</v>
      </c>
      <c r="GV442" s="2">
        <f t="shared" si="541"/>
        <v>0</v>
      </c>
      <c r="GW442" s="2">
        <v>1</v>
      </c>
      <c r="GX442" s="2">
        <f t="shared" si="542"/>
        <v>0</v>
      </c>
      <c r="GY442" s="2"/>
      <c r="GZ442" s="2"/>
      <c r="HA442" s="2">
        <v>0</v>
      </c>
      <c r="HB442" s="2">
        <v>0</v>
      </c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18</v>
      </c>
      <c r="B443">
        <v>1</v>
      </c>
      <c r="C443">
        <v>895</v>
      </c>
      <c r="E443" t="s">
        <v>706</v>
      </c>
      <c r="F443" t="s">
        <v>707</v>
      </c>
      <c r="G443" t="s">
        <v>708</v>
      </c>
      <c r="H443" t="s">
        <v>363</v>
      </c>
      <c r="I443">
        <f>I433*J443</f>
        <v>45.5</v>
      </c>
      <c r="J443">
        <v>100</v>
      </c>
      <c r="O443">
        <f t="shared" si="509"/>
        <v>2922.12</v>
      </c>
      <c r="P443">
        <f t="shared" si="510"/>
        <v>2922.12</v>
      </c>
      <c r="Q443">
        <f t="shared" si="511"/>
        <v>0</v>
      </c>
      <c r="R443">
        <f t="shared" si="512"/>
        <v>0</v>
      </c>
      <c r="S443">
        <f t="shared" si="513"/>
        <v>0</v>
      </c>
      <c r="T443">
        <f t="shared" si="514"/>
        <v>0</v>
      </c>
      <c r="U443">
        <f t="shared" si="515"/>
        <v>0</v>
      </c>
      <c r="V443">
        <f t="shared" si="516"/>
        <v>0</v>
      </c>
      <c r="W443">
        <f t="shared" si="517"/>
        <v>0</v>
      </c>
      <c r="X443">
        <f t="shared" si="518"/>
        <v>0</v>
      </c>
      <c r="Y443">
        <f t="shared" si="519"/>
        <v>0</v>
      </c>
      <c r="AA443">
        <v>16697019</v>
      </c>
      <c r="AB443">
        <f t="shared" si="520"/>
        <v>9.7899999999999991</v>
      </c>
      <c r="AC443">
        <f t="shared" si="521"/>
        <v>9.7899999999999991</v>
      </c>
      <c r="AD443">
        <f t="shared" si="543"/>
        <v>0</v>
      </c>
      <c r="AE443">
        <f t="shared" si="544"/>
        <v>0</v>
      </c>
      <c r="AF443">
        <f t="shared" si="545"/>
        <v>0</v>
      </c>
      <c r="AG443">
        <f t="shared" si="522"/>
        <v>0</v>
      </c>
      <c r="AH443">
        <f t="shared" si="546"/>
        <v>0</v>
      </c>
      <c r="AI443">
        <f t="shared" si="547"/>
        <v>0</v>
      </c>
      <c r="AJ443">
        <f t="shared" si="523"/>
        <v>0</v>
      </c>
      <c r="AK443">
        <v>9.7899999999999991</v>
      </c>
      <c r="AL443">
        <v>9.7899999999999991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115</v>
      </c>
      <c r="AU443">
        <v>71</v>
      </c>
      <c r="AV443">
        <v>1</v>
      </c>
      <c r="AW443">
        <v>1</v>
      </c>
      <c r="AZ443">
        <v>6.56</v>
      </c>
      <c r="BA443">
        <v>1</v>
      </c>
      <c r="BB443">
        <v>1</v>
      </c>
      <c r="BC443">
        <v>6.56</v>
      </c>
      <c r="BD443" t="s">
        <v>6</v>
      </c>
      <c r="BE443" t="s">
        <v>6</v>
      </c>
      <c r="BF443" t="s">
        <v>6</v>
      </c>
      <c r="BG443" t="s">
        <v>6</v>
      </c>
      <c r="BH443">
        <v>3</v>
      </c>
      <c r="BI443">
        <v>1</v>
      </c>
      <c r="BJ443" t="s">
        <v>709</v>
      </c>
      <c r="BM443">
        <v>16001</v>
      </c>
      <c r="BN443">
        <v>0</v>
      </c>
      <c r="BO443" t="s">
        <v>6</v>
      </c>
      <c r="BP443">
        <v>0</v>
      </c>
      <c r="BQ443">
        <v>2</v>
      </c>
      <c r="BR443">
        <v>0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6</v>
      </c>
      <c r="BZ443">
        <v>128</v>
      </c>
      <c r="CA443">
        <v>83</v>
      </c>
      <c r="CF443">
        <v>0</v>
      </c>
      <c r="CG443">
        <v>0</v>
      </c>
      <c r="CM443">
        <v>0</v>
      </c>
      <c r="CN443" t="s">
        <v>6</v>
      </c>
      <c r="CO443">
        <v>0</v>
      </c>
      <c r="CP443">
        <f t="shared" si="524"/>
        <v>2922.12</v>
      </c>
      <c r="CQ443">
        <f t="shared" si="525"/>
        <v>64.222399999999993</v>
      </c>
      <c r="CR443">
        <f t="shared" si="526"/>
        <v>0</v>
      </c>
      <c r="CS443">
        <f t="shared" si="527"/>
        <v>0</v>
      </c>
      <c r="CT443">
        <f t="shared" si="528"/>
        <v>0</v>
      </c>
      <c r="CU443">
        <f t="shared" si="529"/>
        <v>0</v>
      </c>
      <c r="CV443">
        <f t="shared" si="530"/>
        <v>0</v>
      </c>
      <c r="CW443">
        <f t="shared" si="531"/>
        <v>0</v>
      </c>
      <c r="CX443">
        <f t="shared" si="532"/>
        <v>0</v>
      </c>
      <c r="CY443">
        <f t="shared" si="533"/>
        <v>0</v>
      </c>
      <c r="CZ443">
        <f t="shared" si="534"/>
        <v>0</v>
      </c>
      <c r="DC443" t="s">
        <v>6</v>
      </c>
      <c r="DD443" t="s">
        <v>6</v>
      </c>
      <c r="DE443" t="s">
        <v>6</v>
      </c>
      <c r="DF443" t="s">
        <v>6</v>
      </c>
      <c r="DG443" t="s">
        <v>6</v>
      </c>
      <c r="DH443" t="s">
        <v>6</v>
      </c>
      <c r="DI443" t="s">
        <v>6</v>
      </c>
      <c r="DJ443" t="s">
        <v>6</v>
      </c>
      <c r="DK443" t="s">
        <v>6</v>
      </c>
      <c r="DL443" t="s">
        <v>6</v>
      </c>
      <c r="DM443" t="s">
        <v>6</v>
      </c>
      <c r="DN443">
        <v>0</v>
      </c>
      <c r="DO443">
        <v>0</v>
      </c>
      <c r="DP443">
        <v>1</v>
      </c>
      <c r="DQ443">
        <v>1</v>
      </c>
      <c r="DU443">
        <v>1003</v>
      </c>
      <c r="DV443" t="s">
        <v>363</v>
      </c>
      <c r="DW443" t="s">
        <v>363</v>
      </c>
      <c r="DX443">
        <v>1</v>
      </c>
      <c r="EE443">
        <v>16510514</v>
      </c>
      <c r="EF443">
        <v>2</v>
      </c>
      <c r="EG443" t="s">
        <v>40</v>
      </c>
      <c r="EH443">
        <v>0</v>
      </c>
      <c r="EI443" t="s">
        <v>6</v>
      </c>
      <c r="EJ443">
        <v>1</v>
      </c>
      <c r="EK443">
        <v>16001</v>
      </c>
      <c r="EL443" t="s">
        <v>563</v>
      </c>
      <c r="EM443" t="s">
        <v>564</v>
      </c>
      <c r="EO443" t="s">
        <v>6</v>
      </c>
      <c r="EQ443">
        <v>0</v>
      </c>
      <c r="ER443">
        <v>9.7899999999999991</v>
      </c>
      <c r="ES443">
        <v>9.7899999999999991</v>
      </c>
      <c r="ET443">
        <v>0</v>
      </c>
      <c r="EU443">
        <v>0</v>
      </c>
      <c r="EV443">
        <v>0</v>
      </c>
      <c r="EW443">
        <v>0</v>
      </c>
      <c r="EX443">
        <v>0</v>
      </c>
      <c r="FQ443">
        <v>0</v>
      </c>
      <c r="FR443">
        <f t="shared" si="535"/>
        <v>0</v>
      </c>
      <c r="FS443">
        <v>0</v>
      </c>
      <c r="FT443" t="s">
        <v>44</v>
      </c>
      <c r="FU443" t="s">
        <v>45</v>
      </c>
      <c r="FX443">
        <v>115.2</v>
      </c>
      <c r="FY443">
        <v>70.55</v>
      </c>
      <c r="GA443" t="s">
        <v>6</v>
      </c>
      <c r="GD443">
        <v>0</v>
      </c>
      <c r="GF443">
        <v>-1238824711</v>
      </c>
      <c r="GG443">
        <v>1</v>
      </c>
      <c r="GH443">
        <v>1</v>
      </c>
      <c r="GI443">
        <v>4</v>
      </c>
      <c r="GJ443">
        <v>0</v>
      </c>
      <c r="GK443">
        <f>ROUND(R443*(S12)/100,2)</f>
        <v>0</v>
      </c>
      <c r="GL443">
        <f t="shared" si="536"/>
        <v>0</v>
      </c>
      <c r="GM443">
        <f t="shared" si="537"/>
        <v>2922.12</v>
      </c>
      <c r="GN443">
        <f t="shared" si="538"/>
        <v>2922.12</v>
      </c>
      <c r="GO443">
        <f t="shared" si="539"/>
        <v>0</v>
      </c>
      <c r="GP443">
        <f t="shared" si="540"/>
        <v>0</v>
      </c>
      <c r="GR443">
        <v>0</v>
      </c>
      <c r="GS443">
        <v>3</v>
      </c>
      <c r="GT443">
        <v>0</v>
      </c>
      <c r="GU443" t="s">
        <v>6</v>
      </c>
      <c r="GV443">
        <f t="shared" si="541"/>
        <v>0</v>
      </c>
      <c r="GW443">
        <v>1</v>
      </c>
      <c r="GX443">
        <f t="shared" si="542"/>
        <v>0</v>
      </c>
      <c r="HA443">
        <v>0</v>
      </c>
      <c r="HB443">
        <v>0</v>
      </c>
      <c r="IK443">
        <v>0</v>
      </c>
    </row>
    <row r="444" spans="1:255" x14ac:dyDescent="0.2">
      <c r="A444" s="2">
        <v>18</v>
      </c>
      <c r="B444" s="2">
        <v>1</v>
      </c>
      <c r="C444" s="2">
        <v>879</v>
      </c>
      <c r="D444" s="2"/>
      <c r="E444" s="2" t="s">
        <v>710</v>
      </c>
      <c r="F444" s="2" t="s">
        <v>711</v>
      </c>
      <c r="G444" s="2" t="s">
        <v>712</v>
      </c>
      <c r="H444" s="2" t="s">
        <v>598</v>
      </c>
      <c r="I444" s="2">
        <f>I432*J444</f>
        <v>3.6</v>
      </c>
      <c r="J444" s="2">
        <v>7.9120879120879124</v>
      </c>
      <c r="K444" s="2"/>
      <c r="L444" s="2"/>
      <c r="M444" s="2"/>
      <c r="N444" s="2"/>
      <c r="O444" s="2">
        <f t="shared" si="509"/>
        <v>25.6</v>
      </c>
      <c r="P444" s="2">
        <f t="shared" si="510"/>
        <v>25.6</v>
      </c>
      <c r="Q444" s="2">
        <f t="shared" si="511"/>
        <v>0</v>
      </c>
      <c r="R444" s="2">
        <f t="shared" si="512"/>
        <v>0</v>
      </c>
      <c r="S444" s="2">
        <f t="shared" si="513"/>
        <v>0</v>
      </c>
      <c r="T444" s="2">
        <f t="shared" si="514"/>
        <v>0</v>
      </c>
      <c r="U444" s="2">
        <f t="shared" si="515"/>
        <v>0</v>
      </c>
      <c r="V444" s="2">
        <f t="shared" si="516"/>
        <v>0</v>
      </c>
      <c r="W444" s="2">
        <f t="shared" si="517"/>
        <v>0</v>
      </c>
      <c r="X444" s="2">
        <f t="shared" si="518"/>
        <v>0</v>
      </c>
      <c r="Y444" s="2">
        <f t="shared" si="519"/>
        <v>0</v>
      </c>
      <c r="Z444" s="2"/>
      <c r="AA444" s="2">
        <v>16697018</v>
      </c>
      <c r="AB444" s="2">
        <f t="shared" si="520"/>
        <v>7.11</v>
      </c>
      <c r="AC444" s="2">
        <f t="shared" si="521"/>
        <v>7.11</v>
      </c>
      <c r="AD444" s="2">
        <f t="shared" si="543"/>
        <v>0</v>
      </c>
      <c r="AE444" s="2">
        <f t="shared" si="544"/>
        <v>0</v>
      </c>
      <c r="AF444" s="2">
        <f t="shared" si="545"/>
        <v>0</v>
      </c>
      <c r="AG444" s="2">
        <f t="shared" si="522"/>
        <v>0</v>
      </c>
      <c r="AH444" s="2">
        <f t="shared" si="546"/>
        <v>0</v>
      </c>
      <c r="AI444" s="2">
        <f t="shared" si="547"/>
        <v>0</v>
      </c>
      <c r="AJ444" s="2">
        <f t="shared" si="523"/>
        <v>0</v>
      </c>
      <c r="AK444" s="2">
        <v>7.11</v>
      </c>
      <c r="AL444" s="2">
        <v>7.11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115</v>
      </c>
      <c r="AU444" s="2">
        <v>71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6</v>
      </c>
      <c r="BE444" s="2" t="s">
        <v>6</v>
      </c>
      <c r="BF444" s="2" t="s">
        <v>6</v>
      </c>
      <c r="BG444" s="2" t="s">
        <v>6</v>
      </c>
      <c r="BH444" s="2">
        <v>3</v>
      </c>
      <c r="BI444" s="2">
        <v>1</v>
      </c>
      <c r="BJ444" s="2" t="s">
        <v>713</v>
      </c>
      <c r="BK444" s="2"/>
      <c r="BL444" s="2"/>
      <c r="BM444" s="2">
        <v>16001</v>
      </c>
      <c r="BN444" s="2">
        <v>0</v>
      </c>
      <c r="BO444" s="2" t="s">
        <v>6</v>
      </c>
      <c r="BP444" s="2">
        <v>0</v>
      </c>
      <c r="BQ444" s="2">
        <v>2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6</v>
      </c>
      <c r="BZ444" s="2">
        <v>128</v>
      </c>
      <c r="CA444" s="2">
        <v>83</v>
      </c>
      <c r="CB444" s="2"/>
      <c r="CC444" s="2"/>
      <c r="CD444" s="2"/>
      <c r="CE444" s="2"/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6</v>
      </c>
      <c r="CO444" s="2">
        <v>0</v>
      </c>
      <c r="CP444" s="2">
        <f t="shared" si="524"/>
        <v>25.6</v>
      </c>
      <c r="CQ444" s="2">
        <f t="shared" si="525"/>
        <v>7.11</v>
      </c>
      <c r="CR444" s="2">
        <f t="shared" si="526"/>
        <v>0</v>
      </c>
      <c r="CS444" s="2">
        <f t="shared" si="527"/>
        <v>0</v>
      </c>
      <c r="CT444" s="2">
        <f t="shared" si="528"/>
        <v>0</v>
      </c>
      <c r="CU444" s="2">
        <f t="shared" si="529"/>
        <v>0</v>
      </c>
      <c r="CV444" s="2">
        <f t="shared" si="530"/>
        <v>0</v>
      </c>
      <c r="CW444" s="2">
        <f t="shared" si="531"/>
        <v>0</v>
      </c>
      <c r="CX444" s="2">
        <f t="shared" si="532"/>
        <v>0</v>
      </c>
      <c r="CY444" s="2">
        <f t="shared" si="533"/>
        <v>0</v>
      </c>
      <c r="CZ444" s="2">
        <f t="shared" si="534"/>
        <v>0</v>
      </c>
      <c r="DA444" s="2"/>
      <c r="DB444" s="2"/>
      <c r="DC444" s="2" t="s">
        <v>6</v>
      </c>
      <c r="DD444" s="2" t="s">
        <v>6</v>
      </c>
      <c r="DE444" s="2" t="s">
        <v>6</v>
      </c>
      <c r="DF444" s="2" t="s">
        <v>6</v>
      </c>
      <c r="DG444" s="2" t="s">
        <v>6</v>
      </c>
      <c r="DH444" s="2" t="s">
        <v>6</v>
      </c>
      <c r="DI444" s="2" t="s">
        <v>6</v>
      </c>
      <c r="DJ444" s="2" t="s">
        <v>6</v>
      </c>
      <c r="DK444" s="2" t="s">
        <v>6</v>
      </c>
      <c r="DL444" s="2" t="s">
        <v>6</v>
      </c>
      <c r="DM444" s="2" t="s">
        <v>6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1010</v>
      </c>
      <c r="DV444" s="2" t="s">
        <v>598</v>
      </c>
      <c r="DW444" s="2" t="s">
        <v>598</v>
      </c>
      <c r="DX444" s="2">
        <v>10</v>
      </c>
      <c r="DY444" s="2"/>
      <c r="DZ444" s="2"/>
      <c r="EA444" s="2"/>
      <c r="EB444" s="2"/>
      <c r="EC444" s="2"/>
      <c r="ED444" s="2"/>
      <c r="EE444" s="2">
        <v>16510514</v>
      </c>
      <c r="EF444" s="2">
        <v>2</v>
      </c>
      <c r="EG444" s="2" t="s">
        <v>40</v>
      </c>
      <c r="EH444" s="2">
        <v>0</v>
      </c>
      <c r="EI444" s="2" t="s">
        <v>6</v>
      </c>
      <c r="EJ444" s="2">
        <v>1</v>
      </c>
      <c r="EK444" s="2">
        <v>16001</v>
      </c>
      <c r="EL444" s="2" t="s">
        <v>563</v>
      </c>
      <c r="EM444" s="2" t="s">
        <v>564</v>
      </c>
      <c r="EN444" s="2"/>
      <c r="EO444" s="2" t="s">
        <v>6</v>
      </c>
      <c r="EP444" s="2"/>
      <c r="EQ444" s="2">
        <v>0</v>
      </c>
      <c r="ER444" s="2">
        <v>7.11</v>
      </c>
      <c r="ES444" s="2">
        <v>7.11</v>
      </c>
      <c r="ET444" s="2">
        <v>0</v>
      </c>
      <c r="EU444" s="2">
        <v>0</v>
      </c>
      <c r="EV444" s="2">
        <v>0</v>
      </c>
      <c r="EW444" s="2">
        <v>0</v>
      </c>
      <c r="EX444" s="2">
        <v>0</v>
      </c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535"/>
        <v>0</v>
      </c>
      <c r="FS444" s="2">
        <v>0</v>
      </c>
      <c r="FT444" s="2" t="s">
        <v>44</v>
      </c>
      <c r="FU444" s="2" t="s">
        <v>45</v>
      </c>
      <c r="FV444" s="2"/>
      <c r="FW444" s="2"/>
      <c r="FX444" s="2">
        <v>115.2</v>
      </c>
      <c r="FY444" s="2">
        <v>70.55</v>
      </c>
      <c r="FZ444" s="2"/>
      <c r="GA444" s="2" t="s">
        <v>6</v>
      </c>
      <c r="GB444" s="2"/>
      <c r="GC444" s="2"/>
      <c r="GD444" s="2">
        <v>0</v>
      </c>
      <c r="GE444" s="2"/>
      <c r="GF444" s="2">
        <v>208015540</v>
      </c>
      <c r="GG444" s="2">
        <v>2</v>
      </c>
      <c r="GH444" s="2">
        <v>1</v>
      </c>
      <c r="GI444" s="2">
        <v>-2</v>
      </c>
      <c r="GJ444" s="2">
        <v>0</v>
      </c>
      <c r="GK444" s="2">
        <f>ROUND(R444*(R12)/100,2)</f>
        <v>0</v>
      </c>
      <c r="GL444" s="2">
        <f t="shared" si="536"/>
        <v>0</v>
      </c>
      <c r="GM444" s="2">
        <f t="shared" si="537"/>
        <v>25.6</v>
      </c>
      <c r="GN444" s="2">
        <f t="shared" si="538"/>
        <v>25.6</v>
      </c>
      <c r="GO444" s="2">
        <f t="shared" si="539"/>
        <v>0</v>
      </c>
      <c r="GP444" s="2">
        <f t="shared" si="540"/>
        <v>0</v>
      </c>
      <c r="GQ444" s="2"/>
      <c r="GR444" s="2">
        <v>0</v>
      </c>
      <c r="GS444" s="2">
        <v>3</v>
      </c>
      <c r="GT444" s="2">
        <v>0</v>
      </c>
      <c r="GU444" s="2" t="s">
        <v>6</v>
      </c>
      <c r="GV444" s="2">
        <f t="shared" si="541"/>
        <v>0</v>
      </c>
      <c r="GW444" s="2">
        <v>1</v>
      </c>
      <c r="GX444" s="2">
        <f t="shared" si="542"/>
        <v>0</v>
      </c>
      <c r="GY444" s="2"/>
      <c r="GZ444" s="2"/>
      <c r="HA444" s="2">
        <v>0</v>
      </c>
      <c r="HB444" s="2">
        <v>0</v>
      </c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18</v>
      </c>
      <c r="B445">
        <v>1</v>
      </c>
      <c r="C445">
        <v>898</v>
      </c>
      <c r="E445" t="s">
        <v>710</v>
      </c>
      <c r="F445" t="s">
        <v>711</v>
      </c>
      <c r="G445" t="s">
        <v>712</v>
      </c>
      <c r="H445" t="s">
        <v>598</v>
      </c>
      <c r="I445">
        <f>I433*J445</f>
        <v>3.6</v>
      </c>
      <c r="J445">
        <v>7.9120879120879124</v>
      </c>
      <c r="O445">
        <f t="shared" si="509"/>
        <v>167.91</v>
      </c>
      <c r="P445">
        <f t="shared" si="510"/>
        <v>167.91</v>
      </c>
      <c r="Q445">
        <f t="shared" si="511"/>
        <v>0</v>
      </c>
      <c r="R445">
        <f t="shared" si="512"/>
        <v>0</v>
      </c>
      <c r="S445">
        <f t="shared" si="513"/>
        <v>0</v>
      </c>
      <c r="T445">
        <f t="shared" si="514"/>
        <v>0</v>
      </c>
      <c r="U445">
        <f t="shared" si="515"/>
        <v>0</v>
      </c>
      <c r="V445">
        <f t="shared" si="516"/>
        <v>0</v>
      </c>
      <c r="W445">
        <f t="shared" si="517"/>
        <v>0</v>
      </c>
      <c r="X445">
        <f t="shared" si="518"/>
        <v>0</v>
      </c>
      <c r="Y445">
        <f t="shared" si="519"/>
        <v>0</v>
      </c>
      <c r="AA445">
        <v>16697019</v>
      </c>
      <c r="AB445">
        <f t="shared" si="520"/>
        <v>7.11</v>
      </c>
      <c r="AC445">
        <f t="shared" si="521"/>
        <v>7.11</v>
      </c>
      <c r="AD445">
        <f t="shared" si="543"/>
        <v>0</v>
      </c>
      <c r="AE445">
        <f t="shared" si="544"/>
        <v>0</v>
      </c>
      <c r="AF445">
        <f t="shared" si="545"/>
        <v>0</v>
      </c>
      <c r="AG445">
        <f t="shared" si="522"/>
        <v>0</v>
      </c>
      <c r="AH445">
        <f t="shared" si="546"/>
        <v>0</v>
      </c>
      <c r="AI445">
        <f t="shared" si="547"/>
        <v>0</v>
      </c>
      <c r="AJ445">
        <f t="shared" si="523"/>
        <v>0</v>
      </c>
      <c r="AK445">
        <v>7.11</v>
      </c>
      <c r="AL445">
        <v>7.11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115</v>
      </c>
      <c r="AU445">
        <v>71</v>
      </c>
      <c r="AV445">
        <v>1</v>
      </c>
      <c r="AW445">
        <v>1</v>
      </c>
      <c r="AZ445">
        <v>6.56</v>
      </c>
      <c r="BA445">
        <v>1</v>
      </c>
      <c r="BB445">
        <v>1</v>
      </c>
      <c r="BC445">
        <v>6.56</v>
      </c>
      <c r="BD445" t="s">
        <v>6</v>
      </c>
      <c r="BE445" t="s">
        <v>6</v>
      </c>
      <c r="BF445" t="s">
        <v>6</v>
      </c>
      <c r="BG445" t="s">
        <v>6</v>
      </c>
      <c r="BH445">
        <v>3</v>
      </c>
      <c r="BI445">
        <v>1</v>
      </c>
      <c r="BJ445" t="s">
        <v>713</v>
      </c>
      <c r="BM445">
        <v>16001</v>
      </c>
      <c r="BN445">
        <v>0</v>
      </c>
      <c r="BO445" t="s">
        <v>6</v>
      </c>
      <c r="BP445">
        <v>0</v>
      </c>
      <c r="BQ445">
        <v>2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6</v>
      </c>
      <c r="BZ445">
        <v>128</v>
      </c>
      <c r="CA445">
        <v>83</v>
      </c>
      <c r="CF445">
        <v>0</v>
      </c>
      <c r="CG445">
        <v>0</v>
      </c>
      <c r="CM445">
        <v>0</v>
      </c>
      <c r="CN445" t="s">
        <v>6</v>
      </c>
      <c r="CO445">
        <v>0</v>
      </c>
      <c r="CP445">
        <f t="shared" si="524"/>
        <v>167.91</v>
      </c>
      <c r="CQ445">
        <f t="shared" si="525"/>
        <v>46.641599999999997</v>
      </c>
      <c r="CR445">
        <f t="shared" si="526"/>
        <v>0</v>
      </c>
      <c r="CS445">
        <f t="shared" si="527"/>
        <v>0</v>
      </c>
      <c r="CT445">
        <f t="shared" si="528"/>
        <v>0</v>
      </c>
      <c r="CU445">
        <f t="shared" si="529"/>
        <v>0</v>
      </c>
      <c r="CV445">
        <f t="shared" si="530"/>
        <v>0</v>
      </c>
      <c r="CW445">
        <f t="shared" si="531"/>
        <v>0</v>
      </c>
      <c r="CX445">
        <f t="shared" si="532"/>
        <v>0</v>
      </c>
      <c r="CY445">
        <f t="shared" si="533"/>
        <v>0</v>
      </c>
      <c r="CZ445">
        <f t="shared" si="534"/>
        <v>0</v>
      </c>
      <c r="DC445" t="s">
        <v>6</v>
      </c>
      <c r="DD445" t="s">
        <v>6</v>
      </c>
      <c r="DE445" t="s">
        <v>6</v>
      </c>
      <c r="DF445" t="s">
        <v>6</v>
      </c>
      <c r="DG445" t="s">
        <v>6</v>
      </c>
      <c r="DH445" t="s">
        <v>6</v>
      </c>
      <c r="DI445" t="s">
        <v>6</v>
      </c>
      <c r="DJ445" t="s">
        <v>6</v>
      </c>
      <c r="DK445" t="s">
        <v>6</v>
      </c>
      <c r="DL445" t="s">
        <v>6</v>
      </c>
      <c r="DM445" t="s">
        <v>6</v>
      </c>
      <c r="DN445">
        <v>0</v>
      </c>
      <c r="DO445">
        <v>0</v>
      </c>
      <c r="DP445">
        <v>1</v>
      </c>
      <c r="DQ445">
        <v>1</v>
      </c>
      <c r="DU445">
        <v>1010</v>
      </c>
      <c r="DV445" t="s">
        <v>598</v>
      </c>
      <c r="DW445" t="s">
        <v>598</v>
      </c>
      <c r="DX445">
        <v>10</v>
      </c>
      <c r="EE445">
        <v>16510514</v>
      </c>
      <c r="EF445">
        <v>2</v>
      </c>
      <c r="EG445" t="s">
        <v>40</v>
      </c>
      <c r="EH445">
        <v>0</v>
      </c>
      <c r="EI445" t="s">
        <v>6</v>
      </c>
      <c r="EJ445">
        <v>1</v>
      </c>
      <c r="EK445">
        <v>16001</v>
      </c>
      <c r="EL445" t="s">
        <v>563</v>
      </c>
      <c r="EM445" t="s">
        <v>564</v>
      </c>
      <c r="EO445" t="s">
        <v>6</v>
      </c>
      <c r="EQ445">
        <v>0</v>
      </c>
      <c r="ER445">
        <v>7.11</v>
      </c>
      <c r="ES445">
        <v>7.11</v>
      </c>
      <c r="ET445">
        <v>0</v>
      </c>
      <c r="EU445">
        <v>0</v>
      </c>
      <c r="EV445">
        <v>0</v>
      </c>
      <c r="EW445">
        <v>0</v>
      </c>
      <c r="EX445">
        <v>0</v>
      </c>
      <c r="FQ445">
        <v>0</v>
      </c>
      <c r="FR445">
        <f t="shared" si="535"/>
        <v>0</v>
      </c>
      <c r="FS445">
        <v>0</v>
      </c>
      <c r="FT445" t="s">
        <v>44</v>
      </c>
      <c r="FU445" t="s">
        <v>45</v>
      </c>
      <c r="FX445">
        <v>115.2</v>
      </c>
      <c r="FY445">
        <v>70.55</v>
      </c>
      <c r="GA445" t="s">
        <v>6</v>
      </c>
      <c r="GD445">
        <v>0</v>
      </c>
      <c r="GF445">
        <v>208015540</v>
      </c>
      <c r="GG445">
        <v>1</v>
      </c>
      <c r="GH445">
        <v>1</v>
      </c>
      <c r="GI445">
        <v>4</v>
      </c>
      <c r="GJ445">
        <v>0</v>
      </c>
      <c r="GK445">
        <f>ROUND(R445*(S12)/100,2)</f>
        <v>0</v>
      </c>
      <c r="GL445">
        <f t="shared" si="536"/>
        <v>0</v>
      </c>
      <c r="GM445">
        <f t="shared" si="537"/>
        <v>167.91</v>
      </c>
      <c r="GN445">
        <f t="shared" si="538"/>
        <v>167.91</v>
      </c>
      <c r="GO445">
        <f t="shared" si="539"/>
        <v>0</v>
      </c>
      <c r="GP445">
        <f t="shared" si="540"/>
        <v>0</v>
      </c>
      <c r="GR445">
        <v>0</v>
      </c>
      <c r="GS445">
        <v>3</v>
      </c>
      <c r="GT445">
        <v>0</v>
      </c>
      <c r="GU445" t="s">
        <v>6</v>
      </c>
      <c r="GV445">
        <f t="shared" si="541"/>
        <v>0</v>
      </c>
      <c r="GW445">
        <v>1</v>
      </c>
      <c r="GX445">
        <f t="shared" si="542"/>
        <v>0</v>
      </c>
      <c r="HA445">
        <v>0</v>
      </c>
      <c r="HB445">
        <v>0</v>
      </c>
      <c r="IK445">
        <v>0</v>
      </c>
    </row>
    <row r="446" spans="1:255" x14ac:dyDescent="0.2">
      <c r="A446" s="2">
        <v>18</v>
      </c>
      <c r="B446" s="2">
        <v>1</v>
      </c>
      <c r="C446" s="2">
        <v>873</v>
      </c>
      <c r="D446" s="2"/>
      <c r="E446" s="2" t="s">
        <v>714</v>
      </c>
      <c r="F446" s="2" t="s">
        <v>715</v>
      </c>
      <c r="G446" s="2" t="s">
        <v>716</v>
      </c>
      <c r="H446" s="2" t="s">
        <v>440</v>
      </c>
      <c r="I446" s="2">
        <f>I432*J446</f>
        <v>14.999999999999998</v>
      </c>
      <c r="J446" s="2">
        <v>32.967032967032964</v>
      </c>
      <c r="K446" s="2"/>
      <c r="L446" s="2"/>
      <c r="M446" s="2"/>
      <c r="N446" s="2"/>
      <c r="O446" s="2">
        <f t="shared" si="509"/>
        <v>351.45</v>
      </c>
      <c r="P446" s="2">
        <f t="shared" si="510"/>
        <v>351.45</v>
      </c>
      <c r="Q446" s="2">
        <f t="shared" si="511"/>
        <v>0</v>
      </c>
      <c r="R446" s="2">
        <f t="shared" si="512"/>
        <v>0</v>
      </c>
      <c r="S446" s="2">
        <f t="shared" si="513"/>
        <v>0</v>
      </c>
      <c r="T446" s="2">
        <f t="shared" si="514"/>
        <v>0</v>
      </c>
      <c r="U446" s="2">
        <f t="shared" si="515"/>
        <v>0</v>
      </c>
      <c r="V446" s="2">
        <f t="shared" si="516"/>
        <v>0</v>
      </c>
      <c r="W446" s="2">
        <f t="shared" si="517"/>
        <v>0</v>
      </c>
      <c r="X446" s="2">
        <f t="shared" si="518"/>
        <v>0</v>
      </c>
      <c r="Y446" s="2">
        <f t="shared" si="519"/>
        <v>0</v>
      </c>
      <c r="Z446" s="2"/>
      <c r="AA446" s="2">
        <v>16697018</v>
      </c>
      <c r="AB446" s="2">
        <f t="shared" si="520"/>
        <v>23.43</v>
      </c>
      <c r="AC446" s="2">
        <f t="shared" si="521"/>
        <v>23.43</v>
      </c>
      <c r="AD446" s="2">
        <f t="shared" si="543"/>
        <v>0</v>
      </c>
      <c r="AE446" s="2">
        <f t="shared" si="544"/>
        <v>0</v>
      </c>
      <c r="AF446" s="2">
        <f t="shared" si="545"/>
        <v>0</v>
      </c>
      <c r="AG446" s="2">
        <f t="shared" si="522"/>
        <v>0</v>
      </c>
      <c r="AH446" s="2">
        <f t="shared" si="546"/>
        <v>0</v>
      </c>
      <c r="AI446" s="2">
        <f t="shared" si="547"/>
        <v>0</v>
      </c>
      <c r="AJ446" s="2">
        <f t="shared" si="523"/>
        <v>0</v>
      </c>
      <c r="AK446" s="2">
        <v>23.43</v>
      </c>
      <c r="AL446" s="2">
        <v>23.43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115</v>
      </c>
      <c r="AU446" s="2">
        <v>71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6</v>
      </c>
      <c r="BE446" s="2" t="s">
        <v>6</v>
      </c>
      <c r="BF446" s="2" t="s">
        <v>6</v>
      </c>
      <c r="BG446" s="2" t="s">
        <v>6</v>
      </c>
      <c r="BH446" s="2">
        <v>3</v>
      </c>
      <c r="BI446" s="2">
        <v>1</v>
      </c>
      <c r="BJ446" s="2" t="s">
        <v>717</v>
      </c>
      <c r="BK446" s="2"/>
      <c r="BL446" s="2"/>
      <c r="BM446" s="2">
        <v>16001</v>
      </c>
      <c r="BN446" s="2">
        <v>0</v>
      </c>
      <c r="BO446" s="2" t="s">
        <v>6</v>
      </c>
      <c r="BP446" s="2">
        <v>0</v>
      </c>
      <c r="BQ446" s="2">
        <v>2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6</v>
      </c>
      <c r="BZ446" s="2">
        <v>128</v>
      </c>
      <c r="CA446" s="2">
        <v>83</v>
      </c>
      <c r="CB446" s="2"/>
      <c r="CC446" s="2"/>
      <c r="CD446" s="2"/>
      <c r="CE446" s="2"/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6</v>
      </c>
      <c r="CO446" s="2">
        <v>0</v>
      </c>
      <c r="CP446" s="2">
        <f t="shared" si="524"/>
        <v>351.45</v>
      </c>
      <c r="CQ446" s="2">
        <f t="shared" si="525"/>
        <v>23.43</v>
      </c>
      <c r="CR446" s="2">
        <f t="shared" si="526"/>
        <v>0</v>
      </c>
      <c r="CS446" s="2">
        <f t="shared" si="527"/>
        <v>0</v>
      </c>
      <c r="CT446" s="2">
        <f t="shared" si="528"/>
        <v>0</v>
      </c>
      <c r="CU446" s="2">
        <f t="shared" si="529"/>
        <v>0</v>
      </c>
      <c r="CV446" s="2">
        <f t="shared" si="530"/>
        <v>0</v>
      </c>
      <c r="CW446" s="2">
        <f t="shared" si="531"/>
        <v>0</v>
      </c>
      <c r="CX446" s="2">
        <f t="shared" si="532"/>
        <v>0</v>
      </c>
      <c r="CY446" s="2">
        <f t="shared" si="533"/>
        <v>0</v>
      </c>
      <c r="CZ446" s="2">
        <f t="shared" si="534"/>
        <v>0</v>
      </c>
      <c r="DA446" s="2"/>
      <c r="DB446" s="2"/>
      <c r="DC446" s="2" t="s">
        <v>6</v>
      </c>
      <c r="DD446" s="2" t="s">
        <v>6</v>
      </c>
      <c r="DE446" s="2" t="s">
        <v>6</v>
      </c>
      <c r="DF446" s="2" t="s">
        <v>6</v>
      </c>
      <c r="DG446" s="2" t="s">
        <v>6</v>
      </c>
      <c r="DH446" s="2" t="s">
        <v>6</v>
      </c>
      <c r="DI446" s="2" t="s">
        <v>6</v>
      </c>
      <c r="DJ446" s="2" t="s">
        <v>6</v>
      </c>
      <c r="DK446" s="2" t="s">
        <v>6</v>
      </c>
      <c r="DL446" s="2" t="s">
        <v>6</v>
      </c>
      <c r="DM446" s="2" t="s">
        <v>6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1010</v>
      </c>
      <c r="DV446" s="2" t="s">
        <v>440</v>
      </c>
      <c r="DW446" s="2" t="s">
        <v>440</v>
      </c>
      <c r="DX446" s="2">
        <v>1</v>
      </c>
      <c r="DY446" s="2"/>
      <c r="DZ446" s="2"/>
      <c r="EA446" s="2"/>
      <c r="EB446" s="2"/>
      <c r="EC446" s="2"/>
      <c r="ED446" s="2"/>
      <c r="EE446" s="2">
        <v>16510514</v>
      </c>
      <c r="EF446" s="2">
        <v>2</v>
      </c>
      <c r="EG446" s="2" t="s">
        <v>40</v>
      </c>
      <c r="EH446" s="2">
        <v>0</v>
      </c>
      <c r="EI446" s="2" t="s">
        <v>6</v>
      </c>
      <c r="EJ446" s="2">
        <v>1</v>
      </c>
      <c r="EK446" s="2">
        <v>16001</v>
      </c>
      <c r="EL446" s="2" t="s">
        <v>563</v>
      </c>
      <c r="EM446" s="2" t="s">
        <v>564</v>
      </c>
      <c r="EN446" s="2"/>
      <c r="EO446" s="2" t="s">
        <v>6</v>
      </c>
      <c r="EP446" s="2"/>
      <c r="EQ446" s="2">
        <v>0</v>
      </c>
      <c r="ER446" s="2">
        <v>23.43</v>
      </c>
      <c r="ES446" s="2">
        <v>23.43</v>
      </c>
      <c r="ET446" s="2">
        <v>0</v>
      </c>
      <c r="EU446" s="2">
        <v>0</v>
      </c>
      <c r="EV446" s="2">
        <v>0</v>
      </c>
      <c r="EW446" s="2">
        <v>0</v>
      </c>
      <c r="EX446" s="2">
        <v>0</v>
      </c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si="535"/>
        <v>0</v>
      </c>
      <c r="FS446" s="2">
        <v>0</v>
      </c>
      <c r="FT446" s="2" t="s">
        <v>44</v>
      </c>
      <c r="FU446" s="2" t="s">
        <v>45</v>
      </c>
      <c r="FV446" s="2"/>
      <c r="FW446" s="2"/>
      <c r="FX446" s="2">
        <v>115.2</v>
      </c>
      <c r="FY446" s="2">
        <v>70.55</v>
      </c>
      <c r="FZ446" s="2"/>
      <c r="GA446" s="2" t="s">
        <v>6</v>
      </c>
      <c r="GB446" s="2"/>
      <c r="GC446" s="2"/>
      <c r="GD446" s="2">
        <v>0</v>
      </c>
      <c r="GE446" s="2"/>
      <c r="GF446" s="2">
        <v>-2055173429</v>
      </c>
      <c r="GG446" s="2">
        <v>2</v>
      </c>
      <c r="GH446" s="2">
        <v>1</v>
      </c>
      <c r="GI446" s="2">
        <v>-2</v>
      </c>
      <c r="GJ446" s="2">
        <v>0</v>
      </c>
      <c r="GK446" s="2">
        <f>ROUND(R446*(R12)/100,2)</f>
        <v>0</v>
      </c>
      <c r="GL446" s="2">
        <f t="shared" si="536"/>
        <v>0</v>
      </c>
      <c r="GM446" s="2">
        <f t="shared" si="537"/>
        <v>351.45</v>
      </c>
      <c r="GN446" s="2">
        <f t="shared" si="538"/>
        <v>351.45</v>
      </c>
      <c r="GO446" s="2">
        <f t="shared" si="539"/>
        <v>0</v>
      </c>
      <c r="GP446" s="2">
        <f t="shared" si="540"/>
        <v>0</v>
      </c>
      <c r="GQ446" s="2"/>
      <c r="GR446" s="2">
        <v>0</v>
      </c>
      <c r="GS446" s="2">
        <v>3</v>
      </c>
      <c r="GT446" s="2">
        <v>0</v>
      </c>
      <c r="GU446" s="2" t="s">
        <v>6</v>
      </c>
      <c r="GV446" s="2">
        <f t="shared" si="541"/>
        <v>0</v>
      </c>
      <c r="GW446" s="2">
        <v>1</v>
      </c>
      <c r="GX446" s="2">
        <f t="shared" si="542"/>
        <v>0</v>
      </c>
      <c r="GY446" s="2"/>
      <c r="GZ446" s="2"/>
      <c r="HA446" s="2">
        <v>0</v>
      </c>
      <c r="HB446" s="2">
        <v>0</v>
      </c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18</v>
      </c>
      <c r="B447">
        <v>1</v>
      </c>
      <c r="C447">
        <v>892</v>
      </c>
      <c r="E447" t="s">
        <v>714</v>
      </c>
      <c r="F447" t="s">
        <v>715</v>
      </c>
      <c r="G447" t="s">
        <v>716</v>
      </c>
      <c r="H447" t="s">
        <v>440</v>
      </c>
      <c r="I447">
        <f>I433*J447</f>
        <v>14.999999999999998</v>
      </c>
      <c r="J447">
        <v>32.967032967032964</v>
      </c>
      <c r="O447">
        <f t="shared" si="509"/>
        <v>2305.5100000000002</v>
      </c>
      <c r="P447">
        <f t="shared" si="510"/>
        <v>2305.5100000000002</v>
      </c>
      <c r="Q447">
        <f t="shared" si="511"/>
        <v>0</v>
      </c>
      <c r="R447">
        <f t="shared" si="512"/>
        <v>0</v>
      </c>
      <c r="S447">
        <f t="shared" si="513"/>
        <v>0</v>
      </c>
      <c r="T447">
        <f t="shared" si="514"/>
        <v>0</v>
      </c>
      <c r="U447">
        <f t="shared" si="515"/>
        <v>0</v>
      </c>
      <c r="V447">
        <f t="shared" si="516"/>
        <v>0</v>
      </c>
      <c r="W447">
        <f t="shared" si="517"/>
        <v>0</v>
      </c>
      <c r="X447">
        <f t="shared" si="518"/>
        <v>0</v>
      </c>
      <c r="Y447">
        <f t="shared" si="519"/>
        <v>0</v>
      </c>
      <c r="AA447">
        <v>16697019</v>
      </c>
      <c r="AB447">
        <f t="shared" si="520"/>
        <v>23.43</v>
      </c>
      <c r="AC447">
        <f t="shared" si="521"/>
        <v>23.43</v>
      </c>
      <c r="AD447">
        <f t="shared" si="543"/>
        <v>0</v>
      </c>
      <c r="AE447">
        <f t="shared" si="544"/>
        <v>0</v>
      </c>
      <c r="AF447">
        <f t="shared" si="545"/>
        <v>0</v>
      </c>
      <c r="AG447">
        <f t="shared" si="522"/>
        <v>0</v>
      </c>
      <c r="AH447">
        <f t="shared" si="546"/>
        <v>0</v>
      </c>
      <c r="AI447">
        <f t="shared" si="547"/>
        <v>0</v>
      </c>
      <c r="AJ447">
        <f t="shared" si="523"/>
        <v>0</v>
      </c>
      <c r="AK447">
        <v>23.43</v>
      </c>
      <c r="AL447">
        <v>23.43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115</v>
      </c>
      <c r="AU447">
        <v>71</v>
      </c>
      <c r="AV447">
        <v>1</v>
      </c>
      <c r="AW447">
        <v>1</v>
      </c>
      <c r="AZ447">
        <v>6.56</v>
      </c>
      <c r="BA447">
        <v>1</v>
      </c>
      <c r="BB447">
        <v>1</v>
      </c>
      <c r="BC447">
        <v>6.56</v>
      </c>
      <c r="BD447" t="s">
        <v>6</v>
      </c>
      <c r="BE447" t="s">
        <v>6</v>
      </c>
      <c r="BF447" t="s">
        <v>6</v>
      </c>
      <c r="BG447" t="s">
        <v>6</v>
      </c>
      <c r="BH447">
        <v>3</v>
      </c>
      <c r="BI447">
        <v>1</v>
      </c>
      <c r="BJ447" t="s">
        <v>717</v>
      </c>
      <c r="BM447">
        <v>16001</v>
      </c>
      <c r="BN447">
        <v>0</v>
      </c>
      <c r="BO447" t="s">
        <v>6</v>
      </c>
      <c r="BP447">
        <v>0</v>
      </c>
      <c r="BQ447">
        <v>2</v>
      </c>
      <c r="BR447">
        <v>0</v>
      </c>
      <c r="BS447">
        <v>1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6</v>
      </c>
      <c r="BZ447">
        <v>128</v>
      </c>
      <c r="CA447">
        <v>83</v>
      </c>
      <c r="CF447">
        <v>0</v>
      </c>
      <c r="CG447">
        <v>0</v>
      </c>
      <c r="CM447">
        <v>0</v>
      </c>
      <c r="CN447" t="s">
        <v>6</v>
      </c>
      <c r="CO447">
        <v>0</v>
      </c>
      <c r="CP447">
        <f t="shared" si="524"/>
        <v>2305.5100000000002</v>
      </c>
      <c r="CQ447">
        <f t="shared" si="525"/>
        <v>153.70079999999999</v>
      </c>
      <c r="CR447">
        <f t="shared" si="526"/>
        <v>0</v>
      </c>
      <c r="CS447">
        <f t="shared" si="527"/>
        <v>0</v>
      </c>
      <c r="CT447">
        <f t="shared" si="528"/>
        <v>0</v>
      </c>
      <c r="CU447">
        <f t="shared" si="529"/>
        <v>0</v>
      </c>
      <c r="CV447">
        <f t="shared" si="530"/>
        <v>0</v>
      </c>
      <c r="CW447">
        <f t="shared" si="531"/>
        <v>0</v>
      </c>
      <c r="CX447">
        <f t="shared" si="532"/>
        <v>0</v>
      </c>
      <c r="CY447">
        <f t="shared" si="533"/>
        <v>0</v>
      </c>
      <c r="CZ447">
        <f t="shared" si="534"/>
        <v>0</v>
      </c>
      <c r="DC447" t="s">
        <v>6</v>
      </c>
      <c r="DD447" t="s">
        <v>6</v>
      </c>
      <c r="DE447" t="s">
        <v>6</v>
      </c>
      <c r="DF447" t="s">
        <v>6</v>
      </c>
      <c r="DG447" t="s">
        <v>6</v>
      </c>
      <c r="DH447" t="s">
        <v>6</v>
      </c>
      <c r="DI447" t="s">
        <v>6</v>
      </c>
      <c r="DJ447" t="s">
        <v>6</v>
      </c>
      <c r="DK447" t="s">
        <v>6</v>
      </c>
      <c r="DL447" t="s">
        <v>6</v>
      </c>
      <c r="DM447" t="s">
        <v>6</v>
      </c>
      <c r="DN447">
        <v>0</v>
      </c>
      <c r="DO447">
        <v>0</v>
      </c>
      <c r="DP447">
        <v>1</v>
      </c>
      <c r="DQ447">
        <v>1</v>
      </c>
      <c r="DU447">
        <v>1010</v>
      </c>
      <c r="DV447" t="s">
        <v>440</v>
      </c>
      <c r="DW447" t="s">
        <v>440</v>
      </c>
      <c r="DX447">
        <v>1</v>
      </c>
      <c r="EE447">
        <v>16510514</v>
      </c>
      <c r="EF447">
        <v>2</v>
      </c>
      <c r="EG447" t="s">
        <v>40</v>
      </c>
      <c r="EH447">
        <v>0</v>
      </c>
      <c r="EI447" t="s">
        <v>6</v>
      </c>
      <c r="EJ447">
        <v>1</v>
      </c>
      <c r="EK447">
        <v>16001</v>
      </c>
      <c r="EL447" t="s">
        <v>563</v>
      </c>
      <c r="EM447" t="s">
        <v>564</v>
      </c>
      <c r="EO447" t="s">
        <v>6</v>
      </c>
      <c r="EQ447">
        <v>0</v>
      </c>
      <c r="ER447">
        <v>23.43</v>
      </c>
      <c r="ES447">
        <v>23.43</v>
      </c>
      <c r="ET447">
        <v>0</v>
      </c>
      <c r="EU447">
        <v>0</v>
      </c>
      <c r="EV447">
        <v>0</v>
      </c>
      <c r="EW447">
        <v>0</v>
      </c>
      <c r="EX447">
        <v>0</v>
      </c>
      <c r="FQ447">
        <v>0</v>
      </c>
      <c r="FR447">
        <f t="shared" si="535"/>
        <v>0</v>
      </c>
      <c r="FS447">
        <v>0</v>
      </c>
      <c r="FT447" t="s">
        <v>44</v>
      </c>
      <c r="FU447" t="s">
        <v>45</v>
      </c>
      <c r="FX447">
        <v>115.2</v>
      </c>
      <c r="FY447">
        <v>70.55</v>
      </c>
      <c r="GA447" t="s">
        <v>6</v>
      </c>
      <c r="GD447">
        <v>0</v>
      </c>
      <c r="GF447">
        <v>-2055173429</v>
      </c>
      <c r="GG447">
        <v>1</v>
      </c>
      <c r="GH447">
        <v>1</v>
      </c>
      <c r="GI447">
        <v>4</v>
      </c>
      <c r="GJ447">
        <v>0</v>
      </c>
      <c r="GK447">
        <f>ROUND(R447*(S12)/100,2)</f>
        <v>0</v>
      </c>
      <c r="GL447">
        <f t="shared" si="536"/>
        <v>0</v>
      </c>
      <c r="GM447">
        <f t="shared" si="537"/>
        <v>2305.5100000000002</v>
      </c>
      <c r="GN447">
        <f t="shared" si="538"/>
        <v>2305.5100000000002</v>
      </c>
      <c r="GO447">
        <f t="shared" si="539"/>
        <v>0</v>
      </c>
      <c r="GP447">
        <f t="shared" si="540"/>
        <v>0</v>
      </c>
      <c r="GR447">
        <v>0</v>
      </c>
      <c r="GS447">
        <v>3</v>
      </c>
      <c r="GT447">
        <v>0</v>
      </c>
      <c r="GU447" t="s">
        <v>6</v>
      </c>
      <c r="GV447">
        <f t="shared" si="541"/>
        <v>0</v>
      </c>
      <c r="GW447">
        <v>1</v>
      </c>
      <c r="GX447">
        <f t="shared" si="542"/>
        <v>0</v>
      </c>
      <c r="HA447">
        <v>0</v>
      </c>
      <c r="HB447">
        <v>0</v>
      </c>
      <c r="IK447">
        <v>0</v>
      </c>
    </row>
    <row r="448" spans="1:255" x14ac:dyDescent="0.2">
      <c r="A448" s="2">
        <v>18</v>
      </c>
      <c r="B448" s="2">
        <v>1</v>
      </c>
      <c r="C448" s="2">
        <v>874</v>
      </c>
      <c r="D448" s="2"/>
      <c r="E448" s="2" t="s">
        <v>718</v>
      </c>
      <c r="F448" s="2" t="s">
        <v>719</v>
      </c>
      <c r="G448" s="2" t="s">
        <v>720</v>
      </c>
      <c r="H448" s="2" t="s">
        <v>598</v>
      </c>
      <c r="I448" s="2">
        <f>I432*J448</f>
        <v>0.1</v>
      </c>
      <c r="J448" s="2">
        <v>0.21978021978021978</v>
      </c>
      <c r="K448" s="2"/>
      <c r="L448" s="2"/>
      <c r="M448" s="2"/>
      <c r="N448" s="2"/>
      <c r="O448" s="2">
        <f t="shared" si="509"/>
        <v>30.6</v>
      </c>
      <c r="P448" s="2">
        <f t="shared" si="510"/>
        <v>30.6</v>
      </c>
      <c r="Q448" s="2">
        <f t="shared" si="511"/>
        <v>0</v>
      </c>
      <c r="R448" s="2">
        <f t="shared" si="512"/>
        <v>0</v>
      </c>
      <c r="S448" s="2">
        <f t="shared" si="513"/>
        <v>0</v>
      </c>
      <c r="T448" s="2">
        <f t="shared" si="514"/>
        <v>0</v>
      </c>
      <c r="U448" s="2">
        <f t="shared" si="515"/>
        <v>0</v>
      </c>
      <c r="V448" s="2">
        <f t="shared" si="516"/>
        <v>0</v>
      </c>
      <c r="W448" s="2">
        <f t="shared" si="517"/>
        <v>0</v>
      </c>
      <c r="X448" s="2">
        <f t="shared" si="518"/>
        <v>0</v>
      </c>
      <c r="Y448" s="2">
        <f t="shared" si="519"/>
        <v>0</v>
      </c>
      <c r="Z448" s="2"/>
      <c r="AA448" s="2">
        <v>16697018</v>
      </c>
      <c r="AB448" s="2">
        <f t="shared" si="520"/>
        <v>306.01</v>
      </c>
      <c r="AC448" s="2">
        <f t="shared" si="521"/>
        <v>306.01</v>
      </c>
      <c r="AD448" s="2">
        <f t="shared" si="543"/>
        <v>0</v>
      </c>
      <c r="AE448" s="2">
        <f t="shared" si="544"/>
        <v>0</v>
      </c>
      <c r="AF448" s="2">
        <f t="shared" si="545"/>
        <v>0</v>
      </c>
      <c r="AG448" s="2">
        <f t="shared" si="522"/>
        <v>0</v>
      </c>
      <c r="AH448" s="2">
        <f t="shared" si="546"/>
        <v>0</v>
      </c>
      <c r="AI448" s="2">
        <f t="shared" si="547"/>
        <v>0</v>
      </c>
      <c r="AJ448" s="2">
        <f t="shared" si="523"/>
        <v>0</v>
      </c>
      <c r="AK448" s="2">
        <v>306.01</v>
      </c>
      <c r="AL448" s="2">
        <v>306.01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115</v>
      </c>
      <c r="AU448" s="2">
        <v>71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6</v>
      </c>
      <c r="BE448" s="2" t="s">
        <v>6</v>
      </c>
      <c r="BF448" s="2" t="s">
        <v>6</v>
      </c>
      <c r="BG448" s="2" t="s">
        <v>6</v>
      </c>
      <c r="BH448" s="2">
        <v>3</v>
      </c>
      <c r="BI448" s="2">
        <v>1</v>
      </c>
      <c r="BJ448" s="2" t="s">
        <v>721</v>
      </c>
      <c r="BK448" s="2"/>
      <c r="BL448" s="2"/>
      <c r="BM448" s="2">
        <v>16001</v>
      </c>
      <c r="BN448" s="2">
        <v>0</v>
      </c>
      <c r="BO448" s="2" t="s">
        <v>6</v>
      </c>
      <c r="BP448" s="2">
        <v>0</v>
      </c>
      <c r="BQ448" s="2">
        <v>2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6</v>
      </c>
      <c r="BZ448" s="2">
        <v>128</v>
      </c>
      <c r="CA448" s="2">
        <v>83</v>
      </c>
      <c r="CB448" s="2"/>
      <c r="CC448" s="2"/>
      <c r="CD448" s="2"/>
      <c r="CE448" s="2"/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6</v>
      </c>
      <c r="CO448" s="2">
        <v>0</v>
      </c>
      <c r="CP448" s="2">
        <f t="shared" si="524"/>
        <v>30.6</v>
      </c>
      <c r="CQ448" s="2">
        <f t="shared" si="525"/>
        <v>306.01</v>
      </c>
      <c r="CR448" s="2">
        <f t="shared" si="526"/>
        <v>0</v>
      </c>
      <c r="CS448" s="2">
        <f t="shared" si="527"/>
        <v>0</v>
      </c>
      <c r="CT448" s="2">
        <f t="shared" si="528"/>
        <v>0</v>
      </c>
      <c r="CU448" s="2">
        <f t="shared" si="529"/>
        <v>0</v>
      </c>
      <c r="CV448" s="2">
        <f t="shared" si="530"/>
        <v>0</v>
      </c>
      <c r="CW448" s="2">
        <f t="shared" si="531"/>
        <v>0</v>
      </c>
      <c r="CX448" s="2">
        <f t="shared" si="532"/>
        <v>0</v>
      </c>
      <c r="CY448" s="2">
        <f t="shared" si="533"/>
        <v>0</v>
      </c>
      <c r="CZ448" s="2">
        <f t="shared" si="534"/>
        <v>0</v>
      </c>
      <c r="DA448" s="2"/>
      <c r="DB448" s="2"/>
      <c r="DC448" s="2" t="s">
        <v>6</v>
      </c>
      <c r="DD448" s="2" t="s">
        <v>6</v>
      </c>
      <c r="DE448" s="2" t="s">
        <v>6</v>
      </c>
      <c r="DF448" s="2" t="s">
        <v>6</v>
      </c>
      <c r="DG448" s="2" t="s">
        <v>6</v>
      </c>
      <c r="DH448" s="2" t="s">
        <v>6</v>
      </c>
      <c r="DI448" s="2" t="s">
        <v>6</v>
      </c>
      <c r="DJ448" s="2" t="s">
        <v>6</v>
      </c>
      <c r="DK448" s="2" t="s">
        <v>6</v>
      </c>
      <c r="DL448" s="2" t="s">
        <v>6</v>
      </c>
      <c r="DM448" s="2" t="s">
        <v>6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1010</v>
      </c>
      <c r="DV448" s="2" t="s">
        <v>598</v>
      </c>
      <c r="DW448" s="2" t="s">
        <v>598</v>
      </c>
      <c r="DX448" s="2">
        <v>10</v>
      </c>
      <c r="DY448" s="2"/>
      <c r="DZ448" s="2"/>
      <c r="EA448" s="2"/>
      <c r="EB448" s="2"/>
      <c r="EC448" s="2"/>
      <c r="ED448" s="2"/>
      <c r="EE448" s="2">
        <v>16510514</v>
      </c>
      <c r="EF448" s="2">
        <v>2</v>
      </c>
      <c r="EG448" s="2" t="s">
        <v>40</v>
      </c>
      <c r="EH448" s="2">
        <v>0</v>
      </c>
      <c r="EI448" s="2" t="s">
        <v>6</v>
      </c>
      <c r="EJ448" s="2">
        <v>1</v>
      </c>
      <c r="EK448" s="2">
        <v>16001</v>
      </c>
      <c r="EL448" s="2" t="s">
        <v>563</v>
      </c>
      <c r="EM448" s="2" t="s">
        <v>564</v>
      </c>
      <c r="EN448" s="2"/>
      <c r="EO448" s="2" t="s">
        <v>6</v>
      </c>
      <c r="EP448" s="2"/>
      <c r="EQ448" s="2">
        <v>0</v>
      </c>
      <c r="ER448" s="2">
        <v>306.01</v>
      </c>
      <c r="ES448" s="2">
        <v>306.01</v>
      </c>
      <c r="ET448" s="2">
        <v>0</v>
      </c>
      <c r="EU448" s="2">
        <v>0</v>
      </c>
      <c r="EV448" s="2">
        <v>0</v>
      </c>
      <c r="EW448" s="2">
        <v>0</v>
      </c>
      <c r="EX448" s="2">
        <v>0</v>
      </c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535"/>
        <v>0</v>
      </c>
      <c r="FS448" s="2">
        <v>0</v>
      </c>
      <c r="FT448" s="2" t="s">
        <v>44</v>
      </c>
      <c r="FU448" s="2" t="s">
        <v>45</v>
      </c>
      <c r="FV448" s="2"/>
      <c r="FW448" s="2"/>
      <c r="FX448" s="2">
        <v>115.2</v>
      </c>
      <c r="FY448" s="2">
        <v>70.55</v>
      </c>
      <c r="FZ448" s="2"/>
      <c r="GA448" s="2" t="s">
        <v>6</v>
      </c>
      <c r="GB448" s="2"/>
      <c r="GC448" s="2"/>
      <c r="GD448" s="2">
        <v>0</v>
      </c>
      <c r="GE448" s="2"/>
      <c r="GF448" s="2">
        <v>-559133051</v>
      </c>
      <c r="GG448" s="2">
        <v>2</v>
      </c>
      <c r="GH448" s="2">
        <v>1</v>
      </c>
      <c r="GI448" s="2">
        <v>-2</v>
      </c>
      <c r="GJ448" s="2">
        <v>0</v>
      </c>
      <c r="GK448" s="2">
        <f>ROUND(R448*(R12)/100,2)</f>
        <v>0</v>
      </c>
      <c r="GL448" s="2">
        <f t="shared" si="536"/>
        <v>0</v>
      </c>
      <c r="GM448" s="2">
        <f t="shared" si="537"/>
        <v>30.6</v>
      </c>
      <c r="GN448" s="2">
        <f t="shared" si="538"/>
        <v>30.6</v>
      </c>
      <c r="GO448" s="2">
        <f t="shared" si="539"/>
        <v>0</v>
      </c>
      <c r="GP448" s="2">
        <f t="shared" si="540"/>
        <v>0</v>
      </c>
      <c r="GQ448" s="2"/>
      <c r="GR448" s="2">
        <v>0</v>
      </c>
      <c r="GS448" s="2">
        <v>3</v>
      </c>
      <c r="GT448" s="2">
        <v>0</v>
      </c>
      <c r="GU448" s="2" t="s">
        <v>6</v>
      </c>
      <c r="GV448" s="2">
        <f t="shared" si="541"/>
        <v>0</v>
      </c>
      <c r="GW448" s="2">
        <v>1</v>
      </c>
      <c r="GX448" s="2">
        <f t="shared" si="542"/>
        <v>0</v>
      </c>
      <c r="GY448" s="2"/>
      <c r="GZ448" s="2"/>
      <c r="HA448" s="2">
        <v>0</v>
      </c>
      <c r="HB448" s="2">
        <v>0</v>
      </c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18</v>
      </c>
      <c r="B449">
        <v>1</v>
      </c>
      <c r="C449">
        <v>893</v>
      </c>
      <c r="E449" t="s">
        <v>718</v>
      </c>
      <c r="F449" t="s">
        <v>719</v>
      </c>
      <c r="G449" t="s">
        <v>720</v>
      </c>
      <c r="H449" t="s">
        <v>598</v>
      </c>
      <c r="I449">
        <f>I433*J449</f>
        <v>0.1</v>
      </c>
      <c r="J449">
        <v>0.21978021978021978</v>
      </c>
      <c r="O449">
        <f t="shared" si="509"/>
        <v>200.74</v>
      </c>
      <c r="P449">
        <f t="shared" si="510"/>
        <v>200.74</v>
      </c>
      <c r="Q449">
        <f t="shared" si="511"/>
        <v>0</v>
      </c>
      <c r="R449">
        <f t="shared" si="512"/>
        <v>0</v>
      </c>
      <c r="S449">
        <f t="shared" si="513"/>
        <v>0</v>
      </c>
      <c r="T449">
        <f t="shared" si="514"/>
        <v>0</v>
      </c>
      <c r="U449">
        <f t="shared" si="515"/>
        <v>0</v>
      </c>
      <c r="V449">
        <f t="shared" si="516"/>
        <v>0</v>
      </c>
      <c r="W449">
        <f t="shared" si="517"/>
        <v>0</v>
      </c>
      <c r="X449">
        <f t="shared" si="518"/>
        <v>0</v>
      </c>
      <c r="Y449">
        <f t="shared" si="519"/>
        <v>0</v>
      </c>
      <c r="AA449">
        <v>16697019</v>
      </c>
      <c r="AB449">
        <f t="shared" si="520"/>
        <v>306.01</v>
      </c>
      <c r="AC449">
        <f t="shared" si="521"/>
        <v>306.01</v>
      </c>
      <c r="AD449">
        <f t="shared" si="543"/>
        <v>0</v>
      </c>
      <c r="AE449">
        <f t="shared" si="544"/>
        <v>0</v>
      </c>
      <c r="AF449">
        <f t="shared" si="545"/>
        <v>0</v>
      </c>
      <c r="AG449">
        <f t="shared" si="522"/>
        <v>0</v>
      </c>
      <c r="AH449">
        <f t="shared" si="546"/>
        <v>0</v>
      </c>
      <c r="AI449">
        <f t="shared" si="547"/>
        <v>0</v>
      </c>
      <c r="AJ449">
        <f t="shared" si="523"/>
        <v>0</v>
      </c>
      <c r="AK449">
        <v>306.01</v>
      </c>
      <c r="AL449">
        <v>306.01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115</v>
      </c>
      <c r="AU449">
        <v>71</v>
      </c>
      <c r="AV449">
        <v>1</v>
      </c>
      <c r="AW449">
        <v>1</v>
      </c>
      <c r="AZ449">
        <v>6.56</v>
      </c>
      <c r="BA449">
        <v>1</v>
      </c>
      <c r="BB449">
        <v>1</v>
      </c>
      <c r="BC449">
        <v>6.56</v>
      </c>
      <c r="BD449" t="s">
        <v>6</v>
      </c>
      <c r="BE449" t="s">
        <v>6</v>
      </c>
      <c r="BF449" t="s">
        <v>6</v>
      </c>
      <c r="BG449" t="s">
        <v>6</v>
      </c>
      <c r="BH449">
        <v>3</v>
      </c>
      <c r="BI449">
        <v>1</v>
      </c>
      <c r="BJ449" t="s">
        <v>721</v>
      </c>
      <c r="BM449">
        <v>16001</v>
      </c>
      <c r="BN449">
        <v>0</v>
      </c>
      <c r="BO449" t="s">
        <v>6</v>
      </c>
      <c r="BP449">
        <v>0</v>
      </c>
      <c r="BQ449">
        <v>2</v>
      </c>
      <c r="BR449">
        <v>0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6</v>
      </c>
      <c r="BZ449">
        <v>128</v>
      </c>
      <c r="CA449">
        <v>83</v>
      </c>
      <c r="CF449">
        <v>0</v>
      </c>
      <c r="CG449">
        <v>0</v>
      </c>
      <c r="CM449">
        <v>0</v>
      </c>
      <c r="CN449" t="s">
        <v>6</v>
      </c>
      <c r="CO449">
        <v>0</v>
      </c>
      <c r="CP449">
        <f t="shared" si="524"/>
        <v>200.74</v>
      </c>
      <c r="CQ449">
        <f t="shared" si="525"/>
        <v>2007.4255999999998</v>
      </c>
      <c r="CR449">
        <f t="shared" si="526"/>
        <v>0</v>
      </c>
      <c r="CS449">
        <f t="shared" si="527"/>
        <v>0</v>
      </c>
      <c r="CT449">
        <f t="shared" si="528"/>
        <v>0</v>
      </c>
      <c r="CU449">
        <f t="shared" si="529"/>
        <v>0</v>
      </c>
      <c r="CV449">
        <f t="shared" si="530"/>
        <v>0</v>
      </c>
      <c r="CW449">
        <f t="shared" si="531"/>
        <v>0</v>
      </c>
      <c r="CX449">
        <f t="shared" si="532"/>
        <v>0</v>
      </c>
      <c r="CY449">
        <f t="shared" si="533"/>
        <v>0</v>
      </c>
      <c r="CZ449">
        <f t="shared" si="534"/>
        <v>0</v>
      </c>
      <c r="DC449" t="s">
        <v>6</v>
      </c>
      <c r="DD449" t="s">
        <v>6</v>
      </c>
      <c r="DE449" t="s">
        <v>6</v>
      </c>
      <c r="DF449" t="s">
        <v>6</v>
      </c>
      <c r="DG449" t="s">
        <v>6</v>
      </c>
      <c r="DH449" t="s">
        <v>6</v>
      </c>
      <c r="DI449" t="s">
        <v>6</v>
      </c>
      <c r="DJ449" t="s">
        <v>6</v>
      </c>
      <c r="DK449" t="s">
        <v>6</v>
      </c>
      <c r="DL449" t="s">
        <v>6</v>
      </c>
      <c r="DM449" t="s">
        <v>6</v>
      </c>
      <c r="DN449">
        <v>0</v>
      </c>
      <c r="DO449">
        <v>0</v>
      </c>
      <c r="DP449">
        <v>1</v>
      </c>
      <c r="DQ449">
        <v>1</v>
      </c>
      <c r="DU449">
        <v>1010</v>
      </c>
      <c r="DV449" t="s">
        <v>598</v>
      </c>
      <c r="DW449" t="s">
        <v>598</v>
      </c>
      <c r="DX449">
        <v>10</v>
      </c>
      <c r="EE449">
        <v>16510514</v>
      </c>
      <c r="EF449">
        <v>2</v>
      </c>
      <c r="EG449" t="s">
        <v>40</v>
      </c>
      <c r="EH449">
        <v>0</v>
      </c>
      <c r="EI449" t="s">
        <v>6</v>
      </c>
      <c r="EJ449">
        <v>1</v>
      </c>
      <c r="EK449">
        <v>16001</v>
      </c>
      <c r="EL449" t="s">
        <v>563</v>
      </c>
      <c r="EM449" t="s">
        <v>564</v>
      </c>
      <c r="EO449" t="s">
        <v>6</v>
      </c>
      <c r="EQ449">
        <v>0</v>
      </c>
      <c r="ER449">
        <v>306.01</v>
      </c>
      <c r="ES449">
        <v>306.01</v>
      </c>
      <c r="ET449">
        <v>0</v>
      </c>
      <c r="EU449">
        <v>0</v>
      </c>
      <c r="EV449">
        <v>0</v>
      </c>
      <c r="EW449">
        <v>0</v>
      </c>
      <c r="EX449">
        <v>0</v>
      </c>
      <c r="FQ449">
        <v>0</v>
      </c>
      <c r="FR449">
        <f t="shared" si="535"/>
        <v>0</v>
      </c>
      <c r="FS449">
        <v>0</v>
      </c>
      <c r="FT449" t="s">
        <v>44</v>
      </c>
      <c r="FU449" t="s">
        <v>45</v>
      </c>
      <c r="FX449">
        <v>115.2</v>
      </c>
      <c r="FY449">
        <v>70.55</v>
      </c>
      <c r="GA449" t="s">
        <v>6</v>
      </c>
      <c r="GD449">
        <v>0</v>
      </c>
      <c r="GF449">
        <v>-559133051</v>
      </c>
      <c r="GG449">
        <v>1</v>
      </c>
      <c r="GH449">
        <v>1</v>
      </c>
      <c r="GI449">
        <v>4</v>
      </c>
      <c r="GJ449">
        <v>0</v>
      </c>
      <c r="GK449">
        <f>ROUND(R449*(S12)/100,2)</f>
        <v>0</v>
      </c>
      <c r="GL449">
        <f t="shared" si="536"/>
        <v>0</v>
      </c>
      <c r="GM449">
        <f t="shared" si="537"/>
        <v>200.74</v>
      </c>
      <c r="GN449">
        <f t="shared" si="538"/>
        <v>200.74</v>
      </c>
      <c r="GO449">
        <f t="shared" si="539"/>
        <v>0</v>
      </c>
      <c r="GP449">
        <f t="shared" si="540"/>
        <v>0</v>
      </c>
      <c r="GR449">
        <v>0</v>
      </c>
      <c r="GS449">
        <v>3</v>
      </c>
      <c r="GT449">
        <v>0</v>
      </c>
      <c r="GU449" t="s">
        <v>6</v>
      </c>
      <c r="GV449">
        <f t="shared" si="541"/>
        <v>0</v>
      </c>
      <c r="GW449">
        <v>1</v>
      </c>
      <c r="GX449">
        <f t="shared" si="542"/>
        <v>0</v>
      </c>
      <c r="HA449">
        <v>0</v>
      </c>
      <c r="HB449">
        <v>0</v>
      </c>
      <c r="IK449">
        <v>0</v>
      </c>
    </row>
    <row r="450" spans="1:255" x14ac:dyDescent="0.2">
      <c r="A450" s="2">
        <v>18</v>
      </c>
      <c r="B450" s="2">
        <v>1</v>
      </c>
      <c r="C450" s="2">
        <v>877</v>
      </c>
      <c r="D450" s="2"/>
      <c r="E450" s="2" t="s">
        <v>722</v>
      </c>
      <c r="F450" s="2" t="s">
        <v>723</v>
      </c>
      <c r="G450" s="2" t="s">
        <v>724</v>
      </c>
      <c r="H450" s="2" t="s">
        <v>598</v>
      </c>
      <c r="I450" s="2">
        <f>I432*J450</f>
        <v>10.6</v>
      </c>
      <c r="J450" s="2">
        <v>23.296703296703296</v>
      </c>
      <c r="K450" s="2"/>
      <c r="L450" s="2"/>
      <c r="M450" s="2"/>
      <c r="N450" s="2"/>
      <c r="O450" s="2">
        <f t="shared" si="509"/>
        <v>2103.04</v>
      </c>
      <c r="P450" s="2">
        <f t="shared" si="510"/>
        <v>2103.04</v>
      </c>
      <c r="Q450" s="2">
        <f t="shared" si="511"/>
        <v>0</v>
      </c>
      <c r="R450" s="2">
        <f t="shared" si="512"/>
        <v>0</v>
      </c>
      <c r="S450" s="2">
        <f t="shared" si="513"/>
        <v>0</v>
      </c>
      <c r="T450" s="2">
        <f t="shared" si="514"/>
        <v>0</v>
      </c>
      <c r="U450" s="2">
        <f t="shared" si="515"/>
        <v>0</v>
      </c>
      <c r="V450" s="2">
        <f t="shared" si="516"/>
        <v>0</v>
      </c>
      <c r="W450" s="2">
        <f t="shared" si="517"/>
        <v>0</v>
      </c>
      <c r="X450" s="2">
        <f t="shared" si="518"/>
        <v>0</v>
      </c>
      <c r="Y450" s="2">
        <f t="shared" si="519"/>
        <v>0</v>
      </c>
      <c r="Z450" s="2"/>
      <c r="AA450" s="2">
        <v>16697018</v>
      </c>
      <c r="AB450" s="2">
        <f t="shared" si="520"/>
        <v>198.4</v>
      </c>
      <c r="AC450" s="2">
        <f t="shared" si="521"/>
        <v>198.4</v>
      </c>
      <c r="AD450" s="2">
        <f t="shared" si="543"/>
        <v>0</v>
      </c>
      <c r="AE450" s="2">
        <f t="shared" si="544"/>
        <v>0</v>
      </c>
      <c r="AF450" s="2">
        <f t="shared" si="545"/>
        <v>0</v>
      </c>
      <c r="AG450" s="2">
        <f t="shared" si="522"/>
        <v>0</v>
      </c>
      <c r="AH450" s="2">
        <f t="shared" si="546"/>
        <v>0</v>
      </c>
      <c r="AI450" s="2">
        <f t="shared" si="547"/>
        <v>0</v>
      </c>
      <c r="AJ450" s="2">
        <f t="shared" si="523"/>
        <v>0</v>
      </c>
      <c r="AK450" s="2">
        <v>198.4</v>
      </c>
      <c r="AL450" s="2">
        <v>198.4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115</v>
      </c>
      <c r="AU450" s="2">
        <v>71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6</v>
      </c>
      <c r="BE450" s="2" t="s">
        <v>6</v>
      </c>
      <c r="BF450" s="2" t="s">
        <v>6</v>
      </c>
      <c r="BG450" s="2" t="s">
        <v>6</v>
      </c>
      <c r="BH450" s="2">
        <v>3</v>
      </c>
      <c r="BI450" s="2">
        <v>1</v>
      </c>
      <c r="BJ450" s="2" t="s">
        <v>725</v>
      </c>
      <c r="BK450" s="2"/>
      <c r="BL450" s="2"/>
      <c r="BM450" s="2">
        <v>16001</v>
      </c>
      <c r="BN450" s="2">
        <v>0</v>
      </c>
      <c r="BO450" s="2" t="s">
        <v>6</v>
      </c>
      <c r="BP450" s="2">
        <v>0</v>
      </c>
      <c r="BQ450" s="2">
        <v>2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6</v>
      </c>
      <c r="BZ450" s="2">
        <v>128</v>
      </c>
      <c r="CA450" s="2">
        <v>83</v>
      </c>
      <c r="CB450" s="2"/>
      <c r="CC450" s="2"/>
      <c r="CD450" s="2"/>
      <c r="CE450" s="2"/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6</v>
      </c>
      <c r="CO450" s="2">
        <v>0</v>
      </c>
      <c r="CP450" s="2">
        <f t="shared" si="524"/>
        <v>2103.04</v>
      </c>
      <c r="CQ450" s="2">
        <f t="shared" si="525"/>
        <v>198.4</v>
      </c>
      <c r="CR450" s="2">
        <f t="shared" si="526"/>
        <v>0</v>
      </c>
      <c r="CS450" s="2">
        <f t="shared" si="527"/>
        <v>0</v>
      </c>
      <c r="CT450" s="2">
        <f t="shared" si="528"/>
        <v>0</v>
      </c>
      <c r="CU450" s="2">
        <f t="shared" si="529"/>
        <v>0</v>
      </c>
      <c r="CV450" s="2">
        <f t="shared" si="530"/>
        <v>0</v>
      </c>
      <c r="CW450" s="2">
        <f t="shared" si="531"/>
        <v>0</v>
      </c>
      <c r="CX450" s="2">
        <f t="shared" si="532"/>
        <v>0</v>
      </c>
      <c r="CY450" s="2">
        <f t="shared" si="533"/>
        <v>0</v>
      </c>
      <c r="CZ450" s="2">
        <f t="shared" si="534"/>
        <v>0</v>
      </c>
      <c r="DA450" s="2"/>
      <c r="DB450" s="2"/>
      <c r="DC450" s="2" t="s">
        <v>6</v>
      </c>
      <c r="DD450" s="2" t="s">
        <v>6</v>
      </c>
      <c r="DE450" s="2" t="s">
        <v>6</v>
      </c>
      <c r="DF450" s="2" t="s">
        <v>6</v>
      </c>
      <c r="DG450" s="2" t="s">
        <v>6</v>
      </c>
      <c r="DH450" s="2" t="s">
        <v>6</v>
      </c>
      <c r="DI450" s="2" t="s">
        <v>6</v>
      </c>
      <c r="DJ450" s="2" t="s">
        <v>6</v>
      </c>
      <c r="DK450" s="2" t="s">
        <v>6</v>
      </c>
      <c r="DL450" s="2" t="s">
        <v>6</v>
      </c>
      <c r="DM450" s="2" t="s">
        <v>6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1010</v>
      </c>
      <c r="DV450" s="2" t="s">
        <v>598</v>
      </c>
      <c r="DW450" s="2" t="s">
        <v>598</v>
      </c>
      <c r="DX450" s="2">
        <v>10</v>
      </c>
      <c r="DY450" s="2"/>
      <c r="DZ450" s="2"/>
      <c r="EA450" s="2"/>
      <c r="EB450" s="2"/>
      <c r="EC450" s="2"/>
      <c r="ED450" s="2"/>
      <c r="EE450" s="2">
        <v>16510514</v>
      </c>
      <c r="EF450" s="2">
        <v>2</v>
      </c>
      <c r="EG450" s="2" t="s">
        <v>40</v>
      </c>
      <c r="EH450" s="2">
        <v>0</v>
      </c>
      <c r="EI450" s="2" t="s">
        <v>6</v>
      </c>
      <c r="EJ450" s="2">
        <v>1</v>
      </c>
      <c r="EK450" s="2">
        <v>16001</v>
      </c>
      <c r="EL450" s="2" t="s">
        <v>563</v>
      </c>
      <c r="EM450" s="2" t="s">
        <v>564</v>
      </c>
      <c r="EN450" s="2"/>
      <c r="EO450" s="2" t="s">
        <v>6</v>
      </c>
      <c r="EP450" s="2"/>
      <c r="EQ450" s="2">
        <v>0</v>
      </c>
      <c r="ER450" s="2">
        <v>198.4</v>
      </c>
      <c r="ES450" s="2">
        <v>198.4</v>
      </c>
      <c r="ET450" s="2">
        <v>0</v>
      </c>
      <c r="EU450" s="2">
        <v>0</v>
      </c>
      <c r="EV450" s="2">
        <v>0</v>
      </c>
      <c r="EW450" s="2">
        <v>0</v>
      </c>
      <c r="EX450" s="2">
        <v>0</v>
      </c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535"/>
        <v>0</v>
      </c>
      <c r="FS450" s="2">
        <v>0</v>
      </c>
      <c r="FT450" s="2" t="s">
        <v>44</v>
      </c>
      <c r="FU450" s="2" t="s">
        <v>45</v>
      </c>
      <c r="FV450" s="2"/>
      <c r="FW450" s="2"/>
      <c r="FX450" s="2">
        <v>115.2</v>
      </c>
      <c r="FY450" s="2">
        <v>70.55</v>
      </c>
      <c r="FZ450" s="2"/>
      <c r="GA450" s="2" t="s">
        <v>6</v>
      </c>
      <c r="GB450" s="2"/>
      <c r="GC450" s="2"/>
      <c r="GD450" s="2">
        <v>0</v>
      </c>
      <c r="GE450" s="2"/>
      <c r="GF450" s="2">
        <v>-1124440524</v>
      </c>
      <c r="GG450" s="2">
        <v>2</v>
      </c>
      <c r="GH450" s="2">
        <v>1</v>
      </c>
      <c r="GI450" s="2">
        <v>-2</v>
      </c>
      <c r="GJ450" s="2">
        <v>0</v>
      </c>
      <c r="GK450" s="2">
        <f>ROUND(R450*(R12)/100,2)</f>
        <v>0</v>
      </c>
      <c r="GL450" s="2">
        <f t="shared" si="536"/>
        <v>0</v>
      </c>
      <c r="GM450" s="2">
        <f t="shared" si="537"/>
        <v>2103.04</v>
      </c>
      <c r="GN450" s="2">
        <f t="shared" si="538"/>
        <v>2103.04</v>
      </c>
      <c r="GO450" s="2">
        <f t="shared" si="539"/>
        <v>0</v>
      </c>
      <c r="GP450" s="2">
        <f t="shared" si="540"/>
        <v>0</v>
      </c>
      <c r="GQ450" s="2"/>
      <c r="GR450" s="2">
        <v>0</v>
      </c>
      <c r="GS450" s="2">
        <v>3</v>
      </c>
      <c r="GT450" s="2">
        <v>0</v>
      </c>
      <c r="GU450" s="2" t="s">
        <v>6</v>
      </c>
      <c r="GV450" s="2">
        <f t="shared" si="541"/>
        <v>0</v>
      </c>
      <c r="GW450" s="2">
        <v>1</v>
      </c>
      <c r="GX450" s="2">
        <f t="shared" si="542"/>
        <v>0</v>
      </c>
      <c r="GY450" s="2"/>
      <c r="GZ450" s="2"/>
      <c r="HA450" s="2">
        <v>0</v>
      </c>
      <c r="HB450" s="2">
        <v>0</v>
      </c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18</v>
      </c>
      <c r="B451">
        <v>1</v>
      </c>
      <c r="C451">
        <v>896</v>
      </c>
      <c r="E451" t="s">
        <v>722</v>
      </c>
      <c r="F451" t="s">
        <v>723</v>
      </c>
      <c r="G451" t="s">
        <v>724</v>
      </c>
      <c r="H451" t="s">
        <v>598</v>
      </c>
      <c r="I451">
        <f>I433*J451</f>
        <v>10.6</v>
      </c>
      <c r="J451">
        <v>23.296703296703296</v>
      </c>
      <c r="O451">
        <f t="shared" si="509"/>
        <v>13795.94</v>
      </c>
      <c r="P451">
        <f t="shared" si="510"/>
        <v>13795.94</v>
      </c>
      <c r="Q451">
        <f t="shared" si="511"/>
        <v>0</v>
      </c>
      <c r="R451">
        <f t="shared" si="512"/>
        <v>0</v>
      </c>
      <c r="S451">
        <f t="shared" si="513"/>
        <v>0</v>
      </c>
      <c r="T451">
        <f t="shared" si="514"/>
        <v>0</v>
      </c>
      <c r="U451">
        <f t="shared" si="515"/>
        <v>0</v>
      </c>
      <c r="V451">
        <f t="shared" si="516"/>
        <v>0</v>
      </c>
      <c r="W451">
        <f t="shared" si="517"/>
        <v>0</v>
      </c>
      <c r="X451">
        <f t="shared" si="518"/>
        <v>0</v>
      </c>
      <c r="Y451">
        <f t="shared" si="519"/>
        <v>0</v>
      </c>
      <c r="AA451">
        <v>16697019</v>
      </c>
      <c r="AB451">
        <f t="shared" si="520"/>
        <v>198.4</v>
      </c>
      <c r="AC451">
        <f t="shared" si="521"/>
        <v>198.4</v>
      </c>
      <c r="AD451">
        <f t="shared" si="543"/>
        <v>0</v>
      </c>
      <c r="AE451">
        <f t="shared" si="544"/>
        <v>0</v>
      </c>
      <c r="AF451">
        <f t="shared" si="545"/>
        <v>0</v>
      </c>
      <c r="AG451">
        <f t="shared" si="522"/>
        <v>0</v>
      </c>
      <c r="AH451">
        <f t="shared" si="546"/>
        <v>0</v>
      </c>
      <c r="AI451">
        <f t="shared" si="547"/>
        <v>0</v>
      </c>
      <c r="AJ451">
        <f t="shared" si="523"/>
        <v>0</v>
      </c>
      <c r="AK451">
        <v>198.4</v>
      </c>
      <c r="AL451">
        <v>198.4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115</v>
      </c>
      <c r="AU451">
        <v>71</v>
      </c>
      <c r="AV451">
        <v>1</v>
      </c>
      <c r="AW451">
        <v>1</v>
      </c>
      <c r="AZ451">
        <v>6.56</v>
      </c>
      <c r="BA451">
        <v>1</v>
      </c>
      <c r="BB451">
        <v>1</v>
      </c>
      <c r="BC451">
        <v>6.56</v>
      </c>
      <c r="BD451" t="s">
        <v>6</v>
      </c>
      <c r="BE451" t="s">
        <v>6</v>
      </c>
      <c r="BF451" t="s">
        <v>6</v>
      </c>
      <c r="BG451" t="s">
        <v>6</v>
      </c>
      <c r="BH451">
        <v>3</v>
      </c>
      <c r="BI451">
        <v>1</v>
      </c>
      <c r="BJ451" t="s">
        <v>725</v>
      </c>
      <c r="BM451">
        <v>16001</v>
      </c>
      <c r="BN451">
        <v>0</v>
      </c>
      <c r="BO451" t="s">
        <v>6</v>
      </c>
      <c r="BP451">
        <v>0</v>
      </c>
      <c r="BQ451">
        <v>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6</v>
      </c>
      <c r="BZ451">
        <v>128</v>
      </c>
      <c r="CA451">
        <v>83</v>
      </c>
      <c r="CF451">
        <v>0</v>
      </c>
      <c r="CG451">
        <v>0</v>
      </c>
      <c r="CM451">
        <v>0</v>
      </c>
      <c r="CN451" t="s">
        <v>6</v>
      </c>
      <c r="CO451">
        <v>0</v>
      </c>
      <c r="CP451">
        <f t="shared" si="524"/>
        <v>13795.94</v>
      </c>
      <c r="CQ451">
        <f t="shared" si="525"/>
        <v>1301.5039999999999</v>
      </c>
      <c r="CR451">
        <f t="shared" si="526"/>
        <v>0</v>
      </c>
      <c r="CS451">
        <f t="shared" si="527"/>
        <v>0</v>
      </c>
      <c r="CT451">
        <f t="shared" si="528"/>
        <v>0</v>
      </c>
      <c r="CU451">
        <f t="shared" si="529"/>
        <v>0</v>
      </c>
      <c r="CV451">
        <f t="shared" si="530"/>
        <v>0</v>
      </c>
      <c r="CW451">
        <f t="shared" si="531"/>
        <v>0</v>
      </c>
      <c r="CX451">
        <f t="shared" si="532"/>
        <v>0</v>
      </c>
      <c r="CY451">
        <f t="shared" si="533"/>
        <v>0</v>
      </c>
      <c r="CZ451">
        <f t="shared" si="534"/>
        <v>0</v>
      </c>
      <c r="DC451" t="s">
        <v>6</v>
      </c>
      <c r="DD451" t="s">
        <v>6</v>
      </c>
      <c r="DE451" t="s">
        <v>6</v>
      </c>
      <c r="DF451" t="s">
        <v>6</v>
      </c>
      <c r="DG451" t="s">
        <v>6</v>
      </c>
      <c r="DH451" t="s">
        <v>6</v>
      </c>
      <c r="DI451" t="s">
        <v>6</v>
      </c>
      <c r="DJ451" t="s">
        <v>6</v>
      </c>
      <c r="DK451" t="s">
        <v>6</v>
      </c>
      <c r="DL451" t="s">
        <v>6</v>
      </c>
      <c r="DM451" t="s">
        <v>6</v>
      </c>
      <c r="DN451">
        <v>0</v>
      </c>
      <c r="DO451">
        <v>0</v>
      </c>
      <c r="DP451">
        <v>1</v>
      </c>
      <c r="DQ451">
        <v>1</v>
      </c>
      <c r="DU451">
        <v>1010</v>
      </c>
      <c r="DV451" t="s">
        <v>598</v>
      </c>
      <c r="DW451" t="s">
        <v>598</v>
      </c>
      <c r="DX451">
        <v>10</v>
      </c>
      <c r="EE451">
        <v>16510514</v>
      </c>
      <c r="EF451">
        <v>2</v>
      </c>
      <c r="EG451" t="s">
        <v>40</v>
      </c>
      <c r="EH451">
        <v>0</v>
      </c>
      <c r="EI451" t="s">
        <v>6</v>
      </c>
      <c r="EJ451">
        <v>1</v>
      </c>
      <c r="EK451">
        <v>16001</v>
      </c>
      <c r="EL451" t="s">
        <v>563</v>
      </c>
      <c r="EM451" t="s">
        <v>564</v>
      </c>
      <c r="EO451" t="s">
        <v>6</v>
      </c>
      <c r="EQ451">
        <v>0</v>
      </c>
      <c r="ER451">
        <v>198.4</v>
      </c>
      <c r="ES451">
        <v>198.4</v>
      </c>
      <c r="ET451">
        <v>0</v>
      </c>
      <c r="EU451">
        <v>0</v>
      </c>
      <c r="EV451">
        <v>0</v>
      </c>
      <c r="EW451">
        <v>0</v>
      </c>
      <c r="EX451">
        <v>0</v>
      </c>
      <c r="FQ451">
        <v>0</v>
      </c>
      <c r="FR451">
        <f t="shared" si="535"/>
        <v>0</v>
      </c>
      <c r="FS451">
        <v>0</v>
      </c>
      <c r="FT451" t="s">
        <v>44</v>
      </c>
      <c r="FU451" t="s">
        <v>45</v>
      </c>
      <c r="FX451">
        <v>115.2</v>
      </c>
      <c r="FY451">
        <v>70.55</v>
      </c>
      <c r="GA451" t="s">
        <v>6</v>
      </c>
      <c r="GD451">
        <v>0</v>
      </c>
      <c r="GF451">
        <v>-1124440524</v>
      </c>
      <c r="GG451">
        <v>1</v>
      </c>
      <c r="GH451">
        <v>1</v>
      </c>
      <c r="GI451">
        <v>4</v>
      </c>
      <c r="GJ451">
        <v>0</v>
      </c>
      <c r="GK451">
        <f>ROUND(R451*(S12)/100,2)</f>
        <v>0</v>
      </c>
      <c r="GL451">
        <f t="shared" si="536"/>
        <v>0</v>
      </c>
      <c r="GM451">
        <f t="shared" si="537"/>
        <v>13795.94</v>
      </c>
      <c r="GN451">
        <f t="shared" si="538"/>
        <v>13795.94</v>
      </c>
      <c r="GO451">
        <f t="shared" si="539"/>
        <v>0</v>
      </c>
      <c r="GP451">
        <f t="shared" si="540"/>
        <v>0</v>
      </c>
      <c r="GR451">
        <v>0</v>
      </c>
      <c r="GS451">
        <v>3</v>
      </c>
      <c r="GT451">
        <v>0</v>
      </c>
      <c r="GU451" t="s">
        <v>6</v>
      </c>
      <c r="GV451">
        <f t="shared" si="541"/>
        <v>0</v>
      </c>
      <c r="GW451">
        <v>1</v>
      </c>
      <c r="GX451">
        <f t="shared" si="542"/>
        <v>0</v>
      </c>
      <c r="HA451">
        <v>0</v>
      </c>
      <c r="HB451">
        <v>0</v>
      </c>
      <c r="IK451">
        <v>0</v>
      </c>
    </row>
    <row r="452" spans="1:255" x14ac:dyDescent="0.2">
      <c r="A452" s="2">
        <v>17</v>
      </c>
      <c r="B452" s="2">
        <v>1</v>
      </c>
      <c r="C452" s="2">
        <f>ROW(SmtRes!A909)</f>
        <v>909</v>
      </c>
      <c r="D452" s="2">
        <f>ROW(EtalonRes!A893)</f>
        <v>893</v>
      </c>
      <c r="E452" s="2" t="s">
        <v>726</v>
      </c>
      <c r="F452" s="2" t="s">
        <v>727</v>
      </c>
      <c r="G452" s="2" t="s">
        <v>728</v>
      </c>
      <c r="H452" s="2" t="s">
        <v>162</v>
      </c>
      <c r="I452" s="2">
        <f>ROUND(8/10,9)</f>
        <v>0.8</v>
      </c>
      <c r="J452" s="2">
        <v>0</v>
      </c>
      <c r="K452" s="2"/>
      <c r="L452" s="2"/>
      <c r="M452" s="2"/>
      <c r="N452" s="2"/>
      <c r="O452" s="2">
        <f t="shared" si="509"/>
        <v>209.09</v>
      </c>
      <c r="P452" s="2">
        <f t="shared" si="510"/>
        <v>42.54</v>
      </c>
      <c r="Q452" s="2">
        <f t="shared" si="511"/>
        <v>13.26</v>
      </c>
      <c r="R452" s="2">
        <f t="shared" si="512"/>
        <v>3.38</v>
      </c>
      <c r="S452" s="2">
        <f t="shared" si="513"/>
        <v>153.29</v>
      </c>
      <c r="T452" s="2">
        <f t="shared" si="514"/>
        <v>0</v>
      </c>
      <c r="U452" s="2">
        <f t="shared" si="515"/>
        <v>15.9344</v>
      </c>
      <c r="V452" s="2">
        <f t="shared" si="516"/>
        <v>0.27</v>
      </c>
      <c r="W452" s="2">
        <f t="shared" si="517"/>
        <v>0</v>
      </c>
      <c r="X452" s="2">
        <f t="shared" si="518"/>
        <v>180.17</v>
      </c>
      <c r="Y452" s="2">
        <f t="shared" si="519"/>
        <v>111.24</v>
      </c>
      <c r="Z452" s="2"/>
      <c r="AA452" s="2">
        <v>16697018</v>
      </c>
      <c r="AB452" s="2">
        <f t="shared" si="520"/>
        <v>261.36</v>
      </c>
      <c r="AC452" s="2">
        <f t="shared" si="521"/>
        <v>53.17</v>
      </c>
      <c r="AD452" s="2">
        <f>ROUND(((((ET452*1.25))-((EU452*1.25)))+AE452),2)</f>
        <v>16.579999999999998</v>
      </c>
      <c r="AE452" s="2">
        <f>ROUND(((EU452*1.25)),2)</f>
        <v>4.2300000000000004</v>
      </c>
      <c r="AF452" s="2">
        <f>ROUND(((EV452*1.15)),2)</f>
        <v>191.61</v>
      </c>
      <c r="AG452" s="2">
        <f t="shared" si="522"/>
        <v>0</v>
      </c>
      <c r="AH452" s="2">
        <f>((EW452*1.15))</f>
        <v>19.917999999999999</v>
      </c>
      <c r="AI452" s="2">
        <f>((EX452*1.25))</f>
        <v>0.33750000000000002</v>
      </c>
      <c r="AJ452" s="2">
        <f t="shared" si="523"/>
        <v>0</v>
      </c>
      <c r="AK452" s="2">
        <v>233.05</v>
      </c>
      <c r="AL452" s="2">
        <v>53.17</v>
      </c>
      <c r="AM452" s="2">
        <v>13.26</v>
      </c>
      <c r="AN452" s="2">
        <v>3.38</v>
      </c>
      <c r="AO452" s="2">
        <v>166.62</v>
      </c>
      <c r="AP452" s="2">
        <v>0</v>
      </c>
      <c r="AQ452" s="2">
        <v>17.32</v>
      </c>
      <c r="AR452" s="2">
        <v>0.27</v>
      </c>
      <c r="AS452" s="2">
        <v>0</v>
      </c>
      <c r="AT452" s="2">
        <v>115</v>
      </c>
      <c r="AU452" s="2">
        <v>71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6</v>
      </c>
      <c r="BE452" s="2" t="s">
        <v>6</v>
      </c>
      <c r="BF452" s="2" t="s">
        <v>6</v>
      </c>
      <c r="BG452" s="2" t="s">
        <v>6</v>
      </c>
      <c r="BH452" s="2">
        <v>0</v>
      </c>
      <c r="BI452" s="2">
        <v>1</v>
      </c>
      <c r="BJ452" s="2" t="s">
        <v>729</v>
      </c>
      <c r="BK452" s="2"/>
      <c r="BL452" s="2"/>
      <c r="BM452" s="2">
        <v>17001</v>
      </c>
      <c r="BN452" s="2">
        <v>0</v>
      </c>
      <c r="BO452" s="2" t="s">
        <v>6</v>
      </c>
      <c r="BP452" s="2">
        <v>0</v>
      </c>
      <c r="BQ452" s="2">
        <v>2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6</v>
      </c>
      <c r="BZ452" s="2">
        <v>128</v>
      </c>
      <c r="CA452" s="2">
        <v>83</v>
      </c>
      <c r="CB452" s="2"/>
      <c r="CC452" s="2"/>
      <c r="CD452" s="2"/>
      <c r="CE452" s="2"/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1430</v>
      </c>
      <c r="CO452" s="2">
        <v>0</v>
      </c>
      <c r="CP452" s="2">
        <f t="shared" si="524"/>
        <v>209.08999999999997</v>
      </c>
      <c r="CQ452" s="2">
        <f t="shared" si="525"/>
        <v>53.17</v>
      </c>
      <c r="CR452" s="2">
        <f t="shared" si="526"/>
        <v>16.579999999999998</v>
      </c>
      <c r="CS452" s="2">
        <f t="shared" si="527"/>
        <v>4.2300000000000004</v>
      </c>
      <c r="CT452" s="2">
        <f t="shared" si="528"/>
        <v>191.61</v>
      </c>
      <c r="CU452" s="2">
        <f t="shared" si="529"/>
        <v>0</v>
      </c>
      <c r="CV452" s="2">
        <f t="shared" si="530"/>
        <v>19.917999999999999</v>
      </c>
      <c r="CW452" s="2">
        <f t="shared" si="531"/>
        <v>0.33750000000000002</v>
      </c>
      <c r="CX452" s="2">
        <f t="shared" si="532"/>
        <v>0</v>
      </c>
      <c r="CY452" s="2">
        <f t="shared" si="533"/>
        <v>180.1705</v>
      </c>
      <c r="CZ452" s="2">
        <f t="shared" si="534"/>
        <v>111.23569999999999</v>
      </c>
      <c r="DA452" s="2"/>
      <c r="DB452" s="2"/>
      <c r="DC452" s="2" t="s">
        <v>6</v>
      </c>
      <c r="DD452" s="2" t="s">
        <v>6</v>
      </c>
      <c r="DE452" s="2" t="s">
        <v>38</v>
      </c>
      <c r="DF452" s="2" t="s">
        <v>38</v>
      </c>
      <c r="DG452" s="2" t="s">
        <v>39</v>
      </c>
      <c r="DH452" s="2" t="s">
        <v>6</v>
      </c>
      <c r="DI452" s="2" t="s">
        <v>39</v>
      </c>
      <c r="DJ452" s="2" t="s">
        <v>38</v>
      </c>
      <c r="DK452" s="2" t="s">
        <v>6</v>
      </c>
      <c r="DL452" s="2" t="s">
        <v>6</v>
      </c>
      <c r="DM452" s="2" t="s">
        <v>6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1013</v>
      </c>
      <c r="DV452" s="2" t="s">
        <v>162</v>
      </c>
      <c r="DW452" s="2" t="s">
        <v>162</v>
      </c>
      <c r="DX452" s="2">
        <v>1</v>
      </c>
      <c r="DY452" s="2"/>
      <c r="DZ452" s="2"/>
      <c r="EA452" s="2"/>
      <c r="EB452" s="2"/>
      <c r="EC452" s="2"/>
      <c r="ED452" s="2"/>
      <c r="EE452" s="2">
        <v>16510515</v>
      </c>
      <c r="EF452" s="2">
        <v>2</v>
      </c>
      <c r="EG452" s="2" t="s">
        <v>40</v>
      </c>
      <c r="EH452" s="2">
        <v>0</v>
      </c>
      <c r="EI452" s="2" t="s">
        <v>6</v>
      </c>
      <c r="EJ452" s="2">
        <v>1</v>
      </c>
      <c r="EK452" s="2">
        <v>17001</v>
      </c>
      <c r="EL452" s="2" t="s">
        <v>166</v>
      </c>
      <c r="EM452" s="2" t="s">
        <v>167</v>
      </c>
      <c r="EN452" s="2"/>
      <c r="EO452" s="2" t="s">
        <v>43</v>
      </c>
      <c r="EP452" s="2"/>
      <c r="EQ452" s="2">
        <v>131072</v>
      </c>
      <c r="ER452" s="2">
        <v>233.05</v>
      </c>
      <c r="ES452" s="2">
        <v>53.17</v>
      </c>
      <c r="ET452" s="2">
        <v>13.26</v>
      </c>
      <c r="EU452" s="2">
        <v>3.38</v>
      </c>
      <c r="EV452" s="2">
        <v>166.62</v>
      </c>
      <c r="EW452" s="2">
        <v>17.32</v>
      </c>
      <c r="EX452" s="2">
        <v>0.27</v>
      </c>
      <c r="EY452" s="2">
        <v>0</v>
      </c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535"/>
        <v>0</v>
      </c>
      <c r="FS452" s="2">
        <v>0</v>
      </c>
      <c r="FT452" s="2" t="s">
        <v>44</v>
      </c>
      <c r="FU452" s="2" t="s">
        <v>45</v>
      </c>
      <c r="FV452" s="2"/>
      <c r="FW452" s="2"/>
      <c r="FX452" s="2">
        <v>115.2</v>
      </c>
      <c r="FY452" s="2">
        <v>70.55</v>
      </c>
      <c r="FZ452" s="2"/>
      <c r="GA452" s="2" t="s">
        <v>6</v>
      </c>
      <c r="GB452" s="2"/>
      <c r="GC452" s="2"/>
      <c r="GD452" s="2">
        <v>0</v>
      </c>
      <c r="GE452" s="2"/>
      <c r="GF452" s="2">
        <v>1995219567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</v>
      </c>
      <c r="GL452" s="2">
        <f t="shared" si="536"/>
        <v>0</v>
      </c>
      <c r="GM452" s="2">
        <f t="shared" si="537"/>
        <v>500.5</v>
      </c>
      <c r="GN452" s="2">
        <f t="shared" si="538"/>
        <v>500.5</v>
      </c>
      <c r="GO452" s="2">
        <f t="shared" si="539"/>
        <v>0</v>
      </c>
      <c r="GP452" s="2">
        <f t="shared" si="540"/>
        <v>0</v>
      </c>
      <c r="GQ452" s="2"/>
      <c r="GR452" s="2">
        <v>0</v>
      </c>
      <c r="GS452" s="2">
        <v>3</v>
      </c>
      <c r="GT452" s="2">
        <v>0</v>
      </c>
      <c r="GU452" s="2" t="s">
        <v>6</v>
      </c>
      <c r="GV452" s="2">
        <f t="shared" si="541"/>
        <v>0</v>
      </c>
      <c r="GW452" s="2">
        <v>1</v>
      </c>
      <c r="GX452" s="2">
        <f t="shared" si="542"/>
        <v>0</v>
      </c>
      <c r="GY452" s="2"/>
      <c r="GZ452" s="2"/>
      <c r="HA452" s="2">
        <v>0</v>
      </c>
      <c r="HB452" s="2">
        <v>0</v>
      </c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17</v>
      </c>
      <c r="B453">
        <v>1</v>
      </c>
      <c r="C453">
        <f>ROW(SmtRes!A920)</f>
        <v>920</v>
      </c>
      <c r="D453">
        <f>ROW(EtalonRes!A906)</f>
        <v>906</v>
      </c>
      <c r="E453" t="s">
        <v>726</v>
      </c>
      <c r="F453" t="s">
        <v>727</v>
      </c>
      <c r="G453" t="s">
        <v>728</v>
      </c>
      <c r="H453" t="s">
        <v>162</v>
      </c>
      <c r="I453">
        <f>ROUND(8/10,9)</f>
        <v>0.8</v>
      </c>
      <c r="J453">
        <v>0</v>
      </c>
      <c r="O453">
        <f t="shared" si="509"/>
        <v>1371.62</v>
      </c>
      <c r="P453">
        <f t="shared" si="510"/>
        <v>279.04000000000002</v>
      </c>
      <c r="Q453">
        <f t="shared" si="511"/>
        <v>87.01</v>
      </c>
      <c r="R453">
        <f t="shared" si="512"/>
        <v>22.2</v>
      </c>
      <c r="S453">
        <f t="shared" si="513"/>
        <v>1005.57</v>
      </c>
      <c r="T453">
        <f t="shared" si="514"/>
        <v>0</v>
      </c>
      <c r="U453">
        <f t="shared" si="515"/>
        <v>15.9344</v>
      </c>
      <c r="V453">
        <f t="shared" si="516"/>
        <v>0.27</v>
      </c>
      <c r="W453">
        <f t="shared" si="517"/>
        <v>0</v>
      </c>
      <c r="X453">
        <f t="shared" si="518"/>
        <v>1181.94</v>
      </c>
      <c r="Y453">
        <f t="shared" si="519"/>
        <v>729.72</v>
      </c>
      <c r="AA453">
        <v>16697019</v>
      </c>
      <c r="AB453">
        <f t="shared" si="520"/>
        <v>261.36</v>
      </c>
      <c r="AC453">
        <f t="shared" si="521"/>
        <v>53.17</v>
      </c>
      <c r="AD453">
        <f>ROUND(((((ET453*1.25))-((EU453*1.25)))+AE453),2)</f>
        <v>16.579999999999998</v>
      </c>
      <c r="AE453">
        <f>ROUND(((EU453*1.25)),2)</f>
        <v>4.2300000000000004</v>
      </c>
      <c r="AF453">
        <f>ROUND(((EV453*1.15)),2)</f>
        <v>191.61</v>
      </c>
      <c r="AG453">
        <f t="shared" si="522"/>
        <v>0</v>
      </c>
      <c r="AH453">
        <f>((EW453*1.15))</f>
        <v>19.917999999999999</v>
      </c>
      <c r="AI453">
        <f>((EX453*1.25))</f>
        <v>0.33750000000000002</v>
      </c>
      <c r="AJ453">
        <f t="shared" si="523"/>
        <v>0</v>
      </c>
      <c r="AK453">
        <v>233.05</v>
      </c>
      <c r="AL453">
        <v>53.17</v>
      </c>
      <c r="AM453">
        <v>13.26</v>
      </c>
      <c r="AN453">
        <v>3.38</v>
      </c>
      <c r="AO453">
        <v>166.62</v>
      </c>
      <c r="AP453">
        <v>0</v>
      </c>
      <c r="AQ453">
        <v>17.32</v>
      </c>
      <c r="AR453">
        <v>0.27</v>
      </c>
      <c r="AS453">
        <v>0</v>
      </c>
      <c r="AT453">
        <v>115</v>
      </c>
      <c r="AU453">
        <v>71</v>
      </c>
      <c r="AV453">
        <v>1</v>
      </c>
      <c r="AW453">
        <v>1</v>
      </c>
      <c r="AZ453">
        <v>6.56</v>
      </c>
      <c r="BA453">
        <v>6.56</v>
      </c>
      <c r="BB453">
        <v>6.56</v>
      </c>
      <c r="BC453">
        <v>6.56</v>
      </c>
      <c r="BD453" t="s">
        <v>6</v>
      </c>
      <c r="BE453" t="s">
        <v>6</v>
      </c>
      <c r="BF453" t="s">
        <v>6</v>
      </c>
      <c r="BG453" t="s">
        <v>6</v>
      </c>
      <c r="BH453">
        <v>0</v>
      </c>
      <c r="BI453">
        <v>1</v>
      </c>
      <c r="BJ453" t="s">
        <v>729</v>
      </c>
      <c r="BM453">
        <v>17001</v>
      </c>
      <c r="BN453">
        <v>0</v>
      </c>
      <c r="BO453" t="s">
        <v>6</v>
      </c>
      <c r="BP453">
        <v>0</v>
      </c>
      <c r="BQ453">
        <v>2</v>
      </c>
      <c r="BR453">
        <v>0</v>
      </c>
      <c r="BS453">
        <v>6.56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128</v>
      </c>
      <c r="CA453">
        <v>83</v>
      </c>
      <c r="CF453">
        <v>0</v>
      </c>
      <c r="CG453">
        <v>0</v>
      </c>
      <c r="CM453">
        <v>0</v>
      </c>
      <c r="CN453" t="s">
        <v>1430</v>
      </c>
      <c r="CO453">
        <v>0</v>
      </c>
      <c r="CP453">
        <f t="shared" si="524"/>
        <v>1371.6200000000001</v>
      </c>
      <c r="CQ453">
        <f t="shared" si="525"/>
        <v>348.79519999999997</v>
      </c>
      <c r="CR453">
        <f t="shared" si="526"/>
        <v>108.76479999999998</v>
      </c>
      <c r="CS453">
        <f t="shared" si="527"/>
        <v>27.748800000000003</v>
      </c>
      <c r="CT453">
        <f t="shared" si="528"/>
        <v>1256.9616000000001</v>
      </c>
      <c r="CU453">
        <f t="shared" si="529"/>
        <v>0</v>
      </c>
      <c r="CV453">
        <f t="shared" si="530"/>
        <v>19.917999999999999</v>
      </c>
      <c r="CW453">
        <f t="shared" si="531"/>
        <v>0.33750000000000002</v>
      </c>
      <c r="CX453">
        <f t="shared" si="532"/>
        <v>0</v>
      </c>
      <c r="CY453">
        <f t="shared" si="533"/>
        <v>1181.9355</v>
      </c>
      <c r="CZ453">
        <f t="shared" si="534"/>
        <v>729.71669999999995</v>
      </c>
      <c r="DC453" t="s">
        <v>6</v>
      </c>
      <c r="DD453" t="s">
        <v>6</v>
      </c>
      <c r="DE453" t="s">
        <v>38</v>
      </c>
      <c r="DF453" t="s">
        <v>38</v>
      </c>
      <c r="DG453" t="s">
        <v>39</v>
      </c>
      <c r="DH453" t="s">
        <v>6</v>
      </c>
      <c r="DI453" t="s">
        <v>39</v>
      </c>
      <c r="DJ453" t="s">
        <v>38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1013</v>
      </c>
      <c r="DV453" t="s">
        <v>162</v>
      </c>
      <c r="DW453" t="s">
        <v>162</v>
      </c>
      <c r="DX453">
        <v>1</v>
      </c>
      <c r="EE453">
        <v>16510515</v>
      </c>
      <c r="EF453">
        <v>2</v>
      </c>
      <c r="EG453" t="s">
        <v>40</v>
      </c>
      <c r="EH453">
        <v>0</v>
      </c>
      <c r="EI453" t="s">
        <v>6</v>
      </c>
      <c r="EJ453">
        <v>1</v>
      </c>
      <c r="EK453">
        <v>17001</v>
      </c>
      <c r="EL453" t="s">
        <v>166</v>
      </c>
      <c r="EM453" t="s">
        <v>167</v>
      </c>
      <c r="EO453" t="s">
        <v>43</v>
      </c>
      <c r="EQ453">
        <v>131072</v>
      </c>
      <c r="ER453">
        <v>233.05</v>
      </c>
      <c r="ES453">
        <v>53.17</v>
      </c>
      <c r="ET453">
        <v>13.26</v>
      </c>
      <c r="EU453">
        <v>3.38</v>
      </c>
      <c r="EV453">
        <v>166.62</v>
      </c>
      <c r="EW453">
        <v>17.32</v>
      </c>
      <c r="EX453">
        <v>0.27</v>
      </c>
      <c r="EY453">
        <v>0</v>
      </c>
      <c r="FQ453">
        <v>0</v>
      </c>
      <c r="FR453">
        <f t="shared" si="535"/>
        <v>0</v>
      </c>
      <c r="FS453">
        <v>0</v>
      </c>
      <c r="FT453" t="s">
        <v>44</v>
      </c>
      <c r="FU453" t="s">
        <v>45</v>
      </c>
      <c r="FX453">
        <v>115.2</v>
      </c>
      <c r="FY453">
        <v>70.55</v>
      </c>
      <c r="GA453" t="s">
        <v>6</v>
      </c>
      <c r="GD453">
        <v>0</v>
      </c>
      <c r="GF453">
        <v>1995219567</v>
      </c>
      <c r="GG453">
        <v>1</v>
      </c>
      <c r="GH453">
        <v>1</v>
      </c>
      <c r="GI453">
        <v>4</v>
      </c>
      <c r="GJ453">
        <v>0</v>
      </c>
      <c r="GK453">
        <f>ROUND(R453*(S12)/100,2)</f>
        <v>0</v>
      </c>
      <c r="GL453">
        <f t="shared" si="536"/>
        <v>0</v>
      </c>
      <c r="GM453">
        <f t="shared" si="537"/>
        <v>3283.28</v>
      </c>
      <c r="GN453">
        <f t="shared" si="538"/>
        <v>3283.28</v>
      </c>
      <c r="GO453">
        <f t="shared" si="539"/>
        <v>0</v>
      </c>
      <c r="GP453">
        <f t="shared" si="540"/>
        <v>0</v>
      </c>
      <c r="GR453">
        <v>0</v>
      </c>
      <c r="GS453">
        <v>3</v>
      </c>
      <c r="GT453">
        <v>0</v>
      </c>
      <c r="GU453" t="s">
        <v>6</v>
      </c>
      <c r="GV453">
        <f t="shared" si="541"/>
        <v>0</v>
      </c>
      <c r="GW453">
        <v>1</v>
      </c>
      <c r="GX453">
        <f t="shared" si="542"/>
        <v>0</v>
      </c>
      <c r="HA453">
        <v>0</v>
      </c>
      <c r="HB453">
        <v>0</v>
      </c>
      <c r="IK453">
        <v>0</v>
      </c>
    </row>
    <row r="454" spans="1:255" x14ac:dyDescent="0.2">
      <c r="A454" s="2">
        <v>18</v>
      </c>
      <c r="B454" s="2">
        <v>1</v>
      </c>
      <c r="C454" s="2">
        <v>905</v>
      </c>
      <c r="D454" s="2"/>
      <c r="E454" s="2" t="s">
        <v>730</v>
      </c>
      <c r="F454" s="2" t="s">
        <v>731</v>
      </c>
      <c r="G454" s="2" t="s">
        <v>732</v>
      </c>
      <c r="H454" s="2" t="s">
        <v>593</v>
      </c>
      <c r="I454" s="2">
        <f>I452*J454</f>
        <v>0.32</v>
      </c>
      <c r="J454" s="2">
        <v>0.39999999999999997</v>
      </c>
      <c r="K454" s="2"/>
      <c r="L454" s="2"/>
      <c r="M454" s="2"/>
      <c r="N454" s="2"/>
      <c r="O454" s="2">
        <f t="shared" si="509"/>
        <v>12.48</v>
      </c>
      <c r="P454" s="2">
        <f t="shared" si="510"/>
        <v>12.48</v>
      </c>
      <c r="Q454" s="2">
        <f t="shared" si="511"/>
        <v>0</v>
      </c>
      <c r="R454" s="2">
        <f t="shared" si="512"/>
        <v>0</v>
      </c>
      <c r="S454" s="2">
        <f t="shared" si="513"/>
        <v>0</v>
      </c>
      <c r="T454" s="2">
        <f t="shared" si="514"/>
        <v>0</v>
      </c>
      <c r="U454" s="2">
        <f t="shared" si="515"/>
        <v>0</v>
      </c>
      <c r="V454" s="2">
        <f t="shared" si="516"/>
        <v>0</v>
      </c>
      <c r="W454" s="2">
        <f t="shared" si="517"/>
        <v>0</v>
      </c>
      <c r="X454" s="2">
        <f t="shared" si="518"/>
        <v>0</v>
      </c>
      <c r="Y454" s="2">
        <f t="shared" si="519"/>
        <v>0</v>
      </c>
      <c r="Z454" s="2"/>
      <c r="AA454" s="2">
        <v>16697018</v>
      </c>
      <c r="AB454" s="2">
        <f t="shared" si="520"/>
        <v>39</v>
      </c>
      <c r="AC454" s="2">
        <f t="shared" si="521"/>
        <v>39</v>
      </c>
      <c r="AD454" s="2">
        <f t="shared" ref="AD454:AD459" si="548">ROUND((((ET454)-(EU454))+AE454),2)</f>
        <v>0</v>
      </c>
      <c r="AE454" s="2">
        <f t="shared" ref="AE454:AF459" si="549">ROUND((EU454),2)</f>
        <v>0</v>
      </c>
      <c r="AF454" s="2">
        <f t="shared" si="549"/>
        <v>0</v>
      </c>
      <c r="AG454" s="2">
        <f t="shared" si="522"/>
        <v>0</v>
      </c>
      <c r="AH454" s="2">
        <f t="shared" ref="AH454:AI459" si="550">(EW454)</f>
        <v>0</v>
      </c>
      <c r="AI454" s="2">
        <f t="shared" si="550"/>
        <v>0</v>
      </c>
      <c r="AJ454" s="2">
        <f t="shared" si="523"/>
        <v>0</v>
      </c>
      <c r="AK454" s="2">
        <v>39</v>
      </c>
      <c r="AL454" s="2">
        <v>39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115</v>
      </c>
      <c r="AU454" s="2">
        <v>71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6</v>
      </c>
      <c r="BE454" s="2" t="s">
        <v>6</v>
      </c>
      <c r="BF454" s="2" t="s">
        <v>6</v>
      </c>
      <c r="BG454" s="2" t="s">
        <v>6</v>
      </c>
      <c r="BH454" s="2">
        <v>3</v>
      </c>
      <c r="BI454" s="2">
        <v>1</v>
      </c>
      <c r="BJ454" s="2" t="s">
        <v>733</v>
      </c>
      <c r="BK454" s="2"/>
      <c r="BL454" s="2"/>
      <c r="BM454" s="2">
        <v>17001</v>
      </c>
      <c r="BN454" s="2">
        <v>0</v>
      </c>
      <c r="BO454" s="2" t="s">
        <v>6</v>
      </c>
      <c r="BP454" s="2">
        <v>0</v>
      </c>
      <c r="BQ454" s="2">
        <v>2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6</v>
      </c>
      <c r="BZ454" s="2">
        <v>128</v>
      </c>
      <c r="CA454" s="2">
        <v>83</v>
      </c>
      <c r="CB454" s="2"/>
      <c r="CC454" s="2"/>
      <c r="CD454" s="2"/>
      <c r="CE454" s="2"/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6</v>
      </c>
      <c r="CO454" s="2">
        <v>0</v>
      </c>
      <c r="CP454" s="2">
        <f t="shared" si="524"/>
        <v>12.48</v>
      </c>
      <c r="CQ454" s="2">
        <f t="shared" si="525"/>
        <v>39</v>
      </c>
      <c r="CR454" s="2">
        <f t="shared" si="526"/>
        <v>0</v>
      </c>
      <c r="CS454" s="2">
        <f t="shared" si="527"/>
        <v>0</v>
      </c>
      <c r="CT454" s="2">
        <f t="shared" si="528"/>
        <v>0</v>
      </c>
      <c r="CU454" s="2">
        <f t="shared" si="529"/>
        <v>0</v>
      </c>
      <c r="CV454" s="2">
        <f t="shared" si="530"/>
        <v>0</v>
      </c>
      <c r="CW454" s="2">
        <f t="shared" si="531"/>
        <v>0</v>
      </c>
      <c r="CX454" s="2">
        <f t="shared" si="532"/>
        <v>0</v>
      </c>
      <c r="CY454" s="2">
        <f t="shared" si="533"/>
        <v>0</v>
      </c>
      <c r="CZ454" s="2">
        <f t="shared" si="534"/>
        <v>0</v>
      </c>
      <c r="DA454" s="2"/>
      <c r="DB454" s="2"/>
      <c r="DC454" s="2" t="s">
        <v>6</v>
      </c>
      <c r="DD454" s="2" t="s">
        <v>6</v>
      </c>
      <c r="DE454" s="2" t="s">
        <v>6</v>
      </c>
      <c r="DF454" s="2" t="s">
        <v>6</v>
      </c>
      <c r="DG454" s="2" t="s">
        <v>6</v>
      </c>
      <c r="DH454" s="2" t="s">
        <v>6</v>
      </c>
      <c r="DI454" s="2" t="s">
        <v>6</v>
      </c>
      <c r="DJ454" s="2" t="s">
        <v>6</v>
      </c>
      <c r="DK454" s="2" t="s">
        <v>6</v>
      </c>
      <c r="DL454" s="2" t="s">
        <v>6</v>
      </c>
      <c r="DM454" s="2" t="s">
        <v>6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1010</v>
      </c>
      <c r="DV454" s="2" t="s">
        <v>593</v>
      </c>
      <c r="DW454" s="2" t="s">
        <v>593</v>
      </c>
      <c r="DX454" s="2">
        <v>100</v>
      </c>
      <c r="DY454" s="2"/>
      <c r="DZ454" s="2"/>
      <c r="EA454" s="2"/>
      <c r="EB454" s="2"/>
      <c r="EC454" s="2"/>
      <c r="ED454" s="2"/>
      <c r="EE454" s="2">
        <v>16510515</v>
      </c>
      <c r="EF454" s="2">
        <v>2</v>
      </c>
      <c r="EG454" s="2" t="s">
        <v>40</v>
      </c>
      <c r="EH454" s="2">
        <v>0</v>
      </c>
      <c r="EI454" s="2" t="s">
        <v>6</v>
      </c>
      <c r="EJ454" s="2">
        <v>1</v>
      </c>
      <c r="EK454" s="2">
        <v>17001</v>
      </c>
      <c r="EL454" s="2" t="s">
        <v>166</v>
      </c>
      <c r="EM454" s="2" t="s">
        <v>167</v>
      </c>
      <c r="EN454" s="2"/>
      <c r="EO454" s="2" t="s">
        <v>6</v>
      </c>
      <c r="EP454" s="2"/>
      <c r="EQ454" s="2">
        <v>0</v>
      </c>
      <c r="ER454" s="2">
        <v>39</v>
      </c>
      <c r="ES454" s="2">
        <v>39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535"/>
        <v>0</v>
      </c>
      <c r="FS454" s="2">
        <v>0</v>
      </c>
      <c r="FT454" s="2" t="s">
        <v>44</v>
      </c>
      <c r="FU454" s="2" t="s">
        <v>45</v>
      </c>
      <c r="FV454" s="2"/>
      <c r="FW454" s="2"/>
      <c r="FX454" s="2">
        <v>115.2</v>
      </c>
      <c r="FY454" s="2">
        <v>70.55</v>
      </c>
      <c r="FZ454" s="2"/>
      <c r="GA454" s="2" t="s">
        <v>6</v>
      </c>
      <c r="GB454" s="2"/>
      <c r="GC454" s="2"/>
      <c r="GD454" s="2">
        <v>0</v>
      </c>
      <c r="GE454" s="2"/>
      <c r="GF454" s="2">
        <v>2087919564</v>
      </c>
      <c r="GG454" s="2">
        <v>2</v>
      </c>
      <c r="GH454" s="2">
        <v>1</v>
      </c>
      <c r="GI454" s="2">
        <v>-2</v>
      </c>
      <c r="GJ454" s="2">
        <v>0</v>
      </c>
      <c r="GK454" s="2">
        <f>ROUND(R454*(R12)/100,2)</f>
        <v>0</v>
      </c>
      <c r="GL454" s="2">
        <f t="shared" si="536"/>
        <v>0</v>
      </c>
      <c r="GM454" s="2">
        <f t="shared" si="537"/>
        <v>12.48</v>
      </c>
      <c r="GN454" s="2">
        <f t="shared" si="538"/>
        <v>12.48</v>
      </c>
      <c r="GO454" s="2">
        <f t="shared" si="539"/>
        <v>0</v>
      </c>
      <c r="GP454" s="2">
        <f t="shared" si="540"/>
        <v>0</v>
      </c>
      <c r="GQ454" s="2"/>
      <c r="GR454" s="2">
        <v>0</v>
      </c>
      <c r="GS454" s="2">
        <v>3</v>
      </c>
      <c r="GT454" s="2">
        <v>0</v>
      </c>
      <c r="GU454" s="2" t="s">
        <v>6</v>
      </c>
      <c r="GV454" s="2">
        <f t="shared" si="541"/>
        <v>0</v>
      </c>
      <c r="GW454" s="2">
        <v>1</v>
      </c>
      <c r="GX454" s="2">
        <f t="shared" si="542"/>
        <v>0</v>
      </c>
      <c r="GY454" s="2"/>
      <c r="GZ454" s="2"/>
      <c r="HA454" s="2">
        <v>0</v>
      </c>
      <c r="HB454" s="2">
        <v>0</v>
      </c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18</v>
      </c>
      <c r="B455">
        <v>1</v>
      </c>
      <c r="C455">
        <v>916</v>
      </c>
      <c r="E455" t="s">
        <v>730</v>
      </c>
      <c r="F455" t="s">
        <v>731</v>
      </c>
      <c r="G455" t="s">
        <v>732</v>
      </c>
      <c r="H455" t="s">
        <v>593</v>
      </c>
      <c r="I455">
        <f>I453*J455</f>
        <v>0.32</v>
      </c>
      <c r="J455">
        <v>0.39999999999999997</v>
      </c>
      <c r="O455">
        <f t="shared" si="509"/>
        <v>81.87</v>
      </c>
      <c r="P455">
        <f t="shared" si="510"/>
        <v>81.87</v>
      </c>
      <c r="Q455">
        <f t="shared" si="511"/>
        <v>0</v>
      </c>
      <c r="R455">
        <f t="shared" si="512"/>
        <v>0</v>
      </c>
      <c r="S455">
        <f t="shared" si="513"/>
        <v>0</v>
      </c>
      <c r="T455">
        <f t="shared" si="514"/>
        <v>0</v>
      </c>
      <c r="U455">
        <f t="shared" si="515"/>
        <v>0</v>
      </c>
      <c r="V455">
        <f t="shared" si="516"/>
        <v>0</v>
      </c>
      <c r="W455">
        <f t="shared" si="517"/>
        <v>0</v>
      </c>
      <c r="X455">
        <f t="shared" si="518"/>
        <v>0</v>
      </c>
      <c r="Y455">
        <f t="shared" si="519"/>
        <v>0</v>
      </c>
      <c r="AA455">
        <v>16697019</v>
      </c>
      <c r="AB455">
        <f t="shared" si="520"/>
        <v>39</v>
      </c>
      <c r="AC455">
        <f t="shared" si="521"/>
        <v>39</v>
      </c>
      <c r="AD455">
        <f t="shared" si="548"/>
        <v>0</v>
      </c>
      <c r="AE455">
        <f t="shared" si="549"/>
        <v>0</v>
      </c>
      <c r="AF455">
        <f t="shared" si="549"/>
        <v>0</v>
      </c>
      <c r="AG455">
        <f t="shared" si="522"/>
        <v>0</v>
      </c>
      <c r="AH455">
        <f t="shared" si="550"/>
        <v>0</v>
      </c>
      <c r="AI455">
        <f t="shared" si="550"/>
        <v>0</v>
      </c>
      <c r="AJ455">
        <f t="shared" si="523"/>
        <v>0</v>
      </c>
      <c r="AK455">
        <v>39</v>
      </c>
      <c r="AL455">
        <v>39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115</v>
      </c>
      <c r="AU455">
        <v>71</v>
      </c>
      <c r="AV455">
        <v>1</v>
      </c>
      <c r="AW455">
        <v>1</v>
      </c>
      <c r="AZ455">
        <v>6.56</v>
      </c>
      <c r="BA455">
        <v>1</v>
      </c>
      <c r="BB455">
        <v>1</v>
      </c>
      <c r="BC455">
        <v>6.56</v>
      </c>
      <c r="BD455" t="s">
        <v>6</v>
      </c>
      <c r="BE455" t="s">
        <v>6</v>
      </c>
      <c r="BF455" t="s">
        <v>6</v>
      </c>
      <c r="BG455" t="s">
        <v>6</v>
      </c>
      <c r="BH455">
        <v>3</v>
      </c>
      <c r="BI455">
        <v>1</v>
      </c>
      <c r="BJ455" t="s">
        <v>733</v>
      </c>
      <c r="BM455">
        <v>17001</v>
      </c>
      <c r="BN455">
        <v>0</v>
      </c>
      <c r="BO455" t="s">
        <v>6</v>
      </c>
      <c r="BP455">
        <v>0</v>
      </c>
      <c r="BQ455">
        <v>2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128</v>
      </c>
      <c r="CA455">
        <v>83</v>
      </c>
      <c r="CF455">
        <v>0</v>
      </c>
      <c r="CG455">
        <v>0</v>
      </c>
      <c r="CM455">
        <v>0</v>
      </c>
      <c r="CN455" t="s">
        <v>6</v>
      </c>
      <c r="CO455">
        <v>0</v>
      </c>
      <c r="CP455">
        <f t="shared" si="524"/>
        <v>81.87</v>
      </c>
      <c r="CQ455">
        <f t="shared" si="525"/>
        <v>255.83999999999997</v>
      </c>
      <c r="CR455">
        <f t="shared" si="526"/>
        <v>0</v>
      </c>
      <c r="CS455">
        <f t="shared" si="527"/>
        <v>0</v>
      </c>
      <c r="CT455">
        <f t="shared" si="528"/>
        <v>0</v>
      </c>
      <c r="CU455">
        <f t="shared" si="529"/>
        <v>0</v>
      </c>
      <c r="CV455">
        <f t="shared" si="530"/>
        <v>0</v>
      </c>
      <c r="CW455">
        <f t="shared" si="531"/>
        <v>0</v>
      </c>
      <c r="CX455">
        <f t="shared" si="532"/>
        <v>0</v>
      </c>
      <c r="CY455">
        <f t="shared" si="533"/>
        <v>0</v>
      </c>
      <c r="CZ455">
        <f t="shared" si="534"/>
        <v>0</v>
      </c>
      <c r="DC455" t="s">
        <v>6</v>
      </c>
      <c r="DD455" t="s">
        <v>6</v>
      </c>
      <c r="DE455" t="s">
        <v>6</v>
      </c>
      <c r="DF455" t="s">
        <v>6</v>
      </c>
      <c r="DG455" t="s">
        <v>6</v>
      </c>
      <c r="DH455" t="s">
        <v>6</v>
      </c>
      <c r="DI455" t="s">
        <v>6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1010</v>
      </c>
      <c r="DV455" t="s">
        <v>593</v>
      </c>
      <c r="DW455" t="s">
        <v>593</v>
      </c>
      <c r="DX455">
        <v>100</v>
      </c>
      <c r="EE455">
        <v>16510515</v>
      </c>
      <c r="EF455">
        <v>2</v>
      </c>
      <c r="EG455" t="s">
        <v>40</v>
      </c>
      <c r="EH455">
        <v>0</v>
      </c>
      <c r="EI455" t="s">
        <v>6</v>
      </c>
      <c r="EJ455">
        <v>1</v>
      </c>
      <c r="EK455">
        <v>17001</v>
      </c>
      <c r="EL455" t="s">
        <v>166</v>
      </c>
      <c r="EM455" t="s">
        <v>167</v>
      </c>
      <c r="EO455" t="s">
        <v>6</v>
      </c>
      <c r="EQ455">
        <v>0</v>
      </c>
      <c r="ER455">
        <v>39</v>
      </c>
      <c r="ES455">
        <v>39</v>
      </c>
      <c r="ET455">
        <v>0</v>
      </c>
      <c r="EU455">
        <v>0</v>
      </c>
      <c r="EV455">
        <v>0</v>
      </c>
      <c r="EW455">
        <v>0</v>
      </c>
      <c r="EX455">
        <v>0</v>
      </c>
      <c r="FQ455">
        <v>0</v>
      </c>
      <c r="FR455">
        <f t="shared" si="535"/>
        <v>0</v>
      </c>
      <c r="FS455">
        <v>0</v>
      </c>
      <c r="FT455" t="s">
        <v>44</v>
      </c>
      <c r="FU455" t="s">
        <v>45</v>
      </c>
      <c r="FX455">
        <v>115.2</v>
      </c>
      <c r="FY455">
        <v>70.55</v>
      </c>
      <c r="GA455" t="s">
        <v>6</v>
      </c>
      <c r="GD455">
        <v>0</v>
      </c>
      <c r="GF455">
        <v>2087919564</v>
      </c>
      <c r="GG455">
        <v>1</v>
      </c>
      <c r="GH455">
        <v>1</v>
      </c>
      <c r="GI455">
        <v>4</v>
      </c>
      <c r="GJ455">
        <v>0</v>
      </c>
      <c r="GK455">
        <f>ROUND(R455*(S12)/100,2)</f>
        <v>0</v>
      </c>
      <c r="GL455">
        <f t="shared" si="536"/>
        <v>0</v>
      </c>
      <c r="GM455">
        <f t="shared" si="537"/>
        <v>81.87</v>
      </c>
      <c r="GN455">
        <f t="shared" si="538"/>
        <v>81.87</v>
      </c>
      <c r="GO455">
        <f t="shared" si="539"/>
        <v>0</v>
      </c>
      <c r="GP455">
        <f t="shared" si="540"/>
        <v>0</v>
      </c>
      <c r="GR455">
        <v>0</v>
      </c>
      <c r="GS455">
        <v>3</v>
      </c>
      <c r="GT455">
        <v>0</v>
      </c>
      <c r="GU455" t="s">
        <v>6</v>
      </c>
      <c r="GV455">
        <f t="shared" si="541"/>
        <v>0</v>
      </c>
      <c r="GW455">
        <v>1</v>
      </c>
      <c r="GX455">
        <f t="shared" si="542"/>
        <v>0</v>
      </c>
      <c r="HA455">
        <v>0</v>
      </c>
      <c r="HB455">
        <v>0</v>
      </c>
      <c r="IK455">
        <v>0</v>
      </c>
    </row>
    <row r="456" spans="1:255" x14ac:dyDescent="0.2">
      <c r="A456" s="2">
        <v>18</v>
      </c>
      <c r="B456" s="2">
        <v>1</v>
      </c>
      <c r="C456" s="2">
        <v>906</v>
      </c>
      <c r="D456" s="2"/>
      <c r="E456" s="2" t="s">
        <v>734</v>
      </c>
      <c r="F456" s="2" t="s">
        <v>357</v>
      </c>
      <c r="G456" s="2" t="s">
        <v>358</v>
      </c>
      <c r="H456" s="2" t="s">
        <v>249</v>
      </c>
      <c r="I456" s="2">
        <f>I452*J456</f>
        <v>8.0000000000000002E-3</v>
      </c>
      <c r="J456" s="2">
        <v>0.01</v>
      </c>
      <c r="K456" s="2"/>
      <c r="L456" s="2"/>
      <c r="M456" s="2"/>
      <c r="N456" s="2"/>
      <c r="O456" s="2">
        <f t="shared" si="509"/>
        <v>3.89</v>
      </c>
      <c r="P456" s="2">
        <f t="shared" si="510"/>
        <v>3.89</v>
      </c>
      <c r="Q456" s="2">
        <f t="shared" si="511"/>
        <v>0</v>
      </c>
      <c r="R456" s="2">
        <f t="shared" si="512"/>
        <v>0</v>
      </c>
      <c r="S456" s="2">
        <f t="shared" si="513"/>
        <v>0</v>
      </c>
      <c r="T456" s="2">
        <f t="shared" si="514"/>
        <v>0</v>
      </c>
      <c r="U456" s="2">
        <f t="shared" si="515"/>
        <v>0</v>
      </c>
      <c r="V456" s="2">
        <f t="shared" si="516"/>
        <v>0</v>
      </c>
      <c r="W456" s="2">
        <f t="shared" si="517"/>
        <v>0</v>
      </c>
      <c r="X456" s="2">
        <f t="shared" si="518"/>
        <v>0</v>
      </c>
      <c r="Y456" s="2">
        <f t="shared" si="519"/>
        <v>0</v>
      </c>
      <c r="Z456" s="2"/>
      <c r="AA456" s="2">
        <v>16697018</v>
      </c>
      <c r="AB456" s="2">
        <f t="shared" si="520"/>
        <v>485.9</v>
      </c>
      <c r="AC456" s="2">
        <f t="shared" si="521"/>
        <v>485.9</v>
      </c>
      <c r="AD456" s="2">
        <f t="shared" si="548"/>
        <v>0</v>
      </c>
      <c r="AE456" s="2">
        <f t="shared" si="549"/>
        <v>0</v>
      </c>
      <c r="AF456" s="2">
        <f t="shared" si="549"/>
        <v>0</v>
      </c>
      <c r="AG456" s="2">
        <f t="shared" si="522"/>
        <v>0</v>
      </c>
      <c r="AH456" s="2">
        <f t="shared" si="550"/>
        <v>0</v>
      </c>
      <c r="AI456" s="2">
        <f t="shared" si="550"/>
        <v>0</v>
      </c>
      <c r="AJ456" s="2">
        <f t="shared" si="523"/>
        <v>0</v>
      </c>
      <c r="AK456" s="2">
        <v>485.9</v>
      </c>
      <c r="AL456" s="2">
        <v>485.9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115</v>
      </c>
      <c r="AU456" s="2">
        <v>71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6</v>
      </c>
      <c r="BE456" s="2" t="s">
        <v>6</v>
      </c>
      <c r="BF456" s="2" t="s">
        <v>6</v>
      </c>
      <c r="BG456" s="2" t="s">
        <v>6</v>
      </c>
      <c r="BH456" s="2">
        <v>3</v>
      </c>
      <c r="BI456" s="2">
        <v>1</v>
      </c>
      <c r="BJ456" s="2" t="s">
        <v>359</v>
      </c>
      <c r="BK456" s="2"/>
      <c r="BL456" s="2"/>
      <c r="BM456" s="2">
        <v>17001</v>
      </c>
      <c r="BN456" s="2">
        <v>0</v>
      </c>
      <c r="BO456" s="2" t="s">
        <v>6</v>
      </c>
      <c r="BP456" s="2">
        <v>0</v>
      </c>
      <c r="BQ456" s="2">
        <v>2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6</v>
      </c>
      <c r="BZ456" s="2">
        <v>128</v>
      </c>
      <c r="CA456" s="2">
        <v>83</v>
      </c>
      <c r="CB456" s="2"/>
      <c r="CC456" s="2"/>
      <c r="CD456" s="2"/>
      <c r="CE456" s="2"/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6</v>
      </c>
      <c r="CO456" s="2">
        <v>0</v>
      </c>
      <c r="CP456" s="2">
        <f t="shared" si="524"/>
        <v>3.89</v>
      </c>
      <c r="CQ456" s="2">
        <f t="shared" si="525"/>
        <v>485.9</v>
      </c>
      <c r="CR456" s="2">
        <f t="shared" si="526"/>
        <v>0</v>
      </c>
      <c r="CS456" s="2">
        <f t="shared" si="527"/>
        <v>0</v>
      </c>
      <c r="CT456" s="2">
        <f t="shared" si="528"/>
        <v>0</v>
      </c>
      <c r="CU456" s="2">
        <f t="shared" si="529"/>
        <v>0</v>
      </c>
      <c r="CV456" s="2">
        <f t="shared" si="530"/>
        <v>0</v>
      </c>
      <c r="CW456" s="2">
        <f t="shared" si="531"/>
        <v>0</v>
      </c>
      <c r="CX456" s="2">
        <f t="shared" si="532"/>
        <v>0</v>
      </c>
      <c r="CY456" s="2">
        <f t="shared" si="533"/>
        <v>0</v>
      </c>
      <c r="CZ456" s="2">
        <f t="shared" si="534"/>
        <v>0</v>
      </c>
      <c r="DA456" s="2"/>
      <c r="DB456" s="2"/>
      <c r="DC456" s="2" t="s">
        <v>6</v>
      </c>
      <c r="DD456" s="2" t="s">
        <v>6</v>
      </c>
      <c r="DE456" s="2" t="s">
        <v>6</v>
      </c>
      <c r="DF456" s="2" t="s">
        <v>6</v>
      </c>
      <c r="DG456" s="2" t="s">
        <v>6</v>
      </c>
      <c r="DH456" s="2" t="s">
        <v>6</v>
      </c>
      <c r="DI456" s="2" t="s">
        <v>6</v>
      </c>
      <c r="DJ456" s="2" t="s">
        <v>6</v>
      </c>
      <c r="DK456" s="2" t="s">
        <v>6</v>
      </c>
      <c r="DL456" s="2" t="s">
        <v>6</v>
      </c>
      <c r="DM456" s="2" t="s">
        <v>6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1007</v>
      </c>
      <c r="DV456" s="2" t="s">
        <v>249</v>
      </c>
      <c r="DW456" s="2" t="s">
        <v>249</v>
      </c>
      <c r="DX456" s="2">
        <v>1</v>
      </c>
      <c r="DY456" s="2"/>
      <c r="DZ456" s="2"/>
      <c r="EA456" s="2"/>
      <c r="EB456" s="2"/>
      <c r="EC456" s="2"/>
      <c r="ED456" s="2"/>
      <c r="EE456" s="2">
        <v>16510515</v>
      </c>
      <c r="EF456" s="2">
        <v>2</v>
      </c>
      <c r="EG456" s="2" t="s">
        <v>40</v>
      </c>
      <c r="EH456" s="2">
        <v>0</v>
      </c>
      <c r="EI456" s="2" t="s">
        <v>6</v>
      </c>
      <c r="EJ456" s="2">
        <v>1</v>
      </c>
      <c r="EK456" s="2">
        <v>17001</v>
      </c>
      <c r="EL456" s="2" t="s">
        <v>166</v>
      </c>
      <c r="EM456" s="2" t="s">
        <v>167</v>
      </c>
      <c r="EN456" s="2"/>
      <c r="EO456" s="2" t="s">
        <v>6</v>
      </c>
      <c r="EP456" s="2"/>
      <c r="EQ456" s="2">
        <v>0</v>
      </c>
      <c r="ER456" s="2">
        <v>485.9</v>
      </c>
      <c r="ES456" s="2">
        <v>485.9</v>
      </c>
      <c r="ET456" s="2">
        <v>0</v>
      </c>
      <c r="EU456" s="2">
        <v>0</v>
      </c>
      <c r="EV456" s="2">
        <v>0</v>
      </c>
      <c r="EW456" s="2">
        <v>0</v>
      </c>
      <c r="EX456" s="2">
        <v>0</v>
      </c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535"/>
        <v>0</v>
      </c>
      <c r="FS456" s="2">
        <v>0</v>
      </c>
      <c r="FT456" s="2" t="s">
        <v>44</v>
      </c>
      <c r="FU456" s="2" t="s">
        <v>45</v>
      </c>
      <c r="FV456" s="2"/>
      <c r="FW456" s="2"/>
      <c r="FX456" s="2">
        <v>115.2</v>
      </c>
      <c r="FY456" s="2">
        <v>70.55</v>
      </c>
      <c r="FZ456" s="2"/>
      <c r="GA456" s="2" t="s">
        <v>6</v>
      </c>
      <c r="GB456" s="2"/>
      <c r="GC456" s="2"/>
      <c r="GD456" s="2">
        <v>0</v>
      </c>
      <c r="GE456" s="2"/>
      <c r="GF456" s="2">
        <v>-1019936957</v>
      </c>
      <c r="GG456" s="2">
        <v>2</v>
      </c>
      <c r="GH456" s="2">
        <v>1</v>
      </c>
      <c r="GI456" s="2">
        <v>-2</v>
      </c>
      <c r="GJ456" s="2">
        <v>0</v>
      </c>
      <c r="GK456" s="2">
        <f>ROUND(R456*(R12)/100,2)</f>
        <v>0</v>
      </c>
      <c r="GL456" s="2">
        <f t="shared" si="536"/>
        <v>0</v>
      </c>
      <c r="GM456" s="2">
        <f t="shared" si="537"/>
        <v>3.89</v>
      </c>
      <c r="GN456" s="2">
        <f t="shared" si="538"/>
        <v>3.89</v>
      </c>
      <c r="GO456" s="2">
        <f t="shared" si="539"/>
        <v>0</v>
      </c>
      <c r="GP456" s="2">
        <f t="shared" si="540"/>
        <v>0</v>
      </c>
      <c r="GQ456" s="2"/>
      <c r="GR456" s="2">
        <v>0</v>
      </c>
      <c r="GS456" s="2">
        <v>3</v>
      </c>
      <c r="GT456" s="2">
        <v>0</v>
      </c>
      <c r="GU456" s="2" t="s">
        <v>6</v>
      </c>
      <c r="GV456" s="2">
        <f t="shared" si="541"/>
        <v>0</v>
      </c>
      <c r="GW456" s="2">
        <v>1</v>
      </c>
      <c r="GX456" s="2">
        <f t="shared" si="542"/>
        <v>0</v>
      </c>
      <c r="GY456" s="2"/>
      <c r="GZ456" s="2"/>
      <c r="HA456" s="2">
        <v>0</v>
      </c>
      <c r="HB456" s="2">
        <v>0</v>
      </c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18</v>
      </c>
      <c r="B457">
        <v>1</v>
      </c>
      <c r="C457">
        <v>917</v>
      </c>
      <c r="E457" t="s">
        <v>734</v>
      </c>
      <c r="F457" t="s">
        <v>357</v>
      </c>
      <c r="G457" t="s">
        <v>358</v>
      </c>
      <c r="H457" t="s">
        <v>249</v>
      </c>
      <c r="I457">
        <f>I453*J457</f>
        <v>8.0000000000000002E-3</v>
      </c>
      <c r="J457">
        <v>0.01</v>
      </c>
      <c r="O457">
        <f t="shared" si="509"/>
        <v>25.5</v>
      </c>
      <c r="P457">
        <f t="shared" si="510"/>
        <v>25.5</v>
      </c>
      <c r="Q457">
        <f t="shared" si="511"/>
        <v>0</v>
      </c>
      <c r="R457">
        <f t="shared" si="512"/>
        <v>0</v>
      </c>
      <c r="S457">
        <f t="shared" si="513"/>
        <v>0</v>
      </c>
      <c r="T457">
        <f t="shared" si="514"/>
        <v>0</v>
      </c>
      <c r="U457">
        <f t="shared" si="515"/>
        <v>0</v>
      </c>
      <c r="V457">
        <f t="shared" si="516"/>
        <v>0</v>
      </c>
      <c r="W457">
        <f t="shared" si="517"/>
        <v>0</v>
      </c>
      <c r="X457">
        <f t="shared" si="518"/>
        <v>0</v>
      </c>
      <c r="Y457">
        <f t="shared" si="519"/>
        <v>0</v>
      </c>
      <c r="AA457">
        <v>16697019</v>
      </c>
      <c r="AB457">
        <f t="shared" si="520"/>
        <v>485.9</v>
      </c>
      <c r="AC457">
        <f t="shared" si="521"/>
        <v>485.9</v>
      </c>
      <c r="AD457">
        <f t="shared" si="548"/>
        <v>0</v>
      </c>
      <c r="AE457">
        <f t="shared" si="549"/>
        <v>0</v>
      </c>
      <c r="AF457">
        <f t="shared" si="549"/>
        <v>0</v>
      </c>
      <c r="AG457">
        <f t="shared" si="522"/>
        <v>0</v>
      </c>
      <c r="AH457">
        <f t="shared" si="550"/>
        <v>0</v>
      </c>
      <c r="AI457">
        <f t="shared" si="550"/>
        <v>0</v>
      </c>
      <c r="AJ457">
        <f t="shared" si="523"/>
        <v>0</v>
      </c>
      <c r="AK457">
        <v>485.9</v>
      </c>
      <c r="AL457">
        <v>485.9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115</v>
      </c>
      <c r="AU457">
        <v>71</v>
      </c>
      <c r="AV457">
        <v>1</v>
      </c>
      <c r="AW457">
        <v>1</v>
      </c>
      <c r="AZ457">
        <v>6.56</v>
      </c>
      <c r="BA457">
        <v>1</v>
      </c>
      <c r="BB457">
        <v>1</v>
      </c>
      <c r="BC457">
        <v>6.56</v>
      </c>
      <c r="BD457" t="s">
        <v>6</v>
      </c>
      <c r="BE457" t="s">
        <v>6</v>
      </c>
      <c r="BF457" t="s">
        <v>6</v>
      </c>
      <c r="BG457" t="s">
        <v>6</v>
      </c>
      <c r="BH457">
        <v>3</v>
      </c>
      <c r="BI457">
        <v>1</v>
      </c>
      <c r="BJ457" t="s">
        <v>359</v>
      </c>
      <c r="BM457">
        <v>17001</v>
      </c>
      <c r="BN457">
        <v>0</v>
      </c>
      <c r="BO457" t="s">
        <v>6</v>
      </c>
      <c r="BP457">
        <v>0</v>
      </c>
      <c r="BQ457">
        <v>2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6</v>
      </c>
      <c r="BZ457">
        <v>128</v>
      </c>
      <c r="CA457">
        <v>83</v>
      </c>
      <c r="CF457">
        <v>0</v>
      </c>
      <c r="CG457">
        <v>0</v>
      </c>
      <c r="CM457">
        <v>0</v>
      </c>
      <c r="CN457" t="s">
        <v>6</v>
      </c>
      <c r="CO457">
        <v>0</v>
      </c>
      <c r="CP457">
        <f t="shared" si="524"/>
        <v>25.5</v>
      </c>
      <c r="CQ457">
        <f t="shared" si="525"/>
        <v>3187.5039999999995</v>
      </c>
      <c r="CR457">
        <f t="shared" si="526"/>
        <v>0</v>
      </c>
      <c r="CS457">
        <f t="shared" si="527"/>
        <v>0</v>
      </c>
      <c r="CT457">
        <f t="shared" si="528"/>
        <v>0</v>
      </c>
      <c r="CU457">
        <f t="shared" si="529"/>
        <v>0</v>
      </c>
      <c r="CV457">
        <f t="shared" si="530"/>
        <v>0</v>
      </c>
      <c r="CW457">
        <f t="shared" si="531"/>
        <v>0</v>
      </c>
      <c r="CX457">
        <f t="shared" si="532"/>
        <v>0</v>
      </c>
      <c r="CY457">
        <f t="shared" si="533"/>
        <v>0</v>
      </c>
      <c r="CZ457">
        <f t="shared" si="534"/>
        <v>0</v>
      </c>
      <c r="DC457" t="s">
        <v>6</v>
      </c>
      <c r="DD457" t="s">
        <v>6</v>
      </c>
      <c r="DE457" t="s">
        <v>6</v>
      </c>
      <c r="DF457" t="s">
        <v>6</v>
      </c>
      <c r="DG457" t="s">
        <v>6</v>
      </c>
      <c r="DH457" t="s">
        <v>6</v>
      </c>
      <c r="DI457" t="s">
        <v>6</v>
      </c>
      <c r="DJ457" t="s">
        <v>6</v>
      </c>
      <c r="DK457" t="s">
        <v>6</v>
      </c>
      <c r="DL457" t="s">
        <v>6</v>
      </c>
      <c r="DM457" t="s">
        <v>6</v>
      </c>
      <c r="DN457">
        <v>0</v>
      </c>
      <c r="DO457">
        <v>0</v>
      </c>
      <c r="DP457">
        <v>1</v>
      </c>
      <c r="DQ457">
        <v>1</v>
      </c>
      <c r="DU457">
        <v>1007</v>
      </c>
      <c r="DV457" t="s">
        <v>249</v>
      </c>
      <c r="DW457" t="s">
        <v>249</v>
      </c>
      <c r="DX457">
        <v>1</v>
      </c>
      <c r="EE457">
        <v>16510515</v>
      </c>
      <c r="EF457">
        <v>2</v>
      </c>
      <c r="EG457" t="s">
        <v>40</v>
      </c>
      <c r="EH457">
        <v>0</v>
      </c>
      <c r="EI457" t="s">
        <v>6</v>
      </c>
      <c r="EJ457">
        <v>1</v>
      </c>
      <c r="EK457">
        <v>17001</v>
      </c>
      <c r="EL457" t="s">
        <v>166</v>
      </c>
      <c r="EM457" t="s">
        <v>167</v>
      </c>
      <c r="EO457" t="s">
        <v>6</v>
      </c>
      <c r="EQ457">
        <v>0</v>
      </c>
      <c r="ER457">
        <v>485.9</v>
      </c>
      <c r="ES457">
        <v>485.9</v>
      </c>
      <c r="ET457">
        <v>0</v>
      </c>
      <c r="EU457">
        <v>0</v>
      </c>
      <c r="EV457">
        <v>0</v>
      </c>
      <c r="EW457">
        <v>0</v>
      </c>
      <c r="EX457">
        <v>0</v>
      </c>
      <c r="FQ457">
        <v>0</v>
      </c>
      <c r="FR457">
        <f t="shared" si="535"/>
        <v>0</v>
      </c>
      <c r="FS457">
        <v>0</v>
      </c>
      <c r="FT457" t="s">
        <v>44</v>
      </c>
      <c r="FU457" t="s">
        <v>45</v>
      </c>
      <c r="FX457">
        <v>115.2</v>
      </c>
      <c r="FY457">
        <v>70.55</v>
      </c>
      <c r="GA457" t="s">
        <v>6</v>
      </c>
      <c r="GD457">
        <v>0</v>
      </c>
      <c r="GF457">
        <v>-1019936957</v>
      </c>
      <c r="GG457">
        <v>1</v>
      </c>
      <c r="GH457">
        <v>1</v>
      </c>
      <c r="GI457">
        <v>4</v>
      </c>
      <c r="GJ457">
        <v>0</v>
      </c>
      <c r="GK457">
        <f>ROUND(R457*(S12)/100,2)</f>
        <v>0</v>
      </c>
      <c r="GL457">
        <f t="shared" si="536"/>
        <v>0</v>
      </c>
      <c r="GM457">
        <f t="shared" si="537"/>
        <v>25.5</v>
      </c>
      <c r="GN457">
        <f t="shared" si="538"/>
        <v>25.5</v>
      </c>
      <c r="GO457">
        <f t="shared" si="539"/>
        <v>0</v>
      </c>
      <c r="GP457">
        <f t="shared" si="540"/>
        <v>0</v>
      </c>
      <c r="GR457">
        <v>0</v>
      </c>
      <c r="GS457">
        <v>3</v>
      </c>
      <c r="GT457">
        <v>0</v>
      </c>
      <c r="GU457" t="s">
        <v>6</v>
      </c>
      <c r="GV457">
        <f t="shared" si="541"/>
        <v>0</v>
      </c>
      <c r="GW457">
        <v>1</v>
      </c>
      <c r="GX457">
        <f t="shared" si="542"/>
        <v>0</v>
      </c>
      <c r="HA457">
        <v>0</v>
      </c>
      <c r="HB457">
        <v>0</v>
      </c>
      <c r="IK457">
        <v>0</v>
      </c>
    </row>
    <row r="458" spans="1:255" x14ac:dyDescent="0.2">
      <c r="A458" s="2">
        <v>18</v>
      </c>
      <c r="B458" s="2">
        <v>1</v>
      </c>
      <c r="C458" s="2">
        <v>908</v>
      </c>
      <c r="D458" s="2"/>
      <c r="E458" s="2" t="s">
        <v>735</v>
      </c>
      <c r="F458" s="2" t="s">
        <v>736</v>
      </c>
      <c r="G458" s="2" t="s">
        <v>737</v>
      </c>
      <c r="H458" s="2" t="s">
        <v>279</v>
      </c>
      <c r="I458" s="2">
        <f>I452*J458</f>
        <v>1.6</v>
      </c>
      <c r="J458" s="2">
        <v>2</v>
      </c>
      <c r="K458" s="2"/>
      <c r="L458" s="2"/>
      <c r="M458" s="2"/>
      <c r="N458" s="2"/>
      <c r="O458" s="2">
        <f t="shared" si="509"/>
        <v>31.38</v>
      </c>
      <c r="P458" s="2">
        <f t="shared" si="510"/>
        <v>31.38</v>
      </c>
      <c r="Q458" s="2">
        <f t="shared" si="511"/>
        <v>0</v>
      </c>
      <c r="R458" s="2">
        <f t="shared" si="512"/>
        <v>0</v>
      </c>
      <c r="S458" s="2">
        <f t="shared" si="513"/>
        <v>0</v>
      </c>
      <c r="T458" s="2">
        <f t="shared" si="514"/>
        <v>0</v>
      </c>
      <c r="U458" s="2">
        <f t="shared" si="515"/>
        <v>0</v>
      </c>
      <c r="V458" s="2">
        <f t="shared" si="516"/>
        <v>0</v>
      </c>
      <c r="W458" s="2">
        <f t="shared" si="517"/>
        <v>0</v>
      </c>
      <c r="X458" s="2">
        <f t="shared" si="518"/>
        <v>0</v>
      </c>
      <c r="Y458" s="2">
        <f t="shared" si="519"/>
        <v>0</v>
      </c>
      <c r="Z458" s="2"/>
      <c r="AA458" s="2">
        <v>16697018</v>
      </c>
      <c r="AB458" s="2">
        <f t="shared" si="520"/>
        <v>19.61</v>
      </c>
      <c r="AC458" s="2">
        <f t="shared" si="521"/>
        <v>19.61</v>
      </c>
      <c r="AD458" s="2">
        <f t="shared" si="548"/>
        <v>0</v>
      </c>
      <c r="AE458" s="2">
        <f t="shared" si="549"/>
        <v>0</v>
      </c>
      <c r="AF458" s="2">
        <f t="shared" si="549"/>
        <v>0</v>
      </c>
      <c r="AG458" s="2">
        <f t="shared" si="522"/>
        <v>0</v>
      </c>
      <c r="AH458" s="2">
        <f t="shared" si="550"/>
        <v>0</v>
      </c>
      <c r="AI458" s="2">
        <f t="shared" si="550"/>
        <v>0</v>
      </c>
      <c r="AJ458" s="2">
        <f t="shared" si="523"/>
        <v>0</v>
      </c>
      <c r="AK458" s="2">
        <v>19.61</v>
      </c>
      <c r="AL458" s="2">
        <v>19.61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115</v>
      </c>
      <c r="AU458" s="2">
        <v>71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6</v>
      </c>
      <c r="BE458" s="2" t="s">
        <v>6</v>
      </c>
      <c r="BF458" s="2" t="s">
        <v>6</v>
      </c>
      <c r="BG458" s="2" t="s">
        <v>6</v>
      </c>
      <c r="BH458" s="2">
        <v>3</v>
      </c>
      <c r="BI458" s="2">
        <v>1</v>
      </c>
      <c r="BJ458" s="2" t="s">
        <v>738</v>
      </c>
      <c r="BK458" s="2"/>
      <c r="BL458" s="2"/>
      <c r="BM458" s="2">
        <v>17001</v>
      </c>
      <c r="BN458" s="2">
        <v>0</v>
      </c>
      <c r="BO458" s="2" t="s">
        <v>6</v>
      </c>
      <c r="BP458" s="2">
        <v>0</v>
      </c>
      <c r="BQ458" s="2">
        <v>2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6</v>
      </c>
      <c r="BZ458" s="2">
        <v>128</v>
      </c>
      <c r="CA458" s="2">
        <v>83</v>
      </c>
      <c r="CB458" s="2"/>
      <c r="CC458" s="2"/>
      <c r="CD458" s="2"/>
      <c r="CE458" s="2"/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6</v>
      </c>
      <c r="CO458" s="2">
        <v>0</v>
      </c>
      <c r="CP458" s="2">
        <f t="shared" si="524"/>
        <v>31.38</v>
      </c>
      <c r="CQ458" s="2">
        <f t="shared" si="525"/>
        <v>19.61</v>
      </c>
      <c r="CR458" s="2">
        <f t="shared" si="526"/>
        <v>0</v>
      </c>
      <c r="CS458" s="2">
        <f t="shared" si="527"/>
        <v>0</v>
      </c>
      <c r="CT458" s="2">
        <f t="shared" si="528"/>
        <v>0</v>
      </c>
      <c r="CU458" s="2">
        <f t="shared" si="529"/>
        <v>0</v>
      </c>
      <c r="CV458" s="2">
        <f t="shared" si="530"/>
        <v>0</v>
      </c>
      <c r="CW458" s="2">
        <f t="shared" si="531"/>
        <v>0</v>
      </c>
      <c r="CX458" s="2">
        <f t="shared" si="532"/>
        <v>0</v>
      </c>
      <c r="CY458" s="2">
        <f t="shared" si="533"/>
        <v>0</v>
      </c>
      <c r="CZ458" s="2">
        <f t="shared" si="534"/>
        <v>0</v>
      </c>
      <c r="DA458" s="2"/>
      <c r="DB458" s="2"/>
      <c r="DC458" s="2" t="s">
        <v>6</v>
      </c>
      <c r="DD458" s="2" t="s">
        <v>6</v>
      </c>
      <c r="DE458" s="2" t="s">
        <v>6</v>
      </c>
      <c r="DF458" s="2" t="s">
        <v>6</v>
      </c>
      <c r="DG458" s="2" t="s">
        <v>6</v>
      </c>
      <c r="DH458" s="2" t="s">
        <v>6</v>
      </c>
      <c r="DI458" s="2" t="s">
        <v>6</v>
      </c>
      <c r="DJ458" s="2" t="s">
        <v>6</v>
      </c>
      <c r="DK458" s="2" t="s">
        <v>6</v>
      </c>
      <c r="DL458" s="2" t="s">
        <v>6</v>
      </c>
      <c r="DM458" s="2" t="s">
        <v>6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1009</v>
      </c>
      <c r="DV458" s="2" t="s">
        <v>279</v>
      </c>
      <c r="DW458" s="2" t="s">
        <v>279</v>
      </c>
      <c r="DX458" s="2">
        <v>1</v>
      </c>
      <c r="DY458" s="2"/>
      <c r="DZ458" s="2"/>
      <c r="EA458" s="2"/>
      <c r="EB458" s="2"/>
      <c r="EC458" s="2"/>
      <c r="ED458" s="2"/>
      <c r="EE458" s="2">
        <v>16510515</v>
      </c>
      <c r="EF458" s="2">
        <v>2</v>
      </c>
      <c r="EG458" s="2" t="s">
        <v>40</v>
      </c>
      <c r="EH458" s="2">
        <v>0</v>
      </c>
      <c r="EI458" s="2" t="s">
        <v>6</v>
      </c>
      <c r="EJ458" s="2">
        <v>1</v>
      </c>
      <c r="EK458" s="2">
        <v>17001</v>
      </c>
      <c r="EL458" s="2" t="s">
        <v>166</v>
      </c>
      <c r="EM458" s="2" t="s">
        <v>167</v>
      </c>
      <c r="EN458" s="2"/>
      <c r="EO458" s="2" t="s">
        <v>6</v>
      </c>
      <c r="EP458" s="2"/>
      <c r="EQ458" s="2">
        <v>0</v>
      </c>
      <c r="ER458" s="2">
        <v>19.61</v>
      </c>
      <c r="ES458" s="2">
        <v>19.61</v>
      </c>
      <c r="ET458" s="2">
        <v>0</v>
      </c>
      <c r="EU458" s="2">
        <v>0</v>
      </c>
      <c r="EV458" s="2">
        <v>0</v>
      </c>
      <c r="EW458" s="2">
        <v>0</v>
      </c>
      <c r="EX458" s="2">
        <v>0</v>
      </c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535"/>
        <v>0</v>
      </c>
      <c r="FS458" s="2">
        <v>0</v>
      </c>
      <c r="FT458" s="2" t="s">
        <v>44</v>
      </c>
      <c r="FU458" s="2" t="s">
        <v>45</v>
      </c>
      <c r="FV458" s="2"/>
      <c r="FW458" s="2"/>
      <c r="FX458" s="2">
        <v>115.2</v>
      </c>
      <c r="FY458" s="2">
        <v>70.55</v>
      </c>
      <c r="FZ458" s="2"/>
      <c r="GA458" s="2" t="s">
        <v>6</v>
      </c>
      <c r="GB458" s="2"/>
      <c r="GC458" s="2"/>
      <c r="GD458" s="2">
        <v>0</v>
      </c>
      <c r="GE458" s="2"/>
      <c r="GF458" s="2">
        <v>1221202834</v>
      </c>
      <c r="GG458" s="2">
        <v>2</v>
      </c>
      <c r="GH458" s="2">
        <v>1</v>
      </c>
      <c r="GI458" s="2">
        <v>-2</v>
      </c>
      <c r="GJ458" s="2">
        <v>0</v>
      </c>
      <c r="GK458" s="2">
        <f>ROUND(R458*(R12)/100,2)</f>
        <v>0</v>
      </c>
      <c r="GL458" s="2">
        <f t="shared" si="536"/>
        <v>0</v>
      </c>
      <c r="GM458" s="2">
        <f t="shared" si="537"/>
        <v>31.38</v>
      </c>
      <c r="GN458" s="2">
        <f t="shared" si="538"/>
        <v>31.38</v>
      </c>
      <c r="GO458" s="2">
        <f t="shared" si="539"/>
        <v>0</v>
      </c>
      <c r="GP458" s="2">
        <f t="shared" si="540"/>
        <v>0</v>
      </c>
      <c r="GQ458" s="2"/>
      <c r="GR458" s="2">
        <v>0</v>
      </c>
      <c r="GS458" s="2">
        <v>3</v>
      </c>
      <c r="GT458" s="2">
        <v>0</v>
      </c>
      <c r="GU458" s="2" t="s">
        <v>6</v>
      </c>
      <c r="GV458" s="2">
        <f t="shared" si="541"/>
        <v>0</v>
      </c>
      <c r="GW458" s="2">
        <v>1</v>
      </c>
      <c r="GX458" s="2">
        <f t="shared" si="542"/>
        <v>0</v>
      </c>
      <c r="GY458" s="2"/>
      <c r="GZ458" s="2"/>
      <c r="HA458" s="2">
        <v>0</v>
      </c>
      <c r="HB458" s="2">
        <v>0</v>
      </c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18</v>
      </c>
      <c r="B459">
        <v>1</v>
      </c>
      <c r="C459">
        <v>919</v>
      </c>
      <c r="E459" t="s">
        <v>735</v>
      </c>
      <c r="F459" t="s">
        <v>736</v>
      </c>
      <c r="G459" t="s">
        <v>737</v>
      </c>
      <c r="H459" t="s">
        <v>279</v>
      </c>
      <c r="I459">
        <f>I453*J459</f>
        <v>1.6</v>
      </c>
      <c r="J459">
        <v>2</v>
      </c>
      <c r="O459">
        <f t="shared" si="509"/>
        <v>205.83</v>
      </c>
      <c r="P459">
        <f t="shared" si="510"/>
        <v>205.83</v>
      </c>
      <c r="Q459">
        <f t="shared" si="511"/>
        <v>0</v>
      </c>
      <c r="R459">
        <f t="shared" si="512"/>
        <v>0</v>
      </c>
      <c r="S459">
        <f t="shared" si="513"/>
        <v>0</v>
      </c>
      <c r="T459">
        <f t="shared" si="514"/>
        <v>0</v>
      </c>
      <c r="U459">
        <f t="shared" si="515"/>
        <v>0</v>
      </c>
      <c r="V459">
        <f t="shared" si="516"/>
        <v>0</v>
      </c>
      <c r="W459">
        <f t="shared" si="517"/>
        <v>0</v>
      </c>
      <c r="X459">
        <f t="shared" si="518"/>
        <v>0</v>
      </c>
      <c r="Y459">
        <f t="shared" si="519"/>
        <v>0</v>
      </c>
      <c r="AA459">
        <v>16697019</v>
      </c>
      <c r="AB459">
        <f t="shared" si="520"/>
        <v>19.61</v>
      </c>
      <c r="AC459">
        <f t="shared" si="521"/>
        <v>19.61</v>
      </c>
      <c r="AD459">
        <f t="shared" si="548"/>
        <v>0</v>
      </c>
      <c r="AE459">
        <f t="shared" si="549"/>
        <v>0</v>
      </c>
      <c r="AF459">
        <f t="shared" si="549"/>
        <v>0</v>
      </c>
      <c r="AG459">
        <f t="shared" si="522"/>
        <v>0</v>
      </c>
      <c r="AH459">
        <f t="shared" si="550"/>
        <v>0</v>
      </c>
      <c r="AI459">
        <f t="shared" si="550"/>
        <v>0</v>
      </c>
      <c r="AJ459">
        <f t="shared" si="523"/>
        <v>0</v>
      </c>
      <c r="AK459">
        <v>19.61</v>
      </c>
      <c r="AL459">
        <v>19.61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115</v>
      </c>
      <c r="AU459">
        <v>71</v>
      </c>
      <c r="AV459">
        <v>1</v>
      </c>
      <c r="AW459">
        <v>1</v>
      </c>
      <c r="AZ459">
        <v>6.56</v>
      </c>
      <c r="BA459">
        <v>1</v>
      </c>
      <c r="BB459">
        <v>1</v>
      </c>
      <c r="BC459">
        <v>6.56</v>
      </c>
      <c r="BD459" t="s">
        <v>6</v>
      </c>
      <c r="BE459" t="s">
        <v>6</v>
      </c>
      <c r="BF459" t="s">
        <v>6</v>
      </c>
      <c r="BG459" t="s">
        <v>6</v>
      </c>
      <c r="BH459">
        <v>3</v>
      </c>
      <c r="BI459">
        <v>1</v>
      </c>
      <c r="BJ459" t="s">
        <v>738</v>
      </c>
      <c r="BM459">
        <v>17001</v>
      </c>
      <c r="BN459">
        <v>0</v>
      </c>
      <c r="BO459" t="s">
        <v>6</v>
      </c>
      <c r="BP459">
        <v>0</v>
      </c>
      <c r="BQ459">
        <v>2</v>
      </c>
      <c r="BR459">
        <v>0</v>
      </c>
      <c r="BS459">
        <v>1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6</v>
      </c>
      <c r="BZ459">
        <v>128</v>
      </c>
      <c r="CA459">
        <v>83</v>
      </c>
      <c r="CF459">
        <v>0</v>
      </c>
      <c r="CG459">
        <v>0</v>
      </c>
      <c r="CM459">
        <v>0</v>
      </c>
      <c r="CN459" t="s">
        <v>6</v>
      </c>
      <c r="CO459">
        <v>0</v>
      </c>
      <c r="CP459">
        <f t="shared" si="524"/>
        <v>205.83</v>
      </c>
      <c r="CQ459">
        <f t="shared" si="525"/>
        <v>128.64159999999998</v>
      </c>
      <c r="CR459">
        <f t="shared" si="526"/>
        <v>0</v>
      </c>
      <c r="CS459">
        <f t="shared" si="527"/>
        <v>0</v>
      </c>
      <c r="CT459">
        <f t="shared" si="528"/>
        <v>0</v>
      </c>
      <c r="CU459">
        <f t="shared" si="529"/>
        <v>0</v>
      </c>
      <c r="CV459">
        <f t="shared" si="530"/>
        <v>0</v>
      </c>
      <c r="CW459">
        <f t="shared" si="531"/>
        <v>0</v>
      </c>
      <c r="CX459">
        <f t="shared" si="532"/>
        <v>0</v>
      </c>
      <c r="CY459">
        <f t="shared" si="533"/>
        <v>0</v>
      </c>
      <c r="CZ459">
        <f t="shared" si="534"/>
        <v>0</v>
      </c>
      <c r="DC459" t="s">
        <v>6</v>
      </c>
      <c r="DD459" t="s">
        <v>6</v>
      </c>
      <c r="DE459" t="s">
        <v>6</v>
      </c>
      <c r="DF459" t="s">
        <v>6</v>
      </c>
      <c r="DG459" t="s">
        <v>6</v>
      </c>
      <c r="DH459" t="s">
        <v>6</v>
      </c>
      <c r="DI459" t="s">
        <v>6</v>
      </c>
      <c r="DJ459" t="s">
        <v>6</v>
      </c>
      <c r="DK459" t="s">
        <v>6</v>
      </c>
      <c r="DL459" t="s">
        <v>6</v>
      </c>
      <c r="DM459" t="s">
        <v>6</v>
      </c>
      <c r="DN459">
        <v>0</v>
      </c>
      <c r="DO459">
        <v>0</v>
      </c>
      <c r="DP459">
        <v>1</v>
      </c>
      <c r="DQ459">
        <v>1</v>
      </c>
      <c r="DU459">
        <v>1009</v>
      </c>
      <c r="DV459" t="s">
        <v>279</v>
      </c>
      <c r="DW459" t="s">
        <v>279</v>
      </c>
      <c r="DX459">
        <v>1</v>
      </c>
      <c r="EE459">
        <v>16510515</v>
      </c>
      <c r="EF459">
        <v>2</v>
      </c>
      <c r="EG459" t="s">
        <v>40</v>
      </c>
      <c r="EH459">
        <v>0</v>
      </c>
      <c r="EI459" t="s">
        <v>6</v>
      </c>
      <c r="EJ459">
        <v>1</v>
      </c>
      <c r="EK459">
        <v>17001</v>
      </c>
      <c r="EL459" t="s">
        <v>166</v>
      </c>
      <c r="EM459" t="s">
        <v>167</v>
      </c>
      <c r="EO459" t="s">
        <v>6</v>
      </c>
      <c r="EQ459">
        <v>0</v>
      </c>
      <c r="ER459">
        <v>19.61</v>
      </c>
      <c r="ES459">
        <v>19.61</v>
      </c>
      <c r="ET459">
        <v>0</v>
      </c>
      <c r="EU459">
        <v>0</v>
      </c>
      <c r="EV459">
        <v>0</v>
      </c>
      <c r="EW459">
        <v>0</v>
      </c>
      <c r="EX459">
        <v>0</v>
      </c>
      <c r="FQ459">
        <v>0</v>
      </c>
      <c r="FR459">
        <f t="shared" si="535"/>
        <v>0</v>
      </c>
      <c r="FS459">
        <v>0</v>
      </c>
      <c r="FT459" t="s">
        <v>44</v>
      </c>
      <c r="FU459" t="s">
        <v>45</v>
      </c>
      <c r="FX459">
        <v>115.2</v>
      </c>
      <c r="FY459">
        <v>70.55</v>
      </c>
      <c r="GA459" t="s">
        <v>6</v>
      </c>
      <c r="GD459">
        <v>0</v>
      </c>
      <c r="GF459">
        <v>1221202834</v>
      </c>
      <c r="GG459">
        <v>1</v>
      </c>
      <c r="GH459">
        <v>1</v>
      </c>
      <c r="GI459">
        <v>4</v>
      </c>
      <c r="GJ459">
        <v>0</v>
      </c>
      <c r="GK459">
        <f>ROUND(R459*(S12)/100,2)</f>
        <v>0</v>
      </c>
      <c r="GL459">
        <f t="shared" si="536"/>
        <v>0</v>
      </c>
      <c r="GM459">
        <f t="shared" si="537"/>
        <v>205.83</v>
      </c>
      <c r="GN459">
        <f t="shared" si="538"/>
        <v>205.83</v>
      </c>
      <c r="GO459">
        <f t="shared" si="539"/>
        <v>0</v>
      </c>
      <c r="GP459">
        <f t="shared" si="540"/>
        <v>0</v>
      </c>
      <c r="GR459">
        <v>0</v>
      </c>
      <c r="GS459">
        <v>3</v>
      </c>
      <c r="GT459">
        <v>0</v>
      </c>
      <c r="GU459" t="s">
        <v>6</v>
      </c>
      <c r="GV459">
        <f t="shared" si="541"/>
        <v>0</v>
      </c>
      <c r="GW459">
        <v>1</v>
      </c>
      <c r="GX459">
        <f t="shared" si="542"/>
        <v>0</v>
      </c>
      <c r="HA459">
        <v>0</v>
      </c>
      <c r="HB459">
        <v>0</v>
      </c>
      <c r="IK459">
        <v>0</v>
      </c>
    </row>
    <row r="460" spans="1:255" x14ac:dyDescent="0.2">
      <c r="A460" s="2">
        <v>17</v>
      </c>
      <c r="B460" s="2">
        <v>1</v>
      </c>
      <c r="C460" s="2">
        <f>ROW(SmtRes!A932)</f>
        <v>932</v>
      </c>
      <c r="D460" s="2">
        <f>ROW(EtalonRes!A918)</f>
        <v>918</v>
      </c>
      <c r="E460" s="2" t="s">
        <v>739</v>
      </c>
      <c r="F460" s="2" t="s">
        <v>740</v>
      </c>
      <c r="G460" s="2" t="s">
        <v>741</v>
      </c>
      <c r="H460" s="2" t="s">
        <v>162</v>
      </c>
      <c r="I460" s="2">
        <f>ROUND(7/10,9)</f>
        <v>0.7</v>
      </c>
      <c r="J460" s="2">
        <v>0</v>
      </c>
      <c r="K460" s="2"/>
      <c r="L460" s="2"/>
      <c r="M460" s="2"/>
      <c r="N460" s="2"/>
      <c r="O460" s="2">
        <f t="shared" si="509"/>
        <v>213.4</v>
      </c>
      <c r="P460" s="2">
        <f t="shared" si="510"/>
        <v>29.53</v>
      </c>
      <c r="Q460" s="2">
        <f t="shared" si="511"/>
        <v>16.21</v>
      </c>
      <c r="R460" s="2">
        <f t="shared" si="512"/>
        <v>3.77</v>
      </c>
      <c r="S460" s="2">
        <f t="shared" si="513"/>
        <v>167.66</v>
      </c>
      <c r="T460" s="2">
        <f t="shared" si="514"/>
        <v>0</v>
      </c>
      <c r="U460" s="2">
        <f t="shared" si="515"/>
        <v>17.428249999999998</v>
      </c>
      <c r="V460" s="2">
        <f t="shared" si="516"/>
        <v>0.30624999999999997</v>
      </c>
      <c r="W460" s="2">
        <f t="shared" si="517"/>
        <v>0</v>
      </c>
      <c r="X460" s="2">
        <f t="shared" si="518"/>
        <v>197.14</v>
      </c>
      <c r="Y460" s="2">
        <f t="shared" si="519"/>
        <v>121.72</v>
      </c>
      <c r="Z460" s="2"/>
      <c r="AA460" s="2">
        <v>16697018</v>
      </c>
      <c r="AB460" s="2">
        <f t="shared" si="520"/>
        <v>304.85000000000002</v>
      </c>
      <c r="AC460" s="2">
        <f t="shared" si="521"/>
        <v>42.19</v>
      </c>
      <c r="AD460" s="2">
        <f>ROUND(((((ET460*1.25))-((EU460*1.25)))+AE460),2)</f>
        <v>23.15</v>
      </c>
      <c r="AE460" s="2">
        <f>ROUND(((EU460*1.25)),2)</f>
        <v>5.39</v>
      </c>
      <c r="AF460" s="2">
        <f>ROUND(((EV460*1.15)),2)</f>
        <v>239.51</v>
      </c>
      <c r="AG460" s="2">
        <f t="shared" si="522"/>
        <v>0</v>
      </c>
      <c r="AH460" s="2">
        <f>((EW460*1.15))</f>
        <v>24.897499999999997</v>
      </c>
      <c r="AI460" s="2">
        <f>((EX460*1.25))</f>
        <v>0.4375</v>
      </c>
      <c r="AJ460" s="2">
        <f t="shared" si="523"/>
        <v>0</v>
      </c>
      <c r="AK460" s="2">
        <v>268.98</v>
      </c>
      <c r="AL460" s="2">
        <v>42.19</v>
      </c>
      <c r="AM460" s="2">
        <v>18.52</v>
      </c>
      <c r="AN460" s="2">
        <v>4.3099999999999996</v>
      </c>
      <c r="AO460" s="2">
        <v>208.27</v>
      </c>
      <c r="AP460" s="2">
        <v>0</v>
      </c>
      <c r="AQ460" s="2">
        <v>21.65</v>
      </c>
      <c r="AR460" s="2">
        <v>0.35</v>
      </c>
      <c r="AS460" s="2">
        <v>0</v>
      </c>
      <c r="AT460" s="2">
        <v>115</v>
      </c>
      <c r="AU460" s="2">
        <v>71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6</v>
      </c>
      <c r="BE460" s="2" t="s">
        <v>6</v>
      </c>
      <c r="BF460" s="2" t="s">
        <v>6</v>
      </c>
      <c r="BG460" s="2" t="s">
        <v>6</v>
      </c>
      <c r="BH460" s="2">
        <v>0</v>
      </c>
      <c r="BI460" s="2">
        <v>1</v>
      </c>
      <c r="BJ460" s="2" t="s">
        <v>742</v>
      </c>
      <c r="BK460" s="2"/>
      <c r="BL460" s="2"/>
      <c r="BM460" s="2">
        <v>17001</v>
      </c>
      <c r="BN460" s="2">
        <v>0</v>
      </c>
      <c r="BO460" s="2" t="s">
        <v>6</v>
      </c>
      <c r="BP460" s="2">
        <v>0</v>
      </c>
      <c r="BQ460" s="2">
        <v>2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6</v>
      </c>
      <c r="BZ460" s="2">
        <v>128</v>
      </c>
      <c r="CA460" s="2">
        <v>83</v>
      </c>
      <c r="CB460" s="2"/>
      <c r="CC460" s="2"/>
      <c r="CD460" s="2"/>
      <c r="CE460" s="2"/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1430</v>
      </c>
      <c r="CO460" s="2">
        <v>0</v>
      </c>
      <c r="CP460" s="2">
        <f t="shared" si="524"/>
        <v>213.4</v>
      </c>
      <c r="CQ460" s="2">
        <f t="shared" si="525"/>
        <v>42.19</v>
      </c>
      <c r="CR460" s="2">
        <f t="shared" si="526"/>
        <v>23.15</v>
      </c>
      <c r="CS460" s="2">
        <f t="shared" si="527"/>
        <v>5.39</v>
      </c>
      <c r="CT460" s="2">
        <f t="shared" si="528"/>
        <v>239.51</v>
      </c>
      <c r="CU460" s="2">
        <f t="shared" si="529"/>
        <v>0</v>
      </c>
      <c r="CV460" s="2">
        <f t="shared" si="530"/>
        <v>24.897499999999997</v>
      </c>
      <c r="CW460" s="2">
        <f t="shared" si="531"/>
        <v>0.4375</v>
      </c>
      <c r="CX460" s="2">
        <f t="shared" si="532"/>
        <v>0</v>
      </c>
      <c r="CY460" s="2">
        <f t="shared" si="533"/>
        <v>197.14449999999999</v>
      </c>
      <c r="CZ460" s="2">
        <f t="shared" si="534"/>
        <v>121.71530000000001</v>
      </c>
      <c r="DA460" s="2"/>
      <c r="DB460" s="2"/>
      <c r="DC460" s="2" t="s">
        <v>6</v>
      </c>
      <c r="DD460" s="2" t="s">
        <v>6</v>
      </c>
      <c r="DE460" s="2" t="s">
        <v>38</v>
      </c>
      <c r="DF460" s="2" t="s">
        <v>38</v>
      </c>
      <c r="DG460" s="2" t="s">
        <v>39</v>
      </c>
      <c r="DH460" s="2" t="s">
        <v>6</v>
      </c>
      <c r="DI460" s="2" t="s">
        <v>39</v>
      </c>
      <c r="DJ460" s="2" t="s">
        <v>38</v>
      </c>
      <c r="DK460" s="2" t="s">
        <v>6</v>
      </c>
      <c r="DL460" s="2" t="s">
        <v>6</v>
      </c>
      <c r="DM460" s="2" t="s">
        <v>6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1013</v>
      </c>
      <c r="DV460" s="2" t="s">
        <v>162</v>
      </c>
      <c r="DW460" s="2" t="s">
        <v>162</v>
      </c>
      <c r="DX460" s="2">
        <v>1</v>
      </c>
      <c r="DY460" s="2"/>
      <c r="DZ460" s="2"/>
      <c r="EA460" s="2"/>
      <c r="EB460" s="2"/>
      <c r="EC460" s="2"/>
      <c r="ED460" s="2"/>
      <c r="EE460" s="2">
        <v>16510515</v>
      </c>
      <c r="EF460" s="2">
        <v>2</v>
      </c>
      <c r="EG460" s="2" t="s">
        <v>40</v>
      </c>
      <c r="EH460" s="2">
        <v>0</v>
      </c>
      <c r="EI460" s="2" t="s">
        <v>6</v>
      </c>
      <c r="EJ460" s="2">
        <v>1</v>
      </c>
      <c r="EK460" s="2">
        <v>17001</v>
      </c>
      <c r="EL460" s="2" t="s">
        <v>166</v>
      </c>
      <c r="EM460" s="2" t="s">
        <v>167</v>
      </c>
      <c r="EN460" s="2"/>
      <c r="EO460" s="2" t="s">
        <v>43</v>
      </c>
      <c r="EP460" s="2"/>
      <c r="EQ460" s="2">
        <v>131072</v>
      </c>
      <c r="ER460" s="2">
        <v>268.98</v>
      </c>
      <c r="ES460" s="2">
        <v>42.19</v>
      </c>
      <c r="ET460" s="2">
        <v>18.52</v>
      </c>
      <c r="EU460" s="2">
        <v>4.3099999999999996</v>
      </c>
      <c r="EV460" s="2">
        <v>208.27</v>
      </c>
      <c r="EW460" s="2">
        <v>21.65</v>
      </c>
      <c r="EX460" s="2">
        <v>0.35</v>
      </c>
      <c r="EY460" s="2">
        <v>0</v>
      </c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si="535"/>
        <v>0</v>
      </c>
      <c r="FS460" s="2">
        <v>0</v>
      </c>
      <c r="FT460" s="2" t="s">
        <v>44</v>
      </c>
      <c r="FU460" s="2" t="s">
        <v>45</v>
      </c>
      <c r="FV460" s="2"/>
      <c r="FW460" s="2"/>
      <c r="FX460" s="2">
        <v>115.2</v>
      </c>
      <c r="FY460" s="2">
        <v>70.55</v>
      </c>
      <c r="FZ460" s="2"/>
      <c r="GA460" s="2" t="s">
        <v>6</v>
      </c>
      <c r="GB460" s="2"/>
      <c r="GC460" s="2"/>
      <c r="GD460" s="2">
        <v>0</v>
      </c>
      <c r="GE460" s="2"/>
      <c r="GF460" s="2">
        <v>1421852255</v>
      </c>
      <c r="GG460" s="2">
        <v>2</v>
      </c>
      <c r="GH460" s="2">
        <v>1</v>
      </c>
      <c r="GI460" s="2">
        <v>-2</v>
      </c>
      <c r="GJ460" s="2">
        <v>0</v>
      </c>
      <c r="GK460" s="2">
        <f>ROUND(R460*(R12)/100,2)</f>
        <v>0</v>
      </c>
      <c r="GL460" s="2">
        <f t="shared" si="536"/>
        <v>0</v>
      </c>
      <c r="GM460" s="2">
        <f t="shared" si="537"/>
        <v>532.26</v>
      </c>
      <c r="GN460" s="2">
        <f t="shared" si="538"/>
        <v>532.26</v>
      </c>
      <c r="GO460" s="2">
        <f t="shared" si="539"/>
        <v>0</v>
      </c>
      <c r="GP460" s="2">
        <f t="shared" si="540"/>
        <v>0</v>
      </c>
      <c r="GQ460" s="2"/>
      <c r="GR460" s="2">
        <v>0</v>
      </c>
      <c r="GS460" s="2">
        <v>3</v>
      </c>
      <c r="GT460" s="2">
        <v>0</v>
      </c>
      <c r="GU460" s="2" t="s">
        <v>6</v>
      </c>
      <c r="GV460" s="2">
        <f t="shared" si="541"/>
        <v>0</v>
      </c>
      <c r="GW460" s="2">
        <v>1</v>
      </c>
      <c r="GX460" s="2">
        <f t="shared" si="542"/>
        <v>0</v>
      </c>
      <c r="GY460" s="2"/>
      <c r="GZ460" s="2"/>
      <c r="HA460" s="2">
        <v>0</v>
      </c>
      <c r="HB460" s="2">
        <v>0</v>
      </c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17</v>
      </c>
      <c r="B461">
        <v>1</v>
      </c>
      <c r="C461">
        <f>ROW(SmtRes!A944)</f>
        <v>944</v>
      </c>
      <c r="D461">
        <f>ROW(EtalonRes!A930)</f>
        <v>930</v>
      </c>
      <c r="E461" t="s">
        <v>739</v>
      </c>
      <c r="F461" t="s">
        <v>740</v>
      </c>
      <c r="G461" t="s">
        <v>741</v>
      </c>
      <c r="H461" t="s">
        <v>162</v>
      </c>
      <c r="I461">
        <f>ROUND(7/10,9)</f>
        <v>0.7</v>
      </c>
      <c r="J461">
        <v>0</v>
      </c>
      <c r="O461">
        <f t="shared" si="509"/>
        <v>1399.87</v>
      </c>
      <c r="P461">
        <f t="shared" si="510"/>
        <v>193.74</v>
      </c>
      <c r="Q461">
        <f t="shared" si="511"/>
        <v>106.3</v>
      </c>
      <c r="R461">
        <f t="shared" si="512"/>
        <v>24.75</v>
      </c>
      <c r="S461">
        <f t="shared" si="513"/>
        <v>1099.83</v>
      </c>
      <c r="T461">
        <f t="shared" si="514"/>
        <v>0</v>
      </c>
      <c r="U461">
        <f t="shared" si="515"/>
        <v>17.428249999999998</v>
      </c>
      <c r="V461">
        <f t="shared" si="516"/>
        <v>0.30624999999999997</v>
      </c>
      <c r="W461">
        <f t="shared" si="517"/>
        <v>0</v>
      </c>
      <c r="X461">
        <f t="shared" si="518"/>
        <v>1293.27</v>
      </c>
      <c r="Y461">
        <f t="shared" si="519"/>
        <v>798.45</v>
      </c>
      <c r="AA461">
        <v>16697019</v>
      </c>
      <c r="AB461">
        <f t="shared" si="520"/>
        <v>304.85000000000002</v>
      </c>
      <c r="AC461">
        <f t="shared" si="521"/>
        <v>42.19</v>
      </c>
      <c r="AD461">
        <f>ROUND(((((ET461*1.25))-((EU461*1.25)))+AE461),2)</f>
        <v>23.15</v>
      </c>
      <c r="AE461">
        <f>ROUND(((EU461*1.25)),2)</f>
        <v>5.39</v>
      </c>
      <c r="AF461">
        <f>ROUND(((EV461*1.15)),2)</f>
        <v>239.51</v>
      </c>
      <c r="AG461">
        <f t="shared" si="522"/>
        <v>0</v>
      </c>
      <c r="AH461">
        <f>((EW461*1.15))</f>
        <v>24.897499999999997</v>
      </c>
      <c r="AI461">
        <f>((EX461*1.25))</f>
        <v>0.4375</v>
      </c>
      <c r="AJ461">
        <f t="shared" si="523"/>
        <v>0</v>
      </c>
      <c r="AK461">
        <v>268.98</v>
      </c>
      <c r="AL461">
        <v>42.19</v>
      </c>
      <c r="AM461">
        <v>18.52</v>
      </c>
      <c r="AN461">
        <v>4.3099999999999996</v>
      </c>
      <c r="AO461">
        <v>208.27</v>
      </c>
      <c r="AP461">
        <v>0</v>
      </c>
      <c r="AQ461">
        <v>21.65</v>
      </c>
      <c r="AR461">
        <v>0.35</v>
      </c>
      <c r="AS461">
        <v>0</v>
      </c>
      <c r="AT461">
        <v>115</v>
      </c>
      <c r="AU461">
        <v>71</v>
      </c>
      <c r="AV461">
        <v>1</v>
      </c>
      <c r="AW461">
        <v>1</v>
      </c>
      <c r="AZ461">
        <v>6.56</v>
      </c>
      <c r="BA461">
        <v>6.56</v>
      </c>
      <c r="BB461">
        <v>6.56</v>
      </c>
      <c r="BC461">
        <v>6.56</v>
      </c>
      <c r="BD461" t="s">
        <v>6</v>
      </c>
      <c r="BE461" t="s">
        <v>6</v>
      </c>
      <c r="BF461" t="s">
        <v>6</v>
      </c>
      <c r="BG461" t="s">
        <v>6</v>
      </c>
      <c r="BH461">
        <v>0</v>
      </c>
      <c r="BI461">
        <v>1</v>
      </c>
      <c r="BJ461" t="s">
        <v>742</v>
      </c>
      <c r="BM461">
        <v>17001</v>
      </c>
      <c r="BN461">
        <v>0</v>
      </c>
      <c r="BO461" t="s">
        <v>6</v>
      </c>
      <c r="BP461">
        <v>0</v>
      </c>
      <c r="BQ461">
        <v>2</v>
      </c>
      <c r="BR461">
        <v>0</v>
      </c>
      <c r="BS461">
        <v>6.56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6</v>
      </c>
      <c r="BZ461">
        <v>128</v>
      </c>
      <c r="CA461">
        <v>83</v>
      </c>
      <c r="CF461">
        <v>0</v>
      </c>
      <c r="CG461">
        <v>0</v>
      </c>
      <c r="CM461">
        <v>0</v>
      </c>
      <c r="CN461" t="s">
        <v>1430</v>
      </c>
      <c r="CO461">
        <v>0</v>
      </c>
      <c r="CP461">
        <f t="shared" si="524"/>
        <v>1399.87</v>
      </c>
      <c r="CQ461">
        <f t="shared" si="525"/>
        <v>276.76639999999998</v>
      </c>
      <c r="CR461">
        <f t="shared" si="526"/>
        <v>151.86399999999998</v>
      </c>
      <c r="CS461">
        <f t="shared" si="527"/>
        <v>35.358399999999996</v>
      </c>
      <c r="CT461">
        <f t="shared" si="528"/>
        <v>1571.1855999999998</v>
      </c>
      <c r="CU461">
        <f t="shared" si="529"/>
        <v>0</v>
      </c>
      <c r="CV461">
        <f t="shared" si="530"/>
        <v>24.897499999999997</v>
      </c>
      <c r="CW461">
        <f t="shared" si="531"/>
        <v>0.4375</v>
      </c>
      <c r="CX461">
        <f t="shared" si="532"/>
        <v>0</v>
      </c>
      <c r="CY461">
        <f t="shared" si="533"/>
        <v>1293.2670000000001</v>
      </c>
      <c r="CZ461">
        <f t="shared" si="534"/>
        <v>798.45179999999993</v>
      </c>
      <c r="DC461" t="s">
        <v>6</v>
      </c>
      <c r="DD461" t="s">
        <v>6</v>
      </c>
      <c r="DE461" t="s">
        <v>38</v>
      </c>
      <c r="DF461" t="s">
        <v>38</v>
      </c>
      <c r="DG461" t="s">
        <v>39</v>
      </c>
      <c r="DH461" t="s">
        <v>6</v>
      </c>
      <c r="DI461" t="s">
        <v>39</v>
      </c>
      <c r="DJ461" t="s">
        <v>38</v>
      </c>
      <c r="DK461" t="s">
        <v>6</v>
      </c>
      <c r="DL461" t="s">
        <v>6</v>
      </c>
      <c r="DM461" t="s">
        <v>6</v>
      </c>
      <c r="DN461">
        <v>0</v>
      </c>
      <c r="DO461">
        <v>0</v>
      </c>
      <c r="DP461">
        <v>1</v>
      </c>
      <c r="DQ461">
        <v>1</v>
      </c>
      <c r="DU461">
        <v>1013</v>
      </c>
      <c r="DV461" t="s">
        <v>162</v>
      </c>
      <c r="DW461" t="s">
        <v>162</v>
      </c>
      <c r="DX461">
        <v>1</v>
      </c>
      <c r="EE461">
        <v>16510515</v>
      </c>
      <c r="EF461">
        <v>2</v>
      </c>
      <c r="EG461" t="s">
        <v>40</v>
      </c>
      <c r="EH461">
        <v>0</v>
      </c>
      <c r="EI461" t="s">
        <v>6</v>
      </c>
      <c r="EJ461">
        <v>1</v>
      </c>
      <c r="EK461">
        <v>17001</v>
      </c>
      <c r="EL461" t="s">
        <v>166</v>
      </c>
      <c r="EM461" t="s">
        <v>167</v>
      </c>
      <c r="EO461" t="s">
        <v>43</v>
      </c>
      <c r="EQ461">
        <v>131072</v>
      </c>
      <c r="ER461">
        <v>268.98</v>
      </c>
      <c r="ES461">
        <v>42.19</v>
      </c>
      <c r="ET461">
        <v>18.52</v>
      </c>
      <c r="EU461">
        <v>4.3099999999999996</v>
      </c>
      <c r="EV461">
        <v>208.27</v>
      </c>
      <c r="EW461">
        <v>21.65</v>
      </c>
      <c r="EX461">
        <v>0.35</v>
      </c>
      <c r="EY461">
        <v>0</v>
      </c>
      <c r="FQ461">
        <v>0</v>
      </c>
      <c r="FR461">
        <f t="shared" si="535"/>
        <v>0</v>
      </c>
      <c r="FS461">
        <v>0</v>
      </c>
      <c r="FT461" t="s">
        <v>44</v>
      </c>
      <c r="FU461" t="s">
        <v>45</v>
      </c>
      <c r="FX461">
        <v>115.2</v>
      </c>
      <c r="FY461">
        <v>70.55</v>
      </c>
      <c r="GA461" t="s">
        <v>6</v>
      </c>
      <c r="GD461">
        <v>0</v>
      </c>
      <c r="GF461">
        <v>1421852255</v>
      </c>
      <c r="GG461">
        <v>1</v>
      </c>
      <c r="GH461">
        <v>1</v>
      </c>
      <c r="GI461">
        <v>4</v>
      </c>
      <c r="GJ461">
        <v>0</v>
      </c>
      <c r="GK461">
        <f>ROUND(R461*(S12)/100,2)</f>
        <v>0</v>
      </c>
      <c r="GL461">
        <f t="shared" si="536"/>
        <v>0</v>
      </c>
      <c r="GM461">
        <f t="shared" si="537"/>
        <v>3491.59</v>
      </c>
      <c r="GN461">
        <f t="shared" si="538"/>
        <v>3491.59</v>
      </c>
      <c r="GO461">
        <f t="shared" si="539"/>
        <v>0</v>
      </c>
      <c r="GP461">
        <f t="shared" si="540"/>
        <v>0</v>
      </c>
      <c r="GR461">
        <v>0</v>
      </c>
      <c r="GS461">
        <v>3</v>
      </c>
      <c r="GT461">
        <v>0</v>
      </c>
      <c r="GU461" t="s">
        <v>6</v>
      </c>
      <c r="GV461">
        <f t="shared" si="541"/>
        <v>0</v>
      </c>
      <c r="GW461">
        <v>1</v>
      </c>
      <c r="GX461">
        <f t="shared" si="542"/>
        <v>0</v>
      </c>
      <c r="HA461">
        <v>0</v>
      </c>
      <c r="HB461">
        <v>0</v>
      </c>
      <c r="IK461">
        <v>0</v>
      </c>
    </row>
    <row r="462" spans="1:255" x14ac:dyDescent="0.2">
      <c r="A462" s="2">
        <v>18</v>
      </c>
      <c r="B462" s="2">
        <v>1</v>
      </c>
      <c r="C462" s="2">
        <v>926</v>
      </c>
      <c r="D462" s="2"/>
      <c r="E462" s="2" t="s">
        <v>743</v>
      </c>
      <c r="F462" s="2" t="s">
        <v>744</v>
      </c>
      <c r="G462" s="2" t="s">
        <v>745</v>
      </c>
      <c r="H462" s="2" t="s">
        <v>593</v>
      </c>
      <c r="I462" s="2">
        <f>I460*J462</f>
        <v>0.28000000000000003</v>
      </c>
      <c r="J462" s="2">
        <v>0.40000000000000008</v>
      </c>
      <c r="K462" s="2"/>
      <c r="L462" s="2"/>
      <c r="M462" s="2"/>
      <c r="N462" s="2"/>
      <c r="O462" s="2">
        <f t="shared" ref="O462:O497" si="551">ROUND(CP462,2)</f>
        <v>12.85</v>
      </c>
      <c r="P462" s="2">
        <f t="shared" ref="P462:P497" si="552">ROUND(CQ462*I462,2)</f>
        <v>12.85</v>
      </c>
      <c r="Q462" s="2">
        <f t="shared" ref="Q462:Q497" si="553">ROUND(CR462*I462,2)</f>
        <v>0</v>
      </c>
      <c r="R462" s="2">
        <f t="shared" ref="R462:R497" si="554">ROUND(CS462*I462,2)</f>
        <v>0</v>
      </c>
      <c r="S462" s="2">
        <f t="shared" ref="S462:S497" si="555">ROUND(CT462*I462,2)</f>
        <v>0</v>
      </c>
      <c r="T462" s="2">
        <f t="shared" ref="T462:T497" si="556">ROUND(CU462*I462,2)</f>
        <v>0</v>
      </c>
      <c r="U462" s="2">
        <f t="shared" ref="U462:U497" si="557">CV462*I462</f>
        <v>0</v>
      </c>
      <c r="V462" s="2">
        <f t="shared" ref="V462:V497" si="558">CW462*I462</f>
        <v>0</v>
      </c>
      <c r="W462" s="2">
        <f t="shared" ref="W462:W497" si="559">ROUND(CX462*I462,2)</f>
        <v>0</v>
      </c>
      <c r="X462" s="2">
        <f t="shared" ref="X462:X497" si="560">ROUND(CY462,2)</f>
        <v>0</v>
      </c>
      <c r="Y462" s="2">
        <f t="shared" ref="Y462:Y497" si="561">ROUND(CZ462,2)</f>
        <v>0</v>
      </c>
      <c r="Z462" s="2"/>
      <c r="AA462" s="2">
        <v>16697018</v>
      </c>
      <c r="AB462" s="2">
        <f t="shared" ref="AB462:AB493" si="562">ROUND((AC462+AD462+AF462),2)</f>
        <v>45.9</v>
      </c>
      <c r="AC462" s="2">
        <f t="shared" ref="AC462:AC497" si="563">ROUND((ES462),2)</f>
        <v>45.9</v>
      </c>
      <c r="AD462" s="2">
        <f t="shared" ref="AD462:AD469" si="564">ROUND((((ET462)-(EU462))+AE462),2)</f>
        <v>0</v>
      </c>
      <c r="AE462" s="2">
        <f t="shared" ref="AE462:AF469" si="565">ROUND((EU462),2)</f>
        <v>0</v>
      </c>
      <c r="AF462" s="2">
        <f t="shared" si="565"/>
        <v>0</v>
      </c>
      <c r="AG462" s="2">
        <f t="shared" ref="AG462:AG497" si="566">ROUND((AP462),2)</f>
        <v>0</v>
      </c>
      <c r="AH462" s="2">
        <f t="shared" ref="AH462:AI469" si="567">(EW462)</f>
        <v>0</v>
      </c>
      <c r="AI462" s="2">
        <f t="shared" si="567"/>
        <v>0</v>
      </c>
      <c r="AJ462" s="2">
        <f t="shared" ref="AJ462:AJ497" si="568">ROUND((AS462),2)</f>
        <v>0</v>
      </c>
      <c r="AK462" s="2">
        <v>45.9</v>
      </c>
      <c r="AL462" s="2">
        <v>45.9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115</v>
      </c>
      <c r="AU462" s="2">
        <v>71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6</v>
      </c>
      <c r="BE462" s="2" t="s">
        <v>6</v>
      </c>
      <c r="BF462" s="2" t="s">
        <v>6</v>
      </c>
      <c r="BG462" s="2" t="s">
        <v>6</v>
      </c>
      <c r="BH462" s="2">
        <v>3</v>
      </c>
      <c r="BI462" s="2">
        <v>1</v>
      </c>
      <c r="BJ462" s="2" t="s">
        <v>746</v>
      </c>
      <c r="BK462" s="2"/>
      <c r="BL462" s="2"/>
      <c r="BM462" s="2">
        <v>17001</v>
      </c>
      <c r="BN462" s="2">
        <v>0</v>
      </c>
      <c r="BO462" s="2" t="s">
        <v>6</v>
      </c>
      <c r="BP462" s="2">
        <v>0</v>
      </c>
      <c r="BQ462" s="2">
        <v>2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6</v>
      </c>
      <c r="BZ462" s="2">
        <v>128</v>
      </c>
      <c r="CA462" s="2">
        <v>83</v>
      </c>
      <c r="CB462" s="2"/>
      <c r="CC462" s="2"/>
      <c r="CD462" s="2"/>
      <c r="CE462" s="2"/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6</v>
      </c>
      <c r="CO462" s="2">
        <v>0</v>
      </c>
      <c r="CP462" s="2">
        <f t="shared" ref="CP462:CP497" si="569">(P462+Q462+S462)</f>
        <v>12.85</v>
      </c>
      <c r="CQ462" s="2">
        <f t="shared" ref="CQ462:CQ497" si="570">AC462*BC462</f>
        <v>45.9</v>
      </c>
      <c r="CR462" s="2">
        <f t="shared" ref="CR462:CR497" si="571">AD462*BB462</f>
        <v>0</v>
      </c>
      <c r="CS462" s="2">
        <f t="shared" ref="CS462:CS497" si="572">AE462*BS462</f>
        <v>0</v>
      </c>
      <c r="CT462" s="2">
        <f t="shared" ref="CT462:CT497" si="573">AF462*BA462</f>
        <v>0</v>
      </c>
      <c r="CU462" s="2">
        <f t="shared" ref="CU462:CU497" si="574">AG462</f>
        <v>0</v>
      </c>
      <c r="CV462" s="2">
        <f t="shared" ref="CV462:CV497" si="575">AH462</f>
        <v>0</v>
      </c>
      <c r="CW462" s="2">
        <f t="shared" ref="CW462:CW497" si="576">AI462</f>
        <v>0</v>
      </c>
      <c r="CX462" s="2">
        <f t="shared" ref="CX462:CX497" si="577">AJ462</f>
        <v>0</v>
      </c>
      <c r="CY462" s="2">
        <f t="shared" ref="CY462:CY497" si="578">(((S462+R462)*AT462)/100)</f>
        <v>0</v>
      </c>
      <c r="CZ462" s="2">
        <f t="shared" ref="CZ462:CZ497" si="579">(((S462+R462)*AU462)/100)</f>
        <v>0</v>
      </c>
      <c r="DA462" s="2"/>
      <c r="DB462" s="2"/>
      <c r="DC462" s="2" t="s">
        <v>6</v>
      </c>
      <c r="DD462" s="2" t="s">
        <v>6</v>
      </c>
      <c r="DE462" s="2" t="s">
        <v>6</v>
      </c>
      <c r="DF462" s="2" t="s">
        <v>6</v>
      </c>
      <c r="DG462" s="2" t="s">
        <v>6</v>
      </c>
      <c r="DH462" s="2" t="s">
        <v>6</v>
      </c>
      <c r="DI462" s="2" t="s">
        <v>6</v>
      </c>
      <c r="DJ462" s="2" t="s">
        <v>6</v>
      </c>
      <c r="DK462" s="2" t="s">
        <v>6</v>
      </c>
      <c r="DL462" s="2" t="s">
        <v>6</v>
      </c>
      <c r="DM462" s="2" t="s">
        <v>6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1010</v>
      </c>
      <c r="DV462" s="2" t="s">
        <v>593</v>
      </c>
      <c r="DW462" s="2" t="s">
        <v>593</v>
      </c>
      <c r="DX462" s="2">
        <v>100</v>
      </c>
      <c r="DY462" s="2"/>
      <c r="DZ462" s="2"/>
      <c r="EA462" s="2"/>
      <c r="EB462" s="2"/>
      <c r="EC462" s="2"/>
      <c r="ED462" s="2"/>
      <c r="EE462" s="2">
        <v>16510515</v>
      </c>
      <c r="EF462" s="2">
        <v>2</v>
      </c>
      <c r="EG462" s="2" t="s">
        <v>40</v>
      </c>
      <c r="EH462" s="2">
        <v>0</v>
      </c>
      <c r="EI462" s="2" t="s">
        <v>6</v>
      </c>
      <c r="EJ462" s="2">
        <v>1</v>
      </c>
      <c r="EK462" s="2">
        <v>17001</v>
      </c>
      <c r="EL462" s="2" t="s">
        <v>166</v>
      </c>
      <c r="EM462" s="2" t="s">
        <v>167</v>
      </c>
      <c r="EN462" s="2"/>
      <c r="EO462" s="2" t="s">
        <v>6</v>
      </c>
      <c r="EP462" s="2"/>
      <c r="EQ462" s="2">
        <v>0</v>
      </c>
      <c r="ER462" s="2">
        <v>45.9</v>
      </c>
      <c r="ES462" s="2">
        <v>45.9</v>
      </c>
      <c r="ET462" s="2">
        <v>0</v>
      </c>
      <c r="EU462" s="2">
        <v>0</v>
      </c>
      <c r="EV462" s="2">
        <v>0</v>
      </c>
      <c r="EW462" s="2">
        <v>0</v>
      </c>
      <c r="EX462" s="2">
        <v>0</v>
      </c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ref="FR462:FR497" si="580">ROUND(IF(AND(BH462=3,BI462=3),P462,0),2)</f>
        <v>0</v>
      </c>
      <c r="FS462" s="2">
        <v>0</v>
      </c>
      <c r="FT462" s="2" t="s">
        <v>44</v>
      </c>
      <c r="FU462" s="2" t="s">
        <v>45</v>
      </c>
      <c r="FV462" s="2"/>
      <c r="FW462" s="2"/>
      <c r="FX462" s="2">
        <v>115.2</v>
      </c>
      <c r="FY462" s="2">
        <v>70.55</v>
      </c>
      <c r="FZ462" s="2"/>
      <c r="GA462" s="2" t="s">
        <v>6</v>
      </c>
      <c r="GB462" s="2"/>
      <c r="GC462" s="2"/>
      <c r="GD462" s="2">
        <v>0</v>
      </c>
      <c r="GE462" s="2"/>
      <c r="GF462" s="2">
        <v>-1552274619</v>
      </c>
      <c r="GG462" s="2">
        <v>2</v>
      </c>
      <c r="GH462" s="2">
        <v>1</v>
      </c>
      <c r="GI462" s="2">
        <v>-2</v>
      </c>
      <c r="GJ462" s="2">
        <v>0</v>
      </c>
      <c r="GK462" s="2">
        <f>ROUND(R462*(R12)/100,2)</f>
        <v>0</v>
      </c>
      <c r="GL462" s="2">
        <f t="shared" ref="GL462:GL497" si="581">ROUND(IF(AND(BH462=3,BI462=3,FS462&lt;&gt;0),P462,0),2)</f>
        <v>0</v>
      </c>
      <c r="GM462" s="2">
        <f t="shared" ref="GM462:GM497" si="582">ROUND(O462+X462+Y462+GK462,2)+GX462</f>
        <v>12.85</v>
      </c>
      <c r="GN462" s="2">
        <f t="shared" ref="GN462:GN497" si="583">IF(OR(BI462=0,BI462=1),ROUND(O462+X462+Y462+GK462,2),0)</f>
        <v>12.85</v>
      </c>
      <c r="GO462" s="2">
        <f t="shared" ref="GO462:GO497" si="584">IF(BI462=2,ROUND(O462+X462+Y462+GK462,2),0)</f>
        <v>0</v>
      </c>
      <c r="GP462" s="2">
        <f t="shared" ref="GP462:GP497" si="585">IF(BI462=4,ROUND(O462+X462+Y462+GK462,2)+GX462,0)</f>
        <v>0</v>
      </c>
      <c r="GQ462" s="2"/>
      <c r="GR462" s="2">
        <v>0</v>
      </c>
      <c r="GS462" s="2">
        <v>3</v>
      </c>
      <c r="GT462" s="2">
        <v>0</v>
      </c>
      <c r="GU462" s="2" t="s">
        <v>6</v>
      </c>
      <c r="GV462" s="2">
        <f t="shared" ref="GV462:GV497" si="586">ROUND(GT462,2)</f>
        <v>0</v>
      </c>
      <c r="GW462" s="2">
        <v>1</v>
      </c>
      <c r="GX462" s="2">
        <f t="shared" ref="GX462:GX493" si="587">ROUND(GV462*GW462*I462,2)</f>
        <v>0</v>
      </c>
      <c r="GY462" s="2"/>
      <c r="GZ462" s="2"/>
      <c r="HA462" s="2">
        <v>0</v>
      </c>
      <c r="HB462" s="2">
        <v>0</v>
      </c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18</v>
      </c>
      <c r="B463">
        <v>1</v>
      </c>
      <c r="C463">
        <v>938</v>
      </c>
      <c r="E463" t="s">
        <v>743</v>
      </c>
      <c r="F463" t="s">
        <v>744</v>
      </c>
      <c r="G463" t="s">
        <v>745</v>
      </c>
      <c r="H463" t="s">
        <v>593</v>
      </c>
      <c r="I463">
        <f>I461*J463</f>
        <v>0.28000000000000003</v>
      </c>
      <c r="J463">
        <v>0.40000000000000008</v>
      </c>
      <c r="O463">
        <f t="shared" si="551"/>
        <v>84.31</v>
      </c>
      <c r="P463">
        <f t="shared" si="552"/>
        <v>84.31</v>
      </c>
      <c r="Q463">
        <f t="shared" si="553"/>
        <v>0</v>
      </c>
      <c r="R463">
        <f t="shared" si="554"/>
        <v>0</v>
      </c>
      <c r="S463">
        <f t="shared" si="555"/>
        <v>0</v>
      </c>
      <c r="T463">
        <f t="shared" si="556"/>
        <v>0</v>
      </c>
      <c r="U463">
        <f t="shared" si="557"/>
        <v>0</v>
      </c>
      <c r="V463">
        <f t="shared" si="558"/>
        <v>0</v>
      </c>
      <c r="W463">
        <f t="shared" si="559"/>
        <v>0</v>
      </c>
      <c r="X463">
        <f t="shared" si="560"/>
        <v>0</v>
      </c>
      <c r="Y463">
        <f t="shared" si="561"/>
        <v>0</v>
      </c>
      <c r="AA463">
        <v>16697019</v>
      </c>
      <c r="AB463">
        <f t="shared" si="562"/>
        <v>45.9</v>
      </c>
      <c r="AC463">
        <f t="shared" si="563"/>
        <v>45.9</v>
      </c>
      <c r="AD463">
        <f t="shared" si="564"/>
        <v>0</v>
      </c>
      <c r="AE463">
        <f t="shared" si="565"/>
        <v>0</v>
      </c>
      <c r="AF463">
        <f t="shared" si="565"/>
        <v>0</v>
      </c>
      <c r="AG463">
        <f t="shared" si="566"/>
        <v>0</v>
      </c>
      <c r="AH463">
        <f t="shared" si="567"/>
        <v>0</v>
      </c>
      <c r="AI463">
        <f t="shared" si="567"/>
        <v>0</v>
      </c>
      <c r="AJ463">
        <f t="shared" si="568"/>
        <v>0</v>
      </c>
      <c r="AK463">
        <v>45.9</v>
      </c>
      <c r="AL463">
        <v>45.9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115</v>
      </c>
      <c r="AU463">
        <v>71</v>
      </c>
      <c r="AV463">
        <v>1</v>
      </c>
      <c r="AW463">
        <v>1</v>
      </c>
      <c r="AZ463">
        <v>6.56</v>
      </c>
      <c r="BA463">
        <v>1</v>
      </c>
      <c r="BB463">
        <v>1</v>
      </c>
      <c r="BC463">
        <v>6.56</v>
      </c>
      <c r="BD463" t="s">
        <v>6</v>
      </c>
      <c r="BE463" t="s">
        <v>6</v>
      </c>
      <c r="BF463" t="s">
        <v>6</v>
      </c>
      <c r="BG463" t="s">
        <v>6</v>
      </c>
      <c r="BH463">
        <v>3</v>
      </c>
      <c r="BI463">
        <v>1</v>
      </c>
      <c r="BJ463" t="s">
        <v>746</v>
      </c>
      <c r="BM463">
        <v>17001</v>
      </c>
      <c r="BN463">
        <v>0</v>
      </c>
      <c r="BO463" t="s">
        <v>6</v>
      </c>
      <c r="BP463">
        <v>0</v>
      </c>
      <c r="BQ463">
        <v>2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6</v>
      </c>
      <c r="BZ463">
        <v>128</v>
      </c>
      <c r="CA463">
        <v>83</v>
      </c>
      <c r="CF463">
        <v>0</v>
      </c>
      <c r="CG463">
        <v>0</v>
      </c>
      <c r="CM463">
        <v>0</v>
      </c>
      <c r="CN463" t="s">
        <v>6</v>
      </c>
      <c r="CO463">
        <v>0</v>
      </c>
      <c r="CP463">
        <f t="shared" si="569"/>
        <v>84.31</v>
      </c>
      <c r="CQ463">
        <f t="shared" si="570"/>
        <v>301.10399999999998</v>
      </c>
      <c r="CR463">
        <f t="shared" si="571"/>
        <v>0</v>
      </c>
      <c r="CS463">
        <f t="shared" si="572"/>
        <v>0</v>
      </c>
      <c r="CT463">
        <f t="shared" si="573"/>
        <v>0</v>
      </c>
      <c r="CU463">
        <f t="shared" si="574"/>
        <v>0</v>
      </c>
      <c r="CV463">
        <f t="shared" si="575"/>
        <v>0</v>
      </c>
      <c r="CW463">
        <f t="shared" si="576"/>
        <v>0</v>
      </c>
      <c r="CX463">
        <f t="shared" si="577"/>
        <v>0</v>
      </c>
      <c r="CY463">
        <f t="shared" si="578"/>
        <v>0</v>
      </c>
      <c r="CZ463">
        <f t="shared" si="579"/>
        <v>0</v>
      </c>
      <c r="DC463" t="s">
        <v>6</v>
      </c>
      <c r="DD463" t="s">
        <v>6</v>
      </c>
      <c r="DE463" t="s">
        <v>6</v>
      </c>
      <c r="DF463" t="s">
        <v>6</v>
      </c>
      <c r="DG463" t="s">
        <v>6</v>
      </c>
      <c r="DH463" t="s">
        <v>6</v>
      </c>
      <c r="DI463" t="s">
        <v>6</v>
      </c>
      <c r="DJ463" t="s">
        <v>6</v>
      </c>
      <c r="DK463" t="s">
        <v>6</v>
      </c>
      <c r="DL463" t="s">
        <v>6</v>
      </c>
      <c r="DM463" t="s">
        <v>6</v>
      </c>
      <c r="DN463">
        <v>0</v>
      </c>
      <c r="DO463">
        <v>0</v>
      </c>
      <c r="DP463">
        <v>1</v>
      </c>
      <c r="DQ463">
        <v>1</v>
      </c>
      <c r="DU463">
        <v>1010</v>
      </c>
      <c r="DV463" t="s">
        <v>593</v>
      </c>
      <c r="DW463" t="s">
        <v>593</v>
      </c>
      <c r="DX463">
        <v>100</v>
      </c>
      <c r="EE463">
        <v>16510515</v>
      </c>
      <c r="EF463">
        <v>2</v>
      </c>
      <c r="EG463" t="s">
        <v>40</v>
      </c>
      <c r="EH463">
        <v>0</v>
      </c>
      <c r="EI463" t="s">
        <v>6</v>
      </c>
      <c r="EJ463">
        <v>1</v>
      </c>
      <c r="EK463">
        <v>17001</v>
      </c>
      <c r="EL463" t="s">
        <v>166</v>
      </c>
      <c r="EM463" t="s">
        <v>167</v>
      </c>
      <c r="EO463" t="s">
        <v>6</v>
      </c>
      <c r="EQ463">
        <v>0</v>
      </c>
      <c r="ER463">
        <v>45.9</v>
      </c>
      <c r="ES463">
        <v>45.9</v>
      </c>
      <c r="ET463">
        <v>0</v>
      </c>
      <c r="EU463">
        <v>0</v>
      </c>
      <c r="EV463">
        <v>0</v>
      </c>
      <c r="EW463">
        <v>0</v>
      </c>
      <c r="EX463">
        <v>0</v>
      </c>
      <c r="FQ463">
        <v>0</v>
      </c>
      <c r="FR463">
        <f t="shared" si="580"/>
        <v>0</v>
      </c>
      <c r="FS463">
        <v>0</v>
      </c>
      <c r="FT463" t="s">
        <v>44</v>
      </c>
      <c r="FU463" t="s">
        <v>45</v>
      </c>
      <c r="FX463">
        <v>115.2</v>
      </c>
      <c r="FY463">
        <v>70.55</v>
      </c>
      <c r="GA463" t="s">
        <v>6</v>
      </c>
      <c r="GD463">
        <v>0</v>
      </c>
      <c r="GF463">
        <v>-1552274619</v>
      </c>
      <c r="GG463">
        <v>1</v>
      </c>
      <c r="GH463">
        <v>1</v>
      </c>
      <c r="GI463">
        <v>4</v>
      </c>
      <c r="GJ463">
        <v>0</v>
      </c>
      <c r="GK463">
        <f>ROUND(R463*(S12)/100,2)</f>
        <v>0</v>
      </c>
      <c r="GL463">
        <f t="shared" si="581"/>
        <v>0</v>
      </c>
      <c r="GM463">
        <f t="shared" si="582"/>
        <v>84.31</v>
      </c>
      <c r="GN463">
        <f t="shared" si="583"/>
        <v>84.31</v>
      </c>
      <c r="GO463">
        <f t="shared" si="584"/>
        <v>0</v>
      </c>
      <c r="GP463">
        <f t="shared" si="585"/>
        <v>0</v>
      </c>
      <c r="GR463">
        <v>0</v>
      </c>
      <c r="GS463">
        <v>3</v>
      </c>
      <c r="GT463">
        <v>0</v>
      </c>
      <c r="GU463" t="s">
        <v>6</v>
      </c>
      <c r="GV463">
        <f t="shared" si="586"/>
        <v>0</v>
      </c>
      <c r="GW463">
        <v>1</v>
      </c>
      <c r="GX463">
        <f t="shared" si="587"/>
        <v>0</v>
      </c>
      <c r="HA463">
        <v>0</v>
      </c>
      <c r="HB463">
        <v>0</v>
      </c>
      <c r="IK463">
        <v>0</v>
      </c>
    </row>
    <row r="464" spans="1:255" x14ac:dyDescent="0.2">
      <c r="A464" s="2">
        <v>18</v>
      </c>
      <c r="B464" s="2">
        <v>1</v>
      </c>
      <c r="C464" s="2">
        <v>929</v>
      </c>
      <c r="D464" s="2"/>
      <c r="E464" s="2" t="s">
        <v>747</v>
      </c>
      <c r="F464" s="2" t="s">
        <v>736</v>
      </c>
      <c r="G464" s="2" t="s">
        <v>737</v>
      </c>
      <c r="H464" s="2" t="s">
        <v>279</v>
      </c>
      <c r="I464" s="2">
        <f>I460*J464</f>
        <v>1.4</v>
      </c>
      <c r="J464" s="2">
        <v>2</v>
      </c>
      <c r="K464" s="2"/>
      <c r="L464" s="2"/>
      <c r="M464" s="2"/>
      <c r="N464" s="2"/>
      <c r="O464" s="2">
        <f t="shared" si="551"/>
        <v>27.45</v>
      </c>
      <c r="P464" s="2">
        <f t="shared" si="552"/>
        <v>27.45</v>
      </c>
      <c r="Q464" s="2">
        <f t="shared" si="553"/>
        <v>0</v>
      </c>
      <c r="R464" s="2">
        <f t="shared" si="554"/>
        <v>0</v>
      </c>
      <c r="S464" s="2">
        <f t="shared" si="555"/>
        <v>0</v>
      </c>
      <c r="T464" s="2">
        <f t="shared" si="556"/>
        <v>0</v>
      </c>
      <c r="U464" s="2">
        <f t="shared" si="557"/>
        <v>0</v>
      </c>
      <c r="V464" s="2">
        <f t="shared" si="558"/>
        <v>0</v>
      </c>
      <c r="W464" s="2">
        <f t="shared" si="559"/>
        <v>0</v>
      </c>
      <c r="X464" s="2">
        <f t="shared" si="560"/>
        <v>0</v>
      </c>
      <c r="Y464" s="2">
        <f t="shared" si="561"/>
        <v>0</v>
      </c>
      <c r="Z464" s="2"/>
      <c r="AA464" s="2">
        <v>16697018</v>
      </c>
      <c r="AB464" s="2">
        <f t="shared" si="562"/>
        <v>19.61</v>
      </c>
      <c r="AC464" s="2">
        <f t="shared" si="563"/>
        <v>19.61</v>
      </c>
      <c r="AD464" s="2">
        <f t="shared" si="564"/>
        <v>0</v>
      </c>
      <c r="AE464" s="2">
        <f t="shared" si="565"/>
        <v>0</v>
      </c>
      <c r="AF464" s="2">
        <f t="shared" si="565"/>
        <v>0</v>
      </c>
      <c r="AG464" s="2">
        <f t="shared" si="566"/>
        <v>0</v>
      </c>
      <c r="AH464" s="2">
        <f t="shared" si="567"/>
        <v>0</v>
      </c>
      <c r="AI464" s="2">
        <f t="shared" si="567"/>
        <v>0</v>
      </c>
      <c r="AJ464" s="2">
        <f t="shared" si="568"/>
        <v>0</v>
      </c>
      <c r="AK464" s="2">
        <v>19.61</v>
      </c>
      <c r="AL464" s="2">
        <v>19.61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115</v>
      </c>
      <c r="AU464" s="2">
        <v>71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6</v>
      </c>
      <c r="BE464" s="2" t="s">
        <v>6</v>
      </c>
      <c r="BF464" s="2" t="s">
        <v>6</v>
      </c>
      <c r="BG464" s="2" t="s">
        <v>6</v>
      </c>
      <c r="BH464" s="2">
        <v>3</v>
      </c>
      <c r="BI464" s="2">
        <v>1</v>
      </c>
      <c r="BJ464" s="2" t="s">
        <v>738</v>
      </c>
      <c r="BK464" s="2"/>
      <c r="BL464" s="2"/>
      <c r="BM464" s="2">
        <v>17001</v>
      </c>
      <c r="BN464" s="2">
        <v>0</v>
      </c>
      <c r="BO464" s="2" t="s">
        <v>6</v>
      </c>
      <c r="BP464" s="2">
        <v>0</v>
      </c>
      <c r="BQ464" s="2">
        <v>2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6</v>
      </c>
      <c r="BZ464" s="2">
        <v>128</v>
      </c>
      <c r="CA464" s="2">
        <v>83</v>
      </c>
      <c r="CB464" s="2"/>
      <c r="CC464" s="2"/>
      <c r="CD464" s="2"/>
      <c r="CE464" s="2"/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6</v>
      </c>
      <c r="CO464" s="2">
        <v>0</v>
      </c>
      <c r="CP464" s="2">
        <f t="shared" si="569"/>
        <v>27.45</v>
      </c>
      <c r="CQ464" s="2">
        <f t="shared" si="570"/>
        <v>19.61</v>
      </c>
      <c r="CR464" s="2">
        <f t="shared" si="571"/>
        <v>0</v>
      </c>
      <c r="CS464" s="2">
        <f t="shared" si="572"/>
        <v>0</v>
      </c>
      <c r="CT464" s="2">
        <f t="shared" si="573"/>
        <v>0</v>
      </c>
      <c r="CU464" s="2">
        <f t="shared" si="574"/>
        <v>0</v>
      </c>
      <c r="CV464" s="2">
        <f t="shared" si="575"/>
        <v>0</v>
      </c>
      <c r="CW464" s="2">
        <f t="shared" si="576"/>
        <v>0</v>
      </c>
      <c r="CX464" s="2">
        <f t="shared" si="577"/>
        <v>0</v>
      </c>
      <c r="CY464" s="2">
        <f t="shared" si="578"/>
        <v>0</v>
      </c>
      <c r="CZ464" s="2">
        <f t="shared" si="579"/>
        <v>0</v>
      </c>
      <c r="DA464" s="2"/>
      <c r="DB464" s="2"/>
      <c r="DC464" s="2" t="s">
        <v>6</v>
      </c>
      <c r="DD464" s="2" t="s">
        <v>6</v>
      </c>
      <c r="DE464" s="2" t="s">
        <v>6</v>
      </c>
      <c r="DF464" s="2" t="s">
        <v>6</v>
      </c>
      <c r="DG464" s="2" t="s">
        <v>6</v>
      </c>
      <c r="DH464" s="2" t="s">
        <v>6</v>
      </c>
      <c r="DI464" s="2" t="s">
        <v>6</v>
      </c>
      <c r="DJ464" s="2" t="s">
        <v>6</v>
      </c>
      <c r="DK464" s="2" t="s">
        <v>6</v>
      </c>
      <c r="DL464" s="2" t="s">
        <v>6</v>
      </c>
      <c r="DM464" s="2" t="s">
        <v>6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1009</v>
      </c>
      <c r="DV464" s="2" t="s">
        <v>279</v>
      </c>
      <c r="DW464" s="2" t="s">
        <v>279</v>
      </c>
      <c r="DX464" s="2">
        <v>1</v>
      </c>
      <c r="DY464" s="2"/>
      <c r="DZ464" s="2"/>
      <c r="EA464" s="2"/>
      <c r="EB464" s="2"/>
      <c r="EC464" s="2"/>
      <c r="ED464" s="2"/>
      <c r="EE464" s="2">
        <v>16510515</v>
      </c>
      <c r="EF464" s="2">
        <v>2</v>
      </c>
      <c r="EG464" s="2" t="s">
        <v>40</v>
      </c>
      <c r="EH464" s="2">
        <v>0</v>
      </c>
      <c r="EI464" s="2" t="s">
        <v>6</v>
      </c>
      <c r="EJ464" s="2">
        <v>1</v>
      </c>
      <c r="EK464" s="2">
        <v>17001</v>
      </c>
      <c r="EL464" s="2" t="s">
        <v>166</v>
      </c>
      <c r="EM464" s="2" t="s">
        <v>167</v>
      </c>
      <c r="EN464" s="2"/>
      <c r="EO464" s="2" t="s">
        <v>6</v>
      </c>
      <c r="EP464" s="2"/>
      <c r="EQ464" s="2">
        <v>0</v>
      </c>
      <c r="ER464" s="2">
        <v>19.61</v>
      </c>
      <c r="ES464" s="2">
        <v>19.61</v>
      </c>
      <c r="ET464" s="2">
        <v>0</v>
      </c>
      <c r="EU464" s="2">
        <v>0</v>
      </c>
      <c r="EV464" s="2">
        <v>0</v>
      </c>
      <c r="EW464" s="2">
        <v>0</v>
      </c>
      <c r="EX464" s="2">
        <v>0</v>
      </c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580"/>
        <v>0</v>
      </c>
      <c r="FS464" s="2">
        <v>0</v>
      </c>
      <c r="FT464" s="2" t="s">
        <v>44</v>
      </c>
      <c r="FU464" s="2" t="s">
        <v>45</v>
      </c>
      <c r="FV464" s="2"/>
      <c r="FW464" s="2"/>
      <c r="FX464" s="2">
        <v>115.2</v>
      </c>
      <c r="FY464" s="2">
        <v>70.55</v>
      </c>
      <c r="FZ464" s="2"/>
      <c r="GA464" s="2" t="s">
        <v>6</v>
      </c>
      <c r="GB464" s="2"/>
      <c r="GC464" s="2"/>
      <c r="GD464" s="2">
        <v>0</v>
      </c>
      <c r="GE464" s="2"/>
      <c r="GF464" s="2">
        <v>1221202834</v>
      </c>
      <c r="GG464" s="2">
        <v>2</v>
      </c>
      <c r="GH464" s="2">
        <v>1</v>
      </c>
      <c r="GI464" s="2">
        <v>-2</v>
      </c>
      <c r="GJ464" s="2">
        <v>0</v>
      </c>
      <c r="GK464" s="2">
        <f>ROUND(R464*(R12)/100,2)</f>
        <v>0</v>
      </c>
      <c r="GL464" s="2">
        <f t="shared" si="581"/>
        <v>0</v>
      </c>
      <c r="GM464" s="2">
        <f t="shared" si="582"/>
        <v>27.45</v>
      </c>
      <c r="GN464" s="2">
        <f t="shared" si="583"/>
        <v>27.45</v>
      </c>
      <c r="GO464" s="2">
        <f t="shared" si="584"/>
        <v>0</v>
      </c>
      <c r="GP464" s="2">
        <f t="shared" si="585"/>
        <v>0</v>
      </c>
      <c r="GQ464" s="2"/>
      <c r="GR464" s="2">
        <v>0</v>
      </c>
      <c r="GS464" s="2">
        <v>3</v>
      </c>
      <c r="GT464" s="2">
        <v>0</v>
      </c>
      <c r="GU464" s="2" t="s">
        <v>6</v>
      </c>
      <c r="GV464" s="2">
        <f t="shared" si="586"/>
        <v>0</v>
      </c>
      <c r="GW464" s="2">
        <v>1</v>
      </c>
      <c r="GX464" s="2">
        <f t="shared" si="587"/>
        <v>0</v>
      </c>
      <c r="GY464" s="2"/>
      <c r="GZ464" s="2"/>
      <c r="HA464" s="2">
        <v>0</v>
      </c>
      <c r="HB464" s="2">
        <v>0</v>
      </c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18</v>
      </c>
      <c r="B465">
        <v>1</v>
      </c>
      <c r="C465">
        <v>941</v>
      </c>
      <c r="E465" t="s">
        <v>747</v>
      </c>
      <c r="F465" t="s">
        <v>736</v>
      </c>
      <c r="G465" t="s">
        <v>737</v>
      </c>
      <c r="H465" t="s">
        <v>279</v>
      </c>
      <c r="I465">
        <f>I461*J465</f>
        <v>1.4</v>
      </c>
      <c r="J465">
        <v>2</v>
      </c>
      <c r="O465">
        <f t="shared" si="551"/>
        <v>180.1</v>
      </c>
      <c r="P465">
        <f t="shared" si="552"/>
        <v>180.1</v>
      </c>
      <c r="Q465">
        <f t="shared" si="553"/>
        <v>0</v>
      </c>
      <c r="R465">
        <f t="shared" si="554"/>
        <v>0</v>
      </c>
      <c r="S465">
        <f t="shared" si="555"/>
        <v>0</v>
      </c>
      <c r="T465">
        <f t="shared" si="556"/>
        <v>0</v>
      </c>
      <c r="U465">
        <f t="shared" si="557"/>
        <v>0</v>
      </c>
      <c r="V465">
        <f t="shared" si="558"/>
        <v>0</v>
      </c>
      <c r="W465">
        <f t="shared" si="559"/>
        <v>0</v>
      </c>
      <c r="X465">
        <f t="shared" si="560"/>
        <v>0</v>
      </c>
      <c r="Y465">
        <f t="shared" si="561"/>
        <v>0</v>
      </c>
      <c r="AA465">
        <v>16697019</v>
      </c>
      <c r="AB465">
        <f t="shared" si="562"/>
        <v>19.61</v>
      </c>
      <c r="AC465">
        <f t="shared" si="563"/>
        <v>19.61</v>
      </c>
      <c r="AD465">
        <f t="shared" si="564"/>
        <v>0</v>
      </c>
      <c r="AE465">
        <f t="shared" si="565"/>
        <v>0</v>
      </c>
      <c r="AF465">
        <f t="shared" si="565"/>
        <v>0</v>
      </c>
      <c r="AG465">
        <f t="shared" si="566"/>
        <v>0</v>
      </c>
      <c r="AH465">
        <f t="shared" si="567"/>
        <v>0</v>
      </c>
      <c r="AI465">
        <f t="shared" si="567"/>
        <v>0</v>
      </c>
      <c r="AJ465">
        <f t="shared" si="568"/>
        <v>0</v>
      </c>
      <c r="AK465">
        <v>19.61</v>
      </c>
      <c r="AL465">
        <v>19.61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115</v>
      </c>
      <c r="AU465">
        <v>71</v>
      </c>
      <c r="AV465">
        <v>1</v>
      </c>
      <c r="AW465">
        <v>1</v>
      </c>
      <c r="AZ465">
        <v>6.56</v>
      </c>
      <c r="BA465">
        <v>1</v>
      </c>
      <c r="BB465">
        <v>1</v>
      </c>
      <c r="BC465">
        <v>6.56</v>
      </c>
      <c r="BD465" t="s">
        <v>6</v>
      </c>
      <c r="BE465" t="s">
        <v>6</v>
      </c>
      <c r="BF465" t="s">
        <v>6</v>
      </c>
      <c r="BG465" t="s">
        <v>6</v>
      </c>
      <c r="BH465">
        <v>3</v>
      </c>
      <c r="BI465">
        <v>1</v>
      </c>
      <c r="BJ465" t="s">
        <v>738</v>
      </c>
      <c r="BM465">
        <v>17001</v>
      </c>
      <c r="BN465">
        <v>0</v>
      </c>
      <c r="BO465" t="s">
        <v>6</v>
      </c>
      <c r="BP465">
        <v>0</v>
      </c>
      <c r="BQ465">
        <v>2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6</v>
      </c>
      <c r="BZ465">
        <v>128</v>
      </c>
      <c r="CA465">
        <v>83</v>
      </c>
      <c r="CF465">
        <v>0</v>
      </c>
      <c r="CG465">
        <v>0</v>
      </c>
      <c r="CM465">
        <v>0</v>
      </c>
      <c r="CN465" t="s">
        <v>6</v>
      </c>
      <c r="CO465">
        <v>0</v>
      </c>
      <c r="CP465">
        <f t="shared" si="569"/>
        <v>180.1</v>
      </c>
      <c r="CQ465">
        <f t="shared" si="570"/>
        <v>128.64159999999998</v>
      </c>
      <c r="CR465">
        <f t="shared" si="571"/>
        <v>0</v>
      </c>
      <c r="CS465">
        <f t="shared" si="572"/>
        <v>0</v>
      </c>
      <c r="CT465">
        <f t="shared" si="573"/>
        <v>0</v>
      </c>
      <c r="CU465">
        <f t="shared" si="574"/>
        <v>0</v>
      </c>
      <c r="CV465">
        <f t="shared" si="575"/>
        <v>0</v>
      </c>
      <c r="CW465">
        <f t="shared" si="576"/>
        <v>0</v>
      </c>
      <c r="CX465">
        <f t="shared" si="577"/>
        <v>0</v>
      </c>
      <c r="CY465">
        <f t="shared" si="578"/>
        <v>0</v>
      </c>
      <c r="CZ465">
        <f t="shared" si="579"/>
        <v>0</v>
      </c>
      <c r="DC465" t="s">
        <v>6</v>
      </c>
      <c r="DD465" t="s">
        <v>6</v>
      </c>
      <c r="DE465" t="s">
        <v>6</v>
      </c>
      <c r="DF465" t="s">
        <v>6</v>
      </c>
      <c r="DG465" t="s">
        <v>6</v>
      </c>
      <c r="DH465" t="s">
        <v>6</v>
      </c>
      <c r="DI465" t="s">
        <v>6</v>
      </c>
      <c r="DJ465" t="s">
        <v>6</v>
      </c>
      <c r="DK465" t="s">
        <v>6</v>
      </c>
      <c r="DL465" t="s">
        <v>6</v>
      </c>
      <c r="DM465" t="s">
        <v>6</v>
      </c>
      <c r="DN465">
        <v>0</v>
      </c>
      <c r="DO465">
        <v>0</v>
      </c>
      <c r="DP465">
        <v>1</v>
      </c>
      <c r="DQ465">
        <v>1</v>
      </c>
      <c r="DU465">
        <v>1009</v>
      </c>
      <c r="DV465" t="s">
        <v>279</v>
      </c>
      <c r="DW465" t="s">
        <v>279</v>
      </c>
      <c r="DX465">
        <v>1</v>
      </c>
      <c r="EE465">
        <v>16510515</v>
      </c>
      <c r="EF465">
        <v>2</v>
      </c>
      <c r="EG465" t="s">
        <v>40</v>
      </c>
      <c r="EH465">
        <v>0</v>
      </c>
      <c r="EI465" t="s">
        <v>6</v>
      </c>
      <c r="EJ465">
        <v>1</v>
      </c>
      <c r="EK465">
        <v>17001</v>
      </c>
      <c r="EL465" t="s">
        <v>166</v>
      </c>
      <c r="EM465" t="s">
        <v>167</v>
      </c>
      <c r="EO465" t="s">
        <v>6</v>
      </c>
      <c r="EQ465">
        <v>0</v>
      </c>
      <c r="ER465">
        <v>19.61</v>
      </c>
      <c r="ES465">
        <v>19.61</v>
      </c>
      <c r="ET465">
        <v>0</v>
      </c>
      <c r="EU465">
        <v>0</v>
      </c>
      <c r="EV465">
        <v>0</v>
      </c>
      <c r="EW465">
        <v>0</v>
      </c>
      <c r="EX465">
        <v>0</v>
      </c>
      <c r="FQ465">
        <v>0</v>
      </c>
      <c r="FR465">
        <f t="shared" si="580"/>
        <v>0</v>
      </c>
      <c r="FS465">
        <v>0</v>
      </c>
      <c r="FT465" t="s">
        <v>44</v>
      </c>
      <c r="FU465" t="s">
        <v>45</v>
      </c>
      <c r="FX465">
        <v>115.2</v>
      </c>
      <c r="FY465">
        <v>70.55</v>
      </c>
      <c r="GA465" t="s">
        <v>6</v>
      </c>
      <c r="GD465">
        <v>0</v>
      </c>
      <c r="GF465">
        <v>1221202834</v>
      </c>
      <c r="GG465">
        <v>1</v>
      </c>
      <c r="GH465">
        <v>1</v>
      </c>
      <c r="GI465">
        <v>4</v>
      </c>
      <c r="GJ465">
        <v>0</v>
      </c>
      <c r="GK465">
        <f>ROUND(R465*(S12)/100,2)</f>
        <v>0</v>
      </c>
      <c r="GL465">
        <f t="shared" si="581"/>
        <v>0</v>
      </c>
      <c r="GM465">
        <f t="shared" si="582"/>
        <v>180.1</v>
      </c>
      <c r="GN465">
        <f t="shared" si="583"/>
        <v>180.1</v>
      </c>
      <c r="GO465">
        <f t="shared" si="584"/>
        <v>0</v>
      </c>
      <c r="GP465">
        <f t="shared" si="585"/>
        <v>0</v>
      </c>
      <c r="GR465">
        <v>0</v>
      </c>
      <c r="GS465">
        <v>3</v>
      </c>
      <c r="GT465">
        <v>0</v>
      </c>
      <c r="GU465" t="s">
        <v>6</v>
      </c>
      <c r="GV465">
        <f t="shared" si="586"/>
        <v>0</v>
      </c>
      <c r="GW465">
        <v>1</v>
      </c>
      <c r="GX465">
        <f t="shared" si="587"/>
        <v>0</v>
      </c>
      <c r="HA465">
        <v>0</v>
      </c>
      <c r="HB465">
        <v>0</v>
      </c>
      <c r="IK465">
        <v>0</v>
      </c>
    </row>
    <row r="466" spans="1:255" x14ac:dyDescent="0.2">
      <c r="A466" s="2">
        <v>18</v>
      </c>
      <c r="B466" s="2">
        <v>1</v>
      </c>
      <c r="C466" s="2">
        <v>932</v>
      </c>
      <c r="D466" s="2"/>
      <c r="E466" s="2" t="s">
        <v>748</v>
      </c>
      <c r="F466" s="2" t="s">
        <v>749</v>
      </c>
      <c r="G466" s="2" t="s">
        <v>750</v>
      </c>
      <c r="H466" s="2" t="s">
        <v>440</v>
      </c>
      <c r="I466" s="2">
        <f>I460*J466</f>
        <v>7</v>
      </c>
      <c r="J466" s="2">
        <v>10</v>
      </c>
      <c r="K466" s="2"/>
      <c r="L466" s="2"/>
      <c r="M466" s="2"/>
      <c r="N466" s="2"/>
      <c r="O466" s="2">
        <f t="shared" si="551"/>
        <v>913.71</v>
      </c>
      <c r="P466" s="2">
        <f t="shared" si="552"/>
        <v>913.71</v>
      </c>
      <c r="Q466" s="2">
        <f t="shared" si="553"/>
        <v>0</v>
      </c>
      <c r="R466" s="2">
        <f t="shared" si="554"/>
        <v>0</v>
      </c>
      <c r="S466" s="2">
        <f t="shared" si="555"/>
        <v>0</v>
      </c>
      <c r="T466" s="2">
        <f t="shared" si="556"/>
        <v>0</v>
      </c>
      <c r="U466" s="2">
        <f t="shared" si="557"/>
        <v>0</v>
      </c>
      <c r="V466" s="2">
        <f t="shared" si="558"/>
        <v>0</v>
      </c>
      <c r="W466" s="2">
        <f t="shared" si="559"/>
        <v>0</v>
      </c>
      <c r="X466" s="2">
        <f t="shared" si="560"/>
        <v>0</v>
      </c>
      <c r="Y466" s="2">
        <f t="shared" si="561"/>
        <v>0</v>
      </c>
      <c r="Z466" s="2"/>
      <c r="AA466" s="2">
        <v>16697018</v>
      </c>
      <c r="AB466" s="2">
        <f t="shared" si="562"/>
        <v>130.53</v>
      </c>
      <c r="AC466" s="2">
        <f t="shared" si="563"/>
        <v>130.53</v>
      </c>
      <c r="AD466" s="2">
        <f t="shared" si="564"/>
        <v>0</v>
      </c>
      <c r="AE466" s="2">
        <f t="shared" si="565"/>
        <v>0</v>
      </c>
      <c r="AF466" s="2">
        <f t="shared" si="565"/>
        <v>0</v>
      </c>
      <c r="AG466" s="2">
        <f t="shared" si="566"/>
        <v>0</v>
      </c>
      <c r="AH466" s="2">
        <f t="shared" si="567"/>
        <v>0</v>
      </c>
      <c r="AI466" s="2">
        <f t="shared" si="567"/>
        <v>0</v>
      </c>
      <c r="AJ466" s="2">
        <f t="shared" si="568"/>
        <v>0</v>
      </c>
      <c r="AK466" s="2">
        <v>130.53</v>
      </c>
      <c r="AL466" s="2">
        <v>130.53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115</v>
      </c>
      <c r="AU466" s="2">
        <v>71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6</v>
      </c>
      <c r="BE466" s="2" t="s">
        <v>6</v>
      </c>
      <c r="BF466" s="2" t="s">
        <v>6</v>
      </c>
      <c r="BG466" s="2" t="s">
        <v>6</v>
      </c>
      <c r="BH466" s="2">
        <v>3</v>
      </c>
      <c r="BI466" s="2">
        <v>1</v>
      </c>
      <c r="BJ466" s="2" t="s">
        <v>751</v>
      </c>
      <c r="BK466" s="2"/>
      <c r="BL466" s="2"/>
      <c r="BM466" s="2">
        <v>17001</v>
      </c>
      <c r="BN466" s="2">
        <v>0</v>
      </c>
      <c r="BO466" s="2" t="s">
        <v>6</v>
      </c>
      <c r="BP466" s="2">
        <v>0</v>
      </c>
      <c r="BQ466" s="2">
        <v>2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6</v>
      </c>
      <c r="BZ466" s="2">
        <v>128</v>
      </c>
      <c r="CA466" s="2">
        <v>83</v>
      </c>
      <c r="CB466" s="2"/>
      <c r="CC466" s="2"/>
      <c r="CD466" s="2"/>
      <c r="CE466" s="2"/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6</v>
      </c>
      <c r="CO466" s="2">
        <v>0</v>
      </c>
      <c r="CP466" s="2">
        <f t="shared" si="569"/>
        <v>913.71</v>
      </c>
      <c r="CQ466" s="2">
        <f t="shared" si="570"/>
        <v>130.53</v>
      </c>
      <c r="CR466" s="2">
        <f t="shared" si="571"/>
        <v>0</v>
      </c>
      <c r="CS466" s="2">
        <f t="shared" si="572"/>
        <v>0</v>
      </c>
      <c r="CT466" s="2">
        <f t="shared" si="573"/>
        <v>0</v>
      </c>
      <c r="CU466" s="2">
        <f t="shared" si="574"/>
        <v>0</v>
      </c>
      <c r="CV466" s="2">
        <f t="shared" si="575"/>
        <v>0</v>
      </c>
      <c r="CW466" s="2">
        <f t="shared" si="576"/>
        <v>0</v>
      </c>
      <c r="CX466" s="2">
        <f t="shared" si="577"/>
        <v>0</v>
      </c>
      <c r="CY466" s="2">
        <f t="shared" si="578"/>
        <v>0</v>
      </c>
      <c r="CZ466" s="2">
        <f t="shared" si="579"/>
        <v>0</v>
      </c>
      <c r="DA466" s="2"/>
      <c r="DB466" s="2"/>
      <c r="DC466" s="2" t="s">
        <v>6</v>
      </c>
      <c r="DD466" s="2" t="s">
        <v>6</v>
      </c>
      <c r="DE466" s="2" t="s">
        <v>6</v>
      </c>
      <c r="DF466" s="2" t="s">
        <v>6</v>
      </c>
      <c r="DG466" s="2" t="s">
        <v>6</v>
      </c>
      <c r="DH466" s="2" t="s">
        <v>6</v>
      </c>
      <c r="DI466" s="2" t="s">
        <v>6</v>
      </c>
      <c r="DJ466" s="2" t="s">
        <v>6</v>
      </c>
      <c r="DK466" s="2" t="s">
        <v>6</v>
      </c>
      <c r="DL466" s="2" t="s">
        <v>6</v>
      </c>
      <c r="DM466" s="2" t="s">
        <v>6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1010</v>
      </c>
      <c r="DV466" s="2" t="s">
        <v>440</v>
      </c>
      <c r="DW466" s="2" t="s">
        <v>440</v>
      </c>
      <c r="DX466" s="2">
        <v>1</v>
      </c>
      <c r="DY466" s="2"/>
      <c r="DZ466" s="2"/>
      <c r="EA466" s="2"/>
      <c r="EB466" s="2"/>
      <c r="EC466" s="2"/>
      <c r="ED466" s="2"/>
      <c r="EE466" s="2">
        <v>16510515</v>
      </c>
      <c r="EF466" s="2">
        <v>2</v>
      </c>
      <c r="EG466" s="2" t="s">
        <v>40</v>
      </c>
      <c r="EH466" s="2">
        <v>0</v>
      </c>
      <c r="EI466" s="2" t="s">
        <v>6</v>
      </c>
      <c r="EJ466" s="2">
        <v>1</v>
      </c>
      <c r="EK466" s="2">
        <v>17001</v>
      </c>
      <c r="EL466" s="2" t="s">
        <v>166</v>
      </c>
      <c r="EM466" s="2" t="s">
        <v>167</v>
      </c>
      <c r="EN466" s="2"/>
      <c r="EO466" s="2" t="s">
        <v>6</v>
      </c>
      <c r="EP466" s="2"/>
      <c r="EQ466" s="2">
        <v>0</v>
      </c>
      <c r="ER466" s="2">
        <v>130.53</v>
      </c>
      <c r="ES466" s="2">
        <v>130.53</v>
      </c>
      <c r="ET466" s="2">
        <v>0</v>
      </c>
      <c r="EU466" s="2">
        <v>0</v>
      </c>
      <c r="EV466" s="2">
        <v>0</v>
      </c>
      <c r="EW466" s="2">
        <v>0</v>
      </c>
      <c r="EX466" s="2">
        <v>0</v>
      </c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580"/>
        <v>0</v>
      </c>
      <c r="FS466" s="2">
        <v>0</v>
      </c>
      <c r="FT466" s="2" t="s">
        <v>44</v>
      </c>
      <c r="FU466" s="2" t="s">
        <v>45</v>
      </c>
      <c r="FV466" s="2"/>
      <c r="FW466" s="2"/>
      <c r="FX466" s="2">
        <v>115.2</v>
      </c>
      <c r="FY466" s="2">
        <v>70.55</v>
      </c>
      <c r="FZ466" s="2"/>
      <c r="GA466" s="2" t="s">
        <v>6</v>
      </c>
      <c r="GB466" s="2"/>
      <c r="GC466" s="2"/>
      <c r="GD466" s="2">
        <v>0</v>
      </c>
      <c r="GE466" s="2"/>
      <c r="GF466" s="2">
        <v>2126335783</v>
      </c>
      <c r="GG466" s="2">
        <v>2</v>
      </c>
      <c r="GH466" s="2">
        <v>1</v>
      </c>
      <c r="GI466" s="2">
        <v>-2</v>
      </c>
      <c r="GJ466" s="2">
        <v>0</v>
      </c>
      <c r="GK466" s="2">
        <f>ROUND(R466*(R12)/100,2)</f>
        <v>0</v>
      </c>
      <c r="GL466" s="2">
        <f t="shared" si="581"/>
        <v>0</v>
      </c>
      <c r="GM466" s="2">
        <f t="shared" si="582"/>
        <v>913.71</v>
      </c>
      <c r="GN466" s="2">
        <f t="shared" si="583"/>
        <v>913.71</v>
      </c>
      <c r="GO466" s="2">
        <f t="shared" si="584"/>
        <v>0</v>
      </c>
      <c r="GP466" s="2">
        <f t="shared" si="585"/>
        <v>0</v>
      </c>
      <c r="GQ466" s="2"/>
      <c r="GR466" s="2">
        <v>0</v>
      </c>
      <c r="GS466" s="2">
        <v>3</v>
      </c>
      <c r="GT466" s="2">
        <v>0</v>
      </c>
      <c r="GU466" s="2" t="s">
        <v>6</v>
      </c>
      <c r="GV466" s="2">
        <f t="shared" si="586"/>
        <v>0</v>
      </c>
      <c r="GW466" s="2">
        <v>1</v>
      </c>
      <c r="GX466" s="2">
        <f t="shared" si="587"/>
        <v>0</v>
      </c>
      <c r="GY466" s="2"/>
      <c r="GZ466" s="2"/>
      <c r="HA466" s="2">
        <v>0</v>
      </c>
      <c r="HB466" s="2">
        <v>0</v>
      </c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18</v>
      </c>
      <c r="B467">
        <v>1</v>
      </c>
      <c r="C467">
        <v>944</v>
      </c>
      <c r="E467" t="s">
        <v>748</v>
      </c>
      <c r="F467" t="s">
        <v>749</v>
      </c>
      <c r="G467" t="s">
        <v>750</v>
      </c>
      <c r="H467" t="s">
        <v>440</v>
      </c>
      <c r="I467">
        <f>I461*J467</f>
        <v>7</v>
      </c>
      <c r="J467">
        <v>10</v>
      </c>
      <c r="O467">
        <f t="shared" si="551"/>
        <v>5993.94</v>
      </c>
      <c r="P467">
        <f t="shared" si="552"/>
        <v>5993.94</v>
      </c>
      <c r="Q467">
        <f t="shared" si="553"/>
        <v>0</v>
      </c>
      <c r="R467">
        <f t="shared" si="554"/>
        <v>0</v>
      </c>
      <c r="S467">
        <f t="shared" si="555"/>
        <v>0</v>
      </c>
      <c r="T467">
        <f t="shared" si="556"/>
        <v>0</v>
      </c>
      <c r="U467">
        <f t="shared" si="557"/>
        <v>0</v>
      </c>
      <c r="V467">
        <f t="shared" si="558"/>
        <v>0</v>
      </c>
      <c r="W467">
        <f t="shared" si="559"/>
        <v>0</v>
      </c>
      <c r="X467">
        <f t="shared" si="560"/>
        <v>0</v>
      </c>
      <c r="Y467">
        <f t="shared" si="561"/>
        <v>0</v>
      </c>
      <c r="AA467">
        <v>16697019</v>
      </c>
      <c r="AB467">
        <f t="shared" si="562"/>
        <v>130.53</v>
      </c>
      <c r="AC467">
        <f t="shared" si="563"/>
        <v>130.53</v>
      </c>
      <c r="AD467">
        <f t="shared" si="564"/>
        <v>0</v>
      </c>
      <c r="AE467">
        <f t="shared" si="565"/>
        <v>0</v>
      </c>
      <c r="AF467">
        <f t="shared" si="565"/>
        <v>0</v>
      </c>
      <c r="AG467">
        <f t="shared" si="566"/>
        <v>0</v>
      </c>
      <c r="AH467">
        <f t="shared" si="567"/>
        <v>0</v>
      </c>
      <c r="AI467">
        <f t="shared" si="567"/>
        <v>0</v>
      </c>
      <c r="AJ467">
        <f t="shared" si="568"/>
        <v>0</v>
      </c>
      <c r="AK467">
        <v>130.53</v>
      </c>
      <c r="AL467">
        <v>130.53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115</v>
      </c>
      <c r="AU467">
        <v>71</v>
      </c>
      <c r="AV467">
        <v>1</v>
      </c>
      <c r="AW467">
        <v>1</v>
      </c>
      <c r="AZ467">
        <v>6.56</v>
      </c>
      <c r="BA467">
        <v>1</v>
      </c>
      <c r="BB467">
        <v>1</v>
      </c>
      <c r="BC467">
        <v>6.56</v>
      </c>
      <c r="BD467" t="s">
        <v>6</v>
      </c>
      <c r="BE467" t="s">
        <v>6</v>
      </c>
      <c r="BF467" t="s">
        <v>6</v>
      </c>
      <c r="BG467" t="s">
        <v>6</v>
      </c>
      <c r="BH467">
        <v>3</v>
      </c>
      <c r="BI467">
        <v>1</v>
      </c>
      <c r="BJ467" t="s">
        <v>751</v>
      </c>
      <c r="BM467">
        <v>17001</v>
      </c>
      <c r="BN467">
        <v>0</v>
      </c>
      <c r="BO467" t="s">
        <v>6</v>
      </c>
      <c r="BP467">
        <v>0</v>
      </c>
      <c r="BQ467">
        <v>2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6</v>
      </c>
      <c r="BZ467">
        <v>128</v>
      </c>
      <c r="CA467">
        <v>83</v>
      </c>
      <c r="CF467">
        <v>0</v>
      </c>
      <c r="CG467">
        <v>0</v>
      </c>
      <c r="CM467">
        <v>0</v>
      </c>
      <c r="CN467" t="s">
        <v>6</v>
      </c>
      <c r="CO467">
        <v>0</v>
      </c>
      <c r="CP467">
        <f t="shared" si="569"/>
        <v>5993.94</v>
      </c>
      <c r="CQ467">
        <f t="shared" si="570"/>
        <v>856.27679999999998</v>
      </c>
      <c r="CR467">
        <f t="shared" si="571"/>
        <v>0</v>
      </c>
      <c r="CS467">
        <f t="shared" si="572"/>
        <v>0</v>
      </c>
      <c r="CT467">
        <f t="shared" si="573"/>
        <v>0</v>
      </c>
      <c r="CU467">
        <f t="shared" si="574"/>
        <v>0</v>
      </c>
      <c r="CV467">
        <f t="shared" si="575"/>
        <v>0</v>
      </c>
      <c r="CW467">
        <f t="shared" si="576"/>
        <v>0</v>
      </c>
      <c r="CX467">
        <f t="shared" si="577"/>
        <v>0</v>
      </c>
      <c r="CY467">
        <f t="shared" si="578"/>
        <v>0</v>
      </c>
      <c r="CZ467">
        <f t="shared" si="579"/>
        <v>0</v>
      </c>
      <c r="DC467" t="s">
        <v>6</v>
      </c>
      <c r="DD467" t="s">
        <v>6</v>
      </c>
      <c r="DE467" t="s">
        <v>6</v>
      </c>
      <c r="DF467" t="s">
        <v>6</v>
      </c>
      <c r="DG467" t="s">
        <v>6</v>
      </c>
      <c r="DH467" t="s">
        <v>6</v>
      </c>
      <c r="DI467" t="s">
        <v>6</v>
      </c>
      <c r="DJ467" t="s">
        <v>6</v>
      </c>
      <c r="DK467" t="s">
        <v>6</v>
      </c>
      <c r="DL467" t="s">
        <v>6</v>
      </c>
      <c r="DM467" t="s">
        <v>6</v>
      </c>
      <c r="DN467">
        <v>0</v>
      </c>
      <c r="DO467">
        <v>0</v>
      </c>
      <c r="DP467">
        <v>1</v>
      </c>
      <c r="DQ467">
        <v>1</v>
      </c>
      <c r="DU467">
        <v>1010</v>
      </c>
      <c r="DV467" t="s">
        <v>440</v>
      </c>
      <c r="DW467" t="s">
        <v>440</v>
      </c>
      <c r="DX467">
        <v>1</v>
      </c>
      <c r="EE467">
        <v>16510515</v>
      </c>
      <c r="EF467">
        <v>2</v>
      </c>
      <c r="EG467" t="s">
        <v>40</v>
      </c>
      <c r="EH467">
        <v>0</v>
      </c>
      <c r="EI467" t="s">
        <v>6</v>
      </c>
      <c r="EJ467">
        <v>1</v>
      </c>
      <c r="EK467">
        <v>17001</v>
      </c>
      <c r="EL467" t="s">
        <v>166</v>
      </c>
      <c r="EM467" t="s">
        <v>167</v>
      </c>
      <c r="EO467" t="s">
        <v>6</v>
      </c>
      <c r="EQ467">
        <v>0</v>
      </c>
      <c r="ER467">
        <v>130.53</v>
      </c>
      <c r="ES467">
        <v>130.53</v>
      </c>
      <c r="ET467">
        <v>0</v>
      </c>
      <c r="EU467">
        <v>0</v>
      </c>
      <c r="EV467">
        <v>0</v>
      </c>
      <c r="EW467">
        <v>0</v>
      </c>
      <c r="EX467">
        <v>0</v>
      </c>
      <c r="FQ467">
        <v>0</v>
      </c>
      <c r="FR467">
        <f t="shared" si="580"/>
        <v>0</v>
      </c>
      <c r="FS467">
        <v>0</v>
      </c>
      <c r="FT467" t="s">
        <v>44</v>
      </c>
      <c r="FU467" t="s">
        <v>45</v>
      </c>
      <c r="FX467">
        <v>115.2</v>
      </c>
      <c r="FY467">
        <v>70.55</v>
      </c>
      <c r="GA467" t="s">
        <v>6</v>
      </c>
      <c r="GD467">
        <v>0</v>
      </c>
      <c r="GF467">
        <v>2126335783</v>
      </c>
      <c r="GG467">
        <v>1</v>
      </c>
      <c r="GH467">
        <v>1</v>
      </c>
      <c r="GI467">
        <v>4</v>
      </c>
      <c r="GJ467">
        <v>0</v>
      </c>
      <c r="GK467">
        <f>ROUND(R467*(S12)/100,2)</f>
        <v>0</v>
      </c>
      <c r="GL467">
        <f t="shared" si="581"/>
        <v>0</v>
      </c>
      <c r="GM467">
        <f t="shared" si="582"/>
        <v>5993.94</v>
      </c>
      <c r="GN467">
        <f t="shared" si="583"/>
        <v>5993.94</v>
      </c>
      <c r="GO467">
        <f t="shared" si="584"/>
        <v>0</v>
      </c>
      <c r="GP467">
        <f t="shared" si="585"/>
        <v>0</v>
      </c>
      <c r="GR467">
        <v>0</v>
      </c>
      <c r="GS467">
        <v>3</v>
      </c>
      <c r="GT467">
        <v>0</v>
      </c>
      <c r="GU467" t="s">
        <v>6</v>
      </c>
      <c r="GV467">
        <f t="shared" si="586"/>
        <v>0</v>
      </c>
      <c r="GW467">
        <v>1</v>
      </c>
      <c r="GX467">
        <f t="shared" si="587"/>
        <v>0</v>
      </c>
      <c r="HA467">
        <v>0</v>
      </c>
      <c r="HB467">
        <v>0</v>
      </c>
      <c r="IK467">
        <v>0</v>
      </c>
    </row>
    <row r="468" spans="1:255" x14ac:dyDescent="0.2">
      <c r="A468" s="2">
        <v>18</v>
      </c>
      <c r="B468" s="2">
        <v>1</v>
      </c>
      <c r="C468" s="2">
        <v>931</v>
      </c>
      <c r="D468" s="2"/>
      <c r="E468" s="2" t="s">
        <v>752</v>
      </c>
      <c r="F468" s="2" t="s">
        <v>753</v>
      </c>
      <c r="G468" s="2" t="s">
        <v>754</v>
      </c>
      <c r="H468" s="2" t="s">
        <v>464</v>
      </c>
      <c r="I468" s="2">
        <f>I460*J468</f>
        <v>7</v>
      </c>
      <c r="J468" s="2">
        <v>10</v>
      </c>
      <c r="K468" s="2"/>
      <c r="L468" s="2"/>
      <c r="M468" s="2"/>
      <c r="N468" s="2"/>
      <c r="O468" s="2">
        <f t="shared" si="551"/>
        <v>2043.65</v>
      </c>
      <c r="P468" s="2">
        <f t="shared" si="552"/>
        <v>2043.65</v>
      </c>
      <c r="Q468" s="2">
        <f t="shared" si="553"/>
        <v>0</v>
      </c>
      <c r="R468" s="2">
        <f t="shared" si="554"/>
        <v>0</v>
      </c>
      <c r="S468" s="2">
        <f t="shared" si="555"/>
        <v>0</v>
      </c>
      <c r="T468" s="2">
        <f t="shared" si="556"/>
        <v>0</v>
      </c>
      <c r="U468" s="2">
        <f t="shared" si="557"/>
        <v>0</v>
      </c>
      <c r="V468" s="2">
        <f t="shared" si="558"/>
        <v>0</v>
      </c>
      <c r="W468" s="2">
        <f t="shared" si="559"/>
        <v>0</v>
      </c>
      <c r="X468" s="2">
        <f t="shared" si="560"/>
        <v>0</v>
      </c>
      <c r="Y468" s="2">
        <f t="shared" si="561"/>
        <v>0</v>
      </c>
      <c r="Z468" s="2"/>
      <c r="AA468" s="2">
        <v>16697018</v>
      </c>
      <c r="AB468" s="2">
        <f t="shared" si="562"/>
        <v>291.95</v>
      </c>
      <c r="AC468" s="2">
        <f t="shared" si="563"/>
        <v>291.95</v>
      </c>
      <c r="AD468" s="2">
        <f t="shared" si="564"/>
        <v>0</v>
      </c>
      <c r="AE468" s="2">
        <f t="shared" si="565"/>
        <v>0</v>
      </c>
      <c r="AF468" s="2">
        <f t="shared" si="565"/>
        <v>0</v>
      </c>
      <c r="AG468" s="2">
        <f t="shared" si="566"/>
        <v>0</v>
      </c>
      <c r="AH468" s="2">
        <f t="shared" si="567"/>
        <v>0</v>
      </c>
      <c r="AI468" s="2">
        <f t="shared" si="567"/>
        <v>0</v>
      </c>
      <c r="AJ468" s="2">
        <f t="shared" si="568"/>
        <v>0</v>
      </c>
      <c r="AK468" s="2">
        <v>291.95</v>
      </c>
      <c r="AL468" s="2">
        <v>291.95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115</v>
      </c>
      <c r="AU468" s="2">
        <v>71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6</v>
      </c>
      <c r="BE468" s="2" t="s">
        <v>6</v>
      </c>
      <c r="BF468" s="2" t="s">
        <v>6</v>
      </c>
      <c r="BG468" s="2" t="s">
        <v>6</v>
      </c>
      <c r="BH468" s="2">
        <v>3</v>
      </c>
      <c r="BI468" s="2">
        <v>1</v>
      </c>
      <c r="BJ468" s="2" t="s">
        <v>755</v>
      </c>
      <c r="BK468" s="2"/>
      <c r="BL468" s="2"/>
      <c r="BM468" s="2">
        <v>17001</v>
      </c>
      <c r="BN468" s="2">
        <v>0</v>
      </c>
      <c r="BO468" s="2" t="s">
        <v>6</v>
      </c>
      <c r="BP468" s="2">
        <v>0</v>
      </c>
      <c r="BQ468" s="2">
        <v>2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6</v>
      </c>
      <c r="BZ468" s="2">
        <v>128</v>
      </c>
      <c r="CA468" s="2">
        <v>83</v>
      </c>
      <c r="CB468" s="2"/>
      <c r="CC468" s="2"/>
      <c r="CD468" s="2"/>
      <c r="CE468" s="2"/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6</v>
      </c>
      <c r="CO468" s="2">
        <v>0</v>
      </c>
      <c r="CP468" s="2">
        <f t="shared" si="569"/>
        <v>2043.65</v>
      </c>
      <c r="CQ468" s="2">
        <f t="shared" si="570"/>
        <v>291.95</v>
      </c>
      <c r="CR468" s="2">
        <f t="shared" si="571"/>
        <v>0</v>
      </c>
      <c r="CS468" s="2">
        <f t="shared" si="572"/>
        <v>0</v>
      </c>
      <c r="CT468" s="2">
        <f t="shared" si="573"/>
        <v>0</v>
      </c>
      <c r="CU468" s="2">
        <f t="shared" si="574"/>
        <v>0</v>
      </c>
      <c r="CV468" s="2">
        <f t="shared" si="575"/>
        <v>0</v>
      </c>
      <c r="CW468" s="2">
        <f t="shared" si="576"/>
        <v>0</v>
      </c>
      <c r="CX468" s="2">
        <f t="shared" si="577"/>
        <v>0</v>
      </c>
      <c r="CY468" s="2">
        <f t="shared" si="578"/>
        <v>0</v>
      </c>
      <c r="CZ468" s="2">
        <f t="shared" si="579"/>
        <v>0</v>
      </c>
      <c r="DA468" s="2"/>
      <c r="DB468" s="2"/>
      <c r="DC468" s="2" t="s">
        <v>6</v>
      </c>
      <c r="DD468" s="2" t="s">
        <v>6</v>
      </c>
      <c r="DE468" s="2" t="s">
        <v>6</v>
      </c>
      <c r="DF468" s="2" t="s">
        <v>6</v>
      </c>
      <c r="DG468" s="2" t="s">
        <v>6</v>
      </c>
      <c r="DH468" s="2" t="s">
        <v>6</v>
      </c>
      <c r="DI468" s="2" t="s">
        <v>6</v>
      </c>
      <c r="DJ468" s="2" t="s">
        <v>6</v>
      </c>
      <c r="DK468" s="2" t="s">
        <v>6</v>
      </c>
      <c r="DL468" s="2" t="s">
        <v>6</v>
      </c>
      <c r="DM468" s="2" t="s">
        <v>6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1013</v>
      </c>
      <c r="DV468" s="2" t="s">
        <v>464</v>
      </c>
      <c r="DW468" s="2" t="s">
        <v>464</v>
      </c>
      <c r="DX468" s="2">
        <v>1</v>
      </c>
      <c r="DY468" s="2"/>
      <c r="DZ468" s="2"/>
      <c r="EA468" s="2"/>
      <c r="EB468" s="2"/>
      <c r="EC468" s="2"/>
      <c r="ED468" s="2"/>
      <c r="EE468" s="2">
        <v>16510515</v>
      </c>
      <c r="EF468" s="2">
        <v>2</v>
      </c>
      <c r="EG468" s="2" t="s">
        <v>40</v>
      </c>
      <c r="EH468" s="2">
        <v>0</v>
      </c>
      <c r="EI468" s="2" t="s">
        <v>6</v>
      </c>
      <c r="EJ468" s="2">
        <v>1</v>
      </c>
      <c r="EK468" s="2">
        <v>17001</v>
      </c>
      <c r="EL468" s="2" t="s">
        <v>166</v>
      </c>
      <c r="EM468" s="2" t="s">
        <v>167</v>
      </c>
      <c r="EN468" s="2"/>
      <c r="EO468" s="2" t="s">
        <v>6</v>
      </c>
      <c r="EP468" s="2"/>
      <c r="EQ468" s="2">
        <v>0</v>
      </c>
      <c r="ER468" s="2">
        <v>291.95</v>
      </c>
      <c r="ES468" s="2">
        <v>291.95</v>
      </c>
      <c r="ET468" s="2">
        <v>0</v>
      </c>
      <c r="EU468" s="2">
        <v>0</v>
      </c>
      <c r="EV468" s="2">
        <v>0</v>
      </c>
      <c r="EW468" s="2">
        <v>0</v>
      </c>
      <c r="EX468" s="2">
        <v>0</v>
      </c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580"/>
        <v>0</v>
      </c>
      <c r="FS468" s="2">
        <v>0</v>
      </c>
      <c r="FT468" s="2" t="s">
        <v>44</v>
      </c>
      <c r="FU468" s="2" t="s">
        <v>45</v>
      </c>
      <c r="FV468" s="2"/>
      <c r="FW468" s="2"/>
      <c r="FX468" s="2">
        <v>115.2</v>
      </c>
      <c r="FY468" s="2">
        <v>70.55</v>
      </c>
      <c r="FZ468" s="2"/>
      <c r="GA468" s="2" t="s">
        <v>6</v>
      </c>
      <c r="GB468" s="2"/>
      <c r="GC468" s="2"/>
      <c r="GD468" s="2">
        <v>0</v>
      </c>
      <c r="GE468" s="2"/>
      <c r="GF468" s="2">
        <v>-1963233490</v>
      </c>
      <c r="GG468" s="2">
        <v>2</v>
      </c>
      <c r="GH468" s="2">
        <v>1</v>
      </c>
      <c r="GI468" s="2">
        <v>-2</v>
      </c>
      <c r="GJ468" s="2">
        <v>0</v>
      </c>
      <c r="GK468" s="2">
        <f>ROUND(R468*(R12)/100,2)</f>
        <v>0</v>
      </c>
      <c r="GL468" s="2">
        <f t="shared" si="581"/>
        <v>0</v>
      </c>
      <c r="GM468" s="2">
        <f t="shared" si="582"/>
        <v>2043.65</v>
      </c>
      <c r="GN468" s="2">
        <f t="shared" si="583"/>
        <v>2043.65</v>
      </c>
      <c r="GO468" s="2">
        <f t="shared" si="584"/>
        <v>0</v>
      </c>
      <c r="GP468" s="2">
        <f t="shared" si="585"/>
        <v>0</v>
      </c>
      <c r="GQ468" s="2"/>
      <c r="GR468" s="2">
        <v>0</v>
      </c>
      <c r="GS468" s="2">
        <v>3</v>
      </c>
      <c r="GT468" s="2">
        <v>0</v>
      </c>
      <c r="GU468" s="2" t="s">
        <v>6</v>
      </c>
      <c r="GV468" s="2">
        <f t="shared" si="586"/>
        <v>0</v>
      </c>
      <c r="GW468" s="2">
        <v>1</v>
      </c>
      <c r="GX468" s="2">
        <f t="shared" si="587"/>
        <v>0</v>
      </c>
      <c r="GY468" s="2"/>
      <c r="GZ468" s="2"/>
      <c r="HA468" s="2">
        <v>0</v>
      </c>
      <c r="HB468" s="2">
        <v>0</v>
      </c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18</v>
      </c>
      <c r="B469">
        <v>1</v>
      </c>
      <c r="C469">
        <v>943</v>
      </c>
      <c r="E469" t="s">
        <v>752</v>
      </c>
      <c r="F469" t="s">
        <v>753</v>
      </c>
      <c r="G469" t="s">
        <v>754</v>
      </c>
      <c r="H469" t="s">
        <v>464</v>
      </c>
      <c r="I469">
        <f>I461*J469</f>
        <v>7</v>
      </c>
      <c r="J469">
        <v>10</v>
      </c>
      <c r="O469">
        <f t="shared" si="551"/>
        <v>13406.34</v>
      </c>
      <c r="P469">
        <f t="shared" si="552"/>
        <v>13406.34</v>
      </c>
      <c r="Q469">
        <f t="shared" si="553"/>
        <v>0</v>
      </c>
      <c r="R469">
        <f t="shared" si="554"/>
        <v>0</v>
      </c>
      <c r="S469">
        <f t="shared" si="555"/>
        <v>0</v>
      </c>
      <c r="T469">
        <f t="shared" si="556"/>
        <v>0</v>
      </c>
      <c r="U469">
        <f t="shared" si="557"/>
        <v>0</v>
      </c>
      <c r="V469">
        <f t="shared" si="558"/>
        <v>0</v>
      </c>
      <c r="W469">
        <f t="shared" si="559"/>
        <v>0</v>
      </c>
      <c r="X469">
        <f t="shared" si="560"/>
        <v>0</v>
      </c>
      <c r="Y469">
        <f t="shared" si="561"/>
        <v>0</v>
      </c>
      <c r="AA469">
        <v>16697019</v>
      </c>
      <c r="AB469">
        <f t="shared" si="562"/>
        <v>291.95</v>
      </c>
      <c r="AC469">
        <f t="shared" si="563"/>
        <v>291.95</v>
      </c>
      <c r="AD469">
        <f t="shared" si="564"/>
        <v>0</v>
      </c>
      <c r="AE469">
        <f t="shared" si="565"/>
        <v>0</v>
      </c>
      <c r="AF469">
        <f t="shared" si="565"/>
        <v>0</v>
      </c>
      <c r="AG469">
        <f t="shared" si="566"/>
        <v>0</v>
      </c>
      <c r="AH469">
        <f t="shared" si="567"/>
        <v>0</v>
      </c>
      <c r="AI469">
        <f t="shared" si="567"/>
        <v>0</v>
      </c>
      <c r="AJ469">
        <f t="shared" si="568"/>
        <v>0</v>
      </c>
      <c r="AK469">
        <v>291.95</v>
      </c>
      <c r="AL469">
        <v>291.95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115</v>
      </c>
      <c r="AU469">
        <v>71</v>
      </c>
      <c r="AV469">
        <v>1</v>
      </c>
      <c r="AW469">
        <v>1</v>
      </c>
      <c r="AZ469">
        <v>6.56</v>
      </c>
      <c r="BA469">
        <v>1</v>
      </c>
      <c r="BB469">
        <v>1</v>
      </c>
      <c r="BC469">
        <v>6.56</v>
      </c>
      <c r="BD469" t="s">
        <v>6</v>
      </c>
      <c r="BE469" t="s">
        <v>6</v>
      </c>
      <c r="BF469" t="s">
        <v>6</v>
      </c>
      <c r="BG469" t="s">
        <v>6</v>
      </c>
      <c r="BH469">
        <v>3</v>
      </c>
      <c r="BI469">
        <v>1</v>
      </c>
      <c r="BJ469" t="s">
        <v>755</v>
      </c>
      <c r="BM469">
        <v>17001</v>
      </c>
      <c r="BN469">
        <v>0</v>
      </c>
      <c r="BO469" t="s">
        <v>6</v>
      </c>
      <c r="BP469">
        <v>0</v>
      </c>
      <c r="BQ469">
        <v>2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6</v>
      </c>
      <c r="BZ469">
        <v>128</v>
      </c>
      <c r="CA469">
        <v>83</v>
      </c>
      <c r="CF469">
        <v>0</v>
      </c>
      <c r="CG469">
        <v>0</v>
      </c>
      <c r="CM469">
        <v>0</v>
      </c>
      <c r="CN469" t="s">
        <v>6</v>
      </c>
      <c r="CO469">
        <v>0</v>
      </c>
      <c r="CP469">
        <f t="shared" si="569"/>
        <v>13406.34</v>
      </c>
      <c r="CQ469">
        <f t="shared" si="570"/>
        <v>1915.1919999999998</v>
      </c>
      <c r="CR469">
        <f t="shared" si="571"/>
        <v>0</v>
      </c>
      <c r="CS469">
        <f t="shared" si="572"/>
        <v>0</v>
      </c>
      <c r="CT469">
        <f t="shared" si="573"/>
        <v>0</v>
      </c>
      <c r="CU469">
        <f t="shared" si="574"/>
        <v>0</v>
      </c>
      <c r="CV469">
        <f t="shared" si="575"/>
        <v>0</v>
      </c>
      <c r="CW469">
        <f t="shared" si="576"/>
        <v>0</v>
      </c>
      <c r="CX469">
        <f t="shared" si="577"/>
        <v>0</v>
      </c>
      <c r="CY469">
        <f t="shared" si="578"/>
        <v>0</v>
      </c>
      <c r="CZ469">
        <f t="shared" si="579"/>
        <v>0</v>
      </c>
      <c r="DC469" t="s">
        <v>6</v>
      </c>
      <c r="DD469" t="s">
        <v>6</v>
      </c>
      <c r="DE469" t="s">
        <v>6</v>
      </c>
      <c r="DF469" t="s">
        <v>6</v>
      </c>
      <c r="DG469" t="s">
        <v>6</v>
      </c>
      <c r="DH469" t="s">
        <v>6</v>
      </c>
      <c r="DI469" t="s">
        <v>6</v>
      </c>
      <c r="DJ469" t="s">
        <v>6</v>
      </c>
      <c r="DK469" t="s">
        <v>6</v>
      </c>
      <c r="DL469" t="s">
        <v>6</v>
      </c>
      <c r="DM469" t="s">
        <v>6</v>
      </c>
      <c r="DN469">
        <v>0</v>
      </c>
      <c r="DO469">
        <v>0</v>
      </c>
      <c r="DP469">
        <v>1</v>
      </c>
      <c r="DQ469">
        <v>1</v>
      </c>
      <c r="DU469">
        <v>1013</v>
      </c>
      <c r="DV469" t="s">
        <v>464</v>
      </c>
      <c r="DW469" t="s">
        <v>464</v>
      </c>
      <c r="DX469">
        <v>1</v>
      </c>
      <c r="EE469">
        <v>16510515</v>
      </c>
      <c r="EF469">
        <v>2</v>
      </c>
      <c r="EG469" t="s">
        <v>40</v>
      </c>
      <c r="EH469">
        <v>0</v>
      </c>
      <c r="EI469" t="s">
        <v>6</v>
      </c>
      <c r="EJ469">
        <v>1</v>
      </c>
      <c r="EK469">
        <v>17001</v>
      </c>
      <c r="EL469" t="s">
        <v>166</v>
      </c>
      <c r="EM469" t="s">
        <v>167</v>
      </c>
      <c r="EO469" t="s">
        <v>6</v>
      </c>
      <c r="EQ469">
        <v>0</v>
      </c>
      <c r="ER469">
        <v>291.95</v>
      </c>
      <c r="ES469">
        <v>291.95</v>
      </c>
      <c r="ET469">
        <v>0</v>
      </c>
      <c r="EU469">
        <v>0</v>
      </c>
      <c r="EV469">
        <v>0</v>
      </c>
      <c r="EW469">
        <v>0</v>
      </c>
      <c r="EX469">
        <v>0</v>
      </c>
      <c r="FQ469">
        <v>0</v>
      </c>
      <c r="FR469">
        <f t="shared" si="580"/>
        <v>0</v>
      </c>
      <c r="FS469">
        <v>0</v>
      </c>
      <c r="FT469" t="s">
        <v>44</v>
      </c>
      <c r="FU469" t="s">
        <v>45</v>
      </c>
      <c r="FX469">
        <v>115.2</v>
      </c>
      <c r="FY469">
        <v>70.55</v>
      </c>
      <c r="GA469" t="s">
        <v>6</v>
      </c>
      <c r="GD469">
        <v>0</v>
      </c>
      <c r="GF469">
        <v>-1963233490</v>
      </c>
      <c r="GG469">
        <v>1</v>
      </c>
      <c r="GH469">
        <v>1</v>
      </c>
      <c r="GI469">
        <v>4</v>
      </c>
      <c r="GJ469">
        <v>0</v>
      </c>
      <c r="GK469">
        <f>ROUND(R469*(S12)/100,2)</f>
        <v>0</v>
      </c>
      <c r="GL469">
        <f t="shared" si="581"/>
        <v>0</v>
      </c>
      <c r="GM469">
        <f t="shared" si="582"/>
        <v>13406.34</v>
      </c>
      <c r="GN469">
        <f t="shared" si="583"/>
        <v>13406.34</v>
      </c>
      <c r="GO469">
        <f t="shared" si="584"/>
        <v>0</v>
      </c>
      <c r="GP469">
        <f t="shared" si="585"/>
        <v>0</v>
      </c>
      <c r="GR469">
        <v>0</v>
      </c>
      <c r="GS469">
        <v>3</v>
      </c>
      <c r="GT469">
        <v>0</v>
      </c>
      <c r="GU469" t="s">
        <v>6</v>
      </c>
      <c r="GV469">
        <f t="shared" si="586"/>
        <v>0</v>
      </c>
      <c r="GW469">
        <v>1</v>
      </c>
      <c r="GX469">
        <f t="shared" si="587"/>
        <v>0</v>
      </c>
      <c r="HA469">
        <v>0</v>
      </c>
      <c r="HB469">
        <v>0</v>
      </c>
      <c r="IK469">
        <v>0</v>
      </c>
    </row>
    <row r="470" spans="1:255" x14ac:dyDescent="0.2">
      <c r="A470" s="2">
        <v>17</v>
      </c>
      <c r="B470" s="2">
        <v>1</v>
      </c>
      <c r="C470" s="2">
        <f>ROW(SmtRes!A950)</f>
        <v>950</v>
      </c>
      <c r="D470" s="2">
        <f>ROW(EtalonRes!A937)</f>
        <v>937</v>
      </c>
      <c r="E470" s="2" t="s">
        <v>756</v>
      </c>
      <c r="F470" s="2" t="s">
        <v>757</v>
      </c>
      <c r="G470" s="2" t="s">
        <v>758</v>
      </c>
      <c r="H470" s="2" t="s">
        <v>759</v>
      </c>
      <c r="I470" s="2">
        <f>ROUND(16/10,9)</f>
        <v>1.6</v>
      </c>
      <c r="J470" s="2">
        <v>0</v>
      </c>
      <c r="K470" s="2"/>
      <c r="L470" s="2"/>
      <c r="M470" s="2"/>
      <c r="N470" s="2"/>
      <c r="O470" s="2">
        <f t="shared" si="551"/>
        <v>141.47</v>
      </c>
      <c r="P470" s="2">
        <f t="shared" si="552"/>
        <v>17.57</v>
      </c>
      <c r="Q470" s="2">
        <f t="shared" si="553"/>
        <v>0</v>
      </c>
      <c r="R470" s="2">
        <f t="shared" si="554"/>
        <v>0</v>
      </c>
      <c r="S470" s="2">
        <f t="shared" si="555"/>
        <v>123.9</v>
      </c>
      <c r="T470" s="2">
        <f t="shared" si="556"/>
        <v>0</v>
      </c>
      <c r="U470" s="2">
        <f t="shared" si="557"/>
        <v>12.879999999999999</v>
      </c>
      <c r="V470" s="2">
        <f t="shared" si="558"/>
        <v>0</v>
      </c>
      <c r="W470" s="2">
        <f t="shared" si="559"/>
        <v>0</v>
      </c>
      <c r="X470" s="2">
        <f t="shared" si="560"/>
        <v>142.49</v>
      </c>
      <c r="Y470" s="2">
        <f t="shared" si="561"/>
        <v>87.97</v>
      </c>
      <c r="Z470" s="2"/>
      <c r="AA470" s="2">
        <v>16697018</v>
      </c>
      <c r="AB470" s="2">
        <f t="shared" si="562"/>
        <v>88.42</v>
      </c>
      <c r="AC470" s="2">
        <f t="shared" si="563"/>
        <v>10.98</v>
      </c>
      <c r="AD470" s="2">
        <f>ROUND(((((ET470*1.25))-((EU470*1.25)))+AE470),2)</f>
        <v>0</v>
      </c>
      <c r="AE470" s="2">
        <f>ROUND(((EU470*1.25)),2)</f>
        <v>0</v>
      </c>
      <c r="AF470" s="2">
        <f>ROUND(((EV470*1.15)),2)</f>
        <v>77.44</v>
      </c>
      <c r="AG470" s="2">
        <f t="shared" si="566"/>
        <v>0</v>
      </c>
      <c r="AH470" s="2">
        <f>((EW470*1.15))</f>
        <v>8.0499999999999989</v>
      </c>
      <c r="AI470" s="2">
        <f>((EX470*1.25))</f>
        <v>0</v>
      </c>
      <c r="AJ470" s="2">
        <f t="shared" si="568"/>
        <v>0</v>
      </c>
      <c r="AK470" s="2">
        <v>78.319999999999993</v>
      </c>
      <c r="AL470" s="2">
        <v>10.98</v>
      </c>
      <c r="AM470" s="2">
        <v>0</v>
      </c>
      <c r="AN470" s="2">
        <v>0</v>
      </c>
      <c r="AO470" s="2">
        <v>67.34</v>
      </c>
      <c r="AP470" s="2">
        <v>0</v>
      </c>
      <c r="AQ470" s="2">
        <v>7</v>
      </c>
      <c r="AR470" s="2">
        <v>0</v>
      </c>
      <c r="AS470" s="2">
        <v>0</v>
      </c>
      <c r="AT470" s="2">
        <v>115</v>
      </c>
      <c r="AU470" s="2">
        <v>71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6</v>
      </c>
      <c r="BE470" s="2" t="s">
        <v>6</v>
      </c>
      <c r="BF470" s="2" t="s">
        <v>6</v>
      </c>
      <c r="BG470" s="2" t="s">
        <v>6</v>
      </c>
      <c r="BH470" s="2">
        <v>0</v>
      </c>
      <c r="BI470" s="2">
        <v>1</v>
      </c>
      <c r="BJ470" s="2" t="s">
        <v>760</v>
      </c>
      <c r="BK470" s="2"/>
      <c r="BL470" s="2"/>
      <c r="BM470" s="2">
        <v>17001</v>
      </c>
      <c r="BN470" s="2">
        <v>0</v>
      </c>
      <c r="BO470" s="2" t="s">
        <v>6</v>
      </c>
      <c r="BP470" s="2">
        <v>0</v>
      </c>
      <c r="BQ470" s="2">
        <v>2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6</v>
      </c>
      <c r="BZ470" s="2">
        <v>128</v>
      </c>
      <c r="CA470" s="2">
        <v>83</v>
      </c>
      <c r="CB470" s="2"/>
      <c r="CC470" s="2"/>
      <c r="CD470" s="2"/>
      <c r="CE470" s="2"/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1430</v>
      </c>
      <c r="CO470" s="2">
        <v>0</v>
      </c>
      <c r="CP470" s="2">
        <f t="shared" si="569"/>
        <v>141.47</v>
      </c>
      <c r="CQ470" s="2">
        <f t="shared" si="570"/>
        <v>10.98</v>
      </c>
      <c r="CR470" s="2">
        <f t="shared" si="571"/>
        <v>0</v>
      </c>
      <c r="CS470" s="2">
        <f t="shared" si="572"/>
        <v>0</v>
      </c>
      <c r="CT470" s="2">
        <f t="shared" si="573"/>
        <v>77.44</v>
      </c>
      <c r="CU470" s="2">
        <f t="shared" si="574"/>
        <v>0</v>
      </c>
      <c r="CV470" s="2">
        <f t="shared" si="575"/>
        <v>8.0499999999999989</v>
      </c>
      <c r="CW470" s="2">
        <f t="shared" si="576"/>
        <v>0</v>
      </c>
      <c r="CX470" s="2">
        <f t="shared" si="577"/>
        <v>0</v>
      </c>
      <c r="CY470" s="2">
        <f t="shared" si="578"/>
        <v>142.48500000000001</v>
      </c>
      <c r="CZ470" s="2">
        <f t="shared" si="579"/>
        <v>87.968999999999994</v>
      </c>
      <c r="DA470" s="2"/>
      <c r="DB470" s="2"/>
      <c r="DC470" s="2" t="s">
        <v>6</v>
      </c>
      <c r="DD470" s="2" t="s">
        <v>6</v>
      </c>
      <c r="DE470" s="2" t="s">
        <v>38</v>
      </c>
      <c r="DF470" s="2" t="s">
        <v>38</v>
      </c>
      <c r="DG470" s="2" t="s">
        <v>39</v>
      </c>
      <c r="DH470" s="2" t="s">
        <v>6</v>
      </c>
      <c r="DI470" s="2" t="s">
        <v>39</v>
      </c>
      <c r="DJ470" s="2" t="s">
        <v>38</v>
      </c>
      <c r="DK470" s="2" t="s">
        <v>6</v>
      </c>
      <c r="DL470" s="2" t="s">
        <v>6</v>
      </c>
      <c r="DM470" s="2" t="s">
        <v>6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1013</v>
      </c>
      <c r="DV470" s="2" t="s">
        <v>759</v>
      </c>
      <c r="DW470" s="2" t="s">
        <v>759</v>
      </c>
      <c r="DX470" s="2">
        <v>1</v>
      </c>
      <c r="DY470" s="2"/>
      <c r="DZ470" s="2"/>
      <c r="EA470" s="2"/>
      <c r="EB470" s="2"/>
      <c r="EC470" s="2"/>
      <c r="ED470" s="2"/>
      <c r="EE470" s="2">
        <v>16510515</v>
      </c>
      <c r="EF470" s="2">
        <v>2</v>
      </c>
      <c r="EG470" s="2" t="s">
        <v>40</v>
      </c>
      <c r="EH470" s="2">
        <v>0</v>
      </c>
      <c r="EI470" s="2" t="s">
        <v>6</v>
      </c>
      <c r="EJ470" s="2">
        <v>1</v>
      </c>
      <c r="EK470" s="2">
        <v>17001</v>
      </c>
      <c r="EL470" s="2" t="s">
        <v>166</v>
      </c>
      <c r="EM470" s="2" t="s">
        <v>167</v>
      </c>
      <c r="EN470" s="2"/>
      <c r="EO470" s="2" t="s">
        <v>43</v>
      </c>
      <c r="EP470" s="2"/>
      <c r="EQ470" s="2">
        <v>131072</v>
      </c>
      <c r="ER470" s="2">
        <v>78.319999999999993</v>
      </c>
      <c r="ES470" s="2">
        <v>10.98</v>
      </c>
      <c r="ET470" s="2">
        <v>0</v>
      </c>
      <c r="EU470" s="2">
        <v>0</v>
      </c>
      <c r="EV470" s="2">
        <v>67.34</v>
      </c>
      <c r="EW470" s="2">
        <v>7</v>
      </c>
      <c r="EX470" s="2">
        <v>0</v>
      </c>
      <c r="EY470" s="2">
        <v>0</v>
      </c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si="580"/>
        <v>0</v>
      </c>
      <c r="FS470" s="2">
        <v>0</v>
      </c>
      <c r="FT470" s="2" t="s">
        <v>44</v>
      </c>
      <c r="FU470" s="2" t="s">
        <v>45</v>
      </c>
      <c r="FV470" s="2"/>
      <c r="FW470" s="2"/>
      <c r="FX470" s="2">
        <v>115.2</v>
      </c>
      <c r="FY470" s="2">
        <v>70.55</v>
      </c>
      <c r="FZ470" s="2"/>
      <c r="GA470" s="2" t="s">
        <v>6</v>
      </c>
      <c r="GB470" s="2"/>
      <c r="GC470" s="2"/>
      <c r="GD470" s="2">
        <v>0</v>
      </c>
      <c r="GE470" s="2"/>
      <c r="GF470" s="2">
        <v>725969486</v>
      </c>
      <c r="GG470" s="2">
        <v>2</v>
      </c>
      <c r="GH470" s="2">
        <v>1</v>
      </c>
      <c r="GI470" s="2">
        <v>-2</v>
      </c>
      <c r="GJ470" s="2">
        <v>0</v>
      </c>
      <c r="GK470" s="2">
        <f>ROUND(R470*(R12)/100,2)</f>
        <v>0</v>
      </c>
      <c r="GL470" s="2">
        <f t="shared" si="581"/>
        <v>0</v>
      </c>
      <c r="GM470" s="2">
        <f t="shared" si="582"/>
        <v>371.93</v>
      </c>
      <c r="GN470" s="2">
        <f t="shared" si="583"/>
        <v>371.93</v>
      </c>
      <c r="GO470" s="2">
        <f t="shared" si="584"/>
        <v>0</v>
      </c>
      <c r="GP470" s="2">
        <f t="shared" si="585"/>
        <v>0</v>
      </c>
      <c r="GQ470" s="2"/>
      <c r="GR470" s="2">
        <v>0</v>
      </c>
      <c r="GS470" s="2">
        <v>3</v>
      </c>
      <c r="GT470" s="2">
        <v>0</v>
      </c>
      <c r="GU470" s="2" t="s">
        <v>6</v>
      </c>
      <c r="GV470" s="2">
        <f t="shared" si="586"/>
        <v>0</v>
      </c>
      <c r="GW470" s="2">
        <v>1</v>
      </c>
      <c r="GX470" s="2">
        <f t="shared" si="587"/>
        <v>0</v>
      </c>
      <c r="GY470" s="2"/>
      <c r="GZ470" s="2"/>
      <c r="HA470" s="2">
        <v>0</v>
      </c>
      <c r="HB470" s="2">
        <v>0</v>
      </c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17</v>
      </c>
      <c r="B471">
        <v>1</v>
      </c>
      <c r="C471">
        <f>ROW(SmtRes!A956)</f>
        <v>956</v>
      </c>
      <c r="D471">
        <f>ROW(EtalonRes!A944)</f>
        <v>944</v>
      </c>
      <c r="E471" t="s">
        <v>756</v>
      </c>
      <c r="F471" t="s">
        <v>757</v>
      </c>
      <c r="G471" t="s">
        <v>758</v>
      </c>
      <c r="H471" t="s">
        <v>759</v>
      </c>
      <c r="I471">
        <f>ROUND(16/10,9)</f>
        <v>1.6</v>
      </c>
      <c r="J471">
        <v>0</v>
      </c>
      <c r="O471">
        <f t="shared" si="551"/>
        <v>928.06</v>
      </c>
      <c r="P471">
        <f t="shared" si="552"/>
        <v>115.25</v>
      </c>
      <c r="Q471">
        <f t="shared" si="553"/>
        <v>0</v>
      </c>
      <c r="R471">
        <f t="shared" si="554"/>
        <v>0</v>
      </c>
      <c r="S471">
        <f t="shared" si="555"/>
        <v>812.81</v>
      </c>
      <c r="T471">
        <f t="shared" si="556"/>
        <v>0</v>
      </c>
      <c r="U471">
        <f t="shared" si="557"/>
        <v>12.879999999999999</v>
      </c>
      <c r="V471">
        <f t="shared" si="558"/>
        <v>0</v>
      </c>
      <c r="W471">
        <f t="shared" si="559"/>
        <v>0</v>
      </c>
      <c r="X471">
        <f t="shared" si="560"/>
        <v>934.73</v>
      </c>
      <c r="Y471">
        <f t="shared" si="561"/>
        <v>577.1</v>
      </c>
      <c r="AA471">
        <v>16697019</v>
      </c>
      <c r="AB471">
        <f t="shared" si="562"/>
        <v>88.42</v>
      </c>
      <c r="AC471">
        <f t="shared" si="563"/>
        <v>10.98</v>
      </c>
      <c r="AD471">
        <f>ROUND(((((ET471*1.25))-((EU471*1.25)))+AE471),2)</f>
        <v>0</v>
      </c>
      <c r="AE471">
        <f>ROUND(((EU471*1.25)),2)</f>
        <v>0</v>
      </c>
      <c r="AF471">
        <f>ROUND(((EV471*1.15)),2)</f>
        <v>77.44</v>
      </c>
      <c r="AG471">
        <f t="shared" si="566"/>
        <v>0</v>
      </c>
      <c r="AH471">
        <f>((EW471*1.15))</f>
        <v>8.0499999999999989</v>
      </c>
      <c r="AI471">
        <f>((EX471*1.25))</f>
        <v>0</v>
      </c>
      <c r="AJ471">
        <f t="shared" si="568"/>
        <v>0</v>
      </c>
      <c r="AK471">
        <v>78.319999999999993</v>
      </c>
      <c r="AL471">
        <v>10.98</v>
      </c>
      <c r="AM471">
        <v>0</v>
      </c>
      <c r="AN471">
        <v>0</v>
      </c>
      <c r="AO471">
        <v>67.34</v>
      </c>
      <c r="AP471">
        <v>0</v>
      </c>
      <c r="AQ471">
        <v>7</v>
      </c>
      <c r="AR471">
        <v>0</v>
      </c>
      <c r="AS471">
        <v>0</v>
      </c>
      <c r="AT471">
        <v>115</v>
      </c>
      <c r="AU471">
        <v>71</v>
      </c>
      <c r="AV471">
        <v>1</v>
      </c>
      <c r="AW471">
        <v>1</v>
      </c>
      <c r="AZ471">
        <v>6.56</v>
      </c>
      <c r="BA471">
        <v>6.56</v>
      </c>
      <c r="BB471">
        <v>6.56</v>
      </c>
      <c r="BC471">
        <v>6.56</v>
      </c>
      <c r="BD471" t="s">
        <v>6</v>
      </c>
      <c r="BE471" t="s">
        <v>6</v>
      </c>
      <c r="BF471" t="s">
        <v>6</v>
      </c>
      <c r="BG471" t="s">
        <v>6</v>
      </c>
      <c r="BH471">
        <v>0</v>
      </c>
      <c r="BI471">
        <v>1</v>
      </c>
      <c r="BJ471" t="s">
        <v>760</v>
      </c>
      <c r="BM471">
        <v>17001</v>
      </c>
      <c r="BN471">
        <v>0</v>
      </c>
      <c r="BO471" t="s">
        <v>6</v>
      </c>
      <c r="BP471">
        <v>0</v>
      </c>
      <c r="BQ471">
        <v>2</v>
      </c>
      <c r="BR471">
        <v>0</v>
      </c>
      <c r="BS471">
        <v>6.56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6</v>
      </c>
      <c r="BZ471">
        <v>128</v>
      </c>
      <c r="CA471">
        <v>83</v>
      </c>
      <c r="CF471">
        <v>0</v>
      </c>
      <c r="CG471">
        <v>0</v>
      </c>
      <c r="CM471">
        <v>0</v>
      </c>
      <c r="CN471" t="s">
        <v>1430</v>
      </c>
      <c r="CO471">
        <v>0</v>
      </c>
      <c r="CP471">
        <f t="shared" si="569"/>
        <v>928.06</v>
      </c>
      <c r="CQ471">
        <f t="shared" si="570"/>
        <v>72.028800000000004</v>
      </c>
      <c r="CR471">
        <f t="shared" si="571"/>
        <v>0</v>
      </c>
      <c r="CS471">
        <f t="shared" si="572"/>
        <v>0</v>
      </c>
      <c r="CT471">
        <f t="shared" si="573"/>
        <v>508.00639999999993</v>
      </c>
      <c r="CU471">
        <f t="shared" si="574"/>
        <v>0</v>
      </c>
      <c r="CV471">
        <f t="shared" si="575"/>
        <v>8.0499999999999989</v>
      </c>
      <c r="CW471">
        <f t="shared" si="576"/>
        <v>0</v>
      </c>
      <c r="CX471">
        <f t="shared" si="577"/>
        <v>0</v>
      </c>
      <c r="CY471">
        <f t="shared" si="578"/>
        <v>934.73149999999998</v>
      </c>
      <c r="CZ471">
        <f t="shared" si="579"/>
        <v>577.0951</v>
      </c>
      <c r="DC471" t="s">
        <v>6</v>
      </c>
      <c r="DD471" t="s">
        <v>6</v>
      </c>
      <c r="DE471" t="s">
        <v>38</v>
      </c>
      <c r="DF471" t="s">
        <v>38</v>
      </c>
      <c r="DG471" t="s">
        <v>39</v>
      </c>
      <c r="DH471" t="s">
        <v>6</v>
      </c>
      <c r="DI471" t="s">
        <v>39</v>
      </c>
      <c r="DJ471" t="s">
        <v>38</v>
      </c>
      <c r="DK471" t="s">
        <v>6</v>
      </c>
      <c r="DL471" t="s">
        <v>6</v>
      </c>
      <c r="DM471" t="s">
        <v>6</v>
      </c>
      <c r="DN471">
        <v>0</v>
      </c>
      <c r="DO471">
        <v>0</v>
      </c>
      <c r="DP471">
        <v>1</v>
      </c>
      <c r="DQ471">
        <v>1</v>
      </c>
      <c r="DU471">
        <v>1013</v>
      </c>
      <c r="DV471" t="s">
        <v>759</v>
      </c>
      <c r="DW471" t="s">
        <v>759</v>
      </c>
      <c r="DX471">
        <v>1</v>
      </c>
      <c r="EE471">
        <v>16510515</v>
      </c>
      <c r="EF471">
        <v>2</v>
      </c>
      <c r="EG471" t="s">
        <v>40</v>
      </c>
      <c r="EH471">
        <v>0</v>
      </c>
      <c r="EI471" t="s">
        <v>6</v>
      </c>
      <c r="EJ471">
        <v>1</v>
      </c>
      <c r="EK471">
        <v>17001</v>
      </c>
      <c r="EL471" t="s">
        <v>166</v>
      </c>
      <c r="EM471" t="s">
        <v>167</v>
      </c>
      <c r="EO471" t="s">
        <v>43</v>
      </c>
      <c r="EQ471">
        <v>131072</v>
      </c>
      <c r="ER471">
        <v>78.319999999999993</v>
      </c>
      <c r="ES471">
        <v>10.98</v>
      </c>
      <c r="ET471">
        <v>0</v>
      </c>
      <c r="EU471">
        <v>0</v>
      </c>
      <c r="EV471">
        <v>67.34</v>
      </c>
      <c r="EW471">
        <v>7</v>
      </c>
      <c r="EX471">
        <v>0</v>
      </c>
      <c r="EY471">
        <v>0</v>
      </c>
      <c r="FQ471">
        <v>0</v>
      </c>
      <c r="FR471">
        <f t="shared" si="580"/>
        <v>0</v>
      </c>
      <c r="FS471">
        <v>0</v>
      </c>
      <c r="FT471" t="s">
        <v>44</v>
      </c>
      <c r="FU471" t="s">
        <v>45</v>
      </c>
      <c r="FX471">
        <v>115.2</v>
      </c>
      <c r="FY471">
        <v>70.55</v>
      </c>
      <c r="GA471" t="s">
        <v>6</v>
      </c>
      <c r="GD471">
        <v>0</v>
      </c>
      <c r="GF471">
        <v>725969486</v>
      </c>
      <c r="GG471">
        <v>1</v>
      </c>
      <c r="GH471">
        <v>1</v>
      </c>
      <c r="GI471">
        <v>4</v>
      </c>
      <c r="GJ471">
        <v>0</v>
      </c>
      <c r="GK471">
        <f>ROUND(R471*(S12)/100,2)</f>
        <v>0</v>
      </c>
      <c r="GL471">
        <f t="shared" si="581"/>
        <v>0</v>
      </c>
      <c r="GM471">
        <f t="shared" si="582"/>
        <v>2439.89</v>
      </c>
      <c r="GN471">
        <f t="shared" si="583"/>
        <v>2439.89</v>
      </c>
      <c r="GO471">
        <f t="shared" si="584"/>
        <v>0</v>
      </c>
      <c r="GP471">
        <f t="shared" si="585"/>
        <v>0</v>
      </c>
      <c r="GR471">
        <v>0</v>
      </c>
      <c r="GS471">
        <v>3</v>
      </c>
      <c r="GT471">
        <v>0</v>
      </c>
      <c r="GU471" t="s">
        <v>6</v>
      </c>
      <c r="GV471">
        <f t="shared" si="586"/>
        <v>0</v>
      </c>
      <c r="GW471">
        <v>1</v>
      </c>
      <c r="GX471">
        <f t="shared" si="587"/>
        <v>0</v>
      </c>
      <c r="HA471">
        <v>0</v>
      </c>
      <c r="HB471">
        <v>0</v>
      </c>
      <c r="IK471">
        <v>0</v>
      </c>
    </row>
    <row r="472" spans="1:255" x14ac:dyDescent="0.2">
      <c r="A472" s="2">
        <v>18</v>
      </c>
      <c r="B472" s="2">
        <v>1</v>
      </c>
      <c r="C472" s="2">
        <v>950</v>
      </c>
      <c r="D472" s="2"/>
      <c r="E472" s="2" t="s">
        <v>761</v>
      </c>
      <c r="F472" s="2" t="s">
        <v>762</v>
      </c>
      <c r="G472" s="2" t="s">
        <v>763</v>
      </c>
      <c r="H472" s="2" t="s">
        <v>464</v>
      </c>
      <c r="I472" s="2">
        <f>I470*J472</f>
        <v>1</v>
      </c>
      <c r="J472" s="2">
        <v>0.625</v>
      </c>
      <c r="K472" s="2"/>
      <c r="L472" s="2"/>
      <c r="M472" s="2"/>
      <c r="N472" s="2"/>
      <c r="O472" s="2">
        <f t="shared" si="551"/>
        <v>178.65</v>
      </c>
      <c r="P472" s="2">
        <f t="shared" si="552"/>
        <v>178.65</v>
      </c>
      <c r="Q472" s="2">
        <f t="shared" si="553"/>
        <v>0</v>
      </c>
      <c r="R472" s="2">
        <f t="shared" si="554"/>
        <v>0</v>
      </c>
      <c r="S472" s="2">
        <f t="shared" si="555"/>
        <v>0</v>
      </c>
      <c r="T472" s="2">
        <f t="shared" si="556"/>
        <v>0</v>
      </c>
      <c r="U472" s="2">
        <f t="shared" si="557"/>
        <v>0</v>
      </c>
      <c r="V472" s="2">
        <f t="shared" si="558"/>
        <v>0</v>
      </c>
      <c r="W472" s="2">
        <f t="shared" si="559"/>
        <v>0</v>
      </c>
      <c r="X472" s="2">
        <f t="shared" si="560"/>
        <v>0</v>
      </c>
      <c r="Y472" s="2">
        <f t="shared" si="561"/>
        <v>0</v>
      </c>
      <c r="Z472" s="2"/>
      <c r="AA472" s="2">
        <v>16697018</v>
      </c>
      <c r="AB472" s="2">
        <f t="shared" si="562"/>
        <v>178.65</v>
      </c>
      <c r="AC472" s="2">
        <f t="shared" si="563"/>
        <v>178.65</v>
      </c>
      <c r="AD472" s="2">
        <f>ROUND((((ET472)-(EU472))+AE472),2)</f>
        <v>0</v>
      </c>
      <c r="AE472" s="2">
        <f t="shared" ref="AE472:AF475" si="588">ROUND((EU472),2)</f>
        <v>0</v>
      </c>
      <c r="AF472" s="2">
        <f t="shared" si="588"/>
        <v>0</v>
      </c>
      <c r="AG472" s="2">
        <f t="shared" si="566"/>
        <v>0</v>
      </c>
      <c r="AH472" s="2">
        <f t="shared" ref="AH472:AI475" si="589">(EW472)</f>
        <v>0</v>
      </c>
      <c r="AI472" s="2">
        <f t="shared" si="589"/>
        <v>0</v>
      </c>
      <c r="AJ472" s="2">
        <f t="shared" si="568"/>
        <v>0</v>
      </c>
      <c r="AK472" s="2">
        <v>178.65</v>
      </c>
      <c r="AL472" s="2">
        <v>178.65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115</v>
      </c>
      <c r="AU472" s="2">
        <v>71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6</v>
      </c>
      <c r="BE472" s="2" t="s">
        <v>6</v>
      </c>
      <c r="BF472" s="2" t="s">
        <v>6</v>
      </c>
      <c r="BG472" s="2" t="s">
        <v>6</v>
      </c>
      <c r="BH472" s="2">
        <v>3</v>
      </c>
      <c r="BI472" s="2">
        <v>1</v>
      </c>
      <c r="BJ472" s="2" t="s">
        <v>764</v>
      </c>
      <c r="BK472" s="2"/>
      <c r="BL472" s="2"/>
      <c r="BM472" s="2">
        <v>17001</v>
      </c>
      <c r="BN472" s="2">
        <v>0</v>
      </c>
      <c r="BO472" s="2" t="s">
        <v>6</v>
      </c>
      <c r="BP472" s="2">
        <v>0</v>
      </c>
      <c r="BQ472" s="2">
        <v>2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6</v>
      </c>
      <c r="BZ472" s="2">
        <v>128</v>
      </c>
      <c r="CA472" s="2">
        <v>83</v>
      </c>
      <c r="CB472" s="2"/>
      <c r="CC472" s="2"/>
      <c r="CD472" s="2"/>
      <c r="CE472" s="2"/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6</v>
      </c>
      <c r="CO472" s="2">
        <v>0</v>
      </c>
      <c r="CP472" s="2">
        <f t="shared" si="569"/>
        <v>178.65</v>
      </c>
      <c r="CQ472" s="2">
        <f t="shared" si="570"/>
        <v>178.65</v>
      </c>
      <c r="CR472" s="2">
        <f t="shared" si="571"/>
        <v>0</v>
      </c>
      <c r="CS472" s="2">
        <f t="shared" si="572"/>
        <v>0</v>
      </c>
      <c r="CT472" s="2">
        <f t="shared" si="573"/>
        <v>0</v>
      </c>
      <c r="CU472" s="2">
        <f t="shared" si="574"/>
        <v>0</v>
      </c>
      <c r="CV472" s="2">
        <f t="shared" si="575"/>
        <v>0</v>
      </c>
      <c r="CW472" s="2">
        <f t="shared" si="576"/>
        <v>0</v>
      </c>
      <c r="CX472" s="2">
        <f t="shared" si="577"/>
        <v>0</v>
      </c>
      <c r="CY472" s="2">
        <f t="shared" si="578"/>
        <v>0</v>
      </c>
      <c r="CZ472" s="2">
        <f t="shared" si="579"/>
        <v>0</v>
      </c>
      <c r="DA472" s="2"/>
      <c r="DB472" s="2"/>
      <c r="DC472" s="2" t="s">
        <v>6</v>
      </c>
      <c r="DD472" s="2" t="s">
        <v>6</v>
      </c>
      <c r="DE472" s="2" t="s">
        <v>6</v>
      </c>
      <c r="DF472" s="2" t="s">
        <v>6</v>
      </c>
      <c r="DG472" s="2" t="s">
        <v>6</v>
      </c>
      <c r="DH472" s="2" t="s">
        <v>6</v>
      </c>
      <c r="DI472" s="2" t="s">
        <v>6</v>
      </c>
      <c r="DJ472" s="2" t="s">
        <v>6</v>
      </c>
      <c r="DK472" s="2" t="s">
        <v>6</v>
      </c>
      <c r="DL472" s="2" t="s">
        <v>6</v>
      </c>
      <c r="DM472" s="2" t="s">
        <v>6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1013</v>
      </c>
      <c r="DV472" s="2" t="s">
        <v>464</v>
      </c>
      <c r="DW472" s="2" t="s">
        <v>464</v>
      </c>
      <c r="DX472" s="2">
        <v>1</v>
      </c>
      <c r="DY472" s="2"/>
      <c r="DZ472" s="2"/>
      <c r="EA472" s="2"/>
      <c r="EB472" s="2"/>
      <c r="EC472" s="2"/>
      <c r="ED472" s="2"/>
      <c r="EE472" s="2">
        <v>16510515</v>
      </c>
      <c r="EF472" s="2">
        <v>2</v>
      </c>
      <c r="EG472" s="2" t="s">
        <v>40</v>
      </c>
      <c r="EH472" s="2">
        <v>0</v>
      </c>
      <c r="EI472" s="2" t="s">
        <v>6</v>
      </c>
      <c r="EJ472" s="2">
        <v>1</v>
      </c>
      <c r="EK472" s="2">
        <v>17001</v>
      </c>
      <c r="EL472" s="2" t="s">
        <v>166</v>
      </c>
      <c r="EM472" s="2" t="s">
        <v>167</v>
      </c>
      <c r="EN472" s="2"/>
      <c r="EO472" s="2" t="s">
        <v>6</v>
      </c>
      <c r="EP472" s="2"/>
      <c r="EQ472" s="2">
        <v>0</v>
      </c>
      <c r="ER472" s="2">
        <v>178.65</v>
      </c>
      <c r="ES472" s="2">
        <v>178.65</v>
      </c>
      <c r="ET472" s="2">
        <v>0</v>
      </c>
      <c r="EU472" s="2">
        <v>0</v>
      </c>
      <c r="EV472" s="2">
        <v>0</v>
      </c>
      <c r="EW472" s="2">
        <v>0</v>
      </c>
      <c r="EX472" s="2">
        <v>0</v>
      </c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580"/>
        <v>0</v>
      </c>
      <c r="FS472" s="2">
        <v>0</v>
      </c>
      <c r="FT472" s="2" t="s">
        <v>44</v>
      </c>
      <c r="FU472" s="2" t="s">
        <v>45</v>
      </c>
      <c r="FV472" s="2"/>
      <c r="FW472" s="2"/>
      <c r="FX472" s="2">
        <v>115.2</v>
      </c>
      <c r="FY472" s="2">
        <v>70.55</v>
      </c>
      <c r="FZ472" s="2"/>
      <c r="GA472" s="2" t="s">
        <v>6</v>
      </c>
      <c r="GB472" s="2"/>
      <c r="GC472" s="2"/>
      <c r="GD472" s="2">
        <v>0</v>
      </c>
      <c r="GE472" s="2"/>
      <c r="GF472" s="2">
        <v>-1474940828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si="581"/>
        <v>0</v>
      </c>
      <c r="GM472" s="2">
        <f t="shared" si="582"/>
        <v>178.65</v>
      </c>
      <c r="GN472" s="2">
        <f t="shared" si="583"/>
        <v>178.65</v>
      </c>
      <c r="GO472" s="2">
        <f t="shared" si="584"/>
        <v>0</v>
      </c>
      <c r="GP472" s="2">
        <f t="shared" si="585"/>
        <v>0</v>
      </c>
      <c r="GQ472" s="2"/>
      <c r="GR472" s="2">
        <v>0</v>
      </c>
      <c r="GS472" s="2">
        <v>3</v>
      </c>
      <c r="GT472" s="2">
        <v>0</v>
      </c>
      <c r="GU472" s="2" t="s">
        <v>6</v>
      </c>
      <c r="GV472" s="2">
        <f t="shared" si="586"/>
        <v>0</v>
      </c>
      <c r="GW472" s="2">
        <v>1</v>
      </c>
      <c r="GX472" s="2">
        <f t="shared" si="587"/>
        <v>0</v>
      </c>
      <c r="GY472" s="2"/>
      <c r="GZ472" s="2"/>
      <c r="HA472" s="2">
        <v>0</v>
      </c>
      <c r="HB472" s="2">
        <v>0</v>
      </c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18</v>
      </c>
      <c r="B473">
        <v>1</v>
      </c>
      <c r="C473">
        <v>956</v>
      </c>
      <c r="E473" t="s">
        <v>761</v>
      </c>
      <c r="F473" t="s">
        <v>762</v>
      </c>
      <c r="G473" t="s">
        <v>763</v>
      </c>
      <c r="H473" t="s">
        <v>464</v>
      </c>
      <c r="I473">
        <f>I471*J473</f>
        <v>1</v>
      </c>
      <c r="J473">
        <v>0.625</v>
      </c>
      <c r="O473">
        <f t="shared" si="551"/>
        <v>1171.94</v>
      </c>
      <c r="P473">
        <f t="shared" si="552"/>
        <v>1171.94</v>
      </c>
      <c r="Q473">
        <f t="shared" si="553"/>
        <v>0</v>
      </c>
      <c r="R473">
        <f t="shared" si="554"/>
        <v>0</v>
      </c>
      <c r="S473">
        <f t="shared" si="555"/>
        <v>0</v>
      </c>
      <c r="T473">
        <f t="shared" si="556"/>
        <v>0</v>
      </c>
      <c r="U473">
        <f t="shared" si="557"/>
        <v>0</v>
      </c>
      <c r="V473">
        <f t="shared" si="558"/>
        <v>0</v>
      </c>
      <c r="W473">
        <f t="shared" si="559"/>
        <v>0</v>
      </c>
      <c r="X473">
        <f t="shared" si="560"/>
        <v>0</v>
      </c>
      <c r="Y473">
        <f t="shared" si="561"/>
        <v>0</v>
      </c>
      <c r="AA473">
        <v>16697019</v>
      </c>
      <c r="AB473">
        <f t="shared" si="562"/>
        <v>178.65</v>
      </c>
      <c r="AC473">
        <f t="shared" si="563"/>
        <v>178.65</v>
      </c>
      <c r="AD473">
        <f>ROUND((((ET473)-(EU473))+AE473),2)</f>
        <v>0</v>
      </c>
      <c r="AE473">
        <f t="shared" si="588"/>
        <v>0</v>
      </c>
      <c r="AF473">
        <f t="shared" si="588"/>
        <v>0</v>
      </c>
      <c r="AG473">
        <f t="shared" si="566"/>
        <v>0</v>
      </c>
      <c r="AH473">
        <f t="shared" si="589"/>
        <v>0</v>
      </c>
      <c r="AI473">
        <f t="shared" si="589"/>
        <v>0</v>
      </c>
      <c r="AJ473">
        <f t="shared" si="568"/>
        <v>0</v>
      </c>
      <c r="AK473">
        <v>178.65</v>
      </c>
      <c r="AL473">
        <v>178.65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115</v>
      </c>
      <c r="AU473">
        <v>71</v>
      </c>
      <c r="AV473">
        <v>1</v>
      </c>
      <c r="AW473">
        <v>1</v>
      </c>
      <c r="AZ473">
        <v>6.56</v>
      </c>
      <c r="BA473">
        <v>1</v>
      </c>
      <c r="BB473">
        <v>1</v>
      </c>
      <c r="BC473">
        <v>6.56</v>
      </c>
      <c r="BD473" t="s">
        <v>6</v>
      </c>
      <c r="BE473" t="s">
        <v>6</v>
      </c>
      <c r="BF473" t="s">
        <v>6</v>
      </c>
      <c r="BG473" t="s">
        <v>6</v>
      </c>
      <c r="BH473">
        <v>3</v>
      </c>
      <c r="BI473">
        <v>1</v>
      </c>
      <c r="BJ473" t="s">
        <v>764</v>
      </c>
      <c r="BM473">
        <v>17001</v>
      </c>
      <c r="BN473">
        <v>0</v>
      </c>
      <c r="BO473" t="s">
        <v>6</v>
      </c>
      <c r="BP473">
        <v>0</v>
      </c>
      <c r="BQ473">
        <v>2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6</v>
      </c>
      <c r="BZ473">
        <v>128</v>
      </c>
      <c r="CA473">
        <v>83</v>
      </c>
      <c r="CF473">
        <v>0</v>
      </c>
      <c r="CG473">
        <v>0</v>
      </c>
      <c r="CM473">
        <v>0</v>
      </c>
      <c r="CN473" t="s">
        <v>6</v>
      </c>
      <c r="CO473">
        <v>0</v>
      </c>
      <c r="CP473">
        <f t="shared" si="569"/>
        <v>1171.94</v>
      </c>
      <c r="CQ473">
        <f t="shared" si="570"/>
        <v>1171.944</v>
      </c>
      <c r="CR473">
        <f t="shared" si="571"/>
        <v>0</v>
      </c>
      <c r="CS473">
        <f t="shared" si="572"/>
        <v>0</v>
      </c>
      <c r="CT473">
        <f t="shared" si="573"/>
        <v>0</v>
      </c>
      <c r="CU473">
        <f t="shared" si="574"/>
        <v>0</v>
      </c>
      <c r="CV473">
        <f t="shared" si="575"/>
        <v>0</v>
      </c>
      <c r="CW473">
        <f t="shared" si="576"/>
        <v>0</v>
      </c>
      <c r="CX473">
        <f t="shared" si="577"/>
        <v>0</v>
      </c>
      <c r="CY473">
        <f t="shared" si="578"/>
        <v>0</v>
      </c>
      <c r="CZ473">
        <f t="shared" si="579"/>
        <v>0</v>
      </c>
      <c r="DC473" t="s">
        <v>6</v>
      </c>
      <c r="DD473" t="s">
        <v>6</v>
      </c>
      <c r="DE473" t="s">
        <v>6</v>
      </c>
      <c r="DF473" t="s">
        <v>6</v>
      </c>
      <c r="DG473" t="s">
        <v>6</v>
      </c>
      <c r="DH473" t="s">
        <v>6</v>
      </c>
      <c r="DI473" t="s">
        <v>6</v>
      </c>
      <c r="DJ473" t="s">
        <v>6</v>
      </c>
      <c r="DK473" t="s">
        <v>6</v>
      </c>
      <c r="DL473" t="s">
        <v>6</v>
      </c>
      <c r="DM473" t="s">
        <v>6</v>
      </c>
      <c r="DN473">
        <v>0</v>
      </c>
      <c r="DO473">
        <v>0</v>
      </c>
      <c r="DP473">
        <v>1</v>
      </c>
      <c r="DQ473">
        <v>1</v>
      </c>
      <c r="DU473">
        <v>1013</v>
      </c>
      <c r="DV473" t="s">
        <v>464</v>
      </c>
      <c r="DW473" t="s">
        <v>464</v>
      </c>
      <c r="DX473">
        <v>1</v>
      </c>
      <c r="EE473">
        <v>16510515</v>
      </c>
      <c r="EF473">
        <v>2</v>
      </c>
      <c r="EG473" t="s">
        <v>40</v>
      </c>
      <c r="EH473">
        <v>0</v>
      </c>
      <c r="EI473" t="s">
        <v>6</v>
      </c>
      <c r="EJ473">
        <v>1</v>
      </c>
      <c r="EK473">
        <v>17001</v>
      </c>
      <c r="EL473" t="s">
        <v>166</v>
      </c>
      <c r="EM473" t="s">
        <v>167</v>
      </c>
      <c r="EO473" t="s">
        <v>6</v>
      </c>
      <c r="EQ473">
        <v>0</v>
      </c>
      <c r="ER473">
        <v>178.65</v>
      </c>
      <c r="ES473">
        <v>178.65</v>
      </c>
      <c r="ET473">
        <v>0</v>
      </c>
      <c r="EU473">
        <v>0</v>
      </c>
      <c r="EV473">
        <v>0</v>
      </c>
      <c r="EW473">
        <v>0</v>
      </c>
      <c r="EX473">
        <v>0</v>
      </c>
      <c r="FQ473">
        <v>0</v>
      </c>
      <c r="FR473">
        <f t="shared" si="580"/>
        <v>0</v>
      </c>
      <c r="FS473">
        <v>0</v>
      </c>
      <c r="FT473" t="s">
        <v>44</v>
      </c>
      <c r="FU473" t="s">
        <v>45</v>
      </c>
      <c r="FX473">
        <v>115.2</v>
      </c>
      <c r="FY473">
        <v>70.55</v>
      </c>
      <c r="GA473" t="s">
        <v>6</v>
      </c>
      <c r="GD473">
        <v>0</v>
      </c>
      <c r="GF473">
        <v>-1474940828</v>
      </c>
      <c r="GG473">
        <v>1</v>
      </c>
      <c r="GH473">
        <v>1</v>
      </c>
      <c r="GI473">
        <v>4</v>
      </c>
      <c r="GJ473">
        <v>0</v>
      </c>
      <c r="GK473">
        <f>ROUND(R473*(S12)/100,2)</f>
        <v>0</v>
      </c>
      <c r="GL473">
        <f t="shared" si="581"/>
        <v>0</v>
      </c>
      <c r="GM473">
        <f t="shared" si="582"/>
        <v>1171.94</v>
      </c>
      <c r="GN473">
        <f t="shared" si="583"/>
        <v>1171.94</v>
      </c>
      <c r="GO473">
        <f t="shared" si="584"/>
        <v>0</v>
      </c>
      <c r="GP473">
        <f t="shared" si="585"/>
        <v>0</v>
      </c>
      <c r="GR473">
        <v>0</v>
      </c>
      <c r="GS473">
        <v>3</v>
      </c>
      <c r="GT473">
        <v>0</v>
      </c>
      <c r="GU473" t="s">
        <v>6</v>
      </c>
      <c r="GV473">
        <f t="shared" si="586"/>
        <v>0</v>
      </c>
      <c r="GW473">
        <v>1</v>
      </c>
      <c r="GX473">
        <f t="shared" si="587"/>
        <v>0</v>
      </c>
      <c r="HA473">
        <v>0</v>
      </c>
      <c r="HB473">
        <v>0</v>
      </c>
      <c r="IK473">
        <v>0</v>
      </c>
    </row>
    <row r="474" spans="1:255" x14ac:dyDescent="0.2">
      <c r="A474" s="2">
        <v>18</v>
      </c>
      <c r="B474" s="2">
        <v>1</v>
      </c>
      <c r="C474" s="2">
        <v>949</v>
      </c>
      <c r="D474" s="2"/>
      <c r="E474" s="2" t="s">
        <v>765</v>
      </c>
      <c r="F474" s="2" t="s">
        <v>766</v>
      </c>
      <c r="G474" s="2" t="s">
        <v>767</v>
      </c>
      <c r="H474" s="2" t="s">
        <v>464</v>
      </c>
      <c r="I474" s="2">
        <f>I470*J474</f>
        <v>15</v>
      </c>
      <c r="J474" s="2">
        <v>9.375</v>
      </c>
      <c r="K474" s="2"/>
      <c r="L474" s="2"/>
      <c r="M474" s="2"/>
      <c r="N474" s="2"/>
      <c r="O474" s="2">
        <f t="shared" si="551"/>
        <v>1198.8</v>
      </c>
      <c r="P474" s="2">
        <f t="shared" si="552"/>
        <v>1198.8</v>
      </c>
      <c r="Q474" s="2">
        <f t="shared" si="553"/>
        <v>0</v>
      </c>
      <c r="R474" s="2">
        <f t="shared" si="554"/>
        <v>0</v>
      </c>
      <c r="S474" s="2">
        <f t="shared" si="555"/>
        <v>0</v>
      </c>
      <c r="T474" s="2">
        <f t="shared" si="556"/>
        <v>0</v>
      </c>
      <c r="U474" s="2">
        <f t="shared" si="557"/>
        <v>0</v>
      </c>
      <c r="V474" s="2">
        <f t="shared" si="558"/>
        <v>0</v>
      </c>
      <c r="W474" s="2">
        <f t="shared" si="559"/>
        <v>0</v>
      </c>
      <c r="X474" s="2">
        <f t="shared" si="560"/>
        <v>0</v>
      </c>
      <c r="Y474" s="2">
        <f t="shared" si="561"/>
        <v>0</v>
      </c>
      <c r="Z474" s="2"/>
      <c r="AA474" s="2">
        <v>16697018</v>
      </c>
      <c r="AB474" s="2">
        <f t="shared" si="562"/>
        <v>79.92</v>
      </c>
      <c r="AC474" s="2">
        <f t="shared" si="563"/>
        <v>79.92</v>
      </c>
      <c r="AD474" s="2">
        <f>ROUND((((ET474)-(EU474))+AE474),2)</f>
        <v>0</v>
      </c>
      <c r="AE474" s="2">
        <f t="shared" si="588"/>
        <v>0</v>
      </c>
      <c r="AF474" s="2">
        <f t="shared" si="588"/>
        <v>0</v>
      </c>
      <c r="AG474" s="2">
        <f t="shared" si="566"/>
        <v>0</v>
      </c>
      <c r="AH474" s="2">
        <f t="shared" si="589"/>
        <v>0</v>
      </c>
      <c r="AI474" s="2">
        <f t="shared" si="589"/>
        <v>0</v>
      </c>
      <c r="AJ474" s="2">
        <f t="shared" si="568"/>
        <v>0</v>
      </c>
      <c r="AK474" s="2">
        <v>79.92</v>
      </c>
      <c r="AL474" s="2">
        <v>79.92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115</v>
      </c>
      <c r="AU474" s="2">
        <v>71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6</v>
      </c>
      <c r="BE474" s="2" t="s">
        <v>6</v>
      </c>
      <c r="BF474" s="2" t="s">
        <v>6</v>
      </c>
      <c r="BG474" s="2" t="s">
        <v>6</v>
      </c>
      <c r="BH474" s="2">
        <v>3</v>
      </c>
      <c r="BI474" s="2">
        <v>1</v>
      </c>
      <c r="BJ474" s="2" t="s">
        <v>768</v>
      </c>
      <c r="BK474" s="2"/>
      <c r="BL474" s="2"/>
      <c r="BM474" s="2">
        <v>17001</v>
      </c>
      <c r="BN474" s="2">
        <v>0</v>
      </c>
      <c r="BO474" s="2" t="s">
        <v>6</v>
      </c>
      <c r="BP474" s="2">
        <v>0</v>
      </c>
      <c r="BQ474" s="2">
        <v>2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6</v>
      </c>
      <c r="BZ474" s="2">
        <v>128</v>
      </c>
      <c r="CA474" s="2">
        <v>83</v>
      </c>
      <c r="CB474" s="2"/>
      <c r="CC474" s="2"/>
      <c r="CD474" s="2"/>
      <c r="CE474" s="2"/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6</v>
      </c>
      <c r="CO474" s="2">
        <v>0</v>
      </c>
      <c r="CP474" s="2">
        <f t="shared" si="569"/>
        <v>1198.8</v>
      </c>
      <c r="CQ474" s="2">
        <f t="shared" si="570"/>
        <v>79.92</v>
      </c>
      <c r="CR474" s="2">
        <f t="shared" si="571"/>
        <v>0</v>
      </c>
      <c r="CS474" s="2">
        <f t="shared" si="572"/>
        <v>0</v>
      </c>
      <c r="CT474" s="2">
        <f t="shared" si="573"/>
        <v>0</v>
      </c>
      <c r="CU474" s="2">
        <f t="shared" si="574"/>
        <v>0</v>
      </c>
      <c r="CV474" s="2">
        <f t="shared" si="575"/>
        <v>0</v>
      </c>
      <c r="CW474" s="2">
        <f t="shared" si="576"/>
        <v>0</v>
      </c>
      <c r="CX474" s="2">
        <f t="shared" si="577"/>
        <v>0</v>
      </c>
      <c r="CY474" s="2">
        <f t="shared" si="578"/>
        <v>0</v>
      </c>
      <c r="CZ474" s="2">
        <f t="shared" si="579"/>
        <v>0</v>
      </c>
      <c r="DA474" s="2"/>
      <c r="DB474" s="2"/>
      <c r="DC474" s="2" t="s">
        <v>6</v>
      </c>
      <c r="DD474" s="2" t="s">
        <v>6</v>
      </c>
      <c r="DE474" s="2" t="s">
        <v>6</v>
      </c>
      <c r="DF474" s="2" t="s">
        <v>6</v>
      </c>
      <c r="DG474" s="2" t="s">
        <v>6</v>
      </c>
      <c r="DH474" s="2" t="s">
        <v>6</v>
      </c>
      <c r="DI474" s="2" t="s">
        <v>6</v>
      </c>
      <c r="DJ474" s="2" t="s">
        <v>6</v>
      </c>
      <c r="DK474" s="2" t="s">
        <v>6</v>
      </c>
      <c r="DL474" s="2" t="s">
        <v>6</v>
      </c>
      <c r="DM474" s="2" t="s">
        <v>6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1013</v>
      </c>
      <c r="DV474" s="2" t="s">
        <v>464</v>
      </c>
      <c r="DW474" s="2" t="s">
        <v>464</v>
      </c>
      <c r="DX474" s="2">
        <v>1</v>
      </c>
      <c r="DY474" s="2"/>
      <c r="DZ474" s="2"/>
      <c r="EA474" s="2"/>
      <c r="EB474" s="2"/>
      <c r="EC474" s="2"/>
      <c r="ED474" s="2"/>
      <c r="EE474" s="2">
        <v>16510515</v>
      </c>
      <c r="EF474" s="2">
        <v>2</v>
      </c>
      <c r="EG474" s="2" t="s">
        <v>40</v>
      </c>
      <c r="EH474" s="2">
        <v>0</v>
      </c>
      <c r="EI474" s="2" t="s">
        <v>6</v>
      </c>
      <c r="EJ474" s="2">
        <v>1</v>
      </c>
      <c r="EK474" s="2">
        <v>17001</v>
      </c>
      <c r="EL474" s="2" t="s">
        <v>166</v>
      </c>
      <c r="EM474" s="2" t="s">
        <v>167</v>
      </c>
      <c r="EN474" s="2"/>
      <c r="EO474" s="2" t="s">
        <v>6</v>
      </c>
      <c r="EP474" s="2"/>
      <c r="EQ474" s="2">
        <v>0</v>
      </c>
      <c r="ER474" s="2">
        <v>79.92</v>
      </c>
      <c r="ES474" s="2">
        <v>79.92</v>
      </c>
      <c r="ET474" s="2">
        <v>0</v>
      </c>
      <c r="EU474" s="2">
        <v>0</v>
      </c>
      <c r="EV474" s="2">
        <v>0</v>
      </c>
      <c r="EW474" s="2">
        <v>0</v>
      </c>
      <c r="EX474" s="2">
        <v>0</v>
      </c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580"/>
        <v>0</v>
      </c>
      <c r="FS474" s="2">
        <v>0</v>
      </c>
      <c r="FT474" s="2" t="s">
        <v>44</v>
      </c>
      <c r="FU474" s="2" t="s">
        <v>45</v>
      </c>
      <c r="FV474" s="2"/>
      <c r="FW474" s="2"/>
      <c r="FX474" s="2">
        <v>115.2</v>
      </c>
      <c r="FY474" s="2">
        <v>70.55</v>
      </c>
      <c r="FZ474" s="2"/>
      <c r="GA474" s="2" t="s">
        <v>6</v>
      </c>
      <c r="GB474" s="2"/>
      <c r="GC474" s="2"/>
      <c r="GD474" s="2">
        <v>0</v>
      </c>
      <c r="GE474" s="2"/>
      <c r="GF474" s="2">
        <v>-1120611414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si="581"/>
        <v>0</v>
      </c>
      <c r="GM474" s="2">
        <f t="shared" si="582"/>
        <v>1198.8</v>
      </c>
      <c r="GN474" s="2">
        <f t="shared" si="583"/>
        <v>1198.8</v>
      </c>
      <c r="GO474" s="2">
        <f t="shared" si="584"/>
        <v>0</v>
      </c>
      <c r="GP474" s="2">
        <f t="shared" si="585"/>
        <v>0</v>
      </c>
      <c r="GQ474" s="2"/>
      <c r="GR474" s="2">
        <v>0</v>
      </c>
      <c r="GS474" s="2">
        <v>3</v>
      </c>
      <c r="GT474" s="2">
        <v>0</v>
      </c>
      <c r="GU474" s="2" t="s">
        <v>6</v>
      </c>
      <c r="GV474" s="2">
        <f t="shared" si="586"/>
        <v>0</v>
      </c>
      <c r="GW474" s="2">
        <v>1</v>
      </c>
      <c r="GX474" s="2">
        <f t="shared" si="587"/>
        <v>0</v>
      </c>
      <c r="GY474" s="2"/>
      <c r="GZ474" s="2"/>
      <c r="HA474" s="2">
        <v>0</v>
      </c>
      <c r="HB474" s="2">
        <v>0</v>
      </c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18</v>
      </c>
      <c r="B475">
        <v>1</v>
      </c>
      <c r="C475">
        <v>955</v>
      </c>
      <c r="E475" t="s">
        <v>765</v>
      </c>
      <c r="F475" t="s">
        <v>766</v>
      </c>
      <c r="G475" t="s">
        <v>767</v>
      </c>
      <c r="H475" t="s">
        <v>464</v>
      </c>
      <c r="I475">
        <f>I471*J475</f>
        <v>15</v>
      </c>
      <c r="J475">
        <v>9.375</v>
      </c>
      <c r="O475">
        <f t="shared" si="551"/>
        <v>7864.13</v>
      </c>
      <c r="P475">
        <f t="shared" si="552"/>
        <v>7864.13</v>
      </c>
      <c r="Q475">
        <f t="shared" si="553"/>
        <v>0</v>
      </c>
      <c r="R475">
        <f t="shared" si="554"/>
        <v>0</v>
      </c>
      <c r="S475">
        <f t="shared" si="555"/>
        <v>0</v>
      </c>
      <c r="T475">
        <f t="shared" si="556"/>
        <v>0</v>
      </c>
      <c r="U475">
        <f t="shared" si="557"/>
        <v>0</v>
      </c>
      <c r="V475">
        <f t="shared" si="558"/>
        <v>0</v>
      </c>
      <c r="W475">
        <f t="shared" si="559"/>
        <v>0</v>
      </c>
      <c r="X475">
        <f t="shared" si="560"/>
        <v>0</v>
      </c>
      <c r="Y475">
        <f t="shared" si="561"/>
        <v>0</v>
      </c>
      <c r="AA475">
        <v>16697019</v>
      </c>
      <c r="AB475">
        <f t="shared" si="562"/>
        <v>79.92</v>
      </c>
      <c r="AC475">
        <f t="shared" si="563"/>
        <v>79.92</v>
      </c>
      <c r="AD475">
        <f>ROUND((((ET475)-(EU475))+AE475),2)</f>
        <v>0</v>
      </c>
      <c r="AE475">
        <f t="shared" si="588"/>
        <v>0</v>
      </c>
      <c r="AF475">
        <f t="shared" si="588"/>
        <v>0</v>
      </c>
      <c r="AG475">
        <f t="shared" si="566"/>
        <v>0</v>
      </c>
      <c r="AH475">
        <f t="shared" si="589"/>
        <v>0</v>
      </c>
      <c r="AI475">
        <f t="shared" si="589"/>
        <v>0</v>
      </c>
      <c r="AJ475">
        <f t="shared" si="568"/>
        <v>0</v>
      </c>
      <c r="AK475">
        <v>79.92</v>
      </c>
      <c r="AL475">
        <v>79.92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115</v>
      </c>
      <c r="AU475">
        <v>71</v>
      </c>
      <c r="AV475">
        <v>1</v>
      </c>
      <c r="AW475">
        <v>1</v>
      </c>
      <c r="AZ475">
        <v>6.56</v>
      </c>
      <c r="BA475">
        <v>1</v>
      </c>
      <c r="BB475">
        <v>1</v>
      </c>
      <c r="BC475">
        <v>6.56</v>
      </c>
      <c r="BD475" t="s">
        <v>6</v>
      </c>
      <c r="BE475" t="s">
        <v>6</v>
      </c>
      <c r="BF475" t="s">
        <v>6</v>
      </c>
      <c r="BG475" t="s">
        <v>6</v>
      </c>
      <c r="BH475">
        <v>3</v>
      </c>
      <c r="BI475">
        <v>1</v>
      </c>
      <c r="BJ475" t="s">
        <v>768</v>
      </c>
      <c r="BM475">
        <v>17001</v>
      </c>
      <c r="BN475">
        <v>0</v>
      </c>
      <c r="BO475" t="s">
        <v>6</v>
      </c>
      <c r="BP475">
        <v>0</v>
      </c>
      <c r="BQ475">
        <v>2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6</v>
      </c>
      <c r="BZ475">
        <v>128</v>
      </c>
      <c r="CA475">
        <v>83</v>
      </c>
      <c r="CF475">
        <v>0</v>
      </c>
      <c r="CG475">
        <v>0</v>
      </c>
      <c r="CM475">
        <v>0</v>
      </c>
      <c r="CN475" t="s">
        <v>6</v>
      </c>
      <c r="CO475">
        <v>0</v>
      </c>
      <c r="CP475">
        <f t="shared" si="569"/>
        <v>7864.13</v>
      </c>
      <c r="CQ475">
        <f t="shared" si="570"/>
        <v>524.27519999999993</v>
      </c>
      <c r="CR475">
        <f t="shared" si="571"/>
        <v>0</v>
      </c>
      <c r="CS475">
        <f t="shared" si="572"/>
        <v>0</v>
      </c>
      <c r="CT475">
        <f t="shared" si="573"/>
        <v>0</v>
      </c>
      <c r="CU475">
        <f t="shared" si="574"/>
        <v>0</v>
      </c>
      <c r="CV475">
        <f t="shared" si="575"/>
        <v>0</v>
      </c>
      <c r="CW475">
        <f t="shared" si="576"/>
        <v>0</v>
      </c>
      <c r="CX475">
        <f t="shared" si="577"/>
        <v>0</v>
      </c>
      <c r="CY475">
        <f t="shared" si="578"/>
        <v>0</v>
      </c>
      <c r="CZ475">
        <f t="shared" si="579"/>
        <v>0</v>
      </c>
      <c r="DC475" t="s">
        <v>6</v>
      </c>
      <c r="DD475" t="s">
        <v>6</v>
      </c>
      <c r="DE475" t="s">
        <v>6</v>
      </c>
      <c r="DF475" t="s">
        <v>6</v>
      </c>
      <c r="DG475" t="s">
        <v>6</v>
      </c>
      <c r="DH475" t="s">
        <v>6</v>
      </c>
      <c r="DI475" t="s">
        <v>6</v>
      </c>
      <c r="DJ475" t="s">
        <v>6</v>
      </c>
      <c r="DK475" t="s">
        <v>6</v>
      </c>
      <c r="DL475" t="s">
        <v>6</v>
      </c>
      <c r="DM475" t="s">
        <v>6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464</v>
      </c>
      <c r="DW475" t="s">
        <v>464</v>
      </c>
      <c r="DX475">
        <v>1</v>
      </c>
      <c r="EE475">
        <v>16510515</v>
      </c>
      <c r="EF475">
        <v>2</v>
      </c>
      <c r="EG475" t="s">
        <v>40</v>
      </c>
      <c r="EH475">
        <v>0</v>
      </c>
      <c r="EI475" t="s">
        <v>6</v>
      </c>
      <c r="EJ475">
        <v>1</v>
      </c>
      <c r="EK475">
        <v>17001</v>
      </c>
      <c r="EL475" t="s">
        <v>166</v>
      </c>
      <c r="EM475" t="s">
        <v>167</v>
      </c>
      <c r="EO475" t="s">
        <v>6</v>
      </c>
      <c r="EQ475">
        <v>0</v>
      </c>
      <c r="ER475">
        <v>79.92</v>
      </c>
      <c r="ES475">
        <v>79.92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580"/>
        <v>0</v>
      </c>
      <c r="FS475">
        <v>0</v>
      </c>
      <c r="FT475" t="s">
        <v>44</v>
      </c>
      <c r="FU475" t="s">
        <v>45</v>
      </c>
      <c r="FX475">
        <v>115.2</v>
      </c>
      <c r="FY475">
        <v>70.55</v>
      </c>
      <c r="GA475" t="s">
        <v>6</v>
      </c>
      <c r="GD475">
        <v>0</v>
      </c>
      <c r="GF475">
        <v>-1120611414</v>
      </c>
      <c r="GG475">
        <v>1</v>
      </c>
      <c r="GH475">
        <v>1</v>
      </c>
      <c r="GI475">
        <v>4</v>
      </c>
      <c r="GJ475">
        <v>0</v>
      </c>
      <c r="GK475">
        <f>ROUND(R475*(S12)/100,2)</f>
        <v>0</v>
      </c>
      <c r="GL475">
        <f t="shared" si="581"/>
        <v>0</v>
      </c>
      <c r="GM475">
        <f t="shared" si="582"/>
        <v>7864.13</v>
      </c>
      <c r="GN475">
        <f t="shared" si="583"/>
        <v>7864.13</v>
      </c>
      <c r="GO475">
        <f t="shared" si="584"/>
        <v>0</v>
      </c>
      <c r="GP475">
        <f t="shared" si="585"/>
        <v>0</v>
      </c>
      <c r="GR475">
        <v>0</v>
      </c>
      <c r="GS475">
        <v>3</v>
      </c>
      <c r="GT475">
        <v>0</v>
      </c>
      <c r="GU475" t="s">
        <v>6</v>
      </c>
      <c r="GV475">
        <f t="shared" si="586"/>
        <v>0</v>
      </c>
      <c r="GW475">
        <v>1</v>
      </c>
      <c r="GX475">
        <f t="shared" si="587"/>
        <v>0</v>
      </c>
      <c r="HA475">
        <v>0</v>
      </c>
      <c r="HB475">
        <v>0</v>
      </c>
      <c r="IK475">
        <v>0</v>
      </c>
    </row>
    <row r="476" spans="1:255" x14ac:dyDescent="0.2">
      <c r="A476" s="2">
        <v>17</v>
      </c>
      <c r="B476" s="2">
        <v>1</v>
      </c>
      <c r="C476" s="2">
        <f>ROW(SmtRes!A973)</f>
        <v>973</v>
      </c>
      <c r="D476" s="2">
        <f>ROW(EtalonRes!A959)</f>
        <v>959</v>
      </c>
      <c r="E476" s="2" t="s">
        <v>769</v>
      </c>
      <c r="F476" s="2" t="s">
        <v>770</v>
      </c>
      <c r="G476" s="2" t="s">
        <v>771</v>
      </c>
      <c r="H476" s="2" t="s">
        <v>162</v>
      </c>
      <c r="I476" s="2">
        <f>ROUND(1/10,9)</f>
        <v>0.1</v>
      </c>
      <c r="J476" s="2">
        <v>0</v>
      </c>
      <c r="K476" s="2"/>
      <c r="L476" s="2"/>
      <c r="M476" s="2"/>
      <c r="N476" s="2"/>
      <c r="O476" s="2">
        <f t="shared" si="551"/>
        <v>50.57</v>
      </c>
      <c r="P476" s="2">
        <f t="shared" si="552"/>
        <v>19.170000000000002</v>
      </c>
      <c r="Q476" s="2">
        <f t="shared" si="553"/>
        <v>4.45</v>
      </c>
      <c r="R476" s="2">
        <f t="shared" si="554"/>
        <v>1.1100000000000001</v>
      </c>
      <c r="S476" s="2">
        <f t="shared" si="555"/>
        <v>26.95</v>
      </c>
      <c r="T476" s="2">
        <f t="shared" si="556"/>
        <v>0</v>
      </c>
      <c r="U476" s="2">
        <f t="shared" si="557"/>
        <v>2.8336000000000001</v>
      </c>
      <c r="V476" s="2">
        <f t="shared" si="558"/>
        <v>8.8749999999999996E-2</v>
      </c>
      <c r="W476" s="2">
        <f t="shared" si="559"/>
        <v>0</v>
      </c>
      <c r="X476" s="2">
        <f t="shared" si="560"/>
        <v>32.270000000000003</v>
      </c>
      <c r="Y476" s="2">
        <f t="shared" si="561"/>
        <v>19.920000000000002</v>
      </c>
      <c r="Z476" s="2"/>
      <c r="AA476" s="2">
        <v>16697018</v>
      </c>
      <c r="AB476" s="2">
        <f t="shared" si="562"/>
        <v>505.69</v>
      </c>
      <c r="AC476" s="2">
        <f t="shared" si="563"/>
        <v>191.67</v>
      </c>
      <c r="AD476" s="2">
        <f>ROUND(((((ET476*1.25))-((EU476*1.25)))+AE476),2)</f>
        <v>44.54</v>
      </c>
      <c r="AE476" s="2">
        <f>ROUND(((EU476*1.25)),2)</f>
        <v>11.05</v>
      </c>
      <c r="AF476" s="2">
        <f>ROUND(((EV476*1.15)),2)</f>
        <v>269.48</v>
      </c>
      <c r="AG476" s="2">
        <f t="shared" si="566"/>
        <v>0</v>
      </c>
      <c r="AH476" s="2">
        <f>((EW476*1.15))</f>
        <v>28.335999999999999</v>
      </c>
      <c r="AI476" s="2">
        <f>((EX476*1.25))</f>
        <v>0.88749999999999996</v>
      </c>
      <c r="AJ476" s="2">
        <f t="shared" si="568"/>
        <v>0</v>
      </c>
      <c r="AK476" s="2">
        <v>461.63</v>
      </c>
      <c r="AL476" s="2">
        <v>191.67</v>
      </c>
      <c r="AM476" s="2">
        <v>35.630000000000003</v>
      </c>
      <c r="AN476" s="2">
        <v>8.84</v>
      </c>
      <c r="AO476" s="2">
        <v>234.33</v>
      </c>
      <c r="AP476" s="2">
        <v>0</v>
      </c>
      <c r="AQ476" s="2">
        <v>24.64</v>
      </c>
      <c r="AR476" s="2">
        <v>0.71</v>
      </c>
      <c r="AS476" s="2">
        <v>0</v>
      </c>
      <c r="AT476" s="2">
        <v>115</v>
      </c>
      <c r="AU476" s="2">
        <v>71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6</v>
      </c>
      <c r="BE476" s="2" t="s">
        <v>6</v>
      </c>
      <c r="BF476" s="2" t="s">
        <v>6</v>
      </c>
      <c r="BG476" s="2" t="s">
        <v>6</v>
      </c>
      <c r="BH476" s="2">
        <v>0</v>
      </c>
      <c r="BI476" s="2">
        <v>1</v>
      </c>
      <c r="BJ476" s="2" t="s">
        <v>772</v>
      </c>
      <c r="BK476" s="2"/>
      <c r="BL476" s="2"/>
      <c r="BM476" s="2">
        <v>17001</v>
      </c>
      <c r="BN476" s="2">
        <v>0</v>
      </c>
      <c r="BO476" s="2" t="s">
        <v>6</v>
      </c>
      <c r="BP476" s="2">
        <v>0</v>
      </c>
      <c r="BQ476" s="2">
        <v>2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6</v>
      </c>
      <c r="BZ476" s="2">
        <v>128</v>
      </c>
      <c r="CA476" s="2">
        <v>83</v>
      </c>
      <c r="CB476" s="2"/>
      <c r="CC476" s="2"/>
      <c r="CD476" s="2"/>
      <c r="CE476" s="2"/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1430</v>
      </c>
      <c r="CO476" s="2">
        <v>0</v>
      </c>
      <c r="CP476" s="2">
        <f t="shared" si="569"/>
        <v>50.57</v>
      </c>
      <c r="CQ476" s="2">
        <f t="shared" si="570"/>
        <v>191.67</v>
      </c>
      <c r="CR476" s="2">
        <f t="shared" si="571"/>
        <v>44.54</v>
      </c>
      <c r="CS476" s="2">
        <f t="shared" si="572"/>
        <v>11.05</v>
      </c>
      <c r="CT476" s="2">
        <f t="shared" si="573"/>
        <v>269.48</v>
      </c>
      <c r="CU476" s="2">
        <f t="shared" si="574"/>
        <v>0</v>
      </c>
      <c r="CV476" s="2">
        <f t="shared" si="575"/>
        <v>28.335999999999999</v>
      </c>
      <c r="CW476" s="2">
        <f t="shared" si="576"/>
        <v>0.88749999999999996</v>
      </c>
      <c r="CX476" s="2">
        <f t="shared" si="577"/>
        <v>0</v>
      </c>
      <c r="CY476" s="2">
        <f t="shared" si="578"/>
        <v>32.268999999999998</v>
      </c>
      <c r="CZ476" s="2">
        <f t="shared" si="579"/>
        <v>19.922599999999999</v>
      </c>
      <c r="DA476" s="2"/>
      <c r="DB476" s="2"/>
      <c r="DC476" s="2" t="s">
        <v>6</v>
      </c>
      <c r="DD476" s="2" t="s">
        <v>6</v>
      </c>
      <c r="DE476" s="2" t="s">
        <v>38</v>
      </c>
      <c r="DF476" s="2" t="s">
        <v>38</v>
      </c>
      <c r="DG476" s="2" t="s">
        <v>39</v>
      </c>
      <c r="DH476" s="2" t="s">
        <v>6</v>
      </c>
      <c r="DI476" s="2" t="s">
        <v>39</v>
      </c>
      <c r="DJ476" s="2" t="s">
        <v>38</v>
      </c>
      <c r="DK476" s="2" t="s">
        <v>6</v>
      </c>
      <c r="DL476" s="2" t="s">
        <v>6</v>
      </c>
      <c r="DM476" s="2" t="s">
        <v>6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1013</v>
      </c>
      <c r="DV476" s="2" t="s">
        <v>162</v>
      </c>
      <c r="DW476" s="2" t="s">
        <v>162</v>
      </c>
      <c r="DX476" s="2">
        <v>1</v>
      </c>
      <c r="DY476" s="2"/>
      <c r="DZ476" s="2"/>
      <c r="EA476" s="2"/>
      <c r="EB476" s="2"/>
      <c r="EC476" s="2"/>
      <c r="ED476" s="2"/>
      <c r="EE476" s="2">
        <v>16510515</v>
      </c>
      <c r="EF476" s="2">
        <v>2</v>
      </c>
      <c r="EG476" s="2" t="s">
        <v>40</v>
      </c>
      <c r="EH476" s="2">
        <v>0</v>
      </c>
      <c r="EI476" s="2" t="s">
        <v>6</v>
      </c>
      <c r="EJ476" s="2">
        <v>1</v>
      </c>
      <c r="EK476" s="2">
        <v>17001</v>
      </c>
      <c r="EL476" s="2" t="s">
        <v>166</v>
      </c>
      <c r="EM476" s="2" t="s">
        <v>167</v>
      </c>
      <c r="EN476" s="2"/>
      <c r="EO476" s="2" t="s">
        <v>43</v>
      </c>
      <c r="EP476" s="2"/>
      <c r="EQ476" s="2">
        <v>131072</v>
      </c>
      <c r="ER476" s="2">
        <v>461.63</v>
      </c>
      <c r="ES476" s="2">
        <v>191.67</v>
      </c>
      <c r="ET476" s="2">
        <v>35.630000000000003</v>
      </c>
      <c r="EU476" s="2">
        <v>8.84</v>
      </c>
      <c r="EV476" s="2">
        <v>234.33</v>
      </c>
      <c r="EW476" s="2">
        <v>24.64</v>
      </c>
      <c r="EX476" s="2">
        <v>0.71</v>
      </c>
      <c r="EY476" s="2">
        <v>0</v>
      </c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80"/>
        <v>0</v>
      </c>
      <c r="FS476" s="2">
        <v>0</v>
      </c>
      <c r="FT476" s="2" t="s">
        <v>44</v>
      </c>
      <c r="FU476" s="2" t="s">
        <v>45</v>
      </c>
      <c r="FV476" s="2"/>
      <c r="FW476" s="2"/>
      <c r="FX476" s="2">
        <v>115.2</v>
      </c>
      <c r="FY476" s="2">
        <v>70.55</v>
      </c>
      <c r="FZ476" s="2"/>
      <c r="GA476" s="2" t="s">
        <v>6</v>
      </c>
      <c r="GB476" s="2"/>
      <c r="GC476" s="2"/>
      <c r="GD476" s="2">
        <v>0</v>
      </c>
      <c r="GE476" s="2"/>
      <c r="GF476" s="2">
        <v>316104546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si="581"/>
        <v>0</v>
      </c>
      <c r="GM476" s="2">
        <f t="shared" si="582"/>
        <v>102.76</v>
      </c>
      <c r="GN476" s="2">
        <f t="shared" si="583"/>
        <v>102.76</v>
      </c>
      <c r="GO476" s="2">
        <f t="shared" si="584"/>
        <v>0</v>
      </c>
      <c r="GP476" s="2">
        <f t="shared" si="585"/>
        <v>0</v>
      </c>
      <c r="GQ476" s="2"/>
      <c r="GR476" s="2">
        <v>0</v>
      </c>
      <c r="GS476" s="2">
        <v>3</v>
      </c>
      <c r="GT476" s="2">
        <v>0</v>
      </c>
      <c r="GU476" s="2" t="s">
        <v>6</v>
      </c>
      <c r="GV476" s="2">
        <f t="shared" si="586"/>
        <v>0</v>
      </c>
      <c r="GW476" s="2">
        <v>1</v>
      </c>
      <c r="GX476" s="2">
        <f t="shared" si="587"/>
        <v>0</v>
      </c>
      <c r="GY476" s="2"/>
      <c r="GZ476" s="2"/>
      <c r="HA476" s="2">
        <v>0</v>
      </c>
      <c r="HB476" s="2">
        <v>0</v>
      </c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17</v>
      </c>
      <c r="B477">
        <v>1</v>
      </c>
      <c r="C477">
        <f>ROW(SmtRes!A990)</f>
        <v>990</v>
      </c>
      <c r="D477">
        <f>ROW(EtalonRes!A974)</f>
        <v>974</v>
      </c>
      <c r="E477" t="s">
        <v>769</v>
      </c>
      <c r="F477" t="s">
        <v>770</v>
      </c>
      <c r="G477" t="s">
        <v>771</v>
      </c>
      <c r="H477" t="s">
        <v>162</v>
      </c>
      <c r="I477">
        <f>ROUND(1/10,9)</f>
        <v>0.1</v>
      </c>
      <c r="J477">
        <v>0</v>
      </c>
      <c r="O477">
        <f t="shared" si="551"/>
        <v>331.74</v>
      </c>
      <c r="P477">
        <f t="shared" si="552"/>
        <v>125.74</v>
      </c>
      <c r="Q477">
        <f t="shared" si="553"/>
        <v>29.22</v>
      </c>
      <c r="R477">
        <f t="shared" si="554"/>
        <v>7.25</v>
      </c>
      <c r="S477">
        <f t="shared" si="555"/>
        <v>176.78</v>
      </c>
      <c r="T477">
        <f t="shared" si="556"/>
        <v>0</v>
      </c>
      <c r="U477">
        <f t="shared" si="557"/>
        <v>2.8336000000000001</v>
      </c>
      <c r="V477">
        <f t="shared" si="558"/>
        <v>8.8749999999999996E-2</v>
      </c>
      <c r="W477">
        <f t="shared" si="559"/>
        <v>0</v>
      </c>
      <c r="X477">
        <f t="shared" si="560"/>
        <v>211.63</v>
      </c>
      <c r="Y477">
        <f t="shared" si="561"/>
        <v>130.66</v>
      </c>
      <c r="AA477">
        <v>16697019</v>
      </c>
      <c r="AB477">
        <f t="shared" si="562"/>
        <v>505.69</v>
      </c>
      <c r="AC477">
        <f t="shared" si="563"/>
        <v>191.67</v>
      </c>
      <c r="AD477">
        <f>ROUND(((((ET477*1.25))-((EU477*1.25)))+AE477),2)</f>
        <v>44.54</v>
      </c>
      <c r="AE477">
        <f>ROUND(((EU477*1.25)),2)</f>
        <v>11.05</v>
      </c>
      <c r="AF477">
        <f>ROUND(((EV477*1.15)),2)</f>
        <v>269.48</v>
      </c>
      <c r="AG477">
        <f t="shared" si="566"/>
        <v>0</v>
      </c>
      <c r="AH477">
        <f>((EW477*1.15))</f>
        <v>28.335999999999999</v>
      </c>
      <c r="AI477">
        <f>((EX477*1.25))</f>
        <v>0.88749999999999996</v>
      </c>
      <c r="AJ477">
        <f t="shared" si="568"/>
        <v>0</v>
      </c>
      <c r="AK477">
        <v>461.63</v>
      </c>
      <c r="AL477">
        <v>191.67</v>
      </c>
      <c r="AM477">
        <v>35.630000000000003</v>
      </c>
      <c r="AN477">
        <v>8.84</v>
      </c>
      <c r="AO477">
        <v>234.33</v>
      </c>
      <c r="AP477">
        <v>0</v>
      </c>
      <c r="AQ477">
        <v>24.64</v>
      </c>
      <c r="AR477">
        <v>0.71</v>
      </c>
      <c r="AS477">
        <v>0</v>
      </c>
      <c r="AT477">
        <v>115</v>
      </c>
      <c r="AU477">
        <v>71</v>
      </c>
      <c r="AV477">
        <v>1</v>
      </c>
      <c r="AW477">
        <v>1</v>
      </c>
      <c r="AZ477">
        <v>6.56</v>
      </c>
      <c r="BA477">
        <v>6.56</v>
      </c>
      <c r="BB477">
        <v>6.56</v>
      </c>
      <c r="BC477">
        <v>6.56</v>
      </c>
      <c r="BD477" t="s">
        <v>6</v>
      </c>
      <c r="BE477" t="s">
        <v>6</v>
      </c>
      <c r="BF477" t="s">
        <v>6</v>
      </c>
      <c r="BG477" t="s">
        <v>6</v>
      </c>
      <c r="BH477">
        <v>0</v>
      </c>
      <c r="BI477">
        <v>1</v>
      </c>
      <c r="BJ477" t="s">
        <v>772</v>
      </c>
      <c r="BM477">
        <v>17001</v>
      </c>
      <c r="BN477">
        <v>0</v>
      </c>
      <c r="BO477" t="s">
        <v>6</v>
      </c>
      <c r="BP477">
        <v>0</v>
      </c>
      <c r="BQ477">
        <v>2</v>
      </c>
      <c r="BR477">
        <v>0</v>
      </c>
      <c r="BS477">
        <v>6.56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6</v>
      </c>
      <c r="BZ477">
        <v>128</v>
      </c>
      <c r="CA477">
        <v>83</v>
      </c>
      <c r="CF477">
        <v>0</v>
      </c>
      <c r="CG477">
        <v>0</v>
      </c>
      <c r="CM477">
        <v>0</v>
      </c>
      <c r="CN477" t="s">
        <v>1430</v>
      </c>
      <c r="CO477">
        <v>0</v>
      </c>
      <c r="CP477">
        <f t="shared" si="569"/>
        <v>331.74</v>
      </c>
      <c r="CQ477">
        <f t="shared" si="570"/>
        <v>1257.3551999999997</v>
      </c>
      <c r="CR477">
        <f t="shared" si="571"/>
        <v>292.18239999999997</v>
      </c>
      <c r="CS477">
        <f t="shared" si="572"/>
        <v>72.488</v>
      </c>
      <c r="CT477">
        <f t="shared" si="573"/>
        <v>1767.7888</v>
      </c>
      <c r="CU477">
        <f t="shared" si="574"/>
        <v>0</v>
      </c>
      <c r="CV477">
        <f t="shared" si="575"/>
        <v>28.335999999999999</v>
      </c>
      <c r="CW477">
        <f t="shared" si="576"/>
        <v>0.88749999999999996</v>
      </c>
      <c r="CX477">
        <f t="shared" si="577"/>
        <v>0</v>
      </c>
      <c r="CY477">
        <f t="shared" si="578"/>
        <v>211.6345</v>
      </c>
      <c r="CZ477">
        <f t="shared" si="579"/>
        <v>130.66129999999998</v>
      </c>
      <c r="DC477" t="s">
        <v>6</v>
      </c>
      <c r="DD477" t="s">
        <v>6</v>
      </c>
      <c r="DE477" t="s">
        <v>38</v>
      </c>
      <c r="DF477" t="s">
        <v>38</v>
      </c>
      <c r="DG477" t="s">
        <v>39</v>
      </c>
      <c r="DH477" t="s">
        <v>6</v>
      </c>
      <c r="DI477" t="s">
        <v>39</v>
      </c>
      <c r="DJ477" t="s">
        <v>38</v>
      </c>
      <c r="DK477" t="s">
        <v>6</v>
      </c>
      <c r="DL477" t="s">
        <v>6</v>
      </c>
      <c r="DM477" t="s">
        <v>6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162</v>
      </c>
      <c r="DW477" t="s">
        <v>162</v>
      </c>
      <c r="DX477">
        <v>1</v>
      </c>
      <c r="EE477">
        <v>16510515</v>
      </c>
      <c r="EF477">
        <v>2</v>
      </c>
      <c r="EG477" t="s">
        <v>40</v>
      </c>
      <c r="EH477">
        <v>0</v>
      </c>
      <c r="EI477" t="s">
        <v>6</v>
      </c>
      <c r="EJ477">
        <v>1</v>
      </c>
      <c r="EK477">
        <v>17001</v>
      </c>
      <c r="EL477" t="s">
        <v>166</v>
      </c>
      <c r="EM477" t="s">
        <v>167</v>
      </c>
      <c r="EO477" t="s">
        <v>43</v>
      </c>
      <c r="EQ477">
        <v>131072</v>
      </c>
      <c r="ER477">
        <v>461.63</v>
      </c>
      <c r="ES477">
        <v>191.67</v>
      </c>
      <c r="ET477">
        <v>35.630000000000003</v>
      </c>
      <c r="EU477">
        <v>8.84</v>
      </c>
      <c r="EV477">
        <v>234.33</v>
      </c>
      <c r="EW477">
        <v>24.64</v>
      </c>
      <c r="EX477">
        <v>0.71</v>
      </c>
      <c r="EY477">
        <v>0</v>
      </c>
      <c r="FQ477">
        <v>0</v>
      </c>
      <c r="FR477">
        <f t="shared" si="580"/>
        <v>0</v>
      </c>
      <c r="FS477">
        <v>0</v>
      </c>
      <c r="FT477" t="s">
        <v>44</v>
      </c>
      <c r="FU477" t="s">
        <v>45</v>
      </c>
      <c r="FX477">
        <v>115.2</v>
      </c>
      <c r="FY477">
        <v>70.55</v>
      </c>
      <c r="GA477" t="s">
        <v>6</v>
      </c>
      <c r="GD477">
        <v>0</v>
      </c>
      <c r="GF477">
        <v>316104546</v>
      </c>
      <c r="GG477">
        <v>1</v>
      </c>
      <c r="GH477">
        <v>1</v>
      </c>
      <c r="GI477">
        <v>4</v>
      </c>
      <c r="GJ477">
        <v>0</v>
      </c>
      <c r="GK477">
        <f>ROUND(R477*(S12)/100,2)</f>
        <v>0</v>
      </c>
      <c r="GL477">
        <f t="shared" si="581"/>
        <v>0</v>
      </c>
      <c r="GM477">
        <f t="shared" si="582"/>
        <v>674.03</v>
      </c>
      <c r="GN477">
        <f t="shared" si="583"/>
        <v>674.03</v>
      </c>
      <c r="GO477">
        <f t="shared" si="584"/>
        <v>0</v>
      </c>
      <c r="GP477">
        <f t="shared" si="585"/>
        <v>0</v>
      </c>
      <c r="GR477">
        <v>0</v>
      </c>
      <c r="GS477">
        <v>3</v>
      </c>
      <c r="GT477">
        <v>0</v>
      </c>
      <c r="GU477" t="s">
        <v>6</v>
      </c>
      <c r="GV477">
        <f t="shared" si="586"/>
        <v>0</v>
      </c>
      <c r="GW477">
        <v>1</v>
      </c>
      <c r="GX477">
        <f t="shared" si="587"/>
        <v>0</v>
      </c>
      <c r="HA477">
        <v>0</v>
      </c>
      <c r="HB477">
        <v>0</v>
      </c>
      <c r="IK477">
        <v>0</v>
      </c>
    </row>
    <row r="478" spans="1:255" x14ac:dyDescent="0.2">
      <c r="A478" s="2">
        <v>18</v>
      </c>
      <c r="B478" s="2">
        <v>1</v>
      </c>
      <c r="C478" s="2">
        <v>963</v>
      </c>
      <c r="D478" s="2"/>
      <c r="E478" s="2" t="s">
        <v>773</v>
      </c>
      <c r="F478" s="2" t="s">
        <v>744</v>
      </c>
      <c r="G478" s="2" t="s">
        <v>745</v>
      </c>
      <c r="H478" s="2" t="s">
        <v>593</v>
      </c>
      <c r="I478" s="2">
        <f>I476*J478</f>
        <v>0.04</v>
      </c>
      <c r="J478" s="2">
        <v>0.39999999999999997</v>
      </c>
      <c r="K478" s="2"/>
      <c r="L478" s="2"/>
      <c r="M478" s="2"/>
      <c r="N478" s="2"/>
      <c r="O478" s="2">
        <f t="shared" si="551"/>
        <v>1.84</v>
      </c>
      <c r="P478" s="2">
        <f t="shared" si="552"/>
        <v>1.84</v>
      </c>
      <c r="Q478" s="2">
        <f t="shared" si="553"/>
        <v>0</v>
      </c>
      <c r="R478" s="2">
        <f t="shared" si="554"/>
        <v>0</v>
      </c>
      <c r="S478" s="2">
        <f t="shared" si="555"/>
        <v>0</v>
      </c>
      <c r="T478" s="2">
        <f t="shared" si="556"/>
        <v>0</v>
      </c>
      <c r="U478" s="2">
        <f t="shared" si="557"/>
        <v>0</v>
      </c>
      <c r="V478" s="2">
        <f t="shared" si="558"/>
        <v>0</v>
      </c>
      <c r="W478" s="2">
        <f t="shared" si="559"/>
        <v>0</v>
      </c>
      <c r="X478" s="2">
        <f t="shared" si="560"/>
        <v>0</v>
      </c>
      <c r="Y478" s="2">
        <f t="shared" si="561"/>
        <v>0</v>
      </c>
      <c r="Z478" s="2"/>
      <c r="AA478" s="2">
        <v>16697018</v>
      </c>
      <c r="AB478" s="2">
        <f t="shared" si="562"/>
        <v>45.9</v>
      </c>
      <c r="AC478" s="2">
        <f t="shared" si="563"/>
        <v>45.9</v>
      </c>
      <c r="AD478" s="2">
        <f t="shared" ref="AD478:AD489" si="590">ROUND((((ET478)-(EU478))+AE478),2)</f>
        <v>0</v>
      </c>
      <c r="AE478" s="2">
        <f t="shared" ref="AE478:AE489" si="591">ROUND((EU478),2)</f>
        <v>0</v>
      </c>
      <c r="AF478" s="2">
        <f t="shared" ref="AF478:AF489" si="592">ROUND((EV478),2)</f>
        <v>0</v>
      </c>
      <c r="AG478" s="2">
        <f t="shared" si="566"/>
        <v>0</v>
      </c>
      <c r="AH478" s="2">
        <f t="shared" ref="AH478:AH489" si="593">(EW478)</f>
        <v>0</v>
      </c>
      <c r="AI478" s="2">
        <f t="shared" ref="AI478:AI489" si="594">(EX478)</f>
        <v>0</v>
      </c>
      <c r="AJ478" s="2">
        <f t="shared" si="568"/>
        <v>0</v>
      </c>
      <c r="AK478" s="2">
        <v>45.9</v>
      </c>
      <c r="AL478" s="2">
        <v>45.9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115</v>
      </c>
      <c r="AU478" s="2">
        <v>71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6</v>
      </c>
      <c r="BE478" s="2" t="s">
        <v>6</v>
      </c>
      <c r="BF478" s="2" t="s">
        <v>6</v>
      </c>
      <c r="BG478" s="2" t="s">
        <v>6</v>
      </c>
      <c r="BH478" s="2">
        <v>3</v>
      </c>
      <c r="BI478" s="2">
        <v>1</v>
      </c>
      <c r="BJ478" s="2" t="s">
        <v>746</v>
      </c>
      <c r="BK478" s="2"/>
      <c r="BL478" s="2"/>
      <c r="BM478" s="2">
        <v>17001</v>
      </c>
      <c r="BN478" s="2">
        <v>0</v>
      </c>
      <c r="BO478" s="2" t="s">
        <v>6</v>
      </c>
      <c r="BP478" s="2">
        <v>0</v>
      </c>
      <c r="BQ478" s="2">
        <v>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6</v>
      </c>
      <c r="BZ478" s="2">
        <v>128</v>
      </c>
      <c r="CA478" s="2">
        <v>83</v>
      </c>
      <c r="CB478" s="2"/>
      <c r="CC478" s="2"/>
      <c r="CD478" s="2"/>
      <c r="CE478" s="2"/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6</v>
      </c>
      <c r="CO478" s="2">
        <v>0</v>
      </c>
      <c r="CP478" s="2">
        <f t="shared" si="569"/>
        <v>1.84</v>
      </c>
      <c r="CQ478" s="2">
        <f t="shared" si="570"/>
        <v>45.9</v>
      </c>
      <c r="CR478" s="2">
        <f t="shared" si="571"/>
        <v>0</v>
      </c>
      <c r="CS478" s="2">
        <f t="shared" si="572"/>
        <v>0</v>
      </c>
      <c r="CT478" s="2">
        <f t="shared" si="573"/>
        <v>0</v>
      </c>
      <c r="CU478" s="2">
        <f t="shared" si="574"/>
        <v>0</v>
      </c>
      <c r="CV478" s="2">
        <f t="shared" si="575"/>
        <v>0</v>
      </c>
      <c r="CW478" s="2">
        <f t="shared" si="576"/>
        <v>0</v>
      </c>
      <c r="CX478" s="2">
        <f t="shared" si="577"/>
        <v>0</v>
      </c>
      <c r="CY478" s="2">
        <f t="shared" si="578"/>
        <v>0</v>
      </c>
      <c r="CZ478" s="2">
        <f t="shared" si="579"/>
        <v>0</v>
      </c>
      <c r="DA478" s="2"/>
      <c r="DB478" s="2"/>
      <c r="DC478" s="2" t="s">
        <v>6</v>
      </c>
      <c r="DD478" s="2" t="s">
        <v>6</v>
      </c>
      <c r="DE478" s="2" t="s">
        <v>6</v>
      </c>
      <c r="DF478" s="2" t="s">
        <v>6</v>
      </c>
      <c r="DG478" s="2" t="s">
        <v>6</v>
      </c>
      <c r="DH478" s="2" t="s">
        <v>6</v>
      </c>
      <c r="DI478" s="2" t="s">
        <v>6</v>
      </c>
      <c r="DJ478" s="2" t="s">
        <v>6</v>
      </c>
      <c r="DK478" s="2" t="s">
        <v>6</v>
      </c>
      <c r="DL478" s="2" t="s">
        <v>6</v>
      </c>
      <c r="DM478" s="2" t="s">
        <v>6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1010</v>
      </c>
      <c r="DV478" s="2" t="s">
        <v>593</v>
      </c>
      <c r="DW478" s="2" t="s">
        <v>593</v>
      </c>
      <c r="DX478" s="2">
        <v>100</v>
      </c>
      <c r="DY478" s="2"/>
      <c r="DZ478" s="2"/>
      <c r="EA478" s="2"/>
      <c r="EB478" s="2"/>
      <c r="EC478" s="2"/>
      <c r="ED478" s="2"/>
      <c r="EE478" s="2">
        <v>16510515</v>
      </c>
      <c r="EF478" s="2">
        <v>2</v>
      </c>
      <c r="EG478" s="2" t="s">
        <v>40</v>
      </c>
      <c r="EH478" s="2">
        <v>0</v>
      </c>
      <c r="EI478" s="2" t="s">
        <v>6</v>
      </c>
      <c r="EJ478" s="2">
        <v>1</v>
      </c>
      <c r="EK478" s="2">
        <v>17001</v>
      </c>
      <c r="EL478" s="2" t="s">
        <v>166</v>
      </c>
      <c r="EM478" s="2" t="s">
        <v>167</v>
      </c>
      <c r="EN478" s="2"/>
      <c r="EO478" s="2" t="s">
        <v>6</v>
      </c>
      <c r="EP478" s="2"/>
      <c r="EQ478" s="2">
        <v>0</v>
      </c>
      <c r="ER478" s="2">
        <v>45.9</v>
      </c>
      <c r="ES478" s="2">
        <v>45.9</v>
      </c>
      <c r="ET478" s="2">
        <v>0</v>
      </c>
      <c r="EU478" s="2">
        <v>0</v>
      </c>
      <c r="EV478" s="2">
        <v>0</v>
      </c>
      <c r="EW478" s="2">
        <v>0</v>
      </c>
      <c r="EX478" s="2">
        <v>0</v>
      </c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580"/>
        <v>0</v>
      </c>
      <c r="FS478" s="2">
        <v>0</v>
      </c>
      <c r="FT478" s="2" t="s">
        <v>44</v>
      </c>
      <c r="FU478" s="2" t="s">
        <v>45</v>
      </c>
      <c r="FV478" s="2"/>
      <c r="FW478" s="2"/>
      <c r="FX478" s="2">
        <v>115.2</v>
      </c>
      <c r="FY478" s="2">
        <v>70.55</v>
      </c>
      <c r="FZ478" s="2"/>
      <c r="GA478" s="2" t="s">
        <v>6</v>
      </c>
      <c r="GB478" s="2"/>
      <c r="GC478" s="2"/>
      <c r="GD478" s="2">
        <v>0</v>
      </c>
      <c r="GE478" s="2"/>
      <c r="GF478" s="2">
        <v>-1552274619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si="581"/>
        <v>0</v>
      </c>
      <c r="GM478" s="2">
        <f t="shared" si="582"/>
        <v>1.84</v>
      </c>
      <c r="GN478" s="2">
        <f t="shared" si="583"/>
        <v>1.84</v>
      </c>
      <c r="GO478" s="2">
        <f t="shared" si="584"/>
        <v>0</v>
      </c>
      <c r="GP478" s="2">
        <f t="shared" si="585"/>
        <v>0</v>
      </c>
      <c r="GQ478" s="2"/>
      <c r="GR478" s="2">
        <v>0</v>
      </c>
      <c r="GS478" s="2">
        <v>3</v>
      </c>
      <c r="GT478" s="2">
        <v>0</v>
      </c>
      <c r="GU478" s="2" t="s">
        <v>6</v>
      </c>
      <c r="GV478" s="2">
        <f t="shared" si="586"/>
        <v>0</v>
      </c>
      <c r="GW478" s="2">
        <v>1</v>
      </c>
      <c r="GX478" s="2">
        <f t="shared" si="587"/>
        <v>0</v>
      </c>
      <c r="GY478" s="2"/>
      <c r="GZ478" s="2"/>
      <c r="HA478" s="2">
        <v>0</v>
      </c>
      <c r="HB478" s="2">
        <v>0</v>
      </c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18</v>
      </c>
      <c r="B479">
        <v>1</v>
      </c>
      <c r="C479">
        <v>980</v>
      </c>
      <c r="E479" t="s">
        <v>773</v>
      </c>
      <c r="F479" t="s">
        <v>744</v>
      </c>
      <c r="G479" t="s">
        <v>745</v>
      </c>
      <c r="H479" t="s">
        <v>593</v>
      </c>
      <c r="I479">
        <f>I477*J479</f>
        <v>0.04</v>
      </c>
      <c r="J479">
        <v>0.39999999999999997</v>
      </c>
      <c r="O479">
        <f t="shared" si="551"/>
        <v>12.04</v>
      </c>
      <c r="P479">
        <f t="shared" si="552"/>
        <v>12.04</v>
      </c>
      <c r="Q479">
        <f t="shared" si="553"/>
        <v>0</v>
      </c>
      <c r="R479">
        <f t="shared" si="554"/>
        <v>0</v>
      </c>
      <c r="S479">
        <f t="shared" si="555"/>
        <v>0</v>
      </c>
      <c r="T479">
        <f t="shared" si="556"/>
        <v>0</v>
      </c>
      <c r="U479">
        <f t="shared" si="557"/>
        <v>0</v>
      </c>
      <c r="V479">
        <f t="shared" si="558"/>
        <v>0</v>
      </c>
      <c r="W479">
        <f t="shared" si="559"/>
        <v>0</v>
      </c>
      <c r="X479">
        <f t="shared" si="560"/>
        <v>0</v>
      </c>
      <c r="Y479">
        <f t="shared" si="561"/>
        <v>0</v>
      </c>
      <c r="AA479">
        <v>16697019</v>
      </c>
      <c r="AB479">
        <f t="shared" si="562"/>
        <v>45.9</v>
      </c>
      <c r="AC479">
        <f t="shared" si="563"/>
        <v>45.9</v>
      </c>
      <c r="AD479">
        <f t="shared" si="590"/>
        <v>0</v>
      </c>
      <c r="AE479">
        <f t="shared" si="591"/>
        <v>0</v>
      </c>
      <c r="AF479">
        <f t="shared" si="592"/>
        <v>0</v>
      </c>
      <c r="AG479">
        <f t="shared" si="566"/>
        <v>0</v>
      </c>
      <c r="AH479">
        <f t="shared" si="593"/>
        <v>0</v>
      </c>
      <c r="AI479">
        <f t="shared" si="594"/>
        <v>0</v>
      </c>
      <c r="AJ479">
        <f t="shared" si="568"/>
        <v>0</v>
      </c>
      <c r="AK479">
        <v>45.9</v>
      </c>
      <c r="AL479">
        <v>45.9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115</v>
      </c>
      <c r="AU479">
        <v>71</v>
      </c>
      <c r="AV479">
        <v>1</v>
      </c>
      <c r="AW479">
        <v>1</v>
      </c>
      <c r="AZ479">
        <v>6.56</v>
      </c>
      <c r="BA479">
        <v>1</v>
      </c>
      <c r="BB479">
        <v>1</v>
      </c>
      <c r="BC479">
        <v>6.56</v>
      </c>
      <c r="BD479" t="s">
        <v>6</v>
      </c>
      <c r="BE479" t="s">
        <v>6</v>
      </c>
      <c r="BF479" t="s">
        <v>6</v>
      </c>
      <c r="BG479" t="s">
        <v>6</v>
      </c>
      <c r="BH479">
        <v>3</v>
      </c>
      <c r="BI479">
        <v>1</v>
      </c>
      <c r="BJ479" t="s">
        <v>746</v>
      </c>
      <c r="BM479">
        <v>17001</v>
      </c>
      <c r="BN479">
        <v>0</v>
      </c>
      <c r="BO479" t="s">
        <v>6</v>
      </c>
      <c r="BP479">
        <v>0</v>
      </c>
      <c r="BQ479">
        <v>2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6</v>
      </c>
      <c r="BZ479">
        <v>128</v>
      </c>
      <c r="CA479">
        <v>83</v>
      </c>
      <c r="CF479">
        <v>0</v>
      </c>
      <c r="CG479">
        <v>0</v>
      </c>
      <c r="CM479">
        <v>0</v>
      </c>
      <c r="CN479" t="s">
        <v>6</v>
      </c>
      <c r="CO479">
        <v>0</v>
      </c>
      <c r="CP479">
        <f t="shared" si="569"/>
        <v>12.04</v>
      </c>
      <c r="CQ479">
        <f t="shared" si="570"/>
        <v>301.10399999999998</v>
      </c>
      <c r="CR479">
        <f t="shared" si="571"/>
        <v>0</v>
      </c>
      <c r="CS479">
        <f t="shared" si="572"/>
        <v>0</v>
      </c>
      <c r="CT479">
        <f t="shared" si="573"/>
        <v>0</v>
      </c>
      <c r="CU479">
        <f t="shared" si="574"/>
        <v>0</v>
      </c>
      <c r="CV479">
        <f t="shared" si="575"/>
        <v>0</v>
      </c>
      <c r="CW479">
        <f t="shared" si="576"/>
        <v>0</v>
      </c>
      <c r="CX479">
        <f t="shared" si="577"/>
        <v>0</v>
      </c>
      <c r="CY479">
        <f t="shared" si="578"/>
        <v>0</v>
      </c>
      <c r="CZ479">
        <f t="shared" si="579"/>
        <v>0</v>
      </c>
      <c r="DC479" t="s">
        <v>6</v>
      </c>
      <c r="DD479" t="s">
        <v>6</v>
      </c>
      <c r="DE479" t="s">
        <v>6</v>
      </c>
      <c r="DF479" t="s">
        <v>6</v>
      </c>
      <c r="DG479" t="s">
        <v>6</v>
      </c>
      <c r="DH479" t="s">
        <v>6</v>
      </c>
      <c r="DI479" t="s">
        <v>6</v>
      </c>
      <c r="DJ479" t="s">
        <v>6</v>
      </c>
      <c r="DK479" t="s">
        <v>6</v>
      </c>
      <c r="DL479" t="s">
        <v>6</v>
      </c>
      <c r="DM479" t="s">
        <v>6</v>
      </c>
      <c r="DN479">
        <v>0</v>
      </c>
      <c r="DO479">
        <v>0</v>
      </c>
      <c r="DP479">
        <v>1</v>
      </c>
      <c r="DQ479">
        <v>1</v>
      </c>
      <c r="DU479">
        <v>1010</v>
      </c>
      <c r="DV479" t="s">
        <v>593</v>
      </c>
      <c r="DW479" t="s">
        <v>593</v>
      </c>
      <c r="DX479">
        <v>100</v>
      </c>
      <c r="EE479">
        <v>16510515</v>
      </c>
      <c r="EF479">
        <v>2</v>
      </c>
      <c r="EG479" t="s">
        <v>40</v>
      </c>
      <c r="EH479">
        <v>0</v>
      </c>
      <c r="EI479" t="s">
        <v>6</v>
      </c>
      <c r="EJ479">
        <v>1</v>
      </c>
      <c r="EK479">
        <v>17001</v>
      </c>
      <c r="EL479" t="s">
        <v>166</v>
      </c>
      <c r="EM479" t="s">
        <v>167</v>
      </c>
      <c r="EO479" t="s">
        <v>6</v>
      </c>
      <c r="EQ479">
        <v>0</v>
      </c>
      <c r="ER479">
        <v>45.9</v>
      </c>
      <c r="ES479">
        <v>45.9</v>
      </c>
      <c r="ET479">
        <v>0</v>
      </c>
      <c r="EU479">
        <v>0</v>
      </c>
      <c r="EV479">
        <v>0</v>
      </c>
      <c r="EW479">
        <v>0</v>
      </c>
      <c r="EX479">
        <v>0</v>
      </c>
      <c r="FQ479">
        <v>0</v>
      </c>
      <c r="FR479">
        <f t="shared" si="580"/>
        <v>0</v>
      </c>
      <c r="FS479">
        <v>0</v>
      </c>
      <c r="FT479" t="s">
        <v>44</v>
      </c>
      <c r="FU479" t="s">
        <v>45</v>
      </c>
      <c r="FX479">
        <v>115.2</v>
      </c>
      <c r="FY479">
        <v>70.55</v>
      </c>
      <c r="GA479" t="s">
        <v>6</v>
      </c>
      <c r="GD479">
        <v>0</v>
      </c>
      <c r="GF479">
        <v>-1552274619</v>
      </c>
      <c r="GG479">
        <v>1</v>
      </c>
      <c r="GH479">
        <v>1</v>
      </c>
      <c r="GI479">
        <v>4</v>
      </c>
      <c r="GJ479">
        <v>0</v>
      </c>
      <c r="GK479">
        <f>ROUND(R479*(S12)/100,2)</f>
        <v>0</v>
      </c>
      <c r="GL479">
        <f t="shared" si="581"/>
        <v>0</v>
      </c>
      <c r="GM479">
        <f t="shared" si="582"/>
        <v>12.04</v>
      </c>
      <c r="GN479">
        <f t="shared" si="583"/>
        <v>12.04</v>
      </c>
      <c r="GO479">
        <f t="shared" si="584"/>
        <v>0</v>
      </c>
      <c r="GP479">
        <f t="shared" si="585"/>
        <v>0</v>
      </c>
      <c r="GR479">
        <v>0</v>
      </c>
      <c r="GS479">
        <v>3</v>
      </c>
      <c r="GT479">
        <v>0</v>
      </c>
      <c r="GU479" t="s">
        <v>6</v>
      </c>
      <c r="GV479">
        <f t="shared" si="586"/>
        <v>0</v>
      </c>
      <c r="GW479">
        <v>1</v>
      </c>
      <c r="GX479">
        <f t="shared" si="587"/>
        <v>0</v>
      </c>
      <c r="HA479">
        <v>0</v>
      </c>
      <c r="HB479">
        <v>0</v>
      </c>
      <c r="IK479">
        <v>0</v>
      </c>
    </row>
    <row r="480" spans="1:255" x14ac:dyDescent="0.2">
      <c r="A480" s="2">
        <v>18</v>
      </c>
      <c r="B480" s="2">
        <v>1</v>
      </c>
      <c r="C480" s="2">
        <v>970</v>
      </c>
      <c r="D480" s="2"/>
      <c r="E480" s="2" t="s">
        <v>774</v>
      </c>
      <c r="F480" s="2" t="s">
        <v>736</v>
      </c>
      <c r="G480" s="2" t="s">
        <v>737</v>
      </c>
      <c r="H480" s="2" t="s">
        <v>279</v>
      </c>
      <c r="I480" s="2">
        <f>I476*J480</f>
        <v>0.4</v>
      </c>
      <c r="J480" s="2">
        <v>4</v>
      </c>
      <c r="K480" s="2"/>
      <c r="L480" s="2"/>
      <c r="M480" s="2"/>
      <c r="N480" s="2"/>
      <c r="O480" s="2">
        <f t="shared" si="551"/>
        <v>7.84</v>
      </c>
      <c r="P480" s="2">
        <f t="shared" si="552"/>
        <v>7.84</v>
      </c>
      <c r="Q480" s="2">
        <f t="shared" si="553"/>
        <v>0</v>
      </c>
      <c r="R480" s="2">
        <f t="shared" si="554"/>
        <v>0</v>
      </c>
      <c r="S480" s="2">
        <f t="shared" si="555"/>
        <v>0</v>
      </c>
      <c r="T480" s="2">
        <f t="shared" si="556"/>
        <v>0</v>
      </c>
      <c r="U480" s="2">
        <f t="shared" si="557"/>
        <v>0</v>
      </c>
      <c r="V480" s="2">
        <f t="shared" si="558"/>
        <v>0</v>
      </c>
      <c r="W480" s="2">
        <f t="shared" si="559"/>
        <v>0</v>
      </c>
      <c r="X480" s="2">
        <f t="shared" si="560"/>
        <v>0</v>
      </c>
      <c r="Y480" s="2">
        <f t="shared" si="561"/>
        <v>0</v>
      </c>
      <c r="Z480" s="2"/>
      <c r="AA480" s="2">
        <v>16697018</v>
      </c>
      <c r="AB480" s="2">
        <f t="shared" si="562"/>
        <v>19.61</v>
      </c>
      <c r="AC480" s="2">
        <f t="shared" si="563"/>
        <v>19.61</v>
      </c>
      <c r="AD480" s="2">
        <f t="shared" si="590"/>
        <v>0</v>
      </c>
      <c r="AE480" s="2">
        <f t="shared" si="591"/>
        <v>0</v>
      </c>
      <c r="AF480" s="2">
        <f t="shared" si="592"/>
        <v>0</v>
      </c>
      <c r="AG480" s="2">
        <f t="shared" si="566"/>
        <v>0</v>
      </c>
      <c r="AH480" s="2">
        <f t="shared" si="593"/>
        <v>0</v>
      </c>
      <c r="AI480" s="2">
        <f t="shared" si="594"/>
        <v>0</v>
      </c>
      <c r="AJ480" s="2">
        <f t="shared" si="568"/>
        <v>0</v>
      </c>
      <c r="AK480" s="2">
        <v>19.61</v>
      </c>
      <c r="AL480" s="2">
        <v>19.61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115</v>
      </c>
      <c r="AU480" s="2">
        <v>71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6</v>
      </c>
      <c r="BE480" s="2" t="s">
        <v>6</v>
      </c>
      <c r="BF480" s="2" t="s">
        <v>6</v>
      </c>
      <c r="BG480" s="2" t="s">
        <v>6</v>
      </c>
      <c r="BH480" s="2">
        <v>3</v>
      </c>
      <c r="BI480" s="2">
        <v>1</v>
      </c>
      <c r="BJ480" s="2" t="s">
        <v>738</v>
      </c>
      <c r="BK480" s="2"/>
      <c r="BL480" s="2"/>
      <c r="BM480" s="2">
        <v>17001</v>
      </c>
      <c r="BN480" s="2">
        <v>0</v>
      </c>
      <c r="BO480" s="2" t="s">
        <v>6</v>
      </c>
      <c r="BP480" s="2">
        <v>0</v>
      </c>
      <c r="BQ480" s="2">
        <v>2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6</v>
      </c>
      <c r="BZ480" s="2">
        <v>128</v>
      </c>
      <c r="CA480" s="2">
        <v>83</v>
      </c>
      <c r="CB480" s="2"/>
      <c r="CC480" s="2"/>
      <c r="CD480" s="2"/>
      <c r="CE480" s="2"/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6</v>
      </c>
      <c r="CO480" s="2">
        <v>0</v>
      </c>
      <c r="CP480" s="2">
        <f t="shared" si="569"/>
        <v>7.84</v>
      </c>
      <c r="CQ480" s="2">
        <f t="shared" si="570"/>
        <v>19.61</v>
      </c>
      <c r="CR480" s="2">
        <f t="shared" si="571"/>
        <v>0</v>
      </c>
      <c r="CS480" s="2">
        <f t="shared" si="572"/>
        <v>0</v>
      </c>
      <c r="CT480" s="2">
        <f t="shared" si="573"/>
        <v>0</v>
      </c>
      <c r="CU480" s="2">
        <f t="shared" si="574"/>
        <v>0</v>
      </c>
      <c r="CV480" s="2">
        <f t="shared" si="575"/>
        <v>0</v>
      </c>
      <c r="CW480" s="2">
        <f t="shared" si="576"/>
        <v>0</v>
      </c>
      <c r="CX480" s="2">
        <f t="shared" si="577"/>
        <v>0</v>
      </c>
      <c r="CY480" s="2">
        <f t="shared" si="578"/>
        <v>0</v>
      </c>
      <c r="CZ480" s="2">
        <f t="shared" si="579"/>
        <v>0</v>
      </c>
      <c r="DA480" s="2"/>
      <c r="DB480" s="2"/>
      <c r="DC480" s="2" t="s">
        <v>6</v>
      </c>
      <c r="DD480" s="2" t="s">
        <v>6</v>
      </c>
      <c r="DE480" s="2" t="s">
        <v>6</v>
      </c>
      <c r="DF480" s="2" t="s">
        <v>6</v>
      </c>
      <c r="DG480" s="2" t="s">
        <v>6</v>
      </c>
      <c r="DH480" s="2" t="s">
        <v>6</v>
      </c>
      <c r="DI480" s="2" t="s">
        <v>6</v>
      </c>
      <c r="DJ480" s="2" t="s">
        <v>6</v>
      </c>
      <c r="DK480" s="2" t="s">
        <v>6</v>
      </c>
      <c r="DL480" s="2" t="s">
        <v>6</v>
      </c>
      <c r="DM480" s="2" t="s">
        <v>6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1009</v>
      </c>
      <c r="DV480" s="2" t="s">
        <v>279</v>
      </c>
      <c r="DW480" s="2" t="s">
        <v>279</v>
      </c>
      <c r="DX480" s="2">
        <v>1</v>
      </c>
      <c r="DY480" s="2"/>
      <c r="DZ480" s="2"/>
      <c r="EA480" s="2"/>
      <c r="EB480" s="2"/>
      <c r="EC480" s="2"/>
      <c r="ED480" s="2"/>
      <c r="EE480" s="2">
        <v>16510515</v>
      </c>
      <c r="EF480" s="2">
        <v>2</v>
      </c>
      <c r="EG480" s="2" t="s">
        <v>40</v>
      </c>
      <c r="EH480" s="2">
        <v>0</v>
      </c>
      <c r="EI480" s="2" t="s">
        <v>6</v>
      </c>
      <c r="EJ480" s="2">
        <v>1</v>
      </c>
      <c r="EK480" s="2">
        <v>17001</v>
      </c>
      <c r="EL480" s="2" t="s">
        <v>166</v>
      </c>
      <c r="EM480" s="2" t="s">
        <v>167</v>
      </c>
      <c r="EN480" s="2"/>
      <c r="EO480" s="2" t="s">
        <v>6</v>
      </c>
      <c r="EP480" s="2"/>
      <c r="EQ480" s="2">
        <v>0</v>
      </c>
      <c r="ER480" s="2">
        <v>19.61</v>
      </c>
      <c r="ES480" s="2">
        <v>19.61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80"/>
        <v>0</v>
      </c>
      <c r="FS480" s="2">
        <v>0</v>
      </c>
      <c r="FT480" s="2" t="s">
        <v>44</v>
      </c>
      <c r="FU480" s="2" t="s">
        <v>45</v>
      </c>
      <c r="FV480" s="2"/>
      <c r="FW480" s="2"/>
      <c r="FX480" s="2">
        <v>115.2</v>
      </c>
      <c r="FY480" s="2">
        <v>70.55</v>
      </c>
      <c r="FZ480" s="2"/>
      <c r="GA480" s="2" t="s">
        <v>6</v>
      </c>
      <c r="GB480" s="2"/>
      <c r="GC480" s="2"/>
      <c r="GD480" s="2">
        <v>0</v>
      </c>
      <c r="GE480" s="2"/>
      <c r="GF480" s="2">
        <v>1221202834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581"/>
        <v>0</v>
      </c>
      <c r="GM480" s="2">
        <f t="shared" si="582"/>
        <v>7.84</v>
      </c>
      <c r="GN480" s="2">
        <f t="shared" si="583"/>
        <v>7.84</v>
      </c>
      <c r="GO480" s="2">
        <f t="shared" si="584"/>
        <v>0</v>
      </c>
      <c r="GP480" s="2">
        <f t="shared" si="585"/>
        <v>0</v>
      </c>
      <c r="GQ480" s="2"/>
      <c r="GR480" s="2">
        <v>0</v>
      </c>
      <c r="GS480" s="2">
        <v>3</v>
      </c>
      <c r="GT480" s="2">
        <v>0</v>
      </c>
      <c r="GU480" s="2" t="s">
        <v>6</v>
      </c>
      <c r="GV480" s="2">
        <f t="shared" si="586"/>
        <v>0</v>
      </c>
      <c r="GW480" s="2">
        <v>1</v>
      </c>
      <c r="GX480" s="2">
        <f t="shared" si="587"/>
        <v>0</v>
      </c>
      <c r="GY480" s="2"/>
      <c r="GZ480" s="2"/>
      <c r="HA480" s="2">
        <v>0</v>
      </c>
      <c r="HB480" s="2">
        <v>0</v>
      </c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18</v>
      </c>
      <c r="B481">
        <v>1</v>
      </c>
      <c r="C481">
        <v>987</v>
      </c>
      <c r="E481" t="s">
        <v>774</v>
      </c>
      <c r="F481" t="s">
        <v>736</v>
      </c>
      <c r="G481" t="s">
        <v>737</v>
      </c>
      <c r="H481" t="s">
        <v>279</v>
      </c>
      <c r="I481">
        <f>I477*J481</f>
        <v>0.4</v>
      </c>
      <c r="J481">
        <v>4</v>
      </c>
      <c r="O481">
        <f t="shared" si="551"/>
        <v>51.46</v>
      </c>
      <c r="P481">
        <f t="shared" si="552"/>
        <v>51.46</v>
      </c>
      <c r="Q481">
        <f t="shared" si="553"/>
        <v>0</v>
      </c>
      <c r="R481">
        <f t="shared" si="554"/>
        <v>0</v>
      </c>
      <c r="S481">
        <f t="shared" si="555"/>
        <v>0</v>
      </c>
      <c r="T481">
        <f t="shared" si="556"/>
        <v>0</v>
      </c>
      <c r="U481">
        <f t="shared" si="557"/>
        <v>0</v>
      </c>
      <c r="V481">
        <f t="shared" si="558"/>
        <v>0</v>
      </c>
      <c r="W481">
        <f t="shared" si="559"/>
        <v>0</v>
      </c>
      <c r="X481">
        <f t="shared" si="560"/>
        <v>0</v>
      </c>
      <c r="Y481">
        <f t="shared" si="561"/>
        <v>0</v>
      </c>
      <c r="AA481">
        <v>16697019</v>
      </c>
      <c r="AB481">
        <f t="shared" si="562"/>
        <v>19.61</v>
      </c>
      <c r="AC481">
        <f t="shared" si="563"/>
        <v>19.61</v>
      </c>
      <c r="AD481">
        <f t="shared" si="590"/>
        <v>0</v>
      </c>
      <c r="AE481">
        <f t="shared" si="591"/>
        <v>0</v>
      </c>
      <c r="AF481">
        <f t="shared" si="592"/>
        <v>0</v>
      </c>
      <c r="AG481">
        <f t="shared" si="566"/>
        <v>0</v>
      </c>
      <c r="AH481">
        <f t="shared" si="593"/>
        <v>0</v>
      </c>
      <c r="AI481">
        <f t="shared" si="594"/>
        <v>0</v>
      </c>
      <c r="AJ481">
        <f t="shared" si="568"/>
        <v>0</v>
      </c>
      <c r="AK481">
        <v>19.61</v>
      </c>
      <c r="AL481">
        <v>19.61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115</v>
      </c>
      <c r="AU481">
        <v>71</v>
      </c>
      <c r="AV481">
        <v>1</v>
      </c>
      <c r="AW481">
        <v>1</v>
      </c>
      <c r="AZ481">
        <v>6.56</v>
      </c>
      <c r="BA481">
        <v>1</v>
      </c>
      <c r="BB481">
        <v>1</v>
      </c>
      <c r="BC481">
        <v>6.56</v>
      </c>
      <c r="BD481" t="s">
        <v>6</v>
      </c>
      <c r="BE481" t="s">
        <v>6</v>
      </c>
      <c r="BF481" t="s">
        <v>6</v>
      </c>
      <c r="BG481" t="s">
        <v>6</v>
      </c>
      <c r="BH481">
        <v>3</v>
      </c>
      <c r="BI481">
        <v>1</v>
      </c>
      <c r="BJ481" t="s">
        <v>738</v>
      </c>
      <c r="BM481">
        <v>17001</v>
      </c>
      <c r="BN481">
        <v>0</v>
      </c>
      <c r="BO481" t="s">
        <v>6</v>
      </c>
      <c r="BP481">
        <v>0</v>
      </c>
      <c r="BQ481">
        <v>2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6</v>
      </c>
      <c r="BZ481">
        <v>128</v>
      </c>
      <c r="CA481">
        <v>83</v>
      </c>
      <c r="CF481">
        <v>0</v>
      </c>
      <c r="CG481">
        <v>0</v>
      </c>
      <c r="CM481">
        <v>0</v>
      </c>
      <c r="CN481" t="s">
        <v>6</v>
      </c>
      <c r="CO481">
        <v>0</v>
      </c>
      <c r="CP481">
        <f t="shared" si="569"/>
        <v>51.46</v>
      </c>
      <c r="CQ481">
        <f t="shared" si="570"/>
        <v>128.64159999999998</v>
      </c>
      <c r="CR481">
        <f t="shared" si="571"/>
        <v>0</v>
      </c>
      <c r="CS481">
        <f t="shared" si="572"/>
        <v>0</v>
      </c>
      <c r="CT481">
        <f t="shared" si="573"/>
        <v>0</v>
      </c>
      <c r="CU481">
        <f t="shared" si="574"/>
        <v>0</v>
      </c>
      <c r="CV481">
        <f t="shared" si="575"/>
        <v>0</v>
      </c>
      <c r="CW481">
        <f t="shared" si="576"/>
        <v>0</v>
      </c>
      <c r="CX481">
        <f t="shared" si="577"/>
        <v>0</v>
      </c>
      <c r="CY481">
        <f t="shared" si="578"/>
        <v>0</v>
      </c>
      <c r="CZ481">
        <f t="shared" si="579"/>
        <v>0</v>
      </c>
      <c r="DC481" t="s">
        <v>6</v>
      </c>
      <c r="DD481" t="s">
        <v>6</v>
      </c>
      <c r="DE481" t="s">
        <v>6</v>
      </c>
      <c r="DF481" t="s">
        <v>6</v>
      </c>
      <c r="DG481" t="s">
        <v>6</v>
      </c>
      <c r="DH481" t="s">
        <v>6</v>
      </c>
      <c r="DI481" t="s">
        <v>6</v>
      </c>
      <c r="DJ481" t="s">
        <v>6</v>
      </c>
      <c r="DK481" t="s">
        <v>6</v>
      </c>
      <c r="DL481" t="s">
        <v>6</v>
      </c>
      <c r="DM481" t="s">
        <v>6</v>
      </c>
      <c r="DN481">
        <v>0</v>
      </c>
      <c r="DO481">
        <v>0</v>
      </c>
      <c r="DP481">
        <v>1</v>
      </c>
      <c r="DQ481">
        <v>1</v>
      </c>
      <c r="DU481">
        <v>1009</v>
      </c>
      <c r="DV481" t="s">
        <v>279</v>
      </c>
      <c r="DW481" t="s">
        <v>279</v>
      </c>
      <c r="DX481">
        <v>1</v>
      </c>
      <c r="EE481">
        <v>16510515</v>
      </c>
      <c r="EF481">
        <v>2</v>
      </c>
      <c r="EG481" t="s">
        <v>40</v>
      </c>
      <c r="EH481">
        <v>0</v>
      </c>
      <c r="EI481" t="s">
        <v>6</v>
      </c>
      <c r="EJ481">
        <v>1</v>
      </c>
      <c r="EK481">
        <v>17001</v>
      </c>
      <c r="EL481" t="s">
        <v>166</v>
      </c>
      <c r="EM481" t="s">
        <v>167</v>
      </c>
      <c r="EO481" t="s">
        <v>6</v>
      </c>
      <c r="EQ481">
        <v>0</v>
      </c>
      <c r="ER481">
        <v>19.61</v>
      </c>
      <c r="ES481">
        <v>19.61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580"/>
        <v>0</v>
      </c>
      <c r="FS481">
        <v>0</v>
      </c>
      <c r="FT481" t="s">
        <v>44</v>
      </c>
      <c r="FU481" t="s">
        <v>45</v>
      </c>
      <c r="FX481">
        <v>115.2</v>
      </c>
      <c r="FY481">
        <v>70.55</v>
      </c>
      <c r="GA481" t="s">
        <v>6</v>
      </c>
      <c r="GD481">
        <v>0</v>
      </c>
      <c r="GF481">
        <v>1221202834</v>
      </c>
      <c r="GG481">
        <v>1</v>
      </c>
      <c r="GH481">
        <v>1</v>
      </c>
      <c r="GI481">
        <v>4</v>
      </c>
      <c r="GJ481">
        <v>0</v>
      </c>
      <c r="GK481">
        <f>ROUND(R481*(S12)/100,2)</f>
        <v>0</v>
      </c>
      <c r="GL481">
        <f t="shared" si="581"/>
        <v>0</v>
      </c>
      <c r="GM481">
        <f t="shared" si="582"/>
        <v>51.46</v>
      </c>
      <c r="GN481">
        <f t="shared" si="583"/>
        <v>51.46</v>
      </c>
      <c r="GO481">
        <f t="shared" si="584"/>
        <v>0</v>
      </c>
      <c r="GP481">
        <f t="shared" si="585"/>
        <v>0</v>
      </c>
      <c r="GR481">
        <v>0</v>
      </c>
      <c r="GS481">
        <v>3</v>
      </c>
      <c r="GT481">
        <v>0</v>
      </c>
      <c r="GU481" t="s">
        <v>6</v>
      </c>
      <c r="GV481">
        <f t="shared" si="586"/>
        <v>0</v>
      </c>
      <c r="GW481">
        <v>1</v>
      </c>
      <c r="GX481">
        <f t="shared" si="587"/>
        <v>0</v>
      </c>
      <c r="HA481">
        <v>0</v>
      </c>
      <c r="HB481">
        <v>0</v>
      </c>
      <c r="IK481">
        <v>0</v>
      </c>
    </row>
    <row r="482" spans="1:255" x14ac:dyDescent="0.2">
      <c r="A482" s="2">
        <v>18</v>
      </c>
      <c r="B482" s="2">
        <v>1</v>
      </c>
      <c r="C482" s="2">
        <v>972</v>
      </c>
      <c r="D482" s="2"/>
      <c r="E482" s="2" t="s">
        <v>775</v>
      </c>
      <c r="F482" s="2" t="s">
        <v>776</v>
      </c>
      <c r="G482" s="2" t="s">
        <v>777</v>
      </c>
      <c r="H482" s="2" t="s">
        <v>464</v>
      </c>
      <c r="I482" s="2">
        <f>I476*J482</f>
        <v>1</v>
      </c>
      <c r="J482" s="2">
        <v>10</v>
      </c>
      <c r="K482" s="2"/>
      <c r="L482" s="2"/>
      <c r="M482" s="2"/>
      <c r="N482" s="2"/>
      <c r="O482" s="2">
        <f t="shared" si="551"/>
        <v>405.49</v>
      </c>
      <c r="P482" s="2">
        <f t="shared" si="552"/>
        <v>405.49</v>
      </c>
      <c r="Q482" s="2">
        <f t="shared" si="553"/>
        <v>0</v>
      </c>
      <c r="R482" s="2">
        <f t="shared" si="554"/>
        <v>0</v>
      </c>
      <c r="S482" s="2">
        <f t="shared" si="555"/>
        <v>0</v>
      </c>
      <c r="T482" s="2">
        <f t="shared" si="556"/>
        <v>0</v>
      </c>
      <c r="U482" s="2">
        <f t="shared" si="557"/>
        <v>0</v>
      </c>
      <c r="V482" s="2">
        <f t="shared" si="558"/>
        <v>0</v>
      </c>
      <c r="W482" s="2">
        <f t="shared" si="559"/>
        <v>0</v>
      </c>
      <c r="X482" s="2">
        <f t="shared" si="560"/>
        <v>0</v>
      </c>
      <c r="Y482" s="2">
        <f t="shared" si="561"/>
        <v>0</v>
      </c>
      <c r="Z482" s="2"/>
      <c r="AA482" s="2">
        <v>16697018</v>
      </c>
      <c r="AB482" s="2">
        <f t="shared" si="562"/>
        <v>405.49</v>
      </c>
      <c r="AC482" s="2">
        <f t="shared" si="563"/>
        <v>405.49</v>
      </c>
      <c r="AD482" s="2">
        <f t="shared" si="590"/>
        <v>0</v>
      </c>
      <c r="AE482" s="2">
        <f t="shared" si="591"/>
        <v>0</v>
      </c>
      <c r="AF482" s="2">
        <f t="shared" si="592"/>
        <v>0</v>
      </c>
      <c r="AG482" s="2">
        <f t="shared" si="566"/>
        <v>0</v>
      </c>
      <c r="AH482" s="2">
        <f t="shared" si="593"/>
        <v>0</v>
      </c>
      <c r="AI482" s="2">
        <f t="shared" si="594"/>
        <v>0</v>
      </c>
      <c r="AJ482" s="2">
        <f t="shared" si="568"/>
        <v>0</v>
      </c>
      <c r="AK482" s="2">
        <v>405.49</v>
      </c>
      <c r="AL482" s="2">
        <v>405.49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115</v>
      </c>
      <c r="AU482" s="2">
        <v>71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6</v>
      </c>
      <c r="BE482" s="2" t="s">
        <v>6</v>
      </c>
      <c r="BF482" s="2" t="s">
        <v>6</v>
      </c>
      <c r="BG482" s="2" t="s">
        <v>6</v>
      </c>
      <c r="BH482" s="2">
        <v>3</v>
      </c>
      <c r="BI482" s="2">
        <v>1</v>
      </c>
      <c r="BJ482" s="2" t="s">
        <v>778</v>
      </c>
      <c r="BK482" s="2"/>
      <c r="BL482" s="2"/>
      <c r="BM482" s="2">
        <v>17001</v>
      </c>
      <c r="BN482" s="2">
        <v>0</v>
      </c>
      <c r="BO482" s="2" t="s">
        <v>6</v>
      </c>
      <c r="BP482" s="2">
        <v>0</v>
      </c>
      <c r="BQ482" s="2">
        <v>2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6</v>
      </c>
      <c r="BZ482" s="2">
        <v>128</v>
      </c>
      <c r="CA482" s="2">
        <v>83</v>
      </c>
      <c r="CB482" s="2"/>
      <c r="CC482" s="2"/>
      <c r="CD482" s="2"/>
      <c r="CE482" s="2"/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6</v>
      </c>
      <c r="CO482" s="2">
        <v>0</v>
      </c>
      <c r="CP482" s="2">
        <f t="shared" si="569"/>
        <v>405.49</v>
      </c>
      <c r="CQ482" s="2">
        <f t="shared" si="570"/>
        <v>405.49</v>
      </c>
      <c r="CR482" s="2">
        <f t="shared" si="571"/>
        <v>0</v>
      </c>
      <c r="CS482" s="2">
        <f t="shared" si="572"/>
        <v>0</v>
      </c>
      <c r="CT482" s="2">
        <f t="shared" si="573"/>
        <v>0</v>
      </c>
      <c r="CU482" s="2">
        <f t="shared" si="574"/>
        <v>0</v>
      </c>
      <c r="CV482" s="2">
        <f t="shared" si="575"/>
        <v>0</v>
      </c>
      <c r="CW482" s="2">
        <f t="shared" si="576"/>
        <v>0</v>
      </c>
      <c r="CX482" s="2">
        <f t="shared" si="577"/>
        <v>0</v>
      </c>
      <c r="CY482" s="2">
        <f t="shared" si="578"/>
        <v>0</v>
      </c>
      <c r="CZ482" s="2">
        <f t="shared" si="579"/>
        <v>0</v>
      </c>
      <c r="DA482" s="2"/>
      <c r="DB482" s="2"/>
      <c r="DC482" s="2" t="s">
        <v>6</v>
      </c>
      <c r="DD482" s="2" t="s">
        <v>6</v>
      </c>
      <c r="DE482" s="2" t="s">
        <v>6</v>
      </c>
      <c r="DF482" s="2" t="s">
        <v>6</v>
      </c>
      <c r="DG482" s="2" t="s">
        <v>6</v>
      </c>
      <c r="DH482" s="2" t="s">
        <v>6</v>
      </c>
      <c r="DI482" s="2" t="s">
        <v>6</v>
      </c>
      <c r="DJ482" s="2" t="s">
        <v>6</v>
      </c>
      <c r="DK482" s="2" t="s">
        <v>6</v>
      </c>
      <c r="DL482" s="2" t="s">
        <v>6</v>
      </c>
      <c r="DM482" s="2" t="s">
        <v>6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1013</v>
      </c>
      <c r="DV482" s="2" t="s">
        <v>464</v>
      </c>
      <c r="DW482" s="2" t="s">
        <v>464</v>
      </c>
      <c r="DX482" s="2">
        <v>1</v>
      </c>
      <c r="DY482" s="2"/>
      <c r="DZ482" s="2"/>
      <c r="EA482" s="2"/>
      <c r="EB482" s="2"/>
      <c r="EC482" s="2"/>
      <c r="ED482" s="2"/>
      <c r="EE482" s="2">
        <v>16510515</v>
      </c>
      <c r="EF482" s="2">
        <v>2</v>
      </c>
      <c r="EG482" s="2" t="s">
        <v>40</v>
      </c>
      <c r="EH482" s="2">
        <v>0</v>
      </c>
      <c r="EI482" s="2" t="s">
        <v>6</v>
      </c>
      <c r="EJ482" s="2">
        <v>1</v>
      </c>
      <c r="EK482" s="2">
        <v>17001</v>
      </c>
      <c r="EL482" s="2" t="s">
        <v>166</v>
      </c>
      <c r="EM482" s="2" t="s">
        <v>167</v>
      </c>
      <c r="EN482" s="2"/>
      <c r="EO482" s="2" t="s">
        <v>6</v>
      </c>
      <c r="EP482" s="2"/>
      <c r="EQ482" s="2">
        <v>0</v>
      </c>
      <c r="ER482" s="2">
        <v>405.49</v>
      </c>
      <c r="ES482" s="2">
        <v>405.49</v>
      </c>
      <c r="ET482" s="2">
        <v>0</v>
      </c>
      <c r="EU482" s="2">
        <v>0</v>
      </c>
      <c r="EV482" s="2">
        <v>0</v>
      </c>
      <c r="EW482" s="2">
        <v>0</v>
      </c>
      <c r="EX482" s="2">
        <v>0</v>
      </c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80"/>
        <v>0</v>
      </c>
      <c r="FS482" s="2">
        <v>0</v>
      </c>
      <c r="FT482" s="2" t="s">
        <v>44</v>
      </c>
      <c r="FU482" s="2" t="s">
        <v>45</v>
      </c>
      <c r="FV482" s="2"/>
      <c r="FW482" s="2"/>
      <c r="FX482" s="2">
        <v>115.2</v>
      </c>
      <c r="FY482" s="2">
        <v>70.55</v>
      </c>
      <c r="FZ482" s="2"/>
      <c r="GA482" s="2" t="s">
        <v>6</v>
      </c>
      <c r="GB482" s="2"/>
      <c r="GC482" s="2"/>
      <c r="GD482" s="2">
        <v>0</v>
      </c>
      <c r="GE482" s="2"/>
      <c r="GF482" s="2">
        <v>-1177463349</v>
      </c>
      <c r="GG482" s="2">
        <v>2</v>
      </c>
      <c r="GH482" s="2">
        <v>1</v>
      </c>
      <c r="GI482" s="2">
        <v>-2</v>
      </c>
      <c r="GJ482" s="2">
        <v>0</v>
      </c>
      <c r="GK482" s="2">
        <f>ROUND(R482*(R12)/100,2)</f>
        <v>0</v>
      </c>
      <c r="GL482" s="2">
        <f t="shared" si="581"/>
        <v>0</v>
      </c>
      <c r="GM482" s="2">
        <f t="shared" si="582"/>
        <v>405.49</v>
      </c>
      <c r="GN482" s="2">
        <f t="shared" si="583"/>
        <v>405.49</v>
      </c>
      <c r="GO482" s="2">
        <f t="shared" si="584"/>
        <v>0</v>
      </c>
      <c r="GP482" s="2">
        <f t="shared" si="585"/>
        <v>0</v>
      </c>
      <c r="GQ482" s="2"/>
      <c r="GR482" s="2">
        <v>0</v>
      </c>
      <c r="GS482" s="2">
        <v>3</v>
      </c>
      <c r="GT482" s="2">
        <v>0</v>
      </c>
      <c r="GU482" s="2" t="s">
        <v>6</v>
      </c>
      <c r="GV482" s="2">
        <f t="shared" si="586"/>
        <v>0</v>
      </c>
      <c r="GW482" s="2">
        <v>1</v>
      </c>
      <c r="GX482" s="2">
        <f t="shared" si="587"/>
        <v>0</v>
      </c>
      <c r="GY482" s="2"/>
      <c r="GZ482" s="2"/>
      <c r="HA482" s="2">
        <v>0</v>
      </c>
      <c r="HB482" s="2">
        <v>0</v>
      </c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18</v>
      </c>
      <c r="B483">
        <v>1</v>
      </c>
      <c r="C483">
        <v>989</v>
      </c>
      <c r="E483" t="s">
        <v>775</v>
      </c>
      <c r="F483" t="s">
        <v>776</v>
      </c>
      <c r="G483" t="s">
        <v>777</v>
      </c>
      <c r="H483" t="s">
        <v>464</v>
      </c>
      <c r="I483">
        <f>I477*J483</f>
        <v>1</v>
      </c>
      <c r="J483">
        <v>10</v>
      </c>
      <c r="O483">
        <f t="shared" si="551"/>
        <v>2660.01</v>
      </c>
      <c r="P483">
        <f t="shared" si="552"/>
        <v>2660.01</v>
      </c>
      <c r="Q483">
        <f t="shared" si="553"/>
        <v>0</v>
      </c>
      <c r="R483">
        <f t="shared" si="554"/>
        <v>0</v>
      </c>
      <c r="S483">
        <f t="shared" si="555"/>
        <v>0</v>
      </c>
      <c r="T483">
        <f t="shared" si="556"/>
        <v>0</v>
      </c>
      <c r="U483">
        <f t="shared" si="557"/>
        <v>0</v>
      </c>
      <c r="V483">
        <f t="shared" si="558"/>
        <v>0</v>
      </c>
      <c r="W483">
        <f t="shared" si="559"/>
        <v>0</v>
      </c>
      <c r="X483">
        <f t="shared" si="560"/>
        <v>0</v>
      </c>
      <c r="Y483">
        <f t="shared" si="561"/>
        <v>0</v>
      </c>
      <c r="AA483">
        <v>16697019</v>
      </c>
      <c r="AB483">
        <f t="shared" si="562"/>
        <v>405.49</v>
      </c>
      <c r="AC483">
        <f t="shared" si="563"/>
        <v>405.49</v>
      </c>
      <c r="AD483">
        <f t="shared" si="590"/>
        <v>0</v>
      </c>
      <c r="AE483">
        <f t="shared" si="591"/>
        <v>0</v>
      </c>
      <c r="AF483">
        <f t="shared" si="592"/>
        <v>0</v>
      </c>
      <c r="AG483">
        <f t="shared" si="566"/>
        <v>0</v>
      </c>
      <c r="AH483">
        <f t="shared" si="593"/>
        <v>0</v>
      </c>
      <c r="AI483">
        <f t="shared" si="594"/>
        <v>0</v>
      </c>
      <c r="AJ483">
        <f t="shared" si="568"/>
        <v>0</v>
      </c>
      <c r="AK483">
        <v>405.49</v>
      </c>
      <c r="AL483">
        <v>405.49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115</v>
      </c>
      <c r="AU483">
        <v>71</v>
      </c>
      <c r="AV483">
        <v>1</v>
      </c>
      <c r="AW483">
        <v>1</v>
      </c>
      <c r="AZ483">
        <v>6.56</v>
      </c>
      <c r="BA483">
        <v>1</v>
      </c>
      <c r="BB483">
        <v>1</v>
      </c>
      <c r="BC483">
        <v>6.56</v>
      </c>
      <c r="BD483" t="s">
        <v>6</v>
      </c>
      <c r="BE483" t="s">
        <v>6</v>
      </c>
      <c r="BF483" t="s">
        <v>6</v>
      </c>
      <c r="BG483" t="s">
        <v>6</v>
      </c>
      <c r="BH483">
        <v>3</v>
      </c>
      <c r="BI483">
        <v>1</v>
      </c>
      <c r="BJ483" t="s">
        <v>778</v>
      </c>
      <c r="BM483">
        <v>17001</v>
      </c>
      <c r="BN483">
        <v>0</v>
      </c>
      <c r="BO483" t="s">
        <v>6</v>
      </c>
      <c r="BP483">
        <v>0</v>
      </c>
      <c r="BQ483">
        <v>2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6</v>
      </c>
      <c r="BZ483">
        <v>128</v>
      </c>
      <c r="CA483">
        <v>83</v>
      </c>
      <c r="CF483">
        <v>0</v>
      </c>
      <c r="CG483">
        <v>0</v>
      </c>
      <c r="CM483">
        <v>0</v>
      </c>
      <c r="CN483" t="s">
        <v>6</v>
      </c>
      <c r="CO483">
        <v>0</v>
      </c>
      <c r="CP483">
        <f t="shared" si="569"/>
        <v>2660.01</v>
      </c>
      <c r="CQ483">
        <f t="shared" si="570"/>
        <v>2660.0144</v>
      </c>
      <c r="CR483">
        <f t="shared" si="571"/>
        <v>0</v>
      </c>
      <c r="CS483">
        <f t="shared" si="572"/>
        <v>0</v>
      </c>
      <c r="CT483">
        <f t="shared" si="573"/>
        <v>0</v>
      </c>
      <c r="CU483">
        <f t="shared" si="574"/>
        <v>0</v>
      </c>
      <c r="CV483">
        <f t="shared" si="575"/>
        <v>0</v>
      </c>
      <c r="CW483">
        <f t="shared" si="576"/>
        <v>0</v>
      </c>
      <c r="CX483">
        <f t="shared" si="577"/>
        <v>0</v>
      </c>
      <c r="CY483">
        <f t="shared" si="578"/>
        <v>0</v>
      </c>
      <c r="CZ483">
        <f t="shared" si="579"/>
        <v>0</v>
      </c>
      <c r="DC483" t="s">
        <v>6</v>
      </c>
      <c r="DD483" t="s">
        <v>6</v>
      </c>
      <c r="DE483" t="s">
        <v>6</v>
      </c>
      <c r="DF483" t="s">
        <v>6</v>
      </c>
      <c r="DG483" t="s">
        <v>6</v>
      </c>
      <c r="DH483" t="s">
        <v>6</v>
      </c>
      <c r="DI483" t="s">
        <v>6</v>
      </c>
      <c r="DJ483" t="s">
        <v>6</v>
      </c>
      <c r="DK483" t="s">
        <v>6</v>
      </c>
      <c r="DL483" t="s">
        <v>6</v>
      </c>
      <c r="DM483" t="s">
        <v>6</v>
      </c>
      <c r="DN483">
        <v>0</v>
      </c>
      <c r="DO483">
        <v>0</v>
      </c>
      <c r="DP483">
        <v>1</v>
      </c>
      <c r="DQ483">
        <v>1</v>
      </c>
      <c r="DU483">
        <v>1013</v>
      </c>
      <c r="DV483" t="s">
        <v>464</v>
      </c>
      <c r="DW483" t="s">
        <v>464</v>
      </c>
      <c r="DX483">
        <v>1</v>
      </c>
      <c r="EE483">
        <v>16510515</v>
      </c>
      <c r="EF483">
        <v>2</v>
      </c>
      <c r="EG483" t="s">
        <v>40</v>
      </c>
      <c r="EH483">
        <v>0</v>
      </c>
      <c r="EI483" t="s">
        <v>6</v>
      </c>
      <c r="EJ483">
        <v>1</v>
      </c>
      <c r="EK483">
        <v>17001</v>
      </c>
      <c r="EL483" t="s">
        <v>166</v>
      </c>
      <c r="EM483" t="s">
        <v>167</v>
      </c>
      <c r="EO483" t="s">
        <v>6</v>
      </c>
      <c r="EQ483">
        <v>0</v>
      </c>
      <c r="ER483">
        <v>405.49</v>
      </c>
      <c r="ES483">
        <v>405.49</v>
      </c>
      <c r="ET483">
        <v>0</v>
      </c>
      <c r="EU483">
        <v>0</v>
      </c>
      <c r="EV483">
        <v>0</v>
      </c>
      <c r="EW483">
        <v>0</v>
      </c>
      <c r="EX483">
        <v>0</v>
      </c>
      <c r="FQ483">
        <v>0</v>
      </c>
      <c r="FR483">
        <f t="shared" si="580"/>
        <v>0</v>
      </c>
      <c r="FS483">
        <v>0</v>
      </c>
      <c r="FT483" t="s">
        <v>44</v>
      </c>
      <c r="FU483" t="s">
        <v>45</v>
      </c>
      <c r="FX483">
        <v>115.2</v>
      </c>
      <c r="FY483">
        <v>70.55</v>
      </c>
      <c r="GA483" t="s">
        <v>6</v>
      </c>
      <c r="GD483">
        <v>0</v>
      </c>
      <c r="GF483">
        <v>-1177463349</v>
      </c>
      <c r="GG483">
        <v>1</v>
      </c>
      <c r="GH483">
        <v>1</v>
      </c>
      <c r="GI483">
        <v>4</v>
      </c>
      <c r="GJ483">
        <v>0</v>
      </c>
      <c r="GK483">
        <f>ROUND(R483*(S12)/100,2)</f>
        <v>0</v>
      </c>
      <c r="GL483">
        <f t="shared" si="581"/>
        <v>0</v>
      </c>
      <c r="GM483">
        <f t="shared" si="582"/>
        <v>2660.01</v>
      </c>
      <c r="GN483">
        <f t="shared" si="583"/>
        <v>2660.01</v>
      </c>
      <c r="GO483">
        <f t="shared" si="584"/>
        <v>0</v>
      </c>
      <c r="GP483">
        <f t="shared" si="585"/>
        <v>0</v>
      </c>
      <c r="GR483">
        <v>0</v>
      </c>
      <c r="GS483">
        <v>3</v>
      </c>
      <c r="GT483">
        <v>0</v>
      </c>
      <c r="GU483" t="s">
        <v>6</v>
      </c>
      <c r="GV483">
        <f t="shared" si="586"/>
        <v>0</v>
      </c>
      <c r="GW483">
        <v>1</v>
      </c>
      <c r="GX483">
        <f t="shared" si="587"/>
        <v>0</v>
      </c>
      <c r="HA483">
        <v>0</v>
      </c>
      <c r="HB483">
        <v>0</v>
      </c>
      <c r="IK483">
        <v>0</v>
      </c>
    </row>
    <row r="484" spans="1:255" x14ac:dyDescent="0.2">
      <c r="A484" s="2">
        <v>18</v>
      </c>
      <c r="B484" s="2">
        <v>1</v>
      </c>
      <c r="C484" s="2">
        <v>973</v>
      </c>
      <c r="D484" s="2"/>
      <c r="E484" s="2" t="s">
        <v>779</v>
      </c>
      <c r="F484" s="2" t="s">
        <v>780</v>
      </c>
      <c r="G484" s="2" t="s">
        <v>781</v>
      </c>
      <c r="H484" s="2" t="s">
        <v>464</v>
      </c>
      <c r="I484" s="2">
        <f>I476*J484</f>
        <v>1</v>
      </c>
      <c r="J484" s="2">
        <v>10</v>
      </c>
      <c r="K484" s="2"/>
      <c r="L484" s="2"/>
      <c r="M484" s="2"/>
      <c r="N484" s="2"/>
      <c r="O484" s="2">
        <f t="shared" si="551"/>
        <v>198.3</v>
      </c>
      <c r="P484" s="2">
        <f t="shared" si="552"/>
        <v>198.3</v>
      </c>
      <c r="Q484" s="2">
        <f t="shared" si="553"/>
        <v>0</v>
      </c>
      <c r="R484" s="2">
        <f t="shared" si="554"/>
        <v>0</v>
      </c>
      <c r="S484" s="2">
        <f t="shared" si="555"/>
        <v>0</v>
      </c>
      <c r="T484" s="2">
        <f t="shared" si="556"/>
        <v>0</v>
      </c>
      <c r="U484" s="2">
        <f t="shared" si="557"/>
        <v>0</v>
      </c>
      <c r="V484" s="2">
        <f t="shared" si="558"/>
        <v>0</v>
      </c>
      <c r="W484" s="2">
        <f t="shared" si="559"/>
        <v>0</v>
      </c>
      <c r="X484" s="2">
        <f t="shared" si="560"/>
        <v>0</v>
      </c>
      <c r="Y484" s="2">
        <f t="shared" si="561"/>
        <v>0</v>
      </c>
      <c r="Z484" s="2"/>
      <c r="AA484" s="2">
        <v>16697018</v>
      </c>
      <c r="AB484" s="2">
        <f t="shared" si="562"/>
        <v>198.3</v>
      </c>
      <c r="AC484" s="2">
        <f t="shared" si="563"/>
        <v>198.3</v>
      </c>
      <c r="AD484" s="2">
        <f t="shared" si="590"/>
        <v>0</v>
      </c>
      <c r="AE484" s="2">
        <f t="shared" si="591"/>
        <v>0</v>
      </c>
      <c r="AF484" s="2">
        <f t="shared" si="592"/>
        <v>0</v>
      </c>
      <c r="AG484" s="2">
        <f t="shared" si="566"/>
        <v>0</v>
      </c>
      <c r="AH484" s="2">
        <f t="shared" si="593"/>
        <v>0</v>
      </c>
      <c r="AI484" s="2">
        <f t="shared" si="594"/>
        <v>0</v>
      </c>
      <c r="AJ484" s="2">
        <f t="shared" si="568"/>
        <v>0</v>
      </c>
      <c r="AK484" s="2">
        <v>198.3</v>
      </c>
      <c r="AL484" s="2">
        <v>198.3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115</v>
      </c>
      <c r="AU484" s="2">
        <v>71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6</v>
      </c>
      <c r="BE484" s="2" t="s">
        <v>6</v>
      </c>
      <c r="BF484" s="2" t="s">
        <v>6</v>
      </c>
      <c r="BG484" s="2" t="s">
        <v>6</v>
      </c>
      <c r="BH484" s="2">
        <v>3</v>
      </c>
      <c r="BI484" s="2">
        <v>1</v>
      </c>
      <c r="BJ484" s="2" t="s">
        <v>782</v>
      </c>
      <c r="BK484" s="2"/>
      <c r="BL484" s="2"/>
      <c r="BM484" s="2">
        <v>17001</v>
      </c>
      <c r="BN484" s="2">
        <v>0</v>
      </c>
      <c r="BO484" s="2" t="s">
        <v>6</v>
      </c>
      <c r="BP484" s="2">
        <v>0</v>
      </c>
      <c r="BQ484" s="2">
        <v>2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6</v>
      </c>
      <c r="BZ484" s="2">
        <v>128</v>
      </c>
      <c r="CA484" s="2">
        <v>83</v>
      </c>
      <c r="CB484" s="2"/>
      <c r="CC484" s="2"/>
      <c r="CD484" s="2"/>
      <c r="CE484" s="2"/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6</v>
      </c>
      <c r="CO484" s="2">
        <v>0</v>
      </c>
      <c r="CP484" s="2">
        <f t="shared" si="569"/>
        <v>198.3</v>
      </c>
      <c r="CQ484" s="2">
        <f t="shared" si="570"/>
        <v>198.3</v>
      </c>
      <c r="CR484" s="2">
        <f t="shared" si="571"/>
        <v>0</v>
      </c>
      <c r="CS484" s="2">
        <f t="shared" si="572"/>
        <v>0</v>
      </c>
      <c r="CT484" s="2">
        <f t="shared" si="573"/>
        <v>0</v>
      </c>
      <c r="CU484" s="2">
        <f t="shared" si="574"/>
        <v>0</v>
      </c>
      <c r="CV484" s="2">
        <f t="shared" si="575"/>
        <v>0</v>
      </c>
      <c r="CW484" s="2">
        <f t="shared" si="576"/>
        <v>0</v>
      </c>
      <c r="CX484" s="2">
        <f t="shared" si="577"/>
        <v>0</v>
      </c>
      <c r="CY484" s="2">
        <f t="shared" si="578"/>
        <v>0</v>
      </c>
      <c r="CZ484" s="2">
        <f t="shared" si="579"/>
        <v>0</v>
      </c>
      <c r="DA484" s="2"/>
      <c r="DB484" s="2"/>
      <c r="DC484" s="2" t="s">
        <v>6</v>
      </c>
      <c r="DD484" s="2" t="s">
        <v>6</v>
      </c>
      <c r="DE484" s="2" t="s">
        <v>6</v>
      </c>
      <c r="DF484" s="2" t="s">
        <v>6</v>
      </c>
      <c r="DG484" s="2" t="s">
        <v>6</v>
      </c>
      <c r="DH484" s="2" t="s">
        <v>6</v>
      </c>
      <c r="DI484" s="2" t="s">
        <v>6</v>
      </c>
      <c r="DJ484" s="2" t="s">
        <v>6</v>
      </c>
      <c r="DK484" s="2" t="s">
        <v>6</v>
      </c>
      <c r="DL484" s="2" t="s">
        <v>6</v>
      </c>
      <c r="DM484" s="2" t="s">
        <v>6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1013</v>
      </c>
      <c r="DV484" s="2" t="s">
        <v>464</v>
      </c>
      <c r="DW484" s="2" t="s">
        <v>464</v>
      </c>
      <c r="DX484" s="2">
        <v>1</v>
      </c>
      <c r="DY484" s="2"/>
      <c r="DZ484" s="2"/>
      <c r="EA484" s="2"/>
      <c r="EB484" s="2"/>
      <c r="EC484" s="2"/>
      <c r="ED484" s="2"/>
      <c r="EE484" s="2">
        <v>16510515</v>
      </c>
      <c r="EF484" s="2">
        <v>2</v>
      </c>
      <c r="EG484" s="2" t="s">
        <v>40</v>
      </c>
      <c r="EH484" s="2">
        <v>0</v>
      </c>
      <c r="EI484" s="2" t="s">
        <v>6</v>
      </c>
      <c r="EJ484" s="2">
        <v>1</v>
      </c>
      <c r="EK484" s="2">
        <v>17001</v>
      </c>
      <c r="EL484" s="2" t="s">
        <v>166</v>
      </c>
      <c r="EM484" s="2" t="s">
        <v>167</v>
      </c>
      <c r="EN484" s="2"/>
      <c r="EO484" s="2" t="s">
        <v>6</v>
      </c>
      <c r="EP484" s="2"/>
      <c r="EQ484" s="2">
        <v>0</v>
      </c>
      <c r="ER484" s="2">
        <v>198.3</v>
      </c>
      <c r="ES484" s="2">
        <v>198.3</v>
      </c>
      <c r="ET484" s="2">
        <v>0</v>
      </c>
      <c r="EU484" s="2">
        <v>0</v>
      </c>
      <c r="EV484" s="2">
        <v>0</v>
      </c>
      <c r="EW484" s="2">
        <v>0</v>
      </c>
      <c r="EX484" s="2">
        <v>0</v>
      </c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80"/>
        <v>0</v>
      </c>
      <c r="FS484" s="2">
        <v>0</v>
      </c>
      <c r="FT484" s="2" t="s">
        <v>44</v>
      </c>
      <c r="FU484" s="2" t="s">
        <v>45</v>
      </c>
      <c r="FV484" s="2"/>
      <c r="FW484" s="2"/>
      <c r="FX484" s="2">
        <v>115.2</v>
      </c>
      <c r="FY484" s="2">
        <v>70.55</v>
      </c>
      <c r="FZ484" s="2"/>
      <c r="GA484" s="2" t="s">
        <v>6</v>
      </c>
      <c r="GB484" s="2"/>
      <c r="GC484" s="2"/>
      <c r="GD484" s="2">
        <v>0</v>
      </c>
      <c r="GE484" s="2"/>
      <c r="GF484" s="2">
        <v>995820444</v>
      </c>
      <c r="GG484" s="2">
        <v>2</v>
      </c>
      <c r="GH484" s="2">
        <v>1</v>
      </c>
      <c r="GI484" s="2">
        <v>-2</v>
      </c>
      <c r="GJ484" s="2">
        <v>0</v>
      </c>
      <c r="GK484" s="2">
        <f>ROUND(R484*(R12)/100,2)</f>
        <v>0</v>
      </c>
      <c r="GL484" s="2">
        <f t="shared" si="581"/>
        <v>0</v>
      </c>
      <c r="GM484" s="2">
        <f t="shared" si="582"/>
        <v>198.3</v>
      </c>
      <c r="GN484" s="2">
        <f t="shared" si="583"/>
        <v>198.3</v>
      </c>
      <c r="GO484" s="2">
        <f t="shared" si="584"/>
        <v>0</v>
      </c>
      <c r="GP484" s="2">
        <f t="shared" si="585"/>
        <v>0</v>
      </c>
      <c r="GQ484" s="2"/>
      <c r="GR484" s="2">
        <v>0</v>
      </c>
      <c r="GS484" s="2">
        <v>3</v>
      </c>
      <c r="GT484" s="2">
        <v>0</v>
      </c>
      <c r="GU484" s="2" t="s">
        <v>6</v>
      </c>
      <c r="GV484" s="2">
        <f t="shared" si="586"/>
        <v>0</v>
      </c>
      <c r="GW484" s="2">
        <v>1</v>
      </c>
      <c r="GX484" s="2">
        <f t="shared" si="587"/>
        <v>0</v>
      </c>
      <c r="GY484" s="2"/>
      <c r="GZ484" s="2"/>
      <c r="HA484" s="2">
        <v>0</v>
      </c>
      <c r="HB484" s="2">
        <v>0</v>
      </c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18</v>
      </c>
      <c r="B485">
        <v>1</v>
      </c>
      <c r="C485">
        <v>990</v>
      </c>
      <c r="E485" t="s">
        <v>779</v>
      </c>
      <c r="F485" t="s">
        <v>780</v>
      </c>
      <c r="G485" t="s">
        <v>781</v>
      </c>
      <c r="H485" t="s">
        <v>464</v>
      </c>
      <c r="I485">
        <f>I477*J485</f>
        <v>1</v>
      </c>
      <c r="J485">
        <v>10</v>
      </c>
      <c r="O485">
        <f t="shared" si="551"/>
        <v>1300.8499999999999</v>
      </c>
      <c r="P485">
        <f t="shared" si="552"/>
        <v>1300.8499999999999</v>
      </c>
      <c r="Q485">
        <f t="shared" si="553"/>
        <v>0</v>
      </c>
      <c r="R485">
        <f t="shared" si="554"/>
        <v>0</v>
      </c>
      <c r="S485">
        <f t="shared" si="555"/>
        <v>0</v>
      </c>
      <c r="T485">
        <f t="shared" si="556"/>
        <v>0</v>
      </c>
      <c r="U485">
        <f t="shared" si="557"/>
        <v>0</v>
      </c>
      <c r="V485">
        <f t="shared" si="558"/>
        <v>0</v>
      </c>
      <c r="W485">
        <f t="shared" si="559"/>
        <v>0</v>
      </c>
      <c r="X485">
        <f t="shared" si="560"/>
        <v>0</v>
      </c>
      <c r="Y485">
        <f t="shared" si="561"/>
        <v>0</v>
      </c>
      <c r="AA485">
        <v>16697019</v>
      </c>
      <c r="AB485">
        <f t="shared" si="562"/>
        <v>198.3</v>
      </c>
      <c r="AC485">
        <f t="shared" si="563"/>
        <v>198.3</v>
      </c>
      <c r="AD485">
        <f t="shared" si="590"/>
        <v>0</v>
      </c>
      <c r="AE485">
        <f t="shared" si="591"/>
        <v>0</v>
      </c>
      <c r="AF485">
        <f t="shared" si="592"/>
        <v>0</v>
      </c>
      <c r="AG485">
        <f t="shared" si="566"/>
        <v>0</v>
      </c>
      <c r="AH485">
        <f t="shared" si="593"/>
        <v>0</v>
      </c>
      <c r="AI485">
        <f t="shared" si="594"/>
        <v>0</v>
      </c>
      <c r="AJ485">
        <f t="shared" si="568"/>
        <v>0</v>
      </c>
      <c r="AK485">
        <v>198.3</v>
      </c>
      <c r="AL485">
        <v>198.3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115</v>
      </c>
      <c r="AU485">
        <v>71</v>
      </c>
      <c r="AV485">
        <v>1</v>
      </c>
      <c r="AW485">
        <v>1</v>
      </c>
      <c r="AZ485">
        <v>6.56</v>
      </c>
      <c r="BA485">
        <v>1</v>
      </c>
      <c r="BB485">
        <v>1</v>
      </c>
      <c r="BC485">
        <v>6.56</v>
      </c>
      <c r="BD485" t="s">
        <v>6</v>
      </c>
      <c r="BE485" t="s">
        <v>6</v>
      </c>
      <c r="BF485" t="s">
        <v>6</v>
      </c>
      <c r="BG485" t="s">
        <v>6</v>
      </c>
      <c r="BH485">
        <v>3</v>
      </c>
      <c r="BI485">
        <v>1</v>
      </c>
      <c r="BJ485" t="s">
        <v>782</v>
      </c>
      <c r="BM485">
        <v>17001</v>
      </c>
      <c r="BN485">
        <v>0</v>
      </c>
      <c r="BO485" t="s">
        <v>6</v>
      </c>
      <c r="BP485">
        <v>0</v>
      </c>
      <c r="BQ485">
        <v>2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6</v>
      </c>
      <c r="BZ485">
        <v>128</v>
      </c>
      <c r="CA485">
        <v>83</v>
      </c>
      <c r="CF485">
        <v>0</v>
      </c>
      <c r="CG485">
        <v>0</v>
      </c>
      <c r="CM485">
        <v>0</v>
      </c>
      <c r="CN485" t="s">
        <v>6</v>
      </c>
      <c r="CO485">
        <v>0</v>
      </c>
      <c r="CP485">
        <f t="shared" si="569"/>
        <v>1300.8499999999999</v>
      </c>
      <c r="CQ485">
        <f t="shared" si="570"/>
        <v>1300.848</v>
      </c>
      <c r="CR485">
        <f t="shared" si="571"/>
        <v>0</v>
      </c>
      <c r="CS485">
        <f t="shared" si="572"/>
        <v>0</v>
      </c>
      <c r="CT485">
        <f t="shared" si="573"/>
        <v>0</v>
      </c>
      <c r="CU485">
        <f t="shared" si="574"/>
        <v>0</v>
      </c>
      <c r="CV485">
        <f t="shared" si="575"/>
        <v>0</v>
      </c>
      <c r="CW485">
        <f t="shared" si="576"/>
        <v>0</v>
      </c>
      <c r="CX485">
        <f t="shared" si="577"/>
        <v>0</v>
      </c>
      <c r="CY485">
        <f t="shared" si="578"/>
        <v>0</v>
      </c>
      <c r="CZ485">
        <f t="shared" si="579"/>
        <v>0</v>
      </c>
      <c r="DC485" t="s">
        <v>6</v>
      </c>
      <c r="DD485" t="s">
        <v>6</v>
      </c>
      <c r="DE485" t="s">
        <v>6</v>
      </c>
      <c r="DF485" t="s">
        <v>6</v>
      </c>
      <c r="DG485" t="s">
        <v>6</v>
      </c>
      <c r="DH485" t="s">
        <v>6</v>
      </c>
      <c r="DI485" t="s">
        <v>6</v>
      </c>
      <c r="DJ485" t="s">
        <v>6</v>
      </c>
      <c r="DK485" t="s">
        <v>6</v>
      </c>
      <c r="DL485" t="s">
        <v>6</v>
      </c>
      <c r="DM485" t="s">
        <v>6</v>
      </c>
      <c r="DN485">
        <v>0</v>
      </c>
      <c r="DO485">
        <v>0</v>
      </c>
      <c r="DP485">
        <v>1</v>
      </c>
      <c r="DQ485">
        <v>1</v>
      </c>
      <c r="DU485">
        <v>1013</v>
      </c>
      <c r="DV485" t="s">
        <v>464</v>
      </c>
      <c r="DW485" t="s">
        <v>464</v>
      </c>
      <c r="DX485">
        <v>1</v>
      </c>
      <c r="EE485">
        <v>16510515</v>
      </c>
      <c r="EF485">
        <v>2</v>
      </c>
      <c r="EG485" t="s">
        <v>40</v>
      </c>
      <c r="EH485">
        <v>0</v>
      </c>
      <c r="EI485" t="s">
        <v>6</v>
      </c>
      <c r="EJ485">
        <v>1</v>
      </c>
      <c r="EK485">
        <v>17001</v>
      </c>
      <c r="EL485" t="s">
        <v>166</v>
      </c>
      <c r="EM485" t="s">
        <v>167</v>
      </c>
      <c r="EO485" t="s">
        <v>6</v>
      </c>
      <c r="EQ485">
        <v>0</v>
      </c>
      <c r="ER485">
        <v>198.3</v>
      </c>
      <c r="ES485">
        <v>198.3</v>
      </c>
      <c r="ET485">
        <v>0</v>
      </c>
      <c r="EU485">
        <v>0</v>
      </c>
      <c r="EV485">
        <v>0</v>
      </c>
      <c r="EW485">
        <v>0</v>
      </c>
      <c r="EX485">
        <v>0</v>
      </c>
      <c r="FQ485">
        <v>0</v>
      </c>
      <c r="FR485">
        <f t="shared" si="580"/>
        <v>0</v>
      </c>
      <c r="FS485">
        <v>0</v>
      </c>
      <c r="FT485" t="s">
        <v>44</v>
      </c>
      <c r="FU485" t="s">
        <v>45</v>
      </c>
      <c r="FX485">
        <v>115.2</v>
      </c>
      <c r="FY485">
        <v>70.55</v>
      </c>
      <c r="GA485" t="s">
        <v>6</v>
      </c>
      <c r="GD485">
        <v>0</v>
      </c>
      <c r="GF485">
        <v>995820444</v>
      </c>
      <c r="GG485">
        <v>1</v>
      </c>
      <c r="GH485">
        <v>1</v>
      </c>
      <c r="GI485">
        <v>4</v>
      </c>
      <c r="GJ485">
        <v>0</v>
      </c>
      <c r="GK485">
        <f>ROUND(R485*(S12)/100,2)</f>
        <v>0</v>
      </c>
      <c r="GL485">
        <f t="shared" si="581"/>
        <v>0</v>
      </c>
      <c r="GM485">
        <f t="shared" si="582"/>
        <v>1300.8499999999999</v>
      </c>
      <c r="GN485">
        <f t="shared" si="583"/>
        <v>1300.8499999999999</v>
      </c>
      <c r="GO485">
        <f t="shared" si="584"/>
        <v>0</v>
      </c>
      <c r="GP485">
        <f t="shared" si="585"/>
        <v>0</v>
      </c>
      <c r="GR485">
        <v>0</v>
      </c>
      <c r="GS485">
        <v>3</v>
      </c>
      <c r="GT485">
        <v>0</v>
      </c>
      <c r="GU485" t="s">
        <v>6</v>
      </c>
      <c r="GV485">
        <f t="shared" si="586"/>
        <v>0</v>
      </c>
      <c r="GW485">
        <v>1</v>
      </c>
      <c r="GX485">
        <f t="shared" si="587"/>
        <v>0</v>
      </c>
      <c r="HA485">
        <v>0</v>
      </c>
      <c r="HB485">
        <v>0</v>
      </c>
      <c r="IK485">
        <v>0</v>
      </c>
    </row>
    <row r="486" spans="1:255" x14ac:dyDescent="0.2">
      <c r="A486" s="2">
        <v>18</v>
      </c>
      <c r="B486" s="2">
        <v>1</v>
      </c>
      <c r="C486" s="2">
        <v>965</v>
      </c>
      <c r="D486" s="2"/>
      <c r="E486" s="2" t="s">
        <v>783</v>
      </c>
      <c r="F486" s="2" t="s">
        <v>784</v>
      </c>
      <c r="G486" s="2" t="s">
        <v>785</v>
      </c>
      <c r="H486" s="2" t="s">
        <v>440</v>
      </c>
      <c r="I486" s="2">
        <f>I476*J486</f>
        <v>1</v>
      </c>
      <c r="J486" s="2">
        <v>10</v>
      </c>
      <c r="K486" s="2"/>
      <c r="L486" s="2"/>
      <c r="M486" s="2"/>
      <c r="N486" s="2"/>
      <c r="O486" s="2">
        <f t="shared" si="551"/>
        <v>6.81</v>
      </c>
      <c r="P486" s="2">
        <f t="shared" si="552"/>
        <v>6.81</v>
      </c>
      <c r="Q486" s="2">
        <f t="shared" si="553"/>
        <v>0</v>
      </c>
      <c r="R486" s="2">
        <f t="shared" si="554"/>
        <v>0</v>
      </c>
      <c r="S486" s="2">
        <f t="shared" si="555"/>
        <v>0</v>
      </c>
      <c r="T486" s="2">
        <f t="shared" si="556"/>
        <v>0</v>
      </c>
      <c r="U486" s="2">
        <f t="shared" si="557"/>
        <v>0</v>
      </c>
      <c r="V486" s="2">
        <f t="shared" si="558"/>
        <v>0</v>
      </c>
      <c r="W486" s="2">
        <f t="shared" si="559"/>
        <v>0</v>
      </c>
      <c r="X486" s="2">
        <f t="shared" si="560"/>
        <v>0</v>
      </c>
      <c r="Y486" s="2">
        <f t="shared" si="561"/>
        <v>0</v>
      </c>
      <c r="Z486" s="2"/>
      <c r="AA486" s="2">
        <v>16697018</v>
      </c>
      <c r="AB486" s="2">
        <f t="shared" si="562"/>
        <v>6.81</v>
      </c>
      <c r="AC486" s="2">
        <f t="shared" si="563"/>
        <v>6.81</v>
      </c>
      <c r="AD486" s="2">
        <f t="shared" si="590"/>
        <v>0</v>
      </c>
      <c r="AE486" s="2">
        <f t="shared" si="591"/>
        <v>0</v>
      </c>
      <c r="AF486" s="2">
        <f t="shared" si="592"/>
        <v>0</v>
      </c>
      <c r="AG486" s="2">
        <f t="shared" si="566"/>
        <v>0</v>
      </c>
      <c r="AH486" s="2">
        <f t="shared" si="593"/>
        <v>0</v>
      </c>
      <c r="AI486" s="2">
        <f t="shared" si="594"/>
        <v>0</v>
      </c>
      <c r="AJ486" s="2">
        <f t="shared" si="568"/>
        <v>0</v>
      </c>
      <c r="AK486" s="2">
        <v>6.81</v>
      </c>
      <c r="AL486" s="2">
        <v>6.81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115</v>
      </c>
      <c r="AU486" s="2">
        <v>71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6</v>
      </c>
      <c r="BE486" s="2" t="s">
        <v>6</v>
      </c>
      <c r="BF486" s="2" t="s">
        <v>6</v>
      </c>
      <c r="BG486" s="2" t="s">
        <v>6</v>
      </c>
      <c r="BH486" s="2">
        <v>3</v>
      </c>
      <c r="BI486" s="2">
        <v>1</v>
      </c>
      <c r="BJ486" s="2" t="s">
        <v>786</v>
      </c>
      <c r="BK486" s="2"/>
      <c r="BL486" s="2"/>
      <c r="BM486" s="2">
        <v>17001</v>
      </c>
      <c r="BN486" s="2">
        <v>0</v>
      </c>
      <c r="BO486" s="2" t="s">
        <v>6</v>
      </c>
      <c r="BP486" s="2">
        <v>0</v>
      </c>
      <c r="BQ486" s="2">
        <v>2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6</v>
      </c>
      <c r="BZ486" s="2">
        <v>128</v>
      </c>
      <c r="CA486" s="2">
        <v>83</v>
      </c>
      <c r="CB486" s="2"/>
      <c r="CC486" s="2"/>
      <c r="CD486" s="2"/>
      <c r="CE486" s="2"/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6</v>
      </c>
      <c r="CO486" s="2">
        <v>0</v>
      </c>
      <c r="CP486" s="2">
        <f t="shared" si="569"/>
        <v>6.81</v>
      </c>
      <c r="CQ486" s="2">
        <f t="shared" si="570"/>
        <v>6.81</v>
      </c>
      <c r="CR486" s="2">
        <f t="shared" si="571"/>
        <v>0</v>
      </c>
      <c r="CS486" s="2">
        <f t="shared" si="572"/>
        <v>0</v>
      </c>
      <c r="CT486" s="2">
        <f t="shared" si="573"/>
        <v>0</v>
      </c>
      <c r="CU486" s="2">
        <f t="shared" si="574"/>
        <v>0</v>
      </c>
      <c r="CV486" s="2">
        <f t="shared" si="575"/>
        <v>0</v>
      </c>
      <c r="CW486" s="2">
        <f t="shared" si="576"/>
        <v>0</v>
      </c>
      <c r="CX486" s="2">
        <f t="shared" si="577"/>
        <v>0</v>
      </c>
      <c r="CY486" s="2">
        <f t="shared" si="578"/>
        <v>0</v>
      </c>
      <c r="CZ486" s="2">
        <f t="shared" si="579"/>
        <v>0</v>
      </c>
      <c r="DA486" s="2"/>
      <c r="DB486" s="2"/>
      <c r="DC486" s="2" t="s">
        <v>6</v>
      </c>
      <c r="DD486" s="2" t="s">
        <v>6</v>
      </c>
      <c r="DE486" s="2" t="s">
        <v>6</v>
      </c>
      <c r="DF486" s="2" t="s">
        <v>6</v>
      </c>
      <c r="DG486" s="2" t="s">
        <v>6</v>
      </c>
      <c r="DH486" s="2" t="s">
        <v>6</v>
      </c>
      <c r="DI486" s="2" t="s">
        <v>6</v>
      </c>
      <c r="DJ486" s="2" t="s">
        <v>6</v>
      </c>
      <c r="DK486" s="2" t="s">
        <v>6</v>
      </c>
      <c r="DL486" s="2" t="s">
        <v>6</v>
      </c>
      <c r="DM486" s="2" t="s">
        <v>6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1010</v>
      </c>
      <c r="DV486" s="2" t="s">
        <v>440</v>
      </c>
      <c r="DW486" s="2" t="s">
        <v>440</v>
      </c>
      <c r="DX486" s="2">
        <v>1</v>
      </c>
      <c r="DY486" s="2"/>
      <c r="DZ486" s="2"/>
      <c r="EA486" s="2"/>
      <c r="EB486" s="2"/>
      <c r="EC486" s="2"/>
      <c r="ED486" s="2"/>
      <c r="EE486" s="2">
        <v>16510515</v>
      </c>
      <c r="EF486" s="2">
        <v>2</v>
      </c>
      <c r="EG486" s="2" t="s">
        <v>40</v>
      </c>
      <c r="EH486" s="2">
        <v>0</v>
      </c>
      <c r="EI486" s="2" t="s">
        <v>6</v>
      </c>
      <c r="EJ486" s="2">
        <v>1</v>
      </c>
      <c r="EK486" s="2">
        <v>17001</v>
      </c>
      <c r="EL486" s="2" t="s">
        <v>166</v>
      </c>
      <c r="EM486" s="2" t="s">
        <v>167</v>
      </c>
      <c r="EN486" s="2"/>
      <c r="EO486" s="2" t="s">
        <v>6</v>
      </c>
      <c r="EP486" s="2"/>
      <c r="EQ486" s="2">
        <v>0</v>
      </c>
      <c r="ER486" s="2">
        <v>6.81</v>
      </c>
      <c r="ES486" s="2">
        <v>6.81</v>
      </c>
      <c r="ET486" s="2">
        <v>0</v>
      </c>
      <c r="EU486" s="2">
        <v>0</v>
      </c>
      <c r="EV486" s="2">
        <v>0</v>
      </c>
      <c r="EW486" s="2">
        <v>0</v>
      </c>
      <c r="EX486" s="2">
        <v>0</v>
      </c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80"/>
        <v>0</v>
      </c>
      <c r="FS486" s="2">
        <v>0</v>
      </c>
      <c r="FT486" s="2" t="s">
        <v>44</v>
      </c>
      <c r="FU486" s="2" t="s">
        <v>45</v>
      </c>
      <c r="FV486" s="2"/>
      <c r="FW486" s="2"/>
      <c r="FX486" s="2">
        <v>115.2</v>
      </c>
      <c r="FY486" s="2">
        <v>70.55</v>
      </c>
      <c r="FZ486" s="2"/>
      <c r="GA486" s="2" t="s">
        <v>6</v>
      </c>
      <c r="GB486" s="2"/>
      <c r="GC486" s="2"/>
      <c r="GD486" s="2">
        <v>0</v>
      </c>
      <c r="GE486" s="2"/>
      <c r="GF486" s="2">
        <v>-1962446151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0</v>
      </c>
      <c r="GL486" s="2">
        <f t="shared" si="581"/>
        <v>0</v>
      </c>
      <c r="GM486" s="2">
        <f t="shared" si="582"/>
        <v>6.81</v>
      </c>
      <c r="GN486" s="2">
        <f t="shared" si="583"/>
        <v>6.81</v>
      </c>
      <c r="GO486" s="2">
        <f t="shared" si="584"/>
        <v>0</v>
      </c>
      <c r="GP486" s="2">
        <f t="shared" si="585"/>
        <v>0</v>
      </c>
      <c r="GQ486" s="2"/>
      <c r="GR486" s="2">
        <v>0</v>
      </c>
      <c r="GS486" s="2">
        <v>3</v>
      </c>
      <c r="GT486" s="2">
        <v>0</v>
      </c>
      <c r="GU486" s="2" t="s">
        <v>6</v>
      </c>
      <c r="GV486" s="2">
        <f t="shared" si="586"/>
        <v>0</v>
      </c>
      <c r="GW486" s="2">
        <v>1</v>
      </c>
      <c r="GX486" s="2">
        <f t="shared" si="587"/>
        <v>0</v>
      </c>
      <c r="GY486" s="2"/>
      <c r="GZ486" s="2"/>
      <c r="HA486" s="2">
        <v>0</v>
      </c>
      <c r="HB486" s="2">
        <v>0</v>
      </c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18</v>
      </c>
      <c r="B487">
        <v>1</v>
      </c>
      <c r="C487">
        <v>982</v>
      </c>
      <c r="E487" t="s">
        <v>783</v>
      </c>
      <c r="F487" t="s">
        <v>784</v>
      </c>
      <c r="G487" t="s">
        <v>785</v>
      </c>
      <c r="H487" t="s">
        <v>440</v>
      </c>
      <c r="I487">
        <f>I477*J487</f>
        <v>1</v>
      </c>
      <c r="J487">
        <v>10</v>
      </c>
      <c r="O487">
        <f t="shared" si="551"/>
        <v>44.67</v>
      </c>
      <c r="P487">
        <f t="shared" si="552"/>
        <v>44.67</v>
      </c>
      <c r="Q487">
        <f t="shared" si="553"/>
        <v>0</v>
      </c>
      <c r="R487">
        <f t="shared" si="554"/>
        <v>0</v>
      </c>
      <c r="S487">
        <f t="shared" si="555"/>
        <v>0</v>
      </c>
      <c r="T487">
        <f t="shared" si="556"/>
        <v>0</v>
      </c>
      <c r="U487">
        <f t="shared" si="557"/>
        <v>0</v>
      </c>
      <c r="V487">
        <f t="shared" si="558"/>
        <v>0</v>
      </c>
      <c r="W487">
        <f t="shared" si="559"/>
        <v>0</v>
      </c>
      <c r="X487">
        <f t="shared" si="560"/>
        <v>0</v>
      </c>
      <c r="Y487">
        <f t="shared" si="561"/>
        <v>0</v>
      </c>
      <c r="AA487">
        <v>16697019</v>
      </c>
      <c r="AB487">
        <f t="shared" si="562"/>
        <v>6.81</v>
      </c>
      <c r="AC487">
        <f t="shared" si="563"/>
        <v>6.81</v>
      </c>
      <c r="AD487">
        <f t="shared" si="590"/>
        <v>0</v>
      </c>
      <c r="AE487">
        <f t="shared" si="591"/>
        <v>0</v>
      </c>
      <c r="AF487">
        <f t="shared" si="592"/>
        <v>0</v>
      </c>
      <c r="AG487">
        <f t="shared" si="566"/>
        <v>0</v>
      </c>
      <c r="AH487">
        <f t="shared" si="593"/>
        <v>0</v>
      </c>
      <c r="AI487">
        <f t="shared" si="594"/>
        <v>0</v>
      </c>
      <c r="AJ487">
        <f t="shared" si="568"/>
        <v>0</v>
      </c>
      <c r="AK487">
        <v>6.81</v>
      </c>
      <c r="AL487">
        <v>6.81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115</v>
      </c>
      <c r="AU487">
        <v>71</v>
      </c>
      <c r="AV487">
        <v>1</v>
      </c>
      <c r="AW487">
        <v>1</v>
      </c>
      <c r="AZ487">
        <v>6.56</v>
      </c>
      <c r="BA487">
        <v>1</v>
      </c>
      <c r="BB487">
        <v>1</v>
      </c>
      <c r="BC487">
        <v>6.56</v>
      </c>
      <c r="BD487" t="s">
        <v>6</v>
      </c>
      <c r="BE487" t="s">
        <v>6</v>
      </c>
      <c r="BF487" t="s">
        <v>6</v>
      </c>
      <c r="BG487" t="s">
        <v>6</v>
      </c>
      <c r="BH487">
        <v>3</v>
      </c>
      <c r="BI487">
        <v>1</v>
      </c>
      <c r="BJ487" t="s">
        <v>786</v>
      </c>
      <c r="BM487">
        <v>17001</v>
      </c>
      <c r="BN487">
        <v>0</v>
      </c>
      <c r="BO487" t="s">
        <v>6</v>
      </c>
      <c r="BP487">
        <v>0</v>
      </c>
      <c r="BQ487">
        <v>2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6</v>
      </c>
      <c r="BZ487">
        <v>128</v>
      </c>
      <c r="CA487">
        <v>83</v>
      </c>
      <c r="CF487">
        <v>0</v>
      </c>
      <c r="CG487">
        <v>0</v>
      </c>
      <c r="CM487">
        <v>0</v>
      </c>
      <c r="CN487" t="s">
        <v>6</v>
      </c>
      <c r="CO487">
        <v>0</v>
      </c>
      <c r="CP487">
        <f t="shared" si="569"/>
        <v>44.67</v>
      </c>
      <c r="CQ487">
        <f t="shared" si="570"/>
        <v>44.673599999999993</v>
      </c>
      <c r="CR487">
        <f t="shared" si="571"/>
        <v>0</v>
      </c>
      <c r="CS487">
        <f t="shared" si="572"/>
        <v>0</v>
      </c>
      <c r="CT487">
        <f t="shared" si="573"/>
        <v>0</v>
      </c>
      <c r="CU487">
        <f t="shared" si="574"/>
        <v>0</v>
      </c>
      <c r="CV487">
        <f t="shared" si="575"/>
        <v>0</v>
      </c>
      <c r="CW487">
        <f t="shared" si="576"/>
        <v>0</v>
      </c>
      <c r="CX487">
        <f t="shared" si="577"/>
        <v>0</v>
      </c>
      <c r="CY487">
        <f t="shared" si="578"/>
        <v>0</v>
      </c>
      <c r="CZ487">
        <f t="shared" si="579"/>
        <v>0</v>
      </c>
      <c r="DC487" t="s">
        <v>6</v>
      </c>
      <c r="DD487" t="s">
        <v>6</v>
      </c>
      <c r="DE487" t="s">
        <v>6</v>
      </c>
      <c r="DF487" t="s">
        <v>6</v>
      </c>
      <c r="DG487" t="s">
        <v>6</v>
      </c>
      <c r="DH487" t="s">
        <v>6</v>
      </c>
      <c r="DI487" t="s">
        <v>6</v>
      </c>
      <c r="DJ487" t="s">
        <v>6</v>
      </c>
      <c r="DK487" t="s">
        <v>6</v>
      </c>
      <c r="DL487" t="s">
        <v>6</v>
      </c>
      <c r="DM487" t="s">
        <v>6</v>
      </c>
      <c r="DN487">
        <v>0</v>
      </c>
      <c r="DO487">
        <v>0</v>
      </c>
      <c r="DP487">
        <v>1</v>
      </c>
      <c r="DQ487">
        <v>1</v>
      </c>
      <c r="DU487">
        <v>1010</v>
      </c>
      <c r="DV487" t="s">
        <v>440</v>
      </c>
      <c r="DW487" t="s">
        <v>440</v>
      </c>
      <c r="DX487">
        <v>1</v>
      </c>
      <c r="EE487">
        <v>16510515</v>
      </c>
      <c r="EF487">
        <v>2</v>
      </c>
      <c r="EG487" t="s">
        <v>40</v>
      </c>
      <c r="EH487">
        <v>0</v>
      </c>
      <c r="EI487" t="s">
        <v>6</v>
      </c>
      <c r="EJ487">
        <v>1</v>
      </c>
      <c r="EK487">
        <v>17001</v>
      </c>
      <c r="EL487" t="s">
        <v>166</v>
      </c>
      <c r="EM487" t="s">
        <v>167</v>
      </c>
      <c r="EO487" t="s">
        <v>6</v>
      </c>
      <c r="EQ487">
        <v>0</v>
      </c>
      <c r="ER487">
        <v>6.81</v>
      </c>
      <c r="ES487">
        <v>6.81</v>
      </c>
      <c r="ET487">
        <v>0</v>
      </c>
      <c r="EU487">
        <v>0</v>
      </c>
      <c r="EV487">
        <v>0</v>
      </c>
      <c r="EW487">
        <v>0</v>
      </c>
      <c r="EX487">
        <v>0</v>
      </c>
      <c r="FQ487">
        <v>0</v>
      </c>
      <c r="FR487">
        <f t="shared" si="580"/>
        <v>0</v>
      </c>
      <c r="FS487">
        <v>0</v>
      </c>
      <c r="FT487" t="s">
        <v>44</v>
      </c>
      <c r="FU487" t="s">
        <v>45</v>
      </c>
      <c r="FX487">
        <v>115.2</v>
      </c>
      <c r="FY487">
        <v>70.55</v>
      </c>
      <c r="GA487" t="s">
        <v>6</v>
      </c>
      <c r="GD487">
        <v>0</v>
      </c>
      <c r="GF487">
        <v>-1962446151</v>
      </c>
      <c r="GG487">
        <v>1</v>
      </c>
      <c r="GH487">
        <v>1</v>
      </c>
      <c r="GI487">
        <v>4</v>
      </c>
      <c r="GJ487">
        <v>0</v>
      </c>
      <c r="GK487">
        <f>ROUND(R487*(S12)/100,2)</f>
        <v>0</v>
      </c>
      <c r="GL487">
        <f t="shared" si="581"/>
        <v>0</v>
      </c>
      <c r="GM487">
        <f t="shared" si="582"/>
        <v>44.67</v>
      </c>
      <c r="GN487">
        <f t="shared" si="583"/>
        <v>44.67</v>
      </c>
      <c r="GO487">
        <f t="shared" si="584"/>
        <v>0</v>
      </c>
      <c r="GP487">
        <f t="shared" si="585"/>
        <v>0</v>
      </c>
      <c r="GR487">
        <v>0</v>
      </c>
      <c r="GS487">
        <v>3</v>
      </c>
      <c r="GT487">
        <v>0</v>
      </c>
      <c r="GU487" t="s">
        <v>6</v>
      </c>
      <c r="GV487">
        <f t="shared" si="586"/>
        <v>0</v>
      </c>
      <c r="GW487">
        <v>1</v>
      </c>
      <c r="GX487">
        <f t="shared" si="587"/>
        <v>0</v>
      </c>
      <c r="HA487">
        <v>0</v>
      </c>
      <c r="HB487">
        <v>0</v>
      </c>
      <c r="IK487">
        <v>0</v>
      </c>
    </row>
    <row r="488" spans="1:255" x14ac:dyDescent="0.2">
      <c r="A488" s="2">
        <v>18</v>
      </c>
      <c r="B488" s="2">
        <v>1</v>
      </c>
      <c r="C488" s="2">
        <v>966</v>
      </c>
      <c r="D488" s="2"/>
      <c r="E488" s="2" t="s">
        <v>787</v>
      </c>
      <c r="F488" s="2" t="s">
        <v>788</v>
      </c>
      <c r="G488" s="2" t="s">
        <v>789</v>
      </c>
      <c r="H488" s="2" t="s">
        <v>440</v>
      </c>
      <c r="I488" s="2">
        <f>I476*J488</f>
        <v>1</v>
      </c>
      <c r="J488" s="2">
        <v>10</v>
      </c>
      <c r="K488" s="2"/>
      <c r="L488" s="2"/>
      <c r="M488" s="2"/>
      <c r="N488" s="2"/>
      <c r="O488" s="2">
        <f t="shared" si="551"/>
        <v>3.5</v>
      </c>
      <c r="P488" s="2">
        <f t="shared" si="552"/>
        <v>3.5</v>
      </c>
      <c r="Q488" s="2">
        <f t="shared" si="553"/>
        <v>0</v>
      </c>
      <c r="R488" s="2">
        <f t="shared" si="554"/>
        <v>0</v>
      </c>
      <c r="S488" s="2">
        <f t="shared" si="555"/>
        <v>0</v>
      </c>
      <c r="T488" s="2">
        <f t="shared" si="556"/>
        <v>0</v>
      </c>
      <c r="U488" s="2">
        <f t="shared" si="557"/>
        <v>0</v>
      </c>
      <c r="V488" s="2">
        <f t="shared" si="558"/>
        <v>0</v>
      </c>
      <c r="W488" s="2">
        <f t="shared" si="559"/>
        <v>0</v>
      </c>
      <c r="X488" s="2">
        <f t="shared" si="560"/>
        <v>0</v>
      </c>
      <c r="Y488" s="2">
        <f t="shared" si="561"/>
        <v>0</v>
      </c>
      <c r="Z488" s="2"/>
      <c r="AA488" s="2">
        <v>16697018</v>
      </c>
      <c r="AB488" s="2">
        <f t="shared" si="562"/>
        <v>3.5</v>
      </c>
      <c r="AC488" s="2">
        <f t="shared" si="563"/>
        <v>3.5</v>
      </c>
      <c r="AD488" s="2">
        <f t="shared" si="590"/>
        <v>0</v>
      </c>
      <c r="AE488" s="2">
        <f t="shared" si="591"/>
        <v>0</v>
      </c>
      <c r="AF488" s="2">
        <f t="shared" si="592"/>
        <v>0</v>
      </c>
      <c r="AG488" s="2">
        <f t="shared" si="566"/>
        <v>0</v>
      </c>
      <c r="AH488" s="2">
        <f t="shared" si="593"/>
        <v>0</v>
      </c>
      <c r="AI488" s="2">
        <f t="shared" si="594"/>
        <v>0</v>
      </c>
      <c r="AJ488" s="2">
        <f t="shared" si="568"/>
        <v>0</v>
      </c>
      <c r="AK488" s="2">
        <v>3.5</v>
      </c>
      <c r="AL488" s="2">
        <v>3.5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115</v>
      </c>
      <c r="AU488" s="2">
        <v>71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6</v>
      </c>
      <c r="BE488" s="2" t="s">
        <v>6</v>
      </c>
      <c r="BF488" s="2" t="s">
        <v>6</v>
      </c>
      <c r="BG488" s="2" t="s">
        <v>6</v>
      </c>
      <c r="BH488" s="2">
        <v>3</v>
      </c>
      <c r="BI488" s="2">
        <v>1</v>
      </c>
      <c r="BJ488" s="2" t="s">
        <v>790</v>
      </c>
      <c r="BK488" s="2"/>
      <c r="BL488" s="2"/>
      <c r="BM488" s="2">
        <v>17001</v>
      </c>
      <c r="BN488" s="2">
        <v>0</v>
      </c>
      <c r="BO488" s="2" t="s">
        <v>6</v>
      </c>
      <c r="BP488" s="2">
        <v>0</v>
      </c>
      <c r="BQ488" s="2">
        <v>2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6</v>
      </c>
      <c r="BZ488" s="2">
        <v>128</v>
      </c>
      <c r="CA488" s="2">
        <v>83</v>
      </c>
      <c r="CB488" s="2"/>
      <c r="CC488" s="2"/>
      <c r="CD488" s="2"/>
      <c r="CE488" s="2"/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6</v>
      </c>
      <c r="CO488" s="2">
        <v>0</v>
      </c>
      <c r="CP488" s="2">
        <f t="shared" si="569"/>
        <v>3.5</v>
      </c>
      <c r="CQ488" s="2">
        <f t="shared" si="570"/>
        <v>3.5</v>
      </c>
      <c r="CR488" s="2">
        <f t="shared" si="571"/>
        <v>0</v>
      </c>
      <c r="CS488" s="2">
        <f t="shared" si="572"/>
        <v>0</v>
      </c>
      <c r="CT488" s="2">
        <f t="shared" si="573"/>
        <v>0</v>
      </c>
      <c r="CU488" s="2">
        <f t="shared" si="574"/>
        <v>0</v>
      </c>
      <c r="CV488" s="2">
        <f t="shared" si="575"/>
        <v>0</v>
      </c>
      <c r="CW488" s="2">
        <f t="shared" si="576"/>
        <v>0</v>
      </c>
      <c r="CX488" s="2">
        <f t="shared" si="577"/>
        <v>0</v>
      </c>
      <c r="CY488" s="2">
        <f t="shared" si="578"/>
        <v>0</v>
      </c>
      <c r="CZ488" s="2">
        <f t="shared" si="579"/>
        <v>0</v>
      </c>
      <c r="DA488" s="2"/>
      <c r="DB488" s="2"/>
      <c r="DC488" s="2" t="s">
        <v>6</v>
      </c>
      <c r="DD488" s="2" t="s">
        <v>6</v>
      </c>
      <c r="DE488" s="2" t="s">
        <v>6</v>
      </c>
      <c r="DF488" s="2" t="s">
        <v>6</v>
      </c>
      <c r="DG488" s="2" t="s">
        <v>6</v>
      </c>
      <c r="DH488" s="2" t="s">
        <v>6</v>
      </c>
      <c r="DI488" s="2" t="s">
        <v>6</v>
      </c>
      <c r="DJ488" s="2" t="s">
        <v>6</v>
      </c>
      <c r="DK488" s="2" t="s">
        <v>6</v>
      </c>
      <c r="DL488" s="2" t="s">
        <v>6</v>
      </c>
      <c r="DM488" s="2" t="s">
        <v>6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1010</v>
      </c>
      <c r="DV488" s="2" t="s">
        <v>440</v>
      </c>
      <c r="DW488" s="2" t="s">
        <v>440</v>
      </c>
      <c r="DX488" s="2">
        <v>1</v>
      </c>
      <c r="DY488" s="2"/>
      <c r="DZ488" s="2"/>
      <c r="EA488" s="2"/>
      <c r="EB488" s="2"/>
      <c r="EC488" s="2"/>
      <c r="ED488" s="2"/>
      <c r="EE488" s="2">
        <v>16510515</v>
      </c>
      <c r="EF488" s="2">
        <v>2</v>
      </c>
      <c r="EG488" s="2" t="s">
        <v>40</v>
      </c>
      <c r="EH488" s="2">
        <v>0</v>
      </c>
      <c r="EI488" s="2" t="s">
        <v>6</v>
      </c>
      <c r="EJ488" s="2">
        <v>1</v>
      </c>
      <c r="EK488" s="2">
        <v>17001</v>
      </c>
      <c r="EL488" s="2" t="s">
        <v>166</v>
      </c>
      <c r="EM488" s="2" t="s">
        <v>167</v>
      </c>
      <c r="EN488" s="2"/>
      <c r="EO488" s="2" t="s">
        <v>6</v>
      </c>
      <c r="EP488" s="2"/>
      <c r="EQ488" s="2">
        <v>0</v>
      </c>
      <c r="ER488" s="2">
        <v>3.5</v>
      </c>
      <c r="ES488" s="2">
        <v>3.5</v>
      </c>
      <c r="ET488" s="2">
        <v>0</v>
      </c>
      <c r="EU488" s="2">
        <v>0</v>
      </c>
      <c r="EV488" s="2">
        <v>0</v>
      </c>
      <c r="EW488" s="2">
        <v>0</v>
      </c>
      <c r="EX488" s="2">
        <v>0</v>
      </c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80"/>
        <v>0</v>
      </c>
      <c r="FS488" s="2">
        <v>0</v>
      </c>
      <c r="FT488" s="2" t="s">
        <v>44</v>
      </c>
      <c r="FU488" s="2" t="s">
        <v>45</v>
      </c>
      <c r="FV488" s="2"/>
      <c r="FW488" s="2"/>
      <c r="FX488" s="2">
        <v>115.2</v>
      </c>
      <c r="FY488" s="2">
        <v>70.55</v>
      </c>
      <c r="FZ488" s="2"/>
      <c r="GA488" s="2" t="s">
        <v>6</v>
      </c>
      <c r="GB488" s="2"/>
      <c r="GC488" s="2"/>
      <c r="GD488" s="2">
        <v>0</v>
      </c>
      <c r="GE488" s="2"/>
      <c r="GF488" s="2">
        <v>-652418862</v>
      </c>
      <c r="GG488" s="2">
        <v>2</v>
      </c>
      <c r="GH488" s="2">
        <v>1</v>
      </c>
      <c r="GI488" s="2">
        <v>-2</v>
      </c>
      <c r="GJ488" s="2">
        <v>0</v>
      </c>
      <c r="GK488" s="2">
        <f>ROUND(R488*(R12)/100,2)</f>
        <v>0</v>
      </c>
      <c r="GL488" s="2">
        <f t="shared" si="581"/>
        <v>0</v>
      </c>
      <c r="GM488" s="2">
        <f t="shared" si="582"/>
        <v>3.5</v>
      </c>
      <c r="GN488" s="2">
        <f t="shared" si="583"/>
        <v>3.5</v>
      </c>
      <c r="GO488" s="2">
        <f t="shared" si="584"/>
        <v>0</v>
      </c>
      <c r="GP488" s="2">
        <f t="shared" si="585"/>
        <v>0</v>
      </c>
      <c r="GQ488" s="2"/>
      <c r="GR488" s="2">
        <v>0</v>
      </c>
      <c r="GS488" s="2">
        <v>3</v>
      </c>
      <c r="GT488" s="2">
        <v>0</v>
      </c>
      <c r="GU488" s="2" t="s">
        <v>6</v>
      </c>
      <c r="GV488" s="2">
        <f t="shared" si="586"/>
        <v>0</v>
      </c>
      <c r="GW488" s="2">
        <v>1</v>
      </c>
      <c r="GX488" s="2">
        <f t="shared" si="587"/>
        <v>0</v>
      </c>
      <c r="GY488" s="2"/>
      <c r="GZ488" s="2"/>
      <c r="HA488" s="2">
        <v>0</v>
      </c>
      <c r="HB488" s="2">
        <v>0</v>
      </c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18</v>
      </c>
      <c r="B489">
        <v>1</v>
      </c>
      <c r="C489">
        <v>983</v>
      </c>
      <c r="E489" t="s">
        <v>787</v>
      </c>
      <c r="F489" t="s">
        <v>788</v>
      </c>
      <c r="G489" t="s">
        <v>789</v>
      </c>
      <c r="H489" t="s">
        <v>440</v>
      </c>
      <c r="I489">
        <f>I477*J489</f>
        <v>1</v>
      </c>
      <c r="J489">
        <v>10</v>
      </c>
      <c r="O489">
        <f t="shared" si="551"/>
        <v>22.96</v>
      </c>
      <c r="P489">
        <f t="shared" si="552"/>
        <v>22.96</v>
      </c>
      <c r="Q489">
        <f t="shared" si="553"/>
        <v>0</v>
      </c>
      <c r="R489">
        <f t="shared" si="554"/>
        <v>0</v>
      </c>
      <c r="S489">
        <f t="shared" si="555"/>
        <v>0</v>
      </c>
      <c r="T489">
        <f t="shared" si="556"/>
        <v>0</v>
      </c>
      <c r="U489">
        <f t="shared" si="557"/>
        <v>0</v>
      </c>
      <c r="V489">
        <f t="shared" si="558"/>
        <v>0</v>
      </c>
      <c r="W489">
        <f t="shared" si="559"/>
        <v>0</v>
      </c>
      <c r="X489">
        <f t="shared" si="560"/>
        <v>0</v>
      </c>
      <c r="Y489">
        <f t="shared" si="561"/>
        <v>0</v>
      </c>
      <c r="AA489">
        <v>16697019</v>
      </c>
      <c r="AB489">
        <f t="shared" si="562"/>
        <v>3.5</v>
      </c>
      <c r="AC489">
        <f t="shared" si="563"/>
        <v>3.5</v>
      </c>
      <c r="AD489">
        <f t="shared" si="590"/>
        <v>0</v>
      </c>
      <c r="AE489">
        <f t="shared" si="591"/>
        <v>0</v>
      </c>
      <c r="AF489">
        <f t="shared" si="592"/>
        <v>0</v>
      </c>
      <c r="AG489">
        <f t="shared" si="566"/>
        <v>0</v>
      </c>
      <c r="AH489">
        <f t="shared" si="593"/>
        <v>0</v>
      </c>
      <c r="AI489">
        <f t="shared" si="594"/>
        <v>0</v>
      </c>
      <c r="AJ489">
        <f t="shared" si="568"/>
        <v>0</v>
      </c>
      <c r="AK489">
        <v>3.5</v>
      </c>
      <c r="AL489">
        <v>3.5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115</v>
      </c>
      <c r="AU489">
        <v>71</v>
      </c>
      <c r="AV489">
        <v>1</v>
      </c>
      <c r="AW489">
        <v>1</v>
      </c>
      <c r="AZ489">
        <v>6.56</v>
      </c>
      <c r="BA489">
        <v>1</v>
      </c>
      <c r="BB489">
        <v>1</v>
      </c>
      <c r="BC489">
        <v>6.56</v>
      </c>
      <c r="BD489" t="s">
        <v>6</v>
      </c>
      <c r="BE489" t="s">
        <v>6</v>
      </c>
      <c r="BF489" t="s">
        <v>6</v>
      </c>
      <c r="BG489" t="s">
        <v>6</v>
      </c>
      <c r="BH489">
        <v>3</v>
      </c>
      <c r="BI489">
        <v>1</v>
      </c>
      <c r="BJ489" t="s">
        <v>790</v>
      </c>
      <c r="BM489">
        <v>17001</v>
      </c>
      <c r="BN489">
        <v>0</v>
      </c>
      <c r="BO489" t="s">
        <v>6</v>
      </c>
      <c r="BP489">
        <v>0</v>
      </c>
      <c r="BQ489">
        <v>2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6</v>
      </c>
      <c r="BZ489">
        <v>128</v>
      </c>
      <c r="CA489">
        <v>83</v>
      </c>
      <c r="CF489">
        <v>0</v>
      </c>
      <c r="CG489">
        <v>0</v>
      </c>
      <c r="CM489">
        <v>0</v>
      </c>
      <c r="CN489" t="s">
        <v>6</v>
      </c>
      <c r="CO489">
        <v>0</v>
      </c>
      <c r="CP489">
        <f t="shared" si="569"/>
        <v>22.96</v>
      </c>
      <c r="CQ489">
        <f t="shared" si="570"/>
        <v>22.959999999999997</v>
      </c>
      <c r="CR489">
        <f t="shared" si="571"/>
        <v>0</v>
      </c>
      <c r="CS489">
        <f t="shared" si="572"/>
        <v>0</v>
      </c>
      <c r="CT489">
        <f t="shared" si="573"/>
        <v>0</v>
      </c>
      <c r="CU489">
        <f t="shared" si="574"/>
        <v>0</v>
      </c>
      <c r="CV489">
        <f t="shared" si="575"/>
        <v>0</v>
      </c>
      <c r="CW489">
        <f t="shared" si="576"/>
        <v>0</v>
      </c>
      <c r="CX489">
        <f t="shared" si="577"/>
        <v>0</v>
      </c>
      <c r="CY489">
        <f t="shared" si="578"/>
        <v>0</v>
      </c>
      <c r="CZ489">
        <f t="shared" si="579"/>
        <v>0</v>
      </c>
      <c r="DC489" t="s">
        <v>6</v>
      </c>
      <c r="DD489" t="s">
        <v>6</v>
      </c>
      <c r="DE489" t="s">
        <v>6</v>
      </c>
      <c r="DF489" t="s">
        <v>6</v>
      </c>
      <c r="DG489" t="s">
        <v>6</v>
      </c>
      <c r="DH489" t="s">
        <v>6</v>
      </c>
      <c r="DI489" t="s">
        <v>6</v>
      </c>
      <c r="DJ489" t="s">
        <v>6</v>
      </c>
      <c r="DK489" t="s">
        <v>6</v>
      </c>
      <c r="DL489" t="s">
        <v>6</v>
      </c>
      <c r="DM489" t="s">
        <v>6</v>
      </c>
      <c r="DN489">
        <v>0</v>
      </c>
      <c r="DO489">
        <v>0</v>
      </c>
      <c r="DP489">
        <v>1</v>
      </c>
      <c r="DQ489">
        <v>1</v>
      </c>
      <c r="DU489">
        <v>1010</v>
      </c>
      <c r="DV489" t="s">
        <v>440</v>
      </c>
      <c r="DW489" t="s">
        <v>440</v>
      </c>
      <c r="DX489">
        <v>1</v>
      </c>
      <c r="EE489">
        <v>16510515</v>
      </c>
      <c r="EF489">
        <v>2</v>
      </c>
      <c r="EG489" t="s">
        <v>40</v>
      </c>
      <c r="EH489">
        <v>0</v>
      </c>
      <c r="EI489" t="s">
        <v>6</v>
      </c>
      <c r="EJ489">
        <v>1</v>
      </c>
      <c r="EK489">
        <v>17001</v>
      </c>
      <c r="EL489" t="s">
        <v>166</v>
      </c>
      <c r="EM489" t="s">
        <v>167</v>
      </c>
      <c r="EO489" t="s">
        <v>6</v>
      </c>
      <c r="EQ489">
        <v>0</v>
      </c>
      <c r="ER489">
        <v>3.5</v>
      </c>
      <c r="ES489">
        <v>3.5</v>
      </c>
      <c r="ET489">
        <v>0</v>
      </c>
      <c r="EU489">
        <v>0</v>
      </c>
      <c r="EV489">
        <v>0</v>
      </c>
      <c r="EW489">
        <v>0</v>
      </c>
      <c r="EX489">
        <v>0</v>
      </c>
      <c r="FQ489">
        <v>0</v>
      </c>
      <c r="FR489">
        <f t="shared" si="580"/>
        <v>0</v>
      </c>
      <c r="FS489">
        <v>0</v>
      </c>
      <c r="FT489" t="s">
        <v>44</v>
      </c>
      <c r="FU489" t="s">
        <v>45</v>
      </c>
      <c r="FX489">
        <v>115.2</v>
      </c>
      <c r="FY489">
        <v>70.55</v>
      </c>
      <c r="GA489" t="s">
        <v>6</v>
      </c>
      <c r="GD489">
        <v>0</v>
      </c>
      <c r="GF489">
        <v>-652418862</v>
      </c>
      <c r="GG489">
        <v>1</v>
      </c>
      <c r="GH489">
        <v>1</v>
      </c>
      <c r="GI489">
        <v>4</v>
      </c>
      <c r="GJ489">
        <v>0</v>
      </c>
      <c r="GK489">
        <f>ROUND(R489*(S12)/100,2)</f>
        <v>0</v>
      </c>
      <c r="GL489">
        <f t="shared" si="581"/>
        <v>0</v>
      </c>
      <c r="GM489">
        <f t="shared" si="582"/>
        <v>22.96</v>
      </c>
      <c r="GN489">
        <f t="shared" si="583"/>
        <v>22.96</v>
      </c>
      <c r="GO489">
        <f t="shared" si="584"/>
        <v>0</v>
      </c>
      <c r="GP489">
        <f t="shared" si="585"/>
        <v>0</v>
      </c>
      <c r="GR489">
        <v>0</v>
      </c>
      <c r="GS489">
        <v>3</v>
      </c>
      <c r="GT489">
        <v>0</v>
      </c>
      <c r="GU489" t="s">
        <v>6</v>
      </c>
      <c r="GV489">
        <f t="shared" si="586"/>
        <v>0</v>
      </c>
      <c r="GW489">
        <v>1</v>
      </c>
      <c r="GX489">
        <f t="shared" si="587"/>
        <v>0</v>
      </c>
      <c r="HA489">
        <v>0</v>
      </c>
      <c r="HB489">
        <v>0</v>
      </c>
      <c r="IK489">
        <v>0</v>
      </c>
    </row>
    <row r="490" spans="1:255" x14ac:dyDescent="0.2">
      <c r="A490" s="2">
        <v>17</v>
      </c>
      <c r="B490" s="2">
        <v>1</v>
      </c>
      <c r="C490" s="2">
        <f>ROW(SmtRes!A1002)</f>
        <v>1002</v>
      </c>
      <c r="D490" s="2">
        <f>ROW(EtalonRes!A986)</f>
        <v>986</v>
      </c>
      <c r="E490" s="2" t="s">
        <v>791</v>
      </c>
      <c r="F490" s="2" t="s">
        <v>160</v>
      </c>
      <c r="G490" s="2" t="s">
        <v>792</v>
      </c>
      <c r="H490" s="2" t="s">
        <v>162</v>
      </c>
      <c r="I490" s="2">
        <f>ROUND(1/10,9)</f>
        <v>0.1</v>
      </c>
      <c r="J490" s="2">
        <v>0</v>
      </c>
      <c r="K490" s="2"/>
      <c r="L490" s="2"/>
      <c r="M490" s="2"/>
      <c r="N490" s="2"/>
      <c r="O490" s="2">
        <f t="shared" si="551"/>
        <v>26.23</v>
      </c>
      <c r="P490" s="2">
        <f t="shared" si="552"/>
        <v>8.19</v>
      </c>
      <c r="Q490" s="2">
        <f t="shared" si="553"/>
        <v>5.99</v>
      </c>
      <c r="R490" s="2">
        <f t="shared" si="554"/>
        <v>1.29</v>
      </c>
      <c r="S490" s="2">
        <f t="shared" si="555"/>
        <v>12.05</v>
      </c>
      <c r="T490" s="2">
        <f t="shared" si="556"/>
        <v>0</v>
      </c>
      <c r="U490" s="2">
        <f t="shared" si="557"/>
        <v>1.2523500000000001</v>
      </c>
      <c r="V490" s="2">
        <f t="shared" si="558"/>
        <v>0.10625000000000001</v>
      </c>
      <c r="W490" s="2">
        <f t="shared" si="559"/>
        <v>0</v>
      </c>
      <c r="X490" s="2">
        <f t="shared" si="560"/>
        <v>15.34</v>
      </c>
      <c r="Y490" s="2">
        <f t="shared" si="561"/>
        <v>9.4700000000000006</v>
      </c>
      <c r="Z490" s="2"/>
      <c r="AA490" s="2">
        <v>16697018</v>
      </c>
      <c r="AB490" s="2">
        <f t="shared" si="562"/>
        <v>262.31</v>
      </c>
      <c r="AC490" s="2">
        <f t="shared" si="563"/>
        <v>81.92</v>
      </c>
      <c r="AD490" s="2">
        <f>ROUND(((((ET490*1.25))-((EU490*1.25)))+AE490),2)</f>
        <v>59.92</v>
      </c>
      <c r="AE490" s="2">
        <f>ROUND(((EU490*1.25)),2)</f>
        <v>12.88</v>
      </c>
      <c r="AF490" s="2">
        <f>ROUND(((EV490*1.15)),2)</f>
        <v>120.47</v>
      </c>
      <c r="AG490" s="2">
        <f t="shared" si="566"/>
        <v>0</v>
      </c>
      <c r="AH490" s="2">
        <f>((EW490*1.15))</f>
        <v>12.5235</v>
      </c>
      <c r="AI490" s="2">
        <f>((EX490*1.25))</f>
        <v>1.0625</v>
      </c>
      <c r="AJ490" s="2">
        <f t="shared" si="568"/>
        <v>0</v>
      </c>
      <c r="AK490" s="2">
        <v>234.61</v>
      </c>
      <c r="AL490" s="2">
        <v>81.92</v>
      </c>
      <c r="AM490" s="2">
        <v>47.93</v>
      </c>
      <c r="AN490" s="2">
        <v>10.3</v>
      </c>
      <c r="AO490" s="2">
        <v>104.76</v>
      </c>
      <c r="AP490" s="2">
        <v>0</v>
      </c>
      <c r="AQ490" s="2">
        <v>10.89</v>
      </c>
      <c r="AR490" s="2">
        <v>0.85</v>
      </c>
      <c r="AS490" s="2">
        <v>0</v>
      </c>
      <c r="AT490" s="2">
        <v>115</v>
      </c>
      <c r="AU490" s="2">
        <v>71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6</v>
      </c>
      <c r="BE490" s="2" t="s">
        <v>6</v>
      </c>
      <c r="BF490" s="2" t="s">
        <v>6</v>
      </c>
      <c r="BG490" s="2" t="s">
        <v>6</v>
      </c>
      <c r="BH490" s="2">
        <v>0</v>
      </c>
      <c r="BI490" s="2">
        <v>1</v>
      </c>
      <c r="BJ490" s="2" t="s">
        <v>163</v>
      </c>
      <c r="BK490" s="2"/>
      <c r="BL490" s="2"/>
      <c r="BM490" s="2">
        <v>17001</v>
      </c>
      <c r="BN490" s="2">
        <v>0</v>
      </c>
      <c r="BO490" s="2" t="s">
        <v>6</v>
      </c>
      <c r="BP490" s="2">
        <v>0</v>
      </c>
      <c r="BQ490" s="2">
        <v>2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6</v>
      </c>
      <c r="BZ490" s="2">
        <v>128</v>
      </c>
      <c r="CA490" s="2">
        <v>83</v>
      </c>
      <c r="CB490" s="2"/>
      <c r="CC490" s="2"/>
      <c r="CD490" s="2"/>
      <c r="CE490" s="2"/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1430</v>
      </c>
      <c r="CO490" s="2">
        <v>0</v>
      </c>
      <c r="CP490" s="2">
        <f t="shared" si="569"/>
        <v>26.23</v>
      </c>
      <c r="CQ490" s="2">
        <f t="shared" si="570"/>
        <v>81.92</v>
      </c>
      <c r="CR490" s="2">
        <f t="shared" si="571"/>
        <v>59.92</v>
      </c>
      <c r="CS490" s="2">
        <f t="shared" si="572"/>
        <v>12.88</v>
      </c>
      <c r="CT490" s="2">
        <f t="shared" si="573"/>
        <v>120.47</v>
      </c>
      <c r="CU490" s="2">
        <f t="shared" si="574"/>
        <v>0</v>
      </c>
      <c r="CV490" s="2">
        <f t="shared" si="575"/>
        <v>12.5235</v>
      </c>
      <c r="CW490" s="2">
        <f t="shared" si="576"/>
        <v>1.0625</v>
      </c>
      <c r="CX490" s="2">
        <f t="shared" si="577"/>
        <v>0</v>
      </c>
      <c r="CY490" s="2">
        <f t="shared" si="578"/>
        <v>15.340999999999999</v>
      </c>
      <c r="CZ490" s="2">
        <f t="shared" si="579"/>
        <v>9.4713999999999992</v>
      </c>
      <c r="DA490" s="2"/>
      <c r="DB490" s="2"/>
      <c r="DC490" s="2" t="s">
        <v>6</v>
      </c>
      <c r="DD490" s="2" t="s">
        <v>6</v>
      </c>
      <c r="DE490" s="2" t="s">
        <v>38</v>
      </c>
      <c r="DF490" s="2" t="s">
        <v>38</v>
      </c>
      <c r="DG490" s="2" t="s">
        <v>39</v>
      </c>
      <c r="DH490" s="2" t="s">
        <v>6</v>
      </c>
      <c r="DI490" s="2" t="s">
        <v>39</v>
      </c>
      <c r="DJ490" s="2" t="s">
        <v>38</v>
      </c>
      <c r="DK490" s="2" t="s">
        <v>6</v>
      </c>
      <c r="DL490" s="2" t="s">
        <v>6</v>
      </c>
      <c r="DM490" s="2" t="s">
        <v>6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1013</v>
      </c>
      <c r="DV490" s="2" t="s">
        <v>162</v>
      </c>
      <c r="DW490" s="2" t="s">
        <v>162</v>
      </c>
      <c r="DX490" s="2">
        <v>1</v>
      </c>
      <c r="DY490" s="2"/>
      <c r="DZ490" s="2"/>
      <c r="EA490" s="2"/>
      <c r="EB490" s="2"/>
      <c r="EC490" s="2"/>
      <c r="ED490" s="2"/>
      <c r="EE490" s="2">
        <v>16510515</v>
      </c>
      <c r="EF490" s="2">
        <v>2</v>
      </c>
      <c r="EG490" s="2" t="s">
        <v>40</v>
      </c>
      <c r="EH490" s="2">
        <v>0</v>
      </c>
      <c r="EI490" s="2" t="s">
        <v>6</v>
      </c>
      <c r="EJ490" s="2">
        <v>1</v>
      </c>
      <c r="EK490" s="2">
        <v>17001</v>
      </c>
      <c r="EL490" s="2" t="s">
        <v>166</v>
      </c>
      <c r="EM490" s="2" t="s">
        <v>167</v>
      </c>
      <c r="EN490" s="2"/>
      <c r="EO490" s="2" t="s">
        <v>43</v>
      </c>
      <c r="EP490" s="2"/>
      <c r="EQ490" s="2">
        <v>131072</v>
      </c>
      <c r="ER490" s="2">
        <v>234.61</v>
      </c>
      <c r="ES490" s="2">
        <v>81.92</v>
      </c>
      <c r="ET490" s="2">
        <v>47.93</v>
      </c>
      <c r="EU490" s="2">
        <v>10.3</v>
      </c>
      <c r="EV490" s="2">
        <v>104.76</v>
      </c>
      <c r="EW490" s="2">
        <v>10.89</v>
      </c>
      <c r="EX490" s="2">
        <v>0.85</v>
      </c>
      <c r="EY490" s="2">
        <v>0</v>
      </c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580"/>
        <v>0</v>
      </c>
      <c r="FS490" s="2">
        <v>0</v>
      </c>
      <c r="FT490" s="2" t="s">
        <v>44</v>
      </c>
      <c r="FU490" s="2" t="s">
        <v>45</v>
      </c>
      <c r="FV490" s="2"/>
      <c r="FW490" s="2"/>
      <c r="FX490" s="2">
        <v>115.2</v>
      </c>
      <c r="FY490" s="2">
        <v>70.55</v>
      </c>
      <c r="FZ490" s="2"/>
      <c r="GA490" s="2" t="s">
        <v>6</v>
      </c>
      <c r="GB490" s="2"/>
      <c r="GC490" s="2"/>
      <c r="GD490" s="2">
        <v>0</v>
      </c>
      <c r="GE490" s="2"/>
      <c r="GF490" s="2">
        <v>1945972135</v>
      </c>
      <c r="GG490" s="2">
        <v>2</v>
      </c>
      <c r="GH490" s="2">
        <v>1</v>
      </c>
      <c r="GI490" s="2">
        <v>-2</v>
      </c>
      <c r="GJ490" s="2">
        <v>0</v>
      </c>
      <c r="GK490" s="2">
        <f>ROUND(R490*(R12)/100,2)</f>
        <v>0</v>
      </c>
      <c r="GL490" s="2">
        <f t="shared" si="581"/>
        <v>0</v>
      </c>
      <c r="GM490" s="2">
        <f t="shared" si="582"/>
        <v>51.04</v>
      </c>
      <c r="GN490" s="2">
        <f t="shared" si="583"/>
        <v>51.04</v>
      </c>
      <c r="GO490" s="2">
        <f t="shared" si="584"/>
        <v>0</v>
      </c>
      <c r="GP490" s="2">
        <f t="shared" si="585"/>
        <v>0</v>
      </c>
      <c r="GQ490" s="2"/>
      <c r="GR490" s="2">
        <v>0</v>
      </c>
      <c r="GS490" s="2">
        <v>3</v>
      </c>
      <c r="GT490" s="2">
        <v>0</v>
      </c>
      <c r="GU490" s="2" t="s">
        <v>6</v>
      </c>
      <c r="GV490" s="2">
        <f t="shared" si="586"/>
        <v>0</v>
      </c>
      <c r="GW490" s="2">
        <v>1</v>
      </c>
      <c r="GX490" s="2">
        <f t="shared" si="587"/>
        <v>0</v>
      </c>
      <c r="GY490" s="2"/>
      <c r="GZ490" s="2"/>
      <c r="HA490" s="2">
        <v>0</v>
      </c>
      <c r="HB490" s="2">
        <v>0</v>
      </c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17</v>
      </c>
      <c r="B491">
        <v>1</v>
      </c>
      <c r="C491">
        <f>ROW(SmtRes!A1014)</f>
        <v>1014</v>
      </c>
      <c r="D491">
        <f>ROW(EtalonRes!A998)</f>
        <v>998</v>
      </c>
      <c r="E491" t="s">
        <v>791</v>
      </c>
      <c r="F491" t="s">
        <v>160</v>
      </c>
      <c r="G491" t="s">
        <v>792</v>
      </c>
      <c r="H491" t="s">
        <v>162</v>
      </c>
      <c r="I491">
        <f>ROUND(1/10,9)</f>
        <v>0.1</v>
      </c>
      <c r="J491">
        <v>0</v>
      </c>
      <c r="O491">
        <f t="shared" si="551"/>
        <v>172.08</v>
      </c>
      <c r="P491">
        <f t="shared" si="552"/>
        <v>53.74</v>
      </c>
      <c r="Q491">
        <f t="shared" si="553"/>
        <v>39.31</v>
      </c>
      <c r="R491">
        <f t="shared" si="554"/>
        <v>8.4499999999999993</v>
      </c>
      <c r="S491">
        <f t="shared" si="555"/>
        <v>79.03</v>
      </c>
      <c r="T491">
        <f t="shared" si="556"/>
        <v>0</v>
      </c>
      <c r="U491">
        <f t="shared" si="557"/>
        <v>1.2523500000000001</v>
      </c>
      <c r="V491">
        <f t="shared" si="558"/>
        <v>0.10625000000000001</v>
      </c>
      <c r="W491">
        <f t="shared" si="559"/>
        <v>0</v>
      </c>
      <c r="X491">
        <f t="shared" si="560"/>
        <v>100.6</v>
      </c>
      <c r="Y491">
        <f t="shared" si="561"/>
        <v>62.11</v>
      </c>
      <c r="AA491">
        <v>16697019</v>
      </c>
      <c r="AB491">
        <f t="shared" si="562"/>
        <v>262.31</v>
      </c>
      <c r="AC491">
        <f t="shared" si="563"/>
        <v>81.92</v>
      </c>
      <c r="AD491">
        <f>ROUND(((((ET491*1.25))-((EU491*1.25)))+AE491),2)</f>
        <v>59.92</v>
      </c>
      <c r="AE491">
        <f>ROUND(((EU491*1.25)),2)</f>
        <v>12.88</v>
      </c>
      <c r="AF491">
        <f>ROUND(((EV491*1.15)),2)</f>
        <v>120.47</v>
      </c>
      <c r="AG491">
        <f t="shared" si="566"/>
        <v>0</v>
      </c>
      <c r="AH491">
        <f>((EW491*1.15))</f>
        <v>12.5235</v>
      </c>
      <c r="AI491">
        <f>((EX491*1.25))</f>
        <v>1.0625</v>
      </c>
      <c r="AJ491">
        <f t="shared" si="568"/>
        <v>0</v>
      </c>
      <c r="AK491">
        <v>234.61</v>
      </c>
      <c r="AL491">
        <v>81.92</v>
      </c>
      <c r="AM491">
        <v>47.93</v>
      </c>
      <c r="AN491">
        <v>10.3</v>
      </c>
      <c r="AO491">
        <v>104.76</v>
      </c>
      <c r="AP491">
        <v>0</v>
      </c>
      <c r="AQ491">
        <v>10.89</v>
      </c>
      <c r="AR491">
        <v>0.85</v>
      </c>
      <c r="AS491">
        <v>0</v>
      </c>
      <c r="AT491">
        <v>115</v>
      </c>
      <c r="AU491">
        <v>71</v>
      </c>
      <c r="AV491">
        <v>1</v>
      </c>
      <c r="AW491">
        <v>1</v>
      </c>
      <c r="AZ491">
        <v>6.56</v>
      </c>
      <c r="BA491">
        <v>6.56</v>
      </c>
      <c r="BB491">
        <v>6.56</v>
      </c>
      <c r="BC491">
        <v>6.56</v>
      </c>
      <c r="BD491" t="s">
        <v>6</v>
      </c>
      <c r="BE491" t="s">
        <v>6</v>
      </c>
      <c r="BF491" t="s">
        <v>6</v>
      </c>
      <c r="BG491" t="s">
        <v>6</v>
      </c>
      <c r="BH491">
        <v>0</v>
      </c>
      <c r="BI491">
        <v>1</v>
      </c>
      <c r="BJ491" t="s">
        <v>163</v>
      </c>
      <c r="BM491">
        <v>17001</v>
      </c>
      <c r="BN491">
        <v>0</v>
      </c>
      <c r="BO491" t="s">
        <v>6</v>
      </c>
      <c r="BP491">
        <v>0</v>
      </c>
      <c r="BQ491">
        <v>2</v>
      </c>
      <c r="BR491">
        <v>0</v>
      </c>
      <c r="BS491">
        <v>6.56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6</v>
      </c>
      <c r="BZ491">
        <v>128</v>
      </c>
      <c r="CA491">
        <v>83</v>
      </c>
      <c r="CF491">
        <v>0</v>
      </c>
      <c r="CG491">
        <v>0</v>
      </c>
      <c r="CM491">
        <v>0</v>
      </c>
      <c r="CN491" t="s">
        <v>1430</v>
      </c>
      <c r="CO491">
        <v>0</v>
      </c>
      <c r="CP491">
        <f t="shared" si="569"/>
        <v>172.08</v>
      </c>
      <c r="CQ491">
        <f t="shared" si="570"/>
        <v>537.39519999999993</v>
      </c>
      <c r="CR491">
        <f t="shared" si="571"/>
        <v>393.0752</v>
      </c>
      <c r="CS491">
        <f t="shared" si="572"/>
        <v>84.492800000000003</v>
      </c>
      <c r="CT491">
        <f t="shared" si="573"/>
        <v>790.28319999999997</v>
      </c>
      <c r="CU491">
        <f t="shared" si="574"/>
        <v>0</v>
      </c>
      <c r="CV491">
        <f t="shared" si="575"/>
        <v>12.5235</v>
      </c>
      <c r="CW491">
        <f t="shared" si="576"/>
        <v>1.0625</v>
      </c>
      <c r="CX491">
        <f t="shared" si="577"/>
        <v>0</v>
      </c>
      <c r="CY491">
        <f t="shared" si="578"/>
        <v>100.602</v>
      </c>
      <c r="CZ491">
        <f t="shared" si="579"/>
        <v>62.110799999999998</v>
      </c>
      <c r="DC491" t="s">
        <v>6</v>
      </c>
      <c r="DD491" t="s">
        <v>6</v>
      </c>
      <c r="DE491" t="s">
        <v>38</v>
      </c>
      <c r="DF491" t="s">
        <v>38</v>
      </c>
      <c r="DG491" t="s">
        <v>39</v>
      </c>
      <c r="DH491" t="s">
        <v>6</v>
      </c>
      <c r="DI491" t="s">
        <v>39</v>
      </c>
      <c r="DJ491" t="s">
        <v>38</v>
      </c>
      <c r="DK491" t="s">
        <v>6</v>
      </c>
      <c r="DL491" t="s">
        <v>6</v>
      </c>
      <c r="DM491" t="s">
        <v>6</v>
      </c>
      <c r="DN491">
        <v>0</v>
      </c>
      <c r="DO491">
        <v>0</v>
      </c>
      <c r="DP491">
        <v>1</v>
      </c>
      <c r="DQ491">
        <v>1</v>
      </c>
      <c r="DU491">
        <v>1013</v>
      </c>
      <c r="DV491" t="s">
        <v>162</v>
      </c>
      <c r="DW491" t="s">
        <v>162</v>
      </c>
      <c r="DX491">
        <v>1</v>
      </c>
      <c r="EE491">
        <v>16510515</v>
      </c>
      <c r="EF491">
        <v>2</v>
      </c>
      <c r="EG491" t="s">
        <v>40</v>
      </c>
      <c r="EH491">
        <v>0</v>
      </c>
      <c r="EI491" t="s">
        <v>6</v>
      </c>
      <c r="EJ491">
        <v>1</v>
      </c>
      <c r="EK491">
        <v>17001</v>
      </c>
      <c r="EL491" t="s">
        <v>166</v>
      </c>
      <c r="EM491" t="s">
        <v>167</v>
      </c>
      <c r="EO491" t="s">
        <v>43</v>
      </c>
      <c r="EQ491">
        <v>131072</v>
      </c>
      <c r="ER491">
        <v>234.61</v>
      </c>
      <c r="ES491">
        <v>81.92</v>
      </c>
      <c r="ET491">
        <v>47.93</v>
      </c>
      <c r="EU491">
        <v>10.3</v>
      </c>
      <c r="EV491">
        <v>104.76</v>
      </c>
      <c r="EW491">
        <v>10.89</v>
      </c>
      <c r="EX491">
        <v>0.85</v>
      </c>
      <c r="EY491">
        <v>0</v>
      </c>
      <c r="FQ491">
        <v>0</v>
      </c>
      <c r="FR491">
        <f t="shared" si="580"/>
        <v>0</v>
      </c>
      <c r="FS491">
        <v>0</v>
      </c>
      <c r="FT491" t="s">
        <v>44</v>
      </c>
      <c r="FU491" t="s">
        <v>45</v>
      </c>
      <c r="FX491">
        <v>115.2</v>
      </c>
      <c r="FY491">
        <v>70.55</v>
      </c>
      <c r="GA491" t="s">
        <v>6</v>
      </c>
      <c r="GD491">
        <v>0</v>
      </c>
      <c r="GF491">
        <v>1945972135</v>
      </c>
      <c r="GG491">
        <v>1</v>
      </c>
      <c r="GH491">
        <v>1</v>
      </c>
      <c r="GI491">
        <v>4</v>
      </c>
      <c r="GJ491">
        <v>0</v>
      </c>
      <c r="GK491">
        <f>ROUND(R491*(S12)/100,2)</f>
        <v>0</v>
      </c>
      <c r="GL491">
        <f t="shared" si="581"/>
        <v>0</v>
      </c>
      <c r="GM491">
        <f t="shared" si="582"/>
        <v>334.79</v>
      </c>
      <c r="GN491">
        <f t="shared" si="583"/>
        <v>334.79</v>
      </c>
      <c r="GO491">
        <f t="shared" si="584"/>
        <v>0</v>
      </c>
      <c r="GP491">
        <f t="shared" si="585"/>
        <v>0</v>
      </c>
      <c r="GR491">
        <v>0</v>
      </c>
      <c r="GS491">
        <v>3</v>
      </c>
      <c r="GT491">
        <v>0</v>
      </c>
      <c r="GU491" t="s">
        <v>6</v>
      </c>
      <c r="GV491">
        <f t="shared" si="586"/>
        <v>0</v>
      </c>
      <c r="GW491">
        <v>1</v>
      </c>
      <c r="GX491">
        <f t="shared" si="587"/>
        <v>0</v>
      </c>
      <c r="HA491">
        <v>0</v>
      </c>
      <c r="HB491">
        <v>0</v>
      </c>
      <c r="IK491">
        <v>0</v>
      </c>
    </row>
    <row r="492" spans="1:255" x14ac:dyDescent="0.2">
      <c r="A492" s="2">
        <v>18</v>
      </c>
      <c r="B492" s="2">
        <v>1</v>
      </c>
      <c r="C492" s="2">
        <v>1002</v>
      </c>
      <c r="D492" s="2"/>
      <c r="E492" s="2" t="s">
        <v>793</v>
      </c>
      <c r="F492" s="2" t="s">
        <v>794</v>
      </c>
      <c r="G492" s="2" t="s">
        <v>795</v>
      </c>
      <c r="H492" s="2" t="s">
        <v>464</v>
      </c>
      <c r="I492" s="2">
        <f>I490*J492</f>
        <v>1</v>
      </c>
      <c r="J492" s="2">
        <v>10</v>
      </c>
      <c r="K492" s="2"/>
      <c r="L492" s="2"/>
      <c r="M492" s="2"/>
      <c r="N492" s="2"/>
      <c r="O492" s="2">
        <f t="shared" si="551"/>
        <v>341.5</v>
      </c>
      <c r="P492" s="2">
        <f t="shared" si="552"/>
        <v>341.5</v>
      </c>
      <c r="Q492" s="2">
        <f t="shared" si="553"/>
        <v>0</v>
      </c>
      <c r="R492" s="2">
        <f t="shared" si="554"/>
        <v>0</v>
      </c>
      <c r="S492" s="2">
        <f t="shared" si="555"/>
        <v>0</v>
      </c>
      <c r="T492" s="2">
        <f t="shared" si="556"/>
        <v>0</v>
      </c>
      <c r="U492" s="2">
        <f t="shared" si="557"/>
        <v>0</v>
      </c>
      <c r="V492" s="2">
        <f t="shared" si="558"/>
        <v>0</v>
      </c>
      <c r="W492" s="2">
        <f t="shared" si="559"/>
        <v>0</v>
      </c>
      <c r="X492" s="2">
        <f t="shared" si="560"/>
        <v>0</v>
      </c>
      <c r="Y492" s="2">
        <f t="shared" si="561"/>
        <v>0</v>
      </c>
      <c r="Z492" s="2"/>
      <c r="AA492" s="2">
        <v>16697018</v>
      </c>
      <c r="AB492" s="2">
        <f t="shared" si="562"/>
        <v>341.5</v>
      </c>
      <c r="AC492" s="2">
        <f t="shared" si="563"/>
        <v>341.5</v>
      </c>
      <c r="AD492" s="2">
        <f t="shared" ref="AD492:AD497" si="595">ROUND((((ET492)-(EU492))+AE492),2)</f>
        <v>0</v>
      </c>
      <c r="AE492" s="2">
        <f t="shared" ref="AE492:AF497" si="596">ROUND((EU492),2)</f>
        <v>0</v>
      </c>
      <c r="AF492" s="2">
        <f t="shared" si="596"/>
        <v>0</v>
      </c>
      <c r="AG492" s="2">
        <f t="shared" si="566"/>
        <v>0</v>
      </c>
      <c r="AH492" s="2">
        <f t="shared" ref="AH492:AI497" si="597">(EW492)</f>
        <v>0</v>
      </c>
      <c r="AI492" s="2">
        <f t="shared" si="597"/>
        <v>0</v>
      </c>
      <c r="AJ492" s="2">
        <f t="shared" si="568"/>
        <v>0</v>
      </c>
      <c r="AK492" s="2">
        <v>341.5</v>
      </c>
      <c r="AL492" s="2">
        <v>341.5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115</v>
      </c>
      <c r="AU492" s="2">
        <v>71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6</v>
      </c>
      <c r="BE492" s="2" t="s">
        <v>6</v>
      </c>
      <c r="BF492" s="2" t="s">
        <v>6</v>
      </c>
      <c r="BG492" s="2" t="s">
        <v>6</v>
      </c>
      <c r="BH492" s="2">
        <v>3</v>
      </c>
      <c r="BI492" s="2">
        <v>1</v>
      </c>
      <c r="BJ492" s="2" t="s">
        <v>796</v>
      </c>
      <c r="BK492" s="2"/>
      <c r="BL492" s="2"/>
      <c r="BM492" s="2">
        <v>17001</v>
      </c>
      <c r="BN492" s="2">
        <v>0</v>
      </c>
      <c r="BO492" s="2" t="s">
        <v>6</v>
      </c>
      <c r="BP492" s="2">
        <v>0</v>
      </c>
      <c r="BQ492" s="2">
        <v>2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6</v>
      </c>
      <c r="BZ492" s="2">
        <v>128</v>
      </c>
      <c r="CA492" s="2">
        <v>83</v>
      </c>
      <c r="CB492" s="2"/>
      <c r="CC492" s="2"/>
      <c r="CD492" s="2"/>
      <c r="CE492" s="2"/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6</v>
      </c>
      <c r="CO492" s="2">
        <v>0</v>
      </c>
      <c r="CP492" s="2">
        <f t="shared" si="569"/>
        <v>341.5</v>
      </c>
      <c r="CQ492" s="2">
        <f t="shared" si="570"/>
        <v>341.5</v>
      </c>
      <c r="CR492" s="2">
        <f t="shared" si="571"/>
        <v>0</v>
      </c>
      <c r="CS492" s="2">
        <f t="shared" si="572"/>
        <v>0</v>
      </c>
      <c r="CT492" s="2">
        <f t="shared" si="573"/>
        <v>0</v>
      </c>
      <c r="CU492" s="2">
        <f t="shared" si="574"/>
        <v>0</v>
      </c>
      <c r="CV492" s="2">
        <f t="shared" si="575"/>
        <v>0</v>
      </c>
      <c r="CW492" s="2">
        <f t="shared" si="576"/>
        <v>0</v>
      </c>
      <c r="CX492" s="2">
        <f t="shared" si="577"/>
        <v>0</v>
      </c>
      <c r="CY492" s="2">
        <f t="shared" si="578"/>
        <v>0</v>
      </c>
      <c r="CZ492" s="2">
        <f t="shared" si="579"/>
        <v>0</v>
      </c>
      <c r="DA492" s="2"/>
      <c r="DB492" s="2"/>
      <c r="DC492" s="2" t="s">
        <v>6</v>
      </c>
      <c r="DD492" s="2" t="s">
        <v>6</v>
      </c>
      <c r="DE492" s="2" t="s">
        <v>6</v>
      </c>
      <c r="DF492" s="2" t="s">
        <v>6</v>
      </c>
      <c r="DG492" s="2" t="s">
        <v>6</v>
      </c>
      <c r="DH492" s="2" t="s">
        <v>6</v>
      </c>
      <c r="DI492" s="2" t="s">
        <v>6</v>
      </c>
      <c r="DJ492" s="2" t="s">
        <v>6</v>
      </c>
      <c r="DK492" s="2" t="s">
        <v>6</v>
      </c>
      <c r="DL492" s="2" t="s">
        <v>6</v>
      </c>
      <c r="DM492" s="2" t="s">
        <v>6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1013</v>
      </c>
      <c r="DV492" s="2" t="s">
        <v>464</v>
      </c>
      <c r="DW492" s="2" t="s">
        <v>464</v>
      </c>
      <c r="DX492" s="2">
        <v>1</v>
      </c>
      <c r="DY492" s="2"/>
      <c r="DZ492" s="2"/>
      <c r="EA492" s="2"/>
      <c r="EB492" s="2"/>
      <c r="EC492" s="2"/>
      <c r="ED492" s="2"/>
      <c r="EE492" s="2">
        <v>16510515</v>
      </c>
      <c r="EF492" s="2">
        <v>2</v>
      </c>
      <c r="EG492" s="2" t="s">
        <v>40</v>
      </c>
      <c r="EH492" s="2">
        <v>0</v>
      </c>
      <c r="EI492" s="2" t="s">
        <v>6</v>
      </c>
      <c r="EJ492" s="2">
        <v>1</v>
      </c>
      <c r="EK492" s="2">
        <v>17001</v>
      </c>
      <c r="EL492" s="2" t="s">
        <v>166</v>
      </c>
      <c r="EM492" s="2" t="s">
        <v>167</v>
      </c>
      <c r="EN492" s="2"/>
      <c r="EO492" s="2" t="s">
        <v>6</v>
      </c>
      <c r="EP492" s="2"/>
      <c r="EQ492" s="2">
        <v>0</v>
      </c>
      <c r="ER492" s="2">
        <v>341.5</v>
      </c>
      <c r="ES492" s="2">
        <v>341.5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si="580"/>
        <v>0</v>
      </c>
      <c r="FS492" s="2">
        <v>0</v>
      </c>
      <c r="FT492" s="2" t="s">
        <v>44</v>
      </c>
      <c r="FU492" s="2" t="s">
        <v>45</v>
      </c>
      <c r="FV492" s="2"/>
      <c r="FW492" s="2"/>
      <c r="FX492" s="2">
        <v>115.2</v>
      </c>
      <c r="FY492" s="2">
        <v>70.55</v>
      </c>
      <c r="FZ492" s="2"/>
      <c r="GA492" s="2" t="s">
        <v>6</v>
      </c>
      <c r="GB492" s="2"/>
      <c r="GC492" s="2"/>
      <c r="GD492" s="2">
        <v>0</v>
      </c>
      <c r="GE492" s="2"/>
      <c r="GF492" s="2">
        <v>-1698041471</v>
      </c>
      <c r="GG492" s="2">
        <v>2</v>
      </c>
      <c r="GH492" s="2">
        <v>1</v>
      </c>
      <c r="GI492" s="2">
        <v>-2</v>
      </c>
      <c r="GJ492" s="2">
        <v>0</v>
      </c>
      <c r="GK492" s="2">
        <f>ROUND(R492*(R12)/100,2)</f>
        <v>0</v>
      </c>
      <c r="GL492" s="2">
        <f t="shared" si="581"/>
        <v>0</v>
      </c>
      <c r="GM492" s="2">
        <f t="shared" si="582"/>
        <v>341.5</v>
      </c>
      <c r="GN492" s="2">
        <f t="shared" si="583"/>
        <v>341.5</v>
      </c>
      <c r="GO492" s="2">
        <f t="shared" si="584"/>
        <v>0</v>
      </c>
      <c r="GP492" s="2">
        <f t="shared" si="585"/>
        <v>0</v>
      </c>
      <c r="GQ492" s="2"/>
      <c r="GR492" s="2">
        <v>0</v>
      </c>
      <c r="GS492" s="2">
        <v>3</v>
      </c>
      <c r="GT492" s="2">
        <v>0</v>
      </c>
      <c r="GU492" s="2" t="s">
        <v>6</v>
      </c>
      <c r="GV492" s="2">
        <f t="shared" si="586"/>
        <v>0</v>
      </c>
      <c r="GW492" s="2">
        <v>1</v>
      </c>
      <c r="GX492" s="2">
        <f t="shared" si="587"/>
        <v>0</v>
      </c>
      <c r="GY492" s="2"/>
      <c r="GZ492" s="2"/>
      <c r="HA492" s="2">
        <v>0</v>
      </c>
      <c r="HB492" s="2">
        <v>0</v>
      </c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18</v>
      </c>
      <c r="B493">
        <v>1</v>
      </c>
      <c r="C493">
        <v>1014</v>
      </c>
      <c r="E493" t="s">
        <v>793</v>
      </c>
      <c r="F493" t="s">
        <v>794</v>
      </c>
      <c r="G493" t="s">
        <v>795</v>
      </c>
      <c r="H493" t="s">
        <v>464</v>
      </c>
      <c r="I493">
        <f>I491*J493</f>
        <v>1</v>
      </c>
      <c r="J493">
        <v>10</v>
      </c>
      <c r="O493">
        <f t="shared" si="551"/>
        <v>2240.2399999999998</v>
      </c>
      <c r="P493">
        <f t="shared" si="552"/>
        <v>2240.2399999999998</v>
      </c>
      <c r="Q493">
        <f t="shared" si="553"/>
        <v>0</v>
      </c>
      <c r="R493">
        <f t="shared" si="554"/>
        <v>0</v>
      </c>
      <c r="S493">
        <f t="shared" si="555"/>
        <v>0</v>
      </c>
      <c r="T493">
        <f t="shared" si="556"/>
        <v>0</v>
      </c>
      <c r="U493">
        <f t="shared" si="557"/>
        <v>0</v>
      </c>
      <c r="V493">
        <f t="shared" si="558"/>
        <v>0</v>
      </c>
      <c r="W493">
        <f t="shared" si="559"/>
        <v>0</v>
      </c>
      <c r="X493">
        <f t="shared" si="560"/>
        <v>0</v>
      </c>
      <c r="Y493">
        <f t="shared" si="561"/>
        <v>0</v>
      </c>
      <c r="AA493">
        <v>16697019</v>
      </c>
      <c r="AB493">
        <f t="shared" si="562"/>
        <v>341.5</v>
      </c>
      <c r="AC493">
        <f t="shared" si="563"/>
        <v>341.5</v>
      </c>
      <c r="AD493">
        <f t="shared" si="595"/>
        <v>0</v>
      </c>
      <c r="AE493">
        <f t="shared" si="596"/>
        <v>0</v>
      </c>
      <c r="AF493">
        <f t="shared" si="596"/>
        <v>0</v>
      </c>
      <c r="AG493">
        <f t="shared" si="566"/>
        <v>0</v>
      </c>
      <c r="AH493">
        <f t="shared" si="597"/>
        <v>0</v>
      </c>
      <c r="AI493">
        <f t="shared" si="597"/>
        <v>0</v>
      </c>
      <c r="AJ493">
        <f t="shared" si="568"/>
        <v>0</v>
      </c>
      <c r="AK493">
        <v>341.5</v>
      </c>
      <c r="AL493">
        <v>341.5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115</v>
      </c>
      <c r="AU493">
        <v>71</v>
      </c>
      <c r="AV493">
        <v>1</v>
      </c>
      <c r="AW493">
        <v>1</v>
      </c>
      <c r="AZ493">
        <v>6.56</v>
      </c>
      <c r="BA493">
        <v>1</v>
      </c>
      <c r="BB493">
        <v>1</v>
      </c>
      <c r="BC493">
        <v>6.56</v>
      </c>
      <c r="BD493" t="s">
        <v>6</v>
      </c>
      <c r="BE493" t="s">
        <v>6</v>
      </c>
      <c r="BF493" t="s">
        <v>6</v>
      </c>
      <c r="BG493" t="s">
        <v>6</v>
      </c>
      <c r="BH493">
        <v>3</v>
      </c>
      <c r="BI493">
        <v>1</v>
      </c>
      <c r="BJ493" t="s">
        <v>796</v>
      </c>
      <c r="BM493">
        <v>17001</v>
      </c>
      <c r="BN493">
        <v>0</v>
      </c>
      <c r="BO493" t="s">
        <v>6</v>
      </c>
      <c r="BP493">
        <v>0</v>
      </c>
      <c r="BQ493">
        <v>2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6</v>
      </c>
      <c r="BZ493">
        <v>128</v>
      </c>
      <c r="CA493">
        <v>83</v>
      </c>
      <c r="CF493">
        <v>0</v>
      </c>
      <c r="CG493">
        <v>0</v>
      </c>
      <c r="CM493">
        <v>0</v>
      </c>
      <c r="CN493" t="s">
        <v>6</v>
      </c>
      <c r="CO493">
        <v>0</v>
      </c>
      <c r="CP493">
        <f t="shared" si="569"/>
        <v>2240.2399999999998</v>
      </c>
      <c r="CQ493">
        <f t="shared" si="570"/>
        <v>2240.2399999999998</v>
      </c>
      <c r="CR493">
        <f t="shared" si="571"/>
        <v>0</v>
      </c>
      <c r="CS493">
        <f t="shared" si="572"/>
        <v>0</v>
      </c>
      <c r="CT493">
        <f t="shared" si="573"/>
        <v>0</v>
      </c>
      <c r="CU493">
        <f t="shared" si="574"/>
        <v>0</v>
      </c>
      <c r="CV493">
        <f t="shared" si="575"/>
        <v>0</v>
      </c>
      <c r="CW493">
        <f t="shared" si="576"/>
        <v>0</v>
      </c>
      <c r="CX493">
        <f t="shared" si="577"/>
        <v>0</v>
      </c>
      <c r="CY493">
        <f t="shared" si="578"/>
        <v>0</v>
      </c>
      <c r="CZ493">
        <f t="shared" si="579"/>
        <v>0</v>
      </c>
      <c r="DC493" t="s">
        <v>6</v>
      </c>
      <c r="DD493" t="s">
        <v>6</v>
      </c>
      <c r="DE493" t="s">
        <v>6</v>
      </c>
      <c r="DF493" t="s">
        <v>6</v>
      </c>
      <c r="DG493" t="s">
        <v>6</v>
      </c>
      <c r="DH493" t="s">
        <v>6</v>
      </c>
      <c r="DI493" t="s">
        <v>6</v>
      </c>
      <c r="DJ493" t="s">
        <v>6</v>
      </c>
      <c r="DK493" t="s">
        <v>6</v>
      </c>
      <c r="DL493" t="s">
        <v>6</v>
      </c>
      <c r="DM493" t="s">
        <v>6</v>
      </c>
      <c r="DN493">
        <v>0</v>
      </c>
      <c r="DO493">
        <v>0</v>
      </c>
      <c r="DP493">
        <v>1</v>
      </c>
      <c r="DQ493">
        <v>1</v>
      </c>
      <c r="DU493">
        <v>1013</v>
      </c>
      <c r="DV493" t="s">
        <v>464</v>
      </c>
      <c r="DW493" t="s">
        <v>464</v>
      </c>
      <c r="DX493">
        <v>1</v>
      </c>
      <c r="EE493">
        <v>16510515</v>
      </c>
      <c r="EF493">
        <v>2</v>
      </c>
      <c r="EG493" t="s">
        <v>40</v>
      </c>
      <c r="EH493">
        <v>0</v>
      </c>
      <c r="EI493" t="s">
        <v>6</v>
      </c>
      <c r="EJ493">
        <v>1</v>
      </c>
      <c r="EK493">
        <v>17001</v>
      </c>
      <c r="EL493" t="s">
        <v>166</v>
      </c>
      <c r="EM493" t="s">
        <v>167</v>
      </c>
      <c r="EO493" t="s">
        <v>6</v>
      </c>
      <c r="EQ493">
        <v>0</v>
      </c>
      <c r="ER493">
        <v>341.5</v>
      </c>
      <c r="ES493">
        <v>341.5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580"/>
        <v>0</v>
      </c>
      <c r="FS493">
        <v>0</v>
      </c>
      <c r="FT493" t="s">
        <v>44</v>
      </c>
      <c r="FU493" t="s">
        <v>45</v>
      </c>
      <c r="FX493">
        <v>115.2</v>
      </c>
      <c r="FY493">
        <v>70.55</v>
      </c>
      <c r="GA493" t="s">
        <v>6</v>
      </c>
      <c r="GD493">
        <v>0</v>
      </c>
      <c r="GF493">
        <v>-1698041471</v>
      </c>
      <c r="GG493">
        <v>1</v>
      </c>
      <c r="GH493">
        <v>1</v>
      </c>
      <c r="GI493">
        <v>4</v>
      </c>
      <c r="GJ493">
        <v>0</v>
      </c>
      <c r="GK493">
        <f>ROUND(R493*(S12)/100,2)</f>
        <v>0</v>
      </c>
      <c r="GL493">
        <f t="shared" si="581"/>
        <v>0</v>
      </c>
      <c r="GM493">
        <f t="shared" si="582"/>
        <v>2240.2399999999998</v>
      </c>
      <c r="GN493">
        <f t="shared" si="583"/>
        <v>2240.2399999999998</v>
      </c>
      <c r="GO493">
        <f t="shared" si="584"/>
        <v>0</v>
      </c>
      <c r="GP493">
        <f t="shared" si="585"/>
        <v>0</v>
      </c>
      <c r="GR493">
        <v>0</v>
      </c>
      <c r="GS493">
        <v>3</v>
      </c>
      <c r="GT493">
        <v>0</v>
      </c>
      <c r="GU493" t="s">
        <v>6</v>
      </c>
      <c r="GV493">
        <f t="shared" si="586"/>
        <v>0</v>
      </c>
      <c r="GW493">
        <v>1</v>
      </c>
      <c r="GX493">
        <f t="shared" si="587"/>
        <v>0</v>
      </c>
      <c r="HA493">
        <v>0</v>
      </c>
      <c r="HB493">
        <v>0</v>
      </c>
      <c r="IK493">
        <v>0</v>
      </c>
    </row>
    <row r="494" spans="1:255" x14ac:dyDescent="0.2">
      <c r="A494" s="2">
        <v>17</v>
      </c>
      <c r="B494" s="2">
        <v>1</v>
      </c>
      <c r="C494" s="2">
        <f>ROW(SmtRes!A1021)</f>
        <v>1021</v>
      </c>
      <c r="D494" s="2">
        <f>ROW(EtalonRes!A1004)</f>
        <v>1004</v>
      </c>
      <c r="E494" s="2" t="s">
        <v>797</v>
      </c>
      <c r="F494" s="2" t="s">
        <v>798</v>
      </c>
      <c r="G494" s="2" t="s">
        <v>799</v>
      </c>
      <c r="H494" s="2" t="s">
        <v>115</v>
      </c>
      <c r="I494" s="2">
        <v>1</v>
      </c>
      <c r="J494" s="2">
        <v>0</v>
      </c>
      <c r="K494" s="2"/>
      <c r="L494" s="2"/>
      <c r="M494" s="2"/>
      <c r="N494" s="2"/>
      <c r="O494" s="2">
        <f t="shared" si="551"/>
        <v>13.81</v>
      </c>
      <c r="P494" s="2">
        <f t="shared" si="552"/>
        <v>2.5099999999999998</v>
      </c>
      <c r="Q494" s="2">
        <f t="shared" si="553"/>
        <v>1.78</v>
      </c>
      <c r="R494" s="2">
        <f t="shared" si="554"/>
        <v>0.26</v>
      </c>
      <c r="S494" s="2">
        <f t="shared" si="555"/>
        <v>9.52</v>
      </c>
      <c r="T494" s="2">
        <f t="shared" si="556"/>
        <v>0</v>
      </c>
      <c r="U494" s="2">
        <f t="shared" si="557"/>
        <v>0.96</v>
      </c>
      <c r="V494" s="2">
        <f t="shared" si="558"/>
        <v>0.02</v>
      </c>
      <c r="W494" s="2">
        <f t="shared" si="559"/>
        <v>0</v>
      </c>
      <c r="X494" s="2">
        <f t="shared" si="560"/>
        <v>9.2899999999999991</v>
      </c>
      <c r="Y494" s="2">
        <f t="shared" si="561"/>
        <v>6.36</v>
      </c>
      <c r="Z494" s="2"/>
      <c r="AA494" s="2">
        <v>16697018</v>
      </c>
      <c r="AB494" s="2">
        <f t="shared" ref="AB494:AB497" si="598">ROUND((AC494+AD494+AF494),2)</f>
        <v>13.81</v>
      </c>
      <c r="AC494" s="2">
        <f t="shared" si="563"/>
        <v>2.5099999999999998</v>
      </c>
      <c r="AD494" s="2">
        <f t="shared" si="595"/>
        <v>1.78</v>
      </c>
      <c r="AE494" s="2">
        <f t="shared" si="596"/>
        <v>0.26</v>
      </c>
      <c r="AF494" s="2">
        <f t="shared" si="596"/>
        <v>9.52</v>
      </c>
      <c r="AG494" s="2">
        <f t="shared" si="566"/>
        <v>0</v>
      </c>
      <c r="AH494" s="2">
        <f t="shared" si="597"/>
        <v>0.96</v>
      </c>
      <c r="AI494" s="2">
        <f t="shared" si="597"/>
        <v>0.02</v>
      </c>
      <c r="AJ494" s="2">
        <f t="shared" si="568"/>
        <v>0</v>
      </c>
      <c r="AK494" s="2">
        <v>13.81</v>
      </c>
      <c r="AL494" s="2">
        <v>2.5099999999999998</v>
      </c>
      <c r="AM494" s="2">
        <v>1.78</v>
      </c>
      <c r="AN494" s="2">
        <v>0.26</v>
      </c>
      <c r="AO494" s="2">
        <v>9.52</v>
      </c>
      <c r="AP494" s="2">
        <v>0</v>
      </c>
      <c r="AQ494" s="2">
        <v>0.96</v>
      </c>
      <c r="AR494" s="2">
        <v>0.02</v>
      </c>
      <c r="AS494" s="2">
        <v>0</v>
      </c>
      <c r="AT494" s="2">
        <v>95</v>
      </c>
      <c r="AU494" s="2">
        <v>65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6</v>
      </c>
      <c r="BE494" s="2" t="s">
        <v>6</v>
      </c>
      <c r="BF494" s="2" t="s">
        <v>6</v>
      </c>
      <c r="BG494" s="2" t="s">
        <v>6</v>
      </c>
      <c r="BH494" s="2">
        <v>0</v>
      </c>
      <c r="BI494" s="2">
        <v>2</v>
      </c>
      <c r="BJ494" s="2" t="s">
        <v>800</v>
      </c>
      <c r="BK494" s="2"/>
      <c r="BL494" s="2"/>
      <c r="BM494" s="2">
        <v>108001</v>
      </c>
      <c r="BN494" s="2">
        <v>0</v>
      </c>
      <c r="BO494" s="2" t="s">
        <v>6</v>
      </c>
      <c r="BP494" s="2">
        <v>0</v>
      </c>
      <c r="BQ494" s="2">
        <v>3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6</v>
      </c>
      <c r="BZ494" s="2">
        <v>95</v>
      </c>
      <c r="CA494" s="2">
        <v>65</v>
      </c>
      <c r="CB494" s="2"/>
      <c r="CC494" s="2"/>
      <c r="CD494" s="2"/>
      <c r="CE494" s="2"/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6</v>
      </c>
      <c r="CO494" s="2">
        <v>0</v>
      </c>
      <c r="CP494" s="2">
        <f t="shared" si="569"/>
        <v>13.809999999999999</v>
      </c>
      <c r="CQ494" s="2">
        <f t="shared" si="570"/>
        <v>2.5099999999999998</v>
      </c>
      <c r="CR494" s="2">
        <f t="shared" si="571"/>
        <v>1.78</v>
      </c>
      <c r="CS494" s="2">
        <f t="shared" si="572"/>
        <v>0.26</v>
      </c>
      <c r="CT494" s="2">
        <f t="shared" si="573"/>
        <v>9.52</v>
      </c>
      <c r="CU494" s="2">
        <f t="shared" si="574"/>
        <v>0</v>
      </c>
      <c r="CV494" s="2">
        <f t="shared" si="575"/>
        <v>0.96</v>
      </c>
      <c r="CW494" s="2">
        <f t="shared" si="576"/>
        <v>0.02</v>
      </c>
      <c r="CX494" s="2">
        <f t="shared" si="577"/>
        <v>0</v>
      </c>
      <c r="CY494" s="2">
        <f t="shared" si="578"/>
        <v>9.2909999999999986</v>
      </c>
      <c r="CZ494" s="2">
        <f t="shared" si="579"/>
        <v>6.3569999999999993</v>
      </c>
      <c r="DA494" s="2"/>
      <c r="DB494" s="2"/>
      <c r="DC494" s="2" t="s">
        <v>6</v>
      </c>
      <c r="DD494" s="2" t="s">
        <v>6</v>
      </c>
      <c r="DE494" s="2" t="s">
        <v>6</v>
      </c>
      <c r="DF494" s="2" t="s">
        <v>6</v>
      </c>
      <c r="DG494" s="2" t="s">
        <v>6</v>
      </c>
      <c r="DH494" s="2" t="s">
        <v>6</v>
      </c>
      <c r="DI494" s="2" t="s">
        <v>6</v>
      </c>
      <c r="DJ494" s="2" t="s">
        <v>6</v>
      </c>
      <c r="DK494" s="2" t="s">
        <v>6</v>
      </c>
      <c r="DL494" s="2" t="s">
        <v>6</v>
      </c>
      <c r="DM494" s="2" t="s">
        <v>6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1013</v>
      </c>
      <c r="DV494" s="2" t="s">
        <v>115</v>
      </c>
      <c r="DW494" s="2" t="s">
        <v>115</v>
      </c>
      <c r="DX494" s="2">
        <v>1</v>
      </c>
      <c r="DY494" s="2"/>
      <c r="DZ494" s="2"/>
      <c r="EA494" s="2"/>
      <c r="EB494" s="2"/>
      <c r="EC494" s="2"/>
      <c r="ED494" s="2"/>
      <c r="EE494" s="2">
        <v>16510370</v>
      </c>
      <c r="EF494" s="2">
        <v>3</v>
      </c>
      <c r="EG494" s="2" t="s">
        <v>118</v>
      </c>
      <c r="EH494" s="2">
        <v>0</v>
      </c>
      <c r="EI494" s="2" t="s">
        <v>6</v>
      </c>
      <c r="EJ494" s="2">
        <v>2</v>
      </c>
      <c r="EK494" s="2">
        <v>108001</v>
      </c>
      <c r="EL494" s="2" t="s">
        <v>119</v>
      </c>
      <c r="EM494" s="2" t="s">
        <v>120</v>
      </c>
      <c r="EN494" s="2"/>
      <c r="EO494" s="2" t="s">
        <v>6</v>
      </c>
      <c r="EP494" s="2"/>
      <c r="EQ494" s="2">
        <v>131072</v>
      </c>
      <c r="ER494" s="2">
        <v>13.81</v>
      </c>
      <c r="ES494" s="2">
        <v>2.5099999999999998</v>
      </c>
      <c r="ET494" s="2">
        <v>1.78</v>
      </c>
      <c r="EU494" s="2">
        <v>0.26</v>
      </c>
      <c r="EV494" s="2">
        <v>9.52</v>
      </c>
      <c r="EW494" s="2">
        <v>0.96</v>
      </c>
      <c r="EX494" s="2">
        <v>0.02</v>
      </c>
      <c r="EY494" s="2">
        <v>0</v>
      </c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580"/>
        <v>0</v>
      </c>
      <c r="FS494" s="2">
        <v>0</v>
      </c>
      <c r="FT494" s="2"/>
      <c r="FU494" s="2"/>
      <c r="FV494" s="2"/>
      <c r="FW494" s="2"/>
      <c r="FX494" s="2">
        <v>95</v>
      </c>
      <c r="FY494" s="2">
        <v>65</v>
      </c>
      <c r="FZ494" s="2"/>
      <c r="GA494" s="2" t="s">
        <v>6</v>
      </c>
      <c r="GB494" s="2"/>
      <c r="GC494" s="2"/>
      <c r="GD494" s="2">
        <v>0</v>
      </c>
      <c r="GE494" s="2"/>
      <c r="GF494" s="2">
        <v>1457642094</v>
      </c>
      <c r="GG494" s="2">
        <v>2</v>
      </c>
      <c r="GH494" s="2">
        <v>1</v>
      </c>
      <c r="GI494" s="2">
        <v>-2</v>
      </c>
      <c r="GJ494" s="2">
        <v>0</v>
      </c>
      <c r="GK494" s="2">
        <f>ROUND(R494*(R12)/100,2)</f>
        <v>0</v>
      </c>
      <c r="GL494" s="2">
        <f t="shared" si="581"/>
        <v>0</v>
      </c>
      <c r="GM494" s="2">
        <f t="shared" si="582"/>
        <v>29.46</v>
      </c>
      <c r="GN494" s="2">
        <f t="shared" si="583"/>
        <v>0</v>
      </c>
      <c r="GO494" s="2">
        <f t="shared" si="584"/>
        <v>29.46</v>
      </c>
      <c r="GP494" s="2">
        <f t="shared" si="585"/>
        <v>0</v>
      </c>
      <c r="GQ494" s="2"/>
      <c r="GR494" s="2">
        <v>0</v>
      </c>
      <c r="GS494" s="2">
        <v>3</v>
      </c>
      <c r="GT494" s="2">
        <v>0</v>
      </c>
      <c r="GU494" s="2" t="s">
        <v>6</v>
      </c>
      <c r="GV494" s="2">
        <f t="shared" si="586"/>
        <v>0</v>
      </c>
      <c r="GW494" s="2">
        <v>1</v>
      </c>
      <c r="GX494" s="2">
        <f t="shared" ref="GX494:GX497" si="599">ROUND(GV494*GW494*I494,2)</f>
        <v>0</v>
      </c>
      <c r="GY494" s="2"/>
      <c r="GZ494" s="2"/>
      <c r="HA494" s="2">
        <v>0</v>
      </c>
      <c r="HB494" s="2">
        <v>0</v>
      </c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17</v>
      </c>
      <c r="B495">
        <v>1</v>
      </c>
      <c r="C495">
        <f>ROW(SmtRes!A1028)</f>
        <v>1028</v>
      </c>
      <c r="D495">
        <f>ROW(EtalonRes!A1010)</f>
        <v>1010</v>
      </c>
      <c r="E495" t="s">
        <v>797</v>
      </c>
      <c r="F495" t="s">
        <v>798</v>
      </c>
      <c r="G495" t="s">
        <v>799</v>
      </c>
      <c r="H495" t="s">
        <v>115</v>
      </c>
      <c r="I495">
        <v>1</v>
      </c>
      <c r="J495">
        <v>0</v>
      </c>
      <c r="O495">
        <f t="shared" si="551"/>
        <v>90.6</v>
      </c>
      <c r="P495">
        <f t="shared" si="552"/>
        <v>16.47</v>
      </c>
      <c r="Q495">
        <f t="shared" si="553"/>
        <v>11.68</v>
      </c>
      <c r="R495">
        <f t="shared" si="554"/>
        <v>1.71</v>
      </c>
      <c r="S495">
        <f t="shared" si="555"/>
        <v>62.45</v>
      </c>
      <c r="T495">
        <f t="shared" si="556"/>
        <v>0</v>
      </c>
      <c r="U495">
        <f t="shared" si="557"/>
        <v>0.96</v>
      </c>
      <c r="V495">
        <f t="shared" si="558"/>
        <v>0.02</v>
      </c>
      <c r="W495">
        <f t="shared" si="559"/>
        <v>0</v>
      </c>
      <c r="X495">
        <f t="shared" si="560"/>
        <v>60.95</v>
      </c>
      <c r="Y495">
        <f t="shared" si="561"/>
        <v>41.7</v>
      </c>
      <c r="AA495">
        <v>16697019</v>
      </c>
      <c r="AB495">
        <f t="shared" si="598"/>
        <v>13.81</v>
      </c>
      <c r="AC495">
        <f t="shared" si="563"/>
        <v>2.5099999999999998</v>
      </c>
      <c r="AD495">
        <f t="shared" si="595"/>
        <v>1.78</v>
      </c>
      <c r="AE495">
        <f t="shared" si="596"/>
        <v>0.26</v>
      </c>
      <c r="AF495">
        <f t="shared" si="596"/>
        <v>9.52</v>
      </c>
      <c r="AG495">
        <f t="shared" si="566"/>
        <v>0</v>
      </c>
      <c r="AH495">
        <f t="shared" si="597"/>
        <v>0.96</v>
      </c>
      <c r="AI495">
        <f t="shared" si="597"/>
        <v>0.02</v>
      </c>
      <c r="AJ495">
        <f t="shared" si="568"/>
        <v>0</v>
      </c>
      <c r="AK495">
        <v>13.81</v>
      </c>
      <c r="AL495">
        <v>2.5099999999999998</v>
      </c>
      <c r="AM495">
        <v>1.78</v>
      </c>
      <c r="AN495">
        <v>0.26</v>
      </c>
      <c r="AO495">
        <v>9.52</v>
      </c>
      <c r="AP495">
        <v>0</v>
      </c>
      <c r="AQ495">
        <v>0.96</v>
      </c>
      <c r="AR495">
        <v>0.02</v>
      </c>
      <c r="AS495">
        <v>0</v>
      </c>
      <c r="AT495">
        <v>95</v>
      </c>
      <c r="AU495">
        <v>65</v>
      </c>
      <c r="AV495">
        <v>1</v>
      </c>
      <c r="AW495">
        <v>1</v>
      </c>
      <c r="AZ495">
        <v>6.56</v>
      </c>
      <c r="BA495">
        <v>6.56</v>
      </c>
      <c r="BB495">
        <v>6.56</v>
      </c>
      <c r="BC495">
        <v>6.56</v>
      </c>
      <c r="BD495" t="s">
        <v>6</v>
      </c>
      <c r="BE495" t="s">
        <v>6</v>
      </c>
      <c r="BF495" t="s">
        <v>6</v>
      </c>
      <c r="BG495" t="s">
        <v>6</v>
      </c>
      <c r="BH495">
        <v>0</v>
      </c>
      <c r="BI495">
        <v>2</v>
      </c>
      <c r="BJ495" t="s">
        <v>800</v>
      </c>
      <c r="BM495">
        <v>108001</v>
      </c>
      <c r="BN495">
        <v>0</v>
      </c>
      <c r="BO495" t="s">
        <v>6</v>
      </c>
      <c r="BP495">
        <v>0</v>
      </c>
      <c r="BQ495">
        <v>3</v>
      </c>
      <c r="BR495">
        <v>0</v>
      </c>
      <c r="BS495">
        <v>6.56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6</v>
      </c>
      <c r="BZ495">
        <v>95</v>
      </c>
      <c r="CA495">
        <v>65</v>
      </c>
      <c r="CF495">
        <v>0</v>
      </c>
      <c r="CG495">
        <v>0</v>
      </c>
      <c r="CM495">
        <v>0</v>
      </c>
      <c r="CN495" t="s">
        <v>6</v>
      </c>
      <c r="CO495">
        <v>0</v>
      </c>
      <c r="CP495">
        <f t="shared" si="569"/>
        <v>90.6</v>
      </c>
      <c r="CQ495">
        <f t="shared" si="570"/>
        <v>16.465599999999998</v>
      </c>
      <c r="CR495">
        <f t="shared" si="571"/>
        <v>11.6768</v>
      </c>
      <c r="CS495">
        <f t="shared" si="572"/>
        <v>1.7056</v>
      </c>
      <c r="CT495">
        <f t="shared" si="573"/>
        <v>62.451199999999993</v>
      </c>
      <c r="CU495">
        <f t="shared" si="574"/>
        <v>0</v>
      </c>
      <c r="CV495">
        <f t="shared" si="575"/>
        <v>0.96</v>
      </c>
      <c r="CW495">
        <f t="shared" si="576"/>
        <v>0.02</v>
      </c>
      <c r="CX495">
        <f t="shared" si="577"/>
        <v>0</v>
      </c>
      <c r="CY495">
        <f t="shared" si="578"/>
        <v>60.951999999999998</v>
      </c>
      <c r="CZ495">
        <f t="shared" si="579"/>
        <v>41.703999999999994</v>
      </c>
      <c r="DC495" t="s">
        <v>6</v>
      </c>
      <c r="DD495" t="s">
        <v>6</v>
      </c>
      <c r="DE495" t="s">
        <v>6</v>
      </c>
      <c r="DF495" t="s">
        <v>6</v>
      </c>
      <c r="DG495" t="s">
        <v>6</v>
      </c>
      <c r="DH495" t="s">
        <v>6</v>
      </c>
      <c r="DI495" t="s">
        <v>6</v>
      </c>
      <c r="DJ495" t="s">
        <v>6</v>
      </c>
      <c r="DK495" t="s">
        <v>6</v>
      </c>
      <c r="DL495" t="s">
        <v>6</v>
      </c>
      <c r="DM495" t="s">
        <v>6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115</v>
      </c>
      <c r="DW495" t="s">
        <v>115</v>
      </c>
      <c r="DX495">
        <v>1</v>
      </c>
      <c r="EE495">
        <v>16510370</v>
      </c>
      <c r="EF495">
        <v>3</v>
      </c>
      <c r="EG495" t="s">
        <v>118</v>
      </c>
      <c r="EH495">
        <v>0</v>
      </c>
      <c r="EI495" t="s">
        <v>6</v>
      </c>
      <c r="EJ495">
        <v>2</v>
      </c>
      <c r="EK495">
        <v>108001</v>
      </c>
      <c r="EL495" t="s">
        <v>119</v>
      </c>
      <c r="EM495" t="s">
        <v>120</v>
      </c>
      <c r="EO495" t="s">
        <v>6</v>
      </c>
      <c r="EQ495">
        <v>131072</v>
      </c>
      <c r="ER495">
        <v>13.81</v>
      </c>
      <c r="ES495">
        <v>2.5099999999999998</v>
      </c>
      <c r="ET495">
        <v>1.78</v>
      </c>
      <c r="EU495">
        <v>0.26</v>
      </c>
      <c r="EV495">
        <v>9.52</v>
      </c>
      <c r="EW495">
        <v>0.96</v>
      </c>
      <c r="EX495">
        <v>0.02</v>
      </c>
      <c r="EY495">
        <v>0</v>
      </c>
      <c r="FQ495">
        <v>0</v>
      </c>
      <c r="FR495">
        <f t="shared" si="580"/>
        <v>0</v>
      </c>
      <c r="FS495">
        <v>0</v>
      </c>
      <c r="FX495">
        <v>95</v>
      </c>
      <c r="FY495">
        <v>65</v>
      </c>
      <c r="GA495" t="s">
        <v>6</v>
      </c>
      <c r="GD495">
        <v>0</v>
      </c>
      <c r="GF495">
        <v>1457642094</v>
      </c>
      <c r="GG495">
        <v>1</v>
      </c>
      <c r="GH495">
        <v>1</v>
      </c>
      <c r="GI495">
        <v>4</v>
      </c>
      <c r="GJ495">
        <v>0</v>
      </c>
      <c r="GK495">
        <f>ROUND(R495*(S12)/100,2)</f>
        <v>0</v>
      </c>
      <c r="GL495">
        <f t="shared" si="581"/>
        <v>0</v>
      </c>
      <c r="GM495">
        <f t="shared" si="582"/>
        <v>193.25</v>
      </c>
      <c r="GN495">
        <f t="shared" si="583"/>
        <v>0</v>
      </c>
      <c r="GO495">
        <f t="shared" si="584"/>
        <v>193.25</v>
      </c>
      <c r="GP495">
        <f t="shared" si="585"/>
        <v>0</v>
      </c>
      <c r="GR495">
        <v>0</v>
      </c>
      <c r="GS495">
        <v>3</v>
      </c>
      <c r="GT495">
        <v>0</v>
      </c>
      <c r="GU495" t="s">
        <v>6</v>
      </c>
      <c r="GV495">
        <f t="shared" si="586"/>
        <v>0</v>
      </c>
      <c r="GW495">
        <v>1</v>
      </c>
      <c r="GX495">
        <f t="shared" si="599"/>
        <v>0</v>
      </c>
      <c r="HA495">
        <v>0</v>
      </c>
      <c r="HB495">
        <v>0</v>
      </c>
      <c r="IK495">
        <v>0</v>
      </c>
    </row>
    <row r="496" spans="1:255" x14ac:dyDescent="0.2">
      <c r="A496" s="2">
        <v>18</v>
      </c>
      <c r="B496" s="2">
        <v>1</v>
      </c>
      <c r="C496" s="2">
        <v>1020</v>
      </c>
      <c r="D496" s="2"/>
      <c r="E496" s="2" t="s">
        <v>801</v>
      </c>
      <c r="F496" s="2" t="s">
        <v>802</v>
      </c>
      <c r="G496" s="2" t="s">
        <v>803</v>
      </c>
      <c r="H496" s="2" t="s">
        <v>440</v>
      </c>
      <c r="I496" s="2">
        <f>I494*J496</f>
        <v>1</v>
      </c>
      <c r="J496" s="2">
        <v>1</v>
      </c>
      <c r="K496" s="2"/>
      <c r="L496" s="2"/>
      <c r="M496" s="2"/>
      <c r="N496" s="2"/>
      <c r="O496" s="2">
        <f t="shared" si="551"/>
        <v>317.27</v>
      </c>
      <c r="P496" s="2">
        <f t="shared" si="552"/>
        <v>317.27</v>
      </c>
      <c r="Q496" s="2">
        <f t="shared" si="553"/>
        <v>0</v>
      </c>
      <c r="R496" s="2">
        <f t="shared" si="554"/>
        <v>0</v>
      </c>
      <c r="S496" s="2">
        <f t="shared" si="555"/>
        <v>0</v>
      </c>
      <c r="T496" s="2">
        <f t="shared" si="556"/>
        <v>0</v>
      </c>
      <c r="U496" s="2">
        <f t="shared" si="557"/>
        <v>0</v>
      </c>
      <c r="V496" s="2">
        <f t="shared" si="558"/>
        <v>0</v>
      </c>
      <c r="W496" s="2">
        <f t="shared" si="559"/>
        <v>0</v>
      </c>
      <c r="X496" s="2">
        <f t="shared" si="560"/>
        <v>0</v>
      </c>
      <c r="Y496" s="2">
        <f t="shared" si="561"/>
        <v>0</v>
      </c>
      <c r="Z496" s="2"/>
      <c r="AA496" s="2">
        <v>16697018</v>
      </c>
      <c r="AB496" s="2">
        <f t="shared" si="598"/>
        <v>317.27</v>
      </c>
      <c r="AC496" s="2">
        <f t="shared" si="563"/>
        <v>317.27</v>
      </c>
      <c r="AD496" s="2">
        <f t="shared" si="595"/>
        <v>0</v>
      </c>
      <c r="AE496" s="2">
        <f t="shared" si="596"/>
        <v>0</v>
      </c>
      <c r="AF496" s="2">
        <f t="shared" si="596"/>
        <v>0</v>
      </c>
      <c r="AG496" s="2">
        <f t="shared" si="566"/>
        <v>0</v>
      </c>
      <c r="AH496" s="2">
        <f t="shared" si="597"/>
        <v>0</v>
      </c>
      <c r="AI496" s="2">
        <f t="shared" si="597"/>
        <v>0</v>
      </c>
      <c r="AJ496" s="2">
        <f t="shared" si="568"/>
        <v>0</v>
      </c>
      <c r="AK496" s="2">
        <v>317.27</v>
      </c>
      <c r="AL496" s="2">
        <v>317.27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95</v>
      </c>
      <c r="AU496" s="2">
        <v>65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6</v>
      </c>
      <c r="BE496" s="2" t="s">
        <v>6</v>
      </c>
      <c r="BF496" s="2" t="s">
        <v>6</v>
      </c>
      <c r="BG496" s="2" t="s">
        <v>6</v>
      </c>
      <c r="BH496" s="2">
        <v>3</v>
      </c>
      <c r="BI496" s="2">
        <v>2</v>
      </c>
      <c r="BJ496" s="2" t="s">
        <v>804</v>
      </c>
      <c r="BK496" s="2"/>
      <c r="BL496" s="2"/>
      <c r="BM496" s="2">
        <v>108001</v>
      </c>
      <c r="BN496" s="2">
        <v>0</v>
      </c>
      <c r="BO496" s="2" t="s">
        <v>6</v>
      </c>
      <c r="BP496" s="2">
        <v>0</v>
      </c>
      <c r="BQ496" s="2">
        <v>3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6</v>
      </c>
      <c r="BZ496" s="2">
        <v>95</v>
      </c>
      <c r="CA496" s="2">
        <v>65</v>
      </c>
      <c r="CB496" s="2"/>
      <c r="CC496" s="2"/>
      <c r="CD496" s="2"/>
      <c r="CE496" s="2"/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6</v>
      </c>
      <c r="CO496" s="2">
        <v>0</v>
      </c>
      <c r="CP496" s="2">
        <f t="shared" si="569"/>
        <v>317.27</v>
      </c>
      <c r="CQ496" s="2">
        <f t="shared" si="570"/>
        <v>317.27</v>
      </c>
      <c r="CR496" s="2">
        <f t="shared" si="571"/>
        <v>0</v>
      </c>
      <c r="CS496" s="2">
        <f t="shared" si="572"/>
        <v>0</v>
      </c>
      <c r="CT496" s="2">
        <f t="shared" si="573"/>
        <v>0</v>
      </c>
      <c r="CU496" s="2">
        <f t="shared" si="574"/>
        <v>0</v>
      </c>
      <c r="CV496" s="2">
        <f t="shared" si="575"/>
        <v>0</v>
      </c>
      <c r="CW496" s="2">
        <f t="shared" si="576"/>
        <v>0</v>
      </c>
      <c r="CX496" s="2">
        <f t="shared" si="577"/>
        <v>0</v>
      </c>
      <c r="CY496" s="2">
        <f t="shared" si="578"/>
        <v>0</v>
      </c>
      <c r="CZ496" s="2">
        <f t="shared" si="579"/>
        <v>0</v>
      </c>
      <c r="DA496" s="2"/>
      <c r="DB496" s="2"/>
      <c r="DC496" s="2" t="s">
        <v>6</v>
      </c>
      <c r="DD496" s="2" t="s">
        <v>6</v>
      </c>
      <c r="DE496" s="2" t="s">
        <v>6</v>
      </c>
      <c r="DF496" s="2" t="s">
        <v>6</v>
      </c>
      <c r="DG496" s="2" t="s">
        <v>6</v>
      </c>
      <c r="DH496" s="2" t="s">
        <v>6</v>
      </c>
      <c r="DI496" s="2" t="s">
        <v>6</v>
      </c>
      <c r="DJ496" s="2" t="s">
        <v>6</v>
      </c>
      <c r="DK496" s="2" t="s">
        <v>6</v>
      </c>
      <c r="DL496" s="2" t="s">
        <v>6</v>
      </c>
      <c r="DM496" s="2" t="s">
        <v>6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1010</v>
      </c>
      <c r="DV496" s="2" t="s">
        <v>440</v>
      </c>
      <c r="DW496" s="2" t="s">
        <v>440</v>
      </c>
      <c r="DX496" s="2">
        <v>1</v>
      </c>
      <c r="DY496" s="2"/>
      <c r="DZ496" s="2"/>
      <c r="EA496" s="2"/>
      <c r="EB496" s="2"/>
      <c r="EC496" s="2"/>
      <c r="ED496" s="2"/>
      <c r="EE496" s="2">
        <v>16510370</v>
      </c>
      <c r="EF496" s="2">
        <v>3</v>
      </c>
      <c r="EG496" s="2" t="s">
        <v>118</v>
      </c>
      <c r="EH496" s="2">
        <v>0</v>
      </c>
      <c r="EI496" s="2" t="s">
        <v>6</v>
      </c>
      <c r="EJ496" s="2">
        <v>2</v>
      </c>
      <c r="EK496" s="2">
        <v>108001</v>
      </c>
      <c r="EL496" s="2" t="s">
        <v>119</v>
      </c>
      <c r="EM496" s="2" t="s">
        <v>120</v>
      </c>
      <c r="EN496" s="2"/>
      <c r="EO496" s="2" t="s">
        <v>6</v>
      </c>
      <c r="EP496" s="2"/>
      <c r="EQ496" s="2">
        <v>0</v>
      </c>
      <c r="ER496" s="2">
        <v>317.27</v>
      </c>
      <c r="ES496" s="2">
        <v>317.27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580"/>
        <v>0</v>
      </c>
      <c r="FS496" s="2">
        <v>0</v>
      </c>
      <c r="FT496" s="2"/>
      <c r="FU496" s="2"/>
      <c r="FV496" s="2"/>
      <c r="FW496" s="2"/>
      <c r="FX496" s="2">
        <v>95</v>
      </c>
      <c r="FY496" s="2">
        <v>65</v>
      </c>
      <c r="FZ496" s="2"/>
      <c r="GA496" s="2" t="s">
        <v>6</v>
      </c>
      <c r="GB496" s="2"/>
      <c r="GC496" s="2"/>
      <c r="GD496" s="2">
        <v>0</v>
      </c>
      <c r="GE496" s="2"/>
      <c r="GF496" s="2">
        <v>-402609630</v>
      </c>
      <c r="GG496" s="2">
        <v>2</v>
      </c>
      <c r="GH496" s="2">
        <v>1</v>
      </c>
      <c r="GI496" s="2">
        <v>-2</v>
      </c>
      <c r="GJ496" s="2">
        <v>0</v>
      </c>
      <c r="GK496" s="2">
        <f>ROUND(R496*(R12)/100,2)</f>
        <v>0</v>
      </c>
      <c r="GL496" s="2">
        <f t="shared" si="581"/>
        <v>0</v>
      </c>
      <c r="GM496" s="2">
        <f t="shared" si="582"/>
        <v>317.27</v>
      </c>
      <c r="GN496" s="2">
        <f t="shared" si="583"/>
        <v>0</v>
      </c>
      <c r="GO496" s="2">
        <f t="shared" si="584"/>
        <v>317.27</v>
      </c>
      <c r="GP496" s="2">
        <f t="shared" si="585"/>
        <v>0</v>
      </c>
      <c r="GQ496" s="2"/>
      <c r="GR496" s="2">
        <v>0</v>
      </c>
      <c r="GS496" s="2">
        <v>3</v>
      </c>
      <c r="GT496" s="2">
        <v>0</v>
      </c>
      <c r="GU496" s="2" t="s">
        <v>6</v>
      </c>
      <c r="GV496" s="2">
        <f t="shared" si="586"/>
        <v>0</v>
      </c>
      <c r="GW496" s="2">
        <v>1</v>
      </c>
      <c r="GX496" s="2">
        <f t="shared" si="599"/>
        <v>0</v>
      </c>
      <c r="GY496" s="2"/>
      <c r="GZ496" s="2"/>
      <c r="HA496" s="2">
        <v>0</v>
      </c>
      <c r="HB496" s="2">
        <v>0</v>
      </c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45" x14ac:dyDescent="0.2">
      <c r="A497">
        <v>18</v>
      </c>
      <c r="B497">
        <v>1</v>
      </c>
      <c r="C497">
        <v>1027</v>
      </c>
      <c r="E497" t="s">
        <v>801</v>
      </c>
      <c r="F497" t="s">
        <v>802</v>
      </c>
      <c r="G497" t="s">
        <v>803</v>
      </c>
      <c r="H497" t="s">
        <v>440</v>
      </c>
      <c r="I497">
        <f>I495*J497</f>
        <v>1</v>
      </c>
      <c r="J497">
        <v>1</v>
      </c>
      <c r="O497">
        <f t="shared" si="551"/>
        <v>2081.29</v>
      </c>
      <c r="P497">
        <f t="shared" si="552"/>
        <v>2081.29</v>
      </c>
      <c r="Q497">
        <f t="shared" si="553"/>
        <v>0</v>
      </c>
      <c r="R497">
        <f t="shared" si="554"/>
        <v>0</v>
      </c>
      <c r="S497">
        <f t="shared" si="555"/>
        <v>0</v>
      </c>
      <c r="T497">
        <f t="shared" si="556"/>
        <v>0</v>
      </c>
      <c r="U497">
        <f t="shared" si="557"/>
        <v>0</v>
      </c>
      <c r="V497">
        <f t="shared" si="558"/>
        <v>0</v>
      </c>
      <c r="W497">
        <f t="shared" si="559"/>
        <v>0</v>
      </c>
      <c r="X497">
        <f t="shared" si="560"/>
        <v>0</v>
      </c>
      <c r="Y497">
        <f t="shared" si="561"/>
        <v>0</v>
      </c>
      <c r="AA497">
        <v>16697019</v>
      </c>
      <c r="AB497">
        <f t="shared" si="598"/>
        <v>317.27</v>
      </c>
      <c r="AC497">
        <f t="shared" si="563"/>
        <v>317.27</v>
      </c>
      <c r="AD497">
        <f t="shared" si="595"/>
        <v>0</v>
      </c>
      <c r="AE497">
        <f t="shared" si="596"/>
        <v>0</v>
      </c>
      <c r="AF497">
        <f t="shared" si="596"/>
        <v>0</v>
      </c>
      <c r="AG497">
        <f t="shared" si="566"/>
        <v>0</v>
      </c>
      <c r="AH497">
        <f t="shared" si="597"/>
        <v>0</v>
      </c>
      <c r="AI497">
        <f t="shared" si="597"/>
        <v>0</v>
      </c>
      <c r="AJ497">
        <f t="shared" si="568"/>
        <v>0</v>
      </c>
      <c r="AK497">
        <v>317.27</v>
      </c>
      <c r="AL497">
        <v>317.27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95</v>
      </c>
      <c r="AU497">
        <v>65</v>
      </c>
      <c r="AV497">
        <v>1</v>
      </c>
      <c r="AW497">
        <v>1</v>
      </c>
      <c r="AZ497">
        <v>6.56</v>
      </c>
      <c r="BA497">
        <v>1</v>
      </c>
      <c r="BB497">
        <v>1</v>
      </c>
      <c r="BC497">
        <v>6.56</v>
      </c>
      <c r="BD497" t="s">
        <v>6</v>
      </c>
      <c r="BE497" t="s">
        <v>6</v>
      </c>
      <c r="BF497" t="s">
        <v>6</v>
      </c>
      <c r="BG497" t="s">
        <v>6</v>
      </c>
      <c r="BH497">
        <v>3</v>
      </c>
      <c r="BI497">
        <v>2</v>
      </c>
      <c r="BJ497" t="s">
        <v>804</v>
      </c>
      <c r="BM497">
        <v>108001</v>
      </c>
      <c r="BN497">
        <v>0</v>
      </c>
      <c r="BO497" t="s">
        <v>6</v>
      </c>
      <c r="BP497">
        <v>0</v>
      </c>
      <c r="BQ497">
        <v>3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6</v>
      </c>
      <c r="BZ497">
        <v>95</v>
      </c>
      <c r="CA497">
        <v>65</v>
      </c>
      <c r="CF497">
        <v>0</v>
      </c>
      <c r="CG497">
        <v>0</v>
      </c>
      <c r="CM497">
        <v>0</v>
      </c>
      <c r="CN497" t="s">
        <v>6</v>
      </c>
      <c r="CO497">
        <v>0</v>
      </c>
      <c r="CP497">
        <f t="shared" si="569"/>
        <v>2081.29</v>
      </c>
      <c r="CQ497">
        <f t="shared" si="570"/>
        <v>2081.2911999999997</v>
      </c>
      <c r="CR497">
        <f t="shared" si="571"/>
        <v>0</v>
      </c>
      <c r="CS497">
        <f t="shared" si="572"/>
        <v>0</v>
      </c>
      <c r="CT497">
        <f t="shared" si="573"/>
        <v>0</v>
      </c>
      <c r="CU497">
        <f t="shared" si="574"/>
        <v>0</v>
      </c>
      <c r="CV497">
        <f t="shared" si="575"/>
        <v>0</v>
      </c>
      <c r="CW497">
        <f t="shared" si="576"/>
        <v>0</v>
      </c>
      <c r="CX497">
        <f t="shared" si="577"/>
        <v>0</v>
      </c>
      <c r="CY497">
        <f t="shared" si="578"/>
        <v>0</v>
      </c>
      <c r="CZ497">
        <f t="shared" si="579"/>
        <v>0</v>
      </c>
      <c r="DC497" t="s">
        <v>6</v>
      </c>
      <c r="DD497" t="s">
        <v>6</v>
      </c>
      <c r="DE497" t="s">
        <v>6</v>
      </c>
      <c r="DF497" t="s">
        <v>6</v>
      </c>
      <c r="DG497" t="s">
        <v>6</v>
      </c>
      <c r="DH497" t="s">
        <v>6</v>
      </c>
      <c r="DI497" t="s">
        <v>6</v>
      </c>
      <c r="DJ497" t="s">
        <v>6</v>
      </c>
      <c r="DK497" t="s">
        <v>6</v>
      </c>
      <c r="DL497" t="s">
        <v>6</v>
      </c>
      <c r="DM497" t="s">
        <v>6</v>
      </c>
      <c r="DN497">
        <v>0</v>
      </c>
      <c r="DO497">
        <v>0</v>
      </c>
      <c r="DP497">
        <v>1</v>
      </c>
      <c r="DQ497">
        <v>1</v>
      </c>
      <c r="DU497">
        <v>1010</v>
      </c>
      <c r="DV497" t="s">
        <v>440</v>
      </c>
      <c r="DW497" t="s">
        <v>440</v>
      </c>
      <c r="DX497">
        <v>1</v>
      </c>
      <c r="EE497">
        <v>16510370</v>
      </c>
      <c r="EF497">
        <v>3</v>
      </c>
      <c r="EG497" t="s">
        <v>118</v>
      </c>
      <c r="EH497">
        <v>0</v>
      </c>
      <c r="EI497" t="s">
        <v>6</v>
      </c>
      <c r="EJ497">
        <v>2</v>
      </c>
      <c r="EK497">
        <v>108001</v>
      </c>
      <c r="EL497" t="s">
        <v>119</v>
      </c>
      <c r="EM497" t="s">
        <v>120</v>
      </c>
      <c r="EO497" t="s">
        <v>6</v>
      </c>
      <c r="EQ497">
        <v>0</v>
      </c>
      <c r="ER497">
        <v>317.27</v>
      </c>
      <c r="ES497">
        <v>317.27</v>
      </c>
      <c r="ET497">
        <v>0</v>
      </c>
      <c r="EU497">
        <v>0</v>
      </c>
      <c r="EV497">
        <v>0</v>
      </c>
      <c r="EW497">
        <v>0</v>
      </c>
      <c r="EX497">
        <v>0</v>
      </c>
      <c r="FQ497">
        <v>0</v>
      </c>
      <c r="FR497">
        <f t="shared" si="580"/>
        <v>0</v>
      </c>
      <c r="FS497">
        <v>0</v>
      </c>
      <c r="FX497">
        <v>95</v>
      </c>
      <c r="FY497">
        <v>65</v>
      </c>
      <c r="GA497" t="s">
        <v>6</v>
      </c>
      <c r="GD497">
        <v>0</v>
      </c>
      <c r="GF497">
        <v>-402609630</v>
      </c>
      <c r="GG497">
        <v>1</v>
      </c>
      <c r="GH497">
        <v>1</v>
      </c>
      <c r="GI497">
        <v>4</v>
      </c>
      <c r="GJ497">
        <v>0</v>
      </c>
      <c r="GK497">
        <f>ROUND(R497*(S12)/100,2)</f>
        <v>0</v>
      </c>
      <c r="GL497">
        <f t="shared" si="581"/>
        <v>0</v>
      </c>
      <c r="GM497">
        <f t="shared" si="582"/>
        <v>2081.29</v>
      </c>
      <c r="GN497">
        <f t="shared" si="583"/>
        <v>0</v>
      </c>
      <c r="GO497">
        <f t="shared" si="584"/>
        <v>2081.29</v>
      </c>
      <c r="GP497">
        <f t="shared" si="585"/>
        <v>0</v>
      </c>
      <c r="GR497">
        <v>0</v>
      </c>
      <c r="GS497">
        <v>3</v>
      </c>
      <c r="GT497">
        <v>0</v>
      </c>
      <c r="GU497" t="s">
        <v>6</v>
      </c>
      <c r="GV497">
        <f t="shared" si="586"/>
        <v>0</v>
      </c>
      <c r="GW497">
        <v>1</v>
      </c>
      <c r="GX497">
        <f t="shared" si="599"/>
        <v>0</v>
      </c>
      <c r="HA497">
        <v>0</v>
      </c>
      <c r="HB497">
        <v>0</v>
      </c>
      <c r="IK497">
        <v>0</v>
      </c>
    </row>
    <row r="499" spans="1:245" x14ac:dyDescent="0.2">
      <c r="A499" s="3">
        <v>51</v>
      </c>
      <c r="B499" s="3">
        <f>B426</f>
        <v>1</v>
      </c>
      <c r="C499" s="3">
        <f>A426</f>
        <v>4</v>
      </c>
      <c r="D499" s="3">
        <f>ROW(A426)</f>
        <v>426</v>
      </c>
      <c r="E499" s="3"/>
      <c r="F499" s="3" t="str">
        <f>IF(F426&lt;&gt;"",F426,"")</f>
        <v>Новый раздел</v>
      </c>
      <c r="G499" s="3" t="str">
        <f>IF(G426&lt;&gt;"",G426,"")</f>
        <v>Система водоснабжения</v>
      </c>
      <c r="H499" s="3">
        <v>0</v>
      </c>
      <c r="I499" s="3"/>
      <c r="J499" s="3"/>
      <c r="K499" s="3"/>
      <c r="L499" s="3"/>
      <c r="M499" s="3"/>
      <c r="N499" s="3"/>
      <c r="O499" s="3">
        <f t="shared" ref="O499:T499" si="600">ROUND(AB499,2)</f>
        <v>14121.56</v>
      </c>
      <c r="P499" s="3">
        <f t="shared" si="600"/>
        <v>12828.75</v>
      </c>
      <c r="Q499" s="3">
        <f t="shared" si="600"/>
        <v>308.01</v>
      </c>
      <c r="R499" s="3">
        <f t="shared" si="600"/>
        <v>9.86</v>
      </c>
      <c r="S499" s="3">
        <f t="shared" si="600"/>
        <v>984.8</v>
      </c>
      <c r="T499" s="3">
        <f t="shared" si="600"/>
        <v>0</v>
      </c>
      <c r="U499" s="3">
        <f>AH499</f>
        <v>103.07218749999998</v>
      </c>
      <c r="V499" s="3">
        <f>AI499</f>
        <v>0.79693750000000008</v>
      </c>
      <c r="W499" s="3">
        <f>ROUND(AJ499,2)</f>
        <v>0</v>
      </c>
      <c r="X499" s="3">
        <f>ROUND(AK499,2)</f>
        <v>1140.46</v>
      </c>
      <c r="Y499" s="3">
        <f>ROUND(AL499,2)</f>
        <v>704.64</v>
      </c>
      <c r="Z499" s="3"/>
      <c r="AA499" s="3"/>
      <c r="AB499" s="3">
        <f>ROUND(SUMIF(AA430:AA497,"=16697018",O430:O497),2)</f>
        <v>14121.56</v>
      </c>
      <c r="AC499" s="3">
        <f>ROUND(SUMIF(AA430:AA497,"=16697018",P430:P497),2)</f>
        <v>12828.75</v>
      </c>
      <c r="AD499" s="3">
        <f>ROUND(SUMIF(AA430:AA497,"=16697018",Q430:Q497),2)</f>
        <v>308.01</v>
      </c>
      <c r="AE499" s="3">
        <f>ROUND(SUMIF(AA430:AA497,"=16697018",R430:R497),2)</f>
        <v>9.86</v>
      </c>
      <c r="AF499" s="3">
        <f>ROUND(SUMIF(AA430:AA497,"=16697018",S430:S497),2)</f>
        <v>984.8</v>
      </c>
      <c r="AG499" s="3">
        <f>ROUND(SUMIF(AA430:AA497,"=16697018",T430:T497),2)</f>
        <v>0</v>
      </c>
      <c r="AH499" s="3">
        <f>SUMIF(AA430:AA497,"=16697018",U430:U497)</f>
        <v>103.07218749999998</v>
      </c>
      <c r="AI499" s="3">
        <f>SUMIF(AA430:AA497,"=16697018",V430:V497)</f>
        <v>0.79693750000000008</v>
      </c>
      <c r="AJ499" s="3">
        <f>ROUND(SUMIF(AA430:AA497,"=16697018",W430:W497),2)</f>
        <v>0</v>
      </c>
      <c r="AK499" s="3">
        <f>ROUND(SUMIF(AA430:AA497,"=16697018",X430:X497),2)</f>
        <v>1140.46</v>
      </c>
      <c r="AL499" s="3">
        <f>ROUND(SUMIF(AA430:AA497,"=16697018",Y430:Y497),2)</f>
        <v>704.64</v>
      </c>
      <c r="AM499" s="3"/>
      <c r="AN499" s="3"/>
      <c r="AO499" s="3">
        <f t="shared" ref="AO499:BC499" si="601">ROUND(BX499,2)</f>
        <v>0</v>
      </c>
      <c r="AP499" s="3">
        <f t="shared" si="601"/>
        <v>0</v>
      </c>
      <c r="AQ499" s="3">
        <f t="shared" si="601"/>
        <v>0</v>
      </c>
      <c r="AR499" s="3">
        <f t="shared" si="601"/>
        <v>15966.66</v>
      </c>
      <c r="AS499" s="3">
        <f t="shared" si="601"/>
        <v>15619.93</v>
      </c>
      <c r="AT499" s="3">
        <f t="shared" si="601"/>
        <v>346.73</v>
      </c>
      <c r="AU499" s="3">
        <f t="shared" si="601"/>
        <v>0</v>
      </c>
      <c r="AV499" s="3">
        <f t="shared" si="601"/>
        <v>12828.75</v>
      </c>
      <c r="AW499" s="3">
        <f t="shared" si="601"/>
        <v>12828.75</v>
      </c>
      <c r="AX499" s="3">
        <f t="shared" si="601"/>
        <v>0</v>
      </c>
      <c r="AY499" s="3">
        <f t="shared" si="601"/>
        <v>12828.75</v>
      </c>
      <c r="AZ499" s="3">
        <f t="shared" si="601"/>
        <v>0</v>
      </c>
      <c r="BA499" s="3">
        <f t="shared" si="601"/>
        <v>0</v>
      </c>
      <c r="BB499" s="3">
        <f t="shared" si="601"/>
        <v>0</v>
      </c>
      <c r="BC499" s="3">
        <f t="shared" si="601"/>
        <v>0</v>
      </c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>
        <f>ROUND(SUMIF(AA430:AA497,"=16697018",FQ430:FQ497),2)</f>
        <v>0</v>
      </c>
      <c r="BY499" s="3">
        <f>ROUND(SUMIF(AA430:AA497,"=16697018",FR430:FR497),2)</f>
        <v>0</v>
      </c>
      <c r="BZ499" s="3">
        <f>ROUND(SUMIF(AA430:AA497,"=16697018",GL430:GL497),2)</f>
        <v>0</v>
      </c>
      <c r="CA499" s="3">
        <f>ROUND(SUMIF(AA430:AA497,"=16697018",GM430:GM497),2)</f>
        <v>15966.66</v>
      </c>
      <c r="CB499" s="3">
        <f>ROUND(SUMIF(AA430:AA497,"=16697018",GN430:GN497),2)</f>
        <v>15619.93</v>
      </c>
      <c r="CC499" s="3">
        <f>ROUND(SUMIF(AA430:AA497,"=16697018",GO430:GO497),2)</f>
        <v>346.73</v>
      </c>
      <c r="CD499" s="3">
        <f>ROUND(SUMIF(AA430:AA497,"=16697018",GP430:GP497),2)</f>
        <v>0</v>
      </c>
      <c r="CE499" s="3">
        <f>AC499-BX499</f>
        <v>12828.75</v>
      </c>
      <c r="CF499" s="3">
        <f>AC499-BY499</f>
        <v>12828.75</v>
      </c>
      <c r="CG499" s="3">
        <f>BX499-BZ499</f>
        <v>0</v>
      </c>
      <c r="CH499" s="3">
        <f>AC499-BX499-BY499+BZ499</f>
        <v>12828.75</v>
      </c>
      <c r="CI499" s="3">
        <f>BY499-BZ499</f>
        <v>0</v>
      </c>
      <c r="CJ499" s="3">
        <f>ROUND(SUMIF(AA430:AA497,"=16697018",GX430:GX497),2)</f>
        <v>0</v>
      </c>
      <c r="CK499" s="3">
        <f>ROUND(SUMIF(AA430:AA497,"=16697018",GY430:GY497),2)</f>
        <v>0</v>
      </c>
      <c r="CL499" s="3">
        <f>ROUND(SUMIF(AA430:AA497,"=16697018",GZ430:GZ497),2)</f>
        <v>0</v>
      </c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4">
        <f t="shared" ref="DG499:DL499" si="602">ROUND(DT499,2)</f>
        <v>92637.32</v>
      </c>
      <c r="DH499" s="4">
        <f t="shared" si="602"/>
        <v>84156.51</v>
      </c>
      <c r="DI499" s="4">
        <f t="shared" si="602"/>
        <v>2020.58</v>
      </c>
      <c r="DJ499" s="4">
        <f t="shared" si="602"/>
        <v>64.69</v>
      </c>
      <c r="DK499" s="4">
        <f t="shared" si="602"/>
        <v>6460.23</v>
      </c>
      <c r="DL499" s="4">
        <f t="shared" si="602"/>
        <v>0</v>
      </c>
      <c r="DM499" s="4">
        <f>DZ499</f>
        <v>103.07218749999998</v>
      </c>
      <c r="DN499" s="4">
        <f>EA499</f>
        <v>0.79693750000000008</v>
      </c>
      <c r="DO499" s="4">
        <f>ROUND(EB499,2)</f>
        <v>0</v>
      </c>
      <c r="DP499" s="4">
        <f>ROUND(EC499,2)</f>
        <v>7481.38</v>
      </c>
      <c r="DQ499" s="4">
        <f>ROUND(ED499,2)</f>
        <v>4622.3599999999997</v>
      </c>
      <c r="DR499" s="4"/>
      <c r="DS499" s="4"/>
      <c r="DT499" s="4">
        <f>ROUND(SUMIF(AA430:AA497,"=16697019",O430:O497),2)</f>
        <v>92637.32</v>
      </c>
      <c r="DU499" s="4">
        <f>ROUND(SUMIF(AA430:AA497,"=16697019",P430:P497),2)</f>
        <v>84156.51</v>
      </c>
      <c r="DV499" s="4">
        <f>ROUND(SUMIF(AA430:AA497,"=16697019",Q430:Q497),2)</f>
        <v>2020.58</v>
      </c>
      <c r="DW499" s="4">
        <f>ROUND(SUMIF(AA430:AA497,"=16697019",R430:R497),2)</f>
        <v>64.69</v>
      </c>
      <c r="DX499" s="4">
        <f>ROUND(SUMIF(AA430:AA497,"=16697019",S430:S497),2)</f>
        <v>6460.23</v>
      </c>
      <c r="DY499" s="4">
        <f>ROUND(SUMIF(AA430:AA497,"=16697019",T430:T497),2)</f>
        <v>0</v>
      </c>
      <c r="DZ499" s="4">
        <f>SUMIF(AA430:AA497,"=16697019",U430:U497)</f>
        <v>103.07218749999998</v>
      </c>
      <c r="EA499" s="4">
        <f>SUMIF(AA430:AA497,"=16697019",V430:V497)</f>
        <v>0.79693750000000008</v>
      </c>
      <c r="EB499" s="4">
        <f>ROUND(SUMIF(AA430:AA497,"=16697019",W430:W497),2)</f>
        <v>0</v>
      </c>
      <c r="EC499" s="4">
        <f>ROUND(SUMIF(AA430:AA497,"=16697019",X430:X497),2)</f>
        <v>7481.38</v>
      </c>
      <c r="ED499" s="4">
        <f>ROUND(SUMIF(AA430:AA497,"=16697019",Y430:Y497),2)</f>
        <v>4622.3599999999997</v>
      </c>
      <c r="EE499" s="4"/>
      <c r="EF499" s="4"/>
      <c r="EG499" s="4">
        <f t="shared" ref="EG499:EU499" si="603">ROUND(FP499,2)</f>
        <v>0</v>
      </c>
      <c r="EH499" s="4">
        <f t="shared" si="603"/>
        <v>0</v>
      </c>
      <c r="EI499" s="4">
        <f t="shared" si="603"/>
        <v>0</v>
      </c>
      <c r="EJ499" s="4">
        <f t="shared" si="603"/>
        <v>104741.06</v>
      </c>
      <c r="EK499" s="4">
        <f t="shared" si="603"/>
        <v>102466.52</v>
      </c>
      <c r="EL499" s="4">
        <f t="shared" si="603"/>
        <v>2274.54</v>
      </c>
      <c r="EM499" s="4">
        <f t="shared" si="603"/>
        <v>0</v>
      </c>
      <c r="EN499" s="4">
        <f t="shared" si="603"/>
        <v>84156.51</v>
      </c>
      <c r="EO499" s="4">
        <f t="shared" si="603"/>
        <v>84156.51</v>
      </c>
      <c r="EP499" s="4">
        <f t="shared" si="603"/>
        <v>0</v>
      </c>
      <c r="EQ499" s="4">
        <f t="shared" si="603"/>
        <v>84156.51</v>
      </c>
      <c r="ER499" s="4">
        <f t="shared" si="603"/>
        <v>0</v>
      </c>
      <c r="ES499" s="4">
        <f t="shared" si="603"/>
        <v>0</v>
      </c>
      <c r="ET499" s="4">
        <f t="shared" si="603"/>
        <v>0</v>
      </c>
      <c r="EU499" s="4">
        <f t="shared" si="603"/>
        <v>0</v>
      </c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>
        <f>ROUND(SUMIF(AA430:AA497,"=16697019",FQ430:FQ497),2)</f>
        <v>0</v>
      </c>
      <c r="FQ499" s="4">
        <f>ROUND(SUMIF(AA430:AA497,"=16697019",FR430:FR497),2)</f>
        <v>0</v>
      </c>
      <c r="FR499" s="4">
        <f>ROUND(SUMIF(AA430:AA497,"=16697019",GL430:GL497),2)</f>
        <v>0</v>
      </c>
      <c r="FS499" s="4">
        <f>ROUND(SUMIF(AA430:AA497,"=16697019",GM430:GM497),2)</f>
        <v>104741.06</v>
      </c>
      <c r="FT499" s="4">
        <f>ROUND(SUMIF(AA430:AA497,"=16697019",GN430:GN497),2)</f>
        <v>102466.52</v>
      </c>
      <c r="FU499" s="4">
        <f>ROUND(SUMIF(AA430:AA497,"=16697019",GO430:GO497),2)</f>
        <v>2274.54</v>
      </c>
      <c r="FV499" s="4">
        <f>ROUND(SUMIF(AA430:AA497,"=16697019",GP430:GP497),2)</f>
        <v>0</v>
      </c>
      <c r="FW499" s="4">
        <f>DU499-FP499</f>
        <v>84156.51</v>
      </c>
      <c r="FX499" s="4">
        <f>DU499-FQ499</f>
        <v>84156.51</v>
      </c>
      <c r="FY499" s="4">
        <f>FP499-FR499</f>
        <v>0</v>
      </c>
      <c r="FZ499" s="4">
        <f>DU499-FP499-FQ499+FR499</f>
        <v>84156.51</v>
      </c>
      <c r="GA499" s="4">
        <f>FQ499-FR499</f>
        <v>0</v>
      </c>
      <c r="GB499" s="4">
        <f>ROUND(SUMIF(AA430:AA497,"=16697019",GX430:GX497),2)</f>
        <v>0</v>
      </c>
      <c r="GC499" s="4">
        <f>ROUND(SUMIF(AA430:AA497,"=16697019",GY430:GY497),2)</f>
        <v>0</v>
      </c>
      <c r="GD499" s="4">
        <f>ROUND(SUMIF(AA430:AA497,"=16697019",GZ430:GZ497),2)</f>
        <v>0</v>
      </c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>
        <v>0</v>
      </c>
    </row>
    <row r="501" spans="1:245" x14ac:dyDescent="0.2">
      <c r="A501" s="5">
        <v>50</v>
      </c>
      <c r="B501" s="5">
        <v>0</v>
      </c>
      <c r="C501" s="5">
        <v>0</v>
      </c>
      <c r="D501" s="5">
        <v>1</v>
      </c>
      <c r="E501" s="5">
        <v>201</v>
      </c>
      <c r="F501" s="5">
        <f>ROUND(Source!O499,O501)</f>
        <v>14121.56</v>
      </c>
      <c r="G501" s="5" t="s">
        <v>189</v>
      </c>
      <c r="H501" s="5" t="s">
        <v>190</v>
      </c>
      <c r="I501" s="5"/>
      <c r="J501" s="5"/>
      <c r="K501" s="5">
        <v>201</v>
      </c>
      <c r="L501" s="5">
        <v>1</v>
      </c>
      <c r="M501" s="5">
        <v>3</v>
      </c>
      <c r="N501" s="5" t="s">
        <v>6</v>
      </c>
      <c r="O501" s="5">
        <v>2</v>
      </c>
      <c r="P501" s="5">
        <f>ROUND(Source!DG499,O501)</f>
        <v>92637.32</v>
      </c>
      <c r="Q501" s="5"/>
      <c r="R501" s="5"/>
      <c r="S501" s="5"/>
      <c r="T501" s="5"/>
      <c r="U501" s="5"/>
      <c r="V501" s="5"/>
      <c r="W501" s="5"/>
    </row>
    <row r="502" spans="1:245" x14ac:dyDescent="0.2">
      <c r="A502" s="5">
        <v>50</v>
      </c>
      <c r="B502" s="5">
        <v>0</v>
      </c>
      <c r="C502" s="5">
        <v>0</v>
      </c>
      <c r="D502" s="5">
        <v>1</v>
      </c>
      <c r="E502" s="5">
        <v>202</v>
      </c>
      <c r="F502" s="5">
        <f>ROUND(Source!P499,O502)</f>
        <v>12828.75</v>
      </c>
      <c r="G502" s="5" t="s">
        <v>191</v>
      </c>
      <c r="H502" s="5" t="s">
        <v>192</v>
      </c>
      <c r="I502" s="5"/>
      <c r="J502" s="5"/>
      <c r="K502" s="5">
        <v>202</v>
      </c>
      <c r="L502" s="5">
        <v>2</v>
      </c>
      <c r="M502" s="5">
        <v>3</v>
      </c>
      <c r="N502" s="5" t="s">
        <v>6</v>
      </c>
      <c r="O502" s="5">
        <v>2</v>
      </c>
      <c r="P502" s="5">
        <f>ROUND(Source!DH499,O502)</f>
        <v>84156.51</v>
      </c>
      <c r="Q502" s="5"/>
      <c r="R502" s="5"/>
      <c r="S502" s="5"/>
      <c r="T502" s="5"/>
      <c r="U502" s="5"/>
      <c r="V502" s="5"/>
      <c r="W502" s="5"/>
    </row>
    <row r="503" spans="1:245" x14ac:dyDescent="0.2">
      <c r="A503" s="5">
        <v>50</v>
      </c>
      <c r="B503" s="5">
        <v>0</v>
      </c>
      <c r="C503" s="5">
        <v>0</v>
      </c>
      <c r="D503" s="5">
        <v>1</v>
      </c>
      <c r="E503" s="5">
        <v>222</v>
      </c>
      <c r="F503" s="5">
        <f>ROUND(Source!AO499,O503)</f>
        <v>0</v>
      </c>
      <c r="G503" s="5" t="s">
        <v>193</v>
      </c>
      <c r="H503" s="5" t="s">
        <v>194</v>
      </c>
      <c r="I503" s="5"/>
      <c r="J503" s="5"/>
      <c r="K503" s="5">
        <v>222</v>
      </c>
      <c r="L503" s="5">
        <v>3</v>
      </c>
      <c r="M503" s="5">
        <v>3</v>
      </c>
      <c r="N503" s="5" t="s">
        <v>6</v>
      </c>
      <c r="O503" s="5">
        <v>2</v>
      </c>
      <c r="P503" s="5">
        <f>ROUND(Source!EG499,O503)</f>
        <v>0</v>
      </c>
      <c r="Q503" s="5"/>
      <c r="R503" s="5"/>
      <c r="S503" s="5"/>
      <c r="T503" s="5"/>
      <c r="U503" s="5"/>
      <c r="V503" s="5"/>
      <c r="W503" s="5"/>
    </row>
    <row r="504" spans="1:245" x14ac:dyDescent="0.2">
      <c r="A504" s="5">
        <v>50</v>
      </c>
      <c r="B504" s="5">
        <v>0</v>
      </c>
      <c r="C504" s="5">
        <v>0</v>
      </c>
      <c r="D504" s="5">
        <v>1</v>
      </c>
      <c r="E504" s="5">
        <v>225</v>
      </c>
      <c r="F504" s="5">
        <f>ROUND(Source!AV499,O504)</f>
        <v>12828.75</v>
      </c>
      <c r="G504" s="5" t="s">
        <v>195</v>
      </c>
      <c r="H504" s="5" t="s">
        <v>196</v>
      </c>
      <c r="I504" s="5"/>
      <c r="J504" s="5"/>
      <c r="K504" s="5">
        <v>225</v>
      </c>
      <c r="L504" s="5">
        <v>4</v>
      </c>
      <c r="M504" s="5">
        <v>3</v>
      </c>
      <c r="N504" s="5" t="s">
        <v>6</v>
      </c>
      <c r="O504" s="5">
        <v>2</v>
      </c>
      <c r="P504" s="5">
        <f>ROUND(Source!EN499,O504)</f>
        <v>84156.51</v>
      </c>
      <c r="Q504" s="5"/>
      <c r="R504" s="5"/>
      <c r="S504" s="5"/>
      <c r="T504" s="5"/>
      <c r="U504" s="5"/>
      <c r="V504" s="5"/>
      <c r="W504" s="5"/>
    </row>
    <row r="505" spans="1:245" x14ac:dyDescent="0.2">
      <c r="A505" s="5">
        <v>50</v>
      </c>
      <c r="B505" s="5">
        <v>0</v>
      </c>
      <c r="C505" s="5">
        <v>0</v>
      </c>
      <c r="D505" s="5">
        <v>1</v>
      </c>
      <c r="E505" s="5">
        <v>226</v>
      </c>
      <c r="F505" s="5">
        <f>ROUND(Source!AW499,O505)</f>
        <v>12828.75</v>
      </c>
      <c r="G505" s="5" t="s">
        <v>197</v>
      </c>
      <c r="H505" s="5" t="s">
        <v>198</v>
      </c>
      <c r="I505" s="5"/>
      <c r="J505" s="5"/>
      <c r="K505" s="5">
        <v>226</v>
      </c>
      <c r="L505" s="5">
        <v>5</v>
      </c>
      <c r="M505" s="5">
        <v>3</v>
      </c>
      <c r="N505" s="5" t="s">
        <v>6</v>
      </c>
      <c r="O505" s="5">
        <v>2</v>
      </c>
      <c r="P505" s="5">
        <f>ROUND(Source!EO499,O505)</f>
        <v>84156.51</v>
      </c>
      <c r="Q505" s="5"/>
      <c r="R505" s="5"/>
      <c r="S505" s="5"/>
      <c r="T505" s="5"/>
      <c r="U505" s="5"/>
      <c r="V505" s="5"/>
      <c r="W505" s="5"/>
    </row>
    <row r="506" spans="1:245" x14ac:dyDescent="0.2">
      <c r="A506" s="5">
        <v>50</v>
      </c>
      <c r="B506" s="5">
        <v>0</v>
      </c>
      <c r="C506" s="5">
        <v>0</v>
      </c>
      <c r="D506" s="5">
        <v>1</v>
      </c>
      <c r="E506" s="5">
        <v>227</v>
      </c>
      <c r="F506" s="5">
        <f>ROUND(Source!AX499,O506)</f>
        <v>0</v>
      </c>
      <c r="G506" s="5" t="s">
        <v>199</v>
      </c>
      <c r="H506" s="5" t="s">
        <v>200</v>
      </c>
      <c r="I506" s="5"/>
      <c r="J506" s="5"/>
      <c r="K506" s="5">
        <v>227</v>
      </c>
      <c r="L506" s="5">
        <v>6</v>
      </c>
      <c r="M506" s="5">
        <v>3</v>
      </c>
      <c r="N506" s="5" t="s">
        <v>6</v>
      </c>
      <c r="O506" s="5">
        <v>2</v>
      </c>
      <c r="P506" s="5">
        <f>ROUND(Source!EP499,O506)</f>
        <v>0</v>
      </c>
      <c r="Q506" s="5"/>
      <c r="R506" s="5"/>
      <c r="S506" s="5"/>
      <c r="T506" s="5"/>
      <c r="U506" s="5"/>
      <c r="V506" s="5"/>
      <c r="W506" s="5"/>
    </row>
    <row r="507" spans="1:245" x14ac:dyDescent="0.2">
      <c r="A507" s="5">
        <v>50</v>
      </c>
      <c r="B507" s="5">
        <v>0</v>
      </c>
      <c r="C507" s="5">
        <v>0</v>
      </c>
      <c r="D507" s="5">
        <v>1</v>
      </c>
      <c r="E507" s="5">
        <v>228</v>
      </c>
      <c r="F507" s="5">
        <f>ROUND(Source!AY499,O507)</f>
        <v>12828.75</v>
      </c>
      <c r="G507" s="5" t="s">
        <v>201</v>
      </c>
      <c r="H507" s="5" t="s">
        <v>202</v>
      </c>
      <c r="I507" s="5"/>
      <c r="J507" s="5"/>
      <c r="K507" s="5">
        <v>228</v>
      </c>
      <c r="L507" s="5">
        <v>7</v>
      </c>
      <c r="M507" s="5">
        <v>3</v>
      </c>
      <c r="N507" s="5" t="s">
        <v>6</v>
      </c>
      <c r="O507" s="5">
        <v>2</v>
      </c>
      <c r="P507" s="5">
        <f>ROUND(Source!EQ499,O507)</f>
        <v>84156.51</v>
      </c>
      <c r="Q507" s="5"/>
      <c r="R507" s="5"/>
      <c r="S507" s="5"/>
      <c r="T507" s="5"/>
      <c r="U507" s="5"/>
      <c r="V507" s="5"/>
      <c r="W507" s="5"/>
    </row>
    <row r="508" spans="1:245" x14ac:dyDescent="0.2">
      <c r="A508" s="5">
        <v>50</v>
      </c>
      <c r="B508" s="5">
        <v>0</v>
      </c>
      <c r="C508" s="5">
        <v>0</v>
      </c>
      <c r="D508" s="5">
        <v>1</v>
      </c>
      <c r="E508" s="5">
        <v>216</v>
      </c>
      <c r="F508" s="5">
        <f>ROUND(Source!AP499,O508)</f>
        <v>0</v>
      </c>
      <c r="G508" s="5" t="s">
        <v>203</v>
      </c>
      <c r="H508" s="5" t="s">
        <v>204</v>
      </c>
      <c r="I508" s="5"/>
      <c r="J508" s="5"/>
      <c r="K508" s="5">
        <v>216</v>
      </c>
      <c r="L508" s="5">
        <v>8</v>
      </c>
      <c r="M508" s="5">
        <v>3</v>
      </c>
      <c r="N508" s="5" t="s">
        <v>6</v>
      </c>
      <c r="O508" s="5">
        <v>2</v>
      </c>
      <c r="P508" s="5">
        <f>ROUND(Source!EH499,O508)</f>
        <v>0</v>
      </c>
      <c r="Q508" s="5"/>
      <c r="R508" s="5"/>
      <c r="S508" s="5"/>
      <c r="T508" s="5"/>
      <c r="U508" s="5"/>
      <c r="V508" s="5"/>
      <c r="W508" s="5"/>
    </row>
    <row r="509" spans="1:245" x14ac:dyDescent="0.2">
      <c r="A509" s="5">
        <v>50</v>
      </c>
      <c r="B509" s="5">
        <v>0</v>
      </c>
      <c r="C509" s="5">
        <v>0</v>
      </c>
      <c r="D509" s="5">
        <v>1</v>
      </c>
      <c r="E509" s="5">
        <v>223</v>
      </c>
      <c r="F509" s="5">
        <f>ROUND(Source!AQ499,O509)</f>
        <v>0</v>
      </c>
      <c r="G509" s="5" t="s">
        <v>205</v>
      </c>
      <c r="H509" s="5" t="s">
        <v>206</v>
      </c>
      <c r="I509" s="5"/>
      <c r="J509" s="5"/>
      <c r="K509" s="5">
        <v>223</v>
      </c>
      <c r="L509" s="5">
        <v>9</v>
      </c>
      <c r="M509" s="5">
        <v>3</v>
      </c>
      <c r="N509" s="5" t="s">
        <v>6</v>
      </c>
      <c r="O509" s="5">
        <v>2</v>
      </c>
      <c r="P509" s="5">
        <f>ROUND(Source!EI499,O509)</f>
        <v>0</v>
      </c>
      <c r="Q509" s="5"/>
      <c r="R509" s="5"/>
      <c r="S509" s="5"/>
      <c r="T509" s="5"/>
      <c r="U509" s="5"/>
      <c r="V509" s="5"/>
      <c r="W509" s="5"/>
    </row>
    <row r="510" spans="1:245" x14ac:dyDescent="0.2">
      <c r="A510" s="5">
        <v>50</v>
      </c>
      <c r="B510" s="5">
        <v>0</v>
      </c>
      <c r="C510" s="5">
        <v>0</v>
      </c>
      <c r="D510" s="5">
        <v>1</v>
      </c>
      <c r="E510" s="5">
        <v>229</v>
      </c>
      <c r="F510" s="5">
        <f>ROUND(Source!AZ499,O510)</f>
        <v>0</v>
      </c>
      <c r="G510" s="5" t="s">
        <v>207</v>
      </c>
      <c r="H510" s="5" t="s">
        <v>208</v>
      </c>
      <c r="I510" s="5"/>
      <c r="J510" s="5"/>
      <c r="K510" s="5">
        <v>229</v>
      </c>
      <c r="L510" s="5">
        <v>10</v>
      </c>
      <c r="M510" s="5">
        <v>3</v>
      </c>
      <c r="N510" s="5" t="s">
        <v>6</v>
      </c>
      <c r="O510" s="5">
        <v>2</v>
      </c>
      <c r="P510" s="5">
        <f>ROUND(Source!ER499,O510)</f>
        <v>0</v>
      </c>
      <c r="Q510" s="5"/>
      <c r="R510" s="5"/>
      <c r="S510" s="5"/>
      <c r="T510" s="5"/>
      <c r="U510" s="5"/>
      <c r="V510" s="5"/>
      <c r="W510" s="5"/>
    </row>
    <row r="511" spans="1:245" x14ac:dyDescent="0.2">
      <c r="A511" s="5">
        <v>50</v>
      </c>
      <c r="B511" s="5">
        <v>0</v>
      </c>
      <c r="C511" s="5">
        <v>0</v>
      </c>
      <c r="D511" s="5">
        <v>1</v>
      </c>
      <c r="E511" s="5">
        <v>203</v>
      </c>
      <c r="F511" s="5">
        <f>ROUND(Source!Q499,O511)</f>
        <v>308.01</v>
      </c>
      <c r="G511" s="5" t="s">
        <v>209</v>
      </c>
      <c r="H511" s="5" t="s">
        <v>210</v>
      </c>
      <c r="I511" s="5"/>
      <c r="J511" s="5"/>
      <c r="K511" s="5">
        <v>203</v>
      </c>
      <c r="L511" s="5">
        <v>11</v>
      </c>
      <c r="M511" s="5">
        <v>3</v>
      </c>
      <c r="N511" s="5" t="s">
        <v>6</v>
      </c>
      <c r="O511" s="5">
        <v>2</v>
      </c>
      <c r="P511" s="5">
        <f>ROUND(Source!DI499,O511)</f>
        <v>2020.58</v>
      </c>
      <c r="Q511" s="5"/>
      <c r="R511" s="5"/>
      <c r="S511" s="5"/>
      <c r="T511" s="5"/>
      <c r="U511" s="5"/>
      <c r="V511" s="5"/>
      <c r="W511" s="5"/>
    </row>
    <row r="512" spans="1:245" x14ac:dyDescent="0.2">
      <c r="A512" s="5">
        <v>50</v>
      </c>
      <c r="B512" s="5">
        <v>0</v>
      </c>
      <c r="C512" s="5">
        <v>0</v>
      </c>
      <c r="D512" s="5">
        <v>1</v>
      </c>
      <c r="E512" s="5">
        <v>231</v>
      </c>
      <c r="F512" s="5">
        <f>ROUND(Source!BB499,O512)</f>
        <v>0</v>
      </c>
      <c r="G512" s="5" t="s">
        <v>211</v>
      </c>
      <c r="H512" s="5" t="s">
        <v>212</v>
      </c>
      <c r="I512" s="5"/>
      <c r="J512" s="5"/>
      <c r="K512" s="5">
        <v>231</v>
      </c>
      <c r="L512" s="5">
        <v>12</v>
      </c>
      <c r="M512" s="5">
        <v>3</v>
      </c>
      <c r="N512" s="5" t="s">
        <v>6</v>
      </c>
      <c r="O512" s="5">
        <v>2</v>
      </c>
      <c r="P512" s="5">
        <f>ROUND(Source!ET499,O512)</f>
        <v>0</v>
      </c>
      <c r="Q512" s="5"/>
      <c r="R512" s="5"/>
      <c r="S512" s="5"/>
      <c r="T512" s="5"/>
      <c r="U512" s="5"/>
      <c r="V512" s="5"/>
      <c r="W512" s="5"/>
    </row>
    <row r="513" spans="1:88" x14ac:dyDescent="0.2">
      <c r="A513" s="5">
        <v>50</v>
      </c>
      <c r="B513" s="5">
        <v>0</v>
      </c>
      <c r="C513" s="5">
        <v>0</v>
      </c>
      <c r="D513" s="5">
        <v>1</v>
      </c>
      <c r="E513" s="5">
        <v>204</v>
      </c>
      <c r="F513" s="5">
        <f>ROUND(Source!R499,O513)</f>
        <v>9.86</v>
      </c>
      <c r="G513" s="5" t="s">
        <v>213</v>
      </c>
      <c r="H513" s="5" t="s">
        <v>214</v>
      </c>
      <c r="I513" s="5"/>
      <c r="J513" s="5"/>
      <c r="K513" s="5">
        <v>204</v>
      </c>
      <c r="L513" s="5">
        <v>13</v>
      </c>
      <c r="M513" s="5">
        <v>3</v>
      </c>
      <c r="N513" s="5" t="s">
        <v>6</v>
      </c>
      <c r="O513" s="5">
        <v>2</v>
      </c>
      <c r="P513" s="5">
        <f>ROUND(Source!DJ499,O513)</f>
        <v>64.69</v>
      </c>
      <c r="Q513" s="5"/>
      <c r="R513" s="5"/>
      <c r="S513" s="5"/>
      <c r="T513" s="5"/>
      <c r="U513" s="5"/>
      <c r="V513" s="5"/>
      <c r="W513" s="5"/>
    </row>
    <row r="514" spans="1:88" x14ac:dyDescent="0.2">
      <c r="A514" s="5">
        <v>50</v>
      </c>
      <c r="B514" s="5">
        <v>0</v>
      </c>
      <c r="C514" s="5">
        <v>0</v>
      </c>
      <c r="D514" s="5">
        <v>1</v>
      </c>
      <c r="E514" s="5">
        <v>205</v>
      </c>
      <c r="F514" s="5">
        <f>ROUND(Source!S499,O514)</f>
        <v>984.8</v>
      </c>
      <c r="G514" s="5" t="s">
        <v>215</v>
      </c>
      <c r="H514" s="5" t="s">
        <v>216</v>
      </c>
      <c r="I514" s="5"/>
      <c r="J514" s="5"/>
      <c r="K514" s="5">
        <v>205</v>
      </c>
      <c r="L514" s="5">
        <v>14</v>
      </c>
      <c r="M514" s="5">
        <v>3</v>
      </c>
      <c r="N514" s="5" t="s">
        <v>6</v>
      </c>
      <c r="O514" s="5">
        <v>2</v>
      </c>
      <c r="P514" s="5">
        <f>ROUND(Source!DK499,O514)</f>
        <v>6460.23</v>
      </c>
      <c r="Q514" s="5"/>
      <c r="R514" s="5"/>
      <c r="S514" s="5"/>
      <c r="T514" s="5"/>
      <c r="U514" s="5"/>
      <c r="V514" s="5"/>
      <c r="W514" s="5"/>
    </row>
    <row r="515" spans="1:88" x14ac:dyDescent="0.2">
      <c r="A515" s="5">
        <v>50</v>
      </c>
      <c r="B515" s="5">
        <v>0</v>
      </c>
      <c r="C515" s="5">
        <v>0</v>
      </c>
      <c r="D515" s="5">
        <v>1</v>
      </c>
      <c r="E515" s="5">
        <v>232</v>
      </c>
      <c r="F515" s="5">
        <f>ROUND(Source!BC499,O515)</f>
        <v>0</v>
      </c>
      <c r="G515" s="5" t="s">
        <v>217</v>
      </c>
      <c r="H515" s="5" t="s">
        <v>218</v>
      </c>
      <c r="I515" s="5"/>
      <c r="J515" s="5"/>
      <c r="K515" s="5">
        <v>232</v>
      </c>
      <c r="L515" s="5">
        <v>15</v>
      </c>
      <c r="M515" s="5">
        <v>3</v>
      </c>
      <c r="N515" s="5" t="s">
        <v>6</v>
      </c>
      <c r="O515" s="5">
        <v>2</v>
      </c>
      <c r="P515" s="5">
        <f>ROUND(Source!EU499,O515)</f>
        <v>0</v>
      </c>
      <c r="Q515" s="5"/>
      <c r="R515" s="5"/>
      <c r="S515" s="5"/>
      <c r="T515" s="5"/>
      <c r="U515" s="5"/>
      <c r="V515" s="5"/>
      <c r="W515" s="5"/>
    </row>
    <row r="516" spans="1:88" x14ac:dyDescent="0.2">
      <c r="A516" s="5">
        <v>50</v>
      </c>
      <c r="B516" s="5">
        <v>0</v>
      </c>
      <c r="C516" s="5">
        <v>0</v>
      </c>
      <c r="D516" s="5">
        <v>1</v>
      </c>
      <c r="E516" s="5">
        <v>214</v>
      </c>
      <c r="F516" s="5">
        <f>ROUND(Source!AS499,O516)</f>
        <v>15619.93</v>
      </c>
      <c r="G516" s="5" t="s">
        <v>219</v>
      </c>
      <c r="H516" s="5" t="s">
        <v>220</v>
      </c>
      <c r="I516" s="5"/>
      <c r="J516" s="5"/>
      <c r="K516" s="5">
        <v>214</v>
      </c>
      <c r="L516" s="5">
        <v>16</v>
      </c>
      <c r="M516" s="5">
        <v>3</v>
      </c>
      <c r="N516" s="5" t="s">
        <v>6</v>
      </c>
      <c r="O516" s="5">
        <v>2</v>
      </c>
      <c r="P516" s="5">
        <f>ROUND(Source!EK499,O516)</f>
        <v>102466.52</v>
      </c>
      <c r="Q516" s="5"/>
      <c r="R516" s="5"/>
      <c r="S516" s="5"/>
      <c r="T516" s="5"/>
      <c r="U516" s="5"/>
      <c r="V516" s="5"/>
      <c r="W516" s="5"/>
    </row>
    <row r="517" spans="1:88" x14ac:dyDescent="0.2">
      <c r="A517" s="5">
        <v>50</v>
      </c>
      <c r="B517" s="5">
        <v>0</v>
      </c>
      <c r="C517" s="5">
        <v>0</v>
      </c>
      <c r="D517" s="5">
        <v>1</v>
      </c>
      <c r="E517" s="5">
        <v>215</v>
      </c>
      <c r="F517" s="5">
        <f>ROUND(Source!AT499,O517)</f>
        <v>346.73</v>
      </c>
      <c r="G517" s="5" t="s">
        <v>221</v>
      </c>
      <c r="H517" s="5" t="s">
        <v>222</v>
      </c>
      <c r="I517" s="5"/>
      <c r="J517" s="5"/>
      <c r="K517" s="5">
        <v>215</v>
      </c>
      <c r="L517" s="5">
        <v>17</v>
      </c>
      <c r="M517" s="5">
        <v>3</v>
      </c>
      <c r="N517" s="5" t="s">
        <v>6</v>
      </c>
      <c r="O517" s="5">
        <v>2</v>
      </c>
      <c r="P517" s="5">
        <f>ROUND(Source!EL499,O517)</f>
        <v>2274.54</v>
      </c>
      <c r="Q517" s="5"/>
      <c r="R517" s="5"/>
      <c r="S517" s="5"/>
      <c r="T517" s="5"/>
      <c r="U517" s="5"/>
      <c r="V517" s="5"/>
      <c r="W517" s="5"/>
    </row>
    <row r="518" spans="1:88" x14ac:dyDescent="0.2">
      <c r="A518" s="5">
        <v>50</v>
      </c>
      <c r="B518" s="5">
        <v>0</v>
      </c>
      <c r="C518" s="5">
        <v>0</v>
      </c>
      <c r="D518" s="5">
        <v>1</v>
      </c>
      <c r="E518" s="5">
        <v>217</v>
      </c>
      <c r="F518" s="5">
        <f>ROUND(Source!AU499,O518)</f>
        <v>0</v>
      </c>
      <c r="G518" s="5" t="s">
        <v>223</v>
      </c>
      <c r="H518" s="5" t="s">
        <v>224</v>
      </c>
      <c r="I518" s="5"/>
      <c r="J518" s="5"/>
      <c r="K518" s="5">
        <v>217</v>
      </c>
      <c r="L518" s="5">
        <v>18</v>
      </c>
      <c r="M518" s="5">
        <v>3</v>
      </c>
      <c r="N518" s="5" t="s">
        <v>6</v>
      </c>
      <c r="O518" s="5">
        <v>2</v>
      </c>
      <c r="P518" s="5">
        <f>ROUND(Source!EM499,O518)</f>
        <v>0</v>
      </c>
      <c r="Q518" s="5"/>
      <c r="R518" s="5"/>
      <c r="S518" s="5"/>
      <c r="T518" s="5"/>
      <c r="U518" s="5"/>
      <c r="V518" s="5"/>
      <c r="W518" s="5"/>
    </row>
    <row r="519" spans="1:88" x14ac:dyDescent="0.2">
      <c r="A519" s="5">
        <v>50</v>
      </c>
      <c r="B519" s="5">
        <v>0</v>
      </c>
      <c r="C519" s="5">
        <v>0</v>
      </c>
      <c r="D519" s="5">
        <v>1</v>
      </c>
      <c r="E519" s="5">
        <v>230</v>
      </c>
      <c r="F519" s="5">
        <f>ROUND(Source!BA499,O519)</f>
        <v>0</v>
      </c>
      <c r="G519" s="5" t="s">
        <v>225</v>
      </c>
      <c r="H519" s="5" t="s">
        <v>226</v>
      </c>
      <c r="I519" s="5"/>
      <c r="J519" s="5"/>
      <c r="K519" s="5">
        <v>230</v>
      </c>
      <c r="L519" s="5">
        <v>19</v>
      </c>
      <c r="M519" s="5">
        <v>3</v>
      </c>
      <c r="N519" s="5" t="s">
        <v>6</v>
      </c>
      <c r="O519" s="5">
        <v>2</v>
      </c>
      <c r="P519" s="5">
        <f>ROUND(Source!ES499,O519)</f>
        <v>0</v>
      </c>
      <c r="Q519" s="5"/>
      <c r="R519" s="5"/>
      <c r="S519" s="5"/>
      <c r="T519" s="5"/>
      <c r="U519" s="5"/>
      <c r="V519" s="5"/>
      <c r="W519" s="5"/>
    </row>
    <row r="520" spans="1:88" x14ac:dyDescent="0.2">
      <c r="A520" s="5">
        <v>50</v>
      </c>
      <c r="B520" s="5">
        <v>0</v>
      </c>
      <c r="C520" s="5">
        <v>0</v>
      </c>
      <c r="D520" s="5">
        <v>1</v>
      </c>
      <c r="E520" s="5">
        <v>206</v>
      </c>
      <c r="F520" s="5">
        <f>ROUND(Source!T499,O520)</f>
        <v>0</v>
      </c>
      <c r="G520" s="5" t="s">
        <v>227</v>
      </c>
      <c r="H520" s="5" t="s">
        <v>228</v>
      </c>
      <c r="I520" s="5"/>
      <c r="J520" s="5"/>
      <c r="K520" s="5">
        <v>206</v>
      </c>
      <c r="L520" s="5">
        <v>20</v>
      </c>
      <c r="M520" s="5">
        <v>3</v>
      </c>
      <c r="N520" s="5" t="s">
        <v>6</v>
      </c>
      <c r="O520" s="5">
        <v>2</v>
      </c>
      <c r="P520" s="5">
        <f>ROUND(Source!DL499,O520)</f>
        <v>0</v>
      </c>
      <c r="Q520" s="5"/>
      <c r="R520" s="5"/>
      <c r="S520" s="5"/>
      <c r="T520" s="5"/>
      <c r="U520" s="5"/>
      <c r="V520" s="5"/>
      <c r="W520" s="5"/>
    </row>
    <row r="521" spans="1:88" x14ac:dyDescent="0.2">
      <c r="A521" s="5">
        <v>50</v>
      </c>
      <c r="B521" s="5">
        <v>0</v>
      </c>
      <c r="C521" s="5">
        <v>0</v>
      </c>
      <c r="D521" s="5">
        <v>1</v>
      </c>
      <c r="E521" s="5">
        <v>207</v>
      </c>
      <c r="F521" s="5">
        <f>Source!U499</f>
        <v>103.07218749999998</v>
      </c>
      <c r="G521" s="5" t="s">
        <v>229</v>
      </c>
      <c r="H521" s="5" t="s">
        <v>230</v>
      </c>
      <c r="I521" s="5"/>
      <c r="J521" s="5"/>
      <c r="K521" s="5">
        <v>207</v>
      </c>
      <c r="L521" s="5">
        <v>21</v>
      </c>
      <c r="M521" s="5">
        <v>3</v>
      </c>
      <c r="N521" s="5" t="s">
        <v>6</v>
      </c>
      <c r="O521" s="5">
        <v>-1</v>
      </c>
      <c r="P521" s="5">
        <f>Source!DM499</f>
        <v>103.07218749999998</v>
      </c>
      <c r="Q521" s="5"/>
      <c r="R521" s="5"/>
      <c r="S521" s="5"/>
      <c r="T521" s="5"/>
      <c r="U521" s="5"/>
      <c r="V521" s="5"/>
      <c r="W521" s="5"/>
    </row>
    <row r="522" spans="1:88" x14ac:dyDescent="0.2">
      <c r="A522" s="5">
        <v>50</v>
      </c>
      <c r="B522" s="5">
        <v>0</v>
      </c>
      <c r="C522" s="5">
        <v>0</v>
      </c>
      <c r="D522" s="5">
        <v>1</v>
      </c>
      <c r="E522" s="5">
        <v>208</v>
      </c>
      <c r="F522" s="5">
        <f>Source!V499</f>
        <v>0.79693750000000008</v>
      </c>
      <c r="G522" s="5" t="s">
        <v>231</v>
      </c>
      <c r="H522" s="5" t="s">
        <v>232</v>
      </c>
      <c r="I522" s="5"/>
      <c r="J522" s="5"/>
      <c r="K522" s="5">
        <v>208</v>
      </c>
      <c r="L522" s="5">
        <v>22</v>
      </c>
      <c r="M522" s="5">
        <v>3</v>
      </c>
      <c r="N522" s="5" t="s">
        <v>6</v>
      </c>
      <c r="O522" s="5">
        <v>-1</v>
      </c>
      <c r="P522" s="5">
        <f>Source!DN499</f>
        <v>0.79693750000000008</v>
      </c>
      <c r="Q522" s="5"/>
      <c r="R522" s="5"/>
      <c r="S522" s="5"/>
      <c r="T522" s="5"/>
      <c r="U522" s="5"/>
      <c r="V522" s="5"/>
      <c r="W522" s="5"/>
    </row>
    <row r="523" spans="1:88" x14ac:dyDescent="0.2">
      <c r="A523" s="5">
        <v>50</v>
      </c>
      <c r="B523" s="5">
        <v>0</v>
      </c>
      <c r="C523" s="5">
        <v>0</v>
      </c>
      <c r="D523" s="5">
        <v>1</v>
      </c>
      <c r="E523" s="5">
        <v>209</v>
      </c>
      <c r="F523" s="5">
        <f>ROUND(Source!W499,O523)</f>
        <v>0</v>
      </c>
      <c r="G523" s="5" t="s">
        <v>233</v>
      </c>
      <c r="H523" s="5" t="s">
        <v>234</v>
      </c>
      <c r="I523" s="5"/>
      <c r="J523" s="5"/>
      <c r="K523" s="5">
        <v>209</v>
      </c>
      <c r="L523" s="5">
        <v>23</v>
      </c>
      <c r="M523" s="5">
        <v>3</v>
      </c>
      <c r="N523" s="5" t="s">
        <v>6</v>
      </c>
      <c r="O523" s="5">
        <v>2</v>
      </c>
      <c r="P523" s="5">
        <f>ROUND(Source!DO499,O523)</f>
        <v>0</v>
      </c>
      <c r="Q523" s="5"/>
      <c r="R523" s="5"/>
      <c r="S523" s="5"/>
      <c r="T523" s="5"/>
      <c r="U523" s="5"/>
      <c r="V523" s="5"/>
      <c r="W523" s="5"/>
    </row>
    <row r="524" spans="1:88" x14ac:dyDescent="0.2">
      <c r="A524" s="5">
        <v>50</v>
      </c>
      <c r="B524" s="5">
        <v>0</v>
      </c>
      <c r="C524" s="5">
        <v>0</v>
      </c>
      <c r="D524" s="5">
        <v>1</v>
      </c>
      <c r="E524" s="5">
        <v>210</v>
      </c>
      <c r="F524" s="5">
        <f>ROUND(Source!X499,O524)</f>
        <v>1140.46</v>
      </c>
      <c r="G524" s="5" t="s">
        <v>235</v>
      </c>
      <c r="H524" s="5" t="s">
        <v>236</v>
      </c>
      <c r="I524" s="5"/>
      <c r="J524" s="5"/>
      <c r="K524" s="5">
        <v>210</v>
      </c>
      <c r="L524" s="5">
        <v>24</v>
      </c>
      <c r="M524" s="5">
        <v>3</v>
      </c>
      <c r="N524" s="5" t="s">
        <v>6</v>
      </c>
      <c r="O524" s="5">
        <v>2</v>
      </c>
      <c r="P524" s="5">
        <f>ROUND(Source!DP499,O524)</f>
        <v>7481.38</v>
      </c>
      <c r="Q524" s="5"/>
      <c r="R524" s="5"/>
      <c r="S524" s="5"/>
      <c r="T524" s="5"/>
      <c r="U524" s="5"/>
      <c r="V524" s="5"/>
      <c r="W524" s="5"/>
    </row>
    <row r="525" spans="1:88" x14ac:dyDescent="0.2">
      <c r="A525" s="5">
        <v>50</v>
      </c>
      <c r="B525" s="5">
        <v>0</v>
      </c>
      <c r="C525" s="5">
        <v>0</v>
      </c>
      <c r="D525" s="5">
        <v>1</v>
      </c>
      <c r="E525" s="5">
        <v>211</v>
      </c>
      <c r="F525" s="5">
        <f>ROUND(Source!Y499,O525)</f>
        <v>704.64</v>
      </c>
      <c r="G525" s="5" t="s">
        <v>237</v>
      </c>
      <c r="H525" s="5" t="s">
        <v>238</v>
      </c>
      <c r="I525" s="5"/>
      <c r="J525" s="5"/>
      <c r="K525" s="5">
        <v>211</v>
      </c>
      <c r="L525" s="5">
        <v>25</v>
      </c>
      <c r="M525" s="5">
        <v>3</v>
      </c>
      <c r="N525" s="5" t="s">
        <v>6</v>
      </c>
      <c r="O525" s="5">
        <v>2</v>
      </c>
      <c r="P525" s="5">
        <f>ROUND(Source!DQ499,O525)</f>
        <v>4622.3599999999997</v>
      </c>
      <c r="Q525" s="5"/>
      <c r="R525" s="5"/>
      <c r="S525" s="5"/>
      <c r="T525" s="5"/>
      <c r="U525" s="5"/>
      <c r="V525" s="5"/>
      <c r="W525" s="5"/>
    </row>
    <row r="526" spans="1:88" x14ac:dyDescent="0.2">
      <c r="A526" s="5">
        <v>50</v>
      </c>
      <c r="B526" s="5">
        <v>0</v>
      </c>
      <c r="C526" s="5">
        <v>0</v>
      </c>
      <c r="D526" s="5">
        <v>1</v>
      </c>
      <c r="E526" s="5">
        <v>224</v>
      </c>
      <c r="F526" s="5">
        <f>ROUND(Source!AR499,O526)</f>
        <v>15966.66</v>
      </c>
      <c r="G526" s="5" t="s">
        <v>239</v>
      </c>
      <c r="H526" s="5" t="s">
        <v>240</v>
      </c>
      <c r="I526" s="5"/>
      <c r="J526" s="5"/>
      <c r="K526" s="5">
        <v>224</v>
      </c>
      <c r="L526" s="5">
        <v>26</v>
      </c>
      <c r="M526" s="5">
        <v>3</v>
      </c>
      <c r="N526" s="5" t="s">
        <v>6</v>
      </c>
      <c r="O526" s="5">
        <v>2</v>
      </c>
      <c r="P526" s="5">
        <f>ROUND(Source!EJ499,O526)</f>
        <v>104741.06</v>
      </c>
      <c r="Q526" s="5"/>
      <c r="R526" s="5"/>
      <c r="S526" s="5"/>
      <c r="T526" s="5"/>
      <c r="U526" s="5"/>
      <c r="V526" s="5"/>
      <c r="W526" s="5"/>
    </row>
    <row r="528" spans="1:88" x14ac:dyDescent="0.2">
      <c r="A528" s="1">
        <v>4</v>
      </c>
      <c r="B528" s="1">
        <v>1</v>
      </c>
      <c r="C528" s="1"/>
      <c r="D528" s="1">
        <f>ROW(A549)</f>
        <v>549</v>
      </c>
      <c r="E528" s="1"/>
      <c r="F528" s="1" t="s">
        <v>13</v>
      </c>
      <c r="G528" s="1" t="s">
        <v>805</v>
      </c>
      <c r="H528" s="1" t="s">
        <v>6</v>
      </c>
      <c r="I528" s="1">
        <v>0</v>
      </c>
      <c r="J528" s="1"/>
      <c r="K528" s="1">
        <v>0</v>
      </c>
      <c r="L528" s="1"/>
      <c r="M528" s="1"/>
      <c r="N528" s="1"/>
      <c r="O528" s="1"/>
      <c r="P528" s="1"/>
      <c r="Q528" s="1"/>
      <c r="R528" s="1"/>
      <c r="S528" s="1"/>
      <c r="T528" s="1"/>
      <c r="U528" s="1" t="s">
        <v>6</v>
      </c>
      <c r="V528" s="1">
        <v>0</v>
      </c>
      <c r="W528" s="1"/>
      <c r="X528" s="1"/>
      <c r="Y528" s="1"/>
      <c r="Z528" s="1"/>
      <c r="AA528" s="1"/>
      <c r="AB528" s="1" t="s">
        <v>6</v>
      </c>
      <c r="AC528" s="1" t="s">
        <v>6</v>
      </c>
      <c r="AD528" s="1" t="s">
        <v>6</v>
      </c>
      <c r="AE528" s="1" t="s">
        <v>6</v>
      </c>
      <c r="AF528" s="1" t="s">
        <v>6</v>
      </c>
      <c r="AG528" s="1" t="s">
        <v>6</v>
      </c>
      <c r="AH528" s="1"/>
      <c r="AI528" s="1"/>
      <c r="AJ528" s="1"/>
      <c r="AK528" s="1"/>
      <c r="AL528" s="1"/>
      <c r="AM528" s="1"/>
      <c r="AN528" s="1"/>
      <c r="AO528" s="1"/>
      <c r="AP528" s="1" t="s">
        <v>6</v>
      </c>
      <c r="AQ528" s="1" t="s">
        <v>6</v>
      </c>
      <c r="AR528" s="1" t="s">
        <v>6</v>
      </c>
      <c r="AS528" s="1"/>
      <c r="AT528" s="1"/>
      <c r="AU528" s="1"/>
      <c r="AV528" s="1"/>
      <c r="AW528" s="1"/>
      <c r="AX528" s="1"/>
      <c r="AY528" s="1"/>
      <c r="AZ528" s="1" t="s">
        <v>6</v>
      </c>
      <c r="BA528" s="1"/>
      <c r="BB528" s="1" t="s">
        <v>6</v>
      </c>
      <c r="BC528" s="1" t="s">
        <v>6</v>
      </c>
      <c r="BD528" s="1" t="s">
        <v>6</v>
      </c>
      <c r="BE528" s="1" t="s">
        <v>6</v>
      </c>
      <c r="BF528" s="1" t="s">
        <v>6</v>
      </c>
      <c r="BG528" s="1" t="s">
        <v>6</v>
      </c>
      <c r="BH528" s="1" t="s">
        <v>6</v>
      </c>
      <c r="BI528" s="1" t="s">
        <v>6</v>
      </c>
      <c r="BJ528" s="1" t="s">
        <v>6</v>
      </c>
      <c r="BK528" s="1" t="s">
        <v>6</v>
      </c>
      <c r="BL528" s="1" t="s">
        <v>6</v>
      </c>
      <c r="BM528" s="1" t="s">
        <v>6</v>
      </c>
      <c r="BN528" s="1" t="s">
        <v>6</v>
      </c>
      <c r="BO528" s="1" t="s">
        <v>6</v>
      </c>
      <c r="BP528" s="1" t="s">
        <v>6</v>
      </c>
      <c r="BQ528" s="1"/>
      <c r="BR528" s="1"/>
      <c r="BS528" s="1"/>
      <c r="BT528" s="1"/>
      <c r="BU528" s="1"/>
      <c r="BV528" s="1"/>
      <c r="BW528" s="1"/>
      <c r="BX528" s="1">
        <v>0</v>
      </c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>
        <v>0</v>
      </c>
    </row>
    <row r="530" spans="1:255" x14ac:dyDescent="0.2">
      <c r="A530" s="3">
        <v>52</v>
      </c>
      <c r="B530" s="3">
        <f t="shared" ref="B530:G530" si="604">B549</f>
        <v>1</v>
      </c>
      <c r="C530" s="3">
        <f t="shared" si="604"/>
        <v>4</v>
      </c>
      <c r="D530" s="3">
        <f t="shared" si="604"/>
        <v>528</v>
      </c>
      <c r="E530" s="3">
        <f t="shared" si="604"/>
        <v>0</v>
      </c>
      <c r="F530" s="3" t="str">
        <f t="shared" si="604"/>
        <v>Новый раздел</v>
      </c>
      <c r="G530" s="3" t="str">
        <f t="shared" si="604"/>
        <v>Система отопления</v>
      </c>
      <c r="H530" s="3"/>
      <c r="I530" s="3"/>
      <c r="J530" s="3"/>
      <c r="K530" s="3"/>
      <c r="L530" s="3"/>
      <c r="M530" s="3"/>
      <c r="N530" s="3"/>
      <c r="O530" s="3">
        <f t="shared" ref="O530:AT530" si="605">O549</f>
        <v>19085.04</v>
      </c>
      <c r="P530" s="3">
        <f t="shared" si="605"/>
        <v>18294.93</v>
      </c>
      <c r="Q530" s="3">
        <f t="shared" si="605"/>
        <v>279.32</v>
      </c>
      <c r="R530" s="3">
        <f t="shared" si="605"/>
        <v>1.02</v>
      </c>
      <c r="S530" s="3">
        <f t="shared" si="605"/>
        <v>510.79</v>
      </c>
      <c r="T530" s="3">
        <f t="shared" si="605"/>
        <v>0</v>
      </c>
      <c r="U530" s="3">
        <f t="shared" si="605"/>
        <v>53.795764899999995</v>
      </c>
      <c r="V530" s="3">
        <f t="shared" si="605"/>
        <v>8.3955999999999975E-2</v>
      </c>
      <c r="W530" s="3">
        <f t="shared" si="605"/>
        <v>0</v>
      </c>
      <c r="X530" s="3">
        <f t="shared" si="605"/>
        <v>588.58000000000004</v>
      </c>
      <c r="Y530" s="3">
        <f t="shared" si="605"/>
        <v>363.38</v>
      </c>
      <c r="Z530" s="3">
        <f t="shared" si="605"/>
        <v>0</v>
      </c>
      <c r="AA530" s="3">
        <f t="shared" si="605"/>
        <v>0</v>
      </c>
      <c r="AB530" s="3">
        <f t="shared" si="605"/>
        <v>19085.04</v>
      </c>
      <c r="AC530" s="3">
        <f t="shared" si="605"/>
        <v>18294.93</v>
      </c>
      <c r="AD530" s="3">
        <f t="shared" si="605"/>
        <v>279.32</v>
      </c>
      <c r="AE530" s="3">
        <f t="shared" si="605"/>
        <v>1.02</v>
      </c>
      <c r="AF530" s="3">
        <f t="shared" si="605"/>
        <v>510.79</v>
      </c>
      <c r="AG530" s="3">
        <f t="shared" si="605"/>
        <v>0</v>
      </c>
      <c r="AH530" s="3">
        <f t="shared" si="605"/>
        <v>53.795764899999995</v>
      </c>
      <c r="AI530" s="3">
        <f t="shared" si="605"/>
        <v>8.3955999999999975E-2</v>
      </c>
      <c r="AJ530" s="3">
        <f t="shared" si="605"/>
        <v>0</v>
      </c>
      <c r="AK530" s="3">
        <f t="shared" si="605"/>
        <v>588.58000000000004</v>
      </c>
      <c r="AL530" s="3">
        <f t="shared" si="605"/>
        <v>363.38</v>
      </c>
      <c r="AM530" s="3">
        <f t="shared" si="605"/>
        <v>0</v>
      </c>
      <c r="AN530" s="3">
        <f t="shared" si="605"/>
        <v>0</v>
      </c>
      <c r="AO530" s="3">
        <f t="shared" si="605"/>
        <v>0</v>
      </c>
      <c r="AP530" s="3">
        <f t="shared" si="605"/>
        <v>0</v>
      </c>
      <c r="AQ530" s="3">
        <f t="shared" si="605"/>
        <v>0</v>
      </c>
      <c r="AR530" s="3">
        <f t="shared" si="605"/>
        <v>20037</v>
      </c>
      <c r="AS530" s="3">
        <f t="shared" si="605"/>
        <v>20037</v>
      </c>
      <c r="AT530" s="3">
        <f t="shared" si="605"/>
        <v>0</v>
      </c>
      <c r="AU530" s="3">
        <f t="shared" ref="AU530:BZ530" si="606">AU549</f>
        <v>0</v>
      </c>
      <c r="AV530" s="3">
        <f t="shared" si="606"/>
        <v>18294.93</v>
      </c>
      <c r="AW530" s="3">
        <f t="shared" si="606"/>
        <v>18294.93</v>
      </c>
      <c r="AX530" s="3">
        <f t="shared" si="606"/>
        <v>0</v>
      </c>
      <c r="AY530" s="3">
        <f t="shared" si="606"/>
        <v>18294.93</v>
      </c>
      <c r="AZ530" s="3">
        <f t="shared" si="606"/>
        <v>0</v>
      </c>
      <c r="BA530" s="3">
        <f t="shared" si="606"/>
        <v>0</v>
      </c>
      <c r="BB530" s="3">
        <f t="shared" si="606"/>
        <v>0</v>
      </c>
      <c r="BC530" s="3">
        <f t="shared" si="606"/>
        <v>0</v>
      </c>
      <c r="BD530" s="3">
        <f t="shared" si="606"/>
        <v>0</v>
      </c>
      <c r="BE530" s="3">
        <f t="shared" si="606"/>
        <v>0</v>
      </c>
      <c r="BF530" s="3">
        <f t="shared" si="606"/>
        <v>0</v>
      </c>
      <c r="BG530" s="3">
        <f t="shared" si="606"/>
        <v>0</v>
      </c>
      <c r="BH530" s="3">
        <f t="shared" si="606"/>
        <v>0</v>
      </c>
      <c r="BI530" s="3">
        <f t="shared" si="606"/>
        <v>0</v>
      </c>
      <c r="BJ530" s="3">
        <f t="shared" si="606"/>
        <v>0</v>
      </c>
      <c r="BK530" s="3">
        <f t="shared" si="606"/>
        <v>0</v>
      </c>
      <c r="BL530" s="3">
        <f t="shared" si="606"/>
        <v>0</v>
      </c>
      <c r="BM530" s="3">
        <f t="shared" si="606"/>
        <v>0</v>
      </c>
      <c r="BN530" s="3">
        <f t="shared" si="606"/>
        <v>0</v>
      </c>
      <c r="BO530" s="3">
        <f t="shared" si="606"/>
        <v>0</v>
      </c>
      <c r="BP530" s="3">
        <f t="shared" si="606"/>
        <v>0</v>
      </c>
      <c r="BQ530" s="3">
        <f t="shared" si="606"/>
        <v>0</v>
      </c>
      <c r="BR530" s="3">
        <f t="shared" si="606"/>
        <v>0</v>
      </c>
      <c r="BS530" s="3">
        <f t="shared" si="606"/>
        <v>0</v>
      </c>
      <c r="BT530" s="3">
        <f t="shared" si="606"/>
        <v>0</v>
      </c>
      <c r="BU530" s="3">
        <f t="shared" si="606"/>
        <v>0</v>
      </c>
      <c r="BV530" s="3">
        <f t="shared" si="606"/>
        <v>0</v>
      </c>
      <c r="BW530" s="3">
        <f t="shared" si="606"/>
        <v>0</v>
      </c>
      <c r="BX530" s="3">
        <f t="shared" si="606"/>
        <v>0</v>
      </c>
      <c r="BY530" s="3">
        <f t="shared" si="606"/>
        <v>0</v>
      </c>
      <c r="BZ530" s="3">
        <f t="shared" si="606"/>
        <v>0</v>
      </c>
      <c r="CA530" s="3">
        <f t="shared" ref="CA530:DF530" si="607">CA549</f>
        <v>20037</v>
      </c>
      <c r="CB530" s="3">
        <f t="shared" si="607"/>
        <v>20037</v>
      </c>
      <c r="CC530" s="3">
        <f t="shared" si="607"/>
        <v>0</v>
      </c>
      <c r="CD530" s="3">
        <f t="shared" si="607"/>
        <v>0</v>
      </c>
      <c r="CE530" s="3">
        <f t="shared" si="607"/>
        <v>18294.93</v>
      </c>
      <c r="CF530" s="3">
        <f t="shared" si="607"/>
        <v>18294.93</v>
      </c>
      <c r="CG530" s="3">
        <f t="shared" si="607"/>
        <v>0</v>
      </c>
      <c r="CH530" s="3">
        <f t="shared" si="607"/>
        <v>18294.93</v>
      </c>
      <c r="CI530" s="3">
        <f t="shared" si="607"/>
        <v>0</v>
      </c>
      <c r="CJ530" s="3">
        <f t="shared" si="607"/>
        <v>0</v>
      </c>
      <c r="CK530" s="3">
        <f t="shared" si="607"/>
        <v>0</v>
      </c>
      <c r="CL530" s="3">
        <f t="shared" si="607"/>
        <v>0</v>
      </c>
      <c r="CM530" s="3">
        <f t="shared" si="607"/>
        <v>0</v>
      </c>
      <c r="CN530" s="3">
        <f t="shared" si="607"/>
        <v>0</v>
      </c>
      <c r="CO530" s="3">
        <f t="shared" si="607"/>
        <v>0</v>
      </c>
      <c r="CP530" s="3">
        <f t="shared" si="607"/>
        <v>0</v>
      </c>
      <c r="CQ530" s="3">
        <f t="shared" si="607"/>
        <v>0</v>
      </c>
      <c r="CR530" s="3">
        <f t="shared" si="607"/>
        <v>0</v>
      </c>
      <c r="CS530" s="3">
        <f t="shared" si="607"/>
        <v>0</v>
      </c>
      <c r="CT530" s="3">
        <f t="shared" si="607"/>
        <v>0</v>
      </c>
      <c r="CU530" s="3">
        <f t="shared" si="607"/>
        <v>0</v>
      </c>
      <c r="CV530" s="3">
        <f t="shared" si="607"/>
        <v>0</v>
      </c>
      <c r="CW530" s="3">
        <f t="shared" si="607"/>
        <v>0</v>
      </c>
      <c r="CX530" s="3">
        <f t="shared" si="607"/>
        <v>0</v>
      </c>
      <c r="CY530" s="3">
        <f t="shared" si="607"/>
        <v>0</v>
      </c>
      <c r="CZ530" s="3">
        <f t="shared" si="607"/>
        <v>0</v>
      </c>
      <c r="DA530" s="3">
        <f t="shared" si="607"/>
        <v>0</v>
      </c>
      <c r="DB530" s="3">
        <f t="shared" si="607"/>
        <v>0</v>
      </c>
      <c r="DC530" s="3">
        <f t="shared" si="607"/>
        <v>0</v>
      </c>
      <c r="DD530" s="3">
        <f t="shared" si="607"/>
        <v>0</v>
      </c>
      <c r="DE530" s="3">
        <f t="shared" si="607"/>
        <v>0</v>
      </c>
      <c r="DF530" s="3">
        <f t="shared" si="607"/>
        <v>0</v>
      </c>
      <c r="DG530" s="4">
        <f t="shared" ref="DG530:EL530" si="608">DG549</f>
        <v>125197.75999999999</v>
      </c>
      <c r="DH530" s="4">
        <f t="shared" si="608"/>
        <v>120014.69</v>
      </c>
      <c r="DI530" s="4">
        <f t="shared" si="608"/>
        <v>1832.34</v>
      </c>
      <c r="DJ530" s="4">
        <f t="shared" si="608"/>
        <v>6.68</v>
      </c>
      <c r="DK530" s="4">
        <f t="shared" si="608"/>
        <v>3350.73</v>
      </c>
      <c r="DL530" s="4">
        <f t="shared" si="608"/>
        <v>0</v>
      </c>
      <c r="DM530" s="4">
        <f t="shared" si="608"/>
        <v>53.795764899999995</v>
      </c>
      <c r="DN530" s="4">
        <f t="shared" si="608"/>
        <v>8.3955999999999975E-2</v>
      </c>
      <c r="DO530" s="4">
        <f t="shared" si="608"/>
        <v>0</v>
      </c>
      <c r="DP530" s="4">
        <f t="shared" si="608"/>
        <v>3861.02</v>
      </c>
      <c r="DQ530" s="4">
        <f t="shared" si="608"/>
        <v>2383.7600000000002</v>
      </c>
      <c r="DR530" s="4">
        <f t="shared" si="608"/>
        <v>0</v>
      </c>
      <c r="DS530" s="4">
        <f t="shared" si="608"/>
        <v>0</v>
      </c>
      <c r="DT530" s="4">
        <f t="shared" si="608"/>
        <v>125197.75999999999</v>
      </c>
      <c r="DU530" s="4">
        <f t="shared" si="608"/>
        <v>120014.69</v>
      </c>
      <c r="DV530" s="4">
        <f t="shared" si="608"/>
        <v>1832.34</v>
      </c>
      <c r="DW530" s="4">
        <f t="shared" si="608"/>
        <v>6.68</v>
      </c>
      <c r="DX530" s="4">
        <f t="shared" si="608"/>
        <v>3350.73</v>
      </c>
      <c r="DY530" s="4">
        <f t="shared" si="608"/>
        <v>0</v>
      </c>
      <c r="DZ530" s="4">
        <f t="shared" si="608"/>
        <v>53.795764899999995</v>
      </c>
      <c r="EA530" s="4">
        <f t="shared" si="608"/>
        <v>8.3955999999999975E-2</v>
      </c>
      <c r="EB530" s="4">
        <f t="shared" si="608"/>
        <v>0</v>
      </c>
      <c r="EC530" s="4">
        <f t="shared" si="608"/>
        <v>3861.02</v>
      </c>
      <c r="ED530" s="4">
        <f t="shared" si="608"/>
        <v>2383.7600000000002</v>
      </c>
      <c r="EE530" s="4">
        <f t="shared" si="608"/>
        <v>0</v>
      </c>
      <c r="EF530" s="4">
        <f t="shared" si="608"/>
        <v>0</v>
      </c>
      <c r="EG530" s="4">
        <f t="shared" si="608"/>
        <v>0</v>
      </c>
      <c r="EH530" s="4">
        <f t="shared" si="608"/>
        <v>0</v>
      </c>
      <c r="EI530" s="4">
        <f t="shared" si="608"/>
        <v>0</v>
      </c>
      <c r="EJ530" s="4">
        <f t="shared" si="608"/>
        <v>131442.54</v>
      </c>
      <c r="EK530" s="4">
        <f t="shared" si="608"/>
        <v>131442.54</v>
      </c>
      <c r="EL530" s="4">
        <f t="shared" si="608"/>
        <v>0</v>
      </c>
      <c r="EM530" s="4">
        <f t="shared" ref="EM530:FR530" si="609">EM549</f>
        <v>0</v>
      </c>
      <c r="EN530" s="4">
        <f t="shared" si="609"/>
        <v>120014.69</v>
      </c>
      <c r="EO530" s="4">
        <f t="shared" si="609"/>
        <v>120014.69</v>
      </c>
      <c r="EP530" s="4">
        <f t="shared" si="609"/>
        <v>0</v>
      </c>
      <c r="EQ530" s="4">
        <f t="shared" si="609"/>
        <v>120014.69</v>
      </c>
      <c r="ER530" s="4">
        <f t="shared" si="609"/>
        <v>0</v>
      </c>
      <c r="ES530" s="4">
        <f t="shared" si="609"/>
        <v>0</v>
      </c>
      <c r="ET530" s="4">
        <f t="shared" si="609"/>
        <v>0</v>
      </c>
      <c r="EU530" s="4">
        <f t="shared" si="609"/>
        <v>0</v>
      </c>
      <c r="EV530" s="4">
        <f t="shared" si="609"/>
        <v>0</v>
      </c>
      <c r="EW530" s="4">
        <f t="shared" si="609"/>
        <v>0</v>
      </c>
      <c r="EX530" s="4">
        <f t="shared" si="609"/>
        <v>0</v>
      </c>
      <c r="EY530" s="4">
        <f t="shared" si="609"/>
        <v>0</v>
      </c>
      <c r="EZ530" s="4">
        <f t="shared" si="609"/>
        <v>0</v>
      </c>
      <c r="FA530" s="4">
        <f t="shared" si="609"/>
        <v>0</v>
      </c>
      <c r="FB530" s="4">
        <f t="shared" si="609"/>
        <v>0</v>
      </c>
      <c r="FC530" s="4">
        <f t="shared" si="609"/>
        <v>0</v>
      </c>
      <c r="FD530" s="4">
        <f t="shared" si="609"/>
        <v>0</v>
      </c>
      <c r="FE530" s="4">
        <f t="shared" si="609"/>
        <v>0</v>
      </c>
      <c r="FF530" s="4">
        <f t="shared" si="609"/>
        <v>0</v>
      </c>
      <c r="FG530" s="4">
        <f t="shared" si="609"/>
        <v>0</v>
      </c>
      <c r="FH530" s="4">
        <f t="shared" si="609"/>
        <v>0</v>
      </c>
      <c r="FI530" s="4">
        <f t="shared" si="609"/>
        <v>0</v>
      </c>
      <c r="FJ530" s="4">
        <f t="shared" si="609"/>
        <v>0</v>
      </c>
      <c r="FK530" s="4">
        <f t="shared" si="609"/>
        <v>0</v>
      </c>
      <c r="FL530" s="4">
        <f t="shared" si="609"/>
        <v>0</v>
      </c>
      <c r="FM530" s="4">
        <f t="shared" si="609"/>
        <v>0</v>
      </c>
      <c r="FN530" s="4">
        <f t="shared" si="609"/>
        <v>0</v>
      </c>
      <c r="FO530" s="4">
        <f t="shared" si="609"/>
        <v>0</v>
      </c>
      <c r="FP530" s="4">
        <f t="shared" si="609"/>
        <v>0</v>
      </c>
      <c r="FQ530" s="4">
        <f t="shared" si="609"/>
        <v>0</v>
      </c>
      <c r="FR530" s="4">
        <f t="shared" si="609"/>
        <v>0</v>
      </c>
      <c r="FS530" s="4">
        <f t="shared" ref="FS530:GX530" si="610">FS549</f>
        <v>131442.54</v>
      </c>
      <c r="FT530" s="4">
        <f t="shared" si="610"/>
        <v>131442.54</v>
      </c>
      <c r="FU530" s="4">
        <f t="shared" si="610"/>
        <v>0</v>
      </c>
      <c r="FV530" s="4">
        <f t="shared" si="610"/>
        <v>0</v>
      </c>
      <c r="FW530" s="4">
        <f t="shared" si="610"/>
        <v>120014.69</v>
      </c>
      <c r="FX530" s="4">
        <f t="shared" si="610"/>
        <v>120014.69</v>
      </c>
      <c r="FY530" s="4">
        <f t="shared" si="610"/>
        <v>0</v>
      </c>
      <c r="FZ530" s="4">
        <f t="shared" si="610"/>
        <v>120014.69</v>
      </c>
      <c r="GA530" s="4">
        <f t="shared" si="610"/>
        <v>0</v>
      </c>
      <c r="GB530" s="4">
        <f t="shared" si="610"/>
        <v>0</v>
      </c>
      <c r="GC530" s="4">
        <f t="shared" si="610"/>
        <v>0</v>
      </c>
      <c r="GD530" s="4">
        <f t="shared" si="610"/>
        <v>0</v>
      </c>
      <c r="GE530" s="4">
        <f t="shared" si="610"/>
        <v>0</v>
      </c>
      <c r="GF530" s="4">
        <f t="shared" si="610"/>
        <v>0</v>
      </c>
      <c r="GG530" s="4">
        <f t="shared" si="610"/>
        <v>0</v>
      </c>
      <c r="GH530" s="4">
        <f t="shared" si="610"/>
        <v>0</v>
      </c>
      <c r="GI530" s="4">
        <f t="shared" si="610"/>
        <v>0</v>
      </c>
      <c r="GJ530" s="4">
        <f t="shared" si="610"/>
        <v>0</v>
      </c>
      <c r="GK530" s="4">
        <f t="shared" si="610"/>
        <v>0</v>
      </c>
      <c r="GL530" s="4">
        <f t="shared" si="610"/>
        <v>0</v>
      </c>
      <c r="GM530" s="4">
        <f t="shared" si="610"/>
        <v>0</v>
      </c>
      <c r="GN530" s="4">
        <f t="shared" si="610"/>
        <v>0</v>
      </c>
      <c r="GO530" s="4">
        <f t="shared" si="610"/>
        <v>0</v>
      </c>
      <c r="GP530" s="4">
        <f t="shared" si="610"/>
        <v>0</v>
      </c>
      <c r="GQ530" s="4">
        <f t="shared" si="610"/>
        <v>0</v>
      </c>
      <c r="GR530" s="4">
        <f t="shared" si="610"/>
        <v>0</v>
      </c>
      <c r="GS530" s="4">
        <f t="shared" si="610"/>
        <v>0</v>
      </c>
      <c r="GT530" s="4">
        <f t="shared" si="610"/>
        <v>0</v>
      </c>
      <c r="GU530" s="4">
        <f t="shared" si="610"/>
        <v>0</v>
      </c>
      <c r="GV530" s="4">
        <f t="shared" si="610"/>
        <v>0</v>
      </c>
      <c r="GW530" s="4">
        <f t="shared" si="610"/>
        <v>0</v>
      </c>
      <c r="GX530" s="4">
        <f t="shared" si="610"/>
        <v>0</v>
      </c>
    </row>
    <row r="532" spans="1:255" x14ac:dyDescent="0.2">
      <c r="A532" s="2">
        <v>17</v>
      </c>
      <c r="B532" s="2">
        <v>1</v>
      </c>
      <c r="C532" s="2">
        <f>ROW(SmtRes!A1042)</f>
        <v>1042</v>
      </c>
      <c r="D532" s="2">
        <f>ROW(EtalonRes!A1024)</f>
        <v>1024</v>
      </c>
      <c r="E532" s="2" t="s">
        <v>806</v>
      </c>
      <c r="F532" s="2" t="s">
        <v>687</v>
      </c>
      <c r="G532" s="2" t="s">
        <v>688</v>
      </c>
      <c r="H532" s="2" t="s">
        <v>49</v>
      </c>
      <c r="I532" s="2">
        <f>ROUND(46.9/100,9)</f>
        <v>0.46899999999999997</v>
      </c>
      <c r="J532" s="2">
        <v>0</v>
      </c>
      <c r="K532" s="2"/>
      <c r="L532" s="2"/>
      <c r="M532" s="2"/>
      <c r="N532" s="2"/>
      <c r="O532" s="2">
        <f t="shared" ref="O532:O547" si="611">ROUND(CP532,2)</f>
        <v>789.6</v>
      </c>
      <c r="P532" s="2">
        <f t="shared" ref="P532:P547" si="612">ROUND(CQ532*I532,2)</f>
        <v>17.8</v>
      </c>
      <c r="Q532" s="2">
        <f t="shared" ref="Q532:Q547" si="613">ROUND(CR532*I532,2)</f>
        <v>274.52</v>
      </c>
      <c r="R532" s="2">
        <f t="shared" ref="R532:R547" si="614">ROUND(CS532*I532,2)</f>
        <v>0.05</v>
      </c>
      <c r="S532" s="2">
        <f t="shared" ref="S532:S547" si="615">ROUND(CT532*I532,2)</f>
        <v>497.28</v>
      </c>
      <c r="T532" s="2">
        <f t="shared" ref="T532:T547" si="616">ROUND(CU532*I532,2)</f>
        <v>0</v>
      </c>
      <c r="U532" s="2">
        <f t="shared" ref="U532:U547" si="617">CV532*I532</f>
        <v>52.289982499999994</v>
      </c>
      <c r="V532" s="2">
        <f t="shared" ref="V532:V547" si="618">CW532*I532</f>
        <v>5.8624999999999997E-3</v>
      </c>
      <c r="W532" s="2">
        <f t="shared" ref="W532:W547" si="619">ROUND(CX532*I532,2)</f>
        <v>0</v>
      </c>
      <c r="X532" s="2">
        <f t="shared" ref="X532:X547" si="620">ROUND(CY532,2)</f>
        <v>571.92999999999995</v>
      </c>
      <c r="Y532" s="2">
        <f t="shared" ref="Y532:Y547" si="621">ROUND(CZ532,2)</f>
        <v>353.1</v>
      </c>
      <c r="Z532" s="2"/>
      <c r="AA532" s="2">
        <v>16697018</v>
      </c>
      <c r="AB532" s="2">
        <f t="shared" ref="AB532:AB547" si="622">ROUND((AC532+AD532+AF532),2)</f>
        <v>1683.57</v>
      </c>
      <c r="AC532" s="2">
        <f t="shared" ref="AC532:AC547" si="623">ROUND((ES532),2)</f>
        <v>37.96</v>
      </c>
      <c r="AD532" s="2">
        <f>ROUND(((((ET532*1.25))-((EU532*1.25)))+AE532),2)</f>
        <v>585.32000000000005</v>
      </c>
      <c r="AE532" s="2">
        <f>ROUND(((EU532*1.25)),2)</f>
        <v>0.11</v>
      </c>
      <c r="AF532" s="2">
        <f>ROUND(((EV532*1.15)),2)</f>
        <v>1060.29</v>
      </c>
      <c r="AG532" s="2">
        <f t="shared" ref="AG532:AG547" si="624">ROUND((AP532),2)</f>
        <v>0</v>
      </c>
      <c r="AH532" s="2">
        <f>((EW532*1.15))</f>
        <v>111.49249999999999</v>
      </c>
      <c r="AI532" s="2">
        <f>((EX532*1.25))</f>
        <v>1.2500000000000001E-2</v>
      </c>
      <c r="AJ532" s="2">
        <f t="shared" ref="AJ532:AJ547" si="625">ROUND((AS532),2)</f>
        <v>0</v>
      </c>
      <c r="AK532" s="2">
        <v>1428.21</v>
      </c>
      <c r="AL532" s="2">
        <v>37.96</v>
      </c>
      <c r="AM532" s="2">
        <v>468.26</v>
      </c>
      <c r="AN532" s="2">
        <v>0.09</v>
      </c>
      <c r="AO532" s="2">
        <v>921.99</v>
      </c>
      <c r="AP532" s="2">
        <v>0</v>
      </c>
      <c r="AQ532" s="2">
        <v>96.95</v>
      </c>
      <c r="AR532" s="2">
        <v>0.01</v>
      </c>
      <c r="AS532" s="2">
        <v>0</v>
      </c>
      <c r="AT532" s="2">
        <v>115</v>
      </c>
      <c r="AU532" s="2">
        <v>71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6</v>
      </c>
      <c r="BE532" s="2" t="s">
        <v>6</v>
      </c>
      <c r="BF532" s="2" t="s">
        <v>6</v>
      </c>
      <c r="BG532" s="2" t="s">
        <v>6</v>
      </c>
      <c r="BH532" s="2">
        <v>0</v>
      </c>
      <c r="BI532" s="2">
        <v>1</v>
      </c>
      <c r="BJ532" s="2" t="s">
        <v>689</v>
      </c>
      <c r="BK532" s="2"/>
      <c r="BL532" s="2"/>
      <c r="BM532" s="2">
        <v>16001</v>
      </c>
      <c r="BN532" s="2">
        <v>0</v>
      </c>
      <c r="BO532" s="2" t="s">
        <v>6</v>
      </c>
      <c r="BP532" s="2">
        <v>0</v>
      </c>
      <c r="BQ532" s="2">
        <v>2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6</v>
      </c>
      <c r="BZ532" s="2">
        <v>128</v>
      </c>
      <c r="CA532" s="2">
        <v>83</v>
      </c>
      <c r="CB532" s="2"/>
      <c r="CC532" s="2"/>
      <c r="CD532" s="2"/>
      <c r="CE532" s="2"/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1430</v>
      </c>
      <c r="CO532" s="2">
        <v>0</v>
      </c>
      <c r="CP532" s="2">
        <f t="shared" ref="CP532:CP547" si="626">(P532+Q532+S532)</f>
        <v>789.59999999999991</v>
      </c>
      <c r="CQ532" s="2">
        <f t="shared" ref="CQ532:CQ547" si="627">AC532*BC532</f>
        <v>37.96</v>
      </c>
      <c r="CR532" s="2">
        <f t="shared" ref="CR532:CR547" si="628">AD532*BB532</f>
        <v>585.32000000000005</v>
      </c>
      <c r="CS532" s="2">
        <f t="shared" ref="CS532:CS547" si="629">AE532*BS532</f>
        <v>0.11</v>
      </c>
      <c r="CT532" s="2">
        <f t="shared" ref="CT532:CT547" si="630">AF532*BA532</f>
        <v>1060.29</v>
      </c>
      <c r="CU532" s="2">
        <f t="shared" ref="CU532:CU547" si="631">AG532</f>
        <v>0</v>
      </c>
      <c r="CV532" s="2">
        <f t="shared" ref="CV532:CV547" si="632">AH532</f>
        <v>111.49249999999999</v>
      </c>
      <c r="CW532" s="2">
        <f t="shared" ref="CW532:CW547" si="633">AI532</f>
        <v>1.2500000000000001E-2</v>
      </c>
      <c r="CX532" s="2">
        <f t="shared" ref="CX532:CX547" si="634">AJ532</f>
        <v>0</v>
      </c>
      <c r="CY532" s="2">
        <f t="shared" ref="CY532:CY547" si="635">(((S532+R532)*AT532)/100)</f>
        <v>571.92949999999996</v>
      </c>
      <c r="CZ532" s="2">
        <f t="shared" ref="CZ532:CZ547" si="636">(((S532+R532)*AU532)/100)</f>
        <v>353.10430000000002</v>
      </c>
      <c r="DA532" s="2"/>
      <c r="DB532" s="2"/>
      <c r="DC532" s="2" t="s">
        <v>6</v>
      </c>
      <c r="DD532" s="2" t="s">
        <v>6</v>
      </c>
      <c r="DE532" s="2" t="s">
        <v>38</v>
      </c>
      <c r="DF532" s="2" t="s">
        <v>38</v>
      </c>
      <c r="DG532" s="2" t="s">
        <v>39</v>
      </c>
      <c r="DH532" s="2" t="s">
        <v>6</v>
      </c>
      <c r="DI532" s="2" t="s">
        <v>39</v>
      </c>
      <c r="DJ532" s="2" t="s">
        <v>38</v>
      </c>
      <c r="DK532" s="2" t="s">
        <v>6</v>
      </c>
      <c r="DL532" s="2" t="s">
        <v>6</v>
      </c>
      <c r="DM532" s="2" t="s">
        <v>6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1003</v>
      </c>
      <c r="DV532" s="2" t="s">
        <v>49</v>
      </c>
      <c r="DW532" s="2" t="s">
        <v>49</v>
      </c>
      <c r="DX532" s="2">
        <v>100</v>
      </c>
      <c r="DY532" s="2"/>
      <c r="DZ532" s="2"/>
      <c r="EA532" s="2"/>
      <c r="EB532" s="2"/>
      <c r="EC532" s="2"/>
      <c r="ED532" s="2"/>
      <c r="EE532" s="2">
        <v>16510514</v>
      </c>
      <c r="EF532" s="2">
        <v>2</v>
      </c>
      <c r="EG532" s="2" t="s">
        <v>40</v>
      </c>
      <c r="EH532" s="2">
        <v>0</v>
      </c>
      <c r="EI532" s="2" t="s">
        <v>6</v>
      </c>
      <c r="EJ532" s="2">
        <v>1</v>
      </c>
      <c r="EK532" s="2">
        <v>16001</v>
      </c>
      <c r="EL532" s="2" t="s">
        <v>563</v>
      </c>
      <c r="EM532" s="2" t="s">
        <v>564</v>
      </c>
      <c r="EN532" s="2"/>
      <c r="EO532" s="2" t="s">
        <v>43</v>
      </c>
      <c r="EP532" s="2"/>
      <c r="EQ532" s="2">
        <v>131072</v>
      </c>
      <c r="ER532" s="2">
        <v>1428.21</v>
      </c>
      <c r="ES532" s="2">
        <v>37.96</v>
      </c>
      <c r="ET532" s="2">
        <v>468.26</v>
      </c>
      <c r="EU532" s="2">
        <v>0.09</v>
      </c>
      <c r="EV532" s="2">
        <v>921.99</v>
      </c>
      <c r="EW532" s="2">
        <v>96.95</v>
      </c>
      <c r="EX532" s="2">
        <v>0.01</v>
      </c>
      <c r="EY532" s="2">
        <v>0</v>
      </c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ref="FR532:FR547" si="637">ROUND(IF(AND(BH532=3,BI532=3),P532,0),2)</f>
        <v>0</v>
      </c>
      <c r="FS532" s="2">
        <v>0</v>
      </c>
      <c r="FT532" s="2" t="s">
        <v>44</v>
      </c>
      <c r="FU532" s="2" t="s">
        <v>45</v>
      </c>
      <c r="FV532" s="2"/>
      <c r="FW532" s="2"/>
      <c r="FX532" s="2">
        <v>115.2</v>
      </c>
      <c r="FY532" s="2">
        <v>70.55</v>
      </c>
      <c r="FZ532" s="2"/>
      <c r="GA532" s="2" t="s">
        <v>6</v>
      </c>
      <c r="GB532" s="2"/>
      <c r="GC532" s="2"/>
      <c r="GD532" s="2">
        <v>0</v>
      </c>
      <c r="GE532" s="2"/>
      <c r="GF532" s="2">
        <v>-93700583</v>
      </c>
      <c r="GG532" s="2">
        <v>2</v>
      </c>
      <c r="GH532" s="2">
        <v>1</v>
      </c>
      <c r="GI532" s="2">
        <v>-2</v>
      </c>
      <c r="GJ532" s="2">
        <v>0</v>
      </c>
      <c r="GK532" s="2">
        <f>ROUND(R532*(R12)/100,2)</f>
        <v>0</v>
      </c>
      <c r="GL532" s="2">
        <f t="shared" ref="GL532:GL547" si="638">ROUND(IF(AND(BH532=3,BI532=3,FS532&lt;&gt;0),P532,0),2)</f>
        <v>0</v>
      </c>
      <c r="GM532" s="2">
        <f t="shared" ref="GM532:GM547" si="639">ROUND(O532+X532+Y532+GK532,2)+GX532</f>
        <v>1714.63</v>
      </c>
      <c r="GN532" s="2">
        <f t="shared" ref="GN532:GN547" si="640">IF(OR(BI532=0,BI532=1),ROUND(O532+X532+Y532+GK532,2),0)</f>
        <v>1714.63</v>
      </c>
      <c r="GO532" s="2">
        <f t="shared" ref="GO532:GO547" si="641">IF(BI532=2,ROUND(O532+X532+Y532+GK532,2),0)</f>
        <v>0</v>
      </c>
      <c r="GP532" s="2">
        <f t="shared" ref="GP532:GP547" si="642">IF(BI532=4,ROUND(O532+X532+Y532+GK532,2)+GX532,0)</f>
        <v>0</v>
      </c>
      <c r="GQ532" s="2"/>
      <c r="GR532" s="2">
        <v>0</v>
      </c>
      <c r="GS532" s="2">
        <v>3</v>
      </c>
      <c r="GT532" s="2">
        <v>0</v>
      </c>
      <c r="GU532" s="2" t="s">
        <v>6</v>
      </c>
      <c r="GV532" s="2">
        <f t="shared" ref="GV532:GV547" si="643">ROUND(GT532,2)</f>
        <v>0</v>
      </c>
      <c r="GW532" s="2">
        <v>1</v>
      </c>
      <c r="GX532" s="2">
        <f t="shared" ref="GX532:GX547" si="644">ROUND(GV532*GW532*I532,2)</f>
        <v>0</v>
      </c>
      <c r="GY532" s="2"/>
      <c r="GZ532" s="2"/>
      <c r="HA532" s="2">
        <v>0</v>
      </c>
      <c r="HB532" s="2">
        <v>0</v>
      </c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17</v>
      </c>
      <c r="B533">
        <v>1</v>
      </c>
      <c r="C533">
        <f>ROW(SmtRes!A1056)</f>
        <v>1056</v>
      </c>
      <c r="D533">
        <f>ROW(EtalonRes!A1038)</f>
        <v>1038</v>
      </c>
      <c r="E533" t="s">
        <v>806</v>
      </c>
      <c r="F533" t="s">
        <v>687</v>
      </c>
      <c r="G533" t="s">
        <v>688</v>
      </c>
      <c r="H533" t="s">
        <v>49</v>
      </c>
      <c r="I533">
        <f>ROUND(46.9/100,9)</f>
        <v>0.46899999999999997</v>
      </c>
      <c r="J533">
        <v>0</v>
      </c>
      <c r="O533">
        <f t="shared" si="611"/>
        <v>5179.74</v>
      </c>
      <c r="P533">
        <f t="shared" si="612"/>
        <v>116.79</v>
      </c>
      <c r="Q533">
        <f t="shared" si="613"/>
        <v>1800.82</v>
      </c>
      <c r="R533">
        <f t="shared" si="614"/>
        <v>0.34</v>
      </c>
      <c r="S533">
        <f t="shared" si="615"/>
        <v>3262.13</v>
      </c>
      <c r="T533">
        <f t="shared" si="616"/>
        <v>0</v>
      </c>
      <c r="U533">
        <f t="shared" si="617"/>
        <v>52.289982499999994</v>
      </c>
      <c r="V533">
        <f t="shared" si="618"/>
        <v>5.8624999999999997E-3</v>
      </c>
      <c r="W533">
        <f t="shared" si="619"/>
        <v>0</v>
      </c>
      <c r="X533">
        <f t="shared" si="620"/>
        <v>3751.84</v>
      </c>
      <c r="Y533">
        <f t="shared" si="621"/>
        <v>2316.35</v>
      </c>
      <c r="AA533">
        <v>16697019</v>
      </c>
      <c r="AB533">
        <f t="shared" si="622"/>
        <v>1683.57</v>
      </c>
      <c r="AC533">
        <f t="shared" si="623"/>
        <v>37.96</v>
      </c>
      <c r="AD533">
        <f>ROUND(((((ET533*1.25))-((EU533*1.25)))+AE533),2)</f>
        <v>585.32000000000005</v>
      </c>
      <c r="AE533">
        <f>ROUND(((EU533*1.25)),2)</f>
        <v>0.11</v>
      </c>
      <c r="AF533">
        <f>ROUND(((EV533*1.15)),2)</f>
        <v>1060.29</v>
      </c>
      <c r="AG533">
        <f t="shared" si="624"/>
        <v>0</v>
      </c>
      <c r="AH533">
        <f>((EW533*1.15))</f>
        <v>111.49249999999999</v>
      </c>
      <c r="AI533">
        <f>((EX533*1.25))</f>
        <v>1.2500000000000001E-2</v>
      </c>
      <c r="AJ533">
        <f t="shared" si="625"/>
        <v>0</v>
      </c>
      <c r="AK533">
        <v>1428.21</v>
      </c>
      <c r="AL533">
        <v>37.96</v>
      </c>
      <c r="AM533">
        <v>468.26</v>
      </c>
      <c r="AN533">
        <v>0.09</v>
      </c>
      <c r="AO533">
        <v>921.99</v>
      </c>
      <c r="AP533">
        <v>0</v>
      </c>
      <c r="AQ533">
        <v>96.95</v>
      </c>
      <c r="AR533">
        <v>0.01</v>
      </c>
      <c r="AS533">
        <v>0</v>
      </c>
      <c r="AT533">
        <v>115</v>
      </c>
      <c r="AU533">
        <v>71</v>
      </c>
      <c r="AV533">
        <v>1</v>
      </c>
      <c r="AW533">
        <v>1</v>
      </c>
      <c r="AZ533">
        <v>6.56</v>
      </c>
      <c r="BA533">
        <v>6.56</v>
      </c>
      <c r="BB533">
        <v>6.56</v>
      </c>
      <c r="BC533">
        <v>6.56</v>
      </c>
      <c r="BD533" t="s">
        <v>6</v>
      </c>
      <c r="BE533" t="s">
        <v>6</v>
      </c>
      <c r="BF533" t="s">
        <v>6</v>
      </c>
      <c r="BG533" t="s">
        <v>6</v>
      </c>
      <c r="BH533">
        <v>0</v>
      </c>
      <c r="BI533">
        <v>1</v>
      </c>
      <c r="BJ533" t="s">
        <v>689</v>
      </c>
      <c r="BM533">
        <v>16001</v>
      </c>
      <c r="BN533">
        <v>0</v>
      </c>
      <c r="BO533" t="s">
        <v>6</v>
      </c>
      <c r="BP533">
        <v>0</v>
      </c>
      <c r="BQ533">
        <v>2</v>
      </c>
      <c r="BR533">
        <v>0</v>
      </c>
      <c r="BS533">
        <v>6.56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128</v>
      </c>
      <c r="CA533">
        <v>83</v>
      </c>
      <c r="CF533">
        <v>0</v>
      </c>
      <c r="CG533">
        <v>0</v>
      </c>
      <c r="CM533">
        <v>0</v>
      </c>
      <c r="CN533" t="s">
        <v>1430</v>
      </c>
      <c r="CO533">
        <v>0</v>
      </c>
      <c r="CP533">
        <f t="shared" si="626"/>
        <v>5179.74</v>
      </c>
      <c r="CQ533">
        <f t="shared" si="627"/>
        <v>249.01759999999999</v>
      </c>
      <c r="CR533">
        <f t="shared" si="628"/>
        <v>3839.6992</v>
      </c>
      <c r="CS533">
        <f t="shared" si="629"/>
        <v>0.72159999999999991</v>
      </c>
      <c r="CT533">
        <f t="shared" si="630"/>
        <v>6955.5023999999994</v>
      </c>
      <c r="CU533">
        <f t="shared" si="631"/>
        <v>0</v>
      </c>
      <c r="CV533">
        <f t="shared" si="632"/>
        <v>111.49249999999999</v>
      </c>
      <c r="CW533">
        <f t="shared" si="633"/>
        <v>1.2500000000000001E-2</v>
      </c>
      <c r="CX533">
        <f t="shared" si="634"/>
        <v>0</v>
      </c>
      <c r="CY533">
        <f t="shared" si="635"/>
        <v>3751.8405000000002</v>
      </c>
      <c r="CZ533">
        <f t="shared" si="636"/>
        <v>2316.3537000000001</v>
      </c>
      <c r="DC533" t="s">
        <v>6</v>
      </c>
      <c r="DD533" t="s">
        <v>6</v>
      </c>
      <c r="DE533" t="s">
        <v>38</v>
      </c>
      <c r="DF533" t="s">
        <v>38</v>
      </c>
      <c r="DG533" t="s">
        <v>39</v>
      </c>
      <c r="DH533" t="s">
        <v>6</v>
      </c>
      <c r="DI533" t="s">
        <v>39</v>
      </c>
      <c r="DJ533" t="s">
        <v>38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49</v>
      </c>
      <c r="DW533" t="s">
        <v>49</v>
      </c>
      <c r="DX533">
        <v>100</v>
      </c>
      <c r="EE533">
        <v>16510514</v>
      </c>
      <c r="EF533">
        <v>2</v>
      </c>
      <c r="EG533" t="s">
        <v>40</v>
      </c>
      <c r="EH533">
        <v>0</v>
      </c>
      <c r="EI533" t="s">
        <v>6</v>
      </c>
      <c r="EJ533">
        <v>1</v>
      </c>
      <c r="EK533">
        <v>16001</v>
      </c>
      <c r="EL533" t="s">
        <v>563</v>
      </c>
      <c r="EM533" t="s">
        <v>564</v>
      </c>
      <c r="EO533" t="s">
        <v>43</v>
      </c>
      <c r="EQ533">
        <v>131072</v>
      </c>
      <c r="ER533">
        <v>1428.21</v>
      </c>
      <c r="ES533">
        <v>37.96</v>
      </c>
      <c r="ET533">
        <v>468.26</v>
      </c>
      <c r="EU533">
        <v>0.09</v>
      </c>
      <c r="EV533">
        <v>921.99</v>
      </c>
      <c r="EW533">
        <v>96.95</v>
      </c>
      <c r="EX533">
        <v>0.01</v>
      </c>
      <c r="EY533">
        <v>0</v>
      </c>
      <c r="FQ533">
        <v>0</v>
      </c>
      <c r="FR533">
        <f t="shared" si="637"/>
        <v>0</v>
      </c>
      <c r="FS533">
        <v>0</v>
      </c>
      <c r="FT533" t="s">
        <v>44</v>
      </c>
      <c r="FU533" t="s">
        <v>45</v>
      </c>
      <c r="FX533">
        <v>115.2</v>
      </c>
      <c r="FY533">
        <v>70.55</v>
      </c>
      <c r="GA533" t="s">
        <v>6</v>
      </c>
      <c r="GD533">
        <v>0</v>
      </c>
      <c r="GF533">
        <v>-93700583</v>
      </c>
      <c r="GG533">
        <v>1</v>
      </c>
      <c r="GH533">
        <v>1</v>
      </c>
      <c r="GI533">
        <v>4</v>
      </c>
      <c r="GJ533">
        <v>0</v>
      </c>
      <c r="GK533">
        <f>ROUND(R533*(S12)/100,2)</f>
        <v>0</v>
      </c>
      <c r="GL533">
        <f t="shared" si="638"/>
        <v>0</v>
      </c>
      <c r="GM533">
        <f t="shared" si="639"/>
        <v>11247.93</v>
      </c>
      <c r="GN533">
        <f t="shared" si="640"/>
        <v>11247.93</v>
      </c>
      <c r="GO533">
        <f t="shared" si="641"/>
        <v>0</v>
      </c>
      <c r="GP533">
        <f t="shared" si="642"/>
        <v>0</v>
      </c>
      <c r="GR533">
        <v>0</v>
      </c>
      <c r="GS533">
        <v>3</v>
      </c>
      <c r="GT533">
        <v>0</v>
      </c>
      <c r="GU533" t="s">
        <v>6</v>
      </c>
      <c r="GV533">
        <f t="shared" si="643"/>
        <v>0</v>
      </c>
      <c r="GW533">
        <v>1</v>
      </c>
      <c r="GX533">
        <f t="shared" si="644"/>
        <v>0</v>
      </c>
      <c r="HA533">
        <v>0</v>
      </c>
      <c r="HB533">
        <v>0</v>
      </c>
      <c r="IK533">
        <v>0</v>
      </c>
    </row>
    <row r="534" spans="1:255" x14ac:dyDescent="0.2">
      <c r="A534" s="2">
        <v>18</v>
      </c>
      <c r="B534" s="2">
        <v>1</v>
      </c>
      <c r="C534" s="2">
        <v>1040</v>
      </c>
      <c r="D534" s="2"/>
      <c r="E534" s="2" t="s">
        <v>807</v>
      </c>
      <c r="F534" s="2" t="s">
        <v>699</v>
      </c>
      <c r="G534" s="2" t="s">
        <v>700</v>
      </c>
      <c r="H534" s="2" t="s">
        <v>440</v>
      </c>
      <c r="I534" s="2">
        <f>I532*J534</f>
        <v>67.066999999999993</v>
      </c>
      <c r="J534" s="2">
        <v>143</v>
      </c>
      <c r="K534" s="2"/>
      <c r="L534" s="2"/>
      <c r="M534" s="2"/>
      <c r="N534" s="2"/>
      <c r="O534" s="2">
        <f t="shared" si="611"/>
        <v>542.57000000000005</v>
      </c>
      <c r="P534" s="2">
        <f t="shared" si="612"/>
        <v>542.57000000000005</v>
      </c>
      <c r="Q534" s="2">
        <f t="shared" si="613"/>
        <v>0</v>
      </c>
      <c r="R534" s="2">
        <f t="shared" si="614"/>
        <v>0</v>
      </c>
      <c r="S534" s="2">
        <f t="shared" si="615"/>
        <v>0</v>
      </c>
      <c r="T534" s="2">
        <f t="shared" si="616"/>
        <v>0</v>
      </c>
      <c r="U534" s="2">
        <f t="shared" si="617"/>
        <v>0</v>
      </c>
      <c r="V534" s="2">
        <f t="shared" si="618"/>
        <v>0</v>
      </c>
      <c r="W534" s="2">
        <f t="shared" si="619"/>
        <v>0</v>
      </c>
      <c r="X534" s="2">
        <f t="shared" si="620"/>
        <v>0</v>
      </c>
      <c r="Y534" s="2">
        <f t="shared" si="621"/>
        <v>0</v>
      </c>
      <c r="Z534" s="2"/>
      <c r="AA534" s="2">
        <v>16697018</v>
      </c>
      <c r="AB534" s="2">
        <f t="shared" si="622"/>
        <v>8.09</v>
      </c>
      <c r="AC534" s="2">
        <f t="shared" si="623"/>
        <v>8.09</v>
      </c>
      <c r="AD534" s="2">
        <f t="shared" ref="AD534:AD541" si="645">ROUND((((ET534)-(EU534))+AE534),2)</f>
        <v>0</v>
      </c>
      <c r="AE534" s="2">
        <f t="shared" ref="AE534:AF541" si="646">ROUND((EU534),2)</f>
        <v>0</v>
      </c>
      <c r="AF534" s="2">
        <f t="shared" si="646"/>
        <v>0</v>
      </c>
      <c r="AG534" s="2">
        <f t="shared" si="624"/>
        <v>0</v>
      </c>
      <c r="AH534" s="2">
        <f t="shared" ref="AH534:AI541" si="647">(EW534)</f>
        <v>0</v>
      </c>
      <c r="AI534" s="2">
        <f t="shared" si="647"/>
        <v>0</v>
      </c>
      <c r="AJ534" s="2">
        <f t="shared" si="625"/>
        <v>0</v>
      </c>
      <c r="AK534" s="2">
        <v>8.09</v>
      </c>
      <c r="AL534" s="2">
        <v>8.09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115</v>
      </c>
      <c r="AU534" s="2">
        <v>71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6</v>
      </c>
      <c r="BE534" s="2" t="s">
        <v>6</v>
      </c>
      <c r="BF534" s="2" t="s">
        <v>6</v>
      </c>
      <c r="BG534" s="2" t="s">
        <v>6</v>
      </c>
      <c r="BH534" s="2">
        <v>3</v>
      </c>
      <c r="BI534" s="2">
        <v>1</v>
      </c>
      <c r="BJ534" s="2" t="s">
        <v>701</v>
      </c>
      <c r="BK534" s="2"/>
      <c r="BL534" s="2"/>
      <c r="BM534" s="2">
        <v>16001</v>
      </c>
      <c r="BN534" s="2">
        <v>0</v>
      </c>
      <c r="BO534" s="2" t="s">
        <v>6</v>
      </c>
      <c r="BP534" s="2">
        <v>0</v>
      </c>
      <c r="BQ534" s="2">
        <v>2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6</v>
      </c>
      <c r="BZ534" s="2">
        <v>128</v>
      </c>
      <c r="CA534" s="2">
        <v>83</v>
      </c>
      <c r="CB534" s="2"/>
      <c r="CC534" s="2"/>
      <c r="CD534" s="2"/>
      <c r="CE534" s="2"/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6</v>
      </c>
      <c r="CO534" s="2">
        <v>0</v>
      </c>
      <c r="CP534" s="2">
        <f t="shared" si="626"/>
        <v>542.57000000000005</v>
      </c>
      <c r="CQ534" s="2">
        <f t="shared" si="627"/>
        <v>8.09</v>
      </c>
      <c r="CR534" s="2">
        <f t="shared" si="628"/>
        <v>0</v>
      </c>
      <c r="CS534" s="2">
        <f t="shared" si="629"/>
        <v>0</v>
      </c>
      <c r="CT534" s="2">
        <f t="shared" si="630"/>
        <v>0</v>
      </c>
      <c r="CU534" s="2">
        <f t="shared" si="631"/>
        <v>0</v>
      </c>
      <c r="CV534" s="2">
        <f t="shared" si="632"/>
        <v>0</v>
      </c>
      <c r="CW534" s="2">
        <f t="shared" si="633"/>
        <v>0</v>
      </c>
      <c r="CX534" s="2">
        <f t="shared" si="634"/>
        <v>0</v>
      </c>
      <c r="CY534" s="2">
        <f t="shared" si="635"/>
        <v>0</v>
      </c>
      <c r="CZ534" s="2">
        <f t="shared" si="636"/>
        <v>0</v>
      </c>
      <c r="DA534" s="2"/>
      <c r="DB534" s="2"/>
      <c r="DC534" s="2" t="s">
        <v>6</v>
      </c>
      <c r="DD534" s="2" t="s">
        <v>6</v>
      </c>
      <c r="DE534" s="2" t="s">
        <v>6</v>
      </c>
      <c r="DF534" s="2" t="s">
        <v>6</v>
      </c>
      <c r="DG534" s="2" t="s">
        <v>6</v>
      </c>
      <c r="DH534" s="2" t="s">
        <v>6</v>
      </c>
      <c r="DI534" s="2" t="s">
        <v>6</v>
      </c>
      <c r="DJ534" s="2" t="s">
        <v>6</v>
      </c>
      <c r="DK534" s="2" t="s">
        <v>6</v>
      </c>
      <c r="DL534" s="2" t="s">
        <v>6</v>
      </c>
      <c r="DM534" s="2" t="s">
        <v>6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1010</v>
      </c>
      <c r="DV534" s="2" t="s">
        <v>440</v>
      </c>
      <c r="DW534" s="2" t="s">
        <v>440</v>
      </c>
      <c r="DX534" s="2">
        <v>1</v>
      </c>
      <c r="DY534" s="2"/>
      <c r="DZ534" s="2"/>
      <c r="EA534" s="2"/>
      <c r="EB534" s="2"/>
      <c r="EC534" s="2"/>
      <c r="ED534" s="2"/>
      <c r="EE534" s="2">
        <v>16510514</v>
      </c>
      <c r="EF534" s="2">
        <v>2</v>
      </c>
      <c r="EG534" s="2" t="s">
        <v>40</v>
      </c>
      <c r="EH534" s="2">
        <v>0</v>
      </c>
      <c r="EI534" s="2" t="s">
        <v>6</v>
      </c>
      <c r="EJ534" s="2">
        <v>1</v>
      </c>
      <c r="EK534" s="2">
        <v>16001</v>
      </c>
      <c r="EL534" s="2" t="s">
        <v>563</v>
      </c>
      <c r="EM534" s="2" t="s">
        <v>564</v>
      </c>
      <c r="EN534" s="2"/>
      <c r="EO534" s="2" t="s">
        <v>6</v>
      </c>
      <c r="EP534" s="2"/>
      <c r="EQ534" s="2">
        <v>0</v>
      </c>
      <c r="ER534" s="2">
        <v>8.09</v>
      </c>
      <c r="ES534" s="2">
        <v>8.09</v>
      </c>
      <c r="ET534" s="2">
        <v>0</v>
      </c>
      <c r="EU534" s="2">
        <v>0</v>
      </c>
      <c r="EV534" s="2">
        <v>0</v>
      </c>
      <c r="EW534" s="2">
        <v>0</v>
      </c>
      <c r="EX534" s="2">
        <v>0</v>
      </c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si="637"/>
        <v>0</v>
      </c>
      <c r="FS534" s="2">
        <v>0</v>
      </c>
      <c r="FT534" s="2" t="s">
        <v>44</v>
      </c>
      <c r="FU534" s="2" t="s">
        <v>45</v>
      </c>
      <c r="FV534" s="2"/>
      <c r="FW534" s="2"/>
      <c r="FX534" s="2">
        <v>115.2</v>
      </c>
      <c r="FY534" s="2">
        <v>70.55</v>
      </c>
      <c r="FZ534" s="2"/>
      <c r="GA534" s="2" t="s">
        <v>6</v>
      </c>
      <c r="GB534" s="2"/>
      <c r="GC534" s="2"/>
      <c r="GD534" s="2">
        <v>0</v>
      </c>
      <c r="GE534" s="2"/>
      <c r="GF534" s="2">
        <v>-697268462</v>
      </c>
      <c r="GG534" s="2">
        <v>2</v>
      </c>
      <c r="GH534" s="2">
        <v>1</v>
      </c>
      <c r="GI534" s="2">
        <v>-2</v>
      </c>
      <c r="GJ534" s="2">
        <v>0</v>
      </c>
      <c r="GK534" s="2">
        <f>ROUND(R534*(R12)/100,2)</f>
        <v>0</v>
      </c>
      <c r="GL534" s="2">
        <f t="shared" si="638"/>
        <v>0</v>
      </c>
      <c r="GM534" s="2">
        <f t="shared" si="639"/>
        <v>542.57000000000005</v>
      </c>
      <c r="GN534" s="2">
        <f t="shared" si="640"/>
        <v>542.57000000000005</v>
      </c>
      <c r="GO534" s="2">
        <f t="shared" si="641"/>
        <v>0</v>
      </c>
      <c r="GP534" s="2">
        <f t="shared" si="642"/>
        <v>0</v>
      </c>
      <c r="GQ534" s="2"/>
      <c r="GR534" s="2">
        <v>0</v>
      </c>
      <c r="GS534" s="2">
        <v>3</v>
      </c>
      <c r="GT534" s="2">
        <v>0</v>
      </c>
      <c r="GU534" s="2" t="s">
        <v>6</v>
      </c>
      <c r="GV534" s="2">
        <f t="shared" si="643"/>
        <v>0</v>
      </c>
      <c r="GW534" s="2">
        <v>1</v>
      </c>
      <c r="GX534" s="2">
        <f t="shared" si="644"/>
        <v>0</v>
      </c>
      <c r="GY534" s="2"/>
      <c r="GZ534" s="2"/>
      <c r="HA534" s="2">
        <v>0</v>
      </c>
      <c r="HB534" s="2">
        <v>0</v>
      </c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18</v>
      </c>
      <c r="B535">
        <v>1</v>
      </c>
      <c r="C535">
        <v>1054</v>
      </c>
      <c r="E535" t="s">
        <v>807</v>
      </c>
      <c r="F535" t="s">
        <v>699</v>
      </c>
      <c r="G535" t="s">
        <v>700</v>
      </c>
      <c r="H535" t="s">
        <v>440</v>
      </c>
      <c r="I535">
        <f>I533*J535</f>
        <v>67.066999999999993</v>
      </c>
      <c r="J535">
        <v>143</v>
      </c>
      <c r="O535">
        <f t="shared" si="611"/>
        <v>3559.27</v>
      </c>
      <c r="P535">
        <f t="shared" si="612"/>
        <v>3559.27</v>
      </c>
      <c r="Q535">
        <f t="shared" si="613"/>
        <v>0</v>
      </c>
      <c r="R535">
        <f t="shared" si="614"/>
        <v>0</v>
      </c>
      <c r="S535">
        <f t="shared" si="615"/>
        <v>0</v>
      </c>
      <c r="T535">
        <f t="shared" si="616"/>
        <v>0</v>
      </c>
      <c r="U535">
        <f t="shared" si="617"/>
        <v>0</v>
      </c>
      <c r="V535">
        <f t="shared" si="618"/>
        <v>0</v>
      </c>
      <c r="W535">
        <f t="shared" si="619"/>
        <v>0</v>
      </c>
      <c r="X535">
        <f t="shared" si="620"/>
        <v>0</v>
      </c>
      <c r="Y535">
        <f t="shared" si="621"/>
        <v>0</v>
      </c>
      <c r="AA535">
        <v>16697019</v>
      </c>
      <c r="AB535">
        <f t="shared" si="622"/>
        <v>8.09</v>
      </c>
      <c r="AC535">
        <f t="shared" si="623"/>
        <v>8.09</v>
      </c>
      <c r="AD535">
        <f t="shared" si="645"/>
        <v>0</v>
      </c>
      <c r="AE535">
        <f t="shared" si="646"/>
        <v>0</v>
      </c>
      <c r="AF535">
        <f t="shared" si="646"/>
        <v>0</v>
      </c>
      <c r="AG535">
        <f t="shared" si="624"/>
        <v>0</v>
      </c>
      <c r="AH535">
        <f t="shared" si="647"/>
        <v>0</v>
      </c>
      <c r="AI535">
        <f t="shared" si="647"/>
        <v>0</v>
      </c>
      <c r="AJ535">
        <f t="shared" si="625"/>
        <v>0</v>
      </c>
      <c r="AK535">
        <v>8.09</v>
      </c>
      <c r="AL535">
        <v>8.09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115</v>
      </c>
      <c r="AU535">
        <v>71</v>
      </c>
      <c r="AV535">
        <v>1</v>
      </c>
      <c r="AW535">
        <v>1</v>
      </c>
      <c r="AZ535">
        <v>6.56</v>
      </c>
      <c r="BA535">
        <v>1</v>
      </c>
      <c r="BB535">
        <v>1</v>
      </c>
      <c r="BC535">
        <v>6.56</v>
      </c>
      <c r="BD535" t="s">
        <v>6</v>
      </c>
      <c r="BE535" t="s">
        <v>6</v>
      </c>
      <c r="BF535" t="s">
        <v>6</v>
      </c>
      <c r="BG535" t="s">
        <v>6</v>
      </c>
      <c r="BH535">
        <v>3</v>
      </c>
      <c r="BI535">
        <v>1</v>
      </c>
      <c r="BJ535" t="s">
        <v>701</v>
      </c>
      <c r="BM535">
        <v>16001</v>
      </c>
      <c r="BN535">
        <v>0</v>
      </c>
      <c r="BO535" t="s">
        <v>6</v>
      </c>
      <c r="BP535">
        <v>0</v>
      </c>
      <c r="BQ535">
        <v>2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128</v>
      </c>
      <c r="CA535">
        <v>83</v>
      </c>
      <c r="CF535">
        <v>0</v>
      </c>
      <c r="CG535">
        <v>0</v>
      </c>
      <c r="CM535">
        <v>0</v>
      </c>
      <c r="CN535" t="s">
        <v>6</v>
      </c>
      <c r="CO535">
        <v>0</v>
      </c>
      <c r="CP535">
        <f t="shared" si="626"/>
        <v>3559.27</v>
      </c>
      <c r="CQ535">
        <f t="shared" si="627"/>
        <v>53.070399999999999</v>
      </c>
      <c r="CR535">
        <f t="shared" si="628"/>
        <v>0</v>
      </c>
      <c r="CS535">
        <f t="shared" si="629"/>
        <v>0</v>
      </c>
      <c r="CT535">
        <f t="shared" si="630"/>
        <v>0</v>
      </c>
      <c r="CU535">
        <f t="shared" si="631"/>
        <v>0</v>
      </c>
      <c r="CV535">
        <f t="shared" si="632"/>
        <v>0</v>
      </c>
      <c r="CW535">
        <f t="shared" si="633"/>
        <v>0</v>
      </c>
      <c r="CX535">
        <f t="shared" si="634"/>
        <v>0</v>
      </c>
      <c r="CY535">
        <f t="shared" si="635"/>
        <v>0</v>
      </c>
      <c r="CZ535">
        <f t="shared" si="636"/>
        <v>0</v>
      </c>
      <c r="DC535" t="s">
        <v>6</v>
      </c>
      <c r="DD535" t="s">
        <v>6</v>
      </c>
      <c r="DE535" t="s">
        <v>6</v>
      </c>
      <c r="DF535" t="s">
        <v>6</v>
      </c>
      <c r="DG535" t="s">
        <v>6</v>
      </c>
      <c r="DH535" t="s">
        <v>6</v>
      </c>
      <c r="DI535" t="s">
        <v>6</v>
      </c>
      <c r="DJ535" t="s">
        <v>6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1010</v>
      </c>
      <c r="DV535" t="s">
        <v>440</v>
      </c>
      <c r="DW535" t="s">
        <v>440</v>
      </c>
      <c r="DX535">
        <v>1</v>
      </c>
      <c r="EE535">
        <v>16510514</v>
      </c>
      <c r="EF535">
        <v>2</v>
      </c>
      <c r="EG535" t="s">
        <v>40</v>
      </c>
      <c r="EH535">
        <v>0</v>
      </c>
      <c r="EI535" t="s">
        <v>6</v>
      </c>
      <c r="EJ535">
        <v>1</v>
      </c>
      <c r="EK535">
        <v>16001</v>
      </c>
      <c r="EL535" t="s">
        <v>563</v>
      </c>
      <c r="EM535" t="s">
        <v>564</v>
      </c>
      <c r="EO535" t="s">
        <v>6</v>
      </c>
      <c r="EQ535">
        <v>0</v>
      </c>
      <c r="ER535">
        <v>8.09</v>
      </c>
      <c r="ES535">
        <v>8.09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637"/>
        <v>0</v>
      </c>
      <c r="FS535">
        <v>0</v>
      </c>
      <c r="FT535" t="s">
        <v>44</v>
      </c>
      <c r="FU535" t="s">
        <v>45</v>
      </c>
      <c r="FX535">
        <v>115.2</v>
      </c>
      <c r="FY535">
        <v>70.55</v>
      </c>
      <c r="GA535" t="s">
        <v>6</v>
      </c>
      <c r="GD535">
        <v>0</v>
      </c>
      <c r="GF535">
        <v>-697268462</v>
      </c>
      <c r="GG535">
        <v>1</v>
      </c>
      <c r="GH535">
        <v>1</v>
      </c>
      <c r="GI535">
        <v>4</v>
      </c>
      <c r="GJ535">
        <v>0</v>
      </c>
      <c r="GK535">
        <f>ROUND(R535*(S12)/100,2)</f>
        <v>0</v>
      </c>
      <c r="GL535">
        <f t="shared" si="638"/>
        <v>0</v>
      </c>
      <c r="GM535">
        <f t="shared" si="639"/>
        <v>3559.27</v>
      </c>
      <c r="GN535">
        <f t="shared" si="640"/>
        <v>3559.27</v>
      </c>
      <c r="GO535">
        <f t="shared" si="641"/>
        <v>0</v>
      </c>
      <c r="GP535">
        <f t="shared" si="642"/>
        <v>0</v>
      </c>
      <c r="GR535">
        <v>0</v>
      </c>
      <c r="GS535">
        <v>3</v>
      </c>
      <c r="GT535">
        <v>0</v>
      </c>
      <c r="GU535" t="s">
        <v>6</v>
      </c>
      <c r="GV535">
        <f t="shared" si="643"/>
        <v>0</v>
      </c>
      <c r="GW535">
        <v>1</v>
      </c>
      <c r="GX535">
        <f t="shared" si="644"/>
        <v>0</v>
      </c>
      <c r="HA535">
        <v>0</v>
      </c>
      <c r="HB535">
        <v>0</v>
      </c>
      <c r="IK535">
        <v>0</v>
      </c>
    </row>
    <row r="536" spans="1:255" x14ac:dyDescent="0.2">
      <c r="A536" s="2">
        <v>18</v>
      </c>
      <c r="B536" s="2">
        <v>1</v>
      </c>
      <c r="C536" s="2">
        <v>1042</v>
      </c>
      <c r="D536" s="2"/>
      <c r="E536" s="2" t="s">
        <v>808</v>
      </c>
      <c r="F536" s="2" t="s">
        <v>711</v>
      </c>
      <c r="G536" s="2" t="s">
        <v>712</v>
      </c>
      <c r="H536" s="2" t="s">
        <v>598</v>
      </c>
      <c r="I536" s="2">
        <f>I532*J536</f>
        <v>1.6</v>
      </c>
      <c r="J536" s="2">
        <v>3.4115138592750536</v>
      </c>
      <c r="K536" s="2"/>
      <c r="L536" s="2"/>
      <c r="M536" s="2"/>
      <c r="N536" s="2"/>
      <c r="O536" s="2">
        <f t="shared" si="611"/>
        <v>11.38</v>
      </c>
      <c r="P536" s="2">
        <f t="shared" si="612"/>
        <v>11.38</v>
      </c>
      <c r="Q536" s="2">
        <f t="shared" si="613"/>
        <v>0</v>
      </c>
      <c r="R536" s="2">
        <f t="shared" si="614"/>
        <v>0</v>
      </c>
      <c r="S536" s="2">
        <f t="shared" si="615"/>
        <v>0</v>
      </c>
      <c r="T536" s="2">
        <f t="shared" si="616"/>
        <v>0</v>
      </c>
      <c r="U536" s="2">
        <f t="shared" si="617"/>
        <v>0</v>
      </c>
      <c r="V536" s="2">
        <f t="shared" si="618"/>
        <v>0</v>
      </c>
      <c r="W536" s="2">
        <f t="shared" si="619"/>
        <v>0</v>
      </c>
      <c r="X536" s="2">
        <f t="shared" si="620"/>
        <v>0</v>
      </c>
      <c r="Y536" s="2">
        <f t="shared" si="621"/>
        <v>0</v>
      </c>
      <c r="Z536" s="2"/>
      <c r="AA536" s="2">
        <v>16697018</v>
      </c>
      <c r="AB536" s="2">
        <f t="shared" si="622"/>
        <v>7.11</v>
      </c>
      <c r="AC536" s="2">
        <f t="shared" si="623"/>
        <v>7.11</v>
      </c>
      <c r="AD536" s="2">
        <f t="shared" si="645"/>
        <v>0</v>
      </c>
      <c r="AE536" s="2">
        <f t="shared" si="646"/>
        <v>0</v>
      </c>
      <c r="AF536" s="2">
        <f t="shared" si="646"/>
        <v>0</v>
      </c>
      <c r="AG536" s="2">
        <f t="shared" si="624"/>
        <v>0</v>
      </c>
      <c r="AH536" s="2">
        <f t="shared" si="647"/>
        <v>0</v>
      </c>
      <c r="AI536" s="2">
        <f t="shared" si="647"/>
        <v>0</v>
      </c>
      <c r="AJ536" s="2">
        <f t="shared" si="625"/>
        <v>0</v>
      </c>
      <c r="AK536" s="2">
        <v>7.11</v>
      </c>
      <c r="AL536" s="2">
        <v>7.11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115</v>
      </c>
      <c r="AU536" s="2">
        <v>71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6</v>
      </c>
      <c r="BE536" s="2" t="s">
        <v>6</v>
      </c>
      <c r="BF536" s="2" t="s">
        <v>6</v>
      </c>
      <c r="BG536" s="2" t="s">
        <v>6</v>
      </c>
      <c r="BH536" s="2">
        <v>3</v>
      </c>
      <c r="BI536" s="2">
        <v>1</v>
      </c>
      <c r="BJ536" s="2" t="s">
        <v>713</v>
      </c>
      <c r="BK536" s="2"/>
      <c r="BL536" s="2"/>
      <c r="BM536" s="2">
        <v>16001</v>
      </c>
      <c r="BN536" s="2">
        <v>0</v>
      </c>
      <c r="BO536" s="2" t="s">
        <v>6</v>
      </c>
      <c r="BP536" s="2">
        <v>0</v>
      </c>
      <c r="BQ536" s="2">
        <v>2</v>
      </c>
      <c r="BR536" s="2">
        <v>0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6</v>
      </c>
      <c r="BZ536" s="2">
        <v>128</v>
      </c>
      <c r="CA536" s="2">
        <v>83</v>
      </c>
      <c r="CB536" s="2"/>
      <c r="CC536" s="2"/>
      <c r="CD536" s="2"/>
      <c r="CE536" s="2"/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6</v>
      </c>
      <c r="CO536" s="2">
        <v>0</v>
      </c>
      <c r="CP536" s="2">
        <f t="shared" si="626"/>
        <v>11.38</v>
      </c>
      <c r="CQ536" s="2">
        <f t="shared" si="627"/>
        <v>7.11</v>
      </c>
      <c r="CR536" s="2">
        <f t="shared" si="628"/>
        <v>0</v>
      </c>
      <c r="CS536" s="2">
        <f t="shared" si="629"/>
        <v>0</v>
      </c>
      <c r="CT536" s="2">
        <f t="shared" si="630"/>
        <v>0</v>
      </c>
      <c r="CU536" s="2">
        <f t="shared" si="631"/>
        <v>0</v>
      </c>
      <c r="CV536" s="2">
        <f t="shared" si="632"/>
        <v>0</v>
      </c>
      <c r="CW536" s="2">
        <f t="shared" si="633"/>
        <v>0</v>
      </c>
      <c r="CX536" s="2">
        <f t="shared" si="634"/>
        <v>0</v>
      </c>
      <c r="CY536" s="2">
        <f t="shared" si="635"/>
        <v>0</v>
      </c>
      <c r="CZ536" s="2">
        <f t="shared" si="636"/>
        <v>0</v>
      </c>
      <c r="DA536" s="2"/>
      <c r="DB536" s="2"/>
      <c r="DC536" s="2" t="s">
        <v>6</v>
      </c>
      <c r="DD536" s="2" t="s">
        <v>6</v>
      </c>
      <c r="DE536" s="2" t="s">
        <v>6</v>
      </c>
      <c r="DF536" s="2" t="s">
        <v>6</v>
      </c>
      <c r="DG536" s="2" t="s">
        <v>6</v>
      </c>
      <c r="DH536" s="2" t="s">
        <v>6</v>
      </c>
      <c r="DI536" s="2" t="s">
        <v>6</v>
      </c>
      <c r="DJ536" s="2" t="s">
        <v>6</v>
      </c>
      <c r="DK536" s="2" t="s">
        <v>6</v>
      </c>
      <c r="DL536" s="2" t="s">
        <v>6</v>
      </c>
      <c r="DM536" s="2" t="s">
        <v>6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1010</v>
      </c>
      <c r="DV536" s="2" t="s">
        <v>598</v>
      </c>
      <c r="DW536" s="2" t="s">
        <v>598</v>
      </c>
      <c r="DX536" s="2">
        <v>10</v>
      </c>
      <c r="DY536" s="2"/>
      <c r="DZ536" s="2"/>
      <c r="EA536" s="2"/>
      <c r="EB536" s="2"/>
      <c r="EC536" s="2"/>
      <c r="ED536" s="2"/>
      <c r="EE536" s="2">
        <v>16510514</v>
      </c>
      <c r="EF536" s="2">
        <v>2</v>
      </c>
      <c r="EG536" s="2" t="s">
        <v>40</v>
      </c>
      <c r="EH536" s="2">
        <v>0</v>
      </c>
      <c r="EI536" s="2" t="s">
        <v>6</v>
      </c>
      <c r="EJ536" s="2">
        <v>1</v>
      </c>
      <c r="EK536" s="2">
        <v>16001</v>
      </c>
      <c r="EL536" s="2" t="s">
        <v>563</v>
      </c>
      <c r="EM536" s="2" t="s">
        <v>564</v>
      </c>
      <c r="EN536" s="2"/>
      <c r="EO536" s="2" t="s">
        <v>6</v>
      </c>
      <c r="EP536" s="2"/>
      <c r="EQ536" s="2">
        <v>0</v>
      </c>
      <c r="ER536" s="2">
        <v>7.11</v>
      </c>
      <c r="ES536" s="2">
        <v>7.11</v>
      </c>
      <c r="ET536" s="2">
        <v>0</v>
      </c>
      <c r="EU536" s="2">
        <v>0</v>
      </c>
      <c r="EV536" s="2">
        <v>0</v>
      </c>
      <c r="EW536" s="2">
        <v>0</v>
      </c>
      <c r="EX536" s="2">
        <v>0</v>
      </c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si="637"/>
        <v>0</v>
      </c>
      <c r="FS536" s="2">
        <v>0</v>
      </c>
      <c r="FT536" s="2" t="s">
        <v>44</v>
      </c>
      <c r="FU536" s="2" t="s">
        <v>45</v>
      </c>
      <c r="FV536" s="2"/>
      <c r="FW536" s="2"/>
      <c r="FX536" s="2">
        <v>115.2</v>
      </c>
      <c r="FY536" s="2">
        <v>70.55</v>
      </c>
      <c r="FZ536" s="2"/>
      <c r="GA536" s="2" t="s">
        <v>6</v>
      </c>
      <c r="GB536" s="2"/>
      <c r="GC536" s="2"/>
      <c r="GD536" s="2">
        <v>0</v>
      </c>
      <c r="GE536" s="2"/>
      <c r="GF536" s="2">
        <v>208015540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si="638"/>
        <v>0</v>
      </c>
      <c r="GM536" s="2">
        <f t="shared" si="639"/>
        <v>11.38</v>
      </c>
      <c r="GN536" s="2">
        <f t="shared" si="640"/>
        <v>11.38</v>
      </c>
      <c r="GO536" s="2">
        <f t="shared" si="641"/>
        <v>0</v>
      </c>
      <c r="GP536" s="2">
        <f t="shared" si="642"/>
        <v>0</v>
      </c>
      <c r="GQ536" s="2"/>
      <c r="GR536" s="2">
        <v>0</v>
      </c>
      <c r="GS536" s="2">
        <v>3</v>
      </c>
      <c r="GT536" s="2">
        <v>0</v>
      </c>
      <c r="GU536" s="2" t="s">
        <v>6</v>
      </c>
      <c r="GV536" s="2">
        <f t="shared" si="643"/>
        <v>0</v>
      </c>
      <c r="GW536" s="2">
        <v>1</v>
      </c>
      <c r="GX536" s="2">
        <f t="shared" si="644"/>
        <v>0</v>
      </c>
      <c r="GY536" s="2"/>
      <c r="GZ536" s="2"/>
      <c r="HA536" s="2">
        <v>0</v>
      </c>
      <c r="HB536" s="2">
        <v>0</v>
      </c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18</v>
      </c>
      <c r="B537">
        <v>1</v>
      </c>
      <c r="C537">
        <v>1056</v>
      </c>
      <c r="E537" t="s">
        <v>808</v>
      </c>
      <c r="F537" t="s">
        <v>711</v>
      </c>
      <c r="G537" t="s">
        <v>712</v>
      </c>
      <c r="H537" t="s">
        <v>598</v>
      </c>
      <c r="I537">
        <f>I533*J537</f>
        <v>1.6</v>
      </c>
      <c r="J537">
        <v>3.4115138592750536</v>
      </c>
      <c r="O537">
        <f t="shared" si="611"/>
        <v>74.63</v>
      </c>
      <c r="P537">
        <f t="shared" si="612"/>
        <v>74.63</v>
      </c>
      <c r="Q537">
        <f t="shared" si="613"/>
        <v>0</v>
      </c>
      <c r="R537">
        <f t="shared" si="614"/>
        <v>0</v>
      </c>
      <c r="S537">
        <f t="shared" si="615"/>
        <v>0</v>
      </c>
      <c r="T537">
        <f t="shared" si="616"/>
        <v>0</v>
      </c>
      <c r="U537">
        <f t="shared" si="617"/>
        <v>0</v>
      </c>
      <c r="V537">
        <f t="shared" si="618"/>
        <v>0</v>
      </c>
      <c r="W537">
        <f t="shared" si="619"/>
        <v>0</v>
      </c>
      <c r="X537">
        <f t="shared" si="620"/>
        <v>0</v>
      </c>
      <c r="Y537">
        <f t="shared" si="621"/>
        <v>0</v>
      </c>
      <c r="AA537">
        <v>16697019</v>
      </c>
      <c r="AB537">
        <f t="shared" si="622"/>
        <v>7.11</v>
      </c>
      <c r="AC537">
        <f t="shared" si="623"/>
        <v>7.11</v>
      </c>
      <c r="AD537">
        <f t="shared" si="645"/>
        <v>0</v>
      </c>
      <c r="AE537">
        <f t="shared" si="646"/>
        <v>0</v>
      </c>
      <c r="AF537">
        <f t="shared" si="646"/>
        <v>0</v>
      </c>
      <c r="AG537">
        <f t="shared" si="624"/>
        <v>0</v>
      </c>
      <c r="AH537">
        <f t="shared" si="647"/>
        <v>0</v>
      </c>
      <c r="AI537">
        <f t="shared" si="647"/>
        <v>0</v>
      </c>
      <c r="AJ537">
        <f t="shared" si="625"/>
        <v>0</v>
      </c>
      <c r="AK537">
        <v>7.11</v>
      </c>
      <c r="AL537">
        <v>7.11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115</v>
      </c>
      <c r="AU537">
        <v>71</v>
      </c>
      <c r="AV537">
        <v>1</v>
      </c>
      <c r="AW537">
        <v>1</v>
      </c>
      <c r="AZ537">
        <v>6.56</v>
      </c>
      <c r="BA537">
        <v>1</v>
      </c>
      <c r="BB537">
        <v>1</v>
      </c>
      <c r="BC537">
        <v>6.56</v>
      </c>
      <c r="BD537" t="s">
        <v>6</v>
      </c>
      <c r="BE537" t="s">
        <v>6</v>
      </c>
      <c r="BF537" t="s">
        <v>6</v>
      </c>
      <c r="BG537" t="s">
        <v>6</v>
      </c>
      <c r="BH537">
        <v>3</v>
      </c>
      <c r="BI537">
        <v>1</v>
      </c>
      <c r="BJ537" t="s">
        <v>713</v>
      </c>
      <c r="BM537">
        <v>16001</v>
      </c>
      <c r="BN537">
        <v>0</v>
      </c>
      <c r="BO537" t="s">
        <v>6</v>
      </c>
      <c r="BP537">
        <v>0</v>
      </c>
      <c r="BQ537">
        <v>2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128</v>
      </c>
      <c r="CA537">
        <v>83</v>
      </c>
      <c r="CF537">
        <v>0</v>
      </c>
      <c r="CG537">
        <v>0</v>
      </c>
      <c r="CM537">
        <v>0</v>
      </c>
      <c r="CN537" t="s">
        <v>6</v>
      </c>
      <c r="CO537">
        <v>0</v>
      </c>
      <c r="CP537">
        <f t="shared" si="626"/>
        <v>74.63</v>
      </c>
      <c r="CQ537">
        <f t="shared" si="627"/>
        <v>46.641599999999997</v>
      </c>
      <c r="CR537">
        <f t="shared" si="628"/>
        <v>0</v>
      </c>
      <c r="CS537">
        <f t="shared" si="629"/>
        <v>0</v>
      </c>
      <c r="CT537">
        <f t="shared" si="630"/>
        <v>0</v>
      </c>
      <c r="CU537">
        <f t="shared" si="631"/>
        <v>0</v>
      </c>
      <c r="CV537">
        <f t="shared" si="632"/>
        <v>0</v>
      </c>
      <c r="CW537">
        <f t="shared" si="633"/>
        <v>0</v>
      </c>
      <c r="CX537">
        <f t="shared" si="634"/>
        <v>0</v>
      </c>
      <c r="CY537">
        <f t="shared" si="635"/>
        <v>0</v>
      </c>
      <c r="CZ537">
        <f t="shared" si="636"/>
        <v>0</v>
      </c>
      <c r="DC537" t="s">
        <v>6</v>
      </c>
      <c r="DD537" t="s">
        <v>6</v>
      </c>
      <c r="DE537" t="s">
        <v>6</v>
      </c>
      <c r="DF537" t="s">
        <v>6</v>
      </c>
      <c r="DG537" t="s">
        <v>6</v>
      </c>
      <c r="DH537" t="s">
        <v>6</v>
      </c>
      <c r="DI537" t="s">
        <v>6</v>
      </c>
      <c r="DJ537" t="s">
        <v>6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1010</v>
      </c>
      <c r="DV537" t="s">
        <v>598</v>
      </c>
      <c r="DW537" t="s">
        <v>598</v>
      </c>
      <c r="DX537">
        <v>10</v>
      </c>
      <c r="EE537">
        <v>16510514</v>
      </c>
      <c r="EF537">
        <v>2</v>
      </c>
      <c r="EG537" t="s">
        <v>40</v>
      </c>
      <c r="EH537">
        <v>0</v>
      </c>
      <c r="EI537" t="s">
        <v>6</v>
      </c>
      <c r="EJ537">
        <v>1</v>
      </c>
      <c r="EK537">
        <v>16001</v>
      </c>
      <c r="EL537" t="s">
        <v>563</v>
      </c>
      <c r="EM537" t="s">
        <v>564</v>
      </c>
      <c r="EO537" t="s">
        <v>6</v>
      </c>
      <c r="EQ537">
        <v>0</v>
      </c>
      <c r="ER537">
        <v>7.11</v>
      </c>
      <c r="ES537">
        <v>7.11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637"/>
        <v>0</v>
      </c>
      <c r="FS537">
        <v>0</v>
      </c>
      <c r="FT537" t="s">
        <v>44</v>
      </c>
      <c r="FU537" t="s">
        <v>45</v>
      </c>
      <c r="FX537">
        <v>115.2</v>
      </c>
      <c r="FY537">
        <v>70.55</v>
      </c>
      <c r="GA537" t="s">
        <v>6</v>
      </c>
      <c r="GD537">
        <v>0</v>
      </c>
      <c r="GF537">
        <v>208015540</v>
      </c>
      <c r="GG537">
        <v>1</v>
      </c>
      <c r="GH537">
        <v>1</v>
      </c>
      <c r="GI537">
        <v>4</v>
      </c>
      <c r="GJ537">
        <v>0</v>
      </c>
      <c r="GK537">
        <f>ROUND(R537*(S12)/100,2)</f>
        <v>0</v>
      </c>
      <c r="GL537">
        <f t="shared" si="638"/>
        <v>0</v>
      </c>
      <c r="GM537">
        <f t="shared" si="639"/>
        <v>74.63</v>
      </c>
      <c r="GN537">
        <f t="shared" si="640"/>
        <v>74.63</v>
      </c>
      <c r="GO537">
        <f t="shared" si="641"/>
        <v>0</v>
      </c>
      <c r="GP537">
        <f t="shared" si="642"/>
        <v>0</v>
      </c>
      <c r="GR537">
        <v>0</v>
      </c>
      <c r="GS537">
        <v>3</v>
      </c>
      <c r="GT537">
        <v>0</v>
      </c>
      <c r="GU537" t="s">
        <v>6</v>
      </c>
      <c r="GV537">
        <f t="shared" si="643"/>
        <v>0</v>
      </c>
      <c r="GW537">
        <v>1</v>
      </c>
      <c r="GX537">
        <f t="shared" si="644"/>
        <v>0</v>
      </c>
      <c r="HA537">
        <v>0</v>
      </c>
      <c r="HB537">
        <v>0</v>
      </c>
      <c r="IK537">
        <v>0</v>
      </c>
    </row>
    <row r="538" spans="1:255" x14ac:dyDescent="0.2">
      <c r="A538" s="2">
        <v>18</v>
      </c>
      <c r="B538" s="2">
        <v>1</v>
      </c>
      <c r="C538" s="2">
        <v>1039</v>
      </c>
      <c r="D538" s="2"/>
      <c r="E538" s="2" t="s">
        <v>809</v>
      </c>
      <c r="F538" s="2" t="s">
        <v>691</v>
      </c>
      <c r="G538" s="2" t="s">
        <v>692</v>
      </c>
      <c r="H538" s="2" t="s">
        <v>440</v>
      </c>
      <c r="I538" s="2">
        <f>I532*J538</f>
        <v>46</v>
      </c>
      <c r="J538" s="2">
        <v>98.081023454157787</v>
      </c>
      <c r="K538" s="2"/>
      <c r="L538" s="2"/>
      <c r="M538" s="2"/>
      <c r="N538" s="2"/>
      <c r="O538" s="2">
        <f t="shared" si="611"/>
        <v>2116.92</v>
      </c>
      <c r="P538" s="2">
        <f t="shared" si="612"/>
        <v>2116.92</v>
      </c>
      <c r="Q538" s="2">
        <f t="shared" si="613"/>
        <v>0</v>
      </c>
      <c r="R538" s="2">
        <f t="shared" si="614"/>
        <v>0</v>
      </c>
      <c r="S538" s="2">
        <f t="shared" si="615"/>
        <v>0</v>
      </c>
      <c r="T538" s="2">
        <f t="shared" si="616"/>
        <v>0</v>
      </c>
      <c r="U538" s="2">
        <f t="shared" si="617"/>
        <v>0</v>
      </c>
      <c r="V538" s="2">
        <f t="shared" si="618"/>
        <v>0</v>
      </c>
      <c r="W538" s="2">
        <f t="shared" si="619"/>
        <v>0</v>
      </c>
      <c r="X538" s="2">
        <f t="shared" si="620"/>
        <v>0</v>
      </c>
      <c r="Y538" s="2">
        <f t="shared" si="621"/>
        <v>0</v>
      </c>
      <c r="Z538" s="2"/>
      <c r="AA538" s="2">
        <v>16697018</v>
      </c>
      <c r="AB538" s="2">
        <f t="shared" si="622"/>
        <v>46.02</v>
      </c>
      <c r="AC538" s="2">
        <f t="shared" si="623"/>
        <v>46.02</v>
      </c>
      <c r="AD538" s="2">
        <f t="shared" si="645"/>
        <v>0</v>
      </c>
      <c r="AE538" s="2">
        <f t="shared" si="646"/>
        <v>0</v>
      </c>
      <c r="AF538" s="2">
        <f t="shared" si="646"/>
        <v>0</v>
      </c>
      <c r="AG538" s="2">
        <f t="shared" si="624"/>
        <v>0</v>
      </c>
      <c r="AH538" s="2">
        <f t="shared" si="647"/>
        <v>0</v>
      </c>
      <c r="AI538" s="2">
        <f t="shared" si="647"/>
        <v>0</v>
      </c>
      <c r="AJ538" s="2">
        <f t="shared" si="625"/>
        <v>0</v>
      </c>
      <c r="AK538" s="2">
        <v>46.02</v>
      </c>
      <c r="AL538" s="2">
        <v>46.02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115</v>
      </c>
      <c r="AU538" s="2">
        <v>71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6</v>
      </c>
      <c r="BE538" s="2" t="s">
        <v>6</v>
      </c>
      <c r="BF538" s="2" t="s">
        <v>6</v>
      </c>
      <c r="BG538" s="2" t="s">
        <v>6</v>
      </c>
      <c r="BH538" s="2">
        <v>3</v>
      </c>
      <c r="BI538" s="2">
        <v>1</v>
      </c>
      <c r="BJ538" s="2" t="s">
        <v>693</v>
      </c>
      <c r="BK538" s="2"/>
      <c r="BL538" s="2"/>
      <c r="BM538" s="2">
        <v>16001</v>
      </c>
      <c r="BN538" s="2">
        <v>0</v>
      </c>
      <c r="BO538" s="2" t="s">
        <v>6</v>
      </c>
      <c r="BP538" s="2">
        <v>0</v>
      </c>
      <c r="BQ538" s="2">
        <v>2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6</v>
      </c>
      <c r="BZ538" s="2">
        <v>128</v>
      </c>
      <c r="CA538" s="2">
        <v>83</v>
      </c>
      <c r="CB538" s="2"/>
      <c r="CC538" s="2"/>
      <c r="CD538" s="2"/>
      <c r="CE538" s="2"/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6</v>
      </c>
      <c r="CO538" s="2">
        <v>0</v>
      </c>
      <c r="CP538" s="2">
        <f t="shared" si="626"/>
        <v>2116.92</v>
      </c>
      <c r="CQ538" s="2">
        <f t="shared" si="627"/>
        <v>46.02</v>
      </c>
      <c r="CR538" s="2">
        <f t="shared" si="628"/>
        <v>0</v>
      </c>
      <c r="CS538" s="2">
        <f t="shared" si="629"/>
        <v>0</v>
      </c>
      <c r="CT538" s="2">
        <f t="shared" si="630"/>
        <v>0</v>
      </c>
      <c r="CU538" s="2">
        <f t="shared" si="631"/>
        <v>0</v>
      </c>
      <c r="CV538" s="2">
        <f t="shared" si="632"/>
        <v>0</v>
      </c>
      <c r="CW538" s="2">
        <f t="shared" si="633"/>
        <v>0</v>
      </c>
      <c r="CX538" s="2">
        <f t="shared" si="634"/>
        <v>0</v>
      </c>
      <c r="CY538" s="2">
        <f t="shared" si="635"/>
        <v>0</v>
      </c>
      <c r="CZ538" s="2">
        <f t="shared" si="636"/>
        <v>0</v>
      </c>
      <c r="DA538" s="2"/>
      <c r="DB538" s="2"/>
      <c r="DC538" s="2" t="s">
        <v>6</v>
      </c>
      <c r="DD538" s="2" t="s">
        <v>6</v>
      </c>
      <c r="DE538" s="2" t="s">
        <v>6</v>
      </c>
      <c r="DF538" s="2" t="s">
        <v>6</v>
      </c>
      <c r="DG538" s="2" t="s">
        <v>6</v>
      </c>
      <c r="DH538" s="2" t="s">
        <v>6</v>
      </c>
      <c r="DI538" s="2" t="s">
        <v>6</v>
      </c>
      <c r="DJ538" s="2" t="s">
        <v>6</v>
      </c>
      <c r="DK538" s="2" t="s">
        <v>6</v>
      </c>
      <c r="DL538" s="2" t="s">
        <v>6</v>
      </c>
      <c r="DM538" s="2" t="s">
        <v>6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1010</v>
      </c>
      <c r="DV538" s="2" t="s">
        <v>440</v>
      </c>
      <c r="DW538" s="2" t="s">
        <v>440</v>
      </c>
      <c r="DX538" s="2">
        <v>1</v>
      </c>
      <c r="DY538" s="2"/>
      <c r="DZ538" s="2"/>
      <c r="EA538" s="2"/>
      <c r="EB538" s="2"/>
      <c r="EC538" s="2"/>
      <c r="ED538" s="2"/>
      <c r="EE538" s="2">
        <v>16510514</v>
      </c>
      <c r="EF538" s="2">
        <v>2</v>
      </c>
      <c r="EG538" s="2" t="s">
        <v>40</v>
      </c>
      <c r="EH538" s="2">
        <v>0</v>
      </c>
      <c r="EI538" s="2" t="s">
        <v>6</v>
      </c>
      <c r="EJ538" s="2">
        <v>1</v>
      </c>
      <c r="EK538" s="2">
        <v>16001</v>
      </c>
      <c r="EL538" s="2" t="s">
        <v>563</v>
      </c>
      <c r="EM538" s="2" t="s">
        <v>564</v>
      </c>
      <c r="EN538" s="2"/>
      <c r="EO538" s="2" t="s">
        <v>6</v>
      </c>
      <c r="EP538" s="2"/>
      <c r="EQ538" s="2">
        <v>0</v>
      </c>
      <c r="ER538" s="2">
        <v>46.02</v>
      </c>
      <c r="ES538" s="2">
        <v>46.02</v>
      </c>
      <c r="ET538" s="2">
        <v>0</v>
      </c>
      <c r="EU538" s="2">
        <v>0</v>
      </c>
      <c r="EV538" s="2">
        <v>0</v>
      </c>
      <c r="EW538" s="2">
        <v>0</v>
      </c>
      <c r="EX538" s="2">
        <v>0</v>
      </c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637"/>
        <v>0</v>
      </c>
      <c r="FS538" s="2">
        <v>0</v>
      </c>
      <c r="FT538" s="2" t="s">
        <v>44</v>
      </c>
      <c r="FU538" s="2" t="s">
        <v>45</v>
      </c>
      <c r="FV538" s="2"/>
      <c r="FW538" s="2"/>
      <c r="FX538" s="2">
        <v>115.2</v>
      </c>
      <c r="FY538" s="2">
        <v>70.55</v>
      </c>
      <c r="FZ538" s="2"/>
      <c r="GA538" s="2" t="s">
        <v>6</v>
      </c>
      <c r="GB538" s="2"/>
      <c r="GC538" s="2"/>
      <c r="GD538" s="2">
        <v>0</v>
      </c>
      <c r="GE538" s="2"/>
      <c r="GF538" s="2">
        <v>177461773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0</v>
      </c>
      <c r="GL538" s="2">
        <f t="shared" si="638"/>
        <v>0</v>
      </c>
      <c r="GM538" s="2">
        <f t="shared" si="639"/>
        <v>2116.92</v>
      </c>
      <c r="GN538" s="2">
        <f t="shared" si="640"/>
        <v>2116.92</v>
      </c>
      <c r="GO538" s="2">
        <f t="shared" si="641"/>
        <v>0</v>
      </c>
      <c r="GP538" s="2">
        <f t="shared" si="642"/>
        <v>0</v>
      </c>
      <c r="GQ538" s="2"/>
      <c r="GR538" s="2">
        <v>0</v>
      </c>
      <c r="GS538" s="2">
        <v>3</v>
      </c>
      <c r="GT538" s="2">
        <v>0</v>
      </c>
      <c r="GU538" s="2" t="s">
        <v>6</v>
      </c>
      <c r="GV538" s="2">
        <f t="shared" si="643"/>
        <v>0</v>
      </c>
      <c r="GW538" s="2">
        <v>1</v>
      </c>
      <c r="GX538" s="2">
        <f t="shared" si="644"/>
        <v>0</v>
      </c>
      <c r="GY538" s="2"/>
      <c r="GZ538" s="2"/>
      <c r="HA538" s="2">
        <v>0</v>
      </c>
      <c r="HB538" s="2">
        <v>0</v>
      </c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18</v>
      </c>
      <c r="B539">
        <v>1</v>
      </c>
      <c r="C539">
        <v>1053</v>
      </c>
      <c r="E539" t="s">
        <v>809</v>
      </c>
      <c r="F539" t="s">
        <v>691</v>
      </c>
      <c r="G539" t="s">
        <v>692</v>
      </c>
      <c r="H539" t="s">
        <v>440</v>
      </c>
      <c r="I539">
        <f>I533*J539</f>
        <v>46</v>
      </c>
      <c r="J539">
        <v>98.081023454157787</v>
      </c>
      <c r="O539">
        <f t="shared" si="611"/>
        <v>13887</v>
      </c>
      <c r="P539">
        <f t="shared" si="612"/>
        <v>13887</v>
      </c>
      <c r="Q539">
        <f t="shared" si="613"/>
        <v>0</v>
      </c>
      <c r="R539">
        <f t="shared" si="614"/>
        <v>0</v>
      </c>
      <c r="S539">
        <f t="shared" si="615"/>
        <v>0</v>
      </c>
      <c r="T539">
        <f t="shared" si="616"/>
        <v>0</v>
      </c>
      <c r="U539">
        <f t="shared" si="617"/>
        <v>0</v>
      </c>
      <c r="V539">
        <f t="shared" si="618"/>
        <v>0</v>
      </c>
      <c r="W539">
        <f t="shared" si="619"/>
        <v>0</v>
      </c>
      <c r="X539">
        <f t="shared" si="620"/>
        <v>0</v>
      </c>
      <c r="Y539">
        <f t="shared" si="621"/>
        <v>0</v>
      </c>
      <c r="AA539">
        <v>16697019</v>
      </c>
      <c r="AB539">
        <f t="shared" si="622"/>
        <v>46.02</v>
      </c>
      <c r="AC539">
        <f t="shared" si="623"/>
        <v>46.02</v>
      </c>
      <c r="AD539">
        <f t="shared" si="645"/>
        <v>0</v>
      </c>
      <c r="AE539">
        <f t="shared" si="646"/>
        <v>0</v>
      </c>
      <c r="AF539">
        <f t="shared" si="646"/>
        <v>0</v>
      </c>
      <c r="AG539">
        <f t="shared" si="624"/>
        <v>0</v>
      </c>
      <c r="AH539">
        <f t="shared" si="647"/>
        <v>0</v>
      </c>
      <c r="AI539">
        <f t="shared" si="647"/>
        <v>0</v>
      </c>
      <c r="AJ539">
        <f t="shared" si="625"/>
        <v>0</v>
      </c>
      <c r="AK539">
        <v>46.02</v>
      </c>
      <c r="AL539">
        <v>46.02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115</v>
      </c>
      <c r="AU539">
        <v>71</v>
      </c>
      <c r="AV539">
        <v>1</v>
      </c>
      <c r="AW539">
        <v>1</v>
      </c>
      <c r="AZ539">
        <v>6.56</v>
      </c>
      <c r="BA539">
        <v>1</v>
      </c>
      <c r="BB539">
        <v>1</v>
      </c>
      <c r="BC539">
        <v>6.56</v>
      </c>
      <c r="BD539" t="s">
        <v>6</v>
      </c>
      <c r="BE539" t="s">
        <v>6</v>
      </c>
      <c r="BF539" t="s">
        <v>6</v>
      </c>
      <c r="BG539" t="s">
        <v>6</v>
      </c>
      <c r="BH539">
        <v>3</v>
      </c>
      <c r="BI539">
        <v>1</v>
      </c>
      <c r="BJ539" t="s">
        <v>693</v>
      </c>
      <c r="BM539">
        <v>16001</v>
      </c>
      <c r="BN539">
        <v>0</v>
      </c>
      <c r="BO539" t="s">
        <v>6</v>
      </c>
      <c r="BP539">
        <v>0</v>
      </c>
      <c r="BQ539">
        <v>2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6</v>
      </c>
      <c r="BZ539">
        <v>128</v>
      </c>
      <c r="CA539">
        <v>83</v>
      </c>
      <c r="CF539">
        <v>0</v>
      </c>
      <c r="CG539">
        <v>0</v>
      </c>
      <c r="CM539">
        <v>0</v>
      </c>
      <c r="CN539" t="s">
        <v>6</v>
      </c>
      <c r="CO539">
        <v>0</v>
      </c>
      <c r="CP539">
        <f t="shared" si="626"/>
        <v>13887</v>
      </c>
      <c r="CQ539">
        <f t="shared" si="627"/>
        <v>301.89120000000003</v>
      </c>
      <c r="CR539">
        <f t="shared" si="628"/>
        <v>0</v>
      </c>
      <c r="CS539">
        <f t="shared" si="629"/>
        <v>0</v>
      </c>
      <c r="CT539">
        <f t="shared" si="630"/>
        <v>0</v>
      </c>
      <c r="CU539">
        <f t="shared" si="631"/>
        <v>0</v>
      </c>
      <c r="CV539">
        <f t="shared" si="632"/>
        <v>0</v>
      </c>
      <c r="CW539">
        <f t="shared" si="633"/>
        <v>0</v>
      </c>
      <c r="CX539">
        <f t="shared" si="634"/>
        <v>0</v>
      </c>
      <c r="CY539">
        <f t="shared" si="635"/>
        <v>0</v>
      </c>
      <c r="CZ539">
        <f t="shared" si="636"/>
        <v>0</v>
      </c>
      <c r="DC539" t="s">
        <v>6</v>
      </c>
      <c r="DD539" t="s">
        <v>6</v>
      </c>
      <c r="DE539" t="s">
        <v>6</v>
      </c>
      <c r="DF539" t="s">
        <v>6</v>
      </c>
      <c r="DG539" t="s">
        <v>6</v>
      </c>
      <c r="DH539" t="s">
        <v>6</v>
      </c>
      <c r="DI539" t="s">
        <v>6</v>
      </c>
      <c r="DJ539" t="s">
        <v>6</v>
      </c>
      <c r="DK539" t="s">
        <v>6</v>
      </c>
      <c r="DL539" t="s">
        <v>6</v>
      </c>
      <c r="DM539" t="s">
        <v>6</v>
      </c>
      <c r="DN539">
        <v>0</v>
      </c>
      <c r="DO539">
        <v>0</v>
      </c>
      <c r="DP539">
        <v>1</v>
      </c>
      <c r="DQ539">
        <v>1</v>
      </c>
      <c r="DU539">
        <v>1010</v>
      </c>
      <c r="DV539" t="s">
        <v>440</v>
      </c>
      <c r="DW539" t="s">
        <v>440</v>
      </c>
      <c r="DX539">
        <v>1</v>
      </c>
      <c r="EE539">
        <v>16510514</v>
      </c>
      <c r="EF539">
        <v>2</v>
      </c>
      <c r="EG539" t="s">
        <v>40</v>
      </c>
      <c r="EH539">
        <v>0</v>
      </c>
      <c r="EI539" t="s">
        <v>6</v>
      </c>
      <c r="EJ539">
        <v>1</v>
      </c>
      <c r="EK539">
        <v>16001</v>
      </c>
      <c r="EL539" t="s">
        <v>563</v>
      </c>
      <c r="EM539" t="s">
        <v>564</v>
      </c>
      <c r="EO539" t="s">
        <v>6</v>
      </c>
      <c r="EQ539">
        <v>0</v>
      </c>
      <c r="ER539">
        <v>46.02</v>
      </c>
      <c r="ES539">
        <v>46.02</v>
      </c>
      <c r="ET539">
        <v>0</v>
      </c>
      <c r="EU539">
        <v>0</v>
      </c>
      <c r="EV539">
        <v>0</v>
      </c>
      <c r="EW539">
        <v>0</v>
      </c>
      <c r="EX539">
        <v>0</v>
      </c>
      <c r="FQ539">
        <v>0</v>
      </c>
      <c r="FR539">
        <f t="shared" si="637"/>
        <v>0</v>
      </c>
      <c r="FS539">
        <v>0</v>
      </c>
      <c r="FT539" t="s">
        <v>44</v>
      </c>
      <c r="FU539" t="s">
        <v>45</v>
      </c>
      <c r="FX539">
        <v>115.2</v>
      </c>
      <c r="FY539">
        <v>70.55</v>
      </c>
      <c r="GA539" t="s">
        <v>6</v>
      </c>
      <c r="GD539">
        <v>0</v>
      </c>
      <c r="GF539">
        <v>177461773</v>
      </c>
      <c r="GG539">
        <v>1</v>
      </c>
      <c r="GH539">
        <v>1</v>
      </c>
      <c r="GI539">
        <v>4</v>
      </c>
      <c r="GJ539">
        <v>0</v>
      </c>
      <c r="GK539">
        <f>ROUND(R539*(S12)/100,2)</f>
        <v>0</v>
      </c>
      <c r="GL539">
        <f t="shared" si="638"/>
        <v>0</v>
      </c>
      <c r="GM539">
        <f t="shared" si="639"/>
        <v>13887</v>
      </c>
      <c r="GN539">
        <f t="shared" si="640"/>
        <v>13887</v>
      </c>
      <c r="GO539">
        <f t="shared" si="641"/>
        <v>0</v>
      </c>
      <c r="GP539">
        <f t="shared" si="642"/>
        <v>0</v>
      </c>
      <c r="GR539">
        <v>0</v>
      </c>
      <c r="GS539">
        <v>3</v>
      </c>
      <c r="GT539">
        <v>0</v>
      </c>
      <c r="GU539" t="s">
        <v>6</v>
      </c>
      <c r="GV539">
        <f t="shared" si="643"/>
        <v>0</v>
      </c>
      <c r="GW539">
        <v>1</v>
      </c>
      <c r="GX539">
        <f t="shared" si="644"/>
        <v>0</v>
      </c>
      <c r="HA539">
        <v>0</v>
      </c>
      <c r="HB539">
        <v>0</v>
      </c>
      <c r="IK539">
        <v>0</v>
      </c>
    </row>
    <row r="540" spans="1:255" x14ac:dyDescent="0.2">
      <c r="A540" s="2">
        <v>18</v>
      </c>
      <c r="B540" s="2">
        <v>1</v>
      </c>
      <c r="C540" s="2">
        <v>1041</v>
      </c>
      <c r="D540" s="2"/>
      <c r="E540" s="2" t="s">
        <v>810</v>
      </c>
      <c r="F540" s="2" t="s">
        <v>811</v>
      </c>
      <c r="G540" s="2" t="s">
        <v>812</v>
      </c>
      <c r="H540" s="2" t="s">
        <v>363</v>
      </c>
      <c r="I540" s="2">
        <f>I532*J540</f>
        <v>47.134500000000003</v>
      </c>
      <c r="J540" s="2">
        <v>100.50000000000001</v>
      </c>
      <c r="K540" s="2"/>
      <c r="L540" s="2"/>
      <c r="M540" s="2"/>
      <c r="N540" s="2"/>
      <c r="O540" s="2">
        <f t="shared" si="611"/>
        <v>545.82000000000005</v>
      </c>
      <c r="P540" s="2">
        <f t="shared" si="612"/>
        <v>545.82000000000005</v>
      </c>
      <c r="Q540" s="2">
        <f t="shared" si="613"/>
        <v>0</v>
      </c>
      <c r="R540" s="2">
        <f t="shared" si="614"/>
        <v>0</v>
      </c>
      <c r="S540" s="2">
        <f t="shared" si="615"/>
        <v>0</v>
      </c>
      <c r="T540" s="2">
        <f t="shared" si="616"/>
        <v>0</v>
      </c>
      <c r="U540" s="2">
        <f t="shared" si="617"/>
        <v>0</v>
      </c>
      <c r="V540" s="2">
        <f t="shared" si="618"/>
        <v>0</v>
      </c>
      <c r="W540" s="2">
        <f t="shared" si="619"/>
        <v>0</v>
      </c>
      <c r="X540" s="2">
        <f t="shared" si="620"/>
        <v>0</v>
      </c>
      <c r="Y540" s="2">
        <f t="shared" si="621"/>
        <v>0</v>
      </c>
      <c r="Z540" s="2"/>
      <c r="AA540" s="2">
        <v>16697018</v>
      </c>
      <c r="AB540" s="2">
        <f t="shared" si="622"/>
        <v>11.58</v>
      </c>
      <c r="AC540" s="2">
        <f t="shared" si="623"/>
        <v>11.58</v>
      </c>
      <c r="AD540" s="2">
        <f t="shared" si="645"/>
        <v>0</v>
      </c>
      <c r="AE540" s="2">
        <f t="shared" si="646"/>
        <v>0</v>
      </c>
      <c r="AF540" s="2">
        <f t="shared" si="646"/>
        <v>0</v>
      </c>
      <c r="AG540" s="2">
        <f t="shared" si="624"/>
        <v>0</v>
      </c>
      <c r="AH540" s="2">
        <f t="shared" si="647"/>
        <v>0</v>
      </c>
      <c r="AI540" s="2">
        <f t="shared" si="647"/>
        <v>0</v>
      </c>
      <c r="AJ540" s="2">
        <f t="shared" si="625"/>
        <v>0</v>
      </c>
      <c r="AK540" s="2">
        <v>11.58</v>
      </c>
      <c r="AL540" s="2">
        <v>11.58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115</v>
      </c>
      <c r="AU540" s="2">
        <v>71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6</v>
      </c>
      <c r="BE540" s="2" t="s">
        <v>6</v>
      </c>
      <c r="BF540" s="2" t="s">
        <v>6</v>
      </c>
      <c r="BG540" s="2" t="s">
        <v>6</v>
      </c>
      <c r="BH540" s="2">
        <v>3</v>
      </c>
      <c r="BI540" s="2">
        <v>1</v>
      </c>
      <c r="BJ540" s="2" t="s">
        <v>813</v>
      </c>
      <c r="BK540" s="2"/>
      <c r="BL540" s="2"/>
      <c r="BM540" s="2">
        <v>16001</v>
      </c>
      <c r="BN540" s="2">
        <v>0</v>
      </c>
      <c r="BO540" s="2" t="s">
        <v>6</v>
      </c>
      <c r="BP540" s="2">
        <v>0</v>
      </c>
      <c r="BQ540" s="2">
        <v>2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6</v>
      </c>
      <c r="BZ540" s="2">
        <v>128</v>
      </c>
      <c r="CA540" s="2">
        <v>83</v>
      </c>
      <c r="CB540" s="2"/>
      <c r="CC540" s="2"/>
      <c r="CD540" s="2"/>
      <c r="CE540" s="2"/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6</v>
      </c>
      <c r="CO540" s="2">
        <v>0</v>
      </c>
      <c r="CP540" s="2">
        <f t="shared" si="626"/>
        <v>545.82000000000005</v>
      </c>
      <c r="CQ540" s="2">
        <f t="shared" si="627"/>
        <v>11.58</v>
      </c>
      <c r="CR540" s="2">
        <f t="shared" si="628"/>
        <v>0</v>
      </c>
      <c r="CS540" s="2">
        <f t="shared" si="629"/>
        <v>0</v>
      </c>
      <c r="CT540" s="2">
        <f t="shared" si="630"/>
        <v>0</v>
      </c>
      <c r="CU540" s="2">
        <f t="shared" si="631"/>
        <v>0</v>
      </c>
      <c r="CV540" s="2">
        <f t="shared" si="632"/>
        <v>0</v>
      </c>
      <c r="CW540" s="2">
        <f t="shared" si="633"/>
        <v>0</v>
      </c>
      <c r="CX540" s="2">
        <f t="shared" si="634"/>
        <v>0</v>
      </c>
      <c r="CY540" s="2">
        <f t="shared" si="635"/>
        <v>0</v>
      </c>
      <c r="CZ540" s="2">
        <f t="shared" si="636"/>
        <v>0</v>
      </c>
      <c r="DA540" s="2"/>
      <c r="DB540" s="2"/>
      <c r="DC540" s="2" t="s">
        <v>6</v>
      </c>
      <c r="DD540" s="2" t="s">
        <v>6</v>
      </c>
      <c r="DE540" s="2" t="s">
        <v>6</v>
      </c>
      <c r="DF540" s="2" t="s">
        <v>6</v>
      </c>
      <c r="DG540" s="2" t="s">
        <v>6</v>
      </c>
      <c r="DH540" s="2" t="s">
        <v>6</v>
      </c>
      <c r="DI540" s="2" t="s">
        <v>6</v>
      </c>
      <c r="DJ540" s="2" t="s">
        <v>6</v>
      </c>
      <c r="DK540" s="2" t="s">
        <v>6</v>
      </c>
      <c r="DL540" s="2" t="s">
        <v>6</v>
      </c>
      <c r="DM540" s="2" t="s">
        <v>6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1003</v>
      </c>
      <c r="DV540" s="2" t="s">
        <v>363</v>
      </c>
      <c r="DW540" s="2" t="s">
        <v>363</v>
      </c>
      <c r="DX540" s="2">
        <v>1</v>
      </c>
      <c r="DY540" s="2"/>
      <c r="DZ540" s="2"/>
      <c r="EA540" s="2"/>
      <c r="EB540" s="2"/>
      <c r="EC540" s="2"/>
      <c r="ED540" s="2"/>
      <c r="EE540" s="2">
        <v>16510514</v>
      </c>
      <c r="EF540" s="2">
        <v>2</v>
      </c>
      <c r="EG540" s="2" t="s">
        <v>40</v>
      </c>
      <c r="EH540" s="2">
        <v>0</v>
      </c>
      <c r="EI540" s="2" t="s">
        <v>6</v>
      </c>
      <c r="EJ540" s="2">
        <v>1</v>
      </c>
      <c r="EK540" s="2">
        <v>16001</v>
      </c>
      <c r="EL540" s="2" t="s">
        <v>563</v>
      </c>
      <c r="EM540" s="2" t="s">
        <v>564</v>
      </c>
      <c r="EN540" s="2"/>
      <c r="EO540" s="2" t="s">
        <v>6</v>
      </c>
      <c r="EP540" s="2"/>
      <c r="EQ540" s="2">
        <v>0</v>
      </c>
      <c r="ER540" s="2">
        <v>11.58</v>
      </c>
      <c r="ES540" s="2">
        <v>11.58</v>
      </c>
      <c r="ET540" s="2">
        <v>0</v>
      </c>
      <c r="EU540" s="2">
        <v>0</v>
      </c>
      <c r="EV540" s="2">
        <v>0</v>
      </c>
      <c r="EW540" s="2">
        <v>0</v>
      </c>
      <c r="EX540" s="2">
        <v>0</v>
      </c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637"/>
        <v>0</v>
      </c>
      <c r="FS540" s="2">
        <v>0</v>
      </c>
      <c r="FT540" s="2" t="s">
        <v>44</v>
      </c>
      <c r="FU540" s="2" t="s">
        <v>45</v>
      </c>
      <c r="FV540" s="2"/>
      <c r="FW540" s="2"/>
      <c r="FX540" s="2">
        <v>115.2</v>
      </c>
      <c r="FY540" s="2">
        <v>70.55</v>
      </c>
      <c r="FZ540" s="2"/>
      <c r="GA540" s="2" t="s">
        <v>6</v>
      </c>
      <c r="GB540" s="2"/>
      <c r="GC540" s="2"/>
      <c r="GD540" s="2">
        <v>0</v>
      </c>
      <c r="GE540" s="2"/>
      <c r="GF540" s="2">
        <v>-1713324949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638"/>
        <v>0</v>
      </c>
      <c r="GM540" s="2">
        <f t="shared" si="639"/>
        <v>545.82000000000005</v>
      </c>
      <c r="GN540" s="2">
        <f t="shared" si="640"/>
        <v>545.82000000000005</v>
      </c>
      <c r="GO540" s="2">
        <f t="shared" si="641"/>
        <v>0</v>
      </c>
      <c r="GP540" s="2">
        <f t="shared" si="642"/>
        <v>0</v>
      </c>
      <c r="GQ540" s="2"/>
      <c r="GR540" s="2">
        <v>0</v>
      </c>
      <c r="GS540" s="2">
        <v>3</v>
      </c>
      <c r="GT540" s="2">
        <v>0</v>
      </c>
      <c r="GU540" s="2" t="s">
        <v>6</v>
      </c>
      <c r="GV540" s="2">
        <f t="shared" si="643"/>
        <v>0</v>
      </c>
      <c r="GW540" s="2">
        <v>1</v>
      </c>
      <c r="GX540" s="2">
        <f t="shared" si="644"/>
        <v>0</v>
      </c>
      <c r="GY540" s="2"/>
      <c r="GZ540" s="2"/>
      <c r="HA540" s="2">
        <v>0</v>
      </c>
      <c r="HB540" s="2">
        <v>0</v>
      </c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18</v>
      </c>
      <c r="B541">
        <v>1</v>
      </c>
      <c r="C541">
        <v>1055</v>
      </c>
      <c r="E541" t="s">
        <v>810</v>
      </c>
      <c r="F541" t="s">
        <v>811</v>
      </c>
      <c r="G541" t="s">
        <v>812</v>
      </c>
      <c r="H541" t="s">
        <v>363</v>
      </c>
      <c r="I541">
        <f>I533*J541</f>
        <v>47.134500000000003</v>
      </c>
      <c r="J541">
        <v>100.50000000000001</v>
      </c>
      <c r="O541">
        <f t="shared" si="611"/>
        <v>3580.56</v>
      </c>
      <c r="P541">
        <f t="shared" si="612"/>
        <v>3580.56</v>
      </c>
      <c r="Q541">
        <f t="shared" si="613"/>
        <v>0</v>
      </c>
      <c r="R541">
        <f t="shared" si="614"/>
        <v>0</v>
      </c>
      <c r="S541">
        <f t="shared" si="615"/>
        <v>0</v>
      </c>
      <c r="T541">
        <f t="shared" si="616"/>
        <v>0</v>
      </c>
      <c r="U541">
        <f t="shared" si="617"/>
        <v>0</v>
      </c>
      <c r="V541">
        <f t="shared" si="618"/>
        <v>0</v>
      </c>
      <c r="W541">
        <f t="shared" si="619"/>
        <v>0</v>
      </c>
      <c r="X541">
        <f t="shared" si="620"/>
        <v>0</v>
      </c>
      <c r="Y541">
        <f t="shared" si="621"/>
        <v>0</v>
      </c>
      <c r="AA541">
        <v>16697019</v>
      </c>
      <c r="AB541">
        <f t="shared" si="622"/>
        <v>11.58</v>
      </c>
      <c r="AC541">
        <f t="shared" si="623"/>
        <v>11.58</v>
      </c>
      <c r="AD541">
        <f t="shared" si="645"/>
        <v>0</v>
      </c>
      <c r="AE541">
        <f t="shared" si="646"/>
        <v>0</v>
      </c>
      <c r="AF541">
        <f t="shared" si="646"/>
        <v>0</v>
      </c>
      <c r="AG541">
        <f t="shared" si="624"/>
        <v>0</v>
      </c>
      <c r="AH541">
        <f t="shared" si="647"/>
        <v>0</v>
      </c>
      <c r="AI541">
        <f t="shared" si="647"/>
        <v>0</v>
      </c>
      <c r="AJ541">
        <f t="shared" si="625"/>
        <v>0</v>
      </c>
      <c r="AK541">
        <v>11.58</v>
      </c>
      <c r="AL541">
        <v>11.58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115</v>
      </c>
      <c r="AU541">
        <v>71</v>
      </c>
      <c r="AV541">
        <v>1</v>
      </c>
      <c r="AW541">
        <v>1</v>
      </c>
      <c r="AZ541">
        <v>6.56</v>
      </c>
      <c r="BA541">
        <v>1</v>
      </c>
      <c r="BB541">
        <v>1</v>
      </c>
      <c r="BC541">
        <v>6.56</v>
      </c>
      <c r="BD541" t="s">
        <v>6</v>
      </c>
      <c r="BE541" t="s">
        <v>6</v>
      </c>
      <c r="BF541" t="s">
        <v>6</v>
      </c>
      <c r="BG541" t="s">
        <v>6</v>
      </c>
      <c r="BH541">
        <v>3</v>
      </c>
      <c r="BI541">
        <v>1</v>
      </c>
      <c r="BJ541" t="s">
        <v>813</v>
      </c>
      <c r="BM541">
        <v>16001</v>
      </c>
      <c r="BN541">
        <v>0</v>
      </c>
      <c r="BO541" t="s">
        <v>6</v>
      </c>
      <c r="BP541">
        <v>0</v>
      </c>
      <c r="BQ541">
        <v>2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6</v>
      </c>
      <c r="BZ541">
        <v>128</v>
      </c>
      <c r="CA541">
        <v>83</v>
      </c>
      <c r="CF541">
        <v>0</v>
      </c>
      <c r="CG541">
        <v>0</v>
      </c>
      <c r="CM541">
        <v>0</v>
      </c>
      <c r="CN541" t="s">
        <v>6</v>
      </c>
      <c r="CO541">
        <v>0</v>
      </c>
      <c r="CP541">
        <f t="shared" si="626"/>
        <v>3580.56</v>
      </c>
      <c r="CQ541">
        <f t="shared" si="627"/>
        <v>75.964799999999997</v>
      </c>
      <c r="CR541">
        <f t="shared" si="628"/>
        <v>0</v>
      </c>
      <c r="CS541">
        <f t="shared" si="629"/>
        <v>0</v>
      </c>
      <c r="CT541">
        <f t="shared" si="630"/>
        <v>0</v>
      </c>
      <c r="CU541">
        <f t="shared" si="631"/>
        <v>0</v>
      </c>
      <c r="CV541">
        <f t="shared" si="632"/>
        <v>0</v>
      </c>
      <c r="CW541">
        <f t="shared" si="633"/>
        <v>0</v>
      </c>
      <c r="CX541">
        <f t="shared" si="634"/>
        <v>0</v>
      </c>
      <c r="CY541">
        <f t="shared" si="635"/>
        <v>0</v>
      </c>
      <c r="CZ541">
        <f t="shared" si="636"/>
        <v>0</v>
      </c>
      <c r="DC541" t="s">
        <v>6</v>
      </c>
      <c r="DD541" t="s">
        <v>6</v>
      </c>
      <c r="DE541" t="s">
        <v>6</v>
      </c>
      <c r="DF541" t="s">
        <v>6</v>
      </c>
      <c r="DG541" t="s">
        <v>6</v>
      </c>
      <c r="DH541" t="s">
        <v>6</v>
      </c>
      <c r="DI541" t="s">
        <v>6</v>
      </c>
      <c r="DJ541" t="s">
        <v>6</v>
      </c>
      <c r="DK541" t="s">
        <v>6</v>
      </c>
      <c r="DL541" t="s">
        <v>6</v>
      </c>
      <c r="DM541" t="s">
        <v>6</v>
      </c>
      <c r="DN541">
        <v>0</v>
      </c>
      <c r="DO541">
        <v>0</v>
      </c>
      <c r="DP541">
        <v>1</v>
      </c>
      <c r="DQ541">
        <v>1</v>
      </c>
      <c r="DU541">
        <v>1003</v>
      </c>
      <c r="DV541" t="s">
        <v>363</v>
      </c>
      <c r="DW541" t="s">
        <v>363</v>
      </c>
      <c r="DX541">
        <v>1</v>
      </c>
      <c r="EE541">
        <v>16510514</v>
      </c>
      <c r="EF541">
        <v>2</v>
      </c>
      <c r="EG541" t="s">
        <v>40</v>
      </c>
      <c r="EH541">
        <v>0</v>
      </c>
      <c r="EI541" t="s">
        <v>6</v>
      </c>
      <c r="EJ541">
        <v>1</v>
      </c>
      <c r="EK541">
        <v>16001</v>
      </c>
      <c r="EL541" t="s">
        <v>563</v>
      </c>
      <c r="EM541" t="s">
        <v>564</v>
      </c>
      <c r="EO541" t="s">
        <v>6</v>
      </c>
      <c r="EQ541">
        <v>0</v>
      </c>
      <c r="ER541">
        <v>11.58</v>
      </c>
      <c r="ES541">
        <v>11.58</v>
      </c>
      <c r="ET541">
        <v>0</v>
      </c>
      <c r="EU541">
        <v>0</v>
      </c>
      <c r="EV541">
        <v>0</v>
      </c>
      <c r="EW541">
        <v>0</v>
      </c>
      <c r="EX541">
        <v>0</v>
      </c>
      <c r="FQ541">
        <v>0</v>
      </c>
      <c r="FR541">
        <f t="shared" si="637"/>
        <v>0</v>
      </c>
      <c r="FS541">
        <v>0</v>
      </c>
      <c r="FT541" t="s">
        <v>44</v>
      </c>
      <c r="FU541" t="s">
        <v>45</v>
      </c>
      <c r="FX541">
        <v>115.2</v>
      </c>
      <c r="FY541">
        <v>70.55</v>
      </c>
      <c r="GA541" t="s">
        <v>6</v>
      </c>
      <c r="GD541">
        <v>0</v>
      </c>
      <c r="GF541">
        <v>-1713324949</v>
      </c>
      <c r="GG541">
        <v>1</v>
      </c>
      <c r="GH541">
        <v>1</v>
      </c>
      <c r="GI541">
        <v>4</v>
      </c>
      <c r="GJ541">
        <v>0</v>
      </c>
      <c r="GK541">
        <f>ROUND(R541*(S12)/100,2)</f>
        <v>0</v>
      </c>
      <c r="GL541">
        <f t="shared" si="638"/>
        <v>0</v>
      </c>
      <c r="GM541">
        <f t="shared" si="639"/>
        <v>3580.56</v>
      </c>
      <c r="GN541">
        <f t="shared" si="640"/>
        <v>3580.56</v>
      </c>
      <c r="GO541">
        <f t="shared" si="641"/>
        <v>0</v>
      </c>
      <c r="GP541">
        <f t="shared" si="642"/>
        <v>0</v>
      </c>
      <c r="GR541">
        <v>0</v>
      </c>
      <c r="GS541">
        <v>3</v>
      </c>
      <c r="GT541">
        <v>0</v>
      </c>
      <c r="GU541" t="s">
        <v>6</v>
      </c>
      <c r="GV541">
        <f t="shared" si="643"/>
        <v>0</v>
      </c>
      <c r="GW541">
        <v>1</v>
      </c>
      <c r="GX541">
        <f t="shared" si="644"/>
        <v>0</v>
      </c>
      <c r="HA541">
        <v>0</v>
      </c>
      <c r="HB541">
        <v>0</v>
      </c>
      <c r="IK541">
        <v>0</v>
      </c>
    </row>
    <row r="542" spans="1:255" x14ac:dyDescent="0.2">
      <c r="A542" s="2">
        <v>17</v>
      </c>
      <c r="B542" s="2">
        <v>1</v>
      </c>
      <c r="C542" s="2">
        <f>ROW(SmtRes!A1067)</f>
        <v>1067</v>
      </c>
      <c r="D542" s="2">
        <f>ROW(EtalonRes!A1050)</f>
        <v>1050</v>
      </c>
      <c r="E542" s="2" t="s">
        <v>814</v>
      </c>
      <c r="F542" s="2" t="s">
        <v>815</v>
      </c>
      <c r="G542" s="2" t="s">
        <v>816</v>
      </c>
      <c r="H542" s="2" t="s">
        <v>817</v>
      </c>
      <c r="I542" s="2">
        <f>ROUND(1.996/100,9)</f>
        <v>1.9959999999999999E-2</v>
      </c>
      <c r="J542" s="2">
        <v>0</v>
      </c>
      <c r="K542" s="2"/>
      <c r="L542" s="2"/>
      <c r="M542" s="2"/>
      <c r="N542" s="2"/>
      <c r="O542" s="2">
        <f t="shared" si="611"/>
        <v>41.49</v>
      </c>
      <c r="P542" s="2">
        <f t="shared" si="612"/>
        <v>23.18</v>
      </c>
      <c r="Q542" s="2">
        <f t="shared" si="613"/>
        <v>4.8</v>
      </c>
      <c r="R542" s="2">
        <f t="shared" si="614"/>
        <v>0.97</v>
      </c>
      <c r="S542" s="2">
        <f t="shared" si="615"/>
        <v>13.51</v>
      </c>
      <c r="T542" s="2">
        <f t="shared" si="616"/>
        <v>0</v>
      </c>
      <c r="U542" s="2">
        <f t="shared" si="617"/>
        <v>1.5057823999999995</v>
      </c>
      <c r="V542" s="2">
        <f t="shared" si="618"/>
        <v>7.8093499999999982E-2</v>
      </c>
      <c r="W542" s="2">
        <f t="shared" si="619"/>
        <v>0</v>
      </c>
      <c r="X542" s="2">
        <f t="shared" si="620"/>
        <v>16.649999999999999</v>
      </c>
      <c r="Y542" s="2">
        <f t="shared" si="621"/>
        <v>10.28</v>
      </c>
      <c r="Z542" s="2"/>
      <c r="AA542" s="2">
        <v>16697018</v>
      </c>
      <c r="AB542" s="2">
        <f t="shared" si="622"/>
        <v>2078.6799999999998</v>
      </c>
      <c r="AC542" s="2">
        <f t="shared" si="623"/>
        <v>1161.26</v>
      </c>
      <c r="AD542" s="2">
        <f>ROUND(((((ET542*1.25))-((EU542*1.25)))+AE542),2)</f>
        <v>240.73</v>
      </c>
      <c r="AE542" s="2">
        <f>ROUND(((EU542*1.25)),2)</f>
        <v>48.44</v>
      </c>
      <c r="AF542" s="2">
        <f>ROUND(((EV542*1.15)),2)</f>
        <v>676.69</v>
      </c>
      <c r="AG542" s="2">
        <f t="shared" si="624"/>
        <v>0</v>
      </c>
      <c r="AH542" s="2">
        <f>((EW542*1.15))</f>
        <v>75.439999999999984</v>
      </c>
      <c r="AI542" s="2">
        <f>((EX542*1.25))</f>
        <v>3.9124999999999996</v>
      </c>
      <c r="AJ542" s="2">
        <f t="shared" si="625"/>
        <v>0</v>
      </c>
      <c r="AK542" s="2">
        <v>1942.27</v>
      </c>
      <c r="AL542" s="2">
        <v>1161.26</v>
      </c>
      <c r="AM542" s="2">
        <v>192.58</v>
      </c>
      <c r="AN542" s="2">
        <v>38.75</v>
      </c>
      <c r="AO542" s="2">
        <v>588.42999999999995</v>
      </c>
      <c r="AP542" s="2">
        <v>0</v>
      </c>
      <c r="AQ542" s="2">
        <v>65.599999999999994</v>
      </c>
      <c r="AR542" s="2">
        <v>3.13</v>
      </c>
      <c r="AS542" s="2">
        <v>0</v>
      </c>
      <c r="AT542" s="2">
        <v>115</v>
      </c>
      <c r="AU542" s="2">
        <v>71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6</v>
      </c>
      <c r="BE542" s="2" t="s">
        <v>6</v>
      </c>
      <c r="BF542" s="2" t="s">
        <v>6</v>
      </c>
      <c r="BG542" s="2" t="s">
        <v>6</v>
      </c>
      <c r="BH542" s="2">
        <v>0</v>
      </c>
      <c r="BI542" s="2">
        <v>1</v>
      </c>
      <c r="BJ542" s="2" t="s">
        <v>818</v>
      </c>
      <c r="BK542" s="2"/>
      <c r="BL542" s="2"/>
      <c r="BM542" s="2">
        <v>18001</v>
      </c>
      <c r="BN542" s="2">
        <v>0</v>
      </c>
      <c r="BO542" s="2" t="s">
        <v>6</v>
      </c>
      <c r="BP542" s="2">
        <v>0</v>
      </c>
      <c r="BQ542" s="2">
        <v>2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6</v>
      </c>
      <c r="BZ542" s="2">
        <v>128</v>
      </c>
      <c r="CA542" s="2">
        <v>83</v>
      </c>
      <c r="CB542" s="2"/>
      <c r="CC542" s="2"/>
      <c r="CD542" s="2"/>
      <c r="CE542" s="2"/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1430</v>
      </c>
      <c r="CO542" s="2">
        <v>0</v>
      </c>
      <c r="CP542" s="2">
        <f t="shared" si="626"/>
        <v>41.49</v>
      </c>
      <c r="CQ542" s="2">
        <f t="shared" si="627"/>
        <v>1161.26</v>
      </c>
      <c r="CR542" s="2">
        <f t="shared" si="628"/>
        <v>240.73</v>
      </c>
      <c r="CS542" s="2">
        <f t="shared" si="629"/>
        <v>48.44</v>
      </c>
      <c r="CT542" s="2">
        <f t="shared" si="630"/>
        <v>676.69</v>
      </c>
      <c r="CU542" s="2">
        <f t="shared" si="631"/>
        <v>0</v>
      </c>
      <c r="CV542" s="2">
        <f t="shared" si="632"/>
        <v>75.439999999999984</v>
      </c>
      <c r="CW542" s="2">
        <f t="shared" si="633"/>
        <v>3.9124999999999996</v>
      </c>
      <c r="CX542" s="2">
        <f t="shared" si="634"/>
        <v>0</v>
      </c>
      <c r="CY542" s="2">
        <f t="shared" si="635"/>
        <v>16.652000000000001</v>
      </c>
      <c r="CZ542" s="2">
        <f t="shared" si="636"/>
        <v>10.280799999999999</v>
      </c>
      <c r="DA542" s="2"/>
      <c r="DB542" s="2"/>
      <c r="DC542" s="2" t="s">
        <v>6</v>
      </c>
      <c r="DD542" s="2" t="s">
        <v>6</v>
      </c>
      <c r="DE542" s="2" t="s">
        <v>38</v>
      </c>
      <c r="DF542" s="2" t="s">
        <v>38</v>
      </c>
      <c r="DG542" s="2" t="s">
        <v>39</v>
      </c>
      <c r="DH542" s="2" t="s">
        <v>6</v>
      </c>
      <c r="DI542" s="2" t="s">
        <v>39</v>
      </c>
      <c r="DJ542" s="2" t="s">
        <v>38</v>
      </c>
      <c r="DK542" s="2" t="s">
        <v>6</v>
      </c>
      <c r="DL542" s="2" t="s">
        <v>6</v>
      </c>
      <c r="DM542" s="2" t="s">
        <v>6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1013</v>
      </c>
      <c r="DV542" s="2" t="s">
        <v>817</v>
      </c>
      <c r="DW542" s="2" t="s">
        <v>817</v>
      </c>
      <c r="DX542" s="2">
        <v>1</v>
      </c>
      <c r="DY542" s="2"/>
      <c r="DZ542" s="2"/>
      <c r="EA542" s="2"/>
      <c r="EB542" s="2"/>
      <c r="EC542" s="2"/>
      <c r="ED542" s="2"/>
      <c r="EE542" s="2">
        <v>16510516</v>
      </c>
      <c r="EF542" s="2">
        <v>2</v>
      </c>
      <c r="EG542" s="2" t="s">
        <v>40</v>
      </c>
      <c r="EH542" s="2">
        <v>0</v>
      </c>
      <c r="EI542" s="2" t="s">
        <v>6</v>
      </c>
      <c r="EJ542" s="2">
        <v>1</v>
      </c>
      <c r="EK542" s="2">
        <v>18001</v>
      </c>
      <c r="EL542" s="2" t="s">
        <v>819</v>
      </c>
      <c r="EM542" s="2" t="s">
        <v>820</v>
      </c>
      <c r="EN542" s="2"/>
      <c r="EO542" s="2" t="s">
        <v>43</v>
      </c>
      <c r="EP542" s="2"/>
      <c r="EQ542" s="2">
        <v>131072</v>
      </c>
      <c r="ER542" s="2">
        <v>1942.27</v>
      </c>
      <c r="ES542" s="2">
        <v>1161.26</v>
      </c>
      <c r="ET542" s="2">
        <v>192.58</v>
      </c>
      <c r="EU542" s="2">
        <v>38.75</v>
      </c>
      <c r="EV542" s="2">
        <v>588.42999999999995</v>
      </c>
      <c r="EW542" s="2">
        <v>65.599999999999994</v>
      </c>
      <c r="EX542" s="2">
        <v>3.13</v>
      </c>
      <c r="EY542" s="2">
        <v>0</v>
      </c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637"/>
        <v>0</v>
      </c>
      <c r="FS542" s="2">
        <v>0</v>
      </c>
      <c r="FT542" s="2" t="s">
        <v>44</v>
      </c>
      <c r="FU542" s="2" t="s">
        <v>45</v>
      </c>
      <c r="FV542" s="2"/>
      <c r="FW542" s="2"/>
      <c r="FX542" s="2">
        <v>115.2</v>
      </c>
      <c r="FY542" s="2">
        <v>70.55</v>
      </c>
      <c r="FZ542" s="2"/>
      <c r="GA542" s="2" t="s">
        <v>6</v>
      </c>
      <c r="GB542" s="2"/>
      <c r="GC542" s="2"/>
      <c r="GD542" s="2">
        <v>0</v>
      </c>
      <c r="GE542" s="2"/>
      <c r="GF542" s="2">
        <v>-243626587</v>
      </c>
      <c r="GG542" s="2">
        <v>2</v>
      </c>
      <c r="GH542" s="2">
        <v>1</v>
      </c>
      <c r="GI542" s="2">
        <v>-2</v>
      </c>
      <c r="GJ542" s="2">
        <v>0</v>
      </c>
      <c r="GK542" s="2">
        <f>ROUND(R542*(R12)/100,2)</f>
        <v>0</v>
      </c>
      <c r="GL542" s="2">
        <f t="shared" si="638"/>
        <v>0</v>
      </c>
      <c r="GM542" s="2">
        <f t="shared" si="639"/>
        <v>68.42</v>
      </c>
      <c r="GN542" s="2">
        <f t="shared" si="640"/>
        <v>68.42</v>
      </c>
      <c r="GO542" s="2">
        <f t="shared" si="641"/>
        <v>0</v>
      </c>
      <c r="GP542" s="2">
        <f t="shared" si="642"/>
        <v>0</v>
      </c>
      <c r="GQ542" s="2"/>
      <c r="GR542" s="2">
        <v>0</v>
      </c>
      <c r="GS542" s="2">
        <v>3</v>
      </c>
      <c r="GT542" s="2">
        <v>0</v>
      </c>
      <c r="GU542" s="2" t="s">
        <v>6</v>
      </c>
      <c r="GV542" s="2">
        <f t="shared" si="643"/>
        <v>0</v>
      </c>
      <c r="GW542" s="2">
        <v>1</v>
      </c>
      <c r="GX542" s="2">
        <f t="shared" si="644"/>
        <v>0</v>
      </c>
      <c r="GY542" s="2"/>
      <c r="GZ542" s="2"/>
      <c r="HA542" s="2">
        <v>0</v>
      </c>
      <c r="HB542" s="2">
        <v>0</v>
      </c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17</v>
      </c>
      <c r="B543">
        <v>1</v>
      </c>
      <c r="C543">
        <f>ROW(SmtRes!A1078)</f>
        <v>1078</v>
      </c>
      <c r="D543">
        <f>ROW(EtalonRes!A1062)</f>
        <v>1062</v>
      </c>
      <c r="E543" t="s">
        <v>814</v>
      </c>
      <c r="F543" t="s">
        <v>815</v>
      </c>
      <c r="G543" t="s">
        <v>816</v>
      </c>
      <c r="H543" t="s">
        <v>817</v>
      </c>
      <c r="I543">
        <f>ROUND(1.996/100,9)</f>
        <v>1.9959999999999999E-2</v>
      </c>
      <c r="J543">
        <v>0</v>
      </c>
      <c r="O543">
        <f t="shared" si="611"/>
        <v>272.17</v>
      </c>
      <c r="P543">
        <f t="shared" si="612"/>
        <v>152.05000000000001</v>
      </c>
      <c r="Q543">
        <f t="shared" si="613"/>
        <v>31.52</v>
      </c>
      <c r="R543">
        <f t="shared" si="614"/>
        <v>6.34</v>
      </c>
      <c r="S543">
        <f t="shared" si="615"/>
        <v>88.6</v>
      </c>
      <c r="T543">
        <f t="shared" si="616"/>
        <v>0</v>
      </c>
      <c r="U543">
        <f t="shared" si="617"/>
        <v>1.5057823999999995</v>
      </c>
      <c r="V543">
        <f t="shared" si="618"/>
        <v>7.8093499999999982E-2</v>
      </c>
      <c r="W543">
        <f t="shared" si="619"/>
        <v>0</v>
      </c>
      <c r="X543">
        <f t="shared" si="620"/>
        <v>109.18</v>
      </c>
      <c r="Y543">
        <f t="shared" si="621"/>
        <v>67.41</v>
      </c>
      <c r="AA543">
        <v>16697019</v>
      </c>
      <c r="AB543">
        <f t="shared" si="622"/>
        <v>2078.6799999999998</v>
      </c>
      <c r="AC543">
        <f t="shared" si="623"/>
        <v>1161.26</v>
      </c>
      <c r="AD543">
        <f>ROUND(((((ET543*1.25))-((EU543*1.25)))+AE543),2)</f>
        <v>240.73</v>
      </c>
      <c r="AE543">
        <f>ROUND(((EU543*1.25)),2)</f>
        <v>48.44</v>
      </c>
      <c r="AF543">
        <f>ROUND(((EV543*1.15)),2)</f>
        <v>676.69</v>
      </c>
      <c r="AG543">
        <f t="shared" si="624"/>
        <v>0</v>
      </c>
      <c r="AH543">
        <f>((EW543*1.15))</f>
        <v>75.439999999999984</v>
      </c>
      <c r="AI543">
        <f>((EX543*1.25))</f>
        <v>3.9124999999999996</v>
      </c>
      <c r="AJ543">
        <f t="shared" si="625"/>
        <v>0</v>
      </c>
      <c r="AK543">
        <v>1942.27</v>
      </c>
      <c r="AL543">
        <v>1161.26</v>
      </c>
      <c r="AM543">
        <v>192.58</v>
      </c>
      <c r="AN543">
        <v>38.75</v>
      </c>
      <c r="AO543">
        <v>588.42999999999995</v>
      </c>
      <c r="AP543">
        <v>0</v>
      </c>
      <c r="AQ543">
        <v>65.599999999999994</v>
      </c>
      <c r="AR543">
        <v>3.13</v>
      </c>
      <c r="AS543">
        <v>0</v>
      </c>
      <c r="AT543">
        <v>115</v>
      </c>
      <c r="AU543">
        <v>71</v>
      </c>
      <c r="AV543">
        <v>1</v>
      </c>
      <c r="AW543">
        <v>1</v>
      </c>
      <c r="AZ543">
        <v>6.56</v>
      </c>
      <c r="BA543">
        <v>6.56</v>
      </c>
      <c r="BB543">
        <v>6.56</v>
      </c>
      <c r="BC543">
        <v>6.56</v>
      </c>
      <c r="BD543" t="s">
        <v>6</v>
      </c>
      <c r="BE543" t="s">
        <v>6</v>
      </c>
      <c r="BF543" t="s">
        <v>6</v>
      </c>
      <c r="BG543" t="s">
        <v>6</v>
      </c>
      <c r="BH543">
        <v>0</v>
      </c>
      <c r="BI543">
        <v>1</v>
      </c>
      <c r="BJ543" t="s">
        <v>818</v>
      </c>
      <c r="BM543">
        <v>18001</v>
      </c>
      <c r="BN543">
        <v>0</v>
      </c>
      <c r="BO543" t="s">
        <v>6</v>
      </c>
      <c r="BP543">
        <v>0</v>
      </c>
      <c r="BQ543">
        <v>2</v>
      </c>
      <c r="BR543">
        <v>0</v>
      </c>
      <c r="BS543">
        <v>6.56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6</v>
      </c>
      <c r="BZ543">
        <v>128</v>
      </c>
      <c r="CA543">
        <v>83</v>
      </c>
      <c r="CF543">
        <v>0</v>
      </c>
      <c r="CG543">
        <v>0</v>
      </c>
      <c r="CM543">
        <v>0</v>
      </c>
      <c r="CN543" t="s">
        <v>1430</v>
      </c>
      <c r="CO543">
        <v>0</v>
      </c>
      <c r="CP543">
        <f t="shared" si="626"/>
        <v>272.17</v>
      </c>
      <c r="CQ543">
        <f t="shared" si="627"/>
        <v>7617.8655999999992</v>
      </c>
      <c r="CR543">
        <f t="shared" si="628"/>
        <v>1579.1887999999999</v>
      </c>
      <c r="CS543">
        <f t="shared" si="629"/>
        <v>317.76639999999998</v>
      </c>
      <c r="CT543">
        <f t="shared" si="630"/>
        <v>4439.0864000000001</v>
      </c>
      <c r="CU543">
        <f t="shared" si="631"/>
        <v>0</v>
      </c>
      <c r="CV543">
        <f t="shared" si="632"/>
        <v>75.439999999999984</v>
      </c>
      <c r="CW543">
        <f t="shared" si="633"/>
        <v>3.9124999999999996</v>
      </c>
      <c r="CX543">
        <f t="shared" si="634"/>
        <v>0</v>
      </c>
      <c r="CY543">
        <f t="shared" si="635"/>
        <v>109.181</v>
      </c>
      <c r="CZ543">
        <f t="shared" si="636"/>
        <v>67.407399999999996</v>
      </c>
      <c r="DC543" t="s">
        <v>6</v>
      </c>
      <c r="DD543" t="s">
        <v>6</v>
      </c>
      <c r="DE543" t="s">
        <v>38</v>
      </c>
      <c r="DF543" t="s">
        <v>38</v>
      </c>
      <c r="DG543" t="s">
        <v>39</v>
      </c>
      <c r="DH543" t="s">
        <v>6</v>
      </c>
      <c r="DI543" t="s">
        <v>39</v>
      </c>
      <c r="DJ543" t="s">
        <v>38</v>
      </c>
      <c r="DK543" t="s">
        <v>6</v>
      </c>
      <c r="DL543" t="s">
        <v>6</v>
      </c>
      <c r="DM543" t="s">
        <v>6</v>
      </c>
      <c r="DN543">
        <v>0</v>
      </c>
      <c r="DO543">
        <v>0</v>
      </c>
      <c r="DP543">
        <v>1</v>
      </c>
      <c r="DQ543">
        <v>1</v>
      </c>
      <c r="DU543">
        <v>1013</v>
      </c>
      <c r="DV543" t="s">
        <v>817</v>
      </c>
      <c r="DW543" t="s">
        <v>817</v>
      </c>
      <c r="DX543">
        <v>1</v>
      </c>
      <c r="EE543">
        <v>16510516</v>
      </c>
      <c r="EF543">
        <v>2</v>
      </c>
      <c r="EG543" t="s">
        <v>40</v>
      </c>
      <c r="EH543">
        <v>0</v>
      </c>
      <c r="EI543" t="s">
        <v>6</v>
      </c>
      <c r="EJ543">
        <v>1</v>
      </c>
      <c r="EK543">
        <v>18001</v>
      </c>
      <c r="EL543" t="s">
        <v>819</v>
      </c>
      <c r="EM543" t="s">
        <v>820</v>
      </c>
      <c r="EO543" t="s">
        <v>43</v>
      </c>
      <c r="EQ543">
        <v>131072</v>
      </c>
      <c r="ER543">
        <v>1942.27</v>
      </c>
      <c r="ES543">
        <v>1161.26</v>
      </c>
      <c r="ET543">
        <v>192.58</v>
      </c>
      <c r="EU543">
        <v>38.75</v>
      </c>
      <c r="EV543">
        <v>588.42999999999995</v>
      </c>
      <c r="EW543">
        <v>65.599999999999994</v>
      </c>
      <c r="EX543">
        <v>3.13</v>
      </c>
      <c r="EY543">
        <v>0</v>
      </c>
      <c r="FQ543">
        <v>0</v>
      </c>
      <c r="FR543">
        <f t="shared" si="637"/>
        <v>0</v>
      </c>
      <c r="FS543">
        <v>0</v>
      </c>
      <c r="FT543" t="s">
        <v>44</v>
      </c>
      <c r="FU543" t="s">
        <v>45</v>
      </c>
      <c r="FX543">
        <v>115.2</v>
      </c>
      <c r="FY543">
        <v>70.55</v>
      </c>
      <c r="GA543" t="s">
        <v>6</v>
      </c>
      <c r="GD543">
        <v>0</v>
      </c>
      <c r="GF543">
        <v>-243626587</v>
      </c>
      <c r="GG543">
        <v>1</v>
      </c>
      <c r="GH543">
        <v>1</v>
      </c>
      <c r="GI543">
        <v>4</v>
      </c>
      <c r="GJ543">
        <v>0</v>
      </c>
      <c r="GK543">
        <f>ROUND(R543*(S12)/100,2)</f>
        <v>0</v>
      </c>
      <c r="GL543">
        <f t="shared" si="638"/>
        <v>0</v>
      </c>
      <c r="GM543">
        <f t="shared" si="639"/>
        <v>448.76</v>
      </c>
      <c r="GN543">
        <f t="shared" si="640"/>
        <v>448.76</v>
      </c>
      <c r="GO543">
        <f t="shared" si="641"/>
        <v>0</v>
      </c>
      <c r="GP543">
        <f t="shared" si="642"/>
        <v>0</v>
      </c>
      <c r="GR543">
        <v>0</v>
      </c>
      <c r="GS543">
        <v>3</v>
      </c>
      <c r="GT543">
        <v>0</v>
      </c>
      <c r="GU543" t="s">
        <v>6</v>
      </c>
      <c r="GV543">
        <f t="shared" si="643"/>
        <v>0</v>
      </c>
      <c r="GW543">
        <v>1</v>
      </c>
      <c r="GX543">
        <f t="shared" si="644"/>
        <v>0</v>
      </c>
      <c r="HA543">
        <v>0</v>
      </c>
      <c r="HB543">
        <v>0</v>
      </c>
      <c r="IK543">
        <v>0</v>
      </c>
    </row>
    <row r="544" spans="1:255" x14ac:dyDescent="0.2">
      <c r="A544" s="2">
        <v>18</v>
      </c>
      <c r="B544" s="2">
        <v>1</v>
      </c>
      <c r="C544" s="2">
        <v>1065</v>
      </c>
      <c r="D544" s="2"/>
      <c r="E544" s="2" t="s">
        <v>821</v>
      </c>
      <c r="F544" s="2" t="s">
        <v>822</v>
      </c>
      <c r="G544" s="2" t="s">
        <v>823</v>
      </c>
      <c r="H544" s="2" t="s">
        <v>268</v>
      </c>
      <c r="I544" s="2">
        <f>I542*J544</f>
        <v>1.776E-3</v>
      </c>
      <c r="J544" s="2">
        <v>8.8977955911823656E-2</v>
      </c>
      <c r="K544" s="2"/>
      <c r="L544" s="2"/>
      <c r="M544" s="2"/>
      <c r="N544" s="2"/>
      <c r="O544" s="2">
        <f t="shared" si="611"/>
        <v>0.36</v>
      </c>
      <c r="P544" s="2">
        <f t="shared" si="612"/>
        <v>0.36</v>
      </c>
      <c r="Q544" s="2">
        <f t="shared" si="613"/>
        <v>0</v>
      </c>
      <c r="R544" s="2">
        <f t="shared" si="614"/>
        <v>0</v>
      </c>
      <c r="S544" s="2">
        <f t="shared" si="615"/>
        <v>0</v>
      </c>
      <c r="T544" s="2">
        <f t="shared" si="616"/>
        <v>0</v>
      </c>
      <c r="U544" s="2">
        <f t="shared" si="617"/>
        <v>0</v>
      </c>
      <c r="V544" s="2">
        <f t="shared" si="618"/>
        <v>0</v>
      </c>
      <c r="W544" s="2">
        <f t="shared" si="619"/>
        <v>0</v>
      </c>
      <c r="X544" s="2">
        <f t="shared" si="620"/>
        <v>0</v>
      </c>
      <c r="Y544" s="2">
        <f t="shared" si="621"/>
        <v>0</v>
      </c>
      <c r="Z544" s="2"/>
      <c r="AA544" s="2">
        <v>16697018</v>
      </c>
      <c r="AB544" s="2">
        <f t="shared" si="622"/>
        <v>200</v>
      </c>
      <c r="AC544" s="2">
        <f t="shared" si="623"/>
        <v>200</v>
      </c>
      <c r="AD544" s="2">
        <f>ROUND((((ET544)-(EU544))+AE544),2)</f>
        <v>0</v>
      </c>
      <c r="AE544" s="2">
        <f t="shared" ref="AE544:AF547" si="648">ROUND((EU544),2)</f>
        <v>0</v>
      </c>
      <c r="AF544" s="2">
        <f t="shared" si="648"/>
        <v>0</v>
      </c>
      <c r="AG544" s="2">
        <f t="shared" si="624"/>
        <v>0</v>
      </c>
      <c r="AH544" s="2">
        <f t="shared" ref="AH544:AI547" si="649">(EW544)</f>
        <v>0</v>
      </c>
      <c r="AI544" s="2">
        <f t="shared" si="649"/>
        <v>0</v>
      </c>
      <c r="AJ544" s="2">
        <f t="shared" si="625"/>
        <v>0</v>
      </c>
      <c r="AK544" s="2">
        <v>200</v>
      </c>
      <c r="AL544" s="2">
        <v>200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115</v>
      </c>
      <c r="AU544" s="2">
        <v>71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6</v>
      </c>
      <c r="BE544" s="2" t="s">
        <v>6</v>
      </c>
      <c r="BF544" s="2" t="s">
        <v>6</v>
      </c>
      <c r="BG544" s="2" t="s">
        <v>6</v>
      </c>
      <c r="BH544" s="2">
        <v>3</v>
      </c>
      <c r="BI544" s="2">
        <v>1</v>
      </c>
      <c r="BJ544" s="2" t="s">
        <v>824</v>
      </c>
      <c r="BK544" s="2"/>
      <c r="BL544" s="2"/>
      <c r="BM544" s="2">
        <v>18001</v>
      </c>
      <c r="BN544" s="2">
        <v>0</v>
      </c>
      <c r="BO544" s="2" t="s">
        <v>6</v>
      </c>
      <c r="BP544" s="2">
        <v>0</v>
      </c>
      <c r="BQ544" s="2">
        <v>2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6</v>
      </c>
      <c r="BZ544" s="2">
        <v>128</v>
      </c>
      <c r="CA544" s="2">
        <v>83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6</v>
      </c>
      <c r="CO544" s="2">
        <v>0</v>
      </c>
      <c r="CP544" s="2">
        <f t="shared" si="626"/>
        <v>0.36</v>
      </c>
      <c r="CQ544" s="2">
        <f t="shared" si="627"/>
        <v>200</v>
      </c>
      <c r="CR544" s="2">
        <f t="shared" si="628"/>
        <v>0</v>
      </c>
      <c r="CS544" s="2">
        <f t="shared" si="629"/>
        <v>0</v>
      </c>
      <c r="CT544" s="2">
        <f t="shared" si="630"/>
        <v>0</v>
      </c>
      <c r="CU544" s="2">
        <f t="shared" si="631"/>
        <v>0</v>
      </c>
      <c r="CV544" s="2">
        <f t="shared" si="632"/>
        <v>0</v>
      </c>
      <c r="CW544" s="2">
        <f t="shared" si="633"/>
        <v>0</v>
      </c>
      <c r="CX544" s="2">
        <f t="shared" si="634"/>
        <v>0</v>
      </c>
      <c r="CY544" s="2">
        <f t="shared" si="635"/>
        <v>0</v>
      </c>
      <c r="CZ544" s="2">
        <f t="shared" si="636"/>
        <v>0</v>
      </c>
      <c r="DA544" s="2"/>
      <c r="DB544" s="2"/>
      <c r="DC544" s="2" t="s">
        <v>6</v>
      </c>
      <c r="DD544" s="2" t="s">
        <v>6</v>
      </c>
      <c r="DE544" s="2" t="s">
        <v>6</v>
      </c>
      <c r="DF544" s="2" t="s">
        <v>6</v>
      </c>
      <c r="DG544" s="2" t="s">
        <v>6</v>
      </c>
      <c r="DH544" s="2" t="s">
        <v>6</v>
      </c>
      <c r="DI544" s="2" t="s">
        <v>6</v>
      </c>
      <c r="DJ544" s="2" t="s">
        <v>6</v>
      </c>
      <c r="DK544" s="2" t="s">
        <v>6</v>
      </c>
      <c r="DL544" s="2" t="s">
        <v>6</v>
      </c>
      <c r="DM544" s="2" t="s">
        <v>6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1010</v>
      </c>
      <c r="DV544" s="2" t="s">
        <v>268</v>
      </c>
      <c r="DW544" s="2" t="s">
        <v>268</v>
      </c>
      <c r="DX544" s="2">
        <v>1000</v>
      </c>
      <c r="DY544" s="2"/>
      <c r="DZ544" s="2"/>
      <c r="EA544" s="2"/>
      <c r="EB544" s="2"/>
      <c r="EC544" s="2"/>
      <c r="ED544" s="2"/>
      <c r="EE544" s="2">
        <v>16510516</v>
      </c>
      <c r="EF544" s="2">
        <v>2</v>
      </c>
      <c r="EG544" s="2" t="s">
        <v>40</v>
      </c>
      <c r="EH544" s="2">
        <v>0</v>
      </c>
      <c r="EI544" s="2" t="s">
        <v>6</v>
      </c>
      <c r="EJ544" s="2">
        <v>1</v>
      </c>
      <c r="EK544" s="2">
        <v>18001</v>
      </c>
      <c r="EL544" s="2" t="s">
        <v>819</v>
      </c>
      <c r="EM544" s="2" t="s">
        <v>820</v>
      </c>
      <c r="EN544" s="2"/>
      <c r="EO544" s="2" t="s">
        <v>6</v>
      </c>
      <c r="EP544" s="2"/>
      <c r="EQ544" s="2">
        <v>0</v>
      </c>
      <c r="ER544" s="2">
        <v>200</v>
      </c>
      <c r="ES544" s="2">
        <v>200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637"/>
        <v>0</v>
      </c>
      <c r="FS544" s="2">
        <v>0</v>
      </c>
      <c r="FT544" s="2" t="s">
        <v>44</v>
      </c>
      <c r="FU544" s="2" t="s">
        <v>45</v>
      </c>
      <c r="FV544" s="2"/>
      <c r="FW544" s="2"/>
      <c r="FX544" s="2">
        <v>115.2</v>
      </c>
      <c r="FY544" s="2">
        <v>70.55</v>
      </c>
      <c r="FZ544" s="2"/>
      <c r="GA544" s="2" t="s">
        <v>6</v>
      </c>
      <c r="GB544" s="2"/>
      <c r="GC544" s="2"/>
      <c r="GD544" s="2">
        <v>0</v>
      </c>
      <c r="GE544" s="2"/>
      <c r="GF544" s="2">
        <v>-1175952665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638"/>
        <v>0</v>
      </c>
      <c r="GM544" s="2">
        <f t="shared" si="639"/>
        <v>0.36</v>
      </c>
      <c r="GN544" s="2">
        <f t="shared" si="640"/>
        <v>0.36</v>
      </c>
      <c r="GO544" s="2">
        <f t="shared" si="641"/>
        <v>0</v>
      </c>
      <c r="GP544" s="2">
        <f t="shared" si="642"/>
        <v>0</v>
      </c>
      <c r="GQ544" s="2"/>
      <c r="GR544" s="2">
        <v>0</v>
      </c>
      <c r="GS544" s="2">
        <v>3</v>
      </c>
      <c r="GT544" s="2">
        <v>0</v>
      </c>
      <c r="GU544" s="2" t="s">
        <v>6</v>
      </c>
      <c r="GV544" s="2">
        <f t="shared" si="643"/>
        <v>0</v>
      </c>
      <c r="GW544" s="2">
        <v>1</v>
      </c>
      <c r="GX544" s="2">
        <f t="shared" si="644"/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18</v>
      </c>
      <c r="B545">
        <v>1</v>
      </c>
      <c r="C545">
        <v>1076</v>
      </c>
      <c r="E545" t="s">
        <v>821</v>
      </c>
      <c r="F545" t="s">
        <v>822</v>
      </c>
      <c r="G545" t="s">
        <v>823</v>
      </c>
      <c r="H545" t="s">
        <v>268</v>
      </c>
      <c r="I545">
        <f>I543*J545</f>
        <v>1.776E-3</v>
      </c>
      <c r="J545">
        <v>8.8977955911823656E-2</v>
      </c>
      <c r="O545">
        <f t="shared" si="611"/>
        <v>2.33</v>
      </c>
      <c r="P545">
        <f t="shared" si="612"/>
        <v>2.33</v>
      </c>
      <c r="Q545">
        <f t="shared" si="613"/>
        <v>0</v>
      </c>
      <c r="R545">
        <f t="shared" si="614"/>
        <v>0</v>
      </c>
      <c r="S545">
        <f t="shared" si="615"/>
        <v>0</v>
      </c>
      <c r="T545">
        <f t="shared" si="616"/>
        <v>0</v>
      </c>
      <c r="U545">
        <f t="shared" si="617"/>
        <v>0</v>
      </c>
      <c r="V545">
        <f t="shared" si="618"/>
        <v>0</v>
      </c>
      <c r="W545">
        <f t="shared" si="619"/>
        <v>0</v>
      </c>
      <c r="X545">
        <f t="shared" si="620"/>
        <v>0</v>
      </c>
      <c r="Y545">
        <f t="shared" si="621"/>
        <v>0</v>
      </c>
      <c r="AA545">
        <v>16697019</v>
      </c>
      <c r="AB545">
        <f t="shared" si="622"/>
        <v>200</v>
      </c>
      <c r="AC545">
        <f t="shared" si="623"/>
        <v>200</v>
      </c>
      <c r="AD545">
        <f>ROUND((((ET545)-(EU545))+AE545),2)</f>
        <v>0</v>
      </c>
      <c r="AE545">
        <f t="shared" si="648"/>
        <v>0</v>
      </c>
      <c r="AF545">
        <f t="shared" si="648"/>
        <v>0</v>
      </c>
      <c r="AG545">
        <f t="shared" si="624"/>
        <v>0</v>
      </c>
      <c r="AH545">
        <f t="shared" si="649"/>
        <v>0</v>
      </c>
      <c r="AI545">
        <f t="shared" si="649"/>
        <v>0</v>
      </c>
      <c r="AJ545">
        <f t="shared" si="625"/>
        <v>0</v>
      </c>
      <c r="AK545">
        <v>200</v>
      </c>
      <c r="AL545">
        <v>200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115</v>
      </c>
      <c r="AU545">
        <v>71</v>
      </c>
      <c r="AV545">
        <v>1</v>
      </c>
      <c r="AW545">
        <v>1</v>
      </c>
      <c r="AZ545">
        <v>6.56</v>
      </c>
      <c r="BA545">
        <v>1</v>
      </c>
      <c r="BB545">
        <v>1</v>
      </c>
      <c r="BC545">
        <v>6.56</v>
      </c>
      <c r="BD545" t="s">
        <v>6</v>
      </c>
      <c r="BE545" t="s">
        <v>6</v>
      </c>
      <c r="BF545" t="s">
        <v>6</v>
      </c>
      <c r="BG545" t="s">
        <v>6</v>
      </c>
      <c r="BH545">
        <v>3</v>
      </c>
      <c r="BI545">
        <v>1</v>
      </c>
      <c r="BJ545" t="s">
        <v>824</v>
      </c>
      <c r="BM545">
        <v>18001</v>
      </c>
      <c r="BN545">
        <v>0</v>
      </c>
      <c r="BO545" t="s">
        <v>6</v>
      </c>
      <c r="BP545">
        <v>0</v>
      </c>
      <c r="BQ545">
        <v>2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6</v>
      </c>
      <c r="BZ545">
        <v>128</v>
      </c>
      <c r="CA545">
        <v>83</v>
      </c>
      <c r="CF545">
        <v>0</v>
      </c>
      <c r="CG545">
        <v>0</v>
      </c>
      <c r="CM545">
        <v>0</v>
      </c>
      <c r="CN545" t="s">
        <v>6</v>
      </c>
      <c r="CO545">
        <v>0</v>
      </c>
      <c r="CP545">
        <f t="shared" si="626"/>
        <v>2.33</v>
      </c>
      <c r="CQ545">
        <f t="shared" si="627"/>
        <v>1312</v>
      </c>
      <c r="CR545">
        <f t="shared" si="628"/>
        <v>0</v>
      </c>
      <c r="CS545">
        <f t="shared" si="629"/>
        <v>0</v>
      </c>
      <c r="CT545">
        <f t="shared" si="630"/>
        <v>0</v>
      </c>
      <c r="CU545">
        <f t="shared" si="631"/>
        <v>0</v>
      </c>
      <c r="CV545">
        <f t="shared" si="632"/>
        <v>0</v>
      </c>
      <c r="CW545">
        <f t="shared" si="633"/>
        <v>0</v>
      </c>
      <c r="CX545">
        <f t="shared" si="634"/>
        <v>0</v>
      </c>
      <c r="CY545">
        <f t="shared" si="635"/>
        <v>0</v>
      </c>
      <c r="CZ545">
        <f t="shared" si="636"/>
        <v>0</v>
      </c>
      <c r="DC545" t="s">
        <v>6</v>
      </c>
      <c r="DD545" t="s">
        <v>6</v>
      </c>
      <c r="DE545" t="s">
        <v>6</v>
      </c>
      <c r="DF545" t="s">
        <v>6</v>
      </c>
      <c r="DG545" t="s">
        <v>6</v>
      </c>
      <c r="DH545" t="s">
        <v>6</v>
      </c>
      <c r="DI545" t="s">
        <v>6</v>
      </c>
      <c r="DJ545" t="s">
        <v>6</v>
      </c>
      <c r="DK545" t="s">
        <v>6</v>
      </c>
      <c r="DL545" t="s">
        <v>6</v>
      </c>
      <c r="DM545" t="s">
        <v>6</v>
      </c>
      <c r="DN545">
        <v>0</v>
      </c>
      <c r="DO545">
        <v>0</v>
      </c>
      <c r="DP545">
        <v>1</v>
      </c>
      <c r="DQ545">
        <v>1</v>
      </c>
      <c r="DU545">
        <v>1010</v>
      </c>
      <c r="DV545" t="s">
        <v>268</v>
      </c>
      <c r="DW545" t="s">
        <v>268</v>
      </c>
      <c r="DX545">
        <v>1000</v>
      </c>
      <c r="EE545">
        <v>16510516</v>
      </c>
      <c r="EF545">
        <v>2</v>
      </c>
      <c r="EG545" t="s">
        <v>40</v>
      </c>
      <c r="EH545">
        <v>0</v>
      </c>
      <c r="EI545" t="s">
        <v>6</v>
      </c>
      <c r="EJ545">
        <v>1</v>
      </c>
      <c r="EK545">
        <v>18001</v>
      </c>
      <c r="EL545" t="s">
        <v>819</v>
      </c>
      <c r="EM545" t="s">
        <v>820</v>
      </c>
      <c r="EO545" t="s">
        <v>6</v>
      </c>
      <c r="EQ545">
        <v>0</v>
      </c>
      <c r="ER545">
        <v>200</v>
      </c>
      <c r="ES545">
        <v>200</v>
      </c>
      <c r="ET545">
        <v>0</v>
      </c>
      <c r="EU545">
        <v>0</v>
      </c>
      <c r="EV545">
        <v>0</v>
      </c>
      <c r="EW545">
        <v>0</v>
      </c>
      <c r="EX545">
        <v>0</v>
      </c>
      <c r="FQ545">
        <v>0</v>
      </c>
      <c r="FR545">
        <f t="shared" si="637"/>
        <v>0</v>
      </c>
      <c r="FS545">
        <v>0</v>
      </c>
      <c r="FT545" t="s">
        <v>44</v>
      </c>
      <c r="FU545" t="s">
        <v>45</v>
      </c>
      <c r="FX545">
        <v>115.2</v>
      </c>
      <c r="FY545">
        <v>70.55</v>
      </c>
      <c r="GA545" t="s">
        <v>6</v>
      </c>
      <c r="GD545">
        <v>0</v>
      </c>
      <c r="GF545">
        <v>-1175952665</v>
      </c>
      <c r="GG545">
        <v>1</v>
      </c>
      <c r="GH545">
        <v>1</v>
      </c>
      <c r="GI545">
        <v>4</v>
      </c>
      <c r="GJ545">
        <v>0</v>
      </c>
      <c r="GK545">
        <f>ROUND(R545*(S12)/100,2)</f>
        <v>0</v>
      </c>
      <c r="GL545">
        <f t="shared" si="638"/>
        <v>0</v>
      </c>
      <c r="GM545">
        <f t="shared" si="639"/>
        <v>2.33</v>
      </c>
      <c r="GN545">
        <f t="shared" si="640"/>
        <v>2.33</v>
      </c>
      <c r="GO545">
        <f t="shared" si="641"/>
        <v>0</v>
      </c>
      <c r="GP545">
        <f t="shared" si="642"/>
        <v>0</v>
      </c>
      <c r="GR545">
        <v>0</v>
      </c>
      <c r="GS545">
        <v>3</v>
      </c>
      <c r="GT545">
        <v>0</v>
      </c>
      <c r="GU545" t="s">
        <v>6</v>
      </c>
      <c r="GV545">
        <f t="shared" si="643"/>
        <v>0</v>
      </c>
      <c r="GW545">
        <v>1</v>
      </c>
      <c r="GX545">
        <f t="shared" si="644"/>
        <v>0</v>
      </c>
      <c r="HA545">
        <v>0</v>
      </c>
      <c r="HB545">
        <v>0</v>
      </c>
      <c r="IK545">
        <v>0</v>
      </c>
    </row>
    <row r="546" spans="1:255" x14ac:dyDescent="0.2">
      <c r="A546" s="2">
        <v>18</v>
      </c>
      <c r="B546" s="2">
        <v>1</v>
      </c>
      <c r="C546" s="2">
        <v>1067</v>
      </c>
      <c r="D546" s="2"/>
      <c r="E546" s="2" t="s">
        <v>825</v>
      </c>
      <c r="F546" s="2" t="s">
        <v>826</v>
      </c>
      <c r="G546" s="2" t="s">
        <v>827</v>
      </c>
      <c r="H546" s="2" t="s">
        <v>440</v>
      </c>
      <c r="I546" s="2">
        <f>I542*J546</f>
        <v>10</v>
      </c>
      <c r="J546" s="2">
        <v>501.00200400801606</v>
      </c>
      <c r="K546" s="2"/>
      <c r="L546" s="2"/>
      <c r="M546" s="2"/>
      <c r="N546" s="2"/>
      <c r="O546" s="2">
        <f t="shared" si="611"/>
        <v>15036.9</v>
      </c>
      <c r="P546" s="2">
        <f t="shared" si="612"/>
        <v>15036.9</v>
      </c>
      <c r="Q546" s="2">
        <f t="shared" si="613"/>
        <v>0</v>
      </c>
      <c r="R546" s="2">
        <f t="shared" si="614"/>
        <v>0</v>
      </c>
      <c r="S546" s="2">
        <f t="shared" si="615"/>
        <v>0</v>
      </c>
      <c r="T546" s="2">
        <f t="shared" si="616"/>
        <v>0</v>
      </c>
      <c r="U546" s="2">
        <f t="shared" si="617"/>
        <v>0</v>
      </c>
      <c r="V546" s="2">
        <f t="shared" si="618"/>
        <v>0</v>
      </c>
      <c r="W546" s="2">
        <f t="shared" si="619"/>
        <v>0</v>
      </c>
      <c r="X546" s="2">
        <f t="shared" si="620"/>
        <v>0</v>
      </c>
      <c r="Y546" s="2">
        <f t="shared" si="621"/>
        <v>0</v>
      </c>
      <c r="Z546" s="2"/>
      <c r="AA546" s="2">
        <v>16697018</v>
      </c>
      <c r="AB546" s="2">
        <f t="shared" si="622"/>
        <v>1503.69</v>
      </c>
      <c r="AC546" s="2">
        <f t="shared" si="623"/>
        <v>1503.69</v>
      </c>
      <c r="AD546" s="2">
        <f>ROUND((((ET546)-(EU546))+AE546),2)</f>
        <v>0</v>
      </c>
      <c r="AE546" s="2">
        <f t="shared" si="648"/>
        <v>0</v>
      </c>
      <c r="AF546" s="2">
        <f t="shared" si="648"/>
        <v>0</v>
      </c>
      <c r="AG546" s="2">
        <f t="shared" si="624"/>
        <v>0</v>
      </c>
      <c r="AH546" s="2">
        <f t="shared" si="649"/>
        <v>0</v>
      </c>
      <c r="AI546" s="2">
        <f t="shared" si="649"/>
        <v>0</v>
      </c>
      <c r="AJ546" s="2">
        <f t="shared" si="625"/>
        <v>0</v>
      </c>
      <c r="AK546" s="2">
        <v>1503.69</v>
      </c>
      <c r="AL546" s="2">
        <v>1503.69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115</v>
      </c>
      <c r="AU546" s="2">
        <v>71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6</v>
      </c>
      <c r="BE546" s="2" t="s">
        <v>6</v>
      </c>
      <c r="BF546" s="2" t="s">
        <v>6</v>
      </c>
      <c r="BG546" s="2" t="s">
        <v>6</v>
      </c>
      <c r="BH546" s="2">
        <v>3</v>
      </c>
      <c r="BI546" s="2">
        <v>1</v>
      </c>
      <c r="BJ546" s="2" t="s">
        <v>828</v>
      </c>
      <c r="BK546" s="2"/>
      <c r="BL546" s="2"/>
      <c r="BM546" s="2">
        <v>18001</v>
      </c>
      <c r="BN546" s="2">
        <v>0</v>
      </c>
      <c r="BO546" s="2" t="s">
        <v>6</v>
      </c>
      <c r="BP546" s="2">
        <v>0</v>
      </c>
      <c r="BQ546" s="2">
        <v>2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6</v>
      </c>
      <c r="BZ546" s="2">
        <v>128</v>
      </c>
      <c r="CA546" s="2">
        <v>83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6</v>
      </c>
      <c r="CO546" s="2">
        <v>0</v>
      </c>
      <c r="CP546" s="2">
        <f t="shared" si="626"/>
        <v>15036.9</v>
      </c>
      <c r="CQ546" s="2">
        <f t="shared" si="627"/>
        <v>1503.69</v>
      </c>
      <c r="CR546" s="2">
        <f t="shared" si="628"/>
        <v>0</v>
      </c>
      <c r="CS546" s="2">
        <f t="shared" si="629"/>
        <v>0</v>
      </c>
      <c r="CT546" s="2">
        <f t="shared" si="630"/>
        <v>0</v>
      </c>
      <c r="CU546" s="2">
        <f t="shared" si="631"/>
        <v>0</v>
      </c>
      <c r="CV546" s="2">
        <f t="shared" si="632"/>
        <v>0</v>
      </c>
      <c r="CW546" s="2">
        <f t="shared" si="633"/>
        <v>0</v>
      </c>
      <c r="CX546" s="2">
        <f t="shared" si="634"/>
        <v>0</v>
      </c>
      <c r="CY546" s="2">
        <f t="shared" si="635"/>
        <v>0</v>
      </c>
      <c r="CZ546" s="2">
        <f t="shared" si="636"/>
        <v>0</v>
      </c>
      <c r="DA546" s="2"/>
      <c r="DB546" s="2"/>
      <c r="DC546" s="2" t="s">
        <v>6</v>
      </c>
      <c r="DD546" s="2" t="s">
        <v>6</v>
      </c>
      <c r="DE546" s="2" t="s">
        <v>6</v>
      </c>
      <c r="DF546" s="2" t="s">
        <v>6</v>
      </c>
      <c r="DG546" s="2" t="s">
        <v>6</v>
      </c>
      <c r="DH546" s="2" t="s">
        <v>6</v>
      </c>
      <c r="DI546" s="2" t="s">
        <v>6</v>
      </c>
      <c r="DJ546" s="2" t="s">
        <v>6</v>
      </c>
      <c r="DK546" s="2" t="s">
        <v>6</v>
      </c>
      <c r="DL546" s="2" t="s">
        <v>6</v>
      </c>
      <c r="DM546" s="2" t="s">
        <v>6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1010</v>
      </c>
      <c r="DV546" s="2" t="s">
        <v>440</v>
      </c>
      <c r="DW546" s="2" t="s">
        <v>440</v>
      </c>
      <c r="DX546" s="2">
        <v>1</v>
      </c>
      <c r="DY546" s="2"/>
      <c r="DZ546" s="2"/>
      <c r="EA546" s="2"/>
      <c r="EB546" s="2"/>
      <c r="EC546" s="2"/>
      <c r="ED546" s="2"/>
      <c r="EE546" s="2">
        <v>16510516</v>
      </c>
      <c r="EF546" s="2">
        <v>2</v>
      </c>
      <c r="EG546" s="2" t="s">
        <v>40</v>
      </c>
      <c r="EH546" s="2">
        <v>0</v>
      </c>
      <c r="EI546" s="2" t="s">
        <v>6</v>
      </c>
      <c r="EJ546" s="2">
        <v>1</v>
      </c>
      <c r="EK546" s="2">
        <v>18001</v>
      </c>
      <c r="EL546" s="2" t="s">
        <v>819</v>
      </c>
      <c r="EM546" s="2" t="s">
        <v>820</v>
      </c>
      <c r="EN546" s="2"/>
      <c r="EO546" s="2" t="s">
        <v>6</v>
      </c>
      <c r="EP546" s="2"/>
      <c r="EQ546" s="2">
        <v>0</v>
      </c>
      <c r="ER546" s="2">
        <v>1503.69</v>
      </c>
      <c r="ES546" s="2">
        <v>1503.69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637"/>
        <v>0</v>
      </c>
      <c r="FS546" s="2">
        <v>0</v>
      </c>
      <c r="FT546" s="2" t="s">
        <v>44</v>
      </c>
      <c r="FU546" s="2" t="s">
        <v>45</v>
      </c>
      <c r="FV546" s="2"/>
      <c r="FW546" s="2"/>
      <c r="FX546" s="2">
        <v>115.2</v>
      </c>
      <c r="FY546" s="2">
        <v>70.55</v>
      </c>
      <c r="FZ546" s="2"/>
      <c r="GA546" s="2" t="s">
        <v>6</v>
      </c>
      <c r="GB546" s="2"/>
      <c r="GC546" s="2"/>
      <c r="GD546" s="2">
        <v>0</v>
      </c>
      <c r="GE546" s="2"/>
      <c r="GF546" s="2">
        <v>-1850406220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638"/>
        <v>0</v>
      </c>
      <c r="GM546" s="2">
        <f t="shared" si="639"/>
        <v>15036.9</v>
      </c>
      <c r="GN546" s="2">
        <f t="shared" si="640"/>
        <v>15036.9</v>
      </c>
      <c r="GO546" s="2">
        <f t="shared" si="641"/>
        <v>0</v>
      </c>
      <c r="GP546" s="2">
        <f t="shared" si="642"/>
        <v>0</v>
      </c>
      <c r="GQ546" s="2"/>
      <c r="GR546" s="2">
        <v>0</v>
      </c>
      <c r="GS546" s="2">
        <v>3</v>
      </c>
      <c r="GT546" s="2">
        <v>0</v>
      </c>
      <c r="GU546" s="2" t="s">
        <v>6</v>
      </c>
      <c r="GV546" s="2">
        <f t="shared" si="643"/>
        <v>0</v>
      </c>
      <c r="GW546" s="2">
        <v>1</v>
      </c>
      <c r="GX546" s="2">
        <f t="shared" si="644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18</v>
      </c>
      <c r="B547">
        <v>1</v>
      </c>
      <c r="C547">
        <v>1078</v>
      </c>
      <c r="E547" t="s">
        <v>825</v>
      </c>
      <c r="F547" t="s">
        <v>826</v>
      </c>
      <c r="G547" t="s">
        <v>827</v>
      </c>
      <c r="H547" t="s">
        <v>440</v>
      </c>
      <c r="I547">
        <f>I543*J547</f>
        <v>10</v>
      </c>
      <c r="J547">
        <v>501.00200400801606</v>
      </c>
      <c r="O547">
        <f t="shared" si="611"/>
        <v>98642.06</v>
      </c>
      <c r="P547">
        <f t="shared" si="612"/>
        <v>98642.06</v>
      </c>
      <c r="Q547">
        <f t="shared" si="613"/>
        <v>0</v>
      </c>
      <c r="R547">
        <f t="shared" si="614"/>
        <v>0</v>
      </c>
      <c r="S547">
        <f t="shared" si="615"/>
        <v>0</v>
      </c>
      <c r="T547">
        <f t="shared" si="616"/>
        <v>0</v>
      </c>
      <c r="U547">
        <f t="shared" si="617"/>
        <v>0</v>
      </c>
      <c r="V547">
        <f t="shared" si="618"/>
        <v>0</v>
      </c>
      <c r="W547">
        <f t="shared" si="619"/>
        <v>0</v>
      </c>
      <c r="X547">
        <f t="shared" si="620"/>
        <v>0</v>
      </c>
      <c r="Y547">
        <f t="shared" si="621"/>
        <v>0</v>
      </c>
      <c r="AA547">
        <v>16697019</v>
      </c>
      <c r="AB547">
        <f t="shared" si="622"/>
        <v>1503.69</v>
      </c>
      <c r="AC547">
        <f t="shared" si="623"/>
        <v>1503.69</v>
      </c>
      <c r="AD547">
        <f>ROUND((((ET547)-(EU547))+AE547),2)</f>
        <v>0</v>
      </c>
      <c r="AE547">
        <f t="shared" si="648"/>
        <v>0</v>
      </c>
      <c r="AF547">
        <f t="shared" si="648"/>
        <v>0</v>
      </c>
      <c r="AG547">
        <f t="shared" si="624"/>
        <v>0</v>
      </c>
      <c r="AH547">
        <f t="shared" si="649"/>
        <v>0</v>
      </c>
      <c r="AI547">
        <f t="shared" si="649"/>
        <v>0</v>
      </c>
      <c r="AJ547">
        <f t="shared" si="625"/>
        <v>0</v>
      </c>
      <c r="AK547">
        <v>1503.69</v>
      </c>
      <c r="AL547">
        <v>1503.69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115</v>
      </c>
      <c r="AU547">
        <v>71</v>
      </c>
      <c r="AV547">
        <v>1</v>
      </c>
      <c r="AW547">
        <v>1</v>
      </c>
      <c r="AZ547">
        <v>6.56</v>
      </c>
      <c r="BA547">
        <v>1</v>
      </c>
      <c r="BB547">
        <v>1</v>
      </c>
      <c r="BC547">
        <v>6.56</v>
      </c>
      <c r="BD547" t="s">
        <v>6</v>
      </c>
      <c r="BE547" t="s">
        <v>6</v>
      </c>
      <c r="BF547" t="s">
        <v>6</v>
      </c>
      <c r="BG547" t="s">
        <v>6</v>
      </c>
      <c r="BH547">
        <v>3</v>
      </c>
      <c r="BI547">
        <v>1</v>
      </c>
      <c r="BJ547" t="s">
        <v>828</v>
      </c>
      <c r="BM547">
        <v>18001</v>
      </c>
      <c r="BN547">
        <v>0</v>
      </c>
      <c r="BO547" t="s">
        <v>6</v>
      </c>
      <c r="BP547">
        <v>0</v>
      </c>
      <c r="BQ547">
        <v>2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6</v>
      </c>
      <c r="BZ547">
        <v>128</v>
      </c>
      <c r="CA547">
        <v>83</v>
      </c>
      <c r="CF547">
        <v>0</v>
      </c>
      <c r="CG547">
        <v>0</v>
      </c>
      <c r="CM547">
        <v>0</v>
      </c>
      <c r="CN547" t="s">
        <v>6</v>
      </c>
      <c r="CO547">
        <v>0</v>
      </c>
      <c r="CP547">
        <f t="shared" si="626"/>
        <v>98642.06</v>
      </c>
      <c r="CQ547">
        <f t="shared" si="627"/>
        <v>9864.2063999999991</v>
      </c>
      <c r="CR547">
        <f t="shared" si="628"/>
        <v>0</v>
      </c>
      <c r="CS547">
        <f t="shared" si="629"/>
        <v>0</v>
      </c>
      <c r="CT547">
        <f t="shared" si="630"/>
        <v>0</v>
      </c>
      <c r="CU547">
        <f t="shared" si="631"/>
        <v>0</v>
      </c>
      <c r="CV547">
        <f t="shared" si="632"/>
        <v>0</v>
      </c>
      <c r="CW547">
        <f t="shared" si="633"/>
        <v>0</v>
      </c>
      <c r="CX547">
        <f t="shared" si="634"/>
        <v>0</v>
      </c>
      <c r="CY547">
        <f t="shared" si="635"/>
        <v>0</v>
      </c>
      <c r="CZ547">
        <f t="shared" si="636"/>
        <v>0</v>
      </c>
      <c r="DC547" t="s">
        <v>6</v>
      </c>
      <c r="DD547" t="s">
        <v>6</v>
      </c>
      <c r="DE547" t="s">
        <v>6</v>
      </c>
      <c r="DF547" t="s">
        <v>6</v>
      </c>
      <c r="DG547" t="s">
        <v>6</v>
      </c>
      <c r="DH547" t="s">
        <v>6</v>
      </c>
      <c r="DI547" t="s">
        <v>6</v>
      </c>
      <c r="DJ547" t="s">
        <v>6</v>
      </c>
      <c r="DK547" t="s">
        <v>6</v>
      </c>
      <c r="DL547" t="s">
        <v>6</v>
      </c>
      <c r="DM547" t="s">
        <v>6</v>
      </c>
      <c r="DN547">
        <v>0</v>
      </c>
      <c r="DO547">
        <v>0</v>
      </c>
      <c r="DP547">
        <v>1</v>
      </c>
      <c r="DQ547">
        <v>1</v>
      </c>
      <c r="DU547">
        <v>1010</v>
      </c>
      <c r="DV547" t="s">
        <v>440</v>
      </c>
      <c r="DW547" t="s">
        <v>440</v>
      </c>
      <c r="DX547">
        <v>1</v>
      </c>
      <c r="EE547">
        <v>16510516</v>
      </c>
      <c r="EF547">
        <v>2</v>
      </c>
      <c r="EG547" t="s">
        <v>40</v>
      </c>
      <c r="EH547">
        <v>0</v>
      </c>
      <c r="EI547" t="s">
        <v>6</v>
      </c>
      <c r="EJ547">
        <v>1</v>
      </c>
      <c r="EK547">
        <v>18001</v>
      </c>
      <c r="EL547" t="s">
        <v>819</v>
      </c>
      <c r="EM547" t="s">
        <v>820</v>
      </c>
      <c r="EO547" t="s">
        <v>6</v>
      </c>
      <c r="EQ547">
        <v>0</v>
      </c>
      <c r="ER547">
        <v>1503.69</v>
      </c>
      <c r="ES547">
        <v>1503.69</v>
      </c>
      <c r="ET547">
        <v>0</v>
      </c>
      <c r="EU547">
        <v>0</v>
      </c>
      <c r="EV547">
        <v>0</v>
      </c>
      <c r="EW547">
        <v>0</v>
      </c>
      <c r="EX547">
        <v>0</v>
      </c>
      <c r="FQ547">
        <v>0</v>
      </c>
      <c r="FR547">
        <f t="shared" si="637"/>
        <v>0</v>
      </c>
      <c r="FS547">
        <v>0</v>
      </c>
      <c r="FT547" t="s">
        <v>44</v>
      </c>
      <c r="FU547" t="s">
        <v>45</v>
      </c>
      <c r="FX547">
        <v>115.2</v>
      </c>
      <c r="FY547">
        <v>70.55</v>
      </c>
      <c r="GA547" t="s">
        <v>6</v>
      </c>
      <c r="GD547">
        <v>0</v>
      </c>
      <c r="GF547">
        <v>-1850406220</v>
      </c>
      <c r="GG547">
        <v>1</v>
      </c>
      <c r="GH547">
        <v>1</v>
      </c>
      <c r="GI547">
        <v>4</v>
      </c>
      <c r="GJ547">
        <v>0</v>
      </c>
      <c r="GK547">
        <f>ROUND(R547*(S12)/100,2)</f>
        <v>0</v>
      </c>
      <c r="GL547">
        <f t="shared" si="638"/>
        <v>0</v>
      </c>
      <c r="GM547">
        <f t="shared" si="639"/>
        <v>98642.06</v>
      </c>
      <c r="GN547">
        <f t="shared" si="640"/>
        <v>98642.06</v>
      </c>
      <c r="GO547">
        <f t="shared" si="641"/>
        <v>0</v>
      </c>
      <c r="GP547">
        <f t="shared" si="642"/>
        <v>0</v>
      </c>
      <c r="GR547">
        <v>0</v>
      </c>
      <c r="GS547">
        <v>3</v>
      </c>
      <c r="GT547">
        <v>0</v>
      </c>
      <c r="GU547" t="s">
        <v>6</v>
      </c>
      <c r="GV547">
        <f t="shared" si="643"/>
        <v>0</v>
      </c>
      <c r="GW547">
        <v>1</v>
      </c>
      <c r="GX547">
        <f t="shared" si="644"/>
        <v>0</v>
      </c>
      <c r="HA547">
        <v>0</v>
      </c>
      <c r="HB547">
        <v>0</v>
      </c>
      <c r="IK547">
        <v>0</v>
      </c>
    </row>
    <row r="549" spans="1:255" x14ac:dyDescent="0.2">
      <c r="A549" s="3">
        <v>51</v>
      </c>
      <c r="B549" s="3">
        <f>B528</f>
        <v>1</v>
      </c>
      <c r="C549" s="3">
        <f>A528</f>
        <v>4</v>
      </c>
      <c r="D549" s="3">
        <f>ROW(A528)</f>
        <v>528</v>
      </c>
      <c r="E549" s="3"/>
      <c r="F549" s="3" t="str">
        <f>IF(F528&lt;&gt;"",F528,"")</f>
        <v>Новый раздел</v>
      </c>
      <c r="G549" s="3" t="str">
        <f>IF(G528&lt;&gt;"",G528,"")</f>
        <v>Система отопления</v>
      </c>
      <c r="H549" s="3">
        <v>0</v>
      </c>
      <c r="I549" s="3"/>
      <c r="J549" s="3"/>
      <c r="K549" s="3"/>
      <c r="L549" s="3"/>
      <c r="M549" s="3"/>
      <c r="N549" s="3"/>
      <c r="O549" s="3">
        <f t="shared" ref="O549:T549" si="650">ROUND(AB549,2)</f>
        <v>19085.04</v>
      </c>
      <c r="P549" s="3">
        <f t="shared" si="650"/>
        <v>18294.93</v>
      </c>
      <c r="Q549" s="3">
        <f t="shared" si="650"/>
        <v>279.32</v>
      </c>
      <c r="R549" s="3">
        <f t="shared" si="650"/>
        <v>1.02</v>
      </c>
      <c r="S549" s="3">
        <f t="shared" si="650"/>
        <v>510.79</v>
      </c>
      <c r="T549" s="3">
        <f t="shared" si="650"/>
        <v>0</v>
      </c>
      <c r="U549" s="3">
        <f>AH549</f>
        <v>53.795764899999995</v>
      </c>
      <c r="V549" s="3">
        <f>AI549</f>
        <v>8.3955999999999975E-2</v>
      </c>
      <c r="W549" s="3">
        <f>ROUND(AJ549,2)</f>
        <v>0</v>
      </c>
      <c r="X549" s="3">
        <f>ROUND(AK549,2)</f>
        <v>588.58000000000004</v>
      </c>
      <c r="Y549" s="3">
        <f>ROUND(AL549,2)</f>
        <v>363.38</v>
      </c>
      <c r="Z549" s="3"/>
      <c r="AA549" s="3"/>
      <c r="AB549" s="3">
        <f>ROUND(SUMIF(AA532:AA547,"=16697018",O532:O547),2)</f>
        <v>19085.04</v>
      </c>
      <c r="AC549" s="3">
        <f>ROUND(SUMIF(AA532:AA547,"=16697018",P532:P547),2)</f>
        <v>18294.93</v>
      </c>
      <c r="AD549" s="3">
        <f>ROUND(SUMIF(AA532:AA547,"=16697018",Q532:Q547),2)</f>
        <v>279.32</v>
      </c>
      <c r="AE549" s="3">
        <f>ROUND(SUMIF(AA532:AA547,"=16697018",R532:R547),2)</f>
        <v>1.02</v>
      </c>
      <c r="AF549" s="3">
        <f>ROUND(SUMIF(AA532:AA547,"=16697018",S532:S547),2)</f>
        <v>510.79</v>
      </c>
      <c r="AG549" s="3">
        <f>ROUND(SUMIF(AA532:AA547,"=16697018",T532:T547),2)</f>
        <v>0</v>
      </c>
      <c r="AH549" s="3">
        <f>SUMIF(AA532:AA547,"=16697018",U532:U547)</f>
        <v>53.795764899999995</v>
      </c>
      <c r="AI549" s="3">
        <f>SUMIF(AA532:AA547,"=16697018",V532:V547)</f>
        <v>8.3955999999999975E-2</v>
      </c>
      <c r="AJ549" s="3">
        <f>ROUND(SUMIF(AA532:AA547,"=16697018",W532:W547),2)</f>
        <v>0</v>
      </c>
      <c r="AK549" s="3">
        <f>ROUND(SUMIF(AA532:AA547,"=16697018",X532:X547),2)</f>
        <v>588.58000000000004</v>
      </c>
      <c r="AL549" s="3">
        <f>ROUND(SUMIF(AA532:AA547,"=16697018",Y532:Y547),2)</f>
        <v>363.38</v>
      </c>
      <c r="AM549" s="3"/>
      <c r="AN549" s="3"/>
      <c r="AO549" s="3">
        <f t="shared" ref="AO549:BC549" si="651">ROUND(BX549,2)</f>
        <v>0</v>
      </c>
      <c r="AP549" s="3">
        <f t="shared" si="651"/>
        <v>0</v>
      </c>
      <c r="AQ549" s="3">
        <f t="shared" si="651"/>
        <v>0</v>
      </c>
      <c r="AR549" s="3">
        <f t="shared" si="651"/>
        <v>20037</v>
      </c>
      <c r="AS549" s="3">
        <f t="shared" si="651"/>
        <v>20037</v>
      </c>
      <c r="AT549" s="3">
        <f t="shared" si="651"/>
        <v>0</v>
      </c>
      <c r="AU549" s="3">
        <f t="shared" si="651"/>
        <v>0</v>
      </c>
      <c r="AV549" s="3">
        <f t="shared" si="651"/>
        <v>18294.93</v>
      </c>
      <c r="AW549" s="3">
        <f t="shared" si="651"/>
        <v>18294.93</v>
      </c>
      <c r="AX549" s="3">
        <f t="shared" si="651"/>
        <v>0</v>
      </c>
      <c r="AY549" s="3">
        <f t="shared" si="651"/>
        <v>18294.93</v>
      </c>
      <c r="AZ549" s="3">
        <f t="shared" si="651"/>
        <v>0</v>
      </c>
      <c r="BA549" s="3">
        <f t="shared" si="651"/>
        <v>0</v>
      </c>
      <c r="BB549" s="3">
        <f t="shared" si="651"/>
        <v>0</v>
      </c>
      <c r="BC549" s="3">
        <f t="shared" si="651"/>
        <v>0</v>
      </c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>
        <f>ROUND(SUMIF(AA532:AA547,"=16697018",FQ532:FQ547),2)</f>
        <v>0</v>
      </c>
      <c r="BY549" s="3">
        <f>ROUND(SUMIF(AA532:AA547,"=16697018",FR532:FR547),2)</f>
        <v>0</v>
      </c>
      <c r="BZ549" s="3">
        <f>ROUND(SUMIF(AA532:AA547,"=16697018",GL532:GL547),2)</f>
        <v>0</v>
      </c>
      <c r="CA549" s="3">
        <f>ROUND(SUMIF(AA532:AA547,"=16697018",GM532:GM547),2)</f>
        <v>20037</v>
      </c>
      <c r="CB549" s="3">
        <f>ROUND(SUMIF(AA532:AA547,"=16697018",GN532:GN547),2)</f>
        <v>20037</v>
      </c>
      <c r="CC549" s="3">
        <f>ROUND(SUMIF(AA532:AA547,"=16697018",GO532:GO547),2)</f>
        <v>0</v>
      </c>
      <c r="CD549" s="3">
        <f>ROUND(SUMIF(AA532:AA547,"=16697018",GP532:GP547),2)</f>
        <v>0</v>
      </c>
      <c r="CE549" s="3">
        <f>AC549-BX549</f>
        <v>18294.93</v>
      </c>
      <c r="CF549" s="3">
        <f>AC549-BY549</f>
        <v>18294.93</v>
      </c>
      <c r="CG549" s="3">
        <f>BX549-BZ549</f>
        <v>0</v>
      </c>
      <c r="CH549" s="3">
        <f>AC549-BX549-BY549+BZ549</f>
        <v>18294.93</v>
      </c>
      <c r="CI549" s="3">
        <f>BY549-BZ549</f>
        <v>0</v>
      </c>
      <c r="CJ549" s="3">
        <f>ROUND(SUMIF(AA532:AA547,"=16697018",GX532:GX547),2)</f>
        <v>0</v>
      </c>
      <c r="CK549" s="3">
        <f>ROUND(SUMIF(AA532:AA547,"=16697018",GY532:GY547),2)</f>
        <v>0</v>
      </c>
      <c r="CL549" s="3">
        <f>ROUND(SUMIF(AA532:AA547,"=16697018",GZ532:GZ547),2)</f>
        <v>0</v>
      </c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4">
        <f t="shared" ref="DG549:DL549" si="652">ROUND(DT549,2)</f>
        <v>125197.75999999999</v>
      </c>
      <c r="DH549" s="4">
        <f t="shared" si="652"/>
        <v>120014.69</v>
      </c>
      <c r="DI549" s="4">
        <f t="shared" si="652"/>
        <v>1832.34</v>
      </c>
      <c r="DJ549" s="4">
        <f t="shared" si="652"/>
        <v>6.68</v>
      </c>
      <c r="DK549" s="4">
        <f t="shared" si="652"/>
        <v>3350.73</v>
      </c>
      <c r="DL549" s="4">
        <f t="shared" si="652"/>
        <v>0</v>
      </c>
      <c r="DM549" s="4">
        <f>DZ549</f>
        <v>53.795764899999995</v>
      </c>
      <c r="DN549" s="4">
        <f>EA549</f>
        <v>8.3955999999999975E-2</v>
      </c>
      <c r="DO549" s="4">
        <f>ROUND(EB549,2)</f>
        <v>0</v>
      </c>
      <c r="DP549" s="4">
        <f>ROUND(EC549,2)</f>
        <v>3861.02</v>
      </c>
      <c r="DQ549" s="4">
        <f>ROUND(ED549,2)</f>
        <v>2383.7600000000002</v>
      </c>
      <c r="DR549" s="4"/>
      <c r="DS549" s="4"/>
      <c r="DT549" s="4">
        <f>ROUND(SUMIF(AA532:AA547,"=16697019",O532:O547),2)</f>
        <v>125197.75999999999</v>
      </c>
      <c r="DU549" s="4">
        <f>ROUND(SUMIF(AA532:AA547,"=16697019",P532:P547),2)</f>
        <v>120014.69</v>
      </c>
      <c r="DV549" s="4">
        <f>ROUND(SUMIF(AA532:AA547,"=16697019",Q532:Q547),2)</f>
        <v>1832.34</v>
      </c>
      <c r="DW549" s="4">
        <f>ROUND(SUMIF(AA532:AA547,"=16697019",R532:R547),2)</f>
        <v>6.68</v>
      </c>
      <c r="DX549" s="4">
        <f>ROUND(SUMIF(AA532:AA547,"=16697019",S532:S547),2)</f>
        <v>3350.73</v>
      </c>
      <c r="DY549" s="4">
        <f>ROUND(SUMIF(AA532:AA547,"=16697019",T532:T547),2)</f>
        <v>0</v>
      </c>
      <c r="DZ549" s="4">
        <f>SUMIF(AA532:AA547,"=16697019",U532:U547)</f>
        <v>53.795764899999995</v>
      </c>
      <c r="EA549" s="4">
        <f>SUMIF(AA532:AA547,"=16697019",V532:V547)</f>
        <v>8.3955999999999975E-2</v>
      </c>
      <c r="EB549" s="4">
        <f>ROUND(SUMIF(AA532:AA547,"=16697019",W532:W547),2)</f>
        <v>0</v>
      </c>
      <c r="EC549" s="4">
        <f>ROUND(SUMIF(AA532:AA547,"=16697019",X532:X547),2)</f>
        <v>3861.02</v>
      </c>
      <c r="ED549" s="4">
        <f>ROUND(SUMIF(AA532:AA547,"=16697019",Y532:Y547),2)</f>
        <v>2383.7600000000002</v>
      </c>
      <c r="EE549" s="4"/>
      <c r="EF549" s="4"/>
      <c r="EG549" s="4">
        <f t="shared" ref="EG549:EU549" si="653">ROUND(FP549,2)</f>
        <v>0</v>
      </c>
      <c r="EH549" s="4">
        <f t="shared" si="653"/>
        <v>0</v>
      </c>
      <c r="EI549" s="4">
        <f t="shared" si="653"/>
        <v>0</v>
      </c>
      <c r="EJ549" s="4">
        <f t="shared" si="653"/>
        <v>131442.54</v>
      </c>
      <c r="EK549" s="4">
        <f t="shared" si="653"/>
        <v>131442.54</v>
      </c>
      <c r="EL549" s="4">
        <f t="shared" si="653"/>
        <v>0</v>
      </c>
      <c r="EM549" s="4">
        <f t="shared" si="653"/>
        <v>0</v>
      </c>
      <c r="EN549" s="4">
        <f t="shared" si="653"/>
        <v>120014.69</v>
      </c>
      <c r="EO549" s="4">
        <f t="shared" si="653"/>
        <v>120014.69</v>
      </c>
      <c r="EP549" s="4">
        <f t="shared" si="653"/>
        <v>0</v>
      </c>
      <c r="EQ549" s="4">
        <f t="shared" si="653"/>
        <v>120014.69</v>
      </c>
      <c r="ER549" s="4">
        <f t="shared" si="653"/>
        <v>0</v>
      </c>
      <c r="ES549" s="4">
        <f t="shared" si="653"/>
        <v>0</v>
      </c>
      <c r="ET549" s="4">
        <f t="shared" si="653"/>
        <v>0</v>
      </c>
      <c r="EU549" s="4">
        <f t="shared" si="653"/>
        <v>0</v>
      </c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>
        <f>ROUND(SUMIF(AA532:AA547,"=16697019",FQ532:FQ547),2)</f>
        <v>0</v>
      </c>
      <c r="FQ549" s="4">
        <f>ROUND(SUMIF(AA532:AA547,"=16697019",FR532:FR547),2)</f>
        <v>0</v>
      </c>
      <c r="FR549" s="4">
        <f>ROUND(SUMIF(AA532:AA547,"=16697019",GL532:GL547),2)</f>
        <v>0</v>
      </c>
      <c r="FS549" s="4">
        <f>ROUND(SUMIF(AA532:AA547,"=16697019",GM532:GM547),2)</f>
        <v>131442.54</v>
      </c>
      <c r="FT549" s="4">
        <f>ROUND(SUMIF(AA532:AA547,"=16697019",GN532:GN547),2)</f>
        <v>131442.54</v>
      </c>
      <c r="FU549" s="4">
        <f>ROUND(SUMIF(AA532:AA547,"=16697019",GO532:GO547),2)</f>
        <v>0</v>
      </c>
      <c r="FV549" s="4">
        <f>ROUND(SUMIF(AA532:AA547,"=16697019",GP532:GP547),2)</f>
        <v>0</v>
      </c>
      <c r="FW549" s="4">
        <f>DU549-FP549</f>
        <v>120014.69</v>
      </c>
      <c r="FX549" s="4">
        <f>DU549-FQ549</f>
        <v>120014.69</v>
      </c>
      <c r="FY549" s="4">
        <f>FP549-FR549</f>
        <v>0</v>
      </c>
      <c r="FZ549" s="4">
        <f>DU549-FP549-FQ549+FR549</f>
        <v>120014.69</v>
      </c>
      <c r="GA549" s="4">
        <f>FQ549-FR549</f>
        <v>0</v>
      </c>
      <c r="GB549" s="4">
        <f>ROUND(SUMIF(AA532:AA547,"=16697019",GX532:GX547),2)</f>
        <v>0</v>
      </c>
      <c r="GC549" s="4">
        <f>ROUND(SUMIF(AA532:AA547,"=16697019",GY532:GY547),2)</f>
        <v>0</v>
      </c>
      <c r="GD549" s="4">
        <f>ROUND(SUMIF(AA532:AA547,"=16697019",GZ532:GZ547),2)</f>
        <v>0</v>
      </c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>
        <v>0</v>
      </c>
    </row>
    <row r="551" spans="1:255" x14ac:dyDescent="0.2">
      <c r="A551" s="5">
        <v>50</v>
      </c>
      <c r="B551" s="5">
        <v>0</v>
      </c>
      <c r="C551" s="5">
        <v>0</v>
      </c>
      <c r="D551" s="5">
        <v>1</v>
      </c>
      <c r="E551" s="5">
        <v>201</v>
      </c>
      <c r="F551" s="5">
        <f>ROUND(Source!O549,O551)</f>
        <v>19085.04</v>
      </c>
      <c r="G551" s="5" t="s">
        <v>189</v>
      </c>
      <c r="H551" s="5" t="s">
        <v>190</v>
      </c>
      <c r="I551" s="5"/>
      <c r="J551" s="5"/>
      <c r="K551" s="5">
        <v>201</v>
      </c>
      <c r="L551" s="5">
        <v>1</v>
      </c>
      <c r="M551" s="5">
        <v>3</v>
      </c>
      <c r="N551" s="5" t="s">
        <v>6</v>
      </c>
      <c r="O551" s="5">
        <v>2</v>
      </c>
      <c r="P551" s="5">
        <f>ROUND(Source!DG549,O551)</f>
        <v>125197.75999999999</v>
      </c>
      <c r="Q551" s="5"/>
      <c r="R551" s="5"/>
      <c r="S551" s="5"/>
      <c r="T551" s="5"/>
      <c r="U551" s="5"/>
      <c r="V551" s="5"/>
      <c r="W551" s="5"/>
    </row>
    <row r="552" spans="1:255" x14ac:dyDescent="0.2">
      <c r="A552" s="5">
        <v>50</v>
      </c>
      <c r="B552" s="5">
        <v>0</v>
      </c>
      <c r="C552" s="5">
        <v>0</v>
      </c>
      <c r="D552" s="5">
        <v>1</v>
      </c>
      <c r="E552" s="5">
        <v>202</v>
      </c>
      <c r="F552" s="5">
        <f>ROUND(Source!P549,O552)</f>
        <v>18294.93</v>
      </c>
      <c r="G552" s="5" t="s">
        <v>191</v>
      </c>
      <c r="H552" s="5" t="s">
        <v>192</v>
      </c>
      <c r="I552" s="5"/>
      <c r="J552" s="5"/>
      <c r="K552" s="5">
        <v>202</v>
      </c>
      <c r="L552" s="5">
        <v>2</v>
      </c>
      <c r="M552" s="5">
        <v>3</v>
      </c>
      <c r="N552" s="5" t="s">
        <v>6</v>
      </c>
      <c r="O552" s="5">
        <v>2</v>
      </c>
      <c r="P552" s="5">
        <f>ROUND(Source!DH549,O552)</f>
        <v>120014.69</v>
      </c>
      <c r="Q552" s="5"/>
      <c r="R552" s="5"/>
      <c r="S552" s="5"/>
      <c r="T552" s="5"/>
      <c r="U552" s="5"/>
      <c r="V552" s="5"/>
      <c r="W552" s="5"/>
    </row>
    <row r="553" spans="1:255" x14ac:dyDescent="0.2">
      <c r="A553" s="5">
        <v>50</v>
      </c>
      <c r="B553" s="5">
        <v>0</v>
      </c>
      <c r="C553" s="5">
        <v>0</v>
      </c>
      <c r="D553" s="5">
        <v>1</v>
      </c>
      <c r="E553" s="5">
        <v>222</v>
      </c>
      <c r="F553" s="5">
        <f>ROUND(Source!AO549,O553)</f>
        <v>0</v>
      </c>
      <c r="G553" s="5" t="s">
        <v>193</v>
      </c>
      <c r="H553" s="5" t="s">
        <v>194</v>
      </c>
      <c r="I553" s="5"/>
      <c r="J553" s="5"/>
      <c r="K553" s="5">
        <v>222</v>
      </c>
      <c r="L553" s="5">
        <v>3</v>
      </c>
      <c r="M553" s="5">
        <v>3</v>
      </c>
      <c r="N553" s="5" t="s">
        <v>6</v>
      </c>
      <c r="O553" s="5">
        <v>2</v>
      </c>
      <c r="P553" s="5">
        <f>ROUND(Source!EG549,O553)</f>
        <v>0</v>
      </c>
      <c r="Q553" s="5"/>
      <c r="R553" s="5"/>
      <c r="S553" s="5"/>
      <c r="T553" s="5"/>
      <c r="U553" s="5"/>
      <c r="V553" s="5"/>
      <c r="W553" s="5"/>
    </row>
    <row r="554" spans="1:255" x14ac:dyDescent="0.2">
      <c r="A554" s="5">
        <v>50</v>
      </c>
      <c r="B554" s="5">
        <v>0</v>
      </c>
      <c r="C554" s="5">
        <v>0</v>
      </c>
      <c r="D554" s="5">
        <v>1</v>
      </c>
      <c r="E554" s="5">
        <v>225</v>
      </c>
      <c r="F554" s="5">
        <f>ROUND(Source!AV549,O554)</f>
        <v>18294.93</v>
      </c>
      <c r="G554" s="5" t="s">
        <v>195</v>
      </c>
      <c r="H554" s="5" t="s">
        <v>196</v>
      </c>
      <c r="I554" s="5"/>
      <c r="J554" s="5"/>
      <c r="K554" s="5">
        <v>225</v>
      </c>
      <c r="L554" s="5">
        <v>4</v>
      </c>
      <c r="M554" s="5">
        <v>3</v>
      </c>
      <c r="N554" s="5" t="s">
        <v>6</v>
      </c>
      <c r="O554" s="5">
        <v>2</v>
      </c>
      <c r="P554" s="5">
        <f>ROUND(Source!EN549,O554)</f>
        <v>120014.69</v>
      </c>
      <c r="Q554" s="5"/>
      <c r="R554" s="5"/>
      <c r="S554" s="5"/>
      <c r="T554" s="5"/>
      <c r="U554" s="5"/>
      <c r="V554" s="5"/>
      <c r="W554" s="5"/>
    </row>
    <row r="555" spans="1:255" x14ac:dyDescent="0.2">
      <c r="A555" s="5">
        <v>50</v>
      </c>
      <c r="B555" s="5">
        <v>0</v>
      </c>
      <c r="C555" s="5">
        <v>0</v>
      </c>
      <c r="D555" s="5">
        <v>1</v>
      </c>
      <c r="E555" s="5">
        <v>226</v>
      </c>
      <c r="F555" s="5">
        <f>ROUND(Source!AW549,O555)</f>
        <v>18294.93</v>
      </c>
      <c r="G555" s="5" t="s">
        <v>197</v>
      </c>
      <c r="H555" s="5" t="s">
        <v>198</v>
      </c>
      <c r="I555" s="5"/>
      <c r="J555" s="5"/>
      <c r="K555" s="5">
        <v>226</v>
      </c>
      <c r="L555" s="5">
        <v>5</v>
      </c>
      <c r="M555" s="5">
        <v>3</v>
      </c>
      <c r="N555" s="5" t="s">
        <v>6</v>
      </c>
      <c r="O555" s="5">
        <v>2</v>
      </c>
      <c r="P555" s="5">
        <f>ROUND(Source!EO549,O555)</f>
        <v>120014.69</v>
      </c>
      <c r="Q555" s="5"/>
      <c r="R555" s="5"/>
      <c r="S555" s="5"/>
      <c r="T555" s="5"/>
      <c r="U555" s="5"/>
      <c r="V555" s="5"/>
      <c r="W555" s="5"/>
    </row>
    <row r="556" spans="1:255" x14ac:dyDescent="0.2">
      <c r="A556" s="5">
        <v>50</v>
      </c>
      <c r="B556" s="5">
        <v>0</v>
      </c>
      <c r="C556" s="5">
        <v>0</v>
      </c>
      <c r="D556" s="5">
        <v>1</v>
      </c>
      <c r="E556" s="5">
        <v>227</v>
      </c>
      <c r="F556" s="5">
        <f>ROUND(Source!AX549,O556)</f>
        <v>0</v>
      </c>
      <c r="G556" s="5" t="s">
        <v>199</v>
      </c>
      <c r="H556" s="5" t="s">
        <v>200</v>
      </c>
      <c r="I556" s="5"/>
      <c r="J556" s="5"/>
      <c r="K556" s="5">
        <v>227</v>
      </c>
      <c r="L556" s="5">
        <v>6</v>
      </c>
      <c r="M556" s="5">
        <v>3</v>
      </c>
      <c r="N556" s="5" t="s">
        <v>6</v>
      </c>
      <c r="O556" s="5">
        <v>2</v>
      </c>
      <c r="P556" s="5">
        <f>ROUND(Source!EP549,O556)</f>
        <v>0</v>
      </c>
      <c r="Q556" s="5"/>
      <c r="R556" s="5"/>
      <c r="S556" s="5"/>
      <c r="T556" s="5"/>
      <c r="U556" s="5"/>
      <c r="V556" s="5"/>
      <c r="W556" s="5"/>
    </row>
    <row r="557" spans="1:255" x14ac:dyDescent="0.2">
      <c r="A557" s="5">
        <v>50</v>
      </c>
      <c r="B557" s="5">
        <v>0</v>
      </c>
      <c r="C557" s="5">
        <v>0</v>
      </c>
      <c r="D557" s="5">
        <v>1</v>
      </c>
      <c r="E557" s="5">
        <v>228</v>
      </c>
      <c r="F557" s="5">
        <f>ROUND(Source!AY549,O557)</f>
        <v>18294.93</v>
      </c>
      <c r="G557" s="5" t="s">
        <v>201</v>
      </c>
      <c r="H557" s="5" t="s">
        <v>202</v>
      </c>
      <c r="I557" s="5"/>
      <c r="J557" s="5"/>
      <c r="K557" s="5">
        <v>228</v>
      </c>
      <c r="L557" s="5">
        <v>7</v>
      </c>
      <c r="M557" s="5">
        <v>3</v>
      </c>
      <c r="N557" s="5" t="s">
        <v>6</v>
      </c>
      <c r="O557" s="5">
        <v>2</v>
      </c>
      <c r="P557" s="5">
        <f>ROUND(Source!EQ549,O557)</f>
        <v>120014.69</v>
      </c>
      <c r="Q557" s="5"/>
      <c r="R557" s="5"/>
      <c r="S557" s="5"/>
      <c r="T557" s="5"/>
      <c r="U557" s="5"/>
      <c r="V557" s="5"/>
      <c r="W557" s="5"/>
    </row>
    <row r="558" spans="1:255" x14ac:dyDescent="0.2">
      <c r="A558" s="5">
        <v>50</v>
      </c>
      <c r="B558" s="5">
        <v>0</v>
      </c>
      <c r="C558" s="5">
        <v>0</v>
      </c>
      <c r="D558" s="5">
        <v>1</v>
      </c>
      <c r="E558" s="5">
        <v>216</v>
      </c>
      <c r="F558" s="5">
        <f>ROUND(Source!AP549,O558)</f>
        <v>0</v>
      </c>
      <c r="G558" s="5" t="s">
        <v>203</v>
      </c>
      <c r="H558" s="5" t="s">
        <v>204</v>
      </c>
      <c r="I558" s="5"/>
      <c r="J558" s="5"/>
      <c r="K558" s="5">
        <v>216</v>
      </c>
      <c r="L558" s="5">
        <v>8</v>
      </c>
      <c r="M558" s="5">
        <v>3</v>
      </c>
      <c r="N558" s="5" t="s">
        <v>6</v>
      </c>
      <c r="O558" s="5">
        <v>2</v>
      </c>
      <c r="P558" s="5">
        <f>ROUND(Source!EH549,O558)</f>
        <v>0</v>
      </c>
      <c r="Q558" s="5"/>
      <c r="R558" s="5"/>
      <c r="S558" s="5"/>
      <c r="T558" s="5"/>
      <c r="U558" s="5"/>
      <c r="V558" s="5"/>
      <c r="W558" s="5"/>
    </row>
    <row r="559" spans="1:255" x14ac:dyDescent="0.2">
      <c r="A559" s="5">
        <v>50</v>
      </c>
      <c r="B559" s="5">
        <v>0</v>
      </c>
      <c r="C559" s="5">
        <v>0</v>
      </c>
      <c r="D559" s="5">
        <v>1</v>
      </c>
      <c r="E559" s="5">
        <v>223</v>
      </c>
      <c r="F559" s="5">
        <f>ROUND(Source!AQ549,O559)</f>
        <v>0</v>
      </c>
      <c r="G559" s="5" t="s">
        <v>205</v>
      </c>
      <c r="H559" s="5" t="s">
        <v>206</v>
      </c>
      <c r="I559" s="5"/>
      <c r="J559" s="5"/>
      <c r="K559" s="5">
        <v>223</v>
      </c>
      <c r="L559" s="5">
        <v>9</v>
      </c>
      <c r="M559" s="5">
        <v>3</v>
      </c>
      <c r="N559" s="5" t="s">
        <v>6</v>
      </c>
      <c r="O559" s="5">
        <v>2</v>
      </c>
      <c r="P559" s="5">
        <f>ROUND(Source!EI549,O559)</f>
        <v>0</v>
      </c>
      <c r="Q559" s="5"/>
      <c r="R559" s="5"/>
      <c r="S559" s="5"/>
      <c r="T559" s="5"/>
      <c r="U559" s="5"/>
      <c r="V559" s="5"/>
      <c r="W559" s="5"/>
    </row>
    <row r="560" spans="1:255" x14ac:dyDescent="0.2">
      <c r="A560" s="5">
        <v>50</v>
      </c>
      <c r="B560" s="5">
        <v>0</v>
      </c>
      <c r="C560" s="5">
        <v>0</v>
      </c>
      <c r="D560" s="5">
        <v>1</v>
      </c>
      <c r="E560" s="5">
        <v>229</v>
      </c>
      <c r="F560" s="5">
        <f>ROUND(Source!AZ549,O560)</f>
        <v>0</v>
      </c>
      <c r="G560" s="5" t="s">
        <v>207</v>
      </c>
      <c r="H560" s="5" t="s">
        <v>208</v>
      </c>
      <c r="I560" s="5"/>
      <c r="J560" s="5"/>
      <c r="K560" s="5">
        <v>229</v>
      </c>
      <c r="L560" s="5">
        <v>10</v>
      </c>
      <c r="M560" s="5">
        <v>3</v>
      </c>
      <c r="N560" s="5" t="s">
        <v>6</v>
      </c>
      <c r="O560" s="5">
        <v>2</v>
      </c>
      <c r="P560" s="5">
        <f>ROUND(Source!ER549,O560)</f>
        <v>0</v>
      </c>
      <c r="Q560" s="5"/>
      <c r="R560" s="5"/>
      <c r="S560" s="5"/>
      <c r="T560" s="5"/>
      <c r="U560" s="5"/>
      <c r="V560" s="5"/>
      <c r="W560" s="5"/>
    </row>
    <row r="561" spans="1:23" x14ac:dyDescent="0.2">
      <c r="A561" s="5">
        <v>50</v>
      </c>
      <c r="B561" s="5">
        <v>0</v>
      </c>
      <c r="C561" s="5">
        <v>0</v>
      </c>
      <c r="D561" s="5">
        <v>1</v>
      </c>
      <c r="E561" s="5">
        <v>203</v>
      </c>
      <c r="F561" s="5">
        <f>ROUND(Source!Q549,O561)</f>
        <v>279.32</v>
      </c>
      <c r="G561" s="5" t="s">
        <v>209</v>
      </c>
      <c r="H561" s="5" t="s">
        <v>210</v>
      </c>
      <c r="I561" s="5"/>
      <c r="J561" s="5"/>
      <c r="K561" s="5">
        <v>203</v>
      </c>
      <c r="L561" s="5">
        <v>11</v>
      </c>
      <c r="M561" s="5">
        <v>3</v>
      </c>
      <c r="N561" s="5" t="s">
        <v>6</v>
      </c>
      <c r="O561" s="5">
        <v>2</v>
      </c>
      <c r="P561" s="5">
        <f>ROUND(Source!DI549,O561)</f>
        <v>1832.34</v>
      </c>
      <c r="Q561" s="5"/>
      <c r="R561" s="5"/>
      <c r="S561" s="5"/>
      <c r="T561" s="5"/>
      <c r="U561" s="5"/>
      <c r="V561" s="5"/>
      <c r="W561" s="5"/>
    </row>
    <row r="562" spans="1:23" x14ac:dyDescent="0.2">
      <c r="A562" s="5">
        <v>50</v>
      </c>
      <c r="B562" s="5">
        <v>0</v>
      </c>
      <c r="C562" s="5">
        <v>0</v>
      </c>
      <c r="D562" s="5">
        <v>1</v>
      </c>
      <c r="E562" s="5">
        <v>231</v>
      </c>
      <c r="F562" s="5">
        <f>ROUND(Source!BB549,O562)</f>
        <v>0</v>
      </c>
      <c r="G562" s="5" t="s">
        <v>211</v>
      </c>
      <c r="H562" s="5" t="s">
        <v>212</v>
      </c>
      <c r="I562" s="5"/>
      <c r="J562" s="5"/>
      <c r="K562" s="5">
        <v>231</v>
      </c>
      <c r="L562" s="5">
        <v>12</v>
      </c>
      <c r="M562" s="5">
        <v>3</v>
      </c>
      <c r="N562" s="5" t="s">
        <v>6</v>
      </c>
      <c r="O562" s="5">
        <v>2</v>
      </c>
      <c r="P562" s="5">
        <f>ROUND(Source!ET549,O562)</f>
        <v>0</v>
      </c>
      <c r="Q562" s="5"/>
      <c r="R562" s="5"/>
      <c r="S562" s="5"/>
      <c r="T562" s="5"/>
      <c r="U562" s="5"/>
      <c r="V562" s="5"/>
      <c r="W562" s="5"/>
    </row>
    <row r="563" spans="1:23" x14ac:dyDescent="0.2">
      <c r="A563" s="5">
        <v>50</v>
      </c>
      <c r="B563" s="5">
        <v>0</v>
      </c>
      <c r="C563" s="5">
        <v>0</v>
      </c>
      <c r="D563" s="5">
        <v>1</v>
      </c>
      <c r="E563" s="5">
        <v>204</v>
      </c>
      <c r="F563" s="5">
        <f>ROUND(Source!R549,O563)</f>
        <v>1.02</v>
      </c>
      <c r="G563" s="5" t="s">
        <v>213</v>
      </c>
      <c r="H563" s="5" t="s">
        <v>214</v>
      </c>
      <c r="I563" s="5"/>
      <c r="J563" s="5"/>
      <c r="K563" s="5">
        <v>204</v>
      </c>
      <c r="L563" s="5">
        <v>13</v>
      </c>
      <c r="M563" s="5">
        <v>3</v>
      </c>
      <c r="N563" s="5" t="s">
        <v>6</v>
      </c>
      <c r="O563" s="5">
        <v>2</v>
      </c>
      <c r="P563" s="5">
        <f>ROUND(Source!DJ549,O563)</f>
        <v>6.68</v>
      </c>
      <c r="Q563" s="5"/>
      <c r="R563" s="5"/>
      <c r="S563" s="5"/>
      <c r="T563" s="5"/>
      <c r="U563" s="5"/>
      <c r="V563" s="5"/>
      <c r="W563" s="5"/>
    </row>
    <row r="564" spans="1:23" x14ac:dyDescent="0.2">
      <c r="A564" s="5">
        <v>50</v>
      </c>
      <c r="B564" s="5">
        <v>0</v>
      </c>
      <c r="C564" s="5">
        <v>0</v>
      </c>
      <c r="D564" s="5">
        <v>1</v>
      </c>
      <c r="E564" s="5">
        <v>205</v>
      </c>
      <c r="F564" s="5">
        <f>ROUND(Source!S549,O564)</f>
        <v>510.79</v>
      </c>
      <c r="G564" s="5" t="s">
        <v>215</v>
      </c>
      <c r="H564" s="5" t="s">
        <v>216</v>
      </c>
      <c r="I564" s="5"/>
      <c r="J564" s="5"/>
      <c r="K564" s="5">
        <v>205</v>
      </c>
      <c r="L564" s="5">
        <v>14</v>
      </c>
      <c r="M564" s="5">
        <v>3</v>
      </c>
      <c r="N564" s="5" t="s">
        <v>6</v>
      </c>
      <c r="O564" s="5">
        <v>2</v>
      </c>
      <c r="P564" s="5">
        <f>ROUND(Source!DK549,O564)</f>
        <v>3350.73</v>
      </c>
      <c r="Q564" s="5"/>
      <c r="R564" s="5"/>
      <c r="S564" s="5"/>
      <c r="T564" s="5"/>
      <c r="U564" s="5"/>
      <c r="V564" s="5"/>
      <c r="W564" s="5"/>
    </row>
    <row r="565" spans="1:23" x14ac:dyDescent="0.2">
      <c r="A565" s="5">
        <v>50</v>
      </c>
      <c r="B565" s="5">
        <v>0</v>
      </c>
      <c r="C565" s="5">
        <v>0</v>
      </c>
      <c r="D565" s="5">
        <v>1</v>
      </c>
      <c r="E565" s="5">
        <v>232</v>
      </c>
      <c r="F565" s="5">
        <f>ROUND(Source!BC549,O565)</f>
        <v>0</v>
      </c>
      <c r="G565" s="5" t="s">
        <v>217</v>
      </c>
      <c r="H565" s="5" t="s">
        <v>218</v>
      </c>
      <c r="I565" s="5"/>
      <c r="J565" s="5"/>
      <c r="K565" s="5">
        <v>232</v>
      </c>
      <c r="L565" s="5">
        <v>15</v>
      </c>
      <c r="M565" s="5">
        <v>3</v>
      </c>
      <c r="N565" s="5" t="s">
        <v>6</v>
      </c>
      <c r="O565" s="5">
        <v>2</v>
      </c>
      <c r="P565" s="5">
        <f>ROUND(Source!EU549,O565)</f>
        <v>0</v>
      </c>
      <c r="Q565" s="5"/>
      <c r="R565" s="5"/>
      <c r="S565" s="5"/>
      <c r="T565" s="5"/>
      <c r="U565" s="5"/>
      <c r="V565" s="5"/>
      <c r="W565" s="5"/>
    </row>
    <row r="566" spans="1:23" x14ac:dyDescent="0.2">
      <c r="A566" s="5">
        <v>50</v>
      </c>
      <c r="B566" s="5">
        <v>0</v>
      </c>
      <c r="C566" s="5">
        <v>0</v>
      </c>
      <c r="D566" s="5">
        <v>1</v>
      </c>
      <c r="E566" s="5">
        <v>214</v>
      </c>
      <c r="F566" s="5">
        <f>ROUND(Source!AS549,O566)</f>
        <v>20037</v>
      </c>
      <c r="G566" s="5" t="s">
        <v>219</v>
      </c>
      <c r="H566" s="5" t="s">
        <v>220</v>
      </c>
      <c r="I566" s="5"/>
      <c r="J566" s="5"/>
      <c r="K566" s="5">
        <v>214</v>
      </c>
      <c r="L566" s="5">
        <v>16</v>
      </c>
      <c r="M566" s="5">
        <v>3</v>
      </c>
      <c r="N566" s="5" t="s">
        <v>6</v>
      </c>
      <c r="O566" s="5">
        <v>2</v>
      </c>
      <c r="P566" s="5">
        <f>ROUND(Source!EK549,O566)</f>
        <v>131442.54</v>
      </c>
      <c r="Q566" s="5"/>
      <c r="R566" s="5"/>
      <c r="S566" s="5"/>
      <c r="T566" s="5"/>
      <c r="U566" s="5"/>
      <c r="V566" s="5"/>
      <c r="W566" s="5"/>
    </row>
    <row r="567" spans="1:23" x14ac:dyDescent="0.2">
      <c r="A567" s="5">
        <v>50</v>
      </c>
      <c r="B567" s="5">
        <v>0</v>
      </c>
      <c r="C567" s="5">
        <v>0</v>
      </c>
      <c r="D567" s="5">
        <v>1</v>
      </c>
      <c r="E567" s="5">
        <v>215</v>
      </c>
      <c r="F567" s="5">
        <f>ROUND(Source!AT549,O567)</f>
        <v>0</v>
      </c>
      <c r="G567" s="5" t="s">
        <v>221</v>
      </c>
      <c r="H567" s="5" t="s">
        <v>222</v>
      </c>
      <c r="I567" s="5"/>
      <c r="J567" s="5"/>
      <c r="K567" s="5">
        <v>215</v>
      </c>
      <c r="L567" s="5">
        <v>17</v>
      </c>
      <c r="M567" s="5">
        <v>3</v>
      </c>
      <c r="N567" s="5" t="s">
        <v>6</v>
      </c>
      <c r="O567" s="5">
        <v>2</v>
      </c>
      <c r="P567" s="5">
        <f>ROUND(Source!EL549,O567)</f>
        <v>0</v>
      </c>
      <c r="Q567" s="5"/>
      <c r="R567" s="5"/>
      <c r="S567" s="5"/>
      <c r="T567" s="5"/>
      <c r="U567" s="5"/>
      <c r="V567" s="5"/>
      <c r="W567" s="5"/>
    </row>
    <row r="568" spans="1:23" x14ac:dyDescent="0.2">
      <c r="A568" s="5">
        <v>50</v>
      </c>
      <c r="B568" s="5">
        <v>0</v>
      </c>
      <c r="C568" s="5">
        <v>0</v>
      </c>
      <c r="D568" s="5">
        <v>1</v>
      </c>
      <c r="E568" s="5">
        <v>217</v>
      </c>
      <c r="F568" s="5">
        <f>ROUND(Source!AU549,O568)</f>
        <v>0</v>
      </c>
      <c r="G568" s="5" t="s">
        <v>223</v>
      </c>
      <c r="H568" s="5" t="s">
        <v>224</v>
      </c>
      <c r="I568" s="5"/>
      <c r="J568" s="5"/>
      <c r="K568" s="5">
        <v>217</v>
      </c>
      <c r="L568" s="5">
        <v>18</v>
      </c>
      <c r="M568" s="5">
        <v>3</v>
      </c>
      <c r="N568" s="5" t="s">
        <v>6</v>
      </c>
      <c r="O568" s="5">
        <v>2</v>
      </c>
      <c r="P568" s="5">
        <f>ROUND(Source!EM549,O568)</f>
        <v>0</v>
      </c>
      <c r="Q568" s="5"/>
      <c r="R568" s="5"/>
      <c r="S568" s="5"/>
      <c r="T568" s="5"/>
      <c r="U568" s="5"/>
      <c r="V568" s="5"/>
      <c r="W568" s="5"/>
    </row>
    <row r="569" spans="1:23" x14ac:dyDescent="0.2">
      <c r="A569" s="5">
        <v>50</v>
      </c>
      <c r="B569" s="5">
        <v>0</v>
      </c>
      <c r="C569" s="5">
        <v>0</v>
      </c>
      <c r="D569" s="5">
        <v>1</v>
      </c>
      <c r="E569" s="5">
        <v>230</v>
      </c>
      <c r="F569" s="5">
        <f>ROUND(Source!BA549,O569)</f>
        <v>0</v>
      </c>
      <c r="G569" s="5" t="s">
        <v>225</v>
      </c>
      <c r="H569" s="5" t="s">
        <v>226</v>
      </c>
      <c r="I569" s="5"/>
      <c r="J569" s="5"/>
      <c r="K569" s="5">
        <v>230</v>
      </c>
      <c r="L569" s="5">
        <v>19</v>
      </c>
      <c r="M569" s="5">
        <v>3</v>
      </c>
      <c r="N569" s="5" t="s">
        <v>6</v>
      </c>
      <c r="O569" s="5">
        <v>2</v>
      </c>
      <c r="P569" s="5">
        <f>ROUND(Source!ES549,O569)</f>
        <v>0</v>
      </c>
      <c r="Q569" s="5"/>
      <c r="R569" s="5"/>
      <c r="S569" s="5"/>
      <c r="T569" s="5"/>
      <c r="U569" s="5"/>
      <c r="V569" s="5"/>
      <c r="W569" s="5"/>
    </row>
    <row r="570" spans="1:23" x14ac:dyDescent="0.2">
      <c r="A570" s="5">
        <v>50</v>
      </c>
      <c r="B570" s="5">
        <v>0</v>
      </c>
      <c r="C570" s="5">
        <v>0</v>
      </c>
      <c r="D570" s="5">
        <v>1</v>
      </c>
      <c r="E570" s="5">
        <v>206</v>
      </c>
      <c r="F570" s="5">
        <f>ROUND(Source!T549,O570)</f>
        <v>0</v>
      </c>
      <c r="G570" s="5" t="s">
        <v>227</v>
      </c>
      <c r="H570" s="5" t="s">
        <v>228</v>
      </c>
      <c r="I570" s="5"/>
      <c r="J570" s="5"/>
      <c r="K570" s="5">
        <v>206</v>
      </c>
      <c r="L570" s="5">
        <v>20</v>
      </c>
      <c r="M570" s="5">
        <v>3</v>
      </c>
      <c r="N570" s="5" t="s">
        <v>6</v>
      </c>
      <c r="O570" s="5">
        <v>2</v>
      </c>
      <c r="P570" s="5">
        <f>ROUND(Source!DL549,O570)</f>
        <v>0</v>
      </c>
      <c r="Q570" s="5"/>
      <c r="R570" s="5"/>
      <c r="S570" s="5"/>
      <c r="T570" s="5"/>
      <c r="U570" s="5"/>
      <c r="V570" s="5"/>
      <c r="W570" s="5"/>
    </row>
    <row r="571" spans="1:23" x14ac:dyDescent="0.2">
      <c r="A571" s="5">
        <v>50</v>
      </c>
      <c r="B571" s="5">
        <v>0</v>
      </c>
      <c r="C571" s="5">
        <v>0</v>
      </c>
      <c r="D571" s="5">
        <v>1</v>
      </c>
      <c r="E571" s="5">
        <v>207</v>
      </c>
      <c r="F571" s="5">
        <f>Source!U549</f>
        <v>53.795764899999995</v>
      </c>
      <c r="G571" s="5" t="s">
        <v>229</v>
      </c>
      <c r="H571" s="5" t="s">
        <v>230</v>
      </c>
      <c r="I571" s="5"/>
      <c r="J571" s="5"/>
      <c r="K571" s="5">
        <v>207</v>
      </c>
      <c r="L571" s="5">
        <v>21</v>
      </c>
      <c r="M571" s="5">
        <v>3</v>
      </c>
      <c r="N571" s="5" t="s">
        <v>6</v>
      </c>
      <c r="O571" s="5">
        <v>-1</v>
      </c>
      <c r="P571" s="5">
        <f>Source!DM549</f>
        <v>53.795764899999995</v>
      </c>
      <c r="Q571" s="5"/>
      <c r="R571" s="5"/>
      <c r="S571" s="5"/>
      <c r="T571" s="5"/>
      <c r="U571" s="5"/>
      <c r="V571" s="5"/>
      <c r="W571" s="5"/>
    </row>
    <row r="572" spans="1:23" x14ac:dyDescent="0.2">
      <c r="A572" s="5">
        <v>50</v>
      </c>
      <c r="B572" s="5">
        <v>0</v>
      </c>
      <c r="C572" s="5">
        <v>0</v>
      </c>
      <c r="D572" s="5">
        <v>1</v>
      </c>
      <c r="E572" s="5">
        <v>208</v>
      </c>
      <c r="F572" s="5">
        <f>Source!V549</f>
        <v>8.3955999999999975E-2</v>
      </c>
      <c r="G572" s="5" t="s">
        <v>231</v>
      </c>
      <c r="H572" s="5" t="s">
        <v>232</v>
      </c>
      <c r="I572" s="5"/>
      <c r="J572" s="5"/>
      <c r="K572" s="5">
        <v>208</v>
      </c>
      <c r="L572" s="5">
        <v>22</v>
      </c>
      <c r="M572" s="5">
        <v>3</v>
      </c>
      <c r="N572" s="5" t="s">
        <v>6</v>
      </c>
      <c r="O572" s="5">
        <v>-1</v>
      </c>
      <c r="P572" s="5">
        <f>Source!DN549</f>
        <v>8.3955999999999975E-2</v>
      </c>
      <c r="Q572" s="5"/>
      <c r="R572" s="5"/>
      <c r="S572" s="5"/>
      <c r="T572" s="5"/>
      <c r="U572" s="5"/>
      <c r="V572" s="5"/>
      <c r="W572" s="5"/>
    </row>
    <row r="573" spans="1:23" x14ac:dyDescent="0.2">
      <c r="A573" s="5">
        <v>50</v>
      </c>
      <c r="B573" s="5">
        <v>0</v>
      </c>
      <c r="C573" s="5">
        <v>0</v>
      </c>
      <c r="D573" s="5">
        <v>1</v>
      </c>
      <c r="E573" s="5">
        <v>209</v>
      </c>
      <c r="F573" s="5">
        <f>ROUND(Source!W549,O573)</f>
        <v>0</v>
      </c>
      <c r="G573" s="5" t="s">
        <v>233</v>
      </c>
      <c r="H573" s="5" t="s">
        <v>234</v>
      </c>
      <c r="I573" s="5"/>
      <c r="J573" s="5"/>
      <c r="K573" s="5">
        <v>209</v>
      </c>
      <c r="L573" s="5">
        <v>23</v>
      </c>
      <c r="M573" s="5">
        <v>3</v>
      </c>
      <c r="N573" s="5" t="s">
        <v>6</v>
      </c>
      <c r="O573" s="5">
        <v>2</v>
      </c>
      <c r="P573" s="5">
        <f>ROUND(Source!DO549,O573)</f>
        <v>0</v>
      </c>
      <c r="Q573" s="5"/>
      <c r="R573" s="5"/>
      <c r="S573" s="5"/>
      <c r="T573" s="5"/>
      <c r="U573" s="5"/>
      <c r="V573" s="5"/>
      <c r="W573" s="5"/>
    </row>
    <row r="574" spans="1:23" x14ac:dyDescent="0.2">
      <c r="A574" s="5">
        <v>50</v>
      </c>
      <c r="B574" s="5">
        <v>0</v>
      </c>
      <c r="C574" s="5">
        <v>0</v>
      </c>
      <c r="D574" s="5">
        <v>1</v>
      </c>
      <c r="E574" s="5">
        <v>210</v>
      </c>
      <c r="F574" s="5">
        <f>ROUND(Source!X549,O574)</f>
        <v>588.58000000000004</v>
      </c>
      <c r="G574" s="5" t="s">
        <v>235</v>
      </c>
      <c r="H574" s="5" t="s">
        <v>236</v>
      </c>
      <c r="I574" s="5"/>
      <c r="J574" s="5"/>
      <c r="K574" s="5">
        <v>210</v>
      </c>
      <c r="L574" s="5">
        <v>24</v>
      </c>
      <c r="M574" s="5">
        <v>3</v>
      </c>
      <c r="N574" s="5" t="s">
        <v>6</v>
      </c>
      <c r="O574" s="5">
        <v>2</v>
      </c>
      <c r="P574" s="5">
        <f>ROUND(Source!DP549,O574)</f>
        <v>3861.02</v>
      </c>
      <c r="Q574" s="5"/>
      <c r="R574" s="5"/>
      <c r="S574" s="5"/>
      <c r="T574" s="5"/>
      <c r="U574" s="5"/>
      <c r="V574" s="5"/>
      <c r="W574" s="5"/>
    </row>
    <row r="575" spans="1:23" x14ac:dyDescent="0.2">
      <c r="A575" s="5">
        <v>50</v>
      </c>
      <c r="B575" s="5">
        <v>0</v>
      </c>
      <c r="C575" s="5">
        <v>0</v>
      </c>
      <c r="D575" s="5">
        <v>1</v>
      </c>
      <c r="E575" s="5">
        <v>211</v>
      </c>
      <c r="F575" s="5">
        <f>ROUND(Source!Y549,O575)</f>
        <v>363.38</v>
      </c>
      <c r="G575" s="5" t="s">
        <v>237</v>
      </c>
      <c r="H575" s="5" t="s">
        <v>238</v>
      </c>
      <c r="I575" s="5"/>
      <c r="J575" s="5"/>
      <c r="K575" s="5">
        <v>211</v>
      </c>
      <c r="L575" s="5">
        <v>25</v>
      </c>
      <c r="M575" s="5">
        <v>3</v>
      </c>
      <c r="N575" s="5" t="s">
        <v>6</v>
      </c>
      <c r="O575" s="5">
        <v>2</v>
      </c>
      <c r="P575" s="5">
        <f>ROUND(Source!DQ549,O575)</f>
        <v>2383.7600000000002</v>
      </c>
      <c r="Q575" s="5"/>
      <c r="R575" s="5"/>
      <c r="S575" s="5"/>
      <c r="T575" s="5"/>
      <c r="U575" s="5"/>
      <c r="V575" s="5"/>
      <c r="W575" s="5"/>
    </row>
    <row r="576" spans="1:23" x14ac:dyDescent="0.2">
      <c r="A576" s="5">
        <v>50</v>
      </c>
      <c r="B576" s="5">
        <v>0</v>
      </c>
      <c r="C576" s="5">
        <v>0</v>
      </c>
      <c r="D576" s="5">
        <v>1</v>
      </c>
      <c r="E576" s="5">
        <v>224</v>
      </c>
      <c r="F576" s="5">
        <f>ROUND(Source!AR549,O576)</f>
        <v>20037</v>
      </c>
      <c r="G576" s="5" t="s">
        <v>239</v>
      </c>
      <c r="H576" s="5" t="s">
        <v>240</v>
      </c>
      <c r="I576" s="5"/>
      <c r="J576" s="5"/>
      <c r="K576" s="5">
        <v>224</v>
      </c>
      <c r="L576" s="5">
        <v>26</v>
      </c>
      <c r="M576" s="5">
        <v>3</v>
      </c>
      <c r="N576" s="5" t="s">
        <v>6</v>
      </c>
      <c r="O576" s="5">
        <v>2</v>
      </c>
      <c r="P576" s="5">
        <f>ROUND(Source!EJ549,O576)</f>
        <v>131442.54</v>
      </c>
      <c r="Q576" s="5"/>
      <c r="R576" s="5"/>
      <c r="S576" s="5"/>
      <c r="T576" s="5"/>
      <c r="U576" s="5"/>
      <c r="V576" s="5"/>
      <c r="W576" s="5"/>
    </row>
    <row r="578" spans="1:255" x14ac:dyDescent="0.2">
      <c r="A578" s="1">
        <v>4</v>
      </c>
      <c r="B578" s="1">
        <v>1</v>
      </c>
      <c r="C578" s="1"/>
      <c r="D578" s="1">
        <f>ROW(A639)</f>
        <v>639</v>
      </c>
      <c r="E578" s="1"/>
      <c r="F578" s="1" t="s">
        <v>13</v>
      </c>
      <c r="G578" s="1" t="s">
        <v>829</v>
      </c>
      <c r="H578" s="1" t="s">
        <v>6</v>
      </c>
      <c r="I578" s="1">
        <v>0</v>
      </c>
      <c r="J578" s="1"/>
      <c r="K578" s="1">
        <v>0</v>
      </c>
      <c r="L578" s="1"/>
      <c r="M578" s="1"/>
      <c r="N578" s="1"/>
      <c r="O578" s="1"/>
      <c r="P578" s="1"/>
      <c r="Q578" s="1"/>
      <c r="R578" s="1"/>
      <c r="S578" s="1"/>
      <c r="T578" s="1"/>
      <c r="U578" s="1" t="s">
        <v>6</v>
      </c>
      <c r="V578" s="1">
        <v>0</v>
      </c>
      <c r="W578" s="1"/>
      <c r="X578" s="1"/>
      <c r="Y578" s="1"/>
      <c r="Z578" s="1"/>
      <c r="AA578" s="1"/>
      <c r="AB578" s="1" t="s">
        <v>6</v>
      </c>
      <c r="AC578" s="1" t="s">
        <v>6</v>
      </c>
      <c r="AD578" s="1" t="s">
        <v>6</v>
      </c>
      <c r="AE578" s="1" t="s">
        <v>6</v>
      </c>
      <c r="AF578" s="1" t="s">
        <v>6</v>
      </c>
      <c r="AG578" s="1" t="s">
        <v>6</v>
      </c>
      <c r="AH578" s="1"/>
      <c r="AI578" s="1"/>
      <c r="AJ578" s="1"/>
      <c r="AK578" s="1"/>
      <c r="AL578" s="1"/>
      <c r="AM578" s="1"/>
      <c r="AN578" s="1"/>
      <c r="AO578" s="1"/>
      <c r="AP578" s="1" t="s">
        <v>6</v>
      </c>
      <c r="AQ578" s="1" t="s">
        <v>6</v>
      </c>
      <c r="AR578" s="1" t="s">
        <v>6</v>
      </c>
      <c r="AS578" s="1"/>
      <c r="AT578" s="1"/>
      <c r="AU578" s="1"/>
      <c r="AV578" s="1"/>
      <c r="AW578" s="1"/>
      <c r="AX578" s="1"/>
      <c r="AY578" s="1"/>
      <c r="AZ578" s="1" t="s">
        <v>6</v>
      </c>
      <c r="BA578" s="1"/>
      <c r="BB578" s="1" t="s">
        <v>6</v>
      </c>
      <c r="BC578" s="1" t="s">
        <v>6</v>
      </c>
      <c r="BD578" s="1" t="s">
        <v>6</v>
      </c>
      <c r="BE578" s="1" t="s">
        <v>6</v>
      </c>
      <c r="BF578" s="1" t="s">
        <v>6</v>
      </c>
      <c r="BG578" s="1" t="s">
        <v>6</v>
      </c>
      <c r="BH578" s="1" t="s">
        <v>6</v>
      </c>
      <c r="BI578" s="1" t="s">
        <v>6</v>
      </c>
      <c r="BJ578" s="1" t="s">
        <v>6</v>
      </c>
      <c r="BK578" s="1" t="s">
        <v>6</v>
      </c>
      <c r="BL578" s="1" t="s">
        <v>6</v>
      </c>
      <c r="BM578" s="1" t="s">
        <v>6</v>
      </c>
      <c r="BN578" s="1" t="s">
        <v>6</v>
      </c>
      <c r="BO578" s="1" t="s">
        <v>6</v>
      </c>
      <c r="BP578" s="1" t="s">
        <v>6</v>
      </c>
      <c r="BQ578" s="1"/>
      <c r="BR578" s="1"/>
      <c r="BS578" s="1"/>
      <c r="BT578" s="1"/>
      <c r="BU578" s="1"/>
      <c r="BV578" s="1"/>
      <c r="BW578" s="1"/>
      <c r="BX578" s="1">
        <v>0</v>
      </c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>
        <v>0</v>
      </c>
    </row>
    <row r="580" spans="1:255" x14ac:dyDescent="0.2">
      <c r="A580" s="3">
        <v>52</v>
      </c>
      <c r="B580" s="3">
        <f t="shared" ref="B580:G580" si="654">B639</f>
        <v>1</v>
      </c>
      <c r="C580" s="3">
        <f t="shared" si="654"/>
        <v>4</v>
      </c>
      <c r="D580" s="3">
        <f t="shared" si="654"/>
        <v>578</v>
      </c>
      <c r="E580" s="3">
        <f t="shared" si="654"/>
        <v>0</v>
      </c>
      <c r="F580" s="3" t="str">
        <f t="shared" si="654"/>
        <v>Новый раздел</v>
      </c>
      <c r="G580" s="3" t="str">
        <f t="shared" si="654"/>
        <v>Система электроснабжения</v>
      </c>
      <c r="H580" s="3"/>
      <c r="I580" s="3"/>
      <c r="J580" s="3"/>
      <c r="K580" s="3"/>
      <c r="L580" s="3"/>
      <c r="M580" s="3"/>
      <c r="N580" s="3"/>
      <c r="O580" s="3">
        <f t="shared" ref="O580:AT580" si="655">O639</f>
        <v>87353.79</v>
      </c>
      <c r="P580" s="3">
        <f t="shared" si="655"/>
        <v>84196.85</v>
      </c>
      <c r="Q580" s="3">
        <f t="shared" si="655"/>
        <v>105.4</v>
      </c>
      <c r="R580" s="3">
        <f t="shared" si="655"/>
        <v>8.18</v>
      </c>
      <c r="S580" s="3">
        <f t="shared" si="655"/>
        <v>3051.54</v>
      </c>
      <c r="T580" s="3">
        <f t="shared" si="655"/>
        <v>0</v>
      </c>
      <c r="U580" s="3">
        <f t="shared" si="655"/>
        <v>317.63080000000002</v>
      </c>
      <c r="V580" s="3">
        <f t="shared" si="655"/>
        <v>0.64129999999999998</v>
      </c>
      <c r="W580" s="3">
        <f t="shared" si="655"/>
        <v>0</v>
      </c>
      <c r="X580" s="3">
        <f t="shared" si="655"/>
        <v>2907.27</v>
      </c>
      <c r="Y580" s="3">
        <f t="shared" si="655"/>
        <v>1988.17</v>
      </c>
      <c r="Z580" s="3">
        <f t="shared" si="655"/>
        <v>0</v>
      </c>
      <c r="AA580" s="3">
        <f t="shared" si="655"/>
        <v>0</v>
      </c>
      <c r="AB580" s="3">
        <f t="shared" si="655"/>
        <v>87353.79</v>
      </c>
      <c r="AC580" s="3">
        <f t="shared" si="655"/>
        <v>84196.85</v>
      </c>
      <c r="AD580" s="3">
        <f t="shared" si="655"/>
        <v>105.4</v>
      </c>
      <c r="AE580" s="3">
        <f t="shared" si="655"/>
        <v>8.18</v>
      </c>
      <c r="AF580" s="3">
        <f t="shared" si="655"/>
        <v>3051.54</v>
      </c>
      <c r="AG580" s="3">
        <f t="shared" si="655"/>
        <v>0</v>
      </c>
      <c r="AH580" s="3">
        <f t="shared" si="655"/>
        <v>317.63080000000002</v>
      </c>
      <c r="AI580" s="3">
        <f t="shared" si="655"/>
        <v>0.64129999999999998</v>
      </c>
      <c r="AJ580" s="3">
        <f t="shared" si="655"/>
        <v>0</v>
      </c>
      <c r="AK580" s="3">
        <f t="shared" si="655"/>
        <v>2907.27</v>
      </c>
      <c r="AL580" s="3">
        <f t="shared" si="655"/>
        <v>1988.17</v>
      </c>
      <c r="AM580" s="3">
        <f t="shared" si="655"/>
        <v>0</v>
      </c>
      <c r="AN580" s="3">
        <f t="shared" si="655"/>
        <v>0</v>
      </c>
      <c r="AO580" s="3">
        <f t="shared" si="655"/>
        <v>0</v>
      </c>
      <c r="AP580" s="3">
        <f t="shared" si="655"/>
        <v>0</v>
      </c>
      <c r="AQ580" s="3">
        <f t="shared" si="655"/>
        <v>0</v>
      </c>
      <c r="AR580" s="3">
        <f t="shared" si="655"/>
        <v>92249.23</v>
      </c>
      <c r="AS580" s="3">
        <f t="shared" si="655"/>
        <v>34.159999999999997</v>
      </c>
      <c r="AT580" s="3">
        <f t="shared" si="655"/>
        <v>92215.07</v>
      </c>
      <c r="AU580" s="3">
        <f t="shared" ref="AU580:BZ580" si="656">AU639</f>
        <v>0</v>
      </c>
      <c r="AV580" s="3">
        <f t="shared" si="656"/>
        <v>84196.85</v>
      </c>
      <c r="AW580" s="3">
        <f t="shared" si="656"/>
        <v>84196.85</v>
      </c>
      <c r="AX580" s="3">
        <f t="shared" si="656"/>
        <v>0</v>
      </c>
      <c r="AY580" s="3">
        <f t="shared" si="656"/>
        <v>84196.85</v>
      </c>
      <c r="AZ580" s="3">
        <f t="shared" si="656"/>
        <v>0</v>
      </c>
      <c r="BA580" s="3">
        <f t="shared" si="656"/>
        <v>0</v>
      </c>
      <c r="BB580" s="3">
        <f t="shared" si="656"/>
        <v>0</v>
      </c>
      <c r="BC580" s="3">
        <f t="shared" si="656"/>
        <v>0</v>
      </c>
      <c r="BD580" s="3">
        <f t="shared" si="656"/>
        <v>0</v>
      </c>
      <c r="BE580" s="3">
        <f t="shared" si="656"/>
        <v>0</v>
      </c>
      <c r="BF580" s="3">
        <f t="shared" si="656"/>
        <v>0</v>
      </c>
      <c r="BG580" s="3">
        <f t="shared" si="656"/>
        <v>0</v>
      </c>
      <c r="BH580" s="3">
        <f t="shared" si="656"/>
        <v>0</v>
      </c>
      <c r="BI580" s="3">
        <f t="shared" si="656"/>
        <v>0</v>
      </c>
      <c r="BJ580" s="3">
        <f t="shared" si="656"/>
        <v>0</v>
      </c>
      <c r="BK580" s="3">
        <f t="shared" si="656"/>
        <v>0</v>
      </c>
      <c r="BL580" s="3">
        <f t="shared" si="656"/>
        <v>0</v>
      </c>
      <c r="BM580" s="3">
        <f t="shared" si="656"/>
        <v>0</v>
      </c>
      <c r="BN580" s="3">
        <f t="shared" si="656"/>
        <v>0</v>
      </c>
      <c r="BO580" s="3">
        <f t="shared" si="656"/>
        <v>0</v>
      </c>
      <c r="BP580" s="3">
        <f t="shared" si="656"/>
        <v>0</v>
      </c>
      <c r="BQ580" s="3">
        <f t="shared" si="656"/>
        <v>0</v>
      </c>
      <c r="BR580" s="3">
        <f t="shared" si="656"/>
        <v>0</v>
      </c>
      <c r="BS580" s="3">
        <f t="shared" si="656"/>
        <v>0</v>
      </c>
      <c r="BT580" s="3">
        <f t="shared" si="656"/>
        <v>0</v>
      </c>
      <c r="BU580" s="3">
        <f t="shared" si="656"/>
        <v>0</v>
      </c>
      <c r="BV580" s="3">
        <f t="shared" si="656"/>
        <v>0</v>
      </c>
      <c r="BW580" s="3">
        <f t="shared" si="656"/>
        <v>0</v>
      </c>
      <c r="BX580" s="3">
        <f t="shared" si="656"/>
        <v>0</v>
      </c>
      <c r="BY580" s="3">
        <f t="shared" si="656"/>
        <v>0</v>
      </c>
      <c r="BZ580" s="3">
        <f t="shared" si="656"/>
        <v>0</v>
      </c>
      <c r="CA580" s="3">
        <f t="shared" ref="CA580:DF580" si="657">CA639</f>
        <v>92249.23</v>
      </c>
      <c r="CB580" s="3">
        <f t="shared" si="657"/>
        <v>34.159999999999997</v>
      </c>
      <c r="CC580" s="3">
        <f t="shared" si="657"/>
        <v>92215.07</v>
      </c>
      <c r="CD580" s="3">
        <f t="shared" si="657"/>
        <v>0</v>
      </c>
      <c r="CE580" s="3">
        <f t="shared" si="657"/>
        <v>84196.85</v>
      </c>
      <c r="CF580" s="3">
        <f t="shared" si="657"/>
        <v>84196.85</v>
      </c>
      <c r="CG580" s="3">
        <f t="shared" si="657"/>
        <v>0</v>
      </c>
      <c r="CH580" s="3">
        <f t="shared" si="657"/>
        <v>84196.85</v>
      </c>
      <c r="CI580" s="3">
        <f t="shared" si="657"/>
        <v>0</v>
      </c>
      <c r="CJ580" s="3">
        <f t="shared" si="657"/>
        <v>0</v>
      </c>
      <c r="CK580" s="3">
        <f t="shared" si="657"/>
        <v>0</v>
      </c>
      <c r="CL580" s="3">
        <f t="shared" si="657"/>
        <v>0</v>
      </c>
      <c r="CM580" s="3">
        <f t="shared" si="657"/>
        <v>0</v>
      </c>
      <c r="CN580" s="3">
        <f t="shared" si="657"/>
        <v>0</v>
      </c>
      <c r="CO580" s="3">
        <f t="shared" si="657"/>
        <v>0</v>
      </c>
      <c r="CP580" s="3">
        <f t="shared" si="657"/>
        <v>0</v>
      </c>
      <c r="CQ580" s="3">
        <f t="shared" si="657"/>
        <v>0</v>
      </c>
      <c r="CR580" s="3">
        <f t="shared" si="657"/>
        <v>0</v>
      </c>
      <c r="CS580" s="3">
        <f t="shared" si="657"/>
        <v>0</v>
      </c>
      <c r="CT580" s="3">
        <f t="shared" si="657"/>
        <v>0</v>
      </c>
      <c r="CU580" s="3">
        <f t="shared" si="657"/>
        <v>0</v>
      </c>
      <c r="CV580" s="3">
        <f t="shared" si="657"/>
        <v>0</v>
      </c>
      <c r="CW580" s="3">
        <f t="shared" si="657"/>
        <v>0</v>
      </c>
      <c r="CX580" s="3">
        <f t="shared" si="657"/>
        <v>0</v>
      </c>
      <c r="CY580" s="3">
        <f t="shared" si="657"/>
        <v>0</v>
      </c>
      <c r="CZ580" s="3">
        <f t="shared" si="657"/>
        <v>0</v>
      </c>
      <c r="DA580" s="3">
        <f t="shared" si="657"/>
        <v>0</v>
      </c>
      <c r="DB580" s="3">
        <f t="shared" si="657"/>
        <v>0</v>
      </c>
      <c r="DC580" s="3">
        <f t="shared" si="657"/>
        <v>0</v>
      </c>
      <c r="DD580" s="3">
        <f t="shared" si="657"/>
        <v>0</v>
      </c>
      <c r="DE580" s="3">
        <f t="shared" si="657"/>
        <v>0</v>
      </c>
      <c r="DF580" s="3">
        <f t="shared" si="657"/>
        <v>0</v>
      </c>
      <c r="DG580" s="4">
        <f t="shared" ref="DG580:EL580" si="658">DG639</f>
        <v>573040.72</v>
      </c>
      <c r="DH580" s="4">
        <f t="shared" si="658"/>
        <v>552331.19999999995</v>
      </c>
      <c r="DI580" s="4">
        <f t="shared" si="658"/>
        <v>691.4</v>
      </c>
      <c r="DJ580" s="4">
        <f t="shared" si="658"/>
        <v>53.7</v>
      </c>
      <c r="DK580" s="4">
        <f t="shared" si="658"/>
        <v>20018.12</v>
      </c>
      <c r="DL580" s="4">
        <f t="shared" si="658"/>
        <v>0</v>
      </c>
      <c r="DM580" s="4">
        <f t="shared" si="658"/>
        <v>317.63080000000002</v>
      </c>
      <c r="DN580" s="4">
        <f t="shared" si="658"/>
        <v>0.64129999999999998</v>
      </c>
      <c r="DO580" s="4">
        <f t="shared" si="658"/>
        <v>0</v>
      </c>
      <c r="DP580" s="4">
        <f t="shared" si="658"/>
        <v>19071.689999999999</v>
      </c>
      <c r="DQ580" s="4">
        <f t="shared" si="658"/>
        <v>13042.35</v>
      </c>
      <c r="DR580" s="4">
        <f t="shared" si="658"/>
        <v>0</v>
      </c>
      <c r="DS580" s="4">
        <f t="shared" si="658"/>
        <v>0</v>
      </c>
      <c r="DT580" s="4">
        <f t="shared" si="658"/>
        <v>573040.72</v>
      </c>
      <c r="DU580" s="4">
        <f t="shared" si="658"/>
        <v>552331.19999999995</v>
      </c>
      <c r="DV580" s="4">
        <f t="shared" si="658"/>
        <v>691.4</v>
      </c>
      <c r="DW580" s="4">
        <f t="shared" si="658"/>
        <v>53.7</v>
      </c>
      <c r="DX580" s="4">
        <f t="shared" si="658"/>
        <v>20018.12</v>
      </c>
      <c r="DY580" s="4">
        <f t="shared" si="658"/>
        <v>0</v>
      </c>
      <c r="DZ580" s="4">
        <f t="shared" si="658"/>
        <v>317.63080000000002</v>
      </c>
      <c r="EA580" s="4">
        <f t="shared" si="658"/>
        <v>0.64129999999999998</v>
      </c>
      <c r="EB580" s="4">
        <f t="shared" si="658"/>
        <v>0</v>
      </c>
      <c r="EC580" s="4">
        <f t="shared" si="658"/>
        <v>19071.689999999999</v>
      </c>
      <c r="ED580" s="4">
        <f t="shared" si="658"/>
        <v>13042.35</v>
      </c>
      <c r="EE580" s="4">
        <f t="shared" si="658"/>
        <v>0</v>
      </c>
      <c r="EF580" s="4">
        <f t="shared" si="658"/>
        <v>0</v>
      </c>
      <c r="EG580" s="4">
        <f t="shared" si="658"/>
        <v>0</v>
      </c>
      <c r="EH580" s="4">
        <f t="shared" si="658"/>
        <v>0</v>
      </c>
      <c r="EI580" s="4">
        <f t="shared" si="658"/>
        <v>0</v>
      </c>
      <c r="EJ580" s="4">
        <f t="shared" si="658"/>
        <v>605154.76</v>
      </c>
      <c r="EK580" s="4">
        <f t="shared" si="658"/>
        <v>224.16</v>
      </c>
      <c r="EL580" s="4">
        <f t="shared" si="658"/>
        <v>604930.6</v>
      </c>
      <c r="EM580" s="4">
        <f t="shared" ref="EM580:FR580" si="659">EM639</f>
        <v>0</v>
      </c>
      <c r="EN580" s="4">
        <f t="shared" si="659"/>
        <v>552331.19999999995</v>
      </c>
      <c r="EO580" s="4">
        <f t="shared" si="659"/>
        <v>552331.19999999995</v>
      </c>
      <c r="EP580" s="4">
        <f t="shared" si="659"/>
        <v>0</v>
      </c>
      <c r="EQ580" s="4">
        <f t="shared" si="659"/>
        <v>552331.19999999995</v>
      </c>
      <c r="ER580" s="4">
        <f t="shared" si="659"/>
        <v>0</v>
      </c>
      <c r="ES580" s="4">
        <f t="shared" si="659"/>
        <v>0</v>
      </c>
      <c r="ET580" s="4">
        <f t="shared" si="659"/>
        <v>0</v>
      </c>
      <c r="EU580" s="4">
        <f t="shared" si="659"/>
        <v>0</v>
      </c>
      <c r="EV580" s="4">
        <f t="shared" si="659"/>
        <v>0</v>
      </c>
      <c r="EW580" s="4">
        <f t="shared" si="659"/>
        <v>0</v>
      </c>
      <c r="EX580" s="4">
        <f t="shared" si="659"/>
        <v>0</v>
      </c>
      <c r="EY580" s="4">
        <f t="shared" si="659"/>
        <v>0</v>
      </c>
      <c r="EZ580" s="4">
        <f t="shared" si="659"/>
        <v>0</v>
      </c>
      <c r="FA580" s="4">
        <f t="shared" si="659"/>
        <v>0</v>
      </c>
      <c r="FB580" s="4">
        <f t="shared" si="659"/>
        <v>0</v>
      </c>
      <c r="FC580" s="4">
        <f t="shared" si="659"/>
        <v>0</v>
      </c>
      <c r="FD580" s="4">
        <f t="shared" si="659"/>
        <v>0</v>
      </c>
      <c r="FE580" s="4">
        <f t="shared" si="659"/>
        <v>0</v>
      </c>
      <c r="FF580" s="4">
        <f t="shared" si="659"/>
        <v>0</v>
      </c>
      <c r="FG580" s="4">
        <f t="shared" si="659"/>
        <v>0</v>
      </c>
      <c r="FH580" s="4">
        <f t="shared" si="659"/>
        <v>0</v>
      </c>
      <c r="FI580" s="4">
        <f t="shared" si="659"/>
        <v>0</v>
      </c>
      <c r="FJ580" s="4">
        <f t="shared" si="659"/>
        <v>0</v>
      </c>
      <c r="FK580" s="4">
        <f t="shared" si="659"/>
        <v>0</v>
      </c>
      <c r="FL580" s="4">
        <f t="shared" si="659"/>
        <v>0</v>
      </c>
      <c r="FM580" s="4">
        <f t="shared" si="659"/>
        <v>0</v>
      </c>
      <c r="FN580" s="4">
        <f t="shared" si="659"/>
        <v>0</v>
      </c>
      <c r="FO580" s="4">
        <f t="shared" si="659"/>
        <v>0</v>
      </c>
      <c r="FP580" s="4">
        <f t="shared" si="659"/>
        <v>0</v>
      </c>
      <c r="FQ580" s="4">
        <f t="shared" si="659"/>
        <v>0</v>
      </c>
      <c r="FR580" s="4">
        <f t="shared" si="659"/>
        <v>0</v>
      </c>
      <c r="FS580" s="4">
        <f t="shared" ref="FS580:GX580" si="660">FS639</f>
        <v>605154.76</v>
      </c>
      <c r="FT580" s="4">
        <f t="shared" si="660"/>
        <v>224.16</v>
      </c>
      <c r="FU580" s="4">
        <f t="shared" si="660"/>
        <v>604930.6</v>
      </c>
      <c r="FV580" s="4">
        <f t="shared" si="660"/>
        <v>0</v>
      </c>
      <c r="FW580" s="4">
        <f t="shared" si="660"/>
        <v>552331.19999999995</v>
      </c>
      <c r="FX580" s="4">
        <f t="shared" si="660"/>
        <v>552331.19999999995</v>
      </c>
      <c r="FY580" s="4">
        <f t="shared" si="660"/>
        <v>0</v>
      </c>
      <c r="FZ580" s="4">
        <f t="shared" si="660"/>
        <v>552331.19999999995</v>
      </c>
      <c r="GA580" s="4">
        <f t="shared" si="660"/>
        <v>0</v>
      </c>
      <c r="GB580" s="4">
        <f t="shared" si="660"/>
        <v>0</v>
      </c>
      <c r="GC580" s="4">
        <f t="shared" si="660"/>
        <v>0</v>
      </c>
      <c r="GD580" s="4">
        <f t="shared" si="660"/>
        <v>0</v>
      </c>
      <c r="GE580" s="4">
        <f t="shared" si="660"/>
        <v>0</v>
      </c>
      <c r="GF580" s="4">
        <f t="shared" si="660"/>
        <v>0</v>
      </c>
      <c r="GG580" s="4">
        <f t="shared" si="660"/>
        <v>0</v>
      </c>
      <c r="GH580" s="4">
        <f t="shared" si="660"/>
        <v>0</v>
      </c>
      <c r="GI580" s="4">
        <f t="shared" si="660"/>
        <v>0</v>
      </c>
      <c r="GJ580" s="4">
        <f t="shared" si="660"/>
        <v>0</v>
      </c>
      <c r="GK580" s="4">
        <f t="shared" si="660"/>
        <v>0</v>
      </c>
      <c r="GL580" s="4">
        <f t="shared" si="660"/>
        <v>0</v>
      </c>
      <c r="GM580" s="4">
        <f t="shared" si="660"/>
        <v>0</v>
      </c>
      <c r="GN580" s="4">
        <f t="shared" si="660"/>
        <v>0</v>
      </c>
      <c r="GO580" s="4">
        <f t="shared" si="660"/>
        <v>0</v>
      </c>
      <c r="GP580" s="4">
        <f t="shared" si="660"/>
        <v>0</v>
      </c>
      <c r="GQ580" s="4">
        <f t="shared" si="660"/>
        <v>0</v>
      </c>
      <c r="GR580" s="4">
        <f t="shared" si="660"/>
        <v>0</v>
      </c>
      <c r="GS580" s="4">
        <f t="shared" si="660"/>
        <v>0</v>
      </c>
      <c r="GT580" s="4">
        <f t="shared" si="660"/>
        <v>0</v>
      </c>
      <c r="GU580" s="4">
        <f t="shared" si="660"/>
        <v>0</v>
      </c>
      <c r="GV580" s="4">
        <f t="shared" si="660"/>
        <v>0</v>
      </c>
      <c r="GW580" s="4">
        <f t="shared" si="660"/>
        <v>0</v>
      </c>
      <c r="GX580" s="4">
        <f t="shared" si="660"/>
        <v>0</v>
      </c>
    </row>
    <row r="582" spans="1:255" x14ac:dyDescent="0.2">
      <c r="A582" s="2">
        <v>17</v>
      </c>
      <c r="B582" s="2">
        <v>1</v>
      </c>
      <c r="C582" s="2">
        <f>ROW(SmtRes!A1079)</f>
        <v>1079</v>
      </c>
      <c r="D582" s="2">
        <f>ROW(EtalonRes!A1063)</f>
        <v>1063</v>
      </c>
      <c r="E582" s="2" t="s">
        <v>830</v>
      </c>
      <c r="F582" s="2" t="s">
        <v>683</v>
      </c>
      <c r="G582" s="2" t="s">
        <v>684</v>
      </c>
      <c r="H582" s="2" t="s">
        <v>49</v>
      </c>
      <c r="I582" s="2">
        <f>ROUND(22/100,9)</f>
        <v>0.22</v>
      </c>
      <c r="J582" s="2">
        <v>0</v>
      </c>
      <c r="K582" s="2"/>
      <c r="L582" s="2"/>
      <c r="M582" s="2"/>
      <c r="N582" s="2"/>
      <c r="O582" s="2">
        <f t="shared" ref="O582:O613" si="661">ROUND(CP582,2)</f>
        <v>13.19</v>
      </c>
      <c r="P582" s="2">
        <f t="shared" ref="P582:P613" si="662">ROUND(CQ582*I582,2)</f>
        <v>0</v>
      </c>
      <c r="Q582" s="2">
        <f t="shared" ref="Q582:Q613" si="663">ROUND(CR582*I582,2)</f>
        <v>0</v>
      </c>
      <c r="R582" s="2">
        <f t="shared" ref="R582:R613" si="664">ROUND(CS582*I582,2)</f>
        <v>0</v>
      </c>
      <c r="S582" s="2">
        <f t="shared" ref="S582:S613" si="665">ROUND(CT582*I582,2)</f>
        <v>13.19</v>
      </c>
      <c r="T582" s="2">
        <f t="shared" ref="T582:T613" si="666">ROUND(CU582*I582,2)</f>
        <v>0</v>
      </c>
      <c r="U582" s="2">
        <f t="shared" ref="U582:U613" si="667">CV582*I582</f>
        <v>1.5466</v>
      </c>
      <c r="V582" s="2">
        <f t="shared" ref="V582:V613" si="668">CW582*I582</f>
        <v>0</v>
      </c>
      <c r="W582" s="2">
        <f t="shared" ref="W582:W613" si="669">ROUND(CX582*I582,2)</f>
        <v>0</v>
      </c>
      <c r="X582" s="2">
        <f t="shared" ref="X582:X613" si="670">ROUND(CY582,2)</f>
        <v>13.06</v>
      </c>
      <c r="Y582" s="2">
        <f t="shared" ref="Y582:Y613" si="671">ROUND(CZ582,2)</f>
        <v>7.91</v>
      </c>
      <c r="Z582" s="2"/>
      <c r="AA582" s="2">
        <v>16697018</v>
      </c>
      <c r="AB582" s="2">
        <f t="shared" ref="AB582:AB613" si="672">ROUND((AC582+AD582+AF582),2)</f>
        <v>59.97</v>
      </c>
      <c r="AC582" s="2">
        <f t="shared" ref="AC582:AC613" si="673">ROUND((ES582),2)</f>
        <v>0</v>
      </c>
      <c r="AD582" s="2">
        <f t="shared" ref="AD582:AD613" si="674">ROUND((((ET582)-(EU582))+AE582),2)</f>
        <v>0</v>
      </c>
      <c r="AE582" s="2">
        <f t="shared" ref="AE582:AE613" si="675">ROUND((EU582),2)</f>
        <v>0</v>
      </c>
      <c r="AF582" s="2">
        <f t="shared" ref="AF582:AF613" si="676">ROUND((EV582),2)</f>
        <v>59.97</v>
      </c>
      <c r="AG582" s="2">
        <f t="shared" ref="AG582:AG613" si="677">ROUND((AP582),2)</f>
        <v>0</v>
      </c>
      <c r="AH582" s="2">
        <f t="shared" ref="AH582:AH613" si="678">(EW582)</f>
        <v>7.03</v>
      </c>
      <c r="AI582" s="2">
        <f t="shared" ref="AI582:AI613" si="679">(EX582)</f>
        <v>0</v>
      </c>
      <c r="AJ582" s="2">
        <f t="shared" ref="AJ582:AJ613" si="680">ROUND((AS582),2)</f>
        <v>0</v>
      </c>
      <c r="AK582" s="2">
        <v>59.97</v>
      </c>
      <c r="AL582" s="2">
        <v>0</v>
      </c>
      <c r="AM582" s="2">
        <v>0</v>
      </c>
      <c r="AN582" s="2">
        <v>0</v>
      </c>
      <c r="AO582" s="2">
        <v>59.97</v>
      </c>
      <c r="AP582" s="2">
        <v>0</v>
      </c>
      <c r="AQ582" s="2">
        <v>7.03</v>
      </c>
      <c r="AR582" s="2">
        <v>0</v>
      </c>
      <c r="AS582" s="2">
        <v>0</v>
      </c>
      <c r="AT582" s="2">
        <v>99</v>
      </c>
      <c r="AU582" s="2">
        <v>60</v>
      </c>
      <c r="AV582" s="2">
        <v>1</v>
      </c>
      <c r="AW582" s="2">
        <v>1</v>
      </c>
      <c r="AX582" s="2"/>
      <c r="AY582" s="2"/>
      <c r="AZ582" s="2">
        <v>1</v>
      </c>
      <c r="BA582" s="2">
        <v>1</v>
      </c>
      <c r="BB582" s="2">
        <v>1</v>
      </c>
      <c r="BC582" s="2">
        <v>1</v>
      </c>
      <c r="BD582" s="2" t="s">
        <v>6</v>
      </c>
      <c r="BE582" s="2" t="s">
        <v>6</v>
      </c>
      <c r="BF582" s="2" t="s">
        <v>6</v>
      </c>
      <c r="BG582" s="2" t="s">
        <v>6</v>
      </c>
      <c r="BH582" s="2">
        <v>0</v>
      </c>
      <c r="BI582" s="2">
        <v>1</v>
      </c>
      <c r="BJ582" s="2" t="s">
        <v>685</v>
      </c>
      <c r="BK582" s="2"/>
      <c r="BL582" s="2"/>
      <c r="BM582" s="2">
        <v>46001</v>
      </c>
      <c r="BN582" s="2">
        <v>0</v>
      </c>
      <c r="BO582" s="2" t="s">
        <v>6</v>
      </c>
      <c r="BP582" s="2">
        <v>0</v>
      </c>
      <c r="BQ582" s="2">
        <v>2</v>
      </c>
      <c r="BR582" s="2">
        <v>0</v>
      </c>
      <c r="BS582" s="2">
        <v>1</v>
      </c>
      <c r="BT582" s="2">
        <v>1</v>
      </c>
      <c r="BU582" s="2">
        <v>1</v>
      </c>
      <c r="BV582" s="2">
        <v>1</v>
      </c>
      <c r="BW582" s="2">
        <v>1</v>
      </c>
      <c r="BX582" s="2">
        <v>1</v>
      </c>
      <c r="BY582" s="2" t="s">
        <v>6</v>
      </c>
      <c r="BZ582" s="2">
        <v>110</v>
      </c>
      <c r="CA582" s="2">
        <v>70</v>
      </c>
      <c r="CB582" s="2"/>
      <c r="CC582" s="2"/>
      <c r="CD582" s="2"/>
      <c r="CE582" s="2"/>
      <c r="CF582" s="2">
        <v>0</v>
      </c>
      <c r="CG582" s="2">
        <v>0</v>
      </c>
      <c r="CH582" s="2"/>
      <c r="CI582" s="2"/>
      <c r="CJ582" s="2"/>
      <c r="CK582" s="2"/>
      <c r="CL582" s="2"/>
      <c r="CM582" s="2">
        <v>0</v>
      </c>
      <c r="CN582" s="2" t="s">
        <v>6</v>
      </c>
      <c r="CO582" s="2">
        <v>0</v>
      </c>
      <c r="CP582" s="2">
        <f t="shared" ref="CP582:CP613" si="681">(P582+Q582+S582)</f>
        <v>13.19</v>
      </c>
      <c r="CQ582" s="2">
        <f t="shared" ref="CQ582:CQ613" si="682">AC582*BC582</f>
        <v>0</v>
      </c>
      <c r="CR582" s="2">
        <f t="shared" ref="CR582:CR613" si="683">AD582*BB582</f>
        <v>0</v>
      </c>
      <c r="CS582" s="2">
        <f t="shared" ref="CS582:CS613" si="684">AE582*BS582</f>
        <v>0</v>
      </c>
      <c r="CT582" s="2">
        <f t="shared" ref="CT582:CT613" si="685">AF582*BA582</f>
        <v>59.97</v>
      </c>
      <c r="CU582" s="2">
        <f t="shared" ref="CU582:CU613" si="686">AG582</f>
        <v>0</v>
      </c>
      <c r="CV582" s="2">
        <f t="shared" ref="CV582:CV613" si="687">AH582</f>
        <v>7.03</v>
      </c>
      <c r="CW582" s="2">
        <f t="shared" ref="CW582:CW613" si="688">AI582</f>
        <v>0</v>
      </c>
      <c r="CX582" s="2">
        <f t="shared" ref="CX582:CX613" si="689">AJ582</f>
        <v>0</v>
      </c>
      <c r="CY582" s="2">
        <f t="shared" ref="CY582:CY613" si="690">(((S582+R582)*AT582)/100)</f>
        <v>13.0581</v>
      </c>
      <c r="CZ582" s="2">
        <f t="shared" ref="CZ582:CZ613" si="691">(((S582+R582)*AU582)/100)</f>
        <v>7.9139999999999997</v>
      </c>
      <c r="DA582" s="2"/>
      <c r="DB582" s="2"/>
      <c r="DC582" s="2" t="s">
        <v>6</v>
      </c>
      <c r="DD582" s="2" t="s">
        <v>6</v>
      </c>
      <c r="DE582" s="2" t="s">
        <v>6</v>
      </c>
      <c r="DF582" s="2" t="s">
        <v>6</v>
      </c>
      <c r="DG582" s="2" t="s">
        <v>6</v>
      </c>
      <c r="DH582" s="2" t="s">
        <v>6</v>
      </c>
      <c r="DI582" s="2" t="s">
        <v>6</v>
      </c>
      <c r="DJ582" s="2" t="s">
        <v>6</v>
      </c>
      <c r="DK582" s="2" t="s">
        <v>6</v>
      </c>
      <c r="DL582" s="2" t="s">
        <v>6</v>
      </c>
      <c r="DM582" s="2" t="s">
        <v>6</v>
      </c>
      <c r="DN582" s="2">
        <v>0</v>
      </c>
      <c r="DO582" s="2">
        <v>0</v>
      </c>
      <c r="DP582" s="2">
        <v>1</v>
      </c>
      <c r="DQ582" s="2">
        <v>1</v>
      </c>
      <c r="DR582" s="2"/>
      <c r="DS582" s="2"/>
      <c r="DT582" s="2"/>
      <c r="DU582" s="2">
        <v>1003</v>
      </c>
      <c r="DV582" s="2" t="s">
        <v>49</v>
      </c>
      <c r="DW582" s="2" t="s">
        <v>49</v>
      </c>
      <c r="DX582" s="2">
        <v>100</v>
      </c>
      <c r="DY582" s="2"/>
      <c r="DZ582" s="2"/>
      <c r="EA582" s="2"/>
      <c r="EB582" s="2"/>
      <c r="EC582" s="2"/>
      <c r="ED582" s="2"/>
      <c r="EE582" s="2">
        <v>16510555</v>
      </c>
      <c r="EF582" s="2">
        <v>2</v>
      </c>
      <c r="EG582" s="2" t="s">
        <v>40</v>
      </c>
      <c r="EH582" s="2">
        <v>0</v>
      </c>
      <c r="EI582" s="2" t="s">
        <v>6</v>
      </c>
      <c r="EJ582" s="2">
        <v>1</v>
      </c>
      <c r="EK582" s="2">
        <v>46001</v>
      </c>
      <c r="EL582" s="2" t="s">
        <v>64</v>
      </c>
      <c r="EM582" s="2" t="s">
        <v>65</v>
      </c>
      <c r="EN582" s="2"/>
      <c r="EO582" s="2" t="s">
        <v>6</v>
      </c>
      <c r="EP582" s="2"/>
      <c r="EQ582" s="2">
        <v>131072</v>
      </c>
      <c r="ER582" s="2">
        <v>59.97</v>
      </c>
      <c r="ES582" s="2">
        <v>0</v>
      </c>
      <c r="ET582" s="2">
        <v>0</v>
      </c>
      <c r="EU582" s="2">
        <v>0</v>
      </c>
      <c r="EV582" s="2">
        <v>59.97</v>
      </c>
      <c r="EW582" s="2">
        <v>7.03</v>
      </c>
      <c r="EX582" s="2">
        <v>0</v>
      </c>
      <c r="EY582" s="2">
        <v>0</v>
      </c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>
        <v>0</v>
      </c>
      <c r="FR582" s="2">
        <f t="shared" ref="FR582:FR613" si="692">ROUND(IF(AND(BH582=3,BI582=3),P582,0),2)</f>
        <v>0</v>
      </c>
      <c r="FS582" s="2">
        <v>0</v>
      </c>
      <c r="FT582" s="2" t="s">
        <v>44</v>
      </c>
      <c r="FU582" s="2" t="s">
        <v>45</v>
      </c>
      <c r="FV582" s="2"/>
      <c r="FW582" s="2"/>
      <c r="FX582" s="2">
        <v>99</v>
      </c>
      <c r="FY582" s="2">
        <v>59.5</v>
      </c>
      <c r="FZ582" s="2"/>
      <c r="GA582" s="2" t="s">
        <v>6</v>
      </c>
      <c r="GB582" s="2"/>
      <c r="GC582" s="2"/>
      <c r="GD582" s="2">
        <v>0</v>
      </c>
      <c r="GE582" s="2"/>
      <c r="GF582" s="2">
        <v>-1538653277</v>
      </c>
      <c r="GG582" s="2">
        <v>2</v>
      </c>
      <c r="GH582" s="2">
        <v>1</v>
      </c>
      <c r="GI582" s="2">
        <v>-2</v>
      </c>
      <c r="GJ582" s="2">
        <v>0</v>
      </c>
      <c r="GK582" s="2">
        <f>ROUND(R582*(R12)/100,2)</f>
        <v>0</v>
      </c>
      <c r="GL582" s="2">
        <f t="shared" ref="GL582:GL613" si="693">ROUND(IF(AND(BH582=3,BI582=3,FS582&lt;&gt;0),P582,0),2)</f>
        <v>0</v>
      </c>
      <c r="GM582" s="2">
        <f t="shared" ref="GM582:GM613" si="694">ROUND(O582+X582+Y582+GK582,2)+GX582</f>
        <v>34.159999999999997</v>
      </c>
      <c r="GN582" s="2">
        <f t="shared" ref="GN582:GN613" si="695">IF(OR(BI582=0,BI582=1),ROUND(O582+X582+Y582+GK582,2),0)</f>
        <v>34.159999999999997</v>
      </c>
      <c r="GO582" s="2">
        <f t="shared" ref="GO582:GO613" si="696">IF(BI582=2,ROUND(O582+X582+Y582+GK582,2),0)</f>
        <v>0</v>
      </c>
      <c r="GP582" s="2">
        <f t="shared" ref="GP582:GP613" si="697">IF(BI582=4,ROUND(O582+X582+Y582+GK582,2)+GX582,0)</f>
        <v>0</v>
      </c>
      <c r="GQ582" s="2"/>
      <c r="GR582" s="2">
        <v>0</v>
      </c>
      <c r="GS582" s="2">
        <v>3</v>
      </c>
      <c r="GT582" s="2">
        <v>0</v>
      </c>
      <c r="GU582" s="2" t="s">
        <v>6</v>
      </c>
      <c r="GV582" s="2">
        <f t="shared" ref="GV582:GV613" si="698">ROUND(GT582,2)</f>
        <v>0</v>
      </c>
      <c r="GW582" s="2">
        <v>1</v>
      </c>
      <c r="GX582" s="2">
        <f t="shared" ref="GX582:GX613" si="699">ROUND(GV582*GW582*I582,2)</f>
        <v>0</v>
      </c>
      <c r="GY582" s="2"/>
      <c r="GZ582" s="2"/>
      <c r="HA582" s="2">
        <v>0</v>
      </c>
      <c r="HB582" s="2">
        <v>0</v>
      </c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>
        <v>0</v>
      </c>
      <c r="IL582" s="2"/>
      <c r="IM582" s="2"/>
      <c r="IN582" s="2"/>
      <c r="IO582" s="2"/>
      <c r="IP582" s="2"/>
      <c r="IQ582" s="2"/>
      <c r="IR582" s="2"/>
      <c r="IS582" s="2"/>
      <c r="IT582" s="2"/>
      <c r="IU582" s="2"/>
    </row>
    <row r="583" spans="1:255" x14ac:dyDescent="0.2">
      <c r="A583">
        <v>17</v>
      </c>
      <c r="B583">
        <v>1</v>
      </c>
      <c r="C583">
        <f>ROW(SmtRes!A1080)</f>
        <v>1080</v>
      </c>
      <c r="D583">
        <f>ROW(EtalonRes!A1064)</f>
        <v>1064</v>
      </c>
      <c r="E583" t="s">
        <v>830</v>
      </c>
      <c r="F583" t="s">
        <v>683</v>
      </c>
      <c r="G583" t="s">
        <v>684</v>
      </c>
      <c r="H583" t="s">
        <v>49</v>
      </c>
      <c r="I583">
        <f>ROUND(22/100,9)</f>
        <v>0.22</v>
      </c>
      <c r="J583">
        <v>0</v>
      </c>
      <c r="O583">
        <f t="shared" si="661"/>
        <v>86.55</v>
      </c>
      <c r="P583">
        <f t="shared" si="662"/>
        <v>0</v>
      </c>
      <c r="Q583">
        <f t="shared" si="663"/>
        <v>0</v>
      </c>
      <c r="R583">
        <f t="shared" si="664"/>
        <v>0</v>
      </c>
      <c r="S583">
        <f t="shared" si="665"/>
        <v>86.55</v>
      </c>
      <c r="T583">
        <f t="shared" si="666"/>
        <v>0</v>
      </c>
      <c r="U583">
        <f t="shared" si="667"/>
        <v>1.5466</v>
      </c>
      <c r="V583">
        <f t="shared" si="668"/>
        <v>0</v>
      </c>
      <c r="W583">
        <f t="shared" si="669"/>
        <v>0</v>
      </c>
      <c r="X583">
        <f t="shared" si="670"/>
        <v>85.68</v>
      </c>
      <c r="Y583">
        <f t="shared" si="671"/>
        <v>51.93</v>
      </c>
      <c r="AA583">
        <v>16697019</v>
      </c>
      <c r="AB583">
        <f t="shared" si="672"/>
        <v>59.97</v>
      </c>
      <c r="AC583">
        <f t="shared" si="673"/>
        <v>0</v>
      </c>
      <c r="AD583">
        <f t="shared" si="674"/>
        <v>0</v>
      </c>
      <c r="AE583">
        <f t="shared" si="675"/>
        <v>0</v>
      </c>
      <c r="AF583">
        <f t="shared" si="676"/>
        <v>59.97</v>
      </c>
      <c r="AG583">
        <f t="shared" si="677"/>
        <v>0</v>
      </c>
      <c r="AH583">
        <f t="shared" si="678"/>
        <v>7.03</v>
      </c>
      <c r="AI583">
        <f t="shared" si="679"/>
        <v>0</v>
      </c>
      <c r="AJ583">
        <f t="shared" si="680"/>
        <v>0</v>
      </c>
      <c r="AK583">
        <v>59.97</v>
      </c>
      <c r="AL583">
        <v>0</v>
      </c>
      <c r="AM583">
        <v>0</v>
      </c>
      <c r="AN583">
        <v>0</v>
      </c>
      <c r="AO583">
        <v>59.97</v>
      </c>
      <c r="AP583">
        <v>0</v>
      </c>
      <c r="AQ583">
        <v>7.03</v>
      </c>
      <c r="AR583">
        <v>0</v>
      </c>
      <c r="AS583">
        <v>0</v>
      </c>
      <c r="AT583">
        <v>99</v>
      </c>
      <c r="AU583">
        <v>60</v>
      </c>
      <c r="AV583">
        <v>1</v>
      </c>
      <c r="AW583">
        <v>1</v>
      </c>
      <c r="AZ583">
        <v>6.56</v>
      </c>
      <c r="BA583">
        <v>6.56</v>
      </c>
      <c r="BB583">
        <v>6.56</v>
      </c>
      <c r="BC583">
        <v>6.56</v>
      </c>
      <c r="BD583" t="s">
        <v>6</v>
      </c>
      <c r="BE583" t="s">
        <v>6</v>
      </c>
      <c r="BF583" t="s">
        <v>6</v>
      </c>
      <c r="BG583" t="s">
        <v>6</v>
      </c>
      <c r="BH583">
        <v>0</v>
      </c>
      <c r="BI583">
        <v>1</v>
      </c>
      <c r="BJ583" t="s">
        <v>685</v>
      </c>
      <c r="BM583">
        <v>46001</v>
      </c>
      <c r="BN583">
        <v>0</v>
      </c>
      <c r="BO583" t="s">
        <v>6</v>
      </c>
      <c r="BP583">
        <v>0</v>
      </c>
      <c r="BQ583">
        <v>2</v>
      </c>
      <c r="BR583">
        <v>0</v>
      </c>
      <c r="BS583">
        <v>6.56</v>
      </c>
      <c r="BT583">
        <v>1</v>
      </c>
      <c r="BU583">
        <v>1</v>
      </c>
      <c r="BV583">
        <v>1</v>
      </c>
      <c r="BW583">
        <v>1</v>
      </c>
      <c r="BX583">
        <v>1</v>
      </c>
      <c r="BY583" t="s">
        <v>6</v>
      </c>
      <c r="BZ583">
        <v>110</v>
      </c>
      <c r="CA583">
        <v>70</v>
      </c>
      <c r="CF583">
        <v>0</v>
      </c>
      <c r="CG583">
        <v>0</v>
      </c>
      <c r="CM583">
        <v>0</v>
      </c>
      <c r="CN583" t="s">
        <v>6</v>
      </c>
      <c r="CO583">
        <v>0</v>
      </c>
      <c r="CP583">
        <f t="shared" si="681"/>
        <v>86.55</v>
      </c>
      <c r="CQ583">
        <f t="shared" si="682"/>
        <v>0</v>
      </c>
      <c r="CR583">
        <f t="shared" si="683"/>
        <v>0</v>
      </c>
      <c r="CS583">
        <f t="shared" si="684"/>
        <v>0</v>
      </c>
      <c r="CT583">
        <f t="shared" si="685"/>
        <v>393.40319999999997</v>
      </c>
      <c r="CU583">
        <f t="shared" si="686"/>
        <v>0</v>
      </c>
      <c r="CV583">
        <f t="shared" si="687"/>
        <v>7.03</v>
      </c>
      <c r="CW583">
        <f t="shared" si="688"/>
        <v>0</v>
      </c>
      <c r="CX583">
        <f t="shared" si="689"/>
        <v>0</v>
      </c>
      <c r="CY583">
        <f t="shared" si="690"/>
        <v>85.684499999999986</v>
      </c>
      <c r="CZ583">
        <f t="shared" si="691"/>
        <v>51.93</v>
      </c>
      <c r="DC583" t="s">
        <v>6</v>
      </c>
      <c r="DD583" t="s">
        <v>6</v>
      </c>
      <c r="DE583" t="s">
        <v>6</v>
      </c>
      <c r="DF583" t="s">
        <v>6</v>
      </c>
      <c r="DG583" t="s">
        <v>6</v>
      </c>
      <c r="DH583" t="s">
        <v>6</v>
      </c>
      <c r="DI583" t="s">
        <v>6</v>
      </c>
      <c r="DJ583" t="s">
        <v>6</v>
      </c>
      <c r="DK583" t="s">
        <v>6</v>
      </c>
      <c r="DL583" t="s">
        <v>6</v>
      </c>
      <c r="DM583" t="s">
        <v>6</v>
      </c>
      <c r="DN583">
        <v>0</v>
      </c>
      <c r="DO583">
        <v>0</v>
      </c>
      <c r="DP583">
        <v>1</v>
      </c>
      <c r="DQ583">
        <v>1</v>
      </c>
      <c r="DU583">
        <v>1003</v>
      </c>
      <c r="DV583" t="s">
        <v>49</v>
      </c>
      <c r="DW583" t="s">
        <v>49</v>
      </c>
      <c r="DX583">
        <v>100</v>
      </c>
      <c r="EE583">
        <v>16510555</v>
      </c>
      <c r="EF583">
        <v>2</v>
      </c>
      <c r="EG583" t="s">
        <v>40</v>
      </c>
      <c r="EH583">
        <v>0</v>
      </c>
      <c r="EI583" t="s">
        <v>6</v>
      </c>
      <c r="EJ583">
        <v>1</v>
      </c>
      <c r="EK583">
        <v>46001</v>
      </c>
      <c r="EL583" t="s">
        <v>64</v>
      </c>
      <c r="EM583" t="s">
        <v>65</v>
      </c>
      <c r="EO583" t="s">
        <v>6</v>
      </c>
      <c r="EQ583">
        <v>131072</v>
      </c>
      <c r="ER583">
        <v>59.97</v>
      </c>
      <c r="ES583">
        <v>0</v>
      </c>
      <c r="ET583">
        <v>0</v>
      </c>
      <c r="EU583">
        <v>0</v>
      </c>
      <c r="EV583">
        <v>59.97</v>
      </c>
      <c r="EW583">
        <v>7.03</v>
      </c>
      <c r="EX583">
        <v>0</v>
      </c>
      <c r="EY583">
        <v>0</v>
      </c>
      <c r="FQ583">
        <v>0</v>
      </c>
      <c r="FR583">
        <f t="shared" si="692"/>
        <v>0</v>
      </c>
      <c r="FS583">
        <v>0</v>
      </c>
      <c r="FT583" t="s">
        <v>44</v>
      </c>
      <c r="FU583" t="s">
        <v>45</v>
      </c>
      <c r="FX583">
        <v>99</v>
      </c>
      <c r="FY583">
        <v>59.5</v>
      </c>
      <c r="GA583" t="s">
        <v>6</v>
      </c>
      <c r="GD583">
        <v>0</v>
      </c>
      <c r="GF583">
        <v>-1538653277</v>
      </c>
      <c r="GG583">
        <v>1</v>
      </c>
      <c r="GH583">
        <v>1</v>
      </c>
      <c r="GI583">
        <v>4</v>
      </c>
      <c r="GJ583">
        <v>0</v>
      </c>
      <c r="GK583">
        <f>ROUND(R583*(S12)/100,2)</f>
        <v>0</v>
      </c>
      <c r="GL583">
        <f t="shared" si="693"/>
        <v>0</v>
      </c>
      <c r="GM583">
        <f t="shared" si="694"/>
        <v>224.16</v>
      </c>
      <c r="GN583">
        <f t="shared" si="695"/>
        <v>224.16</v>
      </c>
      <c r="GO583">
        <f t="shared" si="696"/>
        <v>0</v>
      </c>
      <c r="GP583">
        <f t="shared" si="697"/>
        <v>0</v>
      </c>
      <c r="GR583">
        <v>0</v>
      </c>
      <c r="GS583">
        <v>3</v>
      </c>
      <c r="GT583">
        <v>0</v>
      </c>
      <c r="GU583" t="s">
        <v>6</v>
      </c>
      <c r="GV583">
        <f t="shared" si="698"/>
        <v>0</v>
      </c>
      <c r="GW583">
        <v>1</v>
      </c>
      <c r="GX583">
        <f t="shared" si="699"/>
        <v>0</v>
      </c>
      <c r="HA583">
        <v>0</v>
      </c>
      <c r="HB583">
        <v>0</v>
      </c>
      <c r="IK583">
        <v>0</v>
      </c>
    </row>
    <row r="584" spans="1:255" x14ac:dyDescent="0.2">
      <c r="A584" s="2">
        <v>17</v>
      </c>
      <c r="B584" s="2">
        <v>1</v>
      </c>
      <c r="C584" s="2">
        <f>ROW(SmtRes!A1091)</f>
        <v>1091</v>
      </c>
      <c r="D584" s="2">
        <f>ROW(EtalonRes!A1072)</f>
        <v>1072</v>
      </c>
      <c r="E584" s="2" t="s">
        <v>831</v>
      </c>
      <c r="F584" s="2" t="s">
        <v>832</v>
      </c>
      <c r="G584" s="2" t="s">
        <v>833</v>
      </c>
      <c r="H584" s="2" t="s">
        <v>49</v>
      </c>
      <c r="I584" s="2">
        <f>ROUND(332/100,9)</f>
        <v>3.32</v>
      </c>
      <c r="J584" s="2">
        <v>0</v>
      </c>
      <c r="K584" s="2"/>
      <c r="L584" s="2"/>
      <c r="M584" s="2"/>
      <c r="N584" s="2"/>
      <c r="O584" s="2">
        <f t="shared" si="661"/>
        <v>663.11</v>
      </c>
      <c r="P584" s="2">
        <f t="shared" si="662"/>
        <v>136.38999999999999</v>
      </c>
      <c r="Q584" s="2">
        <f t="shared" si="663"/>
        <v>11.79</v>
      </c>
      <c r="R584" s="2">
        <f t="shared" si="664"/>
        <v>1.66</v>
      </c>
      <c r="S584" s="2">
        <f t="shared" si="665"/>
        <v>514.92999999999995</v>
      </c>
      <c r="T584" s="2">
        <f t="shared" si="666"/>
        <v>0</v>
      </c>
      <c r="U584" s="2">
        <f t="shared" si="667"/>
        <v>54.779999999999994</v>
      </c>
      <c r="V584" s="2">
        <f t="shared" si="668"/>
        <v>0.1328</v>
      </c>
      <c r="W584" s="2">
        <f t="shared" si="669"/>
        <v>0</v>
      </c>
      <c r="X584" s="2">
        <f t="shared" si="670"/>
        <v>490.76</v>
      </c>
      <c r="Y584" s="2">
        <f t="shared" si="671"/>
        <v>335.78</v>
      </c>
      <c r="Z584" s="2"/>
      <c r="AA584" s="2">
        <v>16697018</v>
      </c>
      <c r="AB584" s="2">
        <f t="shared" si="672"/>
        <v>199.73</v>
      </c>
      <c r="AC584" s="2">
        <f t="shared" si="673"/>
        <v>41.08</v>
      </c>
      <c r="AD584" s="2">
        <f t="shared" si="674"/>
        <v>3.55</v>
      </c>
      <c r="AE584" s="2">
        <f t="shared" si="675"/>
        <v>0.5</v>
      </c>
      <c r="AF584" s="2">
        <f t="shared" si="676"/>
        <v>155.1</v>
      </c>
      <c r="AG584" s="2">
        <f t="shared" si="677"/>
        <v>0</v>
      </c>
      <c r="AH584" s="2">
        <f t="shared" si="678"/>
        <v>16.5</v>
      </c>
      <c r="AI584" s="2">
        <f t="shared" si="679"/>
        <v>0.04</v>
      </c>
      <c r="AJ584" s="2">
        <f t="shared" si="680"/>
        <v>0</v>
      </c>
      <c r="AK584" s="2">
        <v>199.73</v>
      </c>
      <c r="AL584" s="2">
        <v>41.08</v>
      </c>
      <c r="AM584" s="2">
        <v>3.55</v>
      </c>
      <c r="AN584" s="2">
        <v>0.5</v>
      </c>
      <c r="AO584" s="2">
        <v>155.1</v>
      </c>
      <c r="AP584" s="2">
        <v>0</v>
      </c>
      <c r="AQ584" s="2">
        <v>16.5</v>
      </c>
      <c r="AR584" s="2">
        <v>0.04</v>
      </c>
      <c r="AS584" s="2">
        <v>0</v>
      </c>
      <c r="AT584" s="2">
        <v>95</v>
      </c>
      <c r="AU584" s="2">
        <v>65</v>
      </c>
      <c r="AV584" s="2">
        <v>1</v>
      </c>
      <c r="AW584" s="2">
        <v>1</v>
      </c>
      <c r="AX584" s="2"/>
      <c r="AY584" s="2"/>
      <c r="AZ584" s="2">
        <v>1</v>
      </c>
      <c r="BA584" s="2">
        <v>1</v>
      </c>
      <c r="BB584" s="2">
        <v>1</v>
      </c>
      <c r="BC584" s="2">
        <v>1</v>
      </c>
      <c r="BD584" s="2" t="s">
        <v>6</v>
      </c>
      <c r="BE584" s="2" t="s">
        <v>6</v>
      </c>
      <c r="BF584" s="2" t="s">
        <v>6</v>
      </c>
      <c r="BG584" s="2" t="s">
        <v>6</v>
      </c>
      <c r="BH584" s="2">
        <v>0</v>
      </c>
      <c r="BI584" s="2">
        <v>2</v>
      </c>
      <c r="BJ584" s="2" t="s">
        <v>834</v>
      </c>
      <c r="BK584" s="2"/>
      <c r="BL584" s="2"/>
      <c r="BM584" s="2">
        <v>108001</v>
      </c>
      <c r="BN584" s="2">
        <v>0</v>
      </c>
      <c r="BO584" s="2" t="s">
        <v>6</v>
      </c>
      <c r="BP584" s="2">
        <v>0</v>
      </c>
      <c r="BQ584" s="2">
        <v>3</v>
      </c>
      <c r="BR584" s="2">
        <v>0</v>
      </c>
      <c r="BS584" s="2">
        <v>1</v>
      </c>
      <c r="BT584" s="2">
        <v>1</v>
      </c>
      <c r="BU584" s="2">
        <v>1</v>
      </c>
      <c r="BV584" s="2">
        <v>1</v>
      </c>
      <c r="BW584" s="2">
        <v>1</v>
      </c>
      <c r="BX584" s="2">
        <v>1</v>
      </c>
      <c r="BY584" s="2" t="s">
        <v>6</v>
      </c>
      <c r="BZ584" s="2">
        <v>95</v>
      </c>
      <c r="CA584" s="2">
        <v>65</v>
      </c>
      <c r="CB584" s="2"/>
      <c r="CC584" s="2"/>
      <c r="CD584" s="2"/>
      <c r="CE584" s="2"/>
      <c r="CF584" s="2">
        <v>0</v>
      </c>
      <c r="CG584" s="2">
        <v>0</v>
      </c>
      <c r="CH584" s="2"/>
      <c r="CI584" s="2"/>
      <c r="CJ584" s="2"/>
      <c r="CK584" s="2"/>
      <c r="CL584" s="2"/>
      <c r="CM584" s="2">
        <v>0</v>
      </c>
      <c r="CN584" s="2" t="s">
        <v>6</v>
      </c>
      <c r="CO584" s="2">
        <v>0</v>
      </c>
      <c r="CP584" s="2">
        <f t="shared" si="681"/>
        <v>663.1099999999999</v>
      </c>
      <c r="CQ584" s="2">
        <f t="shared" si="682"/>
        <v>41.08</v>
      </c>
      <c r="CR584" s="2">
        <f t="shared" si="683"/>
        <v>3.55</v>
      </c>
      <c r="CS584" s="2">
        <f t="shared" si="684"/>
        <v>0.5</v>
      </c>
      <c r="CT584" s="2">
        <f t="shared" si="685"/>
        <v>155.1</v>
      </c>
      <c r="CU584" s="2">
        <f t="shared" si="686"/>
        <v>0</v>
      </c>
      <c r="CV584" s="2">
        <f t="shared" si="687"/>
        <v>16.5</v>
      </c>
      <c r="CW584" s="2">
        <f t="shared" si="688"/>
        <v>0.04</v>
      </c>
      <c r="CX584" s="2">
        <f t="shared" si="689"/>
        <v>0</v>
      </c>
      <c r="CY584" s="2">
        <f t="shared" si="690"/>
        <v>490.76049999999998</v>
      </c>
      <c r="CZ584" s="2">
        <f t="shared" si="691"/>
        <v>335.78349999999989</v>
      </c>
      <c r="DA584" s="2"/>
      <c r="DB584" s="2"/>
      <c r="DC584" s="2" t="s">
        <v>6</v>
      </c>
      <c r="DD584" s="2" t="s">
        <v>6</v>
      </c>
      <c r="DE584" s="2" t="s">
        <v>6</v>
      </c>
      <c r="DF584" s="2" t="s">
        <v>6</v>
      </c>
      <c r="DG584" s="2" t="s">
        <v>6</v>
      </c>
      <c r="DH584" s="2" t="s">
        <v>6</v>
      </c>
      <c r="DI584" s="2" t="s">
        <v>6</v>
      </c>
      <c r="DJ584" s="2" t="s">
        <v>6</v>
      </c>
      <c r="DK584" s="2" t="s">
        <v>6</v>
      </c>
      <c r="DL584" s="2" t="s">
        <v>6</v>
      </c>
      <c r="DM584" s="2" t="s">
        <v>6</v>
      </c>
      <c r="DN584" s="2">
        <v>0</v>
      </c>
      <c r="DO584" s="2">
        <v>0</v>
      </c>
      <c r="DP584" s="2">
        <v>1</v>
      </c>
      <c r="DQ584" s="2">
        <v>1</v>
      </c>
      <c r="DR584" s="2"/>
      <c r="DS584" s="2"/>
      <c r="DT584" s="2"/>
      <c r="DU584" s="2">
        <v>1003</v>
      </c>
      <c r="DV584" s="2" t="s">
        <v>49</v>
      </c>
      <c r="DW584" s="2" t="s">
        <v>49</v>
      </c>
      <c r="DX584" s="2">
        <v>100</v>
      </c>
      <c r="DY584" s="2"/>
      <c r="DZ584" s="2"/>
      <c r="EA584" s="2"/>
      <c r="EB584" s="2"/>
      <c r="EC584" s="2"/>
      <c r="ED584" s="2"/>
      <c r="EE584" s="2">
        <v>16510370</v>
      </c>
      <c r="EF584" s="2">
        <v>3</v>
      </c>
      <c r="EG584" s="2" t="s">
        <v>118</v>
      </c>
      <c r="EH584" s="2">
        <v>0</v>
      </c>
      <c r="EI584" s="2" t="s">
        <v>6</v>
      </c>
      <c r="EJ584" s="2">
        <v>2</v>
      </c>
      <c r="EK584" s="2">
        <v>108001</v>
      </c>
      <c r="EL584" s="2" t="s">
        <v>119</v>
      </c>
      <c r="EM584" s="2" t="s">
        <v>120</v>
      </c>
      <c r="EN584" s="2"/>
      <c r="EO584" s="2" t="s">
        <v>6</v>
      </c>
      <c r="EP584" s="2"/>
      <c r="EQ584" s="2">
        <v>131072</v>
      </c>
      <c r="ER584" s="2">
        <v>199.73</v>
      </c>
      <c r="ES584" s="2">
        <v>41.08</v>
      </c>
      <c r="ET584" s="2">
        <v>3.55</v>
      </c>
      <c r="EU584" s="2">
        <v>0.5</v>
      </c>
      <c r="EV584" s="2">
        <v>155.1</v>
      </c>
      <c r="EW584" s="2">
        <v>16.5</v>
      </c>
      <c r="EX584" s="2">
        <v>0.04</v>
      </c>
      <c r="EY584" s="2">
        <v>0</v>
      </c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>
        <v>0</v>
      </c>
      <c r="FR584" s="2">
        <f t="shared" si="692"/>
        <v>0</v>
      </c>
      <c r="FS584" s="2">
        <v>0</v>
      </c>
      <c r="FT584" s="2"/>
      <c r="FU584" s="2"/>
      <c r="FV584" s="2"/>
      <c r="FW584" s="2"/>
      <c r="FX584" s="2">
        <v>95</v>
      </c>
      <c r="FY584" s="2">
        <v>65</v>
      </c>
      <c r="FZ584" s="2"/>
      <c r="GA584" s="2" t="s">
        <v>6</v>
      </c>
      <c r="GB584" s="2"/>
      <c r="GC584" s="2"/>
      <c r="GD584" s="2">
        <v>0</v>
      </c>
      <c r="GE584" s="2"/>
      <c r="GF584" s="2">
        <v>-1689853832</v>
      </c>
      <c r="GG584" s="2">
        <v>2</v>
      </c>
      <c r="GH584" s="2">
        <v>1</v>
      </c>
      <c r="GI584" s="2">
        <v>-2</v>
      </c>
      <c r="GJ584" s="2">
        <v>0</v>
      </c>
      <c r="GK584" s="2">
        <f>ROUND(R584*(R12)/100,2)</f>
        <v>0</v>
      </c>
      <c r="GL584" s="2">
        <f t="shared" si="693"/>
        <v>0</v>
      </c>
      <c r="GM584" s="2">
        <f t="shared" si="694"/>
        <v>1489.65</v>
      </c>
      <c r="GN584" s="2">
        <f t="shared" si="695"/>
        <v>0</v>
      </c>
      <c r="GO584" s="2">
        <f t="shared" si="696"/>
        <v>1489.65</v>
      </c>
      <c r="GP584" s="2">
        <f t="shared" si="697"/>
        <v>0</v>
      </c>
      <c r="GQ584" s="2"/>
      <c r="GR584" s="2">
        <v>0</v>
      </c>
      <c r="GS584" s="2">
        <v>3</v>
      </c>
      <c r="GT584" s="2">
        <v>0</v>
      </c>
      <c r="GU584" s="2" t="s">
        <v>6</v>
      </c>
      <c r="GV584" s="2">
        <f t="shared" si="698"/>
        <v>0</v>
      </c>
      <c r="GW584" s="2">
        <v>1</v>
      </c>
      <c r="GX584" s="2">
        <f t="shared" si="699"/>
        <v>0</v>
      </c>
      <c r="GY584" s="2"/>
      <c r="GZ584" s="2"/>
      <c r="HA584" s="2">
        <v>0</v>
      </c>
      <c r="HB584" s="2">
        <v>0</v>
      </c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>
        <v>0</v>
      </c>
      <c r="IL584" s="2"/>
      <c r="IM584" s="2"/>
      <c r="IN584" s="2"/>
      <c r="IO584" s="2"/>
      <c r="IP584" s="2"/>
      <c r="IQ584" s="2"/>
      <c r="IR584" s="2"/>
      <c r="IS584" s="2"/>
      <c r="IT584" s="2"/>
      <c r="IU584" s="2"/>
    </row>
    <row r="585" spans="1:255" x14ac:dyDescent="0.2">
      <c r="A585">
        <v>17</v>
      </c>
      <c r="B585">
        <v>1</v>
      </c>
      <c r="C585">
        <f>ROW(SmtRes!A1102)</f>
        <v>1102</v>
      </c>
      <c r="D585">
        <f>ROW(EtalonRes!A1080)</f>
        <v>1080</v>
      </c>
      <c r="E585" t="s">
        <v>831</v>
      </c>
      <c r="F585" t="s">
        <v>832</v>
      </c>
      <c r="G585" t="s">
        <v>833</v>
      </c>
      <c r="H585" t="s">
        <v>49</v>
      </c>
      <c r="I585">
        <f>ROUND(332/100,9)</f>
        <v>3.32</v>
      </c>
      <c r="J585">
        <v>0</v>
      </c>
      <c r="O585">
        <f t="shared" si="661"/>
        <v>4349.96</v>
      </c>
      <c r="P585">
        <f t="shared" si="662"/>
        <v>894.69</v>
      </c>
      <c r="Q585">
        <f t="shared" si="663"/>
        <v>77.319999999999993</v>
      </c>
      <c r="R585">
        <f t="shared" si="664"/>
        <v>10.89</v>
      </c>
      <c r="S585">
        <f t="shared" si="665"/>
        <v>3377.95</v>
      </c>
      <c r="T585">
        <f t="shared" si="666"/>
        <v>0</v>
      </c>
      <c r="U585">
        <f t="shared" si="667"/>
        <v>54.779999999999994</v>
      </c>
      <c r="V585">
        <f t="shared" si="668"/>
        <v>0.1328</v>
      </c>
      <c r="W585">
        <f t="shared" si="669"/>
        <v>0</v>
      </c>
      <c r="X585">
        <f t="shared" si="670"/>
        <v>3219.4</v>
      </c>
      <c r="Y585">
        <f t="shared" si="671"/>
        <v>2202.75</v>
      </c>
      <c r="AA585">
        <v>16697019</v>
      </c>
      <c r="AB585">
        <f t="shared" si="672"/>
        <v>199.73</v>
      </c>
      <c r="AC585">
        <f t="shared" si="673"/>
        <v>41.08</v>
      </c>
      <c r="AD585">
        <f t="shared" si="674"/>
        <v>3.55</v>
      </c>
      <c r="AE585">
        <f t="shared" si="675"/>
        <v>0.5</v>
      </c>
      <c r="AF585">
        <f t="shared" si="676"/>
        <v>155.1</v>
      </c>
      <c r="AG585">
        <f t="shared" si="677"/>
        <v>0</v>
      </c>
      <c r="AH585">
        <f t="shared" si="678"/>
        <v>16.5</v>
      </c>
      <c r="AI585">
        <f t="shared" si="679"/>
        <v>0.04</v>
      </c>
      <c r="AJ585">
        <f t="shared" si="680"/>
        <v>0</v>
      </c>
      <c r="AK585">
        <v>199.73</v>
      </c>
      <c r="AL585">
        <v>41.08</v>
      </c>
      <c r="AM585">
        <v>3.55</v>
      </c>
      <c r="AN585">
        <v>0.5</v>
      </c>
      <c r="AO585">
        <v>155.1</v>
      </c>
      <c r="AP585">
        <v>0</v>
      </c>
      <c r="AQ585">
        <v>16.5</v>
      </c>
      <c r="AR585">
        <v>0.04</v>
      </c>
      <c r="AS585">
        <v>0</v>
      </c>
      <c r="AT585">
        <v>95</v>
      </c>
      <c r="AU585">
        <v>65</v>
      </c>
      <c r="AV585">
        <v>1</v>
      </c>
      <c r="AW585">
        <v>1</v>
      </c>
      <c r="AZ585">
        <v>6.56</v>
      </c>
      <c r="BA585">
        <v>6.56</v>
      </c>
      <c r="BB585">
        <v>6.56</v>
      </c>
      <c r="BC585">
        <v>6.56</v>
      </c>
      <c r="BD585" t="s">
        <v>6</v>
      </c>
      <c r="BE585" t="s">
        <v>6</v>
      </c>
      <c r="BF585" t="s">
        <v>6</v>
      </c>
      <c r="BG585" t="s">
        <v>6</v>
      </c>
      <c r="BH585">
        <v>0</v>
      </c>
      <c r="BI585">
        <v>2</v>
      </c>
      <c r="BJ585" t="s">
        <v>834</v>
      </c>
      <c r="BM585">
        <v>108001</v>
      </c>
      <c r="BN585">
        <v>0</v>
      </c>
      <c r="BO585" t="s">
        <v>6</v>
      </c>
      <c r="BP585">
        <v>0</v>
      </c>
      <c r="BQ585">
        <v>3</v>
      </c>
      <c r="BR585">
        <v>0</v>
      </c>
      <c r="BS585">
        <v>6.56</v>
      </c>
      <c r="BT585">
        <v>1</v>
      </c>
      <c r="BU585">
        <v>1</v>
      </c>
      <c r="BV585">
        <v>1</v>
      </c>
      <c r="BW585">
        <v>1</v>
      </c>
      <c r="BX585">
        <v>1</v>
      </c>
      <c r="BY585" t="s">
        <v>6</v>
      </c>
      <c r="BZ585">
        <v>95</v>
      </c>
      <c r="CA585">
        <v>65</v>
      </c>
      <c r="CF585">
        <v>0</v>
      </c>
      <c r="CG585">
        <v>0</v>
      </c>
      <c r="CM585">
        <v>0</v>
      </c>
      <c r="CN585" t="s">
        <v>6</v>
      </c>
      <c r="CO585">
        <v>0</v>
      </c>
      <c r="CP585">
        <f t="shared" si="681"/>
        <v>4349.96</v>
      </c>
      <c r="CQ585">
        <f t="shared" si="682"/>
        <v>269.48479999999995</v>
      </c>
      <c r="CR585">
        <f t="shared" si="683"/>
        <v>23.287999999999997</v>
      </c>
      <c r="CS585">
        <f t="shared" si="684"/>
        <v>3.28</v>
      </c>
      <c r="CT585">
        <f t="shared" si="685"/>
        <v>1017.4559999999999</v>
      </c>
      <c r="CU585">
        <f t="shared" si="686"/>
        <v>0</v>
      </c>
      <c r="CV585">
        <f t="shared" si="687"/>
        <v>16.5</v>
      </c>
      <c r="CW585">
        <f t="shared" si="688"/>
        <v>0.04</v>
      </c>
      <c r="CX585">
        <f t="shared" si="689"/>
        <v>0</v>
      </c>
      <c r="CY585">
        <f t="shared" si="690"/>
        <v>3219.3979999999997</v>
      </c>
      <c r="CZ585">
        <f t="shared" si="691"/>
        <v>2202.7459999999996</v>
      </c>
      <c r="DC585" t="s">
        <v>6</v>
      </c>
      <c r="DD585" t="s">
        <v>6</v>
      </c>
      <c r="DE585" t="s">
        <v>6</v>
      </c>
      <c r="DF585" t="s">
        <v>6</v>
      </c>
      <c r="DG585" t="s">
        <v>6</v>
      </c>
      <c r="DH585" t="s">
        <v>6</v>
      </c>
      <c r="DI585" t="s">
        <v>6</v>
      </c>
      <c r="DJ585" t="s">
        <v>6</v>
      </c>
      <c r="DK585" t="s">
        <v>6</v>
      </c>
      <c r="DL585" t="s">
        <v>6</v>
      </c>
      <c r="DM585" t="s">
        <v>6</v>
      </c>
      <c r="DN585">
        <v>0</v>
      </c>
      <c r="DO585">
        <v>0</v>
      </c>
      <c r="DP585">
        <v>1</v>
      </c>
      <c r="DQ585">
        <v>1</v>
      </c>
      <c r="DU585">
        <v>1003</v>
      </c>
      <c r="DV585" t="s">
        <v>49</v>
      </c>
      <c r="DW585" t="s">
        <v>49</v>
      </c>
      <c r="DX585">
        <v>100</v>
      </c>
      <c r="EE585">
        <v>16510370</v>
      </c>
      <c r="EF585">
        <v>3</v>
      </c>
      <c r="EG585" t="s">
        <v>118</v>
      </c>
      <c r="EH585">
        <v>0</v>
      </c>
      <c r="EI585" t="s">
        <v>6</v>
      </c>
      <c r="EJ585">
        <v>2</v>
      </c>
      <c r="EK585">
        <v>108001</v>
      </c>
      <c r="EL585" t="s">
        <v>119</v>
      </c>
      <c r="EM585" t="s">
        <v>120</v>
      </c>
      <c r="EO585" t="s">
        <v>6</v>
      </c>
      <c r="EQ585">
        <v>131072</v>
      </c>
      <c r="ER585">
        <v>199.73</v>
      </c>
      <c r="ES585">
        <v>41.08</v>
      </c>
      <c r="ET585">
        <v>3.55</v>
      </c>
      <c r="EU585">
        <v>0.5</v>
      </c>
      <c r="EV585">
        <v>155.1</v>
      </c>
      <c r="EW585">
        <v>16.5</v>
      </c>
      <c r="EX585">
        <v>0.04</v>
      </c>
      <c r="EY585">
        <v>0</v>
      </c>
      <c r="FQ585">
        <v>0</v>
      </c>
      <c r="FR585">
        <f t="shared" si="692"/>
        <v>0</v>
      </c>
      <c r="FS585">
        <v>0</v>
      </c>
      <c r="FX585">
        <v>95</v>
      </c>
      <c r="FY585">
        <v>65</v>
      </c>
      <c r="GA585" t="s">
        <v>6</v>
      </c>
      <c r="GD585">
        <v>0</v>
      </c>
      <c r="GF585">
        <v>-1689853832</v>
      </c>
      <c r="GG585">
        <v>1</v>
      </c>
      <c r="GH585">
        <v>1</v>
      </c>
      <c r="GI585">
        <v>4</v>
      </c>
      <c r="GJ585">
        <v>0</v>
      </c>
      <c r="GK585">
        <f>ROUND(R585*(S12)/100,2)</f>
        <v>0</v>
      </c>
      <c r="GL585">
        <f t="shared" si="693"/>
        <v>0</v>
      </c>
      <c r="GM585">
        <f t="shared" si="694"/>
        <v>9772.11</v>
      </c>
      <c r="GN585">
        <f t="shared" si="695"/>
        <v>0</v>
      </c>
      <c r="GO585">
        <f t="shared" si="696"/>
        <v>9772.11</v>
      </c>
      <c r="GP585">
        <f t="shared" si="697"/>
        <v>0</v>
      </c>
      <c r="GR585">
        <v>0</v>
      </c>
      <c r="GS585">
        <v>3</v>
      </c>
      <c r="GT585">
        <v>0</v>
      </c>
      <c r="GU585" t="s">
        <v>6</v>
      </c>
      <c r="GV585">
        <f t="shared" si="698"/>
        <v>0</v>
      </c>
      <c r="GW585">
        <v>1</v>
      </c>
      <c r="GX585">
        <f t="shared" si="699"/>
        <v>0</v>
      </c>
      <c r="HA585">
        <v>0</v>
      </c>
      <c r="HB585">
        <v>0</v>
      </c>
      <c r="IK585">
        <v>0</v>
      </c>
    </row>
    <row r="586" spans="1:255" x14ac:dyDescent="0.2">
      <c r="A586" s="2">
        <v>18</v>
      </c>
      <c r="B586" s="2">
        <v>1</v>
      </c>
      <c r="C586" s="2">
        <v>1087</v>
      </c>
      <c r="D586" s="2"/>
      <c r="E586" s="2" t="s">
        <v>835</v>
      </c>
      <c r="F586" s="2" t="s">
        <v>836</v>
      </c>
      <c r="G586" s="2" t="s">
        <v>837</v>
      </c>
      <c r="H586" s="2" t="s">
        <v>838</v>
      </c>
      <c r="I586" s="2">
        <f>I584*J586</f>
        <v>0.18099999999999999</v>
      </c>
      <c r="J586" s="2">
        <v>5.451807228915663E-2</v>
      </c>
      <c r="K586" s="2"/>
      <c r="L586" s="2"/>
      <c r="M586" s="2"/>
      <c r="N586" s="2"/>
      <c r="O586" s="2">
        <f t="shared" si="661"/>
        <v>1252.5899999999999</v>
      </c>
      <c r="P586" s="2">
        <f t="shared" si="662"/>
        <v>1252.5899999999999</v>
      </c>
      <c r="Q586" s="2">
        <f t="shared" si="663"/>
        <v>0</v>
      </c>
      <c r="R586" s="2">
        <f t="shared" si="664"/>
        <v>0</v>
      </c>
      <c r="S586" s="2">
        <f t="shared" si="665"/>
        <v>0</v>
      </c>
      <c r="T586" s="2">
        <f t="shared" si="666"/>
        <v>0</v>
      </c>
      <c r="U586" s="2">
        <f t="shared" si="667"/>
        <v>0</v>
      </c>
      <c r="V586" s="2">
        <f t="shared" si="668"/>
        <v>0</v>
      </c>
      <c r="W586" s="2">
        <f t="shared" si="669"/>
        <v>0</v>
      </c>
      <c r="X586" s="2">
        <f t="shared" si="670"/>
        <v>0</v>
      </c>
      <c r="Y586" s="2">
        <f t="shared" si="671"/>
        <v>0</v>
      </c>
      <c r="Z586" s="2"/>
      <c r="AA586" s="2">
        <v>16697018</v>
      </c>
      <c r="AB586" s="2">
        <f t="shared" si="672"/>
        <v>6920.41</v>
      </c>
      <c r="AC586" s="2">
        <f t="shared" si="673"/>
        <v>6920.41</v>
      </c>
      <c r="AD586" s="2">
        <f t="shared" si="674"/>
        <v>0</v>
      </c>
      <c r="AE586" s="2">
        <f t="shared" si="675"/>
        <v>0</v>
      </c>
      <c r="AF586" s="2">
        <f t="shared" si="676"/>
        <v>0</v>
      </c>
      <c r="AG586" s="2">
        <f t="shared" si="677"/>
        <v>0</v>
      </c>
      <c r="AH586" s="2">
        <f t="shared" si="678"/>
        <v>0</v>
      </c>
      <c r="AI586" s="2">
        <f t="shared" si="679"/>
        <v>0</v>
      </c>
      <c r="AJ586" s="2">
        <f t="shared" si="680"/>
        <v>0</v>
      </c>
      <c r="AK586" s="2">
        <v>6920.41</v>
      </c>
      <c r="AL586" s="2">
        <v>6920.41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  <c r="AS586" s="2">
        <v>0</v>
      </c>
      <c r="AT586" s="2">
        <v>95</v>
      </c>
      <c r="AU586" s="2">
        <v>65</v>
      </c>
      <c r="AV586" s="2">
        <v>1</v>
      </c>
      <c r="AW586" s="2">
        <v>1</v>
      </c>
      <c r="AX586" s="2"/>
      <c r="AY586" s="2"/>
      <c r="AZ586" s="2">
        <v>1</v>
      </c>
      <c r="BA586" s="2">
        <v>1</v>
      </c>
      <c r="BB586" s="2">
        <v>1</v>
      </c>
      <c r="BC586" s="2">
        <v>1</v>
      </c>
      <c r="BD586" s="2" t="s">
        <v>6</v>
      </c>
      <c r="BE586" s="2" t="s">
        <v>6</v>
      </c>
      <c r="BF586" s="2" t="s">
        <v>6</v>
      </c>
      <c r="BG586" s="2" t="s">
        <v>6</v>
      </c>
      <c r="BH586" s="2">
        <v>3</v>
      </c>
      <c r="BI586" s="2">
        <v>2</v>
      </c>
      <c r="BJ586" s="2" t="s">
        <v>839</v>
      </c>
      <c r="BK586" s="2"/>
      <c r="BL586" s="2"/>
      <c r="BM586" s="2">
        <v>108001</v>
      </c>
      <c r="BN586" s="2">
        <v>0</v>
      </c>
      <c r="BO586" s="2" t="s">
        <v>6</v>
      </c>
      <c r="BP586" s="2">
        <v>0</v>
      </c>
      <c r="BQ586" s="2">
        <v>3</v>
      </c>
      <c r="BR586" s="2">
        <v>0</v>
      </c>
      <c r="BS586" s="2">
        <v>1</v>
      </c>
      <c r="BT586" s="2">
        <v>1</v>
      </c>
      <c r="BU586" s="2">
        <v>1</v>
      </c>
      <c r="BV586" s="2">
        <v>1</v>
      </c>
      <c r="BW586" s="2">
        <v>1</v>
      </c>
      <c r="BX586" s="2">
        <v>1</v>
      </c>
      <c r="BY586" s="2" t="s">
        <v>6</v>
      </c>
      <c r="BZ586" s="2">
        <v>95</v>
      </c>
      <c r="CA586" s="2">
        <v>65</v>
      </c>
      <c r="CB586" s="2"/>
      <c r="CC586" s="2"/>
      <c r="CD586" s="2"/>
      <c r="CE586" s="2"/>
      <c r="CF586" s="2">
        <v>0</v>
      </c>
      <c r="CG586" s="2">
        <v>0</v>
      </c>
      <c r="CH586" s="2"/>
      <c r="CI586" s="2"/>
      <c r="CJ586" s="2"/>
      <c r="CK586" s="2"/>
      <c r="CL586" s="2"/>
      <c r="CM586" s="2">
        <v>0</v>
      </c>
      <c r="CN586" s="2" t="s">
        <v>6</v>
      </c>
      <c r="CO586" s="2">
        <v>0</v>
      </c>
      <c r="CP586" s="2">
        <f t="shared" si="681"/>
        <v>1252.5899999999999</v>
      </c>
      <c r="CQ586" s="2">
        <f t="shared" si="682"/>
        <v>6920.41</v>
      </c>
      <c r="CR586" s="2">
        <f t="shared" si="683"/>
        <v>0</v>
      </c>
      <c r="CS586" s="2">
        <f t="shared" si="684"/>
        <v>0</v>
      </c>
      <c r="CT586" s="2">
        <f t="shared" si="685"/>
        <v>0</v>
      </c>
      <c r="CU586" s="2">
        <f t="shared" si="686"/>
        <v>0</v>
      </c>
      <c r="CV586" s="2">
        <f t="shared" si="687"/>
        <v>0</v>
      </c>
      <c r="CW586" s="2">
        <f t="shared" si="688"/>
        <v>0</v>
      </c>
      <c r="CX586" s="2">
        <f t="shared" si="689"/>
        <v>0</v>
      </c>
      <c r="CY586" s="2">
        <f t="shared" si="690"/>
        <v>0</v>
      </c>
      <c r="CZ586" s="2">
        <f t="shared" si="691"/>
        <v>0</v>
      </c>
      <c r="DA586" s="2"/>
      <c r="DB586" s="2"/>
      <c r="DC586" s="2" t="s">
        <v>6</v>
      </c>
      <c r="DD586" s="2" t="s">
        <v>6</v>
      </c>
      <c r="DE586" s="2" t="s">
        <v>6</v>
      </c>
      <c r="DF586" s="2" t="s">
        <v>6</v>
      </c>
      <c r="DG586" s="2" t="s">
        <v>6</v>
      </c>
      <c r="DH586" s="2" t="s">
        <v>6</v>
      </c>
      <c r="DI586" s="2" t="s">
        <v>6</v>
      </c>
      <c r="DJ586" s="2" t="s">
        <v>6</v>
      </c>
      <c r="DK586" s="2" t="s">
        <v>6</v>
      </c>
      <c r="DL586" s="2" t="s">
        <v>6</v>
      </c>
      <c r="DM586" s="2" t="s">
        <v>6</v>
      </c>
      <c r="DN586" s="2">
        <v>0</v>
      </c>
      <c r="DO586" s="2">
        <v>0</v>
      </c>
      <c r="DP586" s="2">
        <v>1</v>
      </c>
      <c r="DQ586" s="2">
        <v>1</v>
      </c>
      <c r="DR586" s="2"/>
      <c r="DS586" s="2"/>
      <c r="DT586" s="2"/>
      <c r="DU586" s="2">
        <v>1013</v>
      </c>
      <c r="DV586" s="2" t="s">
        <v>838</v>
      </c>
      <c r="DW586" s="2" t="s">
        <v>840</v>
      </c>
      <c r="DX586" s="2">
        <v>1</v>
      </c>
      <c r="DY586" s="2"/>
      <c r="DZ586" s="2"/>
      <c r="EA586" s="2"/>
      <c r="EB586" s="2"/>
      <c r="EC586" s="2"/>
      <c r="ED586" s="2"/>
      <c r="EE586" s="2">
        <v>16510370</v>
      </c>
      <c r="EF586" s="2">
        <v>3</v>
      </c>
      <c r="EG586" s="2" t="s">
        <v>118</v>
      </c>
      <c r="EH586" s="2">
        <v>0</v>
      </c>
      <c r="EI586" s="2" t="s">
        <v>6</v>
      </c>
      <c r="EJ586" s="2">
        <v>2</v>
      </c>
      <c r="EK586" s="2">
        <v>108001</v>
      </c>
      <c r="EL586" s="2" t="s">
        <v>119</v>
      </c>
      <c r="EM586" s="2" t="s">
        <v>120</v>
      </c>
      <c r="EN586" s="2"/>
      <c r="EO586" s="2" t="s">
        <v>6</v>
      </c>
      <c r="EP586" s="2"/>
      <c r="EQ586" s="2">
        <v>0</v>
      </c>
      <c r="ER586" s="2">
        <v>6920.41</v>
      </c>
      <c r="ES586" s="2">
        <v>6920.41</v>
      </c>
      <c r="ET586" s="2">
        <v>0</v>
      </c>
      <c r="EU586" s="2">
        <v>0</v>
      </c>
      <c r="EV586" s="2">
        <v>0</v>
      </c>
      <c r="EW586" s="2">
        <v>0</v>
      </c>
      <c r="EX586" s="2">
        <v>0</v>
      </c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>
        <v>0</v>
      </c>
      <c r="FR586" s="2">
        <f t="shared" si="692"/>
        <v>0</v>
      </c>
      <c r="FS586" s="2">
        <v>0</v>
      </c>
      <c r="FT586" s="2"/>
      <c r="FU586" s="2"/>
      <c r="FV586" s="2"/>
      <c r="FW586" s="2"/>
      <c r="FX586" s="2">
        <v>95</v>
      </c>
      <c r="FY586" s="2">
        <v>65</v>
      </c>
      <c r="FZ586" s="2"/>
      <c r="GA586" s="2" t="s">
        <v>6</v>
      </c>
      <c r="GB586" s="2"/>
      <c r="GC586" s="2"/>
      <c r="GD586" s="2">
        <v>0</v>
      </c>
      <c r="GE586" s="2"/>
      <c r="GF586" s="2">
        <v>559331636</v>
      </c>
      <c r="GG586" s="2">
        <v>2</v>
      </c>
      <c r="GH586" s="2">
        <v>1</v>
      </c>
      <c r="GI586" s="2">
        <v>-2</v>
      </c>
      <c r="GJ586" s="2">
        <v>0</v>
      </c>
      <c r="GK586" s="2">
        <f>ROUND(R586*(R12)/100,2)</f>
        <v>0</v>
      </c>
      <c r="GL586" s="2">
        <f t="shared" si="693"/>
        <v>0</v>
      </c>
      <c r="GM586" s="2">
        <f t="shared" si="694"/>
        <v>1252.5899999999999</v>
      </c>
      <c r="GN586" s="2">
        <f t="shared" si="695"/>
        <v>0</v>
      </c>
      <c r="GO586" s="2">
        <f t="shared" si="696"/>
        <v>1252.5899999999999</v>
      </c>
      <c r="GP586" s="2">
        <f t="shared" si="697"/>
        <v>0</v>
      </c>
      <c r="GQ586" s="2"/>
      <c r="GR586" s="2">
        <v>0</v>
      </c>
      <c r="GS586" s="2">
        <v>3</v>
      </c>
      <c r="GT586" s="2">
        <v>0</v>
      </c>
      <c r="GU586" s="2" t="s">
        <v>6</v>
      </c>
      <c r="GV586" s="2">
        <f t="shared" si="698"/>
        <v>0</v>
      </c>
      <c r="GW586" s="2">
        <v>1</v>
      </c>
      <c r="GX586" s="2">
        <f t="shared" si="699"/>
        <v>0</v>
      </c>
      <c r="GY586" s="2"/>
      <c r="GZ586" s="2"/>
      <c r="HA586" s="2">
        <v>0</v>
      </c>
      <c r="HB586" s="2">
        <v>0</v>
      </c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>
        <v>0</v>
      </c>
      <c r="IL586" s="2"/>
      <c r="IM586" s="2"/>
      <c r="IN586" s="2"/>
      <c r="IO586" s="2"/>
      <c r="IP586" s="2"/>
      <c r="IQ586" s="2"/>
      <c r="IR586" s="2"/>
      <c r="IS586" s="2"/>
      <c r="IT586" s="2"/>
      <c r="IU586" s="2"/>
    </row>
    <row r="587" spans="1:255" x14ac:dyDescent="0.2">
      <c r="A587">
        <v>18</v>
      </c>
      <c r="B587">
        <v>1</v>
      </c>
      <c r="C587">
        <v>1098</v>
      </c>
      <c r="E587" t="s">
        <v>835</v>
      </c>
      <c r="F587" t="s">
        <v>836</v>
      </c>
      <c r="G587" t="s">
        <v>837</v>
      </c>
      <c r="H587" t="s">
        <v>838</v>
      </c>
      <c r="I587">
        <f>I585*J587</f>
        <v>0.18099999999999999</v>
      </c>
      <c r="J587">
        <v>5.451807228915663E-2</v>
      </c>
      <c r="O587">
        <f t="shared" si="661"/>
        <v>8217.02</v>
      </c>
      <c r="P587">
        <f t="shared" si="662"/>
        <v>8217.02</v>
      </c>
      <c r="Q587">
        <f t="shared" si="663"/>
        <v>0</v>
      </c>
      <c r="R587">
        <f t="shared" si="664"/>
        <v>0</v>
      </c>
      <c r="S587">
        <f t="shared" si="665"/>
        <v>0</v>
      </c>
      <c r="T587">
        <f t="shared" si="666"/>
        <v>0</v>
      </c>
      <c r="U587">
        <f t="shared" si="667"/>
        <v>0</v>
      </c>
      <c r="V587">
        <f t="shared" si="668"/>
        <v>0</v>
      </c>
      <c r="W587">
        <f t="shared" si="669"/>
        <v>0</v>
      </c>
      <c r="X587">
        <f t="shared" si="670"/>
        <v>0</v>
      </c>
      <c r="Y587">
        <f t="shared" si="671"/>
        <v>0</v>
      </c>
      <c r="AA587">
        <v>16697019</v>
      </c>
      <c r="AB587">
        <f t="shared" si="672"/>
        <v>6920.41</v>
      </c>
      <c r="AC587">
        <f t="shared" si="673"/>
        <v>6920.41</v>
      </c>
      <c r="AD587">
        <f t="shared" si="674"/>
        <v>0</v>
      </c>
      <c r="AE587">
        <f t="shared" si="675"/>
        <v>0</v>
      </c>
      <c r="AF587">
        <f t="shared" si="676"/>
        <v>0</v>
      </c>
      <c r="AG587">
        <f t="shared" si="677"/>
        <v>0</v>
      </c>
      <c r="AH587">
        <f t="shared" si="678"/>
        <v>0</v>
      </c>
      <c r="AI587">
        <f t="shared" si="679"/>
        <v>0</v>
      </c>
      <c r="AJ587">
        <f t="shared" si="680"/>
        <v>0</v>
      </c>
      <c r="AK587">
        <v>6920.41</v>
      </c>
      <c r="AL587">
        <v>6920.41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95</v>
      </c>
      <c r="AU587">
        <v>65</v>
      </c>
      <c r="AV587">
        <v>1</v>
      </c>
      <c r="AW587">
        <v>1</v>
      </c>
      <c r="AZ587">
        <v>6.56</v>
      </c>
      <c r="BA587">
        <v>1</v>
      </c>
      <c r="BB587">
        <v>1</v>
      </c>
      <c r="BC587">
        <v>6.56</v>
      </c>
      <c r="BD587" t="s">
        <v>6</v>
      </c>
      <c r="BE587" t="s">
        <v>6</v>
      </c>
      <c r="BF587" t="s">
        <v>6</v>
      </c>
      <c r="BG587" t="s">
        <v>6</v>
      </c>
      <c r="BH587">
        <v>3</v>
      </c>
      <c r="BI587">
        <v>2</v>
      </c>
      <c r="BJ587" t="s">
        <v>839</v>
      </c>
      <c r="BM587">
        <v>108001</v>
      </c>
      <c r="BN587">
        <v>0</v>
      </c>
      <c r="BO587" t="s">
        <v>6</v>
      </c>
      <c r="BP587">
        <v>0</v>
      </c>
      <c r="BQ587">
        <v>3</v>
      </c>
      <c r="BR587">
        <v>0</v>
      </c>
      <c r="BS587">
        <v>1</v>
      </c>
      <c r="BT587">
        <v>1</v>
      </c>
      <c r="BU587">
        <v>1</v>
      </c>
      <c r="BV587">
        <v>1</v>
      </c>
      <c r="BW587">
        <v>1</v>
      </c>
      <c r="BX587">
        <v>1</v>
      </c>
      <c r="BY587" t="s">
        <v>6</v>
      </c>
      <c r="BZ587">
        <v>95</v>
      </c>
      <c r="CA587">
        <v>65</v>
      </c>
      <c r="CF587">
        <v>0</v>
      </c>
      <c r="CG587">
        <v>0</v>
      </c>
      <c r="CM587">
        <v>0</v>
      </c>
      <c r="CN587" t="s">
        <v>6</v>
      </c>
      <c r="CO587">
        <v>0</v>
      </c>
      <c r="CP587">
        <f t="shared" si="681"/>
        <v>8217.02</v>
      </c>
      <c r="CQ587">
        <f t="shared" si="682"/>
        <v>45397.889599999995</v>
      </c>
      <c r="CR587">
        <f t="shared" si="683"/>
        <v>0</v>
      </c>
      <c r="CS587">
        <f t="shared" si="684"/>
        <v>0</v>
      </c>
      <c r="CT587">
        <f t="shared" si="685"/>
        <v>0</v>
      </c>
      <c r="CU587">
        <f t="shared" si="686"/>
        <v>0</v>
      </c>
      <c r="CV587">
        <f t="shared" si="687"/>
        <v>0</v>
      </c>
      <c r="CW587">
        <f t="shared" si="688"/>
        <v>0</v>
      </c>
      <c r="CX587">
        <f t="shared" si="689"/>
        <v>0</v>
      </c>
      <c r="CY587">
        <f t="shared" si="690"/>
        <v>0</v>
      </c>
      <c r="CZ587">
        <f t="shared" si="691"/>
        <v>0</v>
      </c>
      <c r="DC587" t="s">
        <v>6</v>
      </c>
      <c r="DD587" t="s">
        <v>6</v>
      </c>
      <c r="DE587" t="s">
        <v>6</v>
      </c>
      <c r="DF587" t="s">
        <v>6</v>
      </c>
      <c r="DG587" t="s">
        <v>6</v>
      </c>
      <c r="DH587" t="s">
        <v>6</v>
      </c>
      <c r="DI587" t="s">
        <v>6</v>
      </c>
      <c r="DJ587" t="s">
        <v>6</v>
      </c>
      <c r="DK587" t="s">
        <v>6</v>
      </c>
      <c r="DL587" t="s">
        <v>6</v>
      </c>
      <c r="DM587" t="s">
        <v>6</v>
      </c>
      <c r="DN587">
        <v>0</v>
      </c>
      <c r="DO587">
        <v>0</v>
      </c>
      <c r="DP587">
        <v>1</v>
      </c>
      <c r="DQ587">
        <v>1</v>
      </c>
      <c r="DU587">
        <v>1013</v>
      </c>
      <c r="DV587" t="s">
        <v>838</v>
      </c>
      <c r="DW587" t="s">
        <v>840</v>
      </c>
      <c r="DX587">
        <v>1</v>
      </c>
      <c r="EE587">
        <v>16510370</v>
      </c>
      <c r="EF587">
        <v>3</v>
      </c>
      <c r="EG587" t="s">
        <v>118</v>
      </c>
      <c r="EH587">
        <v>0</v>
      </c>
      <c r="EI587" t="s">
        <v>6</v>
      </c>
      <c r="EJ587">
        <v>2</v>
      </c>
      <c r="EK587">
        <v>108001</v>
      </c>
      <c r="EL587" t="s">
        <v>119</v>
      </c>
      <c r="EM587" t="s">
        <v>120</v>
      </c>
      <c r="EO587" t="s">
        <v>6</v>
      </c>
      <c r="EQ587">
        <v>0</v>
      </c>
      <c r="ER587">
        <v>6920.41</v>
      </c>
      <c r="ES587">
        <v>6920.41</v>
      </c>
      <c r="ET587">
        <v>0</v>
      </c>
      <c r="EU587">
        <v>0</v>
      </c>
      <c r="EV587">
        <v>0</v>
      </c>
      <c r="EW587">
        <v>0</v>
      </c>
      <c r="EX587">
        <v>0</v>
      </c>
      <c r="FQ587">
        <v>0</v>
      </c>
      <c r="FR587">
        <f t="shared" si="692"/>
        <v>0</v>
      </c>
      <c r="FS587">
        <v>0</v>
      </c>
      <c r="FX587">
        <v>95</v>
      </c>
      <c r="FY587">
        <v>65</v>
      </c>
      <c r="GA587" t="s">
        <v>6</v>
      </c>
      <c r="GD587">
        <v>0</v>
      </c>
      <c r="GF587">
        <v>559331636</v>
      </c>
      <c r="GG587">
        <v>1</v>
      </c>
      <c r="GH587">
        <v>1</v>
      </c>
      <c r="GI587">
        <v>4</v>
      </c>
      <c r="GJ587">
        <v>0</v>
      </c>
      <c r="GK587">
        <f>ROUND(R587*(S12)/100,2)</f>
        <v>0</v>
      </c>
      <c r="GL587">
        <f t="shared" si="693"/>
        <v>0</v>
      </c>
      <c r="GM587">
        <f t="shared" si="694"/>
        <v>8217.02</v>
      </c>
      <c r="GN587">
        <f t="shared" si="695"/>
        <v>0</v>
      </c>
      <c r="GO587">
        <f t="shared" si="696"/>
        <v>8217.02</v>
      </c>
      <c r="GP587">
        <f t="shared" si="697"/>
        <v>0</v>
      </c>
      <c r="GR587">
        <v>0</v>
      </c>
      <c r="GS587">
        <v>3</v>
      </c>
      <c r="GT587">
        <v>0</v>
      </c>
      <c r="GU587" t="s">
        <v>6</v>
      </c>
      <c r="GV587">
        <f t="shared" si="698"/>
        <v>0</v>
      </c>
      <c r="GW587">
        <v>1</v>
      </c>
      <c r="GX587">
        <f t="shared" si="699"/>
        <v>0</v>
      </c>
      <c r="HA587">
        <v>0</v>
      </c>
      <c r="HB587">
        <v>0</v>
      </c>
      <c r="IK587">
        <v>0</v>
      </c>
    </row>
    <row r="588" spans="1:255" x14ac:dyDescent="0.2">
      <c r="A588" s="2">
        <v>18</v>
      </c>
      <c r="B588" s="2">
        <v>1</v>
      </c>
      <c r="C588" s="2">
        <v>1088</v>
      </c>
      <c r="D588" s="2"/>
      <c r="E588" s="2" t="s">
        <v>841</v>
      </c>
      <c r="F588" s="2" t="s">
        <v>842</v>
      </c>
      <c r="G588" s="2" t="s">
        <v>843</v>
      </c>
      <c r="H588" s="2" t="s">
        <v>838</v>
      </c>
      <c r="I588" s="2">
        <f>I584*J588</f>
        <v>5.5E-2</v>
      </c>
      <c r="J588" s="2">
        <v>1.6566265060240965E-2</v>
      </c>
      <c r="K588" s="2"/>
      <c r="L588" s="2"/>
      <c r="M588" s="2"/>
      <c r="N588" s="2"/>
      <c r="O588" s="2">
        <f t="shared" si="661"/>
        <v>566.29999999999995</v>
      </c>
      <c r="P588" s="2">
        <f t="shared" si="662"/>
        <v>566.29999999999995</v>
      </c>
      <c r="Q588" s="2">
        <f t="shared" si="663"/>
        <v>0</v>
      </c>
      <c r="R588" s="2">
        <f t="shared" si="664"/>
        <v>0</v>
      </c>
      <c r="S588" s="2">
        <f t="shared" si="665"/>
        <v>0</v>
      </c>
      <c r="T588" s="2">
        <f t="shared" si="666"/>
        <v>0</v>
      </c>
      <c r="U588" s="2">
        <f t="shared" si="667"/>
        <v>0</v>
      </c>
      <c r="V588" s="2">
        <f t="shared" si="668"/>
        <v>0</v>
      </c>
      <c r="W588" s="2">
        <f t="shared" si="669"/>
        <v>0</v>
      </c>
      <c r="X588" s="2">
        <f t="shared" si="670"/>
        <v>0</v>
      </c>
      <c r="Y588" s="2">
        <f t="shared" si="671"/>
        <v>0</v>
      </c>
      <c r="Z588" s="2"/>
      <c r="AA588" s="2">
        <v>16697018</v>
      </c>
      <c r="AB588" s="2">
        <f t="shared" si="672"/>
        <v>10296.33</v>
      </c>
      <c r="AC588" s="2">
        <f t="shared" si="673"/>
        <v>10296.33</v>
      </c>
      <c r="AD588" s="2">
        <f t="shared" si="674"/>
        <v>0</v>
      </c>
      <c r="AE588" s="2">
        <f t="shared" si="675"/>
        <v>0</v>
      </c>
      <c r="AF588" s="2">
        <f t="shared" si="676"/>
        <v>0</v>
      </c>
      <c r="AG588" s="2">
        <f t="shared" si="677"/>
        <v>0</v>
      </c>
      <c r="AH588" s="2">
        <f t="shared" si="678"/>
        <v>0</v>
      </c>
      <c r="AI588" s="2">
        <f t="shared" si="679"/>
        <v>0</v>
      </c>
      <c r="AJ588" s="2">
        <f t="shared" si="680"/>
        <v>0</v>
      </c>
      <c r="AK588" s="2">
        <v>10296.33</v>
      </c>
      <c r="AL588" s="2">
        <v>10296.33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95</v>
      </c>
      <c r="AU588" s="2">
        <v>65</v>
      </c>
      <c r="AV588" s="2">
        <v>1</v>
      </c>
      <c r="AW588" s="2">
        <v>1</v>
      </c>
      <c r="AX588" s="2"/>
      <c r="AY588" s="2"/>
      <c r="AZ588" s="2">
        <v>1</v>
      </c>
      <c r="BA588" s="2">
        <v>1</v>
      </c>
      <c r="BB588" s="2">
        <v>1</v>
      </c>
      <c r="BC588" s="2">
        <v>1</v>
      </c>
      <c r="BD588" s="2" t="s">
        <v>6</v>
      </c>
      <c r="BE588" s="2" t="s">
        <v>6</v>
      </c>
      <c r="BF588" s="2" t="s">
        <v>6</v>
      </c>
      <c r="BG588" s="2" t="s">
        <v>6</v>
      </c>
      <c r="BH588" s="2">
        <v>3</v>
      </c>
      <c r="BI588" s="2">
        <v>2</v>
      </c>
      <c r="BJ588" s="2" t="s">
        <v>844</v>
      </c>
      <c r="BK588" s="2"/>
      <c r="BL588" s="2"/>
      <c r="BM588" s="2">
        <v>108001</v>
      </c>
      <c r="BN588" s="2">
        <v>0</v>
      </c>
      <c r="BO588" s="2" t="s">
        <v>6</v>
      </c>
      <c r="BP588" s="2">
        <v>0</v>
      </c>
      <c r="BQ588" s="2">
        <v>3</v>
      </c>
      <c r="BR588" s="2">
        <v>0</v>
      </c>
      <c r="BS588" s="2">
        <v>1</v>
      </c>
      <c r="BT588" s="2">
        <v>1</v>
      </c>
      <c r="BU588" s="2">
        <v>1</v>
      </c>
      <c r="BV588" s="2">
        <v>1</v>
      </c>
      <c r="BW588" s="2">
        <v>1</v>
      </c>
      <c r="BX588" s="2">
        <v>1</v>
      </c>
      <c r="BY588" s="2" t="s">
        <v>6</v>
      </c>
      <c r="BZ588" s="2">
        <v>95</v>
      </c>
      <c r="CA588" s="2">
        <v>65</v>
      </c>
      <c r="CB588" s="2"/>
      <c r="CC588" s="2"/>
      <c r="CD588" s="2"/>
      <c r="CE588" s="2"/>
      <c r="CF588" s="2">
        <v>0</v>
      </c>
      <c r="CG588" s="2">
        <v>0</v>
      </c>
      <c r="CH588" s="2"/>
      <c r="CI588" s="2"/>
      <c r="CJ588" s="2"/>
      <c r="CK588" s="2"/>
      <c r="CL588" s="2"/>
      <c r="CM588" s="2">
        <v>0</v>
      </c>
      <c r="CN588" s="2" t="s">
        <v>6</v>
      </c>
      <c r="CO588" s="2">
        <v>0</v>
      </c>
      <c r="CP588" s="2">
        <f t="shared" si="681"/>
        <v>566.29999999999995</v>
      </c>
      <c r="CQ588" s="2">
        <f t="shared" si="682"/>
        <v>10296.33</v>
      </c>
      <c r="CR588" s="2">
        <f t="shared" si="683"/>
        <v>0</v>
      </c>
      <c r="CS588" s="2">
        <f t="shared" si="684"/>
        <v>0</v>
      </c>
      <c r="CT588" s="2">
        <f t="shared" si="685"/>
        <v>0</v>
      </c>
      <c r="CU588" s="2">
        <f t="shared" si="686"/>
        <v>0</v>
      </c>
      <c r="CV588" s="2">
        <f t="shared" si="687"/>
        <v>0</v>
      </c>
      <c r="CW588" s="2">
        <f t="shared" si="688"/>
        <v>0</v>
      </c>
      <c r="CX588" s="2">
        <f t="shared" si="689"/>
        <v>0</v>
      </c>
      <c r="CY588" s="2">
        <f t="shared" si="690"/>
        <v>0</v>
      </c>
      <c r="CZ588" s="2">
        <f t="shared" si="691"/>
        <v>0</v>
      </c>
      <c r="DA588" s="2"/>
      <c r="DB588" s="2"/>
      <c r="DC588" s="2" t="s">
        <v>6</v>
      </c>
      <c r="DD588" s="2" t="s">
        <v>6</v>
      </c>
      <c r="DE588" s="2" t="s">
        <v>6</v>
      </c>
      <c r="DF588" s="2" t="s">
        <v>6</v>
      </c>
      <c r="DG588" s="2" t="s">
        <v>6</v>
      </c>
      <c r="DH588" s="2" t="s">
        <v>6</v>
      </c>
      <c r="DI588" s="2" t="s">
        <v>6</v>
      </c>
      <c r="DJ588" s="2" t="s">
        <v>6</v>
      </c>
      <c r="DK588" s="2" t="s">
        <v>6</v>
      </c>
      <c r="DL588" s="2" t="s">
        <v>6</v>
      </c>
      <c r="DM588" s="2" t="s">
        <v>6</v>
      </c>
      <c r="DN588" s="2">
        <v>0</v>
      </c>
      <c r="DO588" s="2">
        <v>0</v>
      </c>
      <c r="DP588" s="2">
        <v>1</v>
      </c>
      <c r="DQ588" s="2">
        <v>1</v>
      </c>
      <c r="DR588" s="2"/>
      <c r="DS588" s="2"/>
      <c r="DT588" s="2"/>
      <c r="DU588" s="2">
        <v>1013</v>
      </c>
      <c r="DV588" s="2" t="s">
        <v>838</v>
      </c>
      <c r="DW588" s="2" t="s">
        <v>840</v>
      </c>
      <c r="DX588" s="2">
        <v>1</v>
      </c>
      <c r="DY588" s="2"/>
      <c r="DZ588" s="2"/>
      <c r="EA588" s="2"/>
      <c r="EB588" s="2"/>
      <c r="EC588" s="2"/>
      <c r="ED588" s="2"/>
      <c r="EE588" s="2">
        <v>16510370</v>
      </c>
      <c r="EF588" s="2">
        <v>3</v>
      </c>
      <c r="EG588" s="2" t="s">
        <v>118</v>
      </c>
      <c r="EH588" s="2">
        <v>0</v>
      </c>
      <c r="EI588" s="2" t="s">
        <v>6</v>
      </c>
      <c r="EJ588" s="2">
        <v>2</v>
      </c>
      <c r="EK588" s="2">
        <v>108001</v>
      </c>
      <c r="EL588" s="2" t="s">
        <v>119</v>
      </c>
      <c r="EM588" s="2" t="s">
        <v>120</v>
      </c>
      <c r="EN588" s="2"/>
      <c r="EO588" s="2" t="s">
        <v>6</v>
      </c>
      <c r="EP588" s="2"/>
      <c r="EQ588" s="2">
        <v>0</v>
      </c>
      <c r="ER588" s="2">
        <v>10296.33</v>
      </c>
      <c r="ES588" s="2">
        <v>10296.33</v>
      </c>
      <c r="ET588" s="2">
        <v>0</v>
      </c>
      <c r="EU588" s="2">
        <v>0</v>
      </c>
      <c r="EV588" s="2">
        <v>0</v>
      </c>
      <c r="EW588" s="2">
        <v>0</v>
      </c>
      <c r="EX588" s="2">
        <v>0</v>
      </c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>
        <v>0</v>
      </c>
      <c r="FR588" s="2">
        <f t="shared" si="692"/>
        <v>0</v>
      </c>
      <c r="FS588" s="2">
        <v>0</v>
      </c>
      <c r="FT588" s="2"/>
      <c r="FU588" s="2"/>
      <c r="FV588" s="2"/>
      <c r="FW588" s="2"/>
      <c r="FX588" s="2">
        <v>95</v>
      </c>
      <c r="FY588" s="2">
        <v>65</v>
      </c>
      <c r="FZ588" s="2"/>
      <c r="GA588" s="2" t="s">
        <v>6</v>
      </c>
      <c r="GB588" s="2"/>
      <c r="GC588" s="2"/>
      <c r="GD588" s="2">
        <v>0</v>
      </c>
      <c r="GE588" s="2"/>
      <c r="GF588" s="2">
        <v>1020096475</v>
      </c>
      <c r="GG588" s="2">
        <v>2</v>
      </c>
      <c r="GH588" s="2">
        <v>1</v>
      </c>
      <c r="GI588" s="2">
        <v>-2</v>
      </c>
      <c r="GJ588" s="2">
        <v>0</v>
      </c>
      <c r="GK588" s="2">
        <f>ROUND(R588*(R12)/100,2)</f>
        <v>0</v>
      </c>
      <c r="GL588" s="2">
        <f t="shared" si="693"/>
        <v>0</v>
      </c>
      <c r="GM588" s="2">
        <f t="shared" si="694"/>
        <v>566.29999999999995</v>
      </c>
      <c r="GN588" s="2">
        <f t="shared" si="695"/>
        <v>0</v>
      </c>
      <c r="GO588" s="2">
        <f t="shared" si="696"/>
        <v>566.29999999999995</v>
      </c>
      <c r="GP588" s="2">
        <f t="shared" si="697"/>
        <v>0</v>
      </c>
      <c r="GQ588" s="2"/>
      <c r="GR588" s="2">
        <v>0</v>
      </c>
      <c r="GS588" s="2">
        <v>3</v>
      </c>
      <c r="GT588" s="2">
        <v>0</v>
      </c>
      <c r="GU588" s="2" t="s">
        <v>6</v>
      </c>
      <c r="GV588" s="2">
        <f t="shared" si="698"/>
        <v>0</v>
      </c>
      <c r="GW588" s="2">
        <v>1</v>
      </c>
      <c r="GX588" s="2">
        <f t="shared" si="699"/>
        <v>0</v>
      </c>
      <c r="GY588" s="2"/>
      <c r="GZ588" s="2"/>
      <c r="HA588" s="2">
        <v>0</v>
      </c>
      <c r="HB588" s="2">
        <v>0</v>
      </c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>
        <v>0</v>
      </c>
      <c r="IL588" s="2"/>
      <c r="IM588" s="2"/>
      <c r="IN588" s="2"/>
      <c r="IO588" s="2"/>
      <c r="IP588" s="2"/>
      <c r="IQ588" s="2"/>
      <c r="IR588" s="2"/>
      <c r="IS588" s="2"/>
      <c r="IT588" s="2"/>
      <c r="IU588" s="2"/>
    </row>
    <row r="589" spans="1:255" x14ac:dyDescent="0.2">
      <c r="A589">
        <v>18</v>
      </c>
      <c r="B589">
        <v>1</v>
      </c>
      <c r="C589">
        <v>1099</v>
      </c>
      <c r="E589" t="s">
        <v>841</v>
      </c>
      <c r="F589" t="s">
        <v>842</v>
      </c>
      <c r="G589" t="s">
        <v>843</v>
      </c>
      <c r="H589" t="s">
        <v>838</v>
      </c>
      <c r="I589">
        <f>I585*J589</f>
        <v>5.5E-2</v>
      </c>
      <c r="J589">
        <v>1.6566265060240965E-2</v>
      </c>
      <c r="O589">
        <f t="shared" si="661"/>
        <v>3714.92</v>
      </c>
      <c r="P589">
        <f t="shared" si="662"/>
        <v>3714.92</v>
      </c>
      <c r="Q589">
        <f t="shared" si="663"/>
        <v>0</v>
      </c>
      <c r="R589">
        <f t="shared" si="664"/>
        <v>0</v>
      </c>
      <c r="S589">
        <f t="shared" si="665"/>
        <v>0</v>
      </c>
      <c r="T589">
        <f t="shared" si="666"/>
        <v>0</v>
      </c>
      <c r="U589">
        <f t="shared" si="667"/>
        <v>0</v>
      </c>
      <c r="V589">
        <f t="shared" si="668"/>
        <v>0</v>
      </c>
      <c r="W589">
        <f t="shared" si="669"/>
        <v>0</v>
      </c>
      <c r="X589">
        <f t="shared" si="670"/>
        <v>0</v>
      </c>
      <c r="Y589">
        <f t="shared" si="671"/>
        <v>0</v>
      </c>
      <c r="AA589">
        <v>16697019</v>
      </c>
      <c r="AB589">
        <f t="shared" si="672"/>
        <v>10296.33</v>
      </c>
      <c r="AC589">
        <f t="shared" si="673"/>
        <v>10296.33</v>
      </c>
      <c r="AD589">
        <f t="shared" si="674"/>
        <v>0</v>
      </c>
      <c r="AE589">
        <f t="shared" si="675"/>
        <v>0</v>
      </c>
      <c r="AF589">
        <f t="shared" si="676"/>
        <v>0</v>
      </c>
      <c r="AG589">
        <f t="shared" si="677"/>
        <v>0</v>
      </c>
      <c r="AH589">
        <f t="shared" si="678"/>
        <v>0</v>
      </c>
      <c r="AI589">
        <f t="shared" si="679"/>
        <v>0</v>
      </c>
      <c r="AJ589">
        <f t="shared" si="680"/>
        <v>0</v>
      </c>
      <c r="AK589">
        <v>10296.33</v>
      </c>
      <c r="AL589">
        <v>10296.33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95</v>
      </c>
      <c r="AU589">
        <v>65</v>
      </c>
      <c r="AV589">
        <v>1</v>
      </c>
      <c r="AW589">
        <v>1</v>
      </c>
      <c r="AZ589">
        <v>6.56</v>
      </c>
      <c r="BA589">
        <v>1</v>
      </c>
      <c r="BB589">
        <v>1</v>
      </c>
      <c r="BC589">
        <v>6.56</v>
      </c>
      <c r="BD589" t="s">
        <v>6</v>
      </c>
      <c r="BE589" t="s">
        <v>6</v>
      </c>
      <c r="BF589" t="s">
        <v>6</v>
      </c>
      <c r="BG589" t="s">
        <v>6</v>
      </c>
      <c r="BH589">
        <v>3</v>
      </c>
      <c r="BI589">
        <v>2</v>
      </c>
      <c r="BJ589" t="s">
        <v>844</v>
      </c>
      <c r="BM589">
        <v>108001</v>
      </c>
      <c r="BN589">
        <v>0</v>
      </c>
      <c r="BO589" t="s">
        <v>6</v>
      </c>
      <c r="BP589">
        <v>0</v>
      </c>
      <c r="BQ589">
        <v>3</v>
      </c>
      <c r="BR589">
        <v>0</v>
      </c>
      <c r="BS589">
        <v>1</v>
      </c>
      <c r="BT589">
        <v>1</v>
      </c>
      <c r="BU589">
        <v>1</v>
      </c>
      <c r="BV589">
        <v>1</v>
      </c>
      <c r="BW589">
        <v>1</v>
      </c>
      <c r="BX589">
        <v>1</v>
      </c>
      <c r="BY589" t="s">
        <v>6</v>
      </c>
      <c r="BZ589">
        <v>95</v>
      </c>
      <c r="CA589">
        <v>65</v>
      </c>
      <c r="CF589">
        <v>0</v>
      </c>
      <c r="CG589">
        <v>0</v>
      </c>
      <c r="CM589">
        <v>0</v>
      </c>
      <c r="CN589" t="s">
        <v>6</v>
      </c>
      <c r="CO589">
        <v>0</v>
      </c>
      <c r="CP589">
        <f t="shared" si="681"/>
        <v>3714.92</v>
      </c>
      <c r="CQ589">
        <f t="shared" si="682"/>
        <v>67543.924799999993</v>
      </c>
      <c r="CR589">
        <f t="shared" si="683"/>
        <v>0</v>
      </c>
      <c r="CS589">
        <f t="shared" si="684"/>
        <v>0</v>
      </c>
      <c r="CT589">
        <f t="shared" si="685"/>
        <v>0</v>
      </c>
      <c r="CU589">
        <f t="shared" si="686"/>
        <v>0</v>
      </c>
      <c r="CV589">
        <f t="shared" si="687"/>
        <v>0</v>
      </c>
      <c r="CW589">
        <f t="shared" si="688"/>
        <v>0</v>
      </c>
      <c r="CX589">
        <f t="shared" si="689"/>
        <v>0</v>
      </c>
      <c r="CY589">
        <f t="shared" si="690"/>
        <v>0</v>
      </c>
      <c r="CZ589">
        <f t="shared" si="691"/>
        <v>0</v>
      </c>
      <c r="DC589" t="s">
        <v>6</v>
      </c>
      <c r="DD589" t="s">
        <v>6</v>
      </c>
      <c r="DE589" t="s">
        <v>6</v>
      </c>
      <c r="DF589" t="s">
        <v>6</v>
      </c>
      <c r="DG589" t="s">
        <v>6</v>
      </c>
      <c r="DH589" t="s">
        <v>6</v>
      </c>
      <c r="DI589" t="s">
        <v>6</v>
      </c>
      <c r="DJ589" t="s">
        <v>6</v>
      </c>
      <c r="DK589" t="s">
        <v>6</v>
      </c>
      <c r="DL589" t="s">
        <v>6</v>
      </c>
      <c r="DM589" t="s">
        <v>6</v>
      </c>
      <c r="DN589">
        <v>0</v>
      </c>
      <c r="DO589">
        <v>0</v>
      </c>
      <c r="DP589">
        <v>1</v>
      </c>
      <c r="DQ589">
        <v>1</v>
      </c>
      <c r="DU589">
        <v>1013</v>
      </c>
      <c r="DV589" t="s">
        <v>838</v>
      </c>
      <c r="DW589" t="s">
        <v>840</v>
      </c>
      <c r="DX589">
        <v>1</v>
      </c>
      <c r="EE589">
        <v>16510370</v>
      </c>
      <c r="EF589">
        <v>3</v>
      </c>
      <c r="EG589" t="s">
        <v>118</v>
      </c>
      <c r="EH589">
        <v>0</v>
      </c>
      <c r="EI589" t="s">
        <v>6</v>
      </c>
      <c r="EJ589">
        <v>2</v>
      </c>
      <c r="EK589">
        <v>108001</v>
      </c>
      <c r="EL589" t="s">
        <v>119</v>
      </c>
      <c r="EM589" t="s">
        <v>120</v>
      </c>
      <c r="EO589" t="s">
        <v>6</v>
      </c>
      <c r="EQ589">
        <v>0</v>
      </c>
      <c r="ER589">
        <v>10296.33</v>
      </c>
      <c r="ES589">
        <v>10296.33</v>
      </c>
      <c r="ET589">
        <v>0</v>
      </c>
      <c r="EU589">
        <v>0</v>
      </c>
      <c r="EV589">
        <v>0</v>
      </c>
      <c r="EW589">
        <v>0</v>
      </c>
      <c r="EX589">
        <v>0</v>
      </c>
      <c r="FQ589">
        <v>0</v>
      </c>
      <c r="FR589">
        <f t="shared" si="692"/>
        <v>0</v>
      </c>
      <c r="FS589">
        <v>0</v>
      </c>
      <c r="FX589">
        <v>95</v>
      </c>
      <c r="FY589">
        <v>65</v>
      </c>
      <c r="GA589" t="s">
        <v>6</v>
      </c>
      <c r="GD589">
        <v>0</v>
      </c>
      <c r="GF589">
        <v>1020096475</v>
      </c>
      <c r="GG589">
        <v>1</v>
      </c>
      <c r="GH589">
        <v>1</v>
      </c>
      <c r="GI589">
        <v>4</v>
      </c>
      <c r="GJ589">
        <v>0</v>
      </c>
      <c r="GK589">
        <f>ROUND(R589*(S12)/100,2)</f>
        <v>0</v>
      </c>
      <c r="GL589">
        <f t="shared" si="693"/>
        <v>0</v>
      </c>
      <c r="GM589">
        <f t="shared" si="694"/>
        <v>3714.92</v>
      </c>
      <c r="GN589">
        <f t="shared" si="695"/>
        <v>0</v>
      </c>
      <c r="GO589">
        <f t="shared" si="696"/>
        <v>3714.92</v>
      </c>
      <c r="GP589">
        <f t="shared" si="697"/>
        <v>0</v>
      </c>
      <c r="GR589">
        <v>0</v>
      </c>
      <c r="GS589">
        <v>3</v>
      </c>
      <c r="GT589">
        <v>0</v>
      </c>
      <c r="GU589" t="s">
        <v>6</v>
      </c>
      <c r="GV589">
        <f t="shared" si="698"/>
        <v>0</v>
      </c>
      <c r="GW589">
        <v>1</v>
      </c>
      <c r="GX589">
        <f t="shared" si="699"/>
        <v>0</v>
      </c>
      <c r="HA589">
        <v>0</v>
      </c>
      <c r="HB589">
        <v>0</v>
      </c>
      <c r="IK589">
        <v>0</v>
      </c>
    </row>
    <row r="590" spans="1:255" x14ac:dyDescent="0.2">
      <c r="A590" s="2">
        <v>18</v>
      </c>
      <c r="B590" s="2">
        <v>1</v>
      </c>
      <c r="C590" s="2">
        <v>1089</v>
      </c>
      <c r="D590" s="2"/>
      <c r="E590" s="2" t="s">
        <v>845</v>
      </c>
      <c r="F590" s="2" t="s">
        <v>846</v>
      </c>
      <c r="G590" s="2" t="s">
        <v>847</v>
      </c>
      <c r="H590" s="2" t="s">
        <v>838</v>
      </c>
      <c r="I590" s="2">
        <f>I584*J590</f>
        <v>9.6000000000000002E-2</v>
      </c>
      <c r="J590" s="2">
        <v>2.891566265060241E-2</v>
      </c>
      <c r="K590" s="2"/>
      <c r="L590" s="2"/>
      <c r="M590" s="2"/>
      <c r="N590" s="2"/>
      <c r="O590" s="2">
        <f t="shared" si="661"/>
        <v>1136.33</v>
      </c>
      <c r="P590" s="2">
        <f t="shared" si="662"/>
        <v>1136.33</v>
      </c>
      <c r="Q590" s="2">
        <f t="shared" si="663"/>
        <v>0</v>
      </c>
      <c r="R590" s="2">
        <f t="shared" si="664"/>
        <v>0</v>
      </c>
      <c r="S590" s="2">
        <f t="shared" si="665"/>
        <v>0</v>
      </c>
      <c r="T590" s="2">
        <f t="shared" si="666"/>
        <v>0</v>
      </c>
      <c r="U590" s="2">
        <f t="shared" si="667"/>
        <v>0</v>
      </c>
      <c r="V590" s="2">
        <f t="shared" si="668"/>
        <v>0</v>
      </c>
      <c r="W590" s="2">
        <f t="shared" si="669"/>
        <v>0</v>
      </c>
      <c r="X590" s="2">
        <f t="shared" si="670"/>
        <v>0</v>
      </c>
      <c r="Y590" s="2">
        <f t="shared" si="671"/>
        <v>0</v>
      </c>
      <c r="Z590" s="2"/>
      <c r="AA590" s="2">
        <v>16697018</v>
      </c>
      <c r="AB590" s="2">
        <f t="shared" si="672"/>
        <v>11836.8</v>
      </c>
      <c r="AC590" s="2">
        <f t="shared" si="673"/>
        <v>11836.8</v>
      </c>
      <c r="AD590" s="2">
        <f t="shared" si="674"/>
        <v>0</v>
      </c>
      <c r="AE590" s="2">
        <f t="shared" si="675"/>
        <v>0</v>
      </c>
      <c r="AF590" s="2">
        <f t="shared" si="676"/>
        <v>0</v>
      </c>
      <c r="AG590" s="2">
        <f t="shared" si="677"/>
        <v>0</v>
      </c>
      <c r="AH590" s="2">
        <f t="shared" si="678"/>
        <v>0</v>
      </c>
      <c r="AI590" s="2">
        <f t="shared" si="679"/>
        <v>0</v>
      </c>
      <c r="AJ590" s="2">
        <f t="shared" si="680"/>
        <v>0</v>
      </c>
      <c r="AK590" s="2">
        <v>11836.8</v>
      </c>
      <c r="AL590" s="2">
        <v>11836.8</v>
      </c>
      <c r="AM590" s="2">
        <v>0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95</v>
      </c>
      <c r="AU590" s="2">
        <v>65</v>
      </c>
      <c r="AV590" s="2">
        <v>1</v>
      </c>
      <c r="AW590" s="2">
        <v>1</v>
      </c>
      <c r="AX590" s="2"/>
      <c r="AY590" s="2"/>
      <c r="AZ590" s="2">
        <v>1</v>
      </c>
      <c r="BA590" s="2">
        <v>1</v>
      </c>
      <c r="BB590" s="2">
        <v>1</v>
      </c>
      <c r="BC590" s="2">
        <v>1</v>
      </c>
      <c r="BD590" s="2" t="s">
        <v>6</v>
      </c>
      <c r="BE590" s="2" t="s">
        <v>6</v>
      </c>
      <c r="BF590" s="2" t="s">
        <v>6</v>
      </c>
      <c r="BG590" s="2" t="s">
        <v>6</v>
      </c>
      <c r="BH590" s="2">
        <v>3</v>
      </c>
      <c r="BI590" s="2">
        <v>2</v>
      </c>
      <c r="BJ590" s="2" t="s">
        <v>848</v>
      </c>
      <c r="BK590" s="2"/>
      <c r="BL590" s="2"/>
      <c r="BM590" s="2">
        <v>108001</v>
      </c>
      <c r="BN590" s="2">
        <v>0</v>
      </c>
      <c r="BO590" s="2" t="s">
        <v>6</v>
      </c>
      <c r="BP590" s="2">
        <v>0</v>
      </c>
      <c r="BQ590" s="2">
        <v>3</v>
      </c>
      <c r="BR590" s="2">
        <v>0</v>
      </c>
      <c r="BS590" s="2">
        <v>1</v>
      </c>
      <c r="BT590" s="2">
        <v>1</v>
      </c>
      <c r="BU590" s="2">
        <v>1</v>
      </c>
      <c r="BV590" s="2">
        <v>1</v>
      </c>
      <c r="BW590" s="2">
        <v>1</v>
      </c>
      <c r="BX590" s="2">
        <v>1</v>
      </c>
      <c r="BY590" s="2" t="s">
        <v>6</v>
      </c>
      <c r="BZ590" s="2">
        <v>95</v>
      </c>
      <c r="CA590" s="2">
        <v>65</v>
      </c>
      <c r="CB590" s="2"/>
      <c r="CC590" s="2"/>
      <c r="CD590" s="2"/>
      <c r="CE590" s="2"/>
      <c r="CF590" s="2">
        <v>0</v>
      </c>
      <c r="CG590" s="2">
        <v>0</v>
      </c>
      <c r="CH590" s="2"/>
      <c r="CI590" s="2"/>
      <c r="CJ590" s="2"/>
      <c r="CK590" s="2"/>
      <c r="CL590" s="2"/>
      <c r="CM590" s="2">
        <v>0</v>
      </c>
      <c r="CN590" s="2" t="s">
        <v>6</v>
      </c>
      <c r="CO590" s="2">
        <v>0</v>
      </c>
      <c r="CP590" s="2">
        <f t="shared" si="681"/>
        <v>1136.33</v>
      </c>
      <c r="CQ590" s="2">
        <f t="shared" si="682"/>
        <v>11836.8</v>
      </c>
      <c r="CR590" s="2">
        <f t="shared" si="683"/>
        <v>0</v>
      </c>
      <c r="CS590" s="2">
        <f t="shared" si="684"/>
        <v>0</v>
      </c>
      <c r="CT590" s="2">
        <f t="shared" si="685"/>
        <v>0</v>
      </c>
      <c r="CU590" s="2">
        <f t="shared" si="686"/>
        <v>0</v>
      </c>
      <c r="CV590" s="2">
        <f t="shared" si="687"/>
        <v>0</v>
      </c>
      <c r="CW590" s="2">
        <f t="shared" si="688"/>
        <v>0</v>
      </c>
      <c r="CX590" s="2">
        <f t="shared" si="689"/>
        <v>0</v>
      </c>
      <c r="CY590" s="2">
        <f t="shared" si="690"/>
        <v>0</v>
      </c>
      <c r="CZ590" s="2">
        <f t="shared" si="691"/>
        <v>0</v>
      </c>
      <c r="DA590" s="2"/>
      <c r="DB590" s="2"/>
      <c r="DC590" s="2" t="s">
        <v>6</v>
      </c>
      <c r="DD590" s="2" t="s">
        <v>6</v>
      </c>
      <c r="DE590" s="2" t="s">
        <v>6</v>
      </c>
      <c r="DF590" s="2" t="s">
        <v>6</v>
      </c>
      <c r="DG590" s="2" t="s">
        <v>6</v>
      </c>
      <c r="DH590" s="2" t="s">
        <v>6</v>
      </c>
      <c r="DI590" s="2" t="s">
        <v>6</v>
      </c>
      <c r="DJ590" s="2" t="s">
        <v>6</v>
      </c>
      <c r="DK590" s="2" t="s">
        <v>6</v>
      </c>
      <c r="DL590" s="2" t="s">
        <v>6</v>
      </c>
      <c r="DM590" s="2" t="s">
        <v>6</v>
      </c>
      <c r="DN590" s="2">
        <v>0</v>
      </c>
      <c r="DO590" s="2">
        <v>0</v>
      </c>
      <c r="DP590" s="2">
        <v>1</v>
      </c>
      <c r="DQ590" s="2">
        <v>1</v>
      </c>
      <c r="DR590" s="2"/>
      <c r="DS590" s="2"/>
      <c r="DT590" s="2"/>
      <c r="DU590" s="2">
        <v>1013</v>
      </c>
      <c r="DV590" s="2" t="s">
        <v>838</v>
      </c>
      <c r="DW590" s="2" t="s">
        <v>840</v>
      </c>
      <c r="DX590" s="2">
        <v>1</v>
      </c>
      <c r="DY590" s="2"/>
      <c r="DZ590" s="2"/>
      <c r="EA590" s="2"/>
      <c r="EB590" s="2"/>
      <c r="EC590" s="2"/>
      <c r="ED590" s="2"/>
      <c r="EE590" s="2">
        <v>16510370</v>
      </c>
      <c r="EF590" s="2">
        <v>3</v>
      </c>
      <c r="EG590" s="2" t="s">
        <v>118</v>
      </c>
      <c r="EH590" s="2">
        <v>0</v>
      </c>
      <c r="EI590" s="2" t="s">
        <v>6</v>
      </c>
      <c r="EJ590" s="2">
        <v>2</v>
      </c>
      <c r="EK590" s="2">
        <v>108001</v>
      </c>
      <c r="EL590" s="2" t="s">
        <v>119</v>
      </c>
      <c r="EM590" s="2" t="s">
        <v>120</v>
      </c>
      <c r="EN590" s="2"/>
      <c r="EO590" s="2" t="s">
        <v>6</v>
      </c>
      <c r="EP590" s="2"/>
      <c r="EQ590" s="2">
        <v>0</v>
      </c>
      <c r="ER590" s="2">
        <v>11836.8</v>
      </c>
      <c r="ES590" s="2">
        <v>11836.8</v>
      </c>
      <c r="ET590" s="2">
        <v>0</v>
      </c>
      <c r="EU590" s="2">
        <v>0</v>
      </c>
      <c r="EV590" s="2">
        <v>0</v>
      </c>
      <c r="EW590" s="2">
        <v>0</v>
      </c>
      <c r="EX590" s="2">
        <v>0</v>
      </c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>
        <v>0</v>
      </c>
      <c r="FR590" s="2">
        <f t="shared" si="692"/>
        <v>0</v>
      </c>
      <c r="FS590" s="2">
        <v>0</v>
      </c>
      <c r="FT590" s="2"/>
      <c r="FU590" s="2"/>
      <c r="FV590" s="2"/>
      <c r="FW590" s="2"/>
      <c r="FX590" s="2">
        <v>95</v>
      </c>
      <c r="FY590" s="2">
        <v>65</v>
      </c>
      <c r="FZ590" s="2"/>
      <c r="GA590" s="2" t="s">
        <v>6</v>
      </c>
      <c r="GB590" s="2"/>
      <c r="GC590" s="2"/>
      <c r="GD590" s="2">
        <v>0</v>
      </c>
      <c r="GE590" s="2"/>
      <c r="GF590" s="2">
        <v>1458508673</v>
      </c>
      <c r="GG590" s="2">
        <v>2</v>
      </c>
      <c r="GH590" s="2">
        <v>1</v>
      </c>
      <c r="GI590" s="2">
        <v>-2</v>
      </c>
      <c r="GJ590" s="2">
        <v>0</v>
      </c>
      <c r="GK590" s="2">
        <f>ROUND(R590*(R12)/100,2)</f>
        <v>0</v>
      </c>
      <c r="GL590" s="2">
        <f t="shared" si="693"/>
        <v>0</v>
      </c>
      <c r="GM590" s="2">
        <f t="shared" si="694"/>
        <v>1136.33</v>
      </c>
      <c r="GN590" s="2">
        <f t="shared" si="695"/>
        <v>0</v>
      </c>
      <c r="GO590" s="2">
        <f t="shared" si="696"/>
        <v>1136.33</v>
      </c>
      <c r="GP590" s="2">
        <f t="shared" si="697"/>
        <v>0</v>
      </c>
      <c r="GQ590" s="2"/>
      <c r="GR590" s="2">
        <v>0</v>
      </c>
      <c r="GS590" s="2">
        <v>3</v>
      </c>
      <c r="GT590" s="2">
        <v>0</v>
      </c>
      <c r="GU590" s="2" t="s">
        <v>6</v>
      </c>
      <c r="GV590" s="2">
        <f t="shared" si="698"/>
        <v>0</v>
      </c>
      <c r="GW590" s="2">
        <v>1</v>
      </c>
      <c r="GX590" s="2">
        <f t="shared" si="699"/>
        <v>0</v>
      </c>
      <c r="GY590" s="2"/>
      <c r="GZ590" s="2"/>
      <c r="HA590" s="2">
        <v>0</v>
      </c>
      <c r="HB590" s="2">
        <v>0</v>
      </c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>
        <v>0</v>
      </c>
      <c r="IL590" s="2"/>
      <c r="IM590" s="2"/>
      <c r="IN590" s="2"/>
      <c r="IO590" s="2"/>
      <c r="IP590" s="2"/>
      <c r="IQ590" s="2"/>
      <c r="IR590" s="2"/>
      <c r="IS590" s="2"/>
      <c r="IT590" s="2"/>
      <c r="IU590" s="2"/>
    </row>
    <row r="591" spans="1:255" x14ac:dyDescent="0.2">
      <c r="A591">
        <v>18</v>
      </c>
      <c r="B591">
        <v>1</v>
      </c>
      <c r="C591">
        <v>1100</v>
      </c>
      <c r="E591" t="s">
        <v>845</v>
      </c>
      <c r="F591" t="s">
        <v>846</v>
      </c>
      <c r="G591" t="s">
        <v>847</v>
      </c>
      <c r="H591" t="s">
        <v>838</v>
      </c>
      <c r="I591">
        <f>I585*J591</f>
        <v>9.6000000000000002E-2</v>
      </c>
      <c r="J591">
        <v>2.891566265060241E-2</v>
      </c>
      <c r="O591">
        <f t="shared" si="661"/>
        <v>7454.34</v>
      </c>
      <c r="P591">
        <f t="shared" si="662"/>
        <v>7454.34</v>
      </c>
      <c r="Q591">
        <f t="shared" si="663"/>
        <v>0</v>
      </c>
      <c r="R591">
        <f t="shared" si="664"/>
        <v>0</v>
      </c>
      <c r="S591">
        <f t="shared" si="665"/>
        <v>0</v>
      </c>
      <c r="T591">
        <f t="shared" si="666"/>
        <v>0</v>
      </c>
      <c r="U591">
        <f t="shared" si="667"/>
        <v>0</v>
      </c>
      <c r="V591">
        <f t="shared" si="668"/>
        <v>0</v>
      </c>
      <c r="W591">
        <f t="shared" si="669"/>
        <v>0</v>
      </c>
      <c r="X591">
        <f t="shared" si="670"/>
        <v>0</v>
      </c>
      <c r="Y591">
        <f t="shared" si="671"/>
        <v>0</v>
      </c>
      <c r="AA591">
        <v>16697019</v>
      </c>
      <c r="AB591">
        <f t="shared" si="672"/>
        <v>11836.8</v>
      </c>
      <c r="AC591">
        <f t="shared" si="673"/>
        <v>11836.8</v>
      </c>
      <c r="AD591">
        <f t="shared" si="674"/>
        <v>0</v>
      </c>
      <c r="AE591">
        <f t="shared" si="675"/>
        <v>0</v>
      </c>
      <c r="AF591">
        <f t="shared" si="676"/>
        <v>0</v>
      </c>
      <c r="AG591">
        <f t="shared" si="677"/>
        <v>0</v>
      </c>
      <c r="AH591">
        <f t="shared" si="678"/>
        <v>0</v>
      </c>
      <c r="AI591">
        <f t="shared" si="679"/>
        <v>0</v>
      </c>
      <c r="AJ591">
        <f t="shared" si="680"/>
        <v>0</v>
      </c>
      <c r="AK591">
        <v>11836.8</v>
      </c>
      <c r="AL591">
        <v>11836.8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95</v>
      </c>
      <c r="AU591">
        <v>65</v>
      </c>
      <c r="AV591">
        <v>1</v>
      </c>
      <c r="AW591">
        <v>1</v>
      </c>
      <c r="AZ591">
        <v>6.56</v>
      </c>
      <c r="BA591">
        <v>1</v>
      </c>
      <c r="BB591">
        <v>1</v>
      </c>
      <c r="BC591">
        <v>6.56</v>
      </c>
      <c r="BD591" t="s">
        <v>6</v>
      </c>
      <c r="BE591" t="s">
        <v>6</v>
      </c>
      <c r="BF591" t="s">
        <v>6</v>
      </c>
      <c r="BG591" t="s">
        <v>6</v>
      </c>
      <c r="BH591">
        <v>3</v>
      </c>
      <c r="BI591">
        <v>2</v>
      </c>
      <c r="BJ591" t="s">
        <v>848</v>
      </c>
      <c r="BM591">
        <v>108001</v>
      </c>
      <c r="BN591">
        <v>0</v>
      </c>
      <c r="BO591" t="s">
        <v>6</v>
      </c>
      <c r="BP591">
        <v>0</v>
      </c>
      <c r="BQ591">
        <v>3</v>
      </c>
      <c r="BR591">
        <v>0</v>
      </c>
      <c r="BS591">
        <v>1</v>
      </c>
      <c r="BT591">
        <v>1</v>
      </c>
      <c r="BU591">
        <v>1</v>
      </c>
      <c r="BV591">
        <v>1</v>
      </c>
      <c r="BW591">
        <v>1</v>
      </c>
      <c r="BX591">
        <v>1</v>
      </c>
      <c r="BY591" t="s">
        <v>6</v>
      </c>
      <c r="BZ591">
        <v>95</v>
      </c>
      <c r="CA591">
        <v>65</v>
      </c>
      <c r="CF591">
        <v>0</v>
      </c>
      <c r="CG591">
        <v>0</v>
      </c>
      <c r="CM591">
        <v>0</v>
      </c>
      <c r="CN591" t="s">
        <v>6</v>
      </c>
      <c r="CO591">
        <v>0</v>
      </c>
      <c r="CP591">
        <f t="shared" si="681"/>
        <v>7454.34</v>
      </c>
      <c r="CQ591">
        <f t="shared" si="682"/>
        <v>77649.407999999996</v>
      </c>
      <c r="CR591">
        <f t="shared" si="683"/>
        <v>0</v>
      </c>
      <c r="CS591">
        <f t="shared" si="684"/>
        <v>0</v>
      </c>
      <c r="CT591">
        <f t="shared" si="685"/>
        <v>0</v>
      </c>
      <c r="CU591">
        <f t="shared" si="686"/>
        <v>0</v>
      </c>
      <c r="CV591">
        <f t="shared" si="687"/>
        <v>0</v>
      </c>
      <c r="CW591">
        <f t="shared" si="688"/>
        <v>0</v>
      </c>
      <c r="CX591">
        <f t="shared" si="689"/>
        <v>0</v>
      </c>
      <c r="CY591">
        <f t="shared" si="690"/>
        <v>0</v>
      </c>
      <c r="CZ591">
        <f t="shared" si="691"/>
        <v>0</v>
      </c>
      <c r="DC591" t="s">
        <v>6</v>
      </c>
      <c r="DD591" t="s">
        <v>6</v>
      </c>
      <c r="DE591" t="s">
        <v>6</v>
      </c>
      <c r="DF591" t="s">
        <v>6</v>
      </c>
      <c r="DG591" t="s">
        <v>6</v>
      </c>
      <c r="DH591" t="s">
        <v>6</v>
      </c>
      <c r="DI591" t="s">
        <v>6</v>
      </c>
      <c r="DJ591" t="s">
        <v>6</v>
      </c>
      <c r="DK591" t="s">
        <v>6</v>
      </c>
      <c r="DL591" t="s">
        <v>6</v>
      </c>
      <c r="DM591" t="s">
        <v>6</v>
      </c>
      <c r="DN591">
        <v>0</v>
      </c>
      <c r="DO591">
        <v>0</v>
      </c>
      <c r="DP591">
        <v>1</v>
      </c>
      <c r="DQ591">
        <v>1</v>
      </c>
      <c r="DU591">
        <v>1013</v>
      </c>
      <c r="DV591" t="s">
        <v>838</v>
      </c>
      <c r="DW591" t="s">
        <v>840</v>
      </c>
      <c r="DX591">
        <v>1</v>
      </c>
      <c r="EE591">
        <v>16510370</v>
      </c>
      <c r="EF591">
        <v>3</v>
      </c>
      <c r="EG591" t="s">
        <v>118</v>
      </c>
      <c r="EH591">
        <v>0</v>
      </c>
      <c r="EI591" t="s">
        <v>6</v>
      </c>
      <c r="EJ591">
        <v>2</v>
      </c>
      <c r="EK591">
        <v>108001</v>
      </c>
      <c r="EL591" t="s">
        <v>119</v>
      </c>
      <c r="EM591" t="s">
        <v>120</v>
      </c>
      <c r="EO591" t="s">
        <v>6</v>
      </c>
      <c r="EQ591">
        <v>0</v>
      </c>
      <c r="ER591">
        <v>11836.8</v>
      </c>
      <c r="ES591">
        <v>11836.8</v>
      </c>
      <c r="ET591">
        <v>0</v>
      </c>
      <c r="EU591">
        <v>0</v>
      </c>
      <c r="EV591">
        <v>0</v>
      </c>
      <c r="EW591">
        <v>0</v>
      </c>
      <c r="EX591">
        <v>0</v>
      </c>
      <c r="FQ591">
        <v>0</v>
      </c>
      <c r="FR591">
        <f t="shared" si="692"/>
        <v>0</v>
      </c>
      <c r="FS591">
        <v>0</v>
      </c>
      <c r="FX591">
        <v>95</v>
      </c>
      <c r="FY591">
        <v>65</v>
      </c>
      <c r="GA591" t="s">
        <v>6</v>
      </c>
      <c r="GD591">
        <v>0</v>
      </c>
      <c r="GF591">
        <v>1458508673</v>
      </c>
      <c r="GG591">
        <v>1</v>
      </c>
      <c r="GH591">
        <v>1</v>
      </c>
      <c r="GI591">
        <v>4</v>
      </c>
      <c r="GJ591">
        <v>0</v>
      </c>
      <c r="GK591">
        <f>ROUND(R591*(S12)/100,2)</f>
        <v>0</v>
      </c>
      <c r="GL591">
        <f t="shared" si="693"/>
        <v>0</v>
      </c>
      <c r="GM591">
        <f t="shared" si="694"/>
        <v>7454.34</v>
      </c>
      <c r="GN591">
        <f t="shared" si="695"/>
        <v>0</v>
      </c>
      <c r="GO591">
        <f t="shared" si="696"/>
        <v>7454.34</v>
      </c>
      <c r="GP591">
        <f t="shared" si="697"/>
        <v>0</v>
      </c>
      <c r="GR591">
        <v>0</v>
      </c>
      <c r="GS591">
        <v>3</v>
      </c>
      <c r="GT591">
        <v>0</v>
      </c>
      <c r="GU591" t="s">
        <v>6</v>
      </c>
      <c r="GV591">
        <f t="shared" si="698"/>
        <v>0</v>
      </c>
      <c r="GW591">
        <v>1</v>
      </c>
      <c r="GX591">
        <f t="shared" si="699"/>
        <v>0</v>
      </c>
      <c r="HA591">
        <v>0</v>
      </c>
      <c r="HB591">
        <v>0</v>
      </c>
      <c r="IK591">
        <v>0</v>
      </c>
    </row>
    <row r="592" spans="1:255" x14ac:dyDescent="0.2">
      <c r="A592" s="2">
        <v>17</v>
      </c>
      <c r="B592" s="2">
        <v>1</v>
      </c>
      <c r="C592" s="2">
        <f>ROW(SmtRes!A1114)</f>
        <v>1114</v>
      </c>
      <c r="D592" s="2">
        <f>ROW(EtalonRes!A1090)</f>
        <v>1090</v>
      </c>
      <c r="E592" s="2" t="s">
        <v>849</v>
      </c>
      <c r="F592" s="2" t="s">
        <v>850</v>
      </c>
      <c r="G592" s="2" t="s">
        <v>851</v>
      </c>
      <c r="H592" s="2" t="s">
        <v>90</v>
      </c>
      <c r="I592" s="2">
        <f>ROUND((19+6)/100,9)</f>
        <v>0.25</v>
      </c>
      <c r="J592" s="2">
        <v>0</v>
      </c>
      <c r="K592" s="2"/>
      <c r="L592" s="2"/>
      <c r="M592" s="2"/>
      <c r="N592" s="2"/>
      <c r="O592" s="2">
        <f t="shared" si="661"/>
        <v>192.59</v>
      </c>
      <c r="P592" s="2">
        <f t="shared" si="662"/>
        <v>32.04</v>
      </c>
      <c r="Q592" s="2">
        <f t="shared" si="663"/>
        <v>9.57</v>
      </c>
      <c r="R592" s="2">
        <f t="shared" si="664"/>
        <v>0.5</v>
      </c>
      <c r="S592" s="2">
        <f t="shared" si="665"/>
        <v>150.97999999999999</v>
      </c>
      <c r="T592" s="2">
        <f t="shared" si="666"/>
        <v>0</v>
      </c>
      <c r="U592" s="2">
        <f t="shared" si="667"/>
        <v>15.22</v>
      </c>
      <c r="V592" s="2">
        <f t="shared" si="668"/>
        <v>0.04</v>
      </c>
      <c r="W592" s="2">
        <f t="shared" si="669"/>
        <v>0</v>
      </c>
      <c r="X592" s="2">
        <f t="shared" si="670"/>
        <v>143.91</v>
      </c>
      <c r="Y592" s="2">
        <f t="shared" si="671"/>
        <v>98.46</v>
      </c>
      <c r="Z592" s="2"/>
      <c r="AA592" s="2">
        <v>16697018</v>
      </c>
      <c r="AB592" s="2">
        <f t="shared" si="672"/>
        <v>770.35</v>
      </c>
      <c r="AC592" s="2">
        <f t="shared" si="673"/>
        <v>128.13999999999999</v>
      </c>
      <c r="AD592" s="2">
        <f t="shared" si="674"/>
        <v>38.28</v>
      </c>
      <c r="AE592" s="2">
        <f t="shared" si="675"/>
        <v>2.0099999999999998</v>
      </c>
      <c r="AF592" s="2">
        <f t="shared" si="676"/>
        <v>603.92999999999995</v>
      </c>
      <c r="AG592" s="2">
        <f t="shared" si="677"/>
        <v>0</v>
      </c>
      <c r="AH592" s="2">
        <f t="shared" si="678"/>
        <v>60.88</v>
      </c>
      <c r="AI592" s="2">
        <f t="shared" si="679"/>
        <v>0.16</v>
      </c>
      <c r="AJ592" s="2">
        <f t="shared" si="680"/>
        <v>0</v>
      </c>
      <c r="AK592" s="2">
        <v>770.35</v>
      </c>
      <c r="AL592" s="2">
        <v>128.13999999999999</v>
      </c>
      <c r="AM592" s="2">
        <v>38.28</v>
      </c>
      <c r="AN592" s="2">
        <v>2.0099999999999998</v>
      </c>
      <c r="AO592" s="2">
        <v>603.92999999999995</v>
      </c>
      <c r="AP592" s="2">
        <v>0</v>
      </c>
      <c r="AQ592" s="2">
        <v>60.88</v>
      </c>
      <c r="AR592" s="2">
        <v>0.16</v>
      </c>
      <c r="AS592" s="2">
        <v>0</v>
      </c>
      <c r="AT592" s="2">
        <v>95</v>
      </c>
      <c r="AU592" s="2">
        <v>65</v>
      </c>
      <c r="AV592" s="2">
        <v>1</v>
      </c>
      <c r="AW592" s="2">
        <v>1</v>
      </c>
      <c r="AX592" s="2"/>
      <c r="AY592" s="2"/>
      <c r="AZ592" s="2">
        <v>1</v>
      </c>
      <c r="BA592" s="2">
        <v>1</v>
      </c>
      <c r="BB592" s="2">
        <v>1</v>
      </c>
      <c r="BC592" s="2">
        <v>1</v>
      </c>
      <c r="BD592" s="2" t="s">
        <v>6</v>
      </c>
      <c r="BE592" s="2" t="s">
        <v>6</v>
      </c>
      <c r="BF592" s="2" t="s">
        <v>6</v>
      </c>
      <c r="BG592" s="2" t="s">
        <v>6</v>
      </c>
      <c r="BH592" s="2">
        <v>0</v>
      </c>
      <c r="BI592" s="2">
        <v>2</v>
      </c>
      <c r="BJ592" s="2" t="s">
        <v>852</v>
      </c>
      <c r="BK592" s="2"/>
      <c r="BL592" s="2"/>
      <c r="BM592" s="2">
        <v>108001</v>
      </c>
      <c r="BN592" s="2">
        <v>0</v>
      </c>
      <c r="BO592" s="2" t="s">
        <v>6</v>
      </c>
      <c r="BP592" s="2">
        <v>0</v>
      </c>
      <c r="BQ592" s="2">
        <v>3</v>
      </c>
      <c r="BR592" s="2">
        <v>0</v>
      </c>
      <c r="BS592" s="2">
        <v>1</v>
      </c>
      <c r="BT592" s="2">
        <v>1</v>
      </c>
      <c r="BU592" s="2">
        <v>1</v>
      </c>
      <c r="BV592" s="2">
        <v>1</v>
      </c>
      <c r="BW592" s="2">
        <v>1</v>
      </c>
      <c r="BX592" s="2">
        <v>1</v>
      </c>
      <c r="BY592" s="2" t="s">
        <v>6</v>
      </c>
      <c r="BZ592" s="2">
        <v>95</v>
      </c>
      <c r="CA592" s="2">
        <v>65</v>
      </c>
      <c r="CB592" s="2"/>
      <c r="CC592" s="2"/>
      <c r="CD592" s="2"/>
      <c r="CE592" s="2"/>
      <c r="CF592" s="2">
        <v>0</v>
      </c>
      <c r="CG592" s="2">
        <v>0</v>
      </c>
      <c r="CH592" s="2"/>
      <c r="CI592" s="2"/>
      <c r="CJ592" s="2"/>
      <c r="CK592" s="2"/>
      <c r="CL592" s="2"/>
      <c r="CM592" s="2">
        <v>0</v>
      </c>
      <c r="CN592" s="2" t="s">
        <v>6</v>
      </c>
      <c r="CO592" s="2">
        <v>0</v>
      </c>
      <c r="CP592" s="2">
        <f t="shared" si="681"/>
        <v>192.58999999999997</v>
      </c>
      <c r="CQ592" s="2">
        <f t="shared" si="682"/>
        <v>128.13999999999999</v>
      </c>
      <c r="CR592" s="2">
        <f t="shared" si="683"/>
        <v>38.28</v>
      </c>
      <c r="CS592" s="2">
        <f t="shared" si="684"/>
        <v>2.0099999999999998</v>
      </c>
      <c r="CT592" s="2">
        <f t="shared" si="685"/>
        <v>603.92999999999995</v>
      </c>
      <c r="CU592" s="2">
        <f t="shared" si="686"/>
        <v>0</v>
      </c>
      <c r="CV592" s="2">
        <f t="shared" si="687"/>
        <v>60.88</v>
      </c>
      <c r="CW592" s="2">
        <f t="shared" si="688"/>
        <v>0.16</v>
      </c>
      <c r="CX592" s="2">
        <f t="shared" si="689"/>
        <v>0</v>
      </c>
      <c r="CY592" s="2">
        <f t="shared" si="690"/>
        <v>143.90599999999998</v>
      </c>
      <c r="CZ592" s="2">
        <f t="shared" si="691"/>
        <v>98.461999999999989</v>
      </c>
      <c r="DA592" s="2"/>
      <c r="DB592" s="2"/>
      <c r="DC592" s="2" t="s">
        <v>6</v>
      </c>
      <c r="DD592" s="2" t="s">
        <v>6</v>
      </c>
      <c r="DE592" s="2" t="s">
        <v>6</v>
      </c>
      <c r="DF592" s="2" t="s">
        <v>6</v>
      </c>
      <c r="DG592" s="2" t="s">
        <v>6</v>
      </c>
      <c r="DH592" s="2" t="s">
        <v>6</v>
      </c>
      <c r="DI592" s="2" t="s">
        <v>6</v>
      </c>
      <c r="DJ592" s="2" t="s">
        <v>6</v>
      </c>
      <c r="DK592" s="2" t="s">
        <v>6</v>
      </c>
      <c r="DL592" s="2" t="s">
        <v>6</v>
      </c>
      <c r="DM592" s="2" t="s">
        <v>6</v>
      </c>
      <c r="DN592" s="2">
        <v>0</v>
      </c>
      <c r="DO592" s="2">
        <v>0</v>
      </c>
      <c r="DP592" s="2">
        <v>1</v>
      </c>
      <c r="DQ592" s="2">
        <v>1</v>
      </c>
      <c r="DR592" s="2"/>
      <c r="DS592" s="2"/>
      <c r="DT592" s="2"/>
      <c r="DU592" s="2">
        <v>1013</v>
      </c>
      <c r="DV592" s="2" t="s">
        <v>90</v>
      </c>
      <c r="DW592" s="2" t="s">
        <v>90</v>
      </c>
      <c r="DX592" s="2">
        <v>1</v>
      </c>
      <c r="DY592" s="2"/>
      <c r="DZ592" s="2"/>
      <c r="EA592" s="2"/>
      <c r="EB592" s="2"/>
      <c r="EC592" s="2"/>
      <c r="ED592" s="2"/>
      <c r="EE592" s="2">
        <v>16510370</v>
      </c>
      <c r="EF592" s="2">
        <v>3</v>
      </c>
      <c r="EG592" s="2" t="s">
        <v>118</v>
      </c>
      <c r="EH592" s="2">
        <v>0</v>
      </c>
      <c r="EI592" s="2" t="s">
        <v>6</v>
      </c>
      <c r="EJ592" s="2">
        <v>2</v>
      </c>
      <c r="EK592" s="2">
        <v>108001</v>
      </c>
      <c r="EL592" s="2" t="s">
        <v>119</v>
      </c>
      <c r="EM592" s="2" t="s">
        <v>120</v>
      </c>
      <c r="EN592" s="2"/>
      <c r="EO592" s="2" t="s">
        <v>6</v>
      </c>
      <c r="EP592" s="2"/>
      <c r="EQ592" s="2">
        <v>131072</v>
      </c>
      <c r="ER592" s="2">
        <v>770.35</v>
      </c>
      <c r="ES592" s="2">
        <v>128.13999999999999</v>
      </c>
      <c r="ET592" s="2">
        <v>38.28</v>
      </c>
      <c r="EU592" s="2">
        <v>2.0099999999999998</v>
      </c>
      <c r="EV592" s="2">
        <v>603.92999999999995</v>
      </c>
      <c r="EW592" s="2">
        <v>60.88</v>
      </c>
      <c r="EX592" s="2">
        <v>0.16</v>
      </c>
      <c r="EY592" s="2">
        <v>0</v>
      </c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>
        <v>0</v>
      </c>
      <c r="FR592" s="2">
        <f t="shared" si="692"/>
        <v>0</v>
      </c>
      <c r="FS592" s="2">
        <v>0</v>
      </c>
      <c r="FT592" s="2"/>
      <c r="FU592" s="2"/>
      <c r="FV592" s="2"/>
      <c r="FW592" s="2"/>
      <c r="FX592" s="2">
        <v>95</v>
      </c>
      <c r="FY592" s="2">
        <v>65</v>
      </c>
      <c r="FZ592" s="2"/>
      <c r="GA592" s="2" t="s">
        <v>6</v>
      </c>
      <c r="GB592" s="2"/>
      <c r="GC592" s="2"/>
      <c r="GD592" s="2">
        <v>0</v>
      </c>
      <c r="GE592" s="2"/>
      <c r="GF592" s="2">
        <v>1485613327</v>
      </c>
      <c r="GG592" s="2">
        <v>2</v>
      </c>
      <c r="GH592" s="2">
        <v>1</v>
      </c>
      <c r="GI592" s="2">
        <v>-2</v>
      </c>
      <c r="GJ592" s="2">
        <v>0</v>
      </c>
      <c r="GK592" s="2">
        <f>ROUND(R592*(R12)/100,2)</f>
        <v>0</v>
      </c>
      <c r="GL592" s="2">
        <f t="shared" si="693"/>
        <v>0</v>
      </c>
      <c r="GM592" s="2">
        <f t="shared" si="694"/>
        <v>434.96</v>
      </c>
      <c r="GN592" s="2">
        <f t="shared" si="695"/>
        <v>0</v>
      </c>
      <c r="GO592" s="2">
        <f t="shared" si="696"/>
        <v>434.96</v>
      </c>
      <c r="GP592" s="2">
        <f t="shared" si="697"/>
        <v>0</v>
      </c>
      <c r="GQ592" s="2"/>
      <c r="GR592" s="2">
        <v>0</v>
      </c>
      <c r="GS592" s="2">
        <v>3</v>
      </c>
      <c r="GT592" s="2">
        <v>0</v>
      </c>
      <c r="GU592" s="2" t="s">
        <v>6</v>
      </c>
      <c r="GV592" s="2">
        <f t="shared" si="698"/>
        <v>0</v>
      </c>
      <c r="GW592" s="2">
        <v>1</v>
      </c>
      <c r="GX592" s="2">
        <f t="shared" si="699"/>
        <v>0</v>
      </c>
      <c r="GY592" s="2"/>
      <c r="GZ592" s="2"/>
      <c r="HA592" s="2">
        <v>0</v>
      </c>
      <c r="HB592" s="2">
        <v>0</v>
      </c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>
        <v>0</v>
      </c>
      <c r="IL592" s="2"/>
      <c r="IM592" s="2"/>
      <c r="IN592" s="2"/>
      <c r="IO592" s="2"/>
      <c r="IP592" s="2"/>
      <c r="IQ592" s="2"/>
      <c r="IR592" s="2"/>
      <c r="IS592" s="2"/>
      <c r="IT592" s="2"/>
      <c r="IU592" s="2"/>
    </row>
    <row r="593" spans="1:255" x14ac:dyDescent="0.2">
      <c r="A593">
        <v>17</v>
      </c>
      <c r="B593">
        <v>1</v>
      </c>
      <c r="C593">
        <f>ROW(SmtRes!A1126)</f>
        <v>1126</v>
      </c>
      <c r="D593">
        <f>ROW(EtalonRes!A1100)</f>
        <v>1100</v>
      </c>
      <c r="E593" t="s">
        <v>849</v>
      </c>
      <c r="F593" t="s">
        <v>850</v>
      </c>
      <c r="G593" t="s">
        <v>851</v>
      </c>
      <c r="H593" t="s">
        <v>90</v>
      </c>
      <c r="I593">
        <f>ROUND((19+6)/100,9)</f>
        <v>0.25</v>
      </c>
      <c r="J593">
        <v>0</v>
      </c>
      <c r="O593">
        <f t="shared" si="661"/>
        <v>1263.3800000000001</v>
      </c>
      <c r="P593">
        <f t="shared" si="662"/>
        <v>210.15</v>
      </c>
      <c r="Q593">
        <f t="shared" si="663"/>
        <v>62.78</v>
      </c>
      <c r="R593">
        <f t="shared" si="664"/>
        <v>3.3</v>
      </c>
      <c r="S593">
        <f t="shared" si="665"/>
        <v>990.45</v>
      </c>
      <c r="T593">
        <f t="shared" si="666"/>
        <v>0</v>
      </c>
      <c r="U593">
        <f t="shared" si="667"/>
        <v>15.22</v>
      </c>
      <c r="V593">
        <f t="shared" si="668"/>
        <v>0.04</v>
      </c>
      <c r="W593">
        <f t="shared" si="669"/>
        <v>0</v>
      </c>
      <c r="X593">
        <f t="shared" si="670"/>
        <v>944.06</v>
      </c>
      <c r="Y593">
        <f t="shared" si="671"/>
        <v>645.94000000000005</v>
      </c>
      <c r="AA593">
        <v>16697019</v>
      </c>
      <c r="AB593">
        <f t="shared" si="672"/>
        <v>770.35</v>
      </c>
      <c r="AC593">
        <f t="shared" si="673"/>
        <v>128.13999999999999</v>
      </c>
      <c r="AD593">
        <f t="shared" si="674"/>
        <v>38.28</v>
      </c>
      <c r="AE593">
        <f t="shared" si="675"/>
        <v>2.0099999999999998</v>
      </c>
      <c r="AF593">
        <f t="shared" si="676"/>
        <v>603.92999999999995</v>
      </c>
      <c r="AG593">
        <f t="shared" si="677"/>
        <v>0</v>
      </c>
      <c r="AH593">
        <f t="shared" si="678"/>
        <v>60.88</v>
      </c>
      <c r="AI593">
        <f t="shared" si="679"/>
        <v>0.16</v>
      </c>
      <c r="AJ593">
        <f t="shared" si="680"/>
        <v>0</v>
      </c>
      <c r="AK593">
        <v>770.35</v>
      </c>
      <c r="AL593">
        <v>128.13999999999999</v>
      </c>
      <c r="AM593">
        <v>38.28</v>
      </c>
      <c r="AN593">
        <v>2.0099999999999998</v>
      </c>
      <c r="AO593">
        <v>603.92999999999995</v>
      </c>
      <c r="AP593">
        <v>0</v>
      </c>
      <c r="AQ593">
        <v>60.88</v>
      </c>
      <c r="AR593">
        <v>0.16</v>
      </c>
      <c r="AS593">
        <v>0</v>
      </c>
      <c r="AT593">
        <v>95</v>
      </c>
      <c r="AU593">
        <v>65</v>
      </c>
      <c r="AV593">
        <v>1</v>
      </c>
      <c r="AW593">
        <v>1</v>
      </c>
      <c r="AZ593">
        <v>6.56</v>
      </c>
      <c r="BA593">
        <v>6.56</v>
      </c>
      <c r="BB593">
        <v>6.56</v>
      </c>
      <c r="BC593">
        <v>6.56</v>
      </c>
      <c r="BD593" t="s">
        <v>6</v>
      </c>
      <c r="BE593" t="s">
        <v>6</v>
      </c>
      <c r="BF593" t="s">
        <v>6</v>
      </c>
      <c r="BG593" t="s">
        <v>6</v>
      </c>
      <c r="BH593">
        <v>0</v>
      </c>
      <c r="BI593">
        <v>2</v>
      </c>
      <c r="BJ593" t="s">
        <v>852</v>
      </c>
      <c r="BM593">
        <v>108001</v>
      </c>
      <c r="BN593">
        <v>0</v>
      </c>
      <c r="BO593" t="s">
        <v>6</v>
      </c>
      <c r="BP593">
        <v>0</v>
      </c>
      <c r="BQ593">
        <v>3</v>
      </c>
      <c r="BR593">
        <v>0</v>
      </c>
      <c r="BS593">
        <v>6.56</v>
      </c>
      <c r="BT593">
        <v>1</v>
      </c>
      <c r="BU593">
        <v>1</v>
      </c>
      <c r="BV593">
        <v>1</v>
      </c>
      <c r="BW593">
        <v>1</v>
      </c>
      <c r="BX593">
        <v>1</v>
      </c>
      <c r="BY593" t="s">
        <v>6</v>
      </c>
      <c r="BZ593">
        <v>95</v>
      </c>
      <c r="CA593">
        <v>65</v>
      </c>
      <c r="CF593">
        <v>0</v>
      </c>
      <c r="CG593">
        <v>0</v>
      </c>
      <c r="CM593">
        <v>0</v>
      </c>
      <c r="CN593" t="s">
        <v>6</v>
      </c>
      <c r="CO593">
        <v>0</v>
      </c>
      <c r="CP593">
        <f t="shared" si="681"/>
        <v>1263.3800000000001</v>
      </c>
      <c r="CQ593">
        <f t="shared" si="682"/>
        <v>840.59839999999986</v>
      </c>
      <c r="CR593">
        <f t="shared" si="683"/>
        <v>251.11679999999998</v>
      </c>
      <c r="CS593">
        <f t="shared" si="684"/>
        <v>13.185599999999997</v>
      </c>
      <c r="CT593">
        <f t="shared" si="685"/>
        <v>3961.7807999999995</v>
      </c>
      <c r="CU593">
        <f t="shared" si="686"/>
        <v>0</v>
      </c>
      <c r="CV593">
        <f t="shared" si="687"/>
        <v>60.88</v>
      </c>
      <c r="CW593">
        <f t="shared" si="688"/>
        <v>0.16</v>
      </c>
      <c r="CX593">
        <f t="shared" si="689"/>
        <v>0</v>
      </c>
      <c r="CY593">
        <f t="shared" si="690"/>
        <v>944.0625</v>
      </c>
      <c r="CZ593">
        <f t="shared" si="691"/>
        <v>645.9375</v>
      </c>
      <c r="DC593" t="s">
        <v>6</v>
      </c>
      <c r="DD593" t="s">
        <v>6</v>
      </c>
      <c r="DE593" t="s">
        <v>6</v>
      </c>
      <c r="DF593" t="s">
        <v>6</v>
      </c>
      <c r="DG593" t="s">
        <v>6</v>
      </c>
      <c r="DH593" t="s">
        <v>6</v>
      </c>
      <c r="DI593" t="s">
        <v>6</v>
      </c>
      <c r="DJ593" t="s">
        <v>6</v>
      </c>
      <c r="DK593" t="s">
        <v>6</v>
      </c>
      <c r="DL593" t="s">
        <v>6</v>
      </c>
      <c r="DM593" t="s">
        <v>6</v>
      </c>
      <c r="DN593">
        <v>0</v>
      </c>
      <c r="DO593">
        <v>0</v>
      </c>
      <c r="DP593">
        <v>1</v>
      </c>
      <c r="DQ593">
        <v>1</v>
      </c>
      <c r="DU593">
        <v>1013</v>
      </c>
      <c r="DV593" t="s">
        <v>90</v>
      </c>
      <c r="DW593" t="s">
        <v>90</v>
      </c>
      <c r="DX593">
        <v>1</v>
      </c>
      <c r="EE593">
        <v>16510370</v>
      </c>
      <c r="EF593">
        <v>3</v>
      </c>
      <c r="EG593" t="s">
        <v>118</v>
      </c>
      <c r="EH593">
        <v>0</v>
      </c>
      <c r="EI593" t="s">
        <v>6</v>
      </c>
      <c r="EJ593">
        <v>2</v>
      </c>
      <c r="EK593">
        <v>108001</v>
      </c>
      <c r="EL593" t="s">
        <v>119</v>
      </c>
      <c r="EM593" t="s">
        <v>120</v>
      </c>
      <c r="EO593" t="s">
        <v>6</v>
      </c>
      <c r="EQ593">
        <v>131072</v>
      </c>
      <c r="ER593">
        <v>770.35</v>
      </c>
      <c r="ES593">
        <v>128.13999999999999</v>
      </c>
      <c r="ET593">
        <v>38.28</v>
      </c>
      <c r="EU593">
        <v>2.0099999999999998</v>
      </c>
      <c r="EV593">
        <v>603.92999999999995</v>
      </c>
      <c r="EW593">
        <v>60.88</v>
      </c>
      <c r="EX593">
        <v>0.16</v>
      </c>
      <c r="EY593">
        <v>0</v>
      </c>
      <c r="FQ593">
        <v>0</v>
      </c>
      <c r="FR593">
        <f t="shared" si="692"/>
        <v>0</v>
      </c>
      <c r="FS593">
        <v>0</v>
      </c>
      <c r="FX593">
        <v>95</v>
      </c>
      <c r="FY593">
        <v>65</v>
      </c>
      <c r="GA593" t="s">
        <v>6</v>
      </c>
      <c r="GD593">
        <v>0</v>
      </c>
      <c r="GF593">
        <v>1485613327</v>
      </c>
      <c r="GG593">
        <v>1</v>
      </c>
      <c r="GH593">
        <v>1</v>
      </c>
      <c r="GI593">
        <v>4</v>
      </c>
      <c r="GJ593">
        <v>0</v>
      </c>
      <c r="GK593">
        <f>ROUND(R593*(S12)/100,2)</f>
        <v>0</v>
      </c>
      <c r="GL593">
        <f t="shared" si="693"/>
        <v>0</v>
      </c>
      <c r="GM593">
        <f t="shared" si="694"/>
        <v>2853.38</v>
      </c>
      <c r="GN593">
        <f t="shared" si="695"/>
        <v>0</v>
      </c>
      <c r="GO593">
        <f t="shared" si="696"/>
        <v>2853.38</v>
      </c>
      <c r="GP593">
        <f t="shared" si="697"/>
        <v>0</v>
      </c>
      <c r="GR593">
        <v>0</v>
      </c>
      <c r="GS593">
        <v>3</v>
      </c>
      <c r="GT593">
        <v>0</v>
      </c>
      <c r="GU593" t="s">
        <v>6</v>
      </c>
      <c r="GV593">
        <f t="shared" si="698"/>
        <v>0</v>
      </c>
      <c r="GW593">
        <v>1</v>
      </c>
      <c r="GX593">
        <f t="shared" si="699"/>
        <v>0</v>
      </c>
      <c r="HA593">
        <v>0</v>
      </c>
      <c r="HB593">
        <v>0</v>
      </c>
      <c r="IK593">
        <v>0</v>
      </c>
    </row>
    <row r="594" spans="1:255" x14ac:dyDescent="0.2">
      <c r="A594" s="2">
        <v>18</v>
      </c>
      <c r="B594" s="2">
        <v>1</v>
      </c>
      <c r="C594" s="2">
        <v>1112</v>
      </c>
      <c r="D594" s="2"/>
      <c r="E594" s="2" t="s">
        <v>853</v>
      </c>
      <c r="F594" s="2" t="s">
        <v>854</v>
      </c>
      <c r="G594" s="2" t="s">
        <v>855</v>
      </c>
      <c r="H594" s="2" t="s">
        <v>593</v>
      </c>
      <c r="I594" s="2">
        <f>I592*J594</f>
        <v>0.19</v>
      </c>
      <c r="J594" s="2">
        <v>0.76</v>
      </c>
      <c r="K594" s="2"/>
      <c r="L594" s="2"/>
      <c r="M594" s="2"/>
      <c r="N594" s="2"/>
      <c r="O594" s="2">
        <f t="shared" si="661"/>
        <v>91.06</v>
      </c>
      <c r="P594" s="2">
        <f t="shared" si="662"/>
        <v>91.06</v>
      </c>
      <c r="Q594" s="2">
        <f t="shared" si="663"/>
        <v>0</v>
      </c>
      <c r="R594" s="2">
        <f t="shared" si="664"/>
        <v>0</v>
      </c>
      <c r="S594" s="2">
        <f t="shared" si="665"/>
        <v>0</v>
      </c>
      <c r="T594" s="2">
        <f t="shared" si="666"/>
        <v>0</v>
      </c>
      <c r="U594" s="2">
        <f t="shared" si="667"/>
        <v>0</v>
      </c>
      <c r="V594" s="2">
        <f t="shared" si="668"/>
        <v>0</v>
      </c>
      <c r="W594" s="2">
        <f t="shared" si="669"/>
        <v>0</v>
      </c>
      <c r="X594" s="2">
        <f t="shared" si="670"/>
        <v>0</v>
      </c>
      <c r="Y594" s="2">
        <f t="shared" si="671"/>
        <v>0</v>
      </c>
      <c r="Z594" s="2"/>
      <c r="AA594" s="2">
        <v>16697018</v>
      </c>
      <c r="AB594" s="2">
        <f t="shared" si="672"/>
        <v>479.26</v>
      </c>
      <c r="AC594" s="2">
        <f t="shared" si="673"/>
        <v>479.26</v>
      </c>
      <c r="AD594" s="2">
        <f t="shared" si="674"/>
        <v>0</v>
      </c>
      <c r="AE594" s="2">
        <f t="shared" si="675"/>
        <v>0</v>
      </c>
      <c r="AF594" s="2">
        <f t="shared" si="676"/>
        <v>0</v>
      </c>
      <c r="AG594" s="2">
        <f t="shared" si="677"/>
        <v>0</v>
      </c>
      <c r="AH594" s="2">
        <f t="shared" si="678"/>
        <v>0</v>
      </c>
      <c r="AI594" s="2">
        <f t="shared" si="679"/>
        <v>0</v>
      </c>
      <c r="AJ594" s="2">
        <f t="shared" si="680"/>
        <v>0</v>
      </c>
      <c r="AK594" s="2">
        <v>479.26</v>
      </c>
      <c r="AL594" s="2">
        <v>479.26</v>
      </c>
      <c r="AM594" s="2">
        <v>0</v>
      </c>
      <c r="AN594" s="2">
        <v>0</v>
      </c>
      <c r="AO594" s="2">
        <v>0</v>
      </c>
      <c r="AP594" s="2">
        <v>0</v>
      </c>
      <c r="AQ594" s="2">
        <v>0</v>
      </c>
      <c r="AR594" s="2">
        <v>0</v>
      </c>
      <c r="AS594" s="2">
        <v>0</v>
      </c>
      <c r="AT594" s="2">
        <v>95</v>
      </c>
      <c r="AU594" s="2">
        <v>65</v>
      </c>
      <c r="AV594" s="2">
        <v>1</v>
      </c>
      <c r="AW594" s="2">
        <v>1</v>
      </c>
      <c r="AX594" s="2"/>
      <c r="AY594" s="2"/>
      <c r="AZ594" s="2">
        <v>1</v>
      </c>
      <c r="BA594" s="2">
        <v>1</v>
      </c>
      <c r="BB594" s="2">
        <v>1</v>
      </c>
      <c r="BC594" s="2">
        <v>1</v>
      </c>
      <c r="BD594" s="2" t="s">
        <v>6</v>
      </c>
      <c r="BE594" s="2" t="s">
        <v>6</v>
      </c>
      <c r="BF594" s="2" t="s">
        <v>6</v>
      </c>
      <c r="BG594" s="2" t="s">
        <v>6</v>
      </c>
      <c r="BH594" s="2">
        <v>3</v>
      </c>
      <c r="BI594" s="2">
        <v>2</v>
      </c>
      <c r="BJ594" s="2" t="s">
        <v>856</v>
      </c>
      <c r="BK594" s="2"/>
      <c r="BL594" s="2"/>
      <c r="BM594" s="2">
        <v>108001</v>
      </c>
      <c r="BN594" s="2">
        <v>0</v>
      </c>
      <c r="BO594" s="2" t="s">
        <v>6</v>
      </c>
      <c r="BP594" s="2">
        <v>0</v>
      </c>
      <c r="BQ594" s="2">
        <v>3</v>
      </c>
      <c r="BR594" s="2">
        <v>0</v>
      </c>
      <c r="BS594" s="2">
        <v>1</v>
      </c>
      <c r="BT594" s="2">
        <v>1</v>
      </c>
      <c r="BU594" s="2">
        <v>1</v>
      </c>
      <c r="BV594" s="2">
        <v>1</v>
      </c>
      <c r="BW594" s="2">
        <v>1</v>
      </c>
      <c r="BX594" s="2">
        <v>1</v>
      </c>
      <c r="BY594" s="2" t="s">
        <v>6</v>
      </c>
      <c r="BZ594" s="2">
        <v>95</v>
      </c>
      <c r="CA594" s="2">
        <v>65</v>
      </c>
      <c r="CB594" s="2"/>
      <c r="CC594" s="2"/>
      <c r="CD594" s="2"/>
      <c r="CE594" s="2"/>
      <c r="CF594" s="2">
        <v>0</v>
      </c>
      <c r="CG594" s="2">
        <v>0</v>
      </c>
      <c r="CH594" s="2"/>
      <c r="CI594" s="2"/>
      <c r="CJ594" s="2"/>
      <c r="CK594" s="2"/>
      <c r="CL594" s="2"/>
      <c r="CM594" s="2">
        <v>0</v>
      </c>
      <c r="CN594" s="2" t="s">
        <v>6</v>
      </c>
      <c r="CO594" s="2">
        <v>0</v>
      </c>
      <c r="CP594" s="2">
        <f t="shared" si="681"/>
        <v>91.06</v>
      </c>
      <c r="CQ594" s="2">
        <f t="shared" si="682"/>
        <v>479.26</v>
      </c>
      <c r="CR594" s="2">
        <f t="shared" si="683"/>
        <v>0</v>
      </c>
      <c r="CS594" s="2">
        <f t="shared" si="684"/>
        <v>0</v>
      </c>
      <c r="CT594" s="2">
        <f t="shared" si="685"/>
        <v>0</v>
      </c>
      <c r="CU594" s="2">
        <f t="shared" si="686"/>
        <v>0</v>
      </c>
      <c r="CV594" s="2">
        <f t="shared" si="687"/>
        <v>0</v>
      </c>
      <c r="CW594" s="2">
        <f t="shared" si="688"/>
        <v>0</v>
      </c>
      <c r="CX594" s="2">
        <f t="shared" si="689"/>
        <v>0</v>
      </c>
      <c r="CY594" s="2">
        <f t="shared" si="690"/>
        <v>0</v>
      </c>
      <c r="CZ594" s="2">
        <f t="shared" si="691"/>
        <v>0</v>
      </c>
      <c r="DA594" s="2"/>
      <c r="DB594" s="2"/>
      <c r="DC594" s="2" t="s">
        <v>6</v>
      </c>
      <c r="DD594" s="2" t="s">
        <v>6</v>
      </c>
      <c r="DE594" s="2" t="s">
        <v>6</v>
      </c>
      <c r="DF594" s="2" t="s">
        <v>6</v>
      </c>
      <c r="DG594" s="2" t="s">
        <v>6</v>
      </c>
      <c r="DH594" s="2" t="s">
        <v>6</v>
      </c>
      <c r="DI594" s="2" t="s">
        <v>6</v>
      </c>
      <c r="DJ594" s="2" t="s">
        <v>6</v>
      </c>
      <c r="DK594" s="2" t="s">
        <v>6</v>
      </c>
      <c r="DL594" s="2" t="s">
        <v>6</v>
      </c>
      <c r="DM594" s="2" t="s">
        <v>6</v>
      </c>
      <c r="DN594" s="2">
        <v>0</v>
      </c>
      <c r="DO594" s="2">
        <v>0</v>
      </c>
      <c r="DP594" s="2">
        <v>1</v>
      </c>
      <c r="DQ594" s="2">
        <v>1</v>
      </c>
      <c r="DR594" s="2"/>
      <c r="DS594" s="2"/>
      <c r="DT594" s="2"/>
      <c r="DU594" s="2">
        <v>1010</v>
      </c>
      <c r="DV594" s="2" t="s">
        <v>593</v>
      </c>
      <c r="DW594" s="2" t="s">
        <v>593</v>
      </c>
      <c r="DX594" s="2">
        <v>100</v>
      </c>
      <c r="DY594" s="2"/>
      <c r="DZ594" s="2"/>
      <c r="EA594" s="2"/>
      <c r="EB594" s="2"/>
      <c r="EC594" s="2"/>
      <c r="ED594" s="2"/>
      <c r="EE594" s="2">
        <v>16510370</v>
      </c>
      <c r="EF594" s="2">
        <v>3</v>
      </c>
      <c r="EG594" s="2" t="s">
        <v>118</v>
      </c>
      <c r="EH594" s="2">
        <v>0</v>
      </c>
      <c r="EI594" s="2" t="s">
        <v>6</v>
      </c>
      <c r="EJ594" s="2">
        <v>2</v>
      </c>
      <c r="EK594" s="2">
        <v>108001</v>
      </c>
      <c r="EL594" s="2" t="s">
        <v>119</v>
      </c>
      <c r="EM594" s="2" t="s">
        <v>120</v>
      </c>
      <c r="EN594" s="2"/>
      <c r="EO594" s="2" t="s">
        <v>6</v>
      </c>
      <c r="EP594" s="2"/>
      <c r="EQ594" s="2">
        <v>0</v>
      </c>
      <c r="ER594" s="2">
        <v>479.26</v>
      </c>
      <c r="ES594" s="2">
        <v>479.26</v>
      </c>
      <c r="ET594" s="2">
        <v>0</v>
      </c>
      <c r="EU594" s="2">
        <v>0</v>
      </c>
      <c r="EV594" s="2">
        <v>0</v>
      </c>
      <c r="EW594" s="2">
        <v>0</v>
      </c>
      <c r="EX594" s="2">
        <v>0</v>
      </c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>
        <v>0</v>
      </c>
      <c r="FR594" s="2">
        <f t="shared" si="692"/>
        <v>0</v>
      </c>
      <c r="FS594" s="2">
        <v>0</v>
      </c>
      <c r="FT594" s="2"/>
      <c r="FU594" s="2"/>
      <c r="FV594" s="2"/>
      <c r="FW594" s="2"/>
      <c r="FX594" s="2">
        <v>95</v>
      </c>
      <c r="FY594" s="2">
        <v>65</v>
      </c>
      <c r="FZ594" s="2"/>
      <c r="GA594" s="2" t="s">
        <v>6</v>
      </c>
      <c r="GB594" s="2"/>
      <c r="GC594" s="2"/>
      <c r="GD594" s="2">
        <v>0</v>
      </c>
      <c r="GE594" s="2"/>
      <c r="GF594" s="2">
        <v>-2008503360</v>
      </c>
      <c r="GG594" s="2">
        <v>2</v>
      </c>
      <c r="GH594" s="2">
        <v>1</v>
      </c>
      <c r="GI594" s="2">
        <v>-2</v>
      </c>
      <c r="GJ594" s="2">
        <v>0</v>
      </c>
      <c r="GK594" s="2">
        <f>ROUND(R594*(R12)/100,2)</f>
        <v>0</v>
      </c>
      <c r="GL594" s="2">
        <f t="shared" si="693"/>
        <v>0</v>
      </c>
      <c r="GM594" s="2">
        <f t="shared" si="694"/>
        <v>91.06</v>
      </c>
      <c r="GN594" s="2">
        <f t="shared" si="695"/>
        <v>0</v>
      </c>
      <c r="GO594" s="2">
        <f t="shared" si="696"/>
        <v>91.06</v>
      </c>
      <c r="GP594" s="2">
        <f t="shared" si="697"/>
        <v>0</v>
      </c>
      <c r="GQ594" s="2"/>
      <c r="GR594" s="2">
        <v>0</v>
      </c>
      <c r="GS594" s="2">
        <v>3</v>
      </c>
      <c r="GT594" s="2">
        <v>0</v>
      </c>
      <c r="GU594" s="2" t="s">
        <v>6</v>
      </c>
      <c r="GV594" s="2">
        <f t="shared" si="698"/>
        <v>0</v>
      </c>
      <c r="GW594" s="2">
        <v>1</v>
      </c>
      <c r="GX594" s="2">
        <f t="shared" si="699"/>
        <v>0</v>
      </c>
      <c r="GY594" s="2"/>
      <c r="GZ594" s="2"/>
      <c r="HA594" s="2">
        <v>0</v>
      </c>
      <c r="HB594" s="2">
        <v>0</v>
      </c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>
        <v>0</v>
      </c>
      <c r="IL594" s="2"/>
      <c r="IM594" s="2"/>
      <c r="IN594" s="2"/>
      <c r="IO594" s="2"/>
      <c r="IP594" s="2"/>
      <c r="IQ594" s="2"/>
      <c r="IR594" s="2"/>
      <c r="IS594" s="2"/>
      <c r="IT594" s="2"/>
      <c r="IU594" s="2"/>
    </row>
    <row r="595" spans="1:255" x14ac:dyDescent="0.2">
      <c r="A595">
        <v>18</v>
      </c>
      <c r="B595">
        <v>1</v>
      </c>
      <c r="C595">
        <v>1124</v>
      </c>
      <c r="E595" t="s">
        <v>853</v>
      </c>
      <c r="F595" t="s">
        <v>854</v>
      </c>
      <c r="G595" t="s">
        <v>855</v>
      </c>
      <c r="H595" t="s">
        <v>593</v>
      </c>
      <c r="I595">
        <f>I593*J595</f>
        <v>0.19</v>
      </c>
      <c r="J595">
        <v>0.76</v>
      </c>
      <c r="O595">
        <f t="shared" si="661"/>
        <v>597.35</v>
      </c>
      <c r="P595">
        <f t="shared" si="662"/>
        <v>597.35</v>
      </c>
      <c r="Q595">
        <f t="shared" si="663"/>
        <v>0</v>
      </c>
      <c r="R595">
        <f t="shared" si="664"/>
        <v>0</v>
      </c>
      <c r="S595">
        <f t="shared" si="665"/>
        <v>0</v>
      </c>
      <c r="T595">
        <f t="shared" si="666"/>
        <v>0</v>
      </c>
      <c r="U595">
        <f t="shared" si="667"/>
        <v>0</v>
      </c>
      <c r="V595">
        <f t="shared" si="668"/>
        <v>0</v>
      </c>
      <c r="W595">
        <f t="shared" si="669"/>
        <v>0</v>
      </c>
      <c r="X595">
        <f t="shared" si="670"/>
        <v>0</v>
      </c>
      <c r="Y595">
        <f t="shared" si="671"/>
        <v>0</v>
      </c>
      <c r="AA595">
        <v>16697019</v>
      </c>
      <c r="AB595">
        <f t="shared" si="672"/>
        <v>479.26</v>
      </c>
      <c r="AC595">
        <f t="shared" si="673"/>
        <v>479.26</v>
      </c>
      <c r="AD595">
        <f t="shared" si="674"/>
        <v>0</v>
      </c>
      <c r="AE595">
        <f t="shared" si="675"/>
        <v>0</v>
      </c>
      <c r="AF595">
        <f t="shared" si="676"/>
        <v>0</v>
      </c>
      <c r="AG595">
        <f t="shared" si="677"/>
        <v>0</v>
      </c>
      <c r="AH595">
        <f t="shared" si="678"/>
        <v>0</v>
      </c>
      <c r="AI595">
        <f t="shared" si="679"/>
        <v>0</v>
      </c>
      <c r="AJ595">
        <f t="shared" si="680"/>
        <v>0</v>
      </c>
      <c r="AK595">
        <v>479.26</v>
      </c>
      <c r="AL595">
        <v>479.26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95</v>
      </c>
      <c r="AU595">
        <v>65</v>
      </c>
      <c r="AV595">
        <v>1</v>
      </c>
      <c r="AW595">
        <v>1</v>
      </c>
      <c r="AZ595">
        <v>6.56</v>
      </c>
      <c r="BA595">
        <v>1</v>
      </c>
      <c r="BB595">
        <v>1</v>
      </c>
      <c r="BC595">
        <v>6.56</v>
      </c>
      <c r="BD595" t="s">
        <v>6</v>
      </c>
      <c r="BE595" t="s">
        <v>6</v>
      </c>
      <c r="BF595" t="s">
        <v>6</v>
      </c>
      <c r="BG595" t="s">
        <v>6</v>
      </c>
      <c r="BH595">
        <v>3</v>
      </c>
      <c r="BI595">
        <v>2</v>
      </c>
      <c r="BJ595" t="s">
        <v>856</v>
      </c>
      <c r="BM595">
        <v>108001</v>
      </c>
      <c r="BN595">
        <v>0</v>
      </c>
      <c r="BO595" t="s">
        <v>6</v>
      </c>
      <c r="BP595">
        <v>0</v>
      </c>
      <c r="BQ595">
        <v>3</v>
      </c>
      <c r="BR595">
        <v>0</v>
      </c>
      <c r="BS595">
        <v>1</v>
      </c>
      <c r="BT595">
        <v>1</v>
      </c>
      <c r="BU595">
        <v>1</v>
      </c>
      <c r="BV595">
        <v>1</v>
      </c>
      <c r="BW595">
        <v>1</v>
      </c>
      <c r="BX595">
        <v>1</v>
      </c>
      <c r="BY595" t="s">
        <v>6</v>
      </c>
      <c r="BZ595">
        <v>95</v>
      </c>
      <c r="CA595">
        <v>65</v>
      </c>
      <c r="CF595">
        <v>0</v>
      </c>
      <c r="CG595">
        <v>0</v>
      </c>
      <c r="CM595">
        <v>0</v>
      </c>
      <c r="CN595" t="s">
        <v>6</v>
      </c>
      <c r="CO595">
        <v>0</v>
      </c>
      <c r="CP595">
        <f t="shared" si="681"/>
        <v>597.35</v>
      </c>
      <c r="CQ595">
        <f t="shared" si="682"/>
        <v>3143.9455999999996</v>
      </c>
      <c r="CR595">
        <f t="shared" si="683"/>
        <v>0</v>
      </c>
      <c r="CS595">
        <f t="shared" si="684"/>
        <v>0</v>
      </c>
      <c r="CT595">
        <f t="shared" si="685"/>
        <v>0</v>
      </c>
      <c r="CU595">
        <f t="shared" si="686"/>
        <v>0</v>
      </c>
      <c r="CV595">
        <f t="shared" si="687"/>
        <v>0</v>
      </c>
      <c r="CW595">
        <f t="shared" si="688"/>
        <v>0</v>
      </c>
      <c r="CX595">
        <f t="shared" si="689"/>
        <v>0</v>
      </c>
      <c r="CY595">
        <f t="shared" si="690"/>
        <v>0</v>
      </c>
      <c r="CZ595">
        <f t="shared" si="691"/>
        <v>0</v>
      </c>
      <c r="DC595" t="s">
        <v>6</v>
      </c>
      <c r="DD595" t="s">
        <v>6</v>
      </c>
      <c r="DE595" t="s">
        <v>6</v>
      </c>
      <c r="DF595" t="s">
        <v>6</v>
      </c>
      <c r="DG595" t="s">
        <v>6</v>
      </c>
      <c r="DH595" t="s">
        <v>6</v>
      </c>
      <c r="DI595" t="s">
        <v>6</v>
      </c>
      <c r="DJ595" t="s">
        <v>6</v>
      </c>
      <c r="DK595" t="s">
        <v>6</v>
      </c>
      <c r="DL595" t="s">
        <v>6</v>
      </c>
      <c r="DM595" t="s">
        <v>6</v>
      </c>
      <c r="DN595">
        <v>0</v>
      </c>
      <c r="DO595">
        <v>0</v>
      </c>
      <c r="DP595">
        <v>1</v>
      </c>
      <c r="DQ595">
        <v>1</v>
      </c>
      <c r="DU595">
        <v>1010</v>
      </c>
      <c r="DV595" t="s">
        <v>593</v>
      </c>
      <c r="DW595" t="s">
        <v>593</v>
      </c>
      <c r="DX595">
        <v>100</v>
      </c>
      <c r="EE595">
        <v>16510370</v>
      </c>
      <c r="EF595">
        <v>3</v>
      </c>
      <c r="EG595" t="s">
        <v>118</v>
      </c>
      <c r="EH595">
        <v>0</v>
      </c>
      <c r="EI595" t="s">
        <v>6</v>
      </c>
      <c r="EJ595">
        <v>2</v>
      </c>
      <c r="EK595">
        <v>108001</v>
      </c>
      <c r="EL595" t="s">
        <v>119</v>
      </c>
      <c r="EM595" t="s">
        <v>120</v>
      </c>
      <c r="EO595" t="s">
        <v>6</v>
      </c>
      <c r="EQ595">
        <v>0</v>
      </c>
      <c r="ER595">
        <v>479.26</v>
      </c>
      <c r="ES595">
        <v>479.26</v>
      </c>
      <c r="ET595">
        <v>0</v>
      </c>
      <c r="EU595">
        <v>0</v>
      </c>
      <c r="EV595">
        <v>0</v>
      </c>
      <c r="EW595">
        <v>0</v>
      </c>
      <c r="EX595">
        <v>0</v>
      </c>
      <c r="FQ595">
        <v>0</v>
      </c>
      <c r="FR595">
        <f t="shared" si="692"/>
        <v>0</v>
      </c>
      <c r="FS595">
        <v>0</v>
      </c>
      <c r="FX595">
        <v>95</v>
      </c>
      <c r="FY595">
        <v>65</v>
      </c>
      <c r="GA595" t="s">
        <v>6</v>
      </c>
      <c r="GD595">
        <v>0</v>
      </c>
      <c r="GF595">
        <v>-2008503360</v>
      </c>
      <c r="GG595">
        <v>1</v>
      </c>
      <c r="GH595">
        <v>1</v>
      </c>
      <c r="GI595">
        <v>4</v>
      </c>
      <c r="GJ595">
        <v>0</v>
      </c>
      <c r="GK595">
        <f>ROUND(R595*(S12)/100,2)</f>
        <v>0</v>
      </c>
      <c r="GL595">
        <f t="shared" si="693"/>
        <v>0</v>
      </c>
      <c r="GM595">
        <f t="shared" si="694"/>
        <v>597.35</v>
      </c>
      <c r="GN595">
        <f t="shared" si="695"/>
        <v>0</v>
      </c>
      <c r="GO595">
        <f t="shared" si="696"/>
        <v>597.35</v>
      </c>
      <c r="GP595">
        <f t="shared" si="697"/>
        <v>0</v>
      </c>
      <c r="GR595">
        <v>0</v>
      </c>
      <c r="GS595">
        <v>3</v>
      </c>
      <c r="GT595">
        <v>0</v>
      </c>
      <c r="GU595" t="s">
        <v>6</v>
      </c>
      <c r="GV595">
        <f t="shared" si="698"/>
        <v>0</v>
      </c>
      <c r="GW595">
        <v>1</v>
      </c>
      <c r="GX595">
        <f t="shared" si="699"/>
        <v>0</v>
      </c>
      <c r="HA595">
        <v>0</v>
      </c>
      <c r="HB595">
        <v>0</v>
      </c>
      <c r="IK595">
        <v>0</v>
      </c>
    </row>
    <row r="596" spans="1:255" x14ac:dyDescent="0.2">
      <c r="A596" s="2">
        <v>18</v>
      </c>
      <c r="B596" s="2">
        <v>1</v>
      </c>
      <c r="C596" s="2">
        <v>1113</v>
      </c>
      <c r="D596" s="2"/>
      <c r="E596" s="2" t="s">
        <v>857</v>
      </c>
      <c r="F596" s="2" t="s">
        <v>858</v>
      </c>
      <c r="G596" s="2" t="s">
        <v>859</v>
      </c>
      <c r="H596" s="2" t="s">
        <v>593</v>
      </c>
      <c r="I596" s="2">
        <f>I592*J596</f>
        <v>0.06</v>
      </c>
      <c r="J596" s="2">
        <v>0.24</v>
      </c>
      <c r="K596" s="2"/>
      <c r="L596" s="2"/>
      <c r="M596" s="2"/>
      <c r="N596" s="2"/>
      <c r="O596" s="2">
        <f t="shared" si="661"/>
        <v>1302.24</v>
      </c>
      <c r="P596" s="2">
        <f t="shared" si="662"/>
        <v>1302.24</v>
      </c>
      <c r="Q596" s="2">
        <f t="shared" si="663"/>
        <v>0</v>
      </c>
      <c r="R596" s="2">
        <f t="shared" si="664"/>
        <v>0</v>
      </c>
      <c r="S596" s="2">
        <f t="shared" si="665"/>
        <v>0</v>
      </c>
      <c r="T596" s="2">
        <f t="shared" si="666"/>
        <v>0</v>
      </c>
      <c r="U596" s="2">
        <f t="shared" si="667"/>
        <v>0</v>
      </c>
      <c r="V596" s="2">
        <f t="shared" si="668"/>
        <v>0</v>
      </c>
      <c r="W596" s="2">
        <f t="shared" si="669"/>
        <v>0</v>
      </c>
      <c r="X596" s="2">
        <f t="shared" si="670"/>
        <v>0</v>
      </c>
      <c r="Y596" s="2">
        <f t="shared" si="671"/>
        <v>0</v>
      </c>
      <c r="Z596" s="2"/>
      <c r="AA596" s="2">
        <v>16697018</v>
      </c>
      <c r="AB596" s="2">
        <f t="shared" si="672"/>
        <v>21704</v>
      </c>
      <c r="AC596" s="2">
        <f t="shared" si="673"/>
        <v>21704</v>
      </c>
      <c r="AD596" s="2">
        <f t="shared" si="674"/>
        <v>0</v>
      </c>
      <c r="AE596" s="2">
        <f t="shared" si="675"/>
        <v>0</v>
      </c>
      <c r="AF596" s="2">
        <f t="shared" si="676"/>
        <v>0</v>
      </c>
      <c r="AG596" s="2">
        <f t="shared" si="677"/>
        <v>0</v>
      </c>
      <c r="AH596" s="2">
        <f t="shared" si="678"/>
        <v>0</v>
      </c>
      <c r="AI596" s="2">
        <f t="shared" si="679"/>
        <v>0</v>
      </c>
      <c r="AJ596" s="2">
        <f t="shared" si="680"/>
        <v>0</v>
      </c>
      <c r="AK596" s="2">
        <v>21704</v>
      </c>
      <c r="AL596" s="2">
        <v>21704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  <c r="AS596" s="2">
        <v>0</v>
      </c>
      <c r="AT596" s="2">
        <v>95</v>
      </c>
      <c r="AU596" s="2">
        <v>65</v>
      </c>
      <c r="AV596" s="2">
        <v>1</v>
      </c>
      <c r="AW596" s="2">
        <v>1</v>
      </c>
      <c r="AX596" s="2"/>
      <c r="AY596" s="2"/>
      <c r="AZ596" s="2">
        <v>1</v>
      </c>
      <c r="BA596" s="2">
        <v>1</v>
      </c>
      <c r="BB596" s="2">
        <v>1</v>
      </c>
      <c r="BC596" s="2">
        <v>1</v>
      </c>
      <c r="BD596" s="2" t="s">
        <v>6</v>
      </c>
      <c r="BE596" s="2" t="s">
        <v>6</v>
      </c>
      <c r="BF596" s="2" t="s">
        <v>6</v>
      </c>
      <c r="BG596" s="2" t="s">
        <v>6</v>
      </c>
      <c r="BH596" s="2">
        <v>3</v>
      </c>
      <c r="BI596" s="2">
        <v>2</v>
      </c>
      <c r="BJ596" s="2" t="s">
        <v>860</v>
      </c>
      <c r="BK596" s="2"/>
      <c r="BL596" s="2"/>
      <c r="BM596" s="2">
        <v>108001</v>
      </c>
      <c r="BN596" s="2">
        <v>0</v>
      </c>
      <c r="BO596" s="2" t="s">
        <v>6</v>
      </c>
      <c r="BP596" s="2">
        <v>0</v>
      </c>
      <c r="BQ596" s="2">
        <v>3</v>
      </c>
      <c r="BR596" s="2">
        <v>0</v>
      </c>
      <c r="BS596" s="2">
        <v>1</v>
      </c>
      <c r="BT596" s="2">
        <v>1</v>
      </c>
      <c r="BU596" s="2">
        <v>1</v>
      </c>
      <c r="BV596" s="2">
        <v>1</v>
      </c>
      <c r="BW596" s="2">
        <v>1</v>
      </c>
      <c r="BX596" s="2">
        <v>1</v>
      </c>
      <c r="BY596" s="2" t="s">
        <v>6</v>
      </c>
      <c r="BZ596" s="2">
        <v>95</v>
      </c>
      <c r="CA596" s="2">
        <v>65</v>
      </c>
      <c r="CB596" s="2"/>
      <c r="CC596" s="2"/>
      <c r="CD596" s="2"/>
      <c r="CE596" s="2"/>
      <c r="CF596" s="2">
        <v>0</v>
      </c>
      <c r="CG596" s="2">
        <v>0</v>
      </c>
      <c r="CH596" s="2"/>
      <c r="CI596" s="2"/>
      <c r="CJ596" s="2"/>
      <c r="CK596" s="2"/>
      <c r="CL596" s="2"/>
      <c r="CM596" s="2">
        <v>0</v>
      </c>
      <c r="CN596" s="2" t="s">
        <v>6</v>
      </c>
      <c r="CO596" s="2">
        <v>0</v>
      </c>
      <c r="CP596" s="2">
        <f t="shared" si="681"/>
        <v>1302.24</v>
      </c>
      <c r="CQ596" s="2">
        <f t="shared" si="682"/>
        <v>21704</v>
      </c>
      <c r="CR596" s="2">
        <f t="shared" si="683"/>
        <v>0</v>
      </c>
      <c r="CS596" s="2">
        <f t="shared" si="684"/>
        <v>0</v>
      </c>
      <c r="CT596" s="2">
        <f t="shared" si="685"/>
        <v>0</v>
      </c>
      <c r="CU596" s="2">
        <f t="shared" si="686"/>
        <v>0</v>
      </c>
      <c r="CV596" s="2">
        <f t="shared" si="687"/>
        <v>0</v>
      </c>
      <c r="CW596" s="2">
        <f t="shared" si="688"/>
        <v>0</v>
      </c>
      <c r="CX596" s="2">
        <f t="shared" si="689"/>
        <v>0</v>
      </c>
      <c r="CY596" s="2">
        <f t="shared" si="690"/>
        <v>0</v>
      </c>
      <c r="CZ596" s="2">
        <f t="shared" si="691"/>
        <v>0</v>
      </c>
      <c r="DA596" s="2"/>
      <c r="DB596" s="2"/>
      <c r="DC596" s="2" t="s">
        <v>6</v>
      </c>
      <c r="DD596" s="2" t="s">
        <v>6</v>
      </c>
      <c r="DE596" s="2" t="s">
        <v>6</v>
      </c>
      <c r="DF596" s="2" t="s">
        <v>6</v>
      </c>
      <c r="DG596" s="2" t="s">
        <v>6</v>
      </c>
      <c r="DH596" s="2" t="s">
        <v>6</v>
      </c>
      <c r="DI596" s="2" t="s">
        <v>6</v>
      </c>
      <c r="DJ596" s="2" t="s">
        <v>6</v>
      </c>
      <c r="DK596" s="2" t="s">
        <v>6</v>
      </c>
      <c r="DL596" s="2" t="s">
        <v>6</v>
      </c>
      <c r="DM596" s="2" t="s">
        <v>6</v>
      </c>
      <c r="DN596" s="2">
        <v>0</v>
      </c>
      <c r="DO596" s="2">
        <v>0</v>
      </c>
      <c r="DP596" s="2">
        <v>1</v>
      </c>
      <c r="DQ596" s="2">
        <v>1</v>
      </c>
      <c r="DR596" s="2"/>
      <c r="DS596" s="2"/>
      <c r="DT596" s="2"/>
      <c r="DU596" s="2">
        <v>1010</v>
      </c>
      <c r="DV596" s="2" t="s">
        <v>593</v>
      </c>
      <c r="DW596" s="2" t="s">
        <v>593</v>
      </c>
      <c r="DX596" s="2">
        <v>100</v>
      </c>
      <c r="DY596" s="2"/>
      <c r="DZ596" s="2"/>
      <c r="EA596" s="2"/>
      <c r="EB596" s="2"/>
      <c r="EC596" s="2"/>
      <c r="ED596" s="2"/>
      <c r="EE596" s="2">
        <v>16510370</v>
      </c>
      <c r="EF596" s="2">
        <v>3</v>
      </c>
      <c r="EG596" s="2" t="s">
        <v>118</v>
      </c>
      <c r="EH596" s="2">
        <v>0</v>
      </c>
      <c r="EI596" s="2" t="s">
        <v>6</v>
      </c>
      <c r="EJ596" s="2">
        <v>2</v>
      </c>
      <c r="EK596" s="2">
        <v>108001</v>
      </c>
      <c r="EL596" s="2" t="s">
        <v>119</v>
      </c>
      <c r="EM596" s="2" t="s">
        <v>120</v>
      </c>
      <c r="EN596" s="2"/>
      <c r="EO596" s="2" t="s">
        <v>6</v>
      </c>
      <c r="EP596" s="2"/>
      <c r="EQ596" s="2">
        <v>0</v>
      </c>
      <c r="ER596" s="2">
        <v>21704</v>
      </c>
      <c r="ES596" s="2">
        <v>21704</v>
      </c>
      <c r="ET596" s="2">
        <v>0</v>
      </c>
      <c r="EU596" s="2">
        <v>0</v>
      </c>
      <c r="EV596" s="2">
        <v>0</v>
      </c>
      <c r="EW596" s="2">
        <v>0</v>
      </c>
      <c r="EX596" s="2">
        <v>0</v>
      </c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>
        <v>0</v>
      </c>
      <c r="FR596" s="2">
        <f t="shared" si="692"/>
        <v>0</v>
      </c>
      <c r="FS596" s="2">
        <v>0</v>
      </c>
      <c r="FT596" s="2"/>
      <c r="FU596" s="2"/>
      <c r="FV596" s="2"/>
      <c r="FW596" s="2"/>
      <c r="FX596" s="2">
        <v>95</v>
      </c>
      <c r="FY596" s="2">
        <v>65</v>
      </c>
      <c r="FZ596" s="2"/>
      <c r="GA596" s="2" t="s">
        <v>6</v>
      </c>
      <c r="GB596" s="2"/>
      <c r="GC596" s="2"/>
      <c r="GD596" s="2">
        <v>0</v>
      </c>
      <c r="GE596" s="2"/>
      <c r="GF596" s="2">
        <v>217635900</v>
      </c>
      <c r="GG596" s="2">
        <v>2</v>
      </c>
      <c r="GH596" s="2">
        <v>1</v>
      </c>
      <c r="GI596" s="2">
        <v>-2</v>
      </c>
      <c r="GJ596" s="2">
        <v>0</v>
      </c>
      <c r="GK596" s="2">
        <f>ROUND(R596*(R12)/100,2)</f>
        <v>0</v>
      </c>
      <c r="GL596" s="2">
        <f t="shared" si="693"/>
        <v>0</v>
      </c>
      <c r="GM596" s="2">
        <f t="shared" si="694"/>
        <v>1302.24</v>
      </c>
      <c r="GN596" s="2">
        <f t="shared" si="695"/>
        <v>0</v>
      </c>
      <c r="GO596" s="2">
        <f t="shared" si="696"/>
        <v>1302.24</v>
      </c>
      <c r="GP596" s="2">
        <f t="shared" si="697"/>
        <v>0</v>
      </c>
      <c r="GQ596" s="2"/>
      <c r="GR596" s="2">
        <v>0</v>
      </c>
      <c r="GS596" s="2">
        <v>3</v>
      </c>
      <c r="GT596" s="2">
        <v>0</v>
      </c>
      <c r="GU596" s="2" t="s">
        <v>6</v>
      </c>
      <c r="GV596" s="2">
        <f t="shared" si="698"/>
        <v>0</v>
      </c>
      <c r="GW596" s="2">
        <v>1</v>
      </c>
      <c r="GX596" s="2">
        <f t="shared" si="699"/>
        <v>0</v>
      </c>
      <c r="GY596" s="2"/>
      <c r="GZ596" s="2"/>
      <c r="HA596" s="2">
        <v>0</v>
      </c>
      <c r="HB596" s="2">
        <v>0</v>
      </c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>
        <v>0</v>
      </c>
      <c r="IL596" s="2"/>
      <c r="IM596" s="2"/>
      <c r="IN596" s="2"/>
      <c r="IO596" s="2"/>
      <c r="IP596" s="2"/>
      <c r="IQ596" s="2"/>
      <c r="IR596" s="2"/>
      <c r="IS596" s="2"/>
      <c r="IT596" s="2"/>
      <c r="IU596" s="2"/>
    </row>
    <row r="597" spans="1:255" x14ac:dyDescent="0.2">
      <c r="A597">
        <v>18</v>
      </c>
      <c r="B597">
        <v>1</v>
      </c>
      <c r="C597">
        <v>1125</v>
      </c>
      <c r="E597" t="s">
        <v>857</v>
      </c>
      <c r="F597" t="s">
        <v>858</v>
      </c>
      <c r="G597" t="s">
        <v>859</v>
      </c>
      <c r="H597" t="s">
        <v>593</v>
      </c>
      <c r="I597">
        <f>I593*J597</f>
        <v>0.06</v>
      </c>
      <c r="J597">
        <v>0.24</v>
      </c>
      <c r="O597">
        <f t="shared" si="661"/>
        <v>8542.69</v>
      </c>
      <c r="P597">
        <f t="shared" si="662"/>
        <v>8542.69</v>
      </c>
      <c r="Q597">
        <f t="shared" si="663"/>
        <v>0</v>
      </c>
      <c r="R597">
        <f t="shared" si="664"/>
        <v>0</v>
      </c>
      <c r="S597">
        <f t="shared" si="665"/>
        <v>0</v>
      </c>
      <c r="T597">
        <f t="shared" si="666"/>
        <v>0</v>
      </c>
      <c r="U597">
        <f t="shared" si="667"/>
        <v>0</v>
      </c>
      <c r="V597">
        <f t="shared" si="668"/>
        <v>0</v>
      </c>
      <c r="W597">
        <f t="shared" si="669"/>
        <v>0</v>
      </c>
      <c r="X597">
        <f t="shared" si="670"/>
        <v>0</v>
      </c>
      <c r="Y597">
        <f t="shared" si="671"/>
        <v>0</v>
      </c>
      <c r="AA597">
        <v>16697019</v>
      </c>
      <c r="AB597">
        <f t="shared" si="672"/>
        <v>21704</v>
      </c>
      <c r="AC597">
        <f t="shared" si="673"/>
        <v>21704</v>
      </c>
      <c r="AD597">
        <f t="shared" si="674"/>
        <v>0</v>
      </c>
      <c r="AE597">
        <f t="shared" si="675"/>
        <v>0</v>
      </c>
      <c r="AF597">
        <f t="shared" si="676"/>
        <v>0</v>
      </c>
      <c r="AG597">
        <f t="shared" si="677"/>
        <v>0</v>
      </c>
      <c r="AH597">
        <f t="shared" si="678"/>
        <v>0</v>
      </c>
      <c r="AI597">
        <f t="shared" si="679"/>
        <v>0</v>
      </c>
      <c r="AJ597">
        <f t="shared" si="680"/>
        <v>0</v>
      </c>
      <c r="AK597">
        <v>21704</v>
      </c>
      <c r="AL597">
        <v>21704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95</v>
      </c>
      <c r="AU597">
        <v>65</v>
      </c>
      <c r="AV597">
        <v>1</v>
      </c>
      <c r="AW597">
        <v>1</v>
      </c>
      <c r="AZ597">
        <v>6.56</v>
      </c>
      <c r="BA597">
        <v>1</v>
      </c>
      <c r="BB597">
        <v>1</v>
      </c>
      <c r="BC597">
        <v>6.56</v>
      </c>
      <c r="BD597" t="s">
        <v>6</v>
      </c>
      <c r="BE597" t="s">
        <v>6</v>
      </c>
      <c r="BF597" t="s">
        <v>6</v>
      </c>
      <c r="BG597" t="s">
        <v>6</v>
      </c>
      <c r="BH597">
        <v>3</v>
      </c>
      <c r="BI597">
        <v>2</v>
      </c>
      <c r="BJ597" t="s">
        <v>860</v>
      </c>
      <c r="BM597">
        <v>108001</v>
      </c>
      <c r="BN597">
        <v>0</v>
      </c>
      <c r="BO597" t="s">
        <v>6</v>
      </c>
      <c r="BP597">
        <v>0</v>
      </c>
      <c r="BQ597">
        <v>3</v>
      </c>
      <c r="BR597">
        <v>0</v>
      </c>
      <c r="BS597">
        <v>1</v>
      </c>
      <c r="BT597">
        <v>1</v>
      </c>
      <c r="BU597">
        <v>1</v>
      </c>
      <c r="BV597">
        <v>1</v>
      </c>
      <c r="BW597">
        <v>1</v>
      </c>
      <c r="BX597">
        <v>1</v>
      </c>
      <c r="BY597" t="s">
        <v>6</v>
      </c>
      <c r="BZ597">
        <v>95</v>
      </c>
      <c r="CA597">
        <v>65</v>
      </c>
      <c r="CF597">
        <v>0</v>
      </c>
      <c r="CG597">
        <v>0</v>
      </c>
      <c r="CM597">
        <v>0</v>
      </c>
      <c r="CN597" t="s">
        <v>6</v>
      </c>
      <c r="CO597">
        <v>0</v>
      </c>
      <c r="CP597">
        <f t="shared" si="681"/>
        <v>8542.69</v>
      </c>
      <c r="CQ597">
        <f t="shared" si="682"/>
        <v>142378.23999999999</v>
      </c>
      <c r="CR597">
        <f t="shared" si="683"/>
        <v>0</v>
      </c>
      <c r="CS597">
        <f t="shared" si="684"/>
        <v>0</v>
      </c>
      <c r="CT597">
        <f t="shared" si="685"/>
        <v>0</v>
      </c>
      <c r="CU597">
        <f t="shared" si="686"/>
        <v>0</v>
      </c>
      <c r="CV597">
        <f t="shared" si="687"/>
        <v>0</v>
      </c>
      <c r="CW597">
        <f t="shared" si="688"/>
        <v>0</v>
      </c>
      <c r="CX597">
        <f t="shared" si="689"/>
        <v>0</v>
      </c>
      <c r="CY597">
        <f t="shared" si="690"/>
        <v>0</v>
      </c>
      <c r="CZ597">
        <f t="shared" si="691"/>
        <v>0</v>
      </c>
      <c r="DC597" t="s">
        <v>6</v>
      </c>
      <c r="DD597" t="s">
        <v>6</v>
      </c>
      <c r="DE597" t="s">
        <v>6</v>
      </c>
      <c r="DF597" t="s">
        <v>6</v>
      </c>
      <c r="DG597" t="s">
        <v>6</v>
      </c>
      <c r="DH597" t="s">
        <v>6</v>
      </c>
      <c r="DI597" t="s">
        <v>6</v>
      </c>
      <c r="DJ597" t="s">
        <v>6</v>
      </c>
      <c r="DK597" t="s">
        <v>6</v>
      </c>
      <c r="DL597" t="s">
        <v>6</v>
      </c>
      <c r="DM597" t="s">
        <v>6</v>
      </c>
      <c r="DN597">
        <v>0</v>
      </c>
      <c r="DO597">
        <v>0</v>
      </c>
      <c r="DP597">
        <v>1</v>
      </c>
      <c r="DQ597">
        <v>1</v>
      </c>
      <c r="DU597">
        <v>1010</v>
      </c>
      <c r="DV597" t="s">
        <v>593</v>
      </c>
      <c r="DW597" t="s">
        <v>593</v>
      </c>
      <c r="DX597">
        <v>100</v>
      </c>
      <c r="EE597">
        <v>16510370</v>
      </c>
      <c r="EF597">
        <v>3</v>
      </c>
      <c r="EG597" t="s">
        <v>118</v>
      </c>
      <c r="EH597">
        <v>0</v>
      </c>
      <c r="EI597" t="s">
        <v>6</v>
      </c>
      <c r="EJ597">
        <v>2</v>
      </c>
      <c r="EK597">
        <v>108001</v>
      </c>
      <c r="EL597" t="s">
        <v>119</v>
      </c>
      <c r="EM597" t="s">
        <v>120</v>
      </c>
      <c r="EO597" t="s">
        <v>6</v>
      </c>
      <c r="EQ597">
        <v>0</v>
      </c>
      <c r="ER597">
        <v>21704</v>
      </c>
      <c r="ES597">
        <v>21704</v>
      </c>
      <c r="ET597">
        <v>0</v>
      </c>
      <c r="EU597">
        <v>0</v>
      </c>
      <c r="EV597">
        <v>0</v>
      </c>
      <c r="EW597">
        <v>0</v>
      </c>
      <c r="EX597">
        <v>0</v>
      </c>
      <c r="FQ597">
        <v>0</v>
      </c>
      <c r="FR597">
        <f t="shared" si="692"/>
        <v>0</v>
      </c>
      <c r="FS597">
        <v>0</v>
      </c>
      <c r="FX597">
        <v>95</v>
      </c>
      <c r="FY597">
        <v>65</v>
      </c>
      <c r="GA597" t="s">
        <v>6</v>
      </c>
      <c r="GD597">
        <v>0</v>
      </c>
      <c r="GF597">
        <v>217635900</v>
      </c>
      <c r="GG597">
        <v>1</v>
      </c>
      <c r="GH597">
        <v>1</v>
      </c>
      <c r="GI597">
        <v>4</v>
      </c>
      <c r="GJ597">
        <v>0</v>
      </c>
      <c r="GK597">
        <f>ROUND(R597*(S12)/100,2)</f>
        <v>0</v>
      </c>
      <c r="GL597">
        <f t="shared" si="693"/>
        <v>0</v>
      </c>
      <c r="GM597">
        <f t="shared" si="694"/>
        <v>8542.69</v>
      </c>
      <c r="GN597">
        <f t="shared" si="695"/>
        <v>0</v>
      </c>
      <c r="GO597">
        <f t="shared" si="696"/>
        <v>8542.69</v>
      </c>
      <c r="GP597">
        <f t="shared" si="697"/>
        <v>0</v>
      </c>
      <c r="GR597">
        <v>0</v>
      </c>
      <c r="GS597">
        <v>3</v>
      </c>
      <c r="GT597">
        <v>0</v>
      </c>
      <c r="GU597" t="s">
        <v>6</v>
      </c>
      <c r="GV597">
        <f t="shared" si="698"/>
        <v>0</v>
      </c>
      <c r="GW597">
        <v>1</v>
      </c>
      <c r="GX597">
        <f t="shared" si="699"/>
        <v>0</v>
      </c>
      <c r="HA597">
        <v>0</v>
      </c>
      <c r="HB597">
        <v>0</v>
      </c>
      <c r="IK597">
        <v>0</v>
      </c>
    </row>
    <row r="598" spans="1:255" x14ac:dyDescent="0.2">
      <c r="A598" s="2">
        <v>17</v>
      </c>
      <c r="B598" s="2">
        <v>1</v>
      </c>
      <c r="C598" s="2">
        <f>ROW(SmtRes!A1136)</f>
        <v>1136</v>
      </c>
      <c r="D598" s="2">
        <f>ROW(EtalonRes!A1109)</f>
        <v>1109</v>
      </c>
      <c r="E598" s="2" t="s">
        <v>861</v>
      </c>
      <c r="F598" s="2" t="s">
        <v>862</v>
      </c>
      <c r="G598" s="2" t="s">
        <v>863</v>
      </c>
      <c r="H598" s="2" t="s">
        <v>90</v>
      </c>
      <c r="I598" s="2">
        <f>ROUND(11/100,9)</f>
        <v>0.11</v>
      </c>
      <c r="J598" s="2">
        <v>0</v>
      </c>
      <c r="K598" s="2"/>
      <c r="L598" s="2"/>
      <c r="M598" s="2"/>
      <c r="N598" s="2"/>
      <c r="O598" s="2">
        <f t="shared" si="661"/>
        <v>49.93</v>
      </c>
      <c r="P598" s="2">
        <f t="shared" si="662"/>
        <v>11.71</v>
      </c>
      <c r="Q598" s="2">
        <f t="shared" si="663"/>
        <v>0.51</v>
      </c>
      <c r="R598" s="2">
        <f t="shared" si="664"/>
        <v>7.0000000000000007E-2</v>
      </c>
      <c r="S598" s="2">
        <f t="shared" si="665"/>
        <v>37.71</v>
      </c>
      <c r="T598" s="2">
        <f t="shared" si="666"/>
        <v>0</v>
      </c>
      <c r="U598" s="2">
        <f t="shared" si="667"/>
        <v>3.8016000000000001</v>
      </c>
      <c r="V598" s="2">
        <f t="shared" si="668"/>
        <v>5.5000000000000005E-3</v>
      </c>
      <c r="W598" s="2">
        <f t="shared" si="669"/>
        <v>0</v>
      </c>
      <c r="X598" s="2">
        <f t="shared" si="670"/>
        <v>35.89</v>
      </c>
      <c r="Y598" s="2">
        <f t="shared" si="671"/>
        <v>24.56</v>
      </c>
      <c r="Z598" s="2"/>
      <c r="AA598" s="2">
        <v>16697018</v>
      </c>
      <c r="AB598" s="2">
        <f t="shared" si="672"/>
        <v>453.93</v>
      </c>
      <c r="AC598" s="2">
        <f t="shared" si="673"/>
        <v>106.42</v>
      </c>
      <c r="AD598" s="2">
        <f t="shared" si="674"/>
        <v>4.67</v>
      </c>
      <c r="AE598" s="2">
        <f t="shared" si="675"/>
        <v>0.64</v>
      </c>
      <c r="AF598" s="2">
        <f t="shared" si="676"/>
        <v>342.84</v>
      </c>
      <c r="AG598" s="2">
        <f t="shared" si="677"/>
        <v>0</v>
      </c>
      <c r="AH598" s="2">
        <f t="shared" si="678"/>
        <v>34.56</v>
      </c>
      <c r="AI598" s="2">
        <f t="shared" si="679"/>
        <v>0.05</v>
      </c>
      <c r="AJ598" s="2">
        <f t="shared" si="680"/>
        <v>0</v>
      </c>
      <c r="AK598" s="2">
        <v>453.93</v>
      </c>
      <c r="AL598" s="2">
        <v>106.42</v>
      </c>
      <c r="AM598" s="2">
        <v>4.67</v>
      </c>
      <c r="AN598" s="2">
        <v>0.64</v>
      </c>
      <c r="AO598" s="2">
        <v>342.84</v>
      </c>
      <c r="AP598" s="2">
        <v>0</v>
      </c>
      <c r="AQ598" s="2">
        <v>34.56</v>
      </c>
      <c r="AR598" s="2">
        <v>0.05</v>
      </c>
      <c r="AS598" s="2">
        <v>0</v>
      </c>
      <c r="AT598" s="2">
        <v>95</v>
      </c>
      <c r="AU598" s="2">
        <v>65</v>
      </c>
      <c r="AV598" s="2">
        <v>1</v>
      </c>
      <c r="AW598" s="2">
        <v>1</v>
      </c>
      <c r="AX598" s="2"/>
      <c r="AY598" s="2"/>
      <c r="AZ598" s="2">
        <v>1</v>
      </c>
      <c r="BA598" s="2">
        <v>1</v>
      </c>
      <c r="BB598" s="2">
        <v>1</v>
      </c>
      <c r="BC598" s="2">
        <v>1</v>
      </c>
      <c r="BD598" s="2" t="s">
        <v>6</v>
      </c>
      <c r="BE598" s="2" t="s">
        <v>6</v>
      </c>
      <c r="BF598" s="2" t="s">
        <v>6</v>
      </c>
      <c r="BG598" s="2" t="s">
        <v>6</v>
      </c>
      <c r="BH598" s="2">
        <v>0</v>
      </c>
      <c r="BI598" s="2">
        <v>2</v>
      </c>
      <c r="BJ598" s="2" t="s">
        <v>864</v>
      </c>
      <c r="BK598" s="2"/>
      <c r="BL598" s="2"/>
      <c r="BM598" s="2">
        <v>108001</v>
      </c>
      <c r="BN598" s="2">
        <v>0</v>
      </c>
      <c r="BO598" s="2" t="s">
        <v>6</v>
      </c>
      <c r="BP598" s="2">
        <v>0</v>
      </c>
      <c r="BQ598" s="2">
        <v>3</v>
      </c>
      <c r="BR598" s="2">
        <v>0</v>
      </c>
      <c r="BS598" s="2">
        <v>1</v>
      </c>
      <c r="BT598" s="2">
        <v>1</v>
      </c>
      <c r="BU598" s="2">
        <v>1</v>
      </c>
      <c r="BV598" s="2">
        <v>1</v>
      </c>
      <c r="BW598" s="2">
        <v>1</v>
      </c>
      <c r="BX598" s="2">
        <v>1</v>
      </c>
      <c r="BY598" s="2" t="s">
        <v>6</v>
      </c>
      <c r="BZ598" s="2">
        <v>95</v>
      </c>
      <c r="CA598" s="2">
        <v>65</v>
      </c>
      <c r="CB598" s="2"/>
      <c r="CC598" s="2"/>
      <c r="CD598" s="2"/>
      <c r="CE598" s="2"/>
      <c r="CF598" s="2">
        <v>0</v>
      </c>
      <c r="CG598" s="2">
        <v>0</v>
      </c>
      <c r="CH598" s="2"/>
      <c r="CI598" s="2"/>
      <c r="CJ598" s="2"/>
      <c r="CK598" s="2"/>
      <c r="CL598" s="2"/>
      <c r="CM598" s="2">
        <v>0</v>
      </c>
      <c r="CN598" s="2" t="s">
        <v>6</v>
      </c>
      <c r="CO598" s="2">
        <v>0</v>
      </c>
      <c r="CP598" s="2">
        <f t="shared" si="681"/>
        <v>49.93</v>
      </c>
      <c r="CQ598" s="2">
        <f t="shared" si="682"/>
        <v>106.42</v>
      </c>
      <c r="CR598" s="2">
        <f t="shared" si="683"/>
        <v>4.67</v>
      </c>
      <c r="CS598" s="2">
        <f t="shared" si="684"/>
        <v>0.64</v>
      </c>
      <c r="CT598" s="2">
        <f t="shared" si="685"/>
        <v>342.84</v>
      </c>
      <c r="CU598" s="2">
        <f t="shared" si="686"/>
        <v>0</v>
      </c>
      <c r="CV598" s="2">
        <f t="shared" si="687"/>
        <v>34.56</v>
      </c>
      <c r="CW598" s="2">
        <f t="shared" si="688"/>
        <v>0.05</v>
      </c>
      <c r="CX598" s="2">
        <f t="shared" si="689"/>
        <v>0</v>
      </c>
      <c r="CY598" s="2">
        <f t="shared" si="690"/>
        <v>35.890999999999998</v>
      </c>
      <c r="CZ598" s="2">
        <f t="shared" si="691"/>
        <v>24.557000000000002</v>
      </c>
      <c r="DA598" s="2"/>
      <c r="DB598" s="2"/>
      <c r="DC598" s="2" t="s">
        <v>6</v>
      </c>
      <c r="DD598" s="2" t="s">
        <v>6</v>
      </c>
      <c r="DE598" s="2" t="s">
        <v>6</v>
      </c>
      <c r="DF598" s="2" t="s">
        <v>6</v>
      </c>
      <c r="DG598" s="2" t="s">
        <v>6</v>
      </c>
      <c r="DH598" s="2" t="s">
        <v>6</v>
      </c>
      <c r="DI598" s="2" t="s">
        <v>6</v>
      </c>
      <c r="DJ598" s="2" t="s">
        <v>6</v>
      </c>
      <c r="DK598" s="2" t="s">
        <v>6</v>
      </c>
      <c r="DL598" s="2" t="s">
        <v>6</v>
      </c>
      <c r="DM598" s="2" t="s">
        <v>6</v>
      </c>
      <c r="DN598" s="2">
        <v>0</v>
      </c>
      <c r="DO598" s="2">
        <v>0</v>
      </c>
      <c r="DP598" s="2">
        <v>1</v>
      </c>
      <c r="DQ598" s="2">
        <v>1</v>
      </c>
      <c r="DR598" s="2"/>
      <c r="DS598" s="2"/>
      <c r="DT598" s="2"/>
      <c r="DU598" s="2">
        <v>1013</v>
      </c>
      <c r="DV598" s="2" t="s">
        <v>90</v>
      </c>
      <c r="DW598" s="2" t="s">
        <v>90</v>
      </c>
      <c r="DX598" s="2">
        <v>1</v>
      </c>
      <c r="DY598" s="2"/>
      <c r="DZ598" s="2"/>
      <c r="EA598" s="2"/>
      <c r="EB598" s="2"/>
      <c r="EC598" s="2"/>
      <c r="ED598" s="2"/>
      <c r="EE598" s="2">
        <v>16510370</v>
      </c>
      <c r="EF598" s="2">
        <v>3</v>
      </c>
      <c r="EG598" s="2" t="s">
        <v>118</v>
      </c>
      <c r="EH598" s="2">
        <v>0</v>
      </c>
      <c r="EI598" s="2" t="s">
        <v>6</v>
      </c>
      <c r="EJ598" s="2">
        <v>2</v>
      </c>
      <c r="EK598" s="2">
        <v>108001</v>
      </c>
      <c r="EL598" s="2" t="s">
        <v>119</v>
      </c>
      <c r="EM598" s="2" t="s">
        <v>120</v>
      </c>
      <c r="EN598" s="2"/>
      <c r="EO598" s="2" t="s">
        <v>6</v>
      </c>
      <c r="EP598" s="2"/>
      <c r="EQ598" s="2">
        <v>131072</v>
      </c>
      <c r="ER598" s="2">
        <v>453.93</v>
      </c>
      <c r="ES598" s="2">
        <v>106.42</v>
      </c>
      <c r="ET598" s="2">
        <v>4.67</v>
      </c>
      <c r="EU598" s="2">
        <v>0.64</v>
      </c>
      <c r="EV598" s="2">
        <v>342.84</v>
      </c>
      <c r="EW598" s="2">
        <v>34.56</v>
      </c>
      <c r="EX598" s="2">
        <v>0.05</v>
      </c>
      <c r="EY598" s="2">
        <v>0</v>
      </c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>
        <v>0</v>
      </c>
      <c r="FR598" s="2">
        <f t="shared" si="692"/>
        <v>0</v>
      </c>
      <c r="FS598" s="2">
        <v>0</v>
      </c>
      <c r="FT598" s="2"/>
      <c r="FU598" s="2"/>
      <c r="FV598" s="2"/>
      <c r="FW598" s="2"/>
      <c r="FX598" s="2">
        <v>95</v>
      </c>
      <c r="FY598" s="2">
        <v>65</v>
      </c>
      <c r="FZ598" s="2"/>
      <c r="GA598" s="2" t="s">
        <v>6</v>
      </c>
      <c r="GB598" s="2"/>
      <c r="GC598" s="2"/>
      <c r="GD598" s="2">
        <v>0</v>
      </c>
      <c r="GE598" s="2"/>
      <c r="GF598" s="2">
        <v>1188648583</v>
      </c>
      <c r="GG598" s="2">
        <v>2</v>
      </c>
      <c r="GH598" s="2">
        <v>1</v>
      </c>
      <c r="GI598" s="2">
        <v>-2</v>
      </c>
      <c r="GJ598" s="2">
        <v>0</v>
      </c>
      <c r="GK598" s="2">
        <f>ROUND(R598*(R12)/100,2)</f>
        <v>0</v>
      </c>
      <c r="GL598" s="2">
        <f t="shared" si="693"/>
        <v>0</v>
      </c>
      <c r="GM598" s="2">
        <f t="shared" si="694"/>
        <v>110.38</v>
      </c>
      <c r="GN598" s="2">
        <f t="shared" si="695"/>
        <v>0</v>
      </c>
      <c r="GO598" s="2">
        <f t="shared" si="696"/>
        <v>110.38</v>
      </c>
      <c r="GP598" s="2">
        <f t="shared" si="697"/>
        <v>0</v>
      </c>
      <c r="GQ598" s="2"/>
      <c r="GR598" s="2">
        <v>0</v>
      </c>
      <c r="GS598" s="2">
        <v>3</v>
      </c>
      <c r="GT598" s="2">
        <v>0</v>
      </c>
      <c r="GU598" s="2" t="s">
        <v>6</v>
      </c>
      <c r="GV598" s="2">
        <f t="shared" si="698"/>
        <v>0</v>
      </c>
      <c r="GW598" s="2">
        <v>1</v>
      </c>
      <c r="GX598" s="2">
        <f t="shared" si="699"/>
        <v>0</v>
      </c>
      <c r="GY598" s="2"/>
      <c r="GZ598" s="2"/>
      <c r="HA598" s="2">
        <v>0</v>
      </c>
      <c r="HB598" s="2">
        <v>0</v>
      </c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>
        <v>0</v>
      </c>
      <c r="IL598" s="2"/>
      <c r="IM598" s="2"/>
      <c r="IN598" s="2"/>
      <c r="IO598" s="2"/>
      <c r="IP598" s="2"/>
      <c r="IQ598" s="2"/>
      <c r="IR598" s="2"/>
      <c r="IS598" s="2"/>
      <c r="IT598" s="2"/>
      <c r="IU598" s="2"/>
    </row>
    <row r="599" spans="1:255" x14ac:dyDescent="0.2">
      <c r="A599">
        <v>17</v>
      </c>
      <c r="B599">
        <v>1</v>
      </c>
      <c r="C599">
        <f>ROW(SmtRes!A1146)</f>
        <v>1146</v>
      </c>
      <c r="D599">
        <f>ROW(EtalonRes!A1118)</f>
        <v>1118</v>
      </c>
      <c r="E599" t="s">
        <v>861</v>
      </c>
      <c r="F599" t="s">
        <v>862</v>
      </c>
      <c r="G599" t="s">
        <v>863</v>
      </c>
      <c r="H599" t="s">
        <v>90</v>
      </c>
      <c r="I599">
        <f>ROUND(11/100,9)</f>
        <v>0.11</v>
      </c>
      <c r="J599">
        <v>0</v>
      </c>
      <c r="O599">
        <f t="shared" si="661"/>
        <v>327.55</v>
      </c>
      <c r="P599">
        <f t="shared" si="662"/>
        <v>76.790000000000006</v>
      </c>
      <c r="Q599">
        <f t="shared" si="663"/>
        <v>3.37</v>
      </c>
      <c r="R599">
        <f t="shared" si="664"/>
        <v>0.46</v>
      </c>
      <c r="S599">
        <f t="shared" si="665"/>
        <v>247.39</v>
      </c>
      <c r="T599">
        <f t="shared" si="666"/>
        <v>0</v>
      </c>
      <c r="U599">
        <f t="shared" si="667"/>
        <v>3.8016000000000001</v>
      </c>
      <c r="V599">
        <f t="shared" si="668"/>
        <v>5.5000000000000005E-3</v>
      </c>
      <c r="W599">
        <f t="shared" si="669"/>
        <v>0</v>
      </c>
      <c r="X599">
        <f t="shared" si="670"/>
        <v>235.46</v>
      </c>
      <c r="Y599">
        <f t="shared" si="671"/>
        <v>161.1</v>
      </c>
      <c r="AA599">
        <v>16697019</v>
      </c>
      <c r="AB599">
        <f t="shared" si="672"/>
        <v>453.93</v>
      </c>
      <c r="AC599">
        <f t="shared" si="673"/>
        <v>106.42</v>
      </c>
      <c r="AD599">
        <f t="shared" si="674"/>
        <v>4.67</v>
      </c>
      <c r="AE599">
        <f t="shared" si="675"/>
        <v>0.64</v>
      </c>
      <c r="AF599">
        <f t="shared" si="676"/>
        <v>342.84</v>
      </c>
      <c r="AG599">
        <f t="shared" si="677"/>
        <v>0</v>
      </c>
      <c r="AH599">
        <f t="shared" si="678"/>
        <v>34.56</v>
      </c>
      <c r="AI599">
        <f t="shared" si="679"/>
        <v>0.05</v>
      </c>
      <c r="AJ599">
        <f t="shared" si="680"/>
        <v>0</v>
      </c>
      <c r="AK599">
        <v>453.93</v>
      </c>
      <c r="AL599">
        <v>106.42</v>
      </c>
      <c r="AM599">
        <v>4.67</v>
      </c>
      <c r="AN599">
        <v>0.64</v>
      </c>
      <c r="AO599">
        <v>342.84</v>
      </c>
      <c r="AP599">
        <v>0</v>
      </c>
      <c r="AQ599">
        <v>34.56</v>
      </c>
      <c r="AR599">
        <v>0.05</v>
      </c>
      <c r="AS599">
        <v>0</v>
      </c>
      <c r="AT599">
        <v>95</v>
      </c>
      <c r="AU599">
        <v>65</v>
      </c>
      <c r="AV599">
        <v>1</v>
      </c>
      <c r="AW599">
        <v>1</v>
      </c>
      <c r="AZ599">
        <v>6.56</v>
      </c>
      <c r="BA599">
        <v>6.56</v>
      </c>
      <c r="BB599">
        <v>6.56</v>
      </c>
      <c r="BC599">
        <v>6.56</v>
      </c>
      <c r="BD599" t="s">
        <v>6</v>
      </c>
      <c r="BE599" t="s">
        <v>6</v>
      </c>
      <c r="BF599" t="s">
        <v>6</v>
      </c>
      <c r="BG599" t="s">
        <v>6</v>
      </c>
      <c r="BH599">
        <v>0</v>
      </c>
      <c r="BI599">
        <v>2</v>
      </c>
      <c r="BJ599" t="s">
        <v>864</v>
      </c>
      <c r="BM599">
        <v>108001</v>
      </c>
      <c r="BN599">
        <v>0</v>
      </c>
      <c r="BO599" t="s">
        <v>6</v>
      </c>
      <c r="BP599">
        <v>0</v>
      </c>
      <c r="BQ599">
        <v>3</v>
      </c>
      <c r="BR599">
        <v>0</v>
      </c>
      <c r="BS599">
        <v>6.56</v>
      </c>
      <c r="BT599">
        <v>1</v>
      </c>
      <c r="BU599">
        <v>1</v>
      </c>
      <c r="BV599">
        <v>1</v>
      </c>
      <c r="BW599">
        <v>1</v>
      </c>
      <c r="BX599">
        <v>1</v>
      </c>
      <c r="BY599" t="s">
        <v>6</v>
      </c>
      <c r="BZ599">
        <v>95</v>
      </c>
      <c r="CA599">
        <v>65</v>
      </c>
      <c r="CF599">
        <v>0</v>
      </c>
      <c r="CG599">
        <v>0</v>
      </c>
      <c r="CM599">
        <v>0</v>
      </c>
      <c r="CN599" t="s">
        <v>6</v>
      </c>
      <c r="CO599">
        <v>0</v>
      </c>
      <c r="CP599">
        <f t="shared" si="681"/>
        <v>327.55</v>
      </c>
      <c r="CQ599">
        <f t="shared" si="682"/>
        <v>698.11519999999996</v>
      </c>
      <c r="CR599">
        <f t="shared" si="683"/>
        <v>30.635199999999998</v>
      </c>
      <c r="CS599">
        <f t="shared" si="684"/>
        <v>4.1983999999999995</v>
      </c>
      <c r="CT599">
        <f t="shared" si="685"/>
        <v>2249.0303999999996</v>
      </c>
      <c r="CU599">
        <f t="shared" si="686"/>
        <v>0</v>
      </c>
      <c r="CV599">
        <f t="shared" si="687"/>
        <v>34.56</v>
      </c>
      <c r="CW599">
        <f t="shared" si="688"/>
        <v>0.05</v>
      </c>
      <c r="CX599">
        <f t="shared" si="689"/>
        <v>0</v>
      </c>
      <c r="CY599">
        <f t="shared" si="690"/>
        <v>235.45750000000001</v>
      </c>
      <c r="CZ599">
        <f t="shared" si="691"/>
        <v>161.10249999999999</v>
      </c>
      <c r="DC599" t="s">
        <v>6</v>
      </c>
      <c r="DD599" t="s">
        <v>6</v>
      </c>
      <c r="DE599" t="s">
        <v>6</v>
      </c>
      <c r="DF599" t="s">
        <v>6</v>
      </c>
      <c r="DG599" t="s">
        <v>6</v>
      </c>
      <c r="DH599" t="s">
        <v>6</v>
      </c>
      <c r="DI599" t="s">
        <v>6</v>
      </c>
      <c r="DJ599" t="s">
        <v>6</v>
      </c>
      <c r="DK599" t="s">
        <v>6</v>
      </c>
      <c r="DL599" t="s">
        <v>6</v>
      </c>
      <c r="DM599" t="s">
        <v>6</v>
      </c>
      <c r="DN599">
        <v>0</v>
      </c>
      <c r="DO599">
        <v>0</v>
      </c>
      <c r="DP599">
        <v>1</v>
      </c>
      <c r="DQ599">
        <v>1</v>
      </c>
      <c r="DU599">
        <v>1013</v>
      </c>
      <c r="DV599" t="s">
        <v>90</v>
      </c>
      <c r="DW599" t="s">
        <v>90</v>
      </c>
      <c r="DX599">
        <v>1</v>
      </c>
      <c r="EE599">
        <v>16510370</v>
      </c>
      <c r="EF599">
        <v>3</v>
      </c>
      <c r="EG599" t="s">
        <v>118</v>
      </c>
      <c r="EH599">
        <v>0</v>
      </c>
      <c r="EI599" t="s">
        <v>6</v>
      </c>
      <c r="EJ599">
        <v>2</v>
      </c>
      <c r="EK599">
        <v>108001</v>
      </c>
      <c r="EL599" t="s">
        <v>119</v>
      </c>
      <c r="EM599" t="s">
        <v>120</v>
      </c>
      <c r="EO599" t="s">
        <v>6</v>
      </c>
      <c r="EQ599">
        <v>131072</v>
      </c>
      <c r="ER599">
        <v>453.93</v>
      </c>
      <c r="ES599">
        <v>106.42</v>
      </c>
      <c r="ET599">
        <v>4.67</v>
      </c>
      <c r="EU599">
        <v>0.64</v>
      </c>
      <c r="EV599">
        <v>342.84</v>
      </c>
      <c r="EW599">
        <v>34.56</v>
      </c>
      <c r="EX599">
        <v>0.05</v>
      </c>
      <c r="EY599">
        <v>0</v>
      </c>
      <c r="FQ599">
        <v>0</v>
      </c>
      <c r="FR599">
        <f t="shared" si="692"/>
        <v>0</v>
      </c>
      <c r="FS599">
        <v>0</v>
      </c>
      <c r="FX599">
        <v>95</v>
      </c>
      <c r="FY599">
        <v>65</v>
      </c>
      <c r="GA599" t="s">
        <v>6</v>
      </c>
      <c r="GD599">
        <v>0</v>
      </c>
      <c r="GF599">
        <v>1188648583</v>
      </c>
      <c r="GG599">
        <v>1</v>
      </c>
      <c r="GH599">
        <v>1</v>
      </c>
      <c r="GI599">
        <v>4</v>
      </c>
      <c r="GJ599">
        <v>0</v>
      </c>
      <c r="GK599">
        <f>ROUND(R599*(S12)/100,2)</f>
        <v>0</v>
      </c>
      <c r="GL599">
        <f t="shared" si="693"/>
        <v>0</v>
      </c>
      <c r="GM599">
        <f t="shared" si="694"/>
        <v>724.11</v>
      </c>
      <c r="GN599">
        <f t="shared" si="695"/>
        <v>0</v>
      </c>
      <c r="GO599">
        <f t="shared" si="696"/>
        <v>724.11</v>
      </c>
      <c r="GP599">
        <f t="shared" si="697"/>
        <v>0</v>
      </c>
      <c r="GR599">
        <v>0</v>
      </c>
      <c r="GS599">
        <v>3</v>
      </c>
      <c r="GT599">
        <v>0</v>
      </c>
      <c r="GU599" t="s">
        <v>6</v>
      </c>
      <c r="GV599">
        <f t="shared" si="698"/>
        <v>0</v>
      </c>
      <c r="GW599">
        <v>1</v>
      </c>
      <c r="GX599">
        <f t="shared" si="699"/>
        <v>0</v>
      </c>
      <c r="HA599">
        <v>0</v>
      </c>
      <c r="HB599">
        <v>0</v>
      </c>
      <c r="IK599">
        <v>0</v>
      </c>
    </row>
    <row r="600" spans="1:255" x14ac:dyDescent="0.2">
      <c r="A600" s="2">
        <v>18</v>
      </c>
      <c r="B600" s="2">
        <v>1</v>
      </c>
      <c r="C600" s="2">
        <v>1135</v>
      </c>
      <c r="D600" s="2"/>
      <c r="E600" s="2" t="s">
        <v>865</v>
      </c>
      <c r="F600" s="2" t="s">
        <v>866</v>
      </c>
      <c r="G600" s="2" t="s">
        <v>867</v>
      </c>
      <c r="H600" s="2" t="s">
        <v>593</v>
      </c>
      <c r="I600" s="2">
        <f>I598*J600</f>
        <v>0.11</v>
      </c>
      <c r="J600" s="2">
        <v>1</v>
      </c>
      <c r="K600" s="2"/>
      <c r="L600" s="2"/>
      <c r="M600" s="2"/>
      <c r="N600" s="2"/>
      <c r="O600" s="2">
        <f t="shared" si="661"/>
        <v>353.92</v>
      </c>
      <c r="P600" s="2">
        <f t="shared" si="662"/>
        <v>353.92</v>
      </c>
      <c r="Q600" s="2">
        <f t="shared" si="663"/>
        <v>0</v>
      </c>
      <c r="R600" s="2">
        <f t="shared" si="664"/>
        <v>0</v>
      </c>
      <c r="S600" s="2">
        <f t="shared" si="665"/>
        <v>0</v>
      </c>
      <c r="T600" s="2">
        <f t="shared" si="666"/>
        <v>0</v>
      </c>
      <c r="U600" s="2">
        <f t="shared" si="667"/>
        <v>0</v>
      </c>
      <c r="V600" s="2">
        <f t="shared" si="668"/>
        <v>0</v>
      </c>
      <c r="W600" s="2">
        <f t="shared" si="669"/>
        <v>0</v>
      </c>
      <c r="X600" s="2">
        <f t="shared" si="670"/>
        <v>0</v>
      </c>
      <c r="Y600" s="2">
        <f t="shared" si="671"/>
        <v>0</v>
      </c>
      <c r="Z600" s="2"/>
      <c r="AA600" s="2">
        <v>16697018</v>
      </c>
      <c r="AB600" s="2">
        <f t="shared" si="672"/>
        <v>3217.41</v>
      </c>
      <c r="AC600" s="2">
        <f t="shared" si="673"/>
        <v>3217.41</v>
      </c>
      <c r="AD600" s="2">
        <f t="shared" si="674"/>
        <v>0</v>
      </c>
      <c r="AE600" s="2">
        <f t="shared" si="675"/>
        <v>0</v>
      </c>
      <c r="AF600" s="2">
        <f t="shared" si="676"/>
        <v>0</v>
      </c>
      <c r="AG600" s="2">
        <f t="shared" si="677"/>
        <v>0</v>
      </c>
      <c r="AH600" s="2">
        <f t="shared" si="678"/>
        <v>0</v>
      </c>
      <c r="AI600" s="2">
        <f t="shared" si="679"/>
        <v>0</v>
      </c>
      <c r="AJ600" s="2">
        <f t="shared" si="680"/>
        <v>0</v>
      </c>
      <c r="AK600" s="2">
        <v>3217.41</v>
      </c>
      <c r="AL600" s="2">
        <v>3217.41</v>
      </c>
      <c r="AM600" s="2">
        <v>0</v>
      </c>
      <c r="AN600" s="2">
        <v>0</v>
      </c>
      <c r="AO600" s="2">
        <v>0</v>
      </c>
      <c r="AP600" s="2">
        <v>0</v>
      </c>
      <c r="AQ600" s="2">
        <v>0</v>
      </c>
      <c r="AR600" s="2">
        <v>0</v>
      </c>
      <c r="AS600" s="2">
        <v>0</v>
      </c>
      <c r="AT600" s="2">
        <v>95</v>
      </c>
      <c r="AU600" s="2">
        <v>65</v>
      </c>
      <c r="AV600" s="2">
        <v>1</v>
      </c>
      <c r="AW600" s="2">
        <v>1</v>
      </c>
      <c r="AX600" s="2"/>
      <c r="AY600" s="2"/>
      <c r="AZ600" s="2">
        <v>1</v>
      </c>
      <c r="BA600" s="2">
        <v>1</v>
      </c>
      <c r="BB600" s="2">
        <v>1</v>
      </c>
      <c r="BC600" s="2">
        <v>1</v>
      </c>
      <c r="BD600" s="2" t="s">
        <v>6</v>
      </c>
      <c r="BE600" s="2" t="s">
        <v>6</v>
      </c>
      <c r="BF600" s="2" t="s">
        <v>6</v>
      </c>
      <c r="BG600" s="2" t="s">
        <v>6</v>
      </c>
      <c r="BH600" s="2">
        <v>3</v>
      </c>
      <c r="BI600" s="2">
        <v>2</v>
      </c>
      <c r="BJ600" s="2" t="s">
        <v>868</v>
      </c>
      <c r="BK600" s="2"/>
      <c r="BL600" s="2"/>
      <c r="BM600" s="2">
        <v>108001</v>
      </c>
      <c r="BN600" s="2">
        <v>0</v>
      </c>
      <c r="BO600" s="2" t="s">
        <v>6</v>
      </c>
      <c r="BP600" s="2">
        <v>0</v>
      </c>
      <c r="BQ600" s="2">
        <v>3</v>
      </c>
      <c r="BR600" s="2">
        <v>0</v>
      </c>
      <c r="BS600" s="2">
        <v>1</v>
      </c>
      <c r="BT600" s="2">
        <v>1</v>
      </c>
      <c r="BU600" s="2">
        <v>1</v>
      </c>
      <c r="BV600" s="2">
        <v>1</v>
      </c>
      <c r="BW600" s="2">
        <v>1</v>
      </c>
      <c r="BX600" s="2">
        <v>1</v>
      </c>
      <c r="BY600" s="2" t="s">
        <v>6</v>
      </c>
      <c r="BZ600" s="2">
        <v>95</v>
      </c>
      <c r="CA600" s="2">
        <v>65</v>
      </c>
      <c r="CB600" s="2"/>
      <c r="CC600" s="2"/>
      <c r="CD600" s="2"/>
      <c r="CE600" s="2"/>
      <c r="CF600" s="2">
        <v>0</v>
      </c>
      <c r="CG600" s="2">
        <v>0</v>
      </c>
      <c r="CH600" s="2"/>
      <c r="CI600" s="2"/>
      <c r="CJ600" s="2"/>
      <c r="CK600" s="2"/>
      <c r="CL600" s="2"/>
      <c r="CM600" s="2">
        <v>0</v>
      </c>
      <c r="CN600" s="2" t="s">
        <v>6</v>
      </c>
      <c r="CO600" s="2">
        <v>0</v>
      </c>
      <c r="CP600" s="2">
        <f t="shared" si="681"/>
        <v>353.92</v>
      </c>
      <c r="CQ600" s="2">
        <f t="shared" si="682"/>
        <v>3217.41</v>
      </c>
      <c r="CR600" s="2">
        <f t="shared" si="683"/>
        <v>0</v>
      </c>
      <c r="CS600" s="2">
        <f t="shared" si="684"/>
        <v>0</v>
      </c>
      <c r="CT600" s="2">
        <f t="shared" si="685"/>
        <v>0</v>
      </c>
      <c r="CU600" s="2">
        <f t="shared" si="686"/>
        <v>0</v>
      </c>
      <c r="CV600" s="2">
        <f t="shared" si="687"/>
        <v>0</v>
      </c>
      <c r="CW600" s="2">
        <f t="shared" si="688"/>
        <v>0</v>
      </c>
      <c r="CX600" s="2">
        <f t="shared" si="689"/>
        <v>0</v>
      </c>
      <c r="CY600" s="2">
        <f t="shared" si="690"/>
        <v>0</v>
      </c>
      <c r="CZ600" s="2">
        <f t="shared" si="691"/>
        <v>0</v>
      </c>
      <c r="DA600" s="2"/>
      <c r="DB600" s="2"/>
      <c r="DC600" s="2" t="s">
        <v>6</v>
      </c>
      <c r="DD600" s="2" t="s">
        <v>6</v>
      </c>
      <c r="DE600" s="2" t="s">
        <v>6</v>
      </c>
      <c r="DF600" s="2" t="s">
        <v>6</v>
      </c>
      <c r="DG600" s="2" t="s">
        <v>6</v>
      </c>
      <c r="DH600" s="2" t="s">
        <v>6</v>
      </c>
      <c r="DI600" s="2" t="s">
        <v>6</v>
      </c>
      <c r="DJ600" s="2" t="s">
        <v>6</v>
      </c>
      <c r="DK600" s="2" t="s">
        <v>6</v>
      </c>
      <c r="DL600" s="2" t="s">
        <v>6</v>
      </c>
      <c r="DM600" s="2" t="s">
        <v>6</v>
      </c>
      <c r="DN600" s="2">
        <v>0</v>
      </c>
      <c r="DO600" s="2">
        <v>0</v>
      </c>
      <c r="DP600" s="2">
        <v>1</v>
      </c>
      <c r="DQ600" s="2">
        <v>1</v>
      </c>
      <c r="DR600" s="2"/>
      <c r="DS600" s="2"/>
      <c r="DT600" s="2"/>
      <c r="DU600" s="2">
        <v>1010</v>
      </c>
      <c r="DV600" s="2" t="s">
        <v>593</v>
      </c>
      <c r="DW600" s="2" t="s">
        <v>593</v>
      </c>
      <c r="DX600" s="2">
        <v>100</v>
      </c>
      <c r="DY600" s="2"/>
      <c r="DZ600" s="2"/>
      <c r="EA600" s="2"/>
      <c r="EB600" s="2"/>
      <c r="EC600" s="2"/>
      <c r="ED600" s="2"/>
      <c r="EE600" s="2">
        <v>16510370</v>
      </c>
      <c r="EF600" s="2">
        <v>3</v>
      </c>
      <c r="EG600" s="2" t="s">
        <v>118</v>
      </c>
      <c r="EH600" s="2">
        <v>0</v>
      </c>
      <c r="EI600" s="2" t="s">
        <v>6</v>
      </c>
      <c r="EJ600" s="2">
        <v>2</v>
      </c>
      <c r="EK600" s="2">
        <v>108001</v>
      </c>
      <c r="EL600" s="2" t="s">
        <v>119</v>
      </c>
      <c r="EM600" s="2" t="s">
        <v>120</v>
      </c>
      <c r="EN600" s="2"/>
      <c r="EO600" s="2" t="s">
        <v>6</v>
      </c>
      <c r="EP600" s="2"/>
      <c r="EQ600" s="2">
        <v>0</v>
      </c>
      <c r="ER600" s="2">
        <v>3217.41</v>
      </c>
      <c r="ES600" s="2">
        <v>3217.41</v>
      </c>
      <c r="ET600" s="2">
        <v>0</v>
      </c>
      <c r="EU600" s="2">
        <v>0</v>
      </c>
      <c r="EV600" s="2">
        <v>0</v>
      </c>
      <c r="EW600" s="2">
        <v>0</v>
      </c>
      <c r="EX600" s="2">
        <v>0</v>
      </c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>
        <v>0</v>
      </c>
      <c r="FR600" s="2">
        <f t="shared" si="692"/>
        <v>0</v>
      </c>
      <c r="FS600" s="2">
        <v>0</v>
      </c>
      <c r="FT600" s="2"/>
      <c r="FU600" s="2"/>
      <c r="FV600" s="2"/>
      <c r="FW600" s="2"/>
      <c r="FX600" s="2">
        <v>95</v>
      </c>
      <c r="FY600" s="2">
        <v>65</v>
      </c>
      <c r="FZ600" s="2"/>
      <c r="GA600" s="2" t="s">
        <v>6</v>
      </c>
      <c r="GB600" s="2"/>
      <c r="GC600" s="2"/>
      <c r="GD600" s="2">
        <v>0</v>
      </c>
      <c r="GE600" s="2"/>
      <c r="GF600" s="2">
        <v>2039165603</v>
      </c>
      <c r="GG600" s="2">
        <v>2</v>
      </c>
      <c r="GH600" s="2">
        <v>1</v>
      </c>
      <c r="GI600" s="2">
        <v>-2</v>
      </c>
      <c r="GJ600" s="2">
        <v>0</v>
      </c>
      <c r="GK600" s="2">
        <f>ROUND(R600*(R12)/100,2)</f>
        <v>0</v>
      </c>
      <c r="GL600" s="2">
        <f t="shared" si="693"/>
        <v>0</v>
      </c>
      <c r="GM600" s="2">
        <f t="shared" si="694"/>
        <v>353.92</v>
      </c>
      <c r="GN600" s="2">
        <f t="shared" si="695"/>
        <v>0</v>
      </c>
      <c r="GO600" s="2">
        <f t="shared" si="696"/>
        <v>353.92</v>
      </c>
      <c r="GP600" s="2">
        <f t="shared" si="697"/>
        <v>0</v>
      </c>
      <c r="GQ600" s="2"/>
      <c r="GR600" s="2">
        <v>0</v>
      </c>
      <c r="GS600" s="2">
        <v>3</v>
      </c>
      <c r="GT600" s="2">
        <v>0</v>
      </c>
      <c r="GU600" s="2" t="s">
        <v>6</v>
      </c>
      <c r="GV600" s="2">
        <f t="shared" si="698"/>
        <v>0</v>
      </c>
      <c r="GW600" s="2">
        <v>1</v>
      </c>
      <c r="GX600" s="2">
        <f t="shared" si="699"/>
        <v>0</v>
      </c>
      <c r="GY600" s="2"/>
      <c r="GZ600" s="2"/>
      <c r="HA600" s="2">
        <v>0</v>
      </c>
      <c r="HB600" s="2">
        <v>0</v>
      </c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>
        <v>0</v>
      </c>
      <c r="IL600" s="2"/>
      <c r="IM600" s="2"/>
      <c r="IN600" s="2"/>
      <c r="IO600" s="2"/>
      <c r="IP600" s="2"/>
      <c r="IQ600" s="2"/>
      <c r="IR600" s="2"/>
      <c r="IS600" s="2"/>
      <c r="IT600" s="2"/>
      <c r="IU600" s="2"/>
    </row>
    <row r="601" spans="1:255" x14ac:dyDescent="0.2">
      <c r="A601">
        <v>18</v>
      </c>
      <c r="B601">
        <v>1</v>
      </c>
      <c r="C601">
        <v>1145</v>
      </c>
      <c r="E601" t="s">
        <v>865</v>
      </c>
      <c r="F601" t="s">
        <v>866</v>
      </c>
      <c r="G601" t="s">
        <v>867</v>
      </c>
      <c r="H601" t="s">
        <v>593</v>
      </c>
      <c r="I601">
        <f>I599*J601</f>
        <v>0.11</v>
      </c>
      <c r="J601">
        <v>1</v>
      </c>
      <c r="O601">
        <f t="shared" si="661"/>
        <v>2321.6799999999998</v>
      </c>
      <c r="P601">
        <f t="shared" si="662"/>
        <v>2321.6799999999998</v>
      </c>
      <c r="Q601">
        <f t="shared" si="663"/>
        <v>0</v>
      </c>
      <c r="R601">
        <f t="shared" si="664"/>
        <v>0</v>
      </c>
      <c r="S601">
        <f t="shared" si="665"/>
        <v>0</v>
      </c>
      <c r="T601">
        <f t="shared" si="666"/>
        <v>0</v>
      </c>
      <c r="U601">
        <f t="shared" si="667"/>
        <v>0</v>
      </c>
      <c r="V601">
        <f t="shared" si="668"/>
        <v>0</v>
      </c>
      <c r="W601">
        <f t="shared" si="669"/>
        <v>0</v>
      </c>
      <c r="X601">
        <f t="shared" si="670"/>
        <v>0</v>
      </c>
      <c r="Y601">
        <f t="shared" si="671"/>
        <v>0</v>
      </c>
      <c r="AA601">
        <v>16697019</v>
      </c>
      <c r="AB601">
        <f t="shared" si="672"/>
        <v>3217.41</v>
      </c>
      <c r="AC601">
        <f t="shared" si="673"/>
        <v>3217.41</v>
      </c>
      <c r="AD601">
        <f t="shared" si="674"/>
        <v>0</v>
      </c>
      <c r="AE601">
        <f t="shared" si="675"/>
        <v>0</v>
      </c>
      <c r="AF601">
        <f t="shared" si="676"/>
        <v>0</v>
      </c>
      <c r="AG601">
        <f t="shared" si="677"/>
        <v>0</v>
      </c>
      <c r="AH601">
        <f t="shared" si="678"/>
        <v>0</v>
      </c>
      <c r="AI601">
        <f t="shared" si="679"/>
        <v>0</v>
      </c>
      <c r="AJ601">
        <f t="shared" si="680"/>
        <v>0</v>
      </c>
      <c r="AK601">
        <v>3217.41</v>
      </c>
      <c r="AL601">
        <v>3217.41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95</v>
      </c>
      <c r="AU601">
        <v>65</v>
      </c>
      <c r="AV601">
        <v>1</v>
      </c>
      <c r="AW601">
        <v>1</v>
      </c>
      <c r="AZ601">
        <v>6.56</v>
      </c>
      <c r="BA601">
        <v>1</v>
      </c>
      <c r="BB601">
        <v>1</v>
      </c>
      <c r="BC601">
        <v>6.56</v>
      </c>
      <c r="BD601" t="s">
        <v>6</v>
      </c>
      <c r="BE601" t="s">
        <v>6</v>
      </c>
      <c r="BF601" t="s">
        <v>6</v>
      </c>
      <c r="BG601" t="s">
        <v>6</v>
      </c>
      <c r="BH601">
        <v>3</v>
      </c>
      <c r="BI601">
        <v>2</v>
      </c>
      <c r="BJ601" t="s">
        <v>868</v>
      </c>
      <c r="BM601">
        <v>108001</v>
      </c>
      <c r="BN601">
        <v>0</v>
      </c>
      <c r="BO601" t="s">
        <v>6</v>
      </c>
      <c r="BP601">
        <v>0</v>
      </c>
      <c r="BQ601">
        <v>3</v>
      </c>
      <c r="BR601">
        <v>0</v>
      </c>
      <c r="BS601">
        <v>1</v>
      </c>
      <c r="BT601">
        <v>1</v>
      </c>
      <c r="BU601">
        <v>1</v>
      </c>
      <c r="BV601">
        <v>1</v>
      </c>
      <c r="BW601">
        <v>1</v>
      </c>
      <c r="BX601">
        <v>1</v>
      </c>
      <c r="BY601" t="s">
        <v>6</v>
      </c>
      <c r="BZ601">
        <v>95</v>
      </c>
      <c r="CA601">
        <v>65</v>
      </c>
      <c r="CF601">
        <v>0</v>
      </c>
      <c r="CG601">
        <v>0</v>
      </c>
      <c r="CM601">
        <v>0</v>
      </c>
      <c r="CN601" t="s">
        <v>6</v>
      </c>
      <c r="CO601">
        <v>0</v>
      </c>
      <c r="CP601">
        <f t="shared" si="681"/>
        <v>2321.6799999999998</v>
      </c>
      <c r="CQ601">
        <f t="shared" si="682"/>
        <v>21106.209599999998</v>
      </c>
      <c r="CR601">
        <f t="shared" si="683"/>
        <v>0</v>
      </c>
      <c r="CS601">
        <f t="shared" si="684"/>
        <v>0</v>
      </c>
      <c r="CT601">
        <f t="shared" si="685"/>
        <v>0</v>
      </c>
      <c r="CU601">
        <f t="shared" si="686"/>
        <v>0</v>
      </c>
      <c r="CV601">
        <f t="shared" si="687"/>
        <v>0</v>
      </c>
      <c r="CW601">
        <f t="shared" si="688"/>
        <v>0</v>
      </c>
      <c r="CX601">
        <f t="shared" si="689"/>
        <v>0</v>
      </c>
      <c r="CY601">
        <f t="shared" si="690"/>
        <v>0</v>
      </c>
      <c r="CZ601">
        <f t="shared" si="691"/>
        <v>0</v>
      </c>
      <c r="DC601" t="s">
        <v>6</v>
      </c>
      <c r="DD601" t="s">
        <v>6</v>
      </c>
      <c r="DE601" t="s">
        <v>6</v>
      </c>
      <c r="DF601" t="s">
        <v>6</v>
      </c>
      <c r="DG601" t="s">
        <v>6</v>
      </c>
      <c r="DH601" t="s">
        <v>6</v>
      </c>
      <c r="DI601" t="s">
        <v>6</v>
      </c>
      <c r="DJ601" t="s">
        <v>6</v>
      </c>
      <c r="DK601" t="s">
        <v>6</v>
      </c>
      <c r="DL601" t="s">
        <v>6</v>
      </c>
      <c r="DM601" t="s">
        <v>6</v>
      </c>
      <c r="DN601">
        <v>0</v>
      </c>
      <c r="DO601">
        <v>0</v>
      </c>
      <c r="DP601">
        <v>1</v>
      </c>
      <c r="DQ601">
        <v>1</v>
      </c>
      <c r="DU601">
        <v>1010</v>
      </c>
      <c r="DV601" t="s">
        <v>593</v>
      </c>
      <c r="DW601" t="s">
        <v>593</v>
      </c>
      <c r="DX601">
        <v>100</v>
      </c>
      <c r="EE601">
        <v>16510370</v>
      </c>
      <c r="EF601">
        <v>3</v>
      </c>
      <c r="EG601" t="s">
        <v>118</v>
      </c>
      <c r="EH601">
        <v>0</v>
      </c>
      <c r="EI601" t="s">
        <v>6</v>
      </c>
      <c r="EJ601">
        <v>2</v>
      </c>
      <c r="EK601">
        <v>108001</v>
      </c>
      <c r="EL601" t="s">
        <v>119</v>
      </c>
      <c r="EM601" t="s">
        <v>120</v>
      </c>
      <c r="EO601" t="s">
        <v>6</v>
      </c>
      <c r="EQ601">
        <v>0</v>
      </c>
      <c r="ER601">
        <v>3217.41</v>
      </c>
      <c r="ES601">
        <v>3217.41</v>
      </c>
      <c r="ET601">
        <v>0</v>
      </c>
      <c r="EU601">
        <v>0</v>
      </c>
      <c r="EV601">
        <v>0</v>
      </c>
      <c r="EW601">
        <v>0</v>
      </c>
      <c r="EX601">
        <v>0</v>
      </c>
      <c r="FQ601">
        <v>0</v>
      </c>
      <c r="FR601">
        <f t="shared" si="692"/>
        <v>0</v>
      </c>
      <c r="FS601">
        <v>0</v>
      </c>
      <c r="FX601">
        <v>95</v>
      </c>
      <c r="FY601">
        <v>65</v>
      </c>
      <c r="GA601" t="s">
        <v>6</v>
      </c>
      <c r="GD601">
        <v>0</v>
      </c>
      <c r="GF601">
        <v>2039165603</v>
      </c>
      <c r="GG601">
        <v>1</v>
      </c>
      <c r="GH601">
        <v>1</v>
      </c>
      <c r="GI601">
        <v>4</v>
      </c>
      <c r="GJ601">
        <v>0</v>
      </c>
      <c r="GK601">
        <f>ROUND(R601*(S12)/100,2)</f>
        <v>0</v>
      </c>
      <c r="GL601">
        <f t="shared" si="693"/>
        <v>0</v>
      </c>
      <c r="GM601">
        <f t="shared" si="694"/>
        <v>2321.6799999999998</v>
      </c>
      <c r="GN601">
        <f t="shared" si="695"/>
        <v>0</v>
      </c>
      <c r="GO601">
        <f t="shared" si="696"/>
        <v>2321.6799999999998</v>
      </c>
      <c r="GP601">
        <f t="shared" si="697"/>
        <v>0</v>
      </c>
      <c r="GR601">
        <v>0</v>
      </c>
      <c r="GS601">
        <v>3</v>
      </c>
      <c r="GT601">
        <v>0</v>
      </c>
      <c r="GU601" t="s">
        <v>6</v>
      </c>
      <c r="GV601">
        <f t="shared" si="698"/>
        <v>0</v>
      </c>
      <c r="GW601">
        <v>1</v>
      </c>
      <c r="GX601">
        <f t="shared" si="699"/>
        <v>0</v>
      </c>
      <c r="HA601">
        <v>0</v>
      </c>
      <c r="HB601">
        <v>0</v>
      </c>
      <c r="IK601">
        <v>0</v>
      </c>
    </row>
    <row r="602" spans="1:255" x14ac:dyDescent="0.2">
      <c r="A602" s="2">
        <v>17</v>
      </c>
      <c r="B602" s="2">
        <v>1</v>
      </c>
      <c r="C602" s="2">
        <f>ROW(SmtRes!A1155)</f>
        <v>1155</v>
      </c>
      <c r="D602" s="2">
        <f>ROW(EtalonRes!A1126)</f>
        <v>1126</v>
      </c>
      <c r="E602" s="2" t="s">
        <v>869</v>
      </c>
      <c r="F602" s="2" t="s">
        <v>870</v>
      </c>
      <c r="G602" s="2" t="s">
        <v>871</v>
      </c>
      <c r="H602" s="2" t="s">
        <v>49</v>
      </c>
      <c r="I602" s="2">
        <f>ROUND(490/100,9)</f>
        <v>4.9000000000000004</v>
      </c>
      <c r="J602" s="2">
        <v>0</v>
      </c>
      <c r="K602" s="2"/>
      <c r="L602" s="2"/>
      <c r="M602" s="2"/>
      <c r="N602" s="2"/>
      <c r="O602" s="2">
        <f t="shared" si="661"/>
        <v>248.53</v>
      </c>
      <c r="P602" s="2">
        <f t="shared" si="662"/>
        <v>66.64</v>
      </c>
      <c r="Q602" s="2">
        <f t="shared" si="663"/>
        <v>8.7200000000000006</v>
      </c>
      <c r="R602" s="2">
        <f t="shared" si="664"/>
        <v>1.27</v>
      </c>
      <c r="S602" s="2">
        <f t="shared" si="665"/>
        <v>173.17</v>
      </c>
      <c r="T602" s="2">
        <f t="shared" si="666"/>
        <v>0</v>
      </c>
      <c r="U602" s="2">
        <f t="shared" si="667"/>
        <v>18.423999999999999</v>
      </c>
      <c r="V602" s="2">
        <f t="shared" si="668"/>
        <v>9.8000000000000004E-2</v>
      </c>
      <c r="W602" s="2">
        <f t="shared" si="669"/>
        <v>0</v>
      </c>
      <c r="X602" s="2">
        <f t="shared" si="670"/>
        <v>165.72</v>
      </c>
      <c r="Y602" s="2">
        <f t="shared" si="671"/>
        <v>113.39</v>
      </c>
      <c r="Z602" s="2"/>
      <c r="AA602" s="2">
        <v>16697018</v>
      </c>
      <c r="AB602" s="2">
        <f t="shared" si="672"/>
        <v>50.72</v>
      </c>
      <c r="AC602" s="2">
        <f t="shared" si="673"/>
        <v>13.6</v>
      </c>
      <c r="AD602" s="2">
        <f t="shared" si="674"/>
        <v>1.78</v>
      </c>
      <c r="AE602" s="2">
        <f t="shared" si="675"/>
        <v>0.26</v>
      </c>
      <c r="AF602" s="2">
        <f t="shared" si="676"/>
        <v>35.340000000000003</v>
      </c>
      <c r="AG602" s="2">
        <f t="shared" si="677"/>
        <v>0</v>
      </c>
      <c r="AH602" s="2">
        <f t="shared" si="678"/>
        <v>3.76</v>
      </c>
      <c r="AI602" s="2">
        <f t="shared" si="679"/>
        <v>0.02</v>
      </c>
      <c r="AJ602" s="2">
        <f t="shared" si="680"/>
        <v>0</v>
      </c>
      <c r="AK602" s="2">
        <v>50.72</v>
      </c>
      <c r="AL602" s="2">
        <v>13.6</v>
      </c>
      <c r="AM602" s="2">
        <v>1.78</v>
      </c>
      <c r="AN602" s="2">
        <v>0.26</v>
      </c>
      <c r="AO602" s="2">
        <v>35.340000000000003</v>
      </c>
      <c r="AP602" s="2">
        <v>0</v>
      </c>
      <c r="AQ602" s="2">
        <v>3.76</v>
      </c>
      <c r="AR602" s="2">
        <v>0.02</v>
      </c>
      <c r="AS602" s="2">
        <v>0</v>
      </c>
      <c r="AT602" s="2">
        <v>95</v>
      </c>
      <c r="AU602" s="2">
        <v>65</v>
      </c>
      <c r="AV602" s="2">
        <v>1</v>
      </c>
      <c r="AW602" s="2">
        <v>1</v>
      </c>
      <c r="AX602" s="2"/>
      <c r="AY602" s="2"/>
      <c r="AZ602" s="2">
        <v>1</v>
      </c>
      <c r="BA602" s="2">
        <v>1</v>
      </c>
      <c r="BB602" s="2">
        <v>1</v>
      </c>
      <c r="BC602" s="2">
        <v>1</v>
      </c>
      <c r="BD602" s="2" t="s">
        <v>6</v>
      </c>
      <c r="BE602" s="2" t="s">
        <v>6</v>
      </c>
      <c r="BF602" s="2" t="s">
        <v>6</v>
      </c>
      <c r="BG602" s="2" t="s">
        <v>6</v>
      </c>
      <c r="BH602" s="2">
        <v>0</v>
      </c>
      <c r="BI602" s="2">
        <v>2</v>
      </c>
      <c r="BJ602" s="2" t="s">
        <v>872</v>
      </c>
      <c r="BK602" s="2"/>
      <c r="BL602" s="2"/>
      <c r="BM602" s="2">
        <v>108001</v>
      </c>
      <c r="BN602" s="2">
        <v>0</v>
      </c>
      <c r="BO602" s="2" t="s">
        <v>6</v>
      </c>
      <c r="BP602" s="2">
        <v>0</v>
      </c>
      <c r="BQ602" s="2">
        <v>3</v>
      </c>
      <c r="BR602" s="2">
        <v>0</v>
      </c>
      <c r="BS602" s="2">
        <v>1</v>
      </c>
      <c r="BT602" s="2">
        <v>1</v>
      </c>
      <c r="BU602" s="2">
        <v>1</v>
      </c>
      <c r="BV602" s="2">
        <v>1</v>
      </c>
      <c r="BW602" s="2">
        <v>1</v>
      </c>
      <c r="BX602" s="2">
        <v>1</v>
      </c>
      <c r="BY602" s="2" t="s">
        <v>6</v>
      </c>
      <c r="BZ602" s="2">
        <v>95</v>
      </c>
      <c r="CA602" s="2">
        <v>65</v>
      </c>
      <c r="CB602" s="2"/>
      <c r="CC602" s="2"/>
      <c r="CD602" s="2"/>
      <c r="CE602" s="2"/>
      <c r="CF602" s="2">
        <v>0</v>
      </c>
      <c r="CG602" s="2">
        <v>0</v>
      </c>
      <c r="CH602" s="2"/>
      <c r="CI602" s="2"/>
      <c r="CJ602" s="2"/>
      <c r="CK602" s="2"/>
      <c r="CL602" s="2"/>
      <c r="CM602" s="2">
        <v>0</v>
      </c>
      <c r="CN602" s="2" t="s">
        <v>6</v>
      </c>
      <c r="CO602" s="2">
        <v>0</v>
      </c>
      <c r="CP602" s="2">
        <f t="shared" si="681"/>
        <v>248.52999999999997</v>
      </c>
      <c r="CQ602" s="2">
        <f t="shared" si="682"/>
        <v>13.6</v>
      </c>
      <c r="CR602" s="2">
        <f t="shared" si="683"/>
        <v>1.78</v>
      </c>
      <c r="CS602" s="2">
        <f t="shared" si="684"/>
        <v>0.26</v>
      </c>
      <c r="CT602" s="2">
        <f t="shared" si="685"/>
        <v>35.340000000000003</v>
      </c>
      <c r="CU602" s="2">
        <f t="shared" si="686"/>
        <v>0</v>
      </c>
      <c r="CV602" s="2">
        <f t="shared" si="687"/>
        <v>3.76</v>
      </c>
      <c r="CW602" s="2">
        <f t="shared" si="688"/>
        <v>0.02</v>
      </c>
      <c r="CX602" s="2">
        <f t="shared" si="689"/>
        <v>0</v>
      </c>
      <c r="CY602" s="2">
        <f t="shared" si="690"/>
        <v>165.71799999999999</v>
      </c>
      <c r="CZ602" s="2">
        <f t="shared" si="691"/>
        <v>113.38600000000001</v>
      </c>
      <c r="DA602" s="2"/>
      <c r="DB602" s="2"/>
      <c r="DC602" s="2" t="s">
        <v>6</v>
      </c>
      <c r="DD602" s="2" t="s">
        <v>6</v>
      </c>
      <c r="DE602" s="2" t="s">
        <v>6</v>
      </c>
      <c r="DF602" s="2" t="s">
        <v>6</v>
      </c>
      <c r="DG602" s="2" t="s">
        <v>6</v>
      </c>
      <c r="DH602" s="2" t="s">
        <v>6</v>
      </c>
      <c r="DI602" s="2" t="s">
        <v>6</v>
      </c>
      <c r="DJ602" s="2" t="s">
        <v>6</v>
      </c>
      <c r="DK602" s="2" t="s">
        <v>6</v>
      </c>
      <c r="DL602" s="2" t="s">
        <v>6</v>
      </c>
      <c r="DM602" s="2" t="s">
        <v>6</v>
      </c>
      <c r="DN602" s="2">
        <v>0</v>
      </c>
      <c r="DO602" s="2">
        <v>0</v>
      </c>
      <c r="DP602" s="2">
        <v>1</v>
      </c>
      <c r="DQ602" s="2">
        <v>1</v>
      </c>
      <c r="DR602" s="2"/>
      <c r="DS602" s="2"/>
      <c r="DT602" s="2"/>
      <c r="DU602" s="2">
        <v>1003</v>
      </c>
      <c r="DV602" s="2" t="s">
        <v>49</v>
      </c>
      <c r="DW602" s="2" t="s">
        <v>49</v>
      </c>
      <c r="DX602" s="2">
        <v>100</v>
      </c>
      <c r="DY602" s="2"/>
      <c r="DZ602" s="2"/>
      <c r="EA602" s="2"/>
      <c r="EB602" s="2"/>
      <c r="EC602" s="2"/>
      <c r="ED602" s="2"/>
      <c r="EE602" s="2">
        <v>16510370</v>
      </c>
      <c r="EF602" s="2">
        <v>3</v>
      </c>
      <c r="EG602" s="2" t="s">
        <v>118</v>
      </c>
      <c r="EH602" s="2">
        <v>0</v>
      </c>
      <c r="EI602" s="2" t="s">
        <v>6</v>
      </c>
      <c r="EJ602" s="2">
        <v>2</v>
      </c>
      <c r="EK602" s="2">
        <v>108001</v>
      </c>
      <c r="EL602" s="2" t="s">
        <v>119</v>
      </c>
      <c r="EM602" s="2" t="s">
        <v>120</v>
      </c>
      <c r="EN602" s="2"/>
      <c r="EO602" s="2" t="s">
        <v>6</v>
      </c>
      <c r="EP602" s="2"/>
      <c r="EQ602" s="2">
        <v>131072</v>
      </c>
      <c r="ER602" s="2">
        <v>50.72</v>
      </c>
      <c r="ES602" s="2">
        <v>13.6</v>
      </c>
      <c r="ET602" s="2">
        <v>1.78</v>
      </c>
      <c r="EU602" s="2">
        <v>0.26</v>
      </c>
      <c r="EV602" s="2">
        <v>35.340000000000003</v>
      </c>
      <c r="EW602" s="2">
        <v>3.76</v>
      </c>
      <c r="EX602" s="2">
        <v>0.02</v>
      </c>
      <c r="EY602" s="2">
        <v>0</v>
      </c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>
        <v>0</v>
      </c>
      <c r="FR602" s="2">
        <f t="shared" si="692"/>
        <v>0</v>
      </c>
      <c r="FS602" s="2">
        <v>0</v>
      </c>
      <c r="FT602" s="2"/>
      <c r="FU602" s="2"/>
      <c r="FV602" s="2"/>
      <c r="FW602" s="2"/>
      <c r="FX602" s="2">
        <v>95</v>
      </c>
      <c r="FY602" s="2">
        <v>65</v>
      </c>
      <c r="FZ602" s="2"/>
      <c r="GA602" s="2" t="s">
        <v>6</v>
      </c>
      <c r="GB602" s="2"/>
      <c r="GC602" s="2"/>
      <c r="GD602" s="2">
        <v>0</v>
      </c>
      <c r="GE602" s="2"/>
      <c r="GF602" s="2">
        <v>-349670202</v>
      </c>
      <c r="GG602" s="2">
        <v>2</v>
      </c>
      <c r="GH602" s="2">
        <v>1</v>
      </c>
      <c r="GI602" s="2">
        <v>-2</v>
      </c>
      <c r="GJ602" s="2">
        <v>0</v>
      </c>
      <c r="GK602" s="2">
        <f>ROUND(R602*(R12)/100,2)</f>
        <v>0</v>
      </c>
      <c r="GL602" s="2">
        <f t="shared" si="693"/>
        <v>0</v>
      </c>
      <c r="GM602" s="2">
        <f t="shared" si="694"/>
        <v>527.64</v>
      </c>
      <c r="GN602" s="2">
        <f t="shared" si="695"/>
        <v>0</v>
      </c>
      <c r="GO602" s="2">
        <f t="shared" si="696"/>
        <v>527.64</v>
      </c>
      <c r="GP602" s="2">
        <f t="shared" si="697"/>
        <v>0</v>
      </c>
      <c r="GQ602" s="2"/>
      <c r="GR602" s="2">
        <v>0</v>
      </c>
      <c r="GS602" s="2">
        <v>3</v>
      </c>
      <c r="GT602" s="2">
        <v>0</v>
      </c>
      <c r="GU602" s="2" t="s">
        <v>6</v>
      </c>
      <c r="GV602" s="2">
        <f t="shared" si="698"/>
        <v>0</v>
      </c>
      <c r="GW602" s="2">
        <v>1</v>
      </c>
      <c r="GX602" s="2">
        <f t="shared" si="699"/>
        <v>0</v>
      </c>
      <c r="GY602" s="2"/>
      <c r="GZ602" s="2"/>
      <c r="HA602" s="2">
        <v>0</v>
      </c>
      <c r="HB602" s="2">
        <v>0</v>
      </c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>
        <v>0</v>
      </c>
      <c r="IL602" s="2"/>
      <c r="IM602" s="2"/>
      <c r="IN602" s="2"/>
      <c r="IO602" s="2"/>
      <c r="IP602" s="2"/>
      <c r="IQ602" s="2"/>
      <c r="IR602" s="2"/>
      <c r="IS602" s="2"/>
      <c r="IT602" s="2"/>
      <c r="IU602" s="2"/>
    </row>
    <row r="603" spans="1:255" x14ac:dyDescent="0.2">
      <c r="A603">
        <v>17</v>
      </c>
      <c r="B603">
        <v>1</v>
      </c>
      <c r="C603">
        <f>ROW(SmtRes!A1164)</f>
        <v>1164</v>
      </c>
      <c r="D603">
        <f>ROW(EtalonRes!A1134)</f>
        <v>1134</v>
      </c>
      <c r="E603" t="s">
        <v>869</v>
      </c>
      <c r="F603" t="s">
        <v>870</v>
      </c>
      <c r="G603" t="s">
        <v>871</v>
      </c>
      <c r="H603" t="s">
        <v>49</v>
      </c>
      <c r="I603">
        <f>ROUND(490/100,9)</f>
        <v>4.9000000000000004</v>
      </c>
      <c r="J603">
        <v>0</v>
      </c>
      <c r="O603">
        <f t="shared" si="661"/>
        <v>1630.35</v>
      </c>
      <c r="P603">
        <f t="shared" si="662"/>
        <v>437.16</v>
      </c>
      <c r="Q603">
        <f t="shared" si="663"/>
        <v>57.22</v>
      </c>
      <c r="R603">
        <f t="shared" si="664"/>
        <v>8.36</v>
      </c>
      <c r="S603">
        <f t="shared" si="665"/>
        <v>1135.97</v>
      </c>
      <c r="T603">
        <f t="shared" si="666"/>
        <v>0</v>
      </c>
      <c r="U603">
        <f t="shared" si="667"/>
        <v>18.423999999999999</v>
      </c>
      <c r="V603">
        <f t="shared" si="668"/>
        <v>9.8000000000000004E-2</v>
      </c>
      <c r="W603">
        <f t="shared" si="669"/>
        <v>0</v>
      </c>
      <c r="X603">
        <f t="shared" si="670"/>
        <v>1087.1099999999999</v>
      </c>
      <c r="Y603">
        <f t="shared" si="671"/>
        <v>743.81</v>
      </c>
      <c r="AA603">
        <v>16697019</v>
      </c>
      <c r="AB603">
        <f t="shared" si="672"/>
        <v>50.72</v>
      </c>
      <c r="AC603">
        <f t="shared" si="673"/>
        <v>13.6</v>
      </c>
      <c r="AD603">
        <f t="shared" si="674"/>
        <v>1.78</v>
      </c>
      <c r="AE603">
        <f t="shared" si="675"/>
        <v>0.26</v>
      </c>
      <c r="AF603">
        <f t="shared" si="676"/>
        <v>35.340000000000003</v>
      </c>
      <c r="AG603">
        <f t="shared" si="677"/>
        <v>0</v>
      </c>
      <c r="AH603">
        <f t="shared" si="678"/>
        <v>3.76</v>
      </c>
      <c r="AI603">
        <f t="shared" si="679"/>
        <v>0.02</v>
      </c>
      <c r="AJ603">
        <f t="shared" si="680"/>
        <v>0</v>
      </c>
      <c r="AK603">
        <v>50.72</v>
      </c>
      <c r="AL603">
        <v>13.6</v>
      </c>
      <c r="AM603">
        <v>1.78</v>
      </c>
      <c r="AN603">
        <v>0.26</v>
      </c>
      <c r="AO603">
        <v>35.340000000000003</v>
      </c>
      <c r="AP603">
        <v>0</v>
      </c>
      <c r="AQ603">
        <v>3.76</v>
      </c>
      <c r="AR603">
        <v>0.02</v>
      </c>
      <c r="AS603">
        <v>0</v>
      </c>
      <c r="AT603">
        <v>95</v>
      </c>
      <c r="AU603">
        <v>65</v>
      </c>
      <c r="AV603">
        <v>1</v>
      </c>
      <c r="AW603">
        <v>1</v>
      </c>
      <c r="AZ603">
        <v>6.56</v>
      </c>
      <c r="BA603">
        <v>6.56</v>
      </c>
      <c r="BB603">
        <v>6.56</v>
      </c>
      <c r="BC603">
        <v>6.56</v>
      </c>
      <c r="BD603" t="s">
        <v>6</v>
      </c>
      <c r="BE603" t="s">
        <v>6</v>
      </c>
      <c r="BF603" t="s">
        <v>6</v>
      </c>
      <c r="BG603" t="s">
        <v>6</v>
      </c>
      <c r="BH603">
        <v>0</v>
      </c>
      <c r="BI603">
        <v>2</v>
      </c>
      <c r="BJ603" t="s">
        <v>872</v>
      </c>
      <c r="BM603">
        <v>108001</v>
      </c>
      <c r="BN603">
        <v>0</v>
      </c>
      <c r="BO603" t="s">
        <v>6</v>
      </c>
      <c r="BP603">
        <v>0</v>
      </c>
      <c r="BQ603">
        <v>3</v>
      </c>
      <c r="BR603">
        <v>0</v>
      </c>
      <c r="BS603">
        <v>6.56</v>
      </c>
      <c r="BT603">
        <v>1</v>
      </c>
      <c r="BU603">
        <v>1</v>
      </c>
      <c r="BV603">
        <v>1</v>
      </c>
      <c r="BW603">
        <v>1</v>
      </c>
      <c r="BX603">
        <v>1</v>
      </c>
      <c r="BY603" t="s">
        <v>6</v>
      </c>
      <c r="BZ603">
        <v>95</v>
      </c>
      <c r="CA603">
        <v>65</v>
      </c>
      <c r="CF603">
        <v>0</v>
      </c>
      <c r="CG603">
        <v>0</v>
      </c>
      <c r="CM603">
        <v>0</v>
      </c>
      <c r="CN603" t="s">
        <v>6</v>
      </c>
      <c r="CO603">
        <v>0</v>
      </c>
      <c r="CP603">
        <f t="shared" si="681"/>
        <v>1630.35</v>
      </c>
      <c r="CQ603">
        <f t="shared" si="682"/>
        <v>89.215999999999994</v>
      </c>
      <c r="CR603">
        <f t="shared" si="683"/>
        <v>11.6768</v>
      </c>
      <c r="CS603">
        <f t="shared" si="684"/>
        <v>1.7056</v>
      </c>
      <c r="CT603">
        <f t="shared" si="685"/>
        <v>231.8304</v>
      </c>
      <c r="CU603">
        <f t="shared" si="686"/>
        <v>0</v>
      </c>
      <c r="CV603">
        <f t="shared" si="687"/>
        <v>3.76</v>
      </c>
      <c r="CW603">
        <f t="shared" si="688"/>
        <v>0.02</v>
      </c>
      <c r="CX603">
        <f t="shared" si="689"/>
        <v>0</v>
      </c>
      <c r="CY603">
        <f t="shared" si="690"/>
        <v>1087.1134999999999</v>
      </c>
      <c r="CZ603">
        <f t="shared" si="691"/>
        <v>743.81449999999995</v>
      </c>
      <c r="DC603" t="s">
        <v>6</v>
      </c>
      <c r="DD603" t="s">
        <v>6</v>
      </c>
      <c r="DE603" t="s">
        <v>6</v>
      </c>
      <c r="DF603" t="s">
        <v>6</v>
      </c>
      <c r="DG603" t="s">
        <v>6</v>
      </c>
      <c r="DH603" t="s">
        <v>6</v>
      </c>
      <c r="DI603" t="s">
        <v>6</v>
      </c>
      <c r="DJ603" t="s">
        <v>6</v>
      </c>
      <c r="DK603" t="s">
        <v>6</v>
      </c>
      <c r="DL603" t="s">
        <v>6</v>
      </c>
      <c r="DM603" t="s">
        <v>6</v>
      </c>
      <c r="DN603">
        <v>0</v>
      </c>
      <c r="DO603">
        <v>0</v>
      </c>
      <c r="DP603">
        <v>1</v>
      </c>
      <c r="DQ603">
        <v>1</v>
      </c>
      <c r="DU603">
        <v>1003</v>
      </c>
      <c r="DV603" t="s">
        <v>49</v>
      </c>
      <c r="DW603" t="s">
        <v>49</v>
      </c>
      <c r="DX603">
        <v>100</v>
      </c>
      <c r="EE603">
        <v>16510370</v>
      </c>
      <c r="EF603">
        <v>3</v>
      </c>
      <c r="EG603" t="s">
        <v>118</v>
      </c>
      <c r="EH603">
        <v>0</v>
      </c>
      <c r="EI603" t="s">
        <v>6</v>
      </c>
      <c r="EJ603">
        <v>2</v>
      </c>
      <c r="EK603">
        <v>108001</v>
      </c>
      <c r="EL603" t="s">
        <v>119</v>
      </c>
      <c r="EM603" t="s">
        <v>120</v>
      </c>
      <c r="EO603" t="s">
        <v>6</v>
      </c>
      <c r="EQ603">
        <v>131072</v>
      </c>
      <c r="ER603">
        <v>50.72</v>
      </c>
      <c r="ES603">
        <v>13.6</v>
      </c>
      <c r="ET603">
        <v>1.78</v>
      </c>
      <c r="EU603">
        <v>0.26</v>
      </c>
      <c r="EV603">
        <v>35.340000000000003</v>
      </c>
      <c r="EW603">
        <v>3.76</v>
      </c>
      <c r="EX603">
        <v>0.02</v>
      </c>
      <c r="EY603">
        <v>0</v>
      </c>
      <c r="FQ603">
        <v>0</v>
      </c>
      <c r="FR603">
        <f t="shared" si="692"/>
        <v>0</v>
      </c>
      <c r="FS603">
        <v>0</v>
      </c>
      <c r="FX603">
        <v>95</v>
      </c>
      <c r="FY603">
        <v>65</v>
      </c>
      <c r="GA603" t="s">
        <v>6</v>
      </c>
      <c r="GD603">
        <v>0</v>
      </c>
      <c r="GF603">
        <v>-349670202</v>
      </c>
      <c r="GG603">
        <v>1</v>
      </c>
      <c r="GH603">
        <v>1</v>
      </c>
      <c r="GI603">
        <v>4</v>
      </c>
      <c r="GJ603">
        <v>0</v>
      </c>
      <c r="GK603">
        <f>ROUND(R603*(S12)/100,2)</f>
        <v>0</v>
      </c>
      <c r="GL603">
        <f t="shared" si="693"/>
        <v>0</v>
      </c>
      <c r="GM603">
        <f t="shared" si="694"/>
        <v>3461.27</v>
      </c>
      <c r="GN603">
        <f t="shared" si="695"/>
        <v>0</v>
      </c>
      <c r="GO603">
        <f t="shared" si="696"/>
        <v>3461.27</v>
      </c>
      <c r="GP603">
        <f t="shared" si="697"/>
        <v>0</v>
      </c>
      <c r="GR603">
        <v>0</v>
      </c>
      <c r="GS603">
        <v>3</v>
      </c>
      <c r="GT603">
        <v>0</v>
      </c>
      <c r="GU603" t="s">
        <v>6</v>
      </c>
      <c r="GV603">
        <f t="shared" si="698"/>
        <v>0</v>
      </c>
      <c r="GW603">
        <v>1</v>
      </c>
      <c r="GX603">
        <f t="shared" si="699"/>
        <v>0</v>
      </c>
      <c r="HA603">
        <v>0</v>
      </c>
      <c r="HB603">
        <v>0</v>
      </c>
      <c r="IK603">
        <v>0</v>
      </c>
    </row>
    <row r="604" spans="1:255" x14ac:dyDescent="0.2">
      <c r="A604" s="2">
        <v>18</v>
      </c>
      <c r="B604" s="2">
        <v>1</v>
      </c>
      <c r="C604" s="2">
        <v>1154</v>
      </c>
      <c r="D604" s="2"/>
      <c r="E604" s="2" t="s">
        <v>873</v>
      </c>
      <c r="F604" s="2" t="s">
        <v>836</v>
      </c>
      <c r="G604" s="2" t="s">
        <v>837</v>
      </c>
      <c r="H604" s="2" t="s">
        <v>838</v>
      </c>
      <c r="I604" s="2">
        <f>I602*J604</f>
        <v>0.49</v>
      </c>
      <c r="J604" s="2">
        <v>9.9999999999999992E-2</v>
      </c>
      <c r="K604" s="2"/>
      <c r="L604" s="2"/>
      <c r="M604" s="2"/>
      <c r="N604" s="2"/>
      <c r="O604" s="2">
        <f t="shared" si="661"/>
        <v>3391</v>
      </c>
      <c r="P604" s="2">
        <f t="shared" si="662"/>
        <v>3391</v>
      </c>
      <c r="Q604" s="2">
        <f t="shared" si="663"/>
        <v>0</v>
      </c>
      <c r="R604" s="2">
        <f t="shared" si="664"/>
        <v>0</v>
      </c>
      <c r="S604" s="2">
        <f t="shared" si="665"/>
        <v>0</v>
      </c>
      <c r="T604" s="2">
        <f t="shared" si="666"/>
        <v>0</v>
      </c>
      <c r="U604" s="2">
        <f t="shared" si="667"/>
        <v>0</v>
      </c>
      <c r="V604" s="2">
        <f t="shared" si="668"/>
        <v>0</v>
      </c>
      <c r="W604" s="2">
        <f t="shared" si="669"/>
        <v>0</v>
      </c>
      <c r="X604" s="2">
        <f t="shared" si="670"/>
        <v>0</v>
      </c>
      <c r="Y604" s="2">
        <f t="shared" si="671"/>
        <v>0</v>
      </c>
      <c r="Z604" s="2"/>
      <c r="AA604" s="2">
        <v>16697018</v>
      </c>
      <c r="AB604" s="2">
        <f t="shared" si="672"/>
        <v>6920.41</v>
      </c>
      <c r="AC604" s="2">
        <f t="shared" si="673"/>
        <v>6920.41</v>
      </c>
      <c r="AD604" s="2">
        <f t="shared" si="674"/>
        <v>0</v>
      </c>
      <c r="AE604" s="2">
        <f t="shared" si="675"/>
        <v>0</v>
      </c>
      <c r="AF604" s="2">
        <f t="shared" si="676"/>
        <v>0</v>
      </c>
      <c r="AG604" s="2">
        <f t="shared" si="677"/>
        <v>0</v>
      </c>
      <c r="AH604" s="2">
        <f t="shared" si="678"/>
        <v>0</v>
      </c>
      <c r="AI604" s="2">
        <f t="shared" si="679"/>
        <v>0</v>
      </c>
      <c r="AJ604" s="2">
        <f t="shared" si="680"/>
        <v>0</v>
      </c>
      <c r="AK604" s="2">
        <v>6920.41</v>
      </c>
      <c r="AL604" s="2">
        <v>6920.41</v>
      </c>
      <c r="AM604" s="2">
        <v>0</v>
      </c>
      <c r="AN604" s="2">
        <v>0</v>
      </c>
      <c r="AO604" s="2">
        <v>0</v>
      </c>
      <c r="AP604" s="2">
        <v>0</v>
      </c>
      <c r="AQ604" s="2">
        <v>0</v>
      </c>
      <c r="AR604" s="2">
        <v>0</v>
      </c>
      <c r="AS604" s="2">
        <v>0</v>
      </c>
      <c r="AT604" s="2">
        <v>95</v>
      </c>
      <c r="AU604" s="2">
        <v>65</v>
      </c>
      <c r="AV604" s="2">
        <v>1</v>
      </c>
      <c r="AW604" s="2">
        <v>1</v>
      </c>
      <c r="AX604" s="2"/>
      <c r="AY604" s="2"/>
      <c r="AZ604" s="2">
        <v>1</v>
      </c>
      <c r="BA604" s="2">
        <v>1</v>
      </c>
      <c r="BB604" s="2">
        <v>1</v>
      </c>
      <c r="BC604" s="2">
        <v>1</v>
      </c>
      <c r="BD604" s="2" t="s">
        <v>6</v>
      </c>
      <c r="BE604" s="2" t="s">
        <v>6</v>
      </c>
      <c r="BF604" s="2" t="s">
        <v>6</v>
      </c>
      <c r="BG604" s="2" t="s">
        <v>6</v>
      </c>
      <c r="BH604" s="2">
        <v>3</v>
      </c>
      <c r="BI604" s="2">
        <v>2</v>
      </c>
      <c r="BJ604" s="2" t="s">
        <v>839</v>
      </c>
      <c r="BK604" s="2"/>
      <c r="BL604" s="2"/>
      <c r="BM604" s="2">
        <v>108001</v>
      </c>
      <c r="BN604" s="2">
        <v>0</v>
      </c>
      <c r="BO604" s="2" t="s">
        <v>6</v>
      </c>
      <c r="BP604" s="2">
        <v>0</v>
      </c>
      <c r="BQ604" s="2">
        <v>3</v>
      </c>
      <c r="BR604" s="2">
        <v>0</v>
      </c>
      <c r="BS604" s="2">
        <v>1</v>
      </c>
      <c r="BT604" s="2">
        <v>1</v>
      </c>
      <c r="BU604" s="2">
        <v>1</v>
      </c>
      <c r="BV604" s="2">
        <v>1</v>
      </c>
      <c r="BW604" s="2">
        <v>1</v>
      </c>
      <c r="BX604" s="2">
        <v>1</v>
      </c>
      <c r="BY604" s="2" t="s">
        <v>6</v>
      </c>
      <c r="BZ604" s="2">
        <v>95</v>
      </c>
      <c r="CA604" s="2">
        <v>65</v>
      </c>
      <c r="CB604" s="2"/>
      <c r="CC604" s="2"/>
      <c r="CD604" s="2"/>
      <c r="CE604" s="2"/>
      <c r="CF604" s="2">
        <v>0</v>
      </c>
      <c r="CG604" s="2">
        <v>0</v>
      </c>
      <c r="CH604" s="2"/>
      <c r="CI604" s="2"/>
      <c r="CJ604" s="2"/>
      <c r="CK604" s="2"/>
      <c r="CL604" s="2"/>
      <c r="CM604" s="2">
        <v>0</v>
      </c>
      <c r="CN604" s="2" t="s">
        <v>6</v>
      </c>
      <c r="CO604" s="2">
        <v>0</v>
      </c>
      <c r="CP604" s="2">
        <f t="shared" si="681"/>
        <v>3391</v>
      </c>
      <c r="CQ604" s="2">
        <f t="shared" si="682"/>
        <v>6920.41</v>
      </c>
      <c r="CR604" s="2">
        <f t="shared" si="683"/>
        <v>0</v>
      </c>
      <c r="CS604" s="2">
        <f t="shared" si="684"/>
        <v>0</v>
      </c>
      <c r="CT604" s="2">
        <f t="shared" si="685"/>
        <v>0</v>
      </c>
      <c r="CU604" s="2">
        <f t="shared" si="686"/>
        <v>0</v>
      </c>
      <c r="CV604" s="2">
        <f t="shared" si="687"/>
        <v>0</v>
      </c>
      <c r="CW604" s="2">
        <f t="shared" si="688"/>
        <v>0</v>
      </c>
      <c r="CX604" s="2">
        <f t="shared" si="689"/>
        <v>0</v>
      </c>
      <c r="CY604" s="2">
        <f t="shared" si="690"/>
        <v>0</v>
      </c>
      <c r="CZ604" s="2">
        <f t="shared" si="691"/>
        <v>0</v>
      </c>
      <c r="DA604" s="2"/>
      <c r="DB604" s="2"/>
      <c r="DC604" s="2" t="s">
        <v>6</v>
      </c>
      <c r="DD604" s="2" t="s">
        <v>6</v>
      </c>
      <c r="DE604" s="2" t="s">
        <v>6</v>
      </c>
      <c r="DF604" s="2" t="s">
        <v>6</v>
      </c>
      <c r="DG604" s="2" t="s">
        <v>6</v>
      </c>
      <c r="DH604" s="2" t="s">
        <v>6</v>
      </c>
      <c r="DI604" s="2" t="s">
        <v>6</v>
      </c>
      <c r="DJ604" s="2" t="s">
        <v>6</v>
      </c>
      <c r="DK604" s="2" t="s">
        <v>6</v>
      </c>
      <c r="DL604" s="2" t="s">
        <v>6</v>
      </c>
      <c r="DM604" s="2" t="s">
        <v>6</v>
      </c>
      <c r="DN604" s="2">
        <v>0</v>
      </c>
      <c r="DO604" s="2">
        <v>0</v>
      </c>
      <c r="DP604" s="2">
        <v>1</v>
      </c>
      <c r="DQ604" s="2">
        <v>1</v>
      </c>
      <c r="DR604" s="2"/>
      <c r="DS604" s="2"/>
      <c r="DT604" s="2"/>
      <c r="DU604" s="2">
        <v>1013</v>
      </c>
      <c r="DV604" s="2" t="s">
        <v>838</v>
      </c>
      <c r="DW604" s="2" t="s">
        <v>840</v>
      </c>
      <c r="DX604" s="2">
        <v>1</v>
      </c>
      <c r="DY604" s="2"/>
      <c r="DZ604" s="2"/>
      <c r="EA604" s="2"/>
      <c r="EB604" s="2"/>
      <c r="EC604" s="2"/>
      <c r="ED604" s="2"/>
      <c r="EE604" s="2">
        <v>16510370</v>
      </c>
      <c r="EF604" s="2">
        <v>3</v>
      </c>
      <c r="EG604" s="2" t="s">
        <v>118</v>
      </c>
      <c r="EH604" s="2">
        <v>0</v>
      </c>
      <c r="EI604" s="2" t="s">
        <v>6</v>
      </c>
      <c r="EJ604" s="2">
        <v>2</v>
      </c>
      <c r="EK604" s="2">
        <v>108001</v>
      </c>
      <c r="EL604" s="2" t="s">
        <v>119</v>
      </c>
      <c r="EM604" s="2" t="s">
        <v>120</v>
      </c>
      <c r="EN604" s="2"/>
      <c r="EO604" s="2" t="s">
        <v>6</v>
      </c>
      <c r="EP604" s="2"/>
      <c r="EQ604" s="2">
        <v>0</v>
      </c>
      <c r="ER604" s="2">
        <v>6920.41</v>
      </c>
      <c r="ES604" s="2">
        <v>6920.41</v>
      </c>
      <c r="ET604" s="2">
        <v>0</v>
      </c>
      <c r="EU604" s="2">
        <v>0</v>
      </c>
      <c r="EV604" s="2">
        <v>0</v>
      </c>
      <c r="EW604" s="2">
        <v>0</v>
      </c>
      <c r="EX604" s="2">
        <v>0</v>
      </c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>
        <v>0</v>
      </c>
      <c r="FR604" s="2">
        <f t="shared" si="692"/>
        <v>0</v>
      </c>
      <c r="FS604" s="2">
        <v>0</v>
      </c>
      <c r="FT604" s="2"/>
      <c r="FU604" s="2"/>
      <c r="FV604" s="2"/>
      <c r="FW604" s="2"/>
      <c r="FX604" s="2">
        <v>95</v>
      </c>
      <c r="FY604" s="2">
        <v>65</v>
      </c>
      <c r="FZ604" s="2"/>
      <c r="GA604" s="2" t="s">
        <v>6</v>
      </c>
      <c r="GB604" s="2"/>
      <c r="GC604" s="2"/>
      <c r="GD604" s="2">
        <v>0</v>
      </c>
      <c r="GE604" s="2"/>
      <c r="GF604" s="2">
        <v>559331636</v>
      </c>
      <c r="GG604" s="2">
        <v>2</v>
      </c>
      <c r="GH604" s="2">
        <v>1</v>
      </c>
      <c r="GI604" s="2">
        <v>-2</v>
      </c>
      <c r="GJ604" s="2">
        <v>0</v>
      </c>
      <c r="GK604" s="2">
        <f>ROUND(R604*(R12)/100,2)</f>
        <v>0</v>
      </c>
      <c r="GL604" s="2">
        <f t="shared" si="693"/>
        <v>0</v>
      </c>
      <c r="GM604" s="2">
        <f t="shared" si="694"/>
        <v>3391</v>
      </c>
      <c r="GN604" s="2">
        <f t="shared" si="695"/>
        <v>0</v>
      </c>
      <c r="GO604" s="2">
        <f t="shared" si="696"/>
        <v>3391</v>
      </c>
      <c r="GP604" s="2">
        <f t="shared" si="697"/>
        <v>0</v>
      </c>
      <c r="GQ604" s="2"/>
      <c r="GR604" s="2">
        <v>0</v>
      </c>
      <c r="GS604" s="2">
        <v>3</v>
      </c>
      <c r="GT604" s="2">
        <v>0</v>
      </c>
      <c r="GU604" s="2" t="s">
        <v>6</v>
      </c>
      <c r="GV604" s="2">
        <f t="shared" si="698"/>
        <v>0</v>
      </c>
      <c r="GW604" s="2">
        <v>1</v>
      </c>
      <c r="GX604" s="2">
        <f t="shared" si="699"/>
        <v>0</v>
      </c>
      <c r="GY604" s="2"/>
      <c r="GZ604" s="2"/>
      <c r="HA604" s="2">
        <v>0</v>
      </c>
      <c r="HB604" s="2">
        <v>0</v>
      </c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>
        <v>0</v>
      </c>
      <c r="IL604" s="2"/>
      <c r="IM604" s="2"/>
      <c r="IN604" s="2"/>
      <c r="IO604" s="2"/>
      <c r="IP604" s="2"/>
      <c r="IQ604" s="2"/>
      <c r="IR604" s="2"/>
      <c r="IS604" s="2"/>
      <c r="IT604" s="2"/>
      <c r="IU604" s="2"/>
    </row>
    <row r="605" spans="1:255" x14ac:dyDescent="0.2">
      <c r="A605">
        <v>18</v>
      </c>
      <c r="B605">
        <v>1</v>
      </c>
      <c r="C605">
        <v>1163</v>
      </c>
      <c r="E605" t="s">
        <v>873</v>
      </c>
      <c r="F605" t="s">
        <v>836</v>
      </c>
      <c r="G605" t="s">
        <v>837</v>
      </c>
      <c r="H605" t="s">
        <v>838</v>
      </c>
      <c r="I605">
        <f>I603*J605</f>
        <v>0.49</v>
      </c>
      <c r="J605">
        <v>9.9999999999999992E-2</v>
      </c>
      <c r="O605">
        <f t="shared" si="661"/>
        <v>22244.97</v>
      </c>
      <c r="P605">
        <f t="shared" si="662"/>
        <v>22244.97</v>
      </c>
      <c r="Q605">
        <f t="shared" si="663"/>
        <v>0</v>
      </c>
      <c r="R605">
        <f t="shared" si="664"/>
        <v>0</v>
      </c>
      <c r="S605">
        <f t="shared" si="665"/>
        <v>0</v>
      </c>
      <c r="T605">
        <f t="shared" si="666"/>
        <v>0</v>
      </c>
      <c r="U605">
        <f t="shared" si="667"/>
        <v>0</v>
      </c>
      <c r="V605">
        <f t="shared" si="668"/>
        <v>0</v>
      </c>
      <c r="W605">
        <f t="shared" si="669"/>
        <v>0</v>
      </c>
      <c r="X605">
        <f t="shared" si="670"/>
        <v>0</v>
      </c>
      <c r="Y605">
        <f t="shared" si="671"/>
        <v>0</v>
      </c>
      <c r="AA605">
        <v>16697019</v>
      </c>
      <c r="AB605">
        <f t="shared" si="672"/>
        <v>6920.41</v>
      </c>
      <c r="AC605">
        <f t="shared" si="673"/>
        <v>6920.41</v>
      </c>
      <c r="AD605">
        <f t="shared" si="674"/>
        <v>0</v>
      </c>
      <c r="AE605">
        <f t="shared" si="675"/>
        <v>0</v>
      </c>
      <c r="AF605">
        <f t="shared" si="676"/>
        <v>0</v>
      </c>
      <c r="AG605">
        <f t="shared" si="677"/>
        <v>0</v>
      </c>
      <c r="AH605">
        <f t="shared" si="678"/>
        <v>0</v>
      </c>
      <c r="AI605">
        <f t="shared" si="679"/>
        <v>0</v>
      </c>
      <c r="AJ605">
        <f t="shared" si="680"/>
        <v>0</v>
      </c>
      <c r="AK605">
        <v>6920.41</v>
      </c>
      <c r="AL605">
        <v>6920.41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95</v>
      </c>
      <c r="AU605">
        <v>65</v>
      </c>
      <c r="AV605">
        <v>1</v>
      </c>
      <c r="AW605">
        <v>1</v>
      </c>
      <c r="AZ605">
        <v>6.56</v>
      </c>
      <c r="BA605">
        <v>1</v>
      </c>
      <c r="BB605">
        <v>1</v>
      </c>
      <c r="BC605">
        <v>6.56</v>
      </c>
      <c r="BD605" t="s">
        <v>6</v>
      </c>
      <c r="BE605" t="s">
        <v>6</v>
      </c>
      <c r="BF605" t="s">
        <v>6</v>
      </c>
      <c r="BG605" t="s">
        <v>6</v>
      </c>
      <c r="BH605">
        <v>3</v>
      </c>
      <c r="BI605">
        <v>2</v>
      </c>
      <c r="BJ605" t="s">
        <v>839</v>
      </c>
      <c r="BM605">
        <v>108001</v>
      </c>
      <c r="BN605">
        <v>0</v>
      </c>
      <c r="BO605" t="s">
        <v>6</v>
      </c>
      <c r="BP605">
        <v>0</v>
      </c>
      <c r="BQ605">
        <v>3</v>
      </c>
      <c r="BR605">
        <v>0</v>
      </c>
      <c r="BS605">
        <v>1</v>
      </c>
      <c r="BT605">
        <v>1</v>
      </c>
      <c r="BU605">
        <v>1</v>
      </c>
      <c r="BV605">
        <v>1</v>
      </c>
      <c r="BW605">
        <v>1</v>
      </c>
      <c r="BX605">
        <v>1</v>
      </c>
      <c r="BY605" t="s">
        <v>6</v>
      </c>
      <c r="BZ605">
        <v>95</v>
      </c>
      <c r="CA605">
        <v>65</v>
      </c>
      <c r="CF605">
        <v>0</v>
      </c>
      <c r="CG605">
        <v>0</v>
      </c>
      <c r="CM605">
        <v>0</v>
      </c>
      <c r="CN605" t="s">
        <v>6</v>
      </c>
      <c r="CO605">
        <v>0</v>
      </c>
      <c r="CP605">
        <f t="shared" si="681"/>
        <v>22244.97</v>
      </c>
      <c r="CQ605">
        <f t="shared" si="682"/>
        <v>45397.889599999995</v>
      </c>
      <c r="CR605">
        <f t="shared" si="683"/>
        <v>0</v>
      </c>
      <c r="CS605">
        <f t="shared" si="684"/>
        <v>0</v>
      </c>
      <c r="CT605">
        <f t="shared" si="685"/>
        <v>0</v>
      </c>
      <c r="CU605">
        <f t="shared" si="686"/>
        <v>0</v>
      </c>
      <c r="CV605">
        <f t="shared" si="687"/>
        <v>0</v>
      </c>
      <c r="CW605">
        <f t="shared" si="688"/>
        <v>0</v>
      </c>
      <c r="CX605">
        <f t="shared" si="689"/>
        <v>0</v>
      </c>
      <c r="CY605">
        <f t="shared" si="690"/>
        <v>0</v>
      </c>
      <c r="CZ605">
        <f t="shared" si="691"/>
        <v>0</v>
      </c>
      <c r="DC605" t="s">
        <v>6</v>
      </c>
      <c r="DD605" t="s">
        <v>6</v>
      </c>
      <c r="DE605" t="s">
        <v>6</v>
      </c>
      <c r="DF605" t="s">
        <v>6</v>
      </c>
      <c r="DG605" t="s">
        <v>6</v>
      </c>
      <c r="DH605" t="s">
        <v>6</v>
      </c>
      <c r="DI605" t="s">
        <v>6</v>
      </c>
      <c r="DJ605" t="s">
        <v>6</v>
      </c>
      <c r="DK605" t="s">
        <v>6</v>
      </c>
      <c r="DL605" t="s">
        <v>6</v>
      </c>
      <c r="DM605" t="s">
        <v>6</v>
      </c>
      <c r="DN605">
        <v>0</v>
      </c>
      <c r="DO605">
        <v>0</v>
      </c>
      <c r="DP605">
        <v>1</v>
      </c>
      <c r="DQ605">
        <v>1</v>
      </c>
      <c r="DU605">
        <v>1013</v>
      </c>
      <c r="DV605" t="s">
        <v>838</v>
      </c>
      <c r="DW605" t="s">
        <v>840</v>
      </c>
      <c r="DX605">
        <v>1</v>
      </c>
      <c r="EE605">
        <v>16510370</v>
      </c>
      <c r="EF605">
        <v>3</v>
      </c>
      <c r="EG605" t="s">
        <v>118</v>
      </c>
      <c r="EH605">
        <v>0</v>
      </c>
      <c r="EI605" t="s">
        <v>6</v>
      </c>
      <c r="EJ605">
        <v>2</v>
      </c>
      <c r="EK605">
        <v>108001</v>
      </c>
      <c r="EL605" t="s">
        <v>119</v>
      </c>
      <c r="EM605" t="s">
        <v>120</v>
      </c>
      <c r="EO605" t="s">
        <v>6</v>
      </c>
      <c r="EQ605">
        <v>0</v>
      </c>
      <c r="ER605">
        <v>6920.41</v>
      </c>
      <c r="ES605">
        <v>6920.41</v>
      </c>
      <c r="ET605">
        <v>0</v>
      </c>
      <c r="EU605">
        <v>0</v>
      </c>
      <c r="EV605">
        <v>0</v>
      </c>
      <c r="EW605">
        <v>0</v>
      </c>
      <c r="EX605">
        <v>0</v>
      </c>
      <c r="FQ605">
        <v>0</v>
      </c>
      <c r="FR605">
        <f t="shared" si="692"/>
        <v>0</v>
      </c>
      <c r="FS605">
        <v>0</v>
      </c>
      <c r="FX605">
        <v>95</v>
      </c>
      <c r="FY605">
        <v>65</v>
      </c>
      <c r="GA605" t="s">
        <v>6</v>
      </c>
      <c r="GD605">
        <v>0</v>
      </c>
      <c r="GF605">
        <v>559331636</v>
      </c>
      <c r="GG605">
        <v>1</v>
      </c>
      <c r="GH605">
        <v>1</v>
      </c>
      <c r="GI605">
        <v>4</v>
      </c>
      <c r="GJ605">
        <v>0</v>
      </c>
      <c r="GK605">
        <f>ROUND(R605*(S12)/100,2)</f>
        <v>0</v>
      </c>
      <c r="GL605">
        <f t="shared" si="693"/>
        <v>0</v>
      </c>
      <c r="GM605">
        <f t="shared" si="694"/>
        <v>22244.97</v>
      </c>
      <c r="GN605">
        <f t="shared" si="695"/>
        <v>0</v>
      </c>
      <c r="GO605">
        <f t="shared" si="696"/>
        <v>22244.97</v>
      </c>
      <c r="GP605">
        <f t="shared" si="697"/>
        <v>0</v>
      </c>
      <c r="GR605">
        <v>0</v>
      </c>
      <c r="GS605">
        <v>3</v>
      </c>
      <c r="GT605">
        <v>0</v>
      </c>
      <c r="GU605" t="s">
        <v>6</v>
      </c>
      <c r="GV605">
        <f t="shared" si="698"/>
        <v>0</v>
      </c>
      <c r="GW605">
        <v>1</v>
      </c>
      <c r="GX605">
        <f t="shared" si="699"/>
        <v>0</v>
      </c>
      <c r="HA605">
        <v>0</v>
      </c>
      <c r="HB605">
        <v>0</v>
      </c>
      <c r="IK605">
        <v>0</v>
      </c>
    </row>
    <row r="606" spans="1:255" x14ac:dyDescent="0.2">
      <c r="A606" s="2">
        <v>17</v>
      </c>
      <c r="B606" s="2">
        <v>1</v>
      </c>
      <c r="C606" s="2">
        <f>ROW(SmtRes!A1171)</f>
        <v>1171</v>
      </c>
      <c r="D606" s="2">
        <f>ROW(EtalonRes!A1140)</f>
        <v>1140</v>
      </c>
      <c r="E606" s="2" t="s">
        <v>874</v>
      </c>
      <c r="F606" s="2" t="s">
        <v>875</v>
      </c>
      <c r="G606" s="2" t="s">
        <v>876</v>
      </c>
      <c r="H606" s="2" t="s">
        <v>49</v>
      </c>
      <c r="I606" s="2">
        <f>ROUND(490/100,9)</f>
        <v>4.9000000000000004</v>
      </c>
      <c r="J606" s="2">
        <v>0</v>
      </c>
      <c r="K606" s="2"/>
      <c r="L606" s="2"/>
      <c r="M606" s="2"/>
      <c r="N606" s="2"/>
      <c r="O606" s="2">
        <f t="shared" si="661"/>
        <v>1013.13</v>
      </c>
      <c r="P606" s="2">
        <f t="shared" si="662"/>
        <v>252.5</v>
      </c>
      <c r="Q606" s="2">
        <f t="shared" si="663"/>
        <v>1.52</v>
      </c>
      <c r="R606" s="2">
        <f t="shared" si="664"/>
        <v>0.69</v>
      </c>
      <c r="S606" s="2">
        <f t="shared" si="665"/>
        <v>759.11</v>
      </c>
      <c r="T606" s="2">
        <f t="shared" si="666"/>
        <v>0</v>
      </c>
      <c r="U606" s="2">
        <f t="shared" si="667"/>
        <v>79.820999999999998</v>
      </c>
      <c r="V606" s="2">
        <f t="shared" si="668"/>
        <v>4.9000000000000002E-2</v>
      </c>
      <c r="W606" s="2">
        <f t="shared" si="669"/>
        <v>0</v>
      </c>
      <c r="X606" s="2">
        <f t="shared" si="670"/>
        <v>721.81</v>
      </c>
      <c r="Y606" s="2">
        <f t="shared" si="671"/>
        <v>493.87</v>
      </c>
      <c r="Z606" s="2"/>
      <c r="AA606" s="2">
        <v>16697018</v>
      </c>
      <c r="AB606" s="2">
        <f t="shared" si="672"/>
        <v>206.76</v>
      </c>
      <c r="AC606" s="2">
        <f t="shared" si="673"/>
        <v>51.53</v>
      </c>
      <c r="AD606" s="2">
        <f t="shared" si="674"/>
        <v>0.31</v>
      </c>
      <c r="AE606" s="2">
        <f t="shared" si="675"/>
        <v>0.14000000000000001</v>
      </c>
      <c r="AF606" s="2">
        <f t="shared" si="676"/>
        <v>154.91999999999999</v>
      </c>
      <c r="AG606" s="2">
        <f t="shared" si="677"/>
        <v>0</v>
      </c>
      <c r="AH606" s="2">
        <f t="shared" si="678"/>
        <v>16.29</v>
      </c>
      <c r="AI606" s="2">
        <f t="shared" si="679"/>
        <v>0.01</v>
      </c>
      <c r="AJ606" s="2">
        <f t="shared" si="680"/>
        <v>0</v>
      </c>
      <c r="AK606" s="2">
        <v>206.76</v>
      </c>
      <c r="AL606" s="2">
        <v>51.53</v>
      </c>
      <c r="AM606" s="2">
        <v>0.31</v>
      </c>
      <c r="AN606" s="2">
        <v>0.14000000000000001</v>
      </c>
      <c r="AO606" s="2">
        <v>154.91999999999999</v>
      </c>
      <c r="AP606" s="2">
        <v>0</v>
      </c>
      <c r="AQ606" s="2">
        <v>16.29</v>
      </c>
      <c r="AR606" s="2">
        <v>0.01</v>
      </c>
      <c r="AS606" s="2">
        <v>0</v>
      </c>
      <c r="AT606" s="2">
        <v>95</v>
      </c>
      <c r="AU606" s="2">
        <v>65</v>
      </c>
      <c r="AV606" s="2">
        <v>1</v>
      </c>
      <c r="AW606" s="2">
        <v>1</v>
      </c>
      <c r="AX606" s="2"/>
      <c r="AY606" s="2"/>
      <c r="AZ606" s="2">
        <v>1</v>
      </c>
      <c r="BA606" s="2">
        <v>1</v>
      </c>
      <c r="BB606" s="2">
        <v>1</v>
      </c>
      <c r="BC606" s="2">
        <v>1</v>
      </c>
      <c r="BD606" s="2" t="s">
        <v>6</v>
      </c>
      <c r="BE606" s="2" t="s">
        <v>6</v>
      </c>
      <c r="BF606" s="2" t="s">
        <v>6</v>
      </c>
      <c r="BG606" s="2" t="s">
        <v>6</v>
      </c>
      <c r="BH606" s="2">
        <v>0</v>
      </c>
      <c r="BI606" s="2">
        <v>2</v>
      </c>
      <c r="BJ606" s="2" t="s">
        <v>877</v>
      </c>
      <c r="BK606" s="2"/>
      <c r="BL606" s="2"/>
      <c r="BM606" s="2">
        <v>108001</v>
      </c>
      <c r="BN606" s="2">
        <v>0</v>
      </c>
      <c r="BO606" s="2" t="s">
        <v>6</v>
      </c>
      <c r="BP606" s="2">
        <v>0</v>
      </c>
      <c r="BQ606" s="2">
        <v>3</v>
      </c>
      <c r="BR606" s="2">
        <v>0</v>
      </c>
      <c r="BS606" s="2">
        <v>1</v>
      </c>
      <c r="BT606" s="2">
        <v>1</v>
      </c>
      <c r="BU606" s="2">
        <v>1</v>
      </c>
      <c r="BV606" s="2">
        <v>1</v>
      </c>
      <c r="BW606" s="2">
        <v>1</v>
      </c>
      <c r="BX606" s="2">
        <v>1</v>
      </c>
      <c r="BY606" s="2" t="s">
        <v>6</v>
      </c>
      <c r="BZ606" s="2">
        <v>95</v>
      </c>
      <c r="CA606" s="2">
        <v>65</v>
      </c>
      <c r="CB606" s="2"/>
      <c r="CC606" s="2"/>
      <c r="CD606" s="2"/>
      <c r="CE606" s="2"/>
      <c r="CF606" s="2">
        <v>0</v>
      </c>
      <c r="CG606" s="2">
        <v>0</v>
      </c>
      <c r="CH606" s="2"/>
      <c r="CI606" s="2"/>
      <c r="CJ606" s="2"/>
      <c r="CK606" s="2"/>
      <c r="CL606" s="2"/>
      <c r="CM606" s="2">
        <v>0</v>
      </c>
      <c r="CN606" s="2" t="s">
        <v>6</v>
      </c>
      <c r="CO606" s="2">
        <v>0</v>
      </c>
      <c r="CP606" s="2">
        <f t="shared" si="681"/>
        <v>1013.13</v>
      </c>
      <c r="CQ606" s="2">
        <f t="shared" si="682"/>
        <v>51.53</v>
      </c>
      <c r="CR606" s="2">
        <f t="shared" si="683"/>
        <v>0.31</v>
      </c>
      <c r="CS606" s="2">
        <f t="shared" si="684"/>
        <v>0.14000000000000001</v>
      </c>
      <c r="CT606" s="2">
        <f t="shared" si="685"/>
        <v>154.91999999999999</v>
      </c>
      <c r="CU606" s="2">
        <f t="shared" si="686"/>
        <v>0</v>
      </c>
      <c r="CV606" s="2">
        <f t="shared" si="687"/>
        <v>16.29</v>
      </c>
      <c r="CW606" s="2">
        <f t="shared" si="688"/>
        <v>0.01</v>
      </c>
      <c r="CX606" s="2">
        <f t="shared" si="689"/>
        <v>0</v>
      </c>
      <c r="CY606" s="2">
        <f t="shared" si="690"/>
        <v>721.81</v>
      </c>
      <c r="CZ606" s="2">
        <f t="shared" si="691"/>
        <v>493.87000000000006</v>
      </c>
      <c r="DA606" s="2"/>
      <c r="DB606" s="2"/>
      <c r="DC606" s="2" t="s">
        <v>6</v>
      </c>
      <c r="DD606" s="2" t="s">
        <v>6</v>
      </c>
      <c r="DE606" s="2" t="s">
        <v>6</v>
      </c>
      <c r="DF606" s="2" t="s">
        <v>6</v>
      </c>
      <c r="DG606" s="2" t="s">
        <v>6</v>
      </c>
      <c r="DH606" s="2" t="s">
        <v>6</v>
      </c>
      <c r="DI606" s="2" t="s">
        <v>6</v>
      </c>
      <c r="DJ606" s="2" t="s">
        <v>6</v>
      </c>
      <c r="DK606" s="2" t="s">
        <v>6</v>
      </c>
      <c r="DL606" s="2" t="s">
        <v>6</v>
      </c>
      <c r="DM606" s="2" t="s">
        <v>6</v>
      </c>
      <c r="DN606" s="2">
        <v>0</v>
      </c>
      <c r="DO606" s="2">
        <v>0</v>
      </c>
      <c r="DP606" s="2">
        <v>1</v>
      </c>
      <c r="DQ606" s="2">
        <v>1</v>
      </c>
      <c r="DR606" s="2"/>
      <c r="DS606" s="2"/>
      <c r="DT606" s="2"/>
      <c r="DU606" s="2">
        <v>1003</v>
      </c>
      <c r="DV606" s="2" t="s">
        <v>49</v>
      </c>
      <c r="DW606" s="2" t="s">
        <v>49</v>
      </c>
      <c r="DX606" s="2">
        <v>100</v>
      </c>
      <c r="DY606" s="2"/>
      <c r="DZ606" s="2"/>
      <c r="EA606" s="2"/>
      <c r="EB606" s="2"/>
      <c r="EC606" s="2"/>
      <c r="ED606" s="2"/>
      <c r="EE606" s="2">
        <v>16510370</v>
      </c>
      <c r="EF606" s="2">
        <v>3</v>
      </c>
      <c r="EG606" s="2" t="s">
        <v>118</v>
      </c>
      <c r="EH606" s="2">
        <v>0</v>
      </c>
      <c r="EI606" s="2" t="s">
        <v>6</v>
      </c>
      <c r="EJ606" s="2">
        <v>2</v>
      </c>
      <c r="EK606" s="2">
        <v>108001</v>
      </c>
      <c r="EL606" s="2" t="s">
        <v>119</v>
      </c>
      <c r="EM606" s="2" t="s">
        <v>120</v>
      </c>
      <c r="EN606" s="2"/>
      <c r="EO606" s="2" t="s">
        <v>6</v>
      </c>
      <c r="EP606" s="2"/>
      <c r="EQ606" s="2">
        <v>131072</v>
      </c>
      <c r="ER606" s="2">
        <v>206.76</v>
      </c>
      <c r="ES606" s="2">
        <v>51.53</v>
      </c>
      <c r="ET606" s="2">
        <v>0.31</v>
      </c>
      <c r="EU606" s="2">
        <v>0.14000000000000001</v>
      </c>
      <c r="EV606" s="2">
        <v>154.91999999999999</v>
      </c>
      <c r="EW606" s="2">
        <v>16.29</v>
      </c>
      <c r="EX606" s="2">
        <v>0.01</v>
      </c>
      <c r="EY606" s="2">
        <v>0</v>
      </c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>
        <v>0</v>
      </c>
      <c r="FR606" s="2">
        <f t="shared" si="692"/>
        <v>0</v>
      </c>
      <c r="FS606" s="2">
        <v>0</v>
      </c>
      <c r="FT606" s="2"/>
      <c r="FU606" s="2"/>
      <c r="FV606" s="2"/>
      <c r="FW606" s="2"/>
      <c r="FX606" s="2">
        <v>95</v>
      </c>
      <c r="FY606" s="2">
        <v>65</v>
      </c>
      <c r="FZ606" s="2"/>
      <c r="GA606" s="2" t="s">
        <v>6</v>
      </c>
      <c r="GB606" s="2"/>
      <c r="GC606" s="2"/>
      <c r="GD606" s="2">
        <v>0</v>
      </c>
      <c r="GE606" s="2"/>
      <c r="GF606" s="2">
        <v>-1776686347</v>
      </c>
      <c r="GG606" s="2">
        <v>2</v>
      </c>
      <c r="GH606" s="2">
        <v>1</v>
      </c>
      <c r="GI606" s="2">
        <v>-2</v>
      </c>
      <c r="GJ606" s="2">
        <v>0</v>
      </c>
      <c r="GK606" s="2">
        <f>ROUND(R606*(R12)/100,2)</f>
        <v>0</v>
      </c>
      <c r="GL606" s="2">
        <f t="shared" si="693"/>
        <v>0</v>
      </c>
      <c r="GM606" s="2">
        <f t="shared" si="694"/>
        <v>2228.81</v>
      </c>
      <c r="GN606" s="2">
        <f t="shared" si="695"/>
        <v>0</v>
      </c>
      <c r="GO606" s="2">
        <f t="shared" si="696"/>
        <v>2228.81</v>
      </c>
      <c r="GP606" s="2">
        <f t="shared" si="697"/>
        <v>0</v>
      </c>
      <c r="GQ606" s="2"/>
      <c r="GR606" s="2">
        <v>0</v>
      </c>
      <c r="GS606" s="2">
        <v>3</v>
      </c>
      <c r="GT606" s="2">
        <v>0</v>
      </c>
      <c r="GU606" s="2" t="s">
        <v>6</v>
      </c>
      <c r="GV606" s="2">
        <f t="shared" si="698"/>
        <v>0</v>
      </c>
      <c r="GW606" s="2">
        <v>1</v>
      </c>
      <c r="GX606" s="2">
        <f t="shared" si="699"/>
        <v>0</v>
      </c>
      <c r="GY606" s="2"/>
      <c r="GZ606" s="2"/>
      <c r="HA606" s="2">
        <v>0</v>
      </c>
      <c r="HB606" s="2">
        <v>0</v>
      </c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>
        <v>0</v>
      </c>
      <c r="IL606" s="2"/>
      <c r="IM606" s="2"/>
      <c r="IN606" s="2"/>
      <c r="IO606" s="2"/>
      <c r="IP606" s="2"/>
      <c r="IQ606" s="2"/>
      <c r="IR606" s="2"/>
      <c r="IS606" s="2"/>
      <c r="IT606" s="2"/>
      <c r="IU606" s="2"/>
    </row>
    <row r="607" spans="1:255" x14ac:dyDescent="0.2">
      <c r="A607">
        <v>17</v>
      </c>
      <c r="B607">
        <v>1</v>
      </c>
      <c r="C607">
        <f>ROW(SmtRes!A1178)</f>
        <v>1178</v>
      </c>
      <c r="D607">
        <f>ROW(EtalonRes!A1146)</f>
        <v>1146</v>
      </c>
      <c r="E607" t="s">
        <v>874</v>
      </c>
      <c r="F607" t="s">
        <v>875</v>
      </c>
      <c r="G607" t="s">
        <v>876</v>
      </c>
      <c r="H607" t="s">
        <v>49</v>
      </c>
      <c r="I607">
        <f>ROUND(490/100,9)</f>
        <v>4.9000000000000004</v>
      </c>
      <c r="J607">
        <v>0</v>
      </c>
      <c r="O607">
        <f t="shared" si="661"/>
        <v>6646.09</v>
      </c>
      <c r="P607">
        <f t="shared" si="662"/>
        <v>1656.38</v>
      </c>
      <c r="Q607">
        <f t="shared" si="663"/>
        <v>9.9600000000000009</v>
      </c>
      <c r="R607">
        <f t="shared" si="664"/>
        <v>4.5</v>
      </c>
      <c r="S607">
        <f t="shared" si="665"/>
        <v>4979.75</v>
      </c>
      <c r="T607">
        <f t="shared" si="666"/>
        <v>0</v>
      </c>
      <c r="U607">
        <f t="shared" si="667"/>
        <v>79.820999999999998</v>
      </c>
      <c r="V607">
        <f t="shared" si="668"/>
        <v>4.9000000000000002E-2</v>
      </c>
      <c r="W607">
        <f t="shared" si="669"/>
        <v>0</v>
      </c>
      <c r="X607">
        <f t="shared" si="670"/>
        <v>4735.04</v>
      </c>
      <c r="Y607">
        <f t="shared" si="671"/>
        <v>3239.76</v>
      </c>
      <c r="AA607">
        <v>16697019</v>
      </c>
      <c r="AB607">
        <f t="shared" si="672"/>
        <v>206.76</v>
      </c>
      <c r="AC607">
        <f t="shared" si="673"/>
        <v>51.53</v>
      </c>
      <c r="AD607">
        <f t="shared" si="674"/>
        <v>0.31</v>
      </c>
      <c r="AE607">
        <f t="shared" si="675"/>
        <v>0.14000000000000001</v>
      </c>
      <c r="AF607">
        <f t="shared" si="676"/>
        <v>154.91999999999999</v>
      </c>
      <c r="AG607">
        <f t="shared" si="677"/>
        <v>0</v>
      </c>
      <c r="AH607">
        <f t="shared" si="678"/>
        <v>16.29</v>
      </c>
      <c r="AI607">
        <f t="shared" si="679"/>
        <v>0.01</v>
      </c>
      <c r="AJ607">
        <f t="shared" si="680"/>
        <v>0</v>
      </c>
      <c r="AK607">
        <v>206.76</v>
      </c>
      <c r="AL607">
        <v>51.53</v>
      </c>
      <c r="AM607">
        <v>0.31</v>
      </c>
      <c r="AN607">
        <v>0.14000000000000001</v>
      </c>
      <c r="AO607">
        <v>154.91999999999999</v>
      </c>
      <c r="AP607">
        <v>0</v>
      </c>
      <c r="AQ607">
        <v>16.29</v>
      </c>
      <c r="AR607">
        <v>0.01</v>
      </c>
      <c r="AS607">
        <v>0</v>
      </c>
      <c r="AT607">
        <v>95</v>
      </c>
      <c r="AU607">
        <v>65</v>
      </c>
      <c r="AV607">
        <v>1</v>
      </c>
      <c r="AW607">
        <v>1</v>
      </c>
      <c r="AZ607">
        <v>6.56</v>
      </c>
      <c r="BA607">
        <v>6.56</v>
      </c>
      <c r="BB607">
        <v>6.56</v>
      </c>
      <c r="BC607">
        <v>6.56</v>
      </c>
      <c r="BD607" t="s">
        <v>6</v>
      </c>
      <c r="BE607" t="s">
        <v>6</v>
      </c>
      <c r="BF607" t="s">
        <v>6</v>
      </c>
      <c r="BG607" t="s">
        <v>6</v>
      </c>
      <c r="BH607">
        <v>0</v>
      </c>
      <c r="BI607">
        <v>2</v>
      </c>
      <c r="BJ607" t="s">
        <v>877</v>
      </c>
      <c r="BM607">
        <v>108001</v>
      </c>
      <c r="BN607">
        <v>0</v>
      </c>
      <c r="BO607" t="s">
        <v>6</v>
      </c>
      <c r="BP607">
        <v>0</v>
      </c>
      <c r="BQ607">
        <v>3</v>
      </c>
      <c r="BR607">
        <v>0</v>
      </c>
      <c r="BS607">
        <v>6.56</v>
      </c>
      <c r="BT607">
        <v>1</v>
      </c>
      <c r="BU607">
        <v>1</v>
      </c>
      <c r="BV607">
        <v>1</v>
      </c>
      <c r="BW607">
        <v>1</v>
      </c>
      <c r="BX607">
        <v>1</v>
      </c>
      <c r="BY607" t="s">
        <v>6</v>
      </c>
      <c r="BZ607">
        <v>95</v>
      </c>
      <c r="CA607">
        <v>65</v>
      </c>
      <c r="CF607">
        <v>0</v>
      </c>
      <c r="CG607">
        <v>0</v>
      </c>
      <c r="CM607">
        <v>0</v>
      </c>
      <c r="CN607" t="s">
        <v>6</v>
      </c>
      <c r="CO607">
        <v>0</v>
      </c>
      <c r="CP607">
        <f t="shared" si="681"/>
        <v>6646.09</v>
      </c>
      <c r="CQ607">
        <f t="shared" si="682"/>
        <v>338.03679999999997</v>
      </c>
      <c r="CR607">
        <f t="shared" si="683"/>
        <v>2.0335999999999999</v>
      </c>
      <c r="CS607">
        <f t="shared" si="684"/>
        <v>0.91839999999999999</v>
      </c>
      <c r="CT607">
        <f t="shared" si="685"/>
        <v>1016.2751999999998</v>
      </c>
      <c r="CU607">
        <f t="shared" si="686"/>
        <v>0</v>
      </c>
      <c r="CV607">
        <f t="shared" si="687"/>
        <v>16.29</v>
      </c>
      <c r="CW607">
        <f t="shared" si="688"/>
        <v>0.01</v>
      </c>
      <c r="CX607">
        <f t="shared" si="689"/>
        <v>0</v>
      </c>
      <c r="CY607">
        <f t="shared" si="690"/>
        <v>4735.0375000000004</v>
      </c>
      <c r="CZ607">
        <f t="shared" si="691"/>
        <v>3239.7624999999998</v>
      </c>
      <c r="DC607" t="s">
        <v>6</v>
      </c>
      <c r="DD607" t="s">
        <v>6</v>
      </c>
      <c r="DE607" t="s">
        <v>6</v>
      </c>
      <c r="DF607" t="s">
        <v>6</v>
      </c>
      <c r="DG607" t="s">
        <v>6</v>
      </c>
      <c r="DH607" t="s">
        <v>6</v>
      </c>
      <c r="DI607" t="s">
        <v>6</v>
      </c>
      <c r="DJ607" t="s">
        <v>6</v>
      </c>
      <c r="DK607" t="s">
        <v>6</v>
      </c>
      <c r="DL607" t="s">
        <v>6</v>
      </c>
      <c r="DM607" t="s">
        <v>6</v>
      </c>
      <c r="DN607">
        <v>0</v>
      </c>
      <c r="DO607">
        <v>0</v>
      </c>
      <c r="DP607">
        <v>1</v>
      </c>
      <c r="DQ607">
        <v>1</v>
      </c>
      <c r="DU607">
        <v>1003</v>
      </c>
      <c r="DV607" t="s">
        <v>49</v>
      </c>
      <c r="DW607" t="s">
        <v>49</v>
      </c>
      <c r="DX607">
        <v>100</v>
      </c>
      <c r="EE607">
        <v>16510370</v>
      </c>
      <c r="EF607">
        <v>3</v>
      </c>
      <c r="EG607" t="s">
        <v>118</v>
      </c>
      <c r="EH607">
        <v>0</v>
      </c>
      <c r="EI607" t="s">
        <v>6</v>
      </c>
      <c r="EJ607">
        <v>2</v>
      </c>
      <c r="EK607">
        <v>108001</v>
      </c>
      <c r="EL607" t="s">
        <v>119</v>
      </c>
      <c r="EM607" t="s">
        <v>120</v>
      </c>
      <c r="EO607" t="s">
        <v>6</v>
      </c>
      <c r="EQ607">
        <v>131072</v>
      </c>
      <c r="ER607">
        <v>206.76</v>
      </c>
      <c r="ES607">
        <v>51.53</v>
      </c>
      <c r="ET607">
        <v>0.31</v>
      </c>
      <c r="EU607">
        <v>0.14000000000000001</v>
      </c>
      <c r="EV607">
        <v>154.91999999999999</v>
      </c>
      <c r="EW607">
        <v>16.29</v>
      </c>
      <c r="EX607">
        <v>0.01</v>
      </c>
      <c r="EY607">
        <v>0</v>
      </c>
      <c r="FQ607">
        <v>0</v>
      </c>
      <c r="FR607">
        <f t="shared" si="692"/>
        <v>0</v>
      </c>
      <c r="FS607">
        <v>0</v>
      </c>
      <c r="FX607">
        <v>95</v>
      </c>
      <c r="FY607">
        <v>65</v>
      </c>
      <c r="GA607" t="s">
        <v>6</v>
      </c>
      <c r="GD607">
        <v>0</v>
      </c>
      <c r="GF607">
        <v>-1776686347</v>
      </c>
      <c r="GG607">
        <v>1</v>
      </c>
      <c r="GH607">
        <v>1</v>
      </c>
      <c r="GI607">
        <v>4</v>
      </c>
      <c r="GJ607">
        <v>0</v>
      </c>
      <c r="GK607">
        <f>ROUND(R607*(S12)/100,2)</f>
        <v>0</v>
      </c>
      <c r="GL607">
        <f t="shared" si="693"/>
        <v>0</v>
      </c>
      <c r="GM607">
        <f t="shared" si="694"/>
        <v>14620.89</v>
      </c>
      <c r="GN607">
        <f t="shared" si="695"/>
        <v>0</v>
      </c>
      <c r="GO607">
        <f t="shared" si="696"/>
        <v>14620.89</v>
      </c>
      <c r="GP607">
        <f t="shared" si="697"/>
        <v>0</v>
      </c>
      <c r="GR607">
        <v>0</v>
      </c>
      <c r="GS607">
        <v>3</v>
      </c>
      <c r="GT607">
        <v>0</v>
      </c>
      <c r="GU607" t="s">
        <v>6</v>
      </c>
      <c r="GV607">
        <f t="shared" si="698"/>
        <v>0</v>
      </c>
      <c r="GW607">
        <v>1</v>
      </c>
      <c r="GX607">
        <f t="shared" si="699"/>
        <v>0</v>
      </c>
      <c r="HA607">
        <v>0</v>
      </c>
      <c r="HB607">
        <v>0</v>
      </c>
      <c r="IK607">
        <v>0</v>
      </c>
    </row>
    <row r="608" spans="1:255" x14ac:dyDescent="0.2">
      <c r="A608" s="2">
        <v>18</v>
      </c>
      <c r="B608" s="2">
        <v>1</v>
      </c>
      <c r="C608" s="2">
        <v>1170</v>
      </c>
      <c r="D608" s="2"/>
      <c r="E608" s="2" t="s">
        <v>878</v>
      </c>
      <c r="F608" s="2" t="s">
        <v>879</v>
      </c>
      <c r="G608" s="2" t="s">
        <v>880</v>
      </c>
      <c r="H608" s="2" t="s">
        <v>49</v>
      </c>
      <c r="I608" s="2">
        <f>I606*J608</f>
        <v>489.99999999999994</v>
      </c>
      <c r="J608" s="2">
        <v>99.999999999999986</v>
      </c>
      <c r="K608" s="2"/>
      <c r="L608" s="2"/>
      <c r="M608" s="2"/>
      <c r="N608" s="2"/>
      <c r="O608" s="2">
        <f t="shared" si="661"/>
        <v>40670</v>
      </c>
      <c r="P608" s="2">
        <f t="shared" si="662"/>
        <v>40670</v>
      </c>
      <c r="Q608" s="2">
        <f t="shared" si="663"/>
        <v>0</v>
      </c>
      <c r="R608" s="2">
        <f t="shared" si="664"/>
        <v>0</v>
      </c>
      <c r="S608" s="2">
        <f t="shared" si="665"/>
        <v>0</v>
      </c>
      <c r="T608" s="2">
        <f t="shared" si="666"/>
        <v>0</v>
      </c>
      <c r="U608" s="2">
        <f t="shared" si="667"/>
        <v>0</v>
      </c>
      <c r="V608" s="2">
        <f t="shared" si="668"/>
        <v>0</v>
      </c>
      <c r="W608" s="2">
        <f t="shared" si="669"/>
        <v>0</v>
      </c>
      <c r="X608" s="2">
        <f t="shared" si="670"/>
        <v>0</v>
      </c>
      <c r="Y608" s="2">
        <f t="shared" si="671"/>
        <v>0</v>
      </c>
      <c r="Z608" s="2"/>
      <c r="AA608" s="2">
        <v>16697018</v>
      </c>
      <c r="AB608" s="2">
        <f t="shared" si="672"/>
        <v>83</v>
      </c>
      <c r="AC608" s="2">
        <f t="shared" si="673"/>
        <v>83</v>
      </c>
      <c r="AD608" s="2">
        <f t="shared" si="674"/>
        <v>0</v>
      </c>
      <c r="AE608" s="2">
        <f t="shared" si="675"/>
        <v>0</v>
      </c>
      <c r="AF608" s="2">
        <f t="shared" si="676"/>
        <v>0</v>
      </c>
      <c r="AG608" s="2">
        <f t="shared" si="677"/>
        <v>0</v>
      </c>
      <c r="AH608" s="2">
        <f t="shared" si="678"/>
        <v>0</v>
      </c>
      <c r="AI608" s="2">
        <f t="shared" si="679"/>
        <v>0</v>
      </c>
      <c r="AJ608" s="2">
        <f t="shared" si="680"/>
        <v>0</v>
      </c>
      <c r="AK608" s="2">
        <v>83</v>
      </c>
      <c r="AL608" s="2">
        <v>83</v>
      </c>
      <c r="AM608" s="2">
        <v>0</v>
      </c>
      <c r="AN608" s="2">
        <v>0</v>
      </c>
      <c r="AO608" s="2">
        <v>0</v>
      </c>
      <c r="AP608" s="2">
        <v>0</v>
      </c>
      <c r="AQ608" s="2">
        <v>0</v>
      </c>
      <c r="AR608" s="2">
        <v>0</v>
      </c>
      <c r="AS608" s="2">
        <v>0</v>
      </c>
      <c r="AT608" s="2">
        <v>95</v>
      </c>
      <c r="AU608" s="2">
        <v>65</v>
      </c>
      <c r="AV608" s="2">
        <v>1</v>
      </c>
      <c r="AW608" s="2">
        <v>1</v>
      </c>
      <c r="AX608" s="2"/>
      <c r="AY608" s="2"/>
      <c r="AZ608" s="2">
        <v>1</v>
      </c>
      <c r="BA608" s="2">
        <v>1</v>
      </c>
      <c r="BB608" s="2">
        <v>1</v>
      </c>
      <c r="BC608" s="2">
        <v>1</v>
      </c>
      <c r="BD608" s="2" t="s">
        <v>6</v>
      </c>
      <c r="BE608" s="2" t="s">
        <v>6</v>
      </c>
      <c r="BF608" s="2" t="s">
        <v>6</v>
      </c>
      <c r="BG608" s="2" t="s">
        <v>6</v>
      </c>
      <c r="BH608" s="2">
        <v>3</v>
      </c>
      <c r="BI608" s="2">
        <v>2</v>
      </c>
      <c r="BJ608" s="2" t="s">
        <v>881</v>
      </c>
      <c r="BK608" s="2"/>
      <c r="BL608" s="2"/>
      <c r="BM608" s="2">
        <v>108001</v>
      </c>
      <c r="BN608" s="2">
        <v>0</v>
      </c>
      <c r="BO608" s="2" t="s">
        <v>6</v>
      </c>
      <c r="BP608" s="2">
        <v>0</v>
      </c>
      <c r="BQ608" s="2">
        <v>3</v>
      </c>
      <c r="BR608" s="2">
        <v>0</v>
      </c>
      <c r="BS608" s="2">
        <v>1</v>
      </c>
      <c r="BT608" s="2">
        <v>1</v>
      </c>
      <c r="BU608" s="2">
        <v>1</v>
      </c>
      <c r="BV608" s="2">
        <v>1</v>
      </c>
      <c r="BW608" s="2">
        <v>1</v>
      </c>
      <c r="BX608" s="2">
        <v>1</v>
      </c>
      <c r="BY608" s="2" t="s">
        <v>6</v>
      </c>
      <c r="BZ608" s="2">
        <v>95</v>
      </c>
      <c r="CA608" s="2">
        <v>65</v>
      </c>
      <c r="CB608" s="2"/>
      <c r="CC608" s="2"/>
      <c r="CD608" s="2"/>
      <c r="CE608" s="2"/>
      <c r="CF608" s="2">
        <v>0</v>
      </c>
      <c r="CG608" s="2">
        <v>0</v>
      </c>
      <c r="CH608" s="2"/>
      <c r="CI608" s="2"/>
      <c r="CJ608" s="2"/>
      <c r="CK608" s="2"/>
      <c r="CL608" s="2"/>
      <c r="CM608" s="2">
        <v>0</v>
      </c>
      <c r="CN608" s="2" t="s">
        <v>6</v>
      </c>
      <c r="CO608" s="2">
        <v>0</v>
      </c>
      <c r="CP608" s="2">
        <f t="shared" si="681"/>
        <v>40670</v>
      </c>
      <c r="CQ608" s="2">
        <f t="shared" si="682"/>
        <v>83</v>
      </c>
      <c r="CR608" s="2">
        <f t="shared" si="683"/>
        <v>0</v>
      </c>
      <c r="CS608" s="2">
        <f t="shared" si="684"/>
        <v>0</v>
      </c>
      <c r="CT608" s="2">
        <f t="shared" si="685"/>
        <v>0</v>
      </c>
      <c r="CU608" s="2">
        <f t="shared" si="686"/>
        <v>0</v>
      </c>
      <c r="CV608" s="2">
        <f t="shared" si="687"/>
        <v>0</v>
      </c>
      <c r="CW608" s="2">
        <f t="shared" si="688"/>
        <v>0</v>
      </c>
      <c r="CX608" s="2">
        <f t="shared" si="689"/>
        <v>0</v>
      </c>
      <c r="CY608" s="2">
        <f t="shared" si="690"/>
        <v>0</v>
      </c>
      <c r="CZ608" s="2">
        <f t="shared" si="691"/>
        <v>0</v>
      </c>
      <c r="DA608" s="2"/>
      <c r="DB608" s="2"/>
      <c r="DC608" s="2" t="s">
        <v>6</v>
      </c>
      <c r="DD608" s="2" t="s">
        <v>6</v>
      </c>
      <c r="DE608" s="2" t="s">
        <v>6</v>
      </c>
      <c r="DF608" s="2" t="s">
        <v>6</v>
      </c>
      <c r="DG608" s="2" t="s">
        <v>6</v>
      </c>
      <c r="DH608" s="2" t="s">
        <v>6</v>
      </c>
      <c r="DI608" s="2" t="s">
        <v>6</v>
      </c>
      <c r="DJ608" s="2" t="s">
        <v>6</v>
      </c>
      <c r="DK608" s="2" t="s">
        <v>6</v>
      </c>
      <c r="DL608" s="2" t="s">
        <v>6</v>
      </c>
      <c r="DM608" s="2" t="s">
        <v>6</v>
      </c>
      <c r="DN608" s="2">
        <v>0</v>
      </c>
      <c r="DO608" s="2">
        <v>0</v>
      </c>
      <c r="DP608" s="2">
        <v>1</v>
      </c>
      <c r="DQ608" s="2">
        <v>1</v>
      </c>
      <c r="DR608" s="2"/>
      <c r="DS608" s="2"/>
      <c r="DT608" s="2"/>
      <c r="DU608" s="2">
        <v>1003</v>
      </c>
      <c r="DV608" s="2" t="s">
        <v>49</v>
      </c>
      <c r="DW608" s="2" t="s">
        <v>49</v>
      </c>
      <c r="DX608" s="2">
        <v>100</v>
      </c>
      <c r="DY608" s="2"/>
      <c r="DZ608" s="2"/>
      <c r="EA608" s="2"/>
      <c r="EB608" s="2"/>
      <c r="EC608" s="2"/>
      <c r="ED608" s="2"/>
      <c r="EE608" s="2">
        <v>16510370</v>
      </c>
      <c r="EF608" s="2">
        <v>3</v>
      </c>
      <c r="EG608" s="2" t="s">
        <v>118</v>
      </c>
      <c r="EH608" s="2">
        <v>0</v>
      </c>
      <c r="EI608" s="2" t="s">
        <v>6</v>
      </c>
      <c r="EJ608" s="2">
        <v>2</v>
      </c>
      <c r="EK608" s="2">
        <v>108001</v>
      </c>
      <c r="EL608" s="2" t="s">
        <v>119</v>
      </c>
      <c r="EM608" s="2" t="s">
        <v>120</v>
      </c>
      <c r="EN608" s="2"/>
      <c r="EO608" s="2" t="s">
        <v>6</v>
      </c>
      <c r="EP608" s="2"/>
      <c r="EQ608" s="2">
        <v>0</v>
      </c>
      <c r="ER608" s="2">
        <v>83</v>
      </c>
      <c r="ES608" s="2">
        <v>83</v>
      </c>
      <c r="ET608" s="2">
        <v>0</v>
      </c>
      <c r="EU608" s="2">
        <v>0</v>
      </c>
      <c r="EV608" s="2">
        <v>0</v>
      </c>
      <c r="EW608" s="2">
        <v>0</v>
      </c>
      <c r="EX608" s="2">
        <v>0</v>
      </c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>
        <v>0</v>
      </c>
      <c r="FR608" s="2">
        <f t="shared" si="692"/>
        <v>0</v>
      </c>
      <c r="FS608" s="2">
        <v>0</v>
      </c>
      <c r="FT608" s="2"/>
      <c r="FU608" s="2"/>
      <c r="FV608" s="2"/>
      <c r="FW608" s="2"/>
      <c r="FX608" s="2">
        <v>95</v>
      </c>
      <c r="FY608" s="2">
        <v>65</v>
      </c>
      <c r="FZ608" s="2"/>
      <c r="GA608" s="2" t="s">
        <v>6</v>
      </c>
      <c r="GB608" s="2"/>
      <c r="GC608" s="2"/>
      <c r="GD608" s="2">
        <v>0</v>
      </c>
      <c r="GE608" s="2"/>
      <c r="GF608" s="2">
        <v>-1366405561</v>
      </c>
      <c r="GG608" s="2">
        <v>2</v>
      </c>
      <c r="GH608" s="2">
        <v>1</v>
      </c>
      <c r="GI608" s="2">
        <v>-2</v>
      </c>
      <c r="GJ608" s="2">
        <v>0</v>
      </c>
      <c r="GK608" s="2">
        <f>ROUND(R608*(R12)/100,2)</f>
        <v>0</v>
      </c>
      <c r="GL608" s="2">
        <f t="shared" si="693"/>
        <v>0</v>
      </c>
      <c r="GM608" s="2">
        <f t="shared" si="694"/>
        <v>40670</v>
      </c>
      <c r="GN608" s="2">
        <f t="shared" si="695"/>
        <v>0</v>
      </c>
      <c r="GO608" s="2">
        <f t="shared" si="696"/>
        <v>40670</v>
      </c>
      <c r="GP608" s="2">
        <f t="shared" si="697"/>
        <v>0</v>
      </c>
      <c r="GQ608" s="2"/>
      <c r="GR608" s="2">
        <v>0</v>
      </c>
      <c r="GS608" s="2">
        <v>3</v>
      </c>
      <c r="GT608" s="2">
        <v>0</v>
      </c>
      <c r="GU608" s="2" t="s">
        <v>6</v>
      </c>
      <c r="GV608" s="2">
        <f t="shared" si="698"/>
        <v>0</v>
      </c>
      <c r="GW608" s="2">
        <v>1</v>
      </c>
      <c r="GX608" s="2">
        <f t="shared" si="699"/>
        <v>0</v>
      </c>
      <c r="GY608" s="2"/>
      <c r="GZ608" s="2"/>
      <c r="HA608" s="2">
        <v>0</v>
      </c>
      <c r="HB608" s="2">
        <v>0</v>
      </c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>
        <v>0</v>
      </c>
      <c r="IL608" s="2"/>
      <c r="IM608" s="2"/>
      <c r="IN608" s="2"/>
      <c r="IO608" s="2"/>
      <c r="IP608" s="2"/>
      <c r="IQ608" s="2"/>
      <c r="IR608" s="2"/>
      <c r="IS608" s="2"/>
      <c r="IT608" s="2"/>
      <c r="IU608" s="2"/>
    </row>
    <row r="609" spans="1:255" x14ac:dyDescent="0.2">
      <c r="A609">
        <v>18</v>
      </c>
      <c r="B609">
        <v>1</v>
      </c>
      <c r="C609">
        <v>1177</v>
      </c>
      <c r="E609" t="s">
        <v>878</v>
      </c>
      <c r="F609" t="s">
        <v>879</v>
      </c>
      <c r="G609" t="s">
        <v>880</v>
      </c>
      <c r="H609" t="s">
        <v>49</v>
      </c>
      <c r="I609">
        <f>I607*J609</f>
        <v>489.99999999999994</v>
      </c>
      <c r="J609">
        <v>99.999999999999986</v>
      </c>
      <c r="O609">
        <f t="shared" si="661"/>
        <v>266795.2</v>
      </c>
      <c r="P609">
        <f t="shared" si="662"/>
        <v>266795.2</v>
      </c>
      <c r="Q609">
        <f t="shared" si="663"/>
        <v>0</v>
      </c>
      <c r="R609">
        <f t="shared" si="664"/>
        <v>0</v>
      </c>
      <c r="S609">
        <f t="shared" si="665"/>
        <v>0</v>
      </c>
      <c r="T609">
        <f t="shared" si="666"/>
        <v>0</v>
      </c>
      <c r="U609">
        <f t="shared" si="667"/>
        <v>0</v>
      </c>
      <c r="V609">
        <f t="shared" si="668"/>
        <v>0</v>
      </c>
      <c r="W609">
        <f t="shared" si="669"/>
        <v>0</v>
      </c>
      <c r="X609">
        <f t="shared" si="670"/>
        <v>0</v>
      </c>
      <c r="Y609">
        <f t="shared" si="671"/>
        <v>0</v>
      </c>
      <c r="AA609">
        <v>16697019</v>
      </c>
      <c r="AB609">
        <f t="shared" si="672"/>
        <v>83</v>
      </c>
      <c r="AC609">
        <f t="shared" si="673"/>
        <v>83</v>
      </c>
      <c r="AD609">
        <f t="shared" si="674"/>
        <v>0</v>
      </c>
      <c r="AE609">
        <f t="shared" si="675"/>
        <v>0</v>
      </c>
      <c r="AF609">
        <f t="shared" si="676"/>
        <v>0</v>
      </c>
      <c r="AG609">
        <f t="shared" si="677"/>
        <v>0</v>
      </c>
      <c r="AH609">
        <f t="shared" si="678"/>
        <v>0</v>
      </c>
      <c r="AI609">
        <f t="shared" si="679"/>
        <v>0</v>
      </c>
      <c r="AJ609">
        <f t="shared" si="680"/>
        <v>0</v>
      </c>
      <c r="AK609">
        <v>83</v>
      </c>
      <c r="AL609">
        <v>83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95</v>
      </c>
      <c r="AU609">
        <v>65</v>
      </c>
      <c r="AV609">
        <v>1</v>
      </c>
      <c r="AW609">
        <v>1</v>
      </c>
      <c r="AZ609">
        <v>6.56</v>
      </c>
      <c r="BA609">
        <v>1</v>
      </c>
      <c r="BB609">
        <v>1</v>
      </c>
      <c r="BC609">
        <v>6.56</v>
      </c>
      <c r="BD609" t="s">
        <v>6</v>
      </c>
      <c r="BE609" t="s">
        <v>6</v>
      </c>
      <c r="BF609" t="s">
        <v>6</v>
      </c>
      <c r="BG609" t="s">
        <v>6</v>
      </c>
      <c r="BH609">
        <v>3</v>
      </c>
      <c r="BI609">
        <v>2</v>
      </c>
      <c r="BJ609" t="s">
        <v>881</v>
      </c>
      <c r="BM609">
        <v>108001</v>
      </c>
      <c r="BN609">
        <v>0</v>
      </c>
      <c r="BO609" t="s">
        <v>6</v>
      </c>
      <c r="BP609">
        <v>0</v>
      </c>
      <c r="BQ609">
        <v>3</v>
      </c>
      <c r="BR609">
        <v>0</v>
      </c>
      <c r="BS609">
        <v>1</v>
      </c>
      <c r="BT609">
        <v>1</v>
      </c>
      <c r="BU609">
        <v>1</v>
      </c>
      <c r="BV609">
        <v>1</v>
      </c>
      <c r="BW609">
        <v>1</v>
      </c>
      <c r="BX609">
        <v>1</v>
      </c>
      <c r="BY609" t="s">
        <v>6</v>
      </c>
      <c r="BZ609">
        <v>95</v>
      </c>
      <c r="CA609">
        <v>65</v>
      </c>
      <c r="CF609">
        <v>0</v>
      </c>
      <c r="CG609">
        <v>0</v>
      </c>
      <c r="CM609">
        <v>0</v>
      </c>
      <c r="CN609" t="s">
        <v>6</v>
      </c>
      <c r="CO609">
        <v>0</v>
      </c>
      <c r="CP609">
        <f t="shared" si="681"/>
        <v>266795.2</v>
      </c>
      <c r="CQ609">
        <f t="shared" si="682"/>
        <v>544.48</v>
      </c>
      <c r="CR609">
        <f t="shared" si="683"/>
        <v>0</v>
      </c>
      <c r="CS609">
        <f t="shared" si="684"/>
        <v>0</v>
      </c>
      <c r="CT609">
        <f t="shared" si="685"/>
        <v>0</v>
      </c>
      <c r="CU609">
        <f t="shared" si="686"/>
        <v>0</v>
      </c>
      <c r="CV609">
        <f t="shared" si="687"/>
        <v>0</v>
      </c>
      <c r="CW609">
        <f t="shared" si="688"/>
        <v>0</v>
      </c>
      <c r="CX609">
        <f t="shared" si="689"/>
        <v>0</v>
      </c>
      <c r="CY609">
        <f t="shared" si="690"/>
        <v>0</v>
      </c>
      <c r="CZ609">
        <f t="shared" si="691"/>
        <v>0</v>
      </c>
      <c r="DC609" t="s">
        <v>6</v>
      </c>
      <c r="DD609" t="s">
        <v>6</v>
      </c>
      <c r="DE609" t="s">
        <v>6</v>
      </c>
      <c r="DF609" t="s">
        <v>6</v>
      </c>
      <c r="DG609" t="s">
        <v>6</v>
      </c>
      <c r="DH609" t="s">
        <v>6</v>
      </c>
      <c r="DI609" t="s">
        <v>6</v>
      </c>
      <c r="DJ609" t="s">
        <v>6</v>
      </c>
      <c r="DK609" t="s">
        <v>6</v>
      </c>
      <c r="DL609" t="s">
        <v>6</v>
      </c>
      <c r="DM609" t="s">
        <v>6</v>
      </c>
      <c r="DN609">
        <v>0</v>
      </c>
      <c r="DO609">
        <v>0</v>
      </c>
      <c r="DP609">
        <v>1</v>
      </c>
      <c r="DQ609">
        <v>1</v>
      </c>
      <c r="DU609">
        <v>1003</v>
      </c>
      <c r="DV609" t="s">
        <v>49</v>
      </c>
      <c r="DW609" t="s">
        <v>49</v>
      </c>
      <c r="DX609">
        <v>100</v>
      </c>
      <c r="EE609">
        <v>16510370</v>
      </c>
      <c r="EF609">
        <v>3</v>
      </c>
      <c r="EG609" t="s">
        <v>118</v>
      </c>
      <c r="EH609">
        <v>0</v>
      </c>
      <c r="EI609" t="s">
        <v>6</v>
      </c>
      <c r="EJ609">
        <v>2</v>
      </c>
      <c r="EK609">
        <v>108001</v>
      </c>
      <c r="EL609" t="s">
        <v>119</v>
      </c>
      <c r="EM609" t="s">
        <v>120</v>
      </c>
      <c r="EO609" t="s">
        <v>6</v>
      </c>
      <c r="EQ609">
        <v>0</v>
      </c>
      <c r="ER609">
        <v>83</v>
      </c>
      <c r="ES609">
        <v>83</v>
      </c>
      <c r="ET609">
        <v>0</v>
      </c>
      <c r="EU609">
        <v>0</v>
      </c>
      <c r="EV609">
        <v>0</v>
      </c>
      <c r="EW609">
        <v>0</v>
      </c>
      <c r="EX609">
        <v>0</v>
      </c>
      <c r="FQ609">
        <v>0</v>
      </c>
      <c r="FR609">
        <f t="shared" si="692"/>
        <v>0</v>
      </c>
      <c r="FS609">
        <v>0</v>
      </c>
      <c r="FX609">
        <v>95</v>
      </c>
      <c r="FY609">
        <v>65</v>
      </c>
      <c r="GA609" t="s">
        <v>6</v>
      </c>
      <c r="GD609">
        <v>0</v>
      </c>
      <c r="GF609">
        <v>-1366405561</v>
      </c>
      <c r="GG609">
        <v>1</v>
      </c>
      <c r="GH609">
        <v>1</v>
      </c>
      <c r="GI609">
        <v>4</v>
      </c>
      <c r="GJ609">
        <v>0</v>
      </c>
      <c r="GK609">
        <f>ROUND(R609*(S12)/100,2)</f>
        <v>0</v>
      </c>
      <c r="GL609">
        <f t="shared" si="693"/>
        <v>0</v>
      </c>
      <c r="GM609">
        <f t="shared" si="694"/>
        <v>266795.2</v>
      </c>
      <c r="GN609">
        <f t="shared" si="695"/>
        <v>0</v>
      </c>
      <c r="GO609">
        <f t="shared" si="696"/>
        <v>266795.2</v>
      </c>
      <c r="GP609">
        <f t="shared" si="697"/>
        <v>0</v>
      </c>
      <c r="GR609">
        <v>0</v>
      </c>
      <c r="GS609">
        <v>3</v>
      </c>
      <c r="GT609">
        <v>0</v>
      </c>
      <c r="GU609" t="s">
        <v>6</v>
      </c>
      <c r="GV609">
        <f t="shared" si="698"/>
        <v>0</v>
      </c>
      <c r="GW609">
        <v>1</v>
      </c>
      <c r="GX609">
        <f t="shared" si="699"/>
        <v>0</v>
      </c>
      <c r="HA609">
        <v>0</v>
      </c>
      <c r="HB609">
        <v>0</v>
      </c>
      <c r="IK609">
        <v>0</v>
      </c>
    </row>
    <row r="610" spans="1:255" x14ac:dyDescent="0.2">
      <c r="A610" s="2">
        <v>17</v>
      </c>
      <c r="B610" s="2">
        <v>1</v>
      </c>
      <c r="C610" s="2">
        <f>ROW(SmtRes!A1187)</f>
        <v>1187</v>
      </c>
      <c r="D610" s="2">
        <f>ROW(EtalonRes!A1154)</f>
        <v>1154</v>
      </c>
      <c r="E610" s="2" t="s">
        <v>882</v>
      </c>
      <c r="F610" s="2" t="s">
        <v>883</v>
      </c>
      <c r="G610" s="2" t="s">
        <v>884</v>
      </c>
      <c r="H610" s="2" t="s">
        <v>90</v>
      </c>
      <c r="I610" s="2">
        <f>ROUND(9/100,9)</f>
        <v>0.09</v>
      </c>
      <c r="J610" s="2">
        <v>0</v>
      </c>
      <c r="K610" s="2"/>
      <c r="L610" s="2"/>
      <c r="M610" s="2"/>
      <c r="N610" s="2"/>
      <c r="O610" s="2">
        <f t="shared" si="661"/>
        <v>99.59</v>
      </c>
      <c r="P610" s="2">
        <f t="shared" si="662"/>
        <v>37.07</v>
      </c>
      <c r="Q610" s="2">
        <f t="shared" si="663"/>
        <v>1.6</v>
      </c>
      <c r="R610" s="2">
        <f t="shared" si="664"/>
        <v>0.23</v>
      </c>
      <c r="S610" s="2">
        <f t="shared" si="665"/>
        <v>60.92</v>
      </c>
      <c r="T610" s="2">
        <f t="shared" si="666"/>
        <v>0</v>
      </c>
      <c r="U610" s="2">
        <f t="shared" si="667"/>
        <v>6.1415999999999995</v>
      </c>
      <c r="V610" s="2">
        <f t="shared" si="668"/>
        <v>1.7999999999999999E-2</v>
      </c>
      <c r="W610" s="2">
        <f t="shared" si="669"/>
        <v>0</v>
      </c>
      <c r="X610" s="2">
        <f t="shared" si="670"/>
        <v>58.09</v>
      </c>
      <c r="Y610" s="2">
        <f t="shared" si="671"/>
        <v>39.75</v>
      </c>
      <c r="Z610" s="2"/>
      <c r="AA610" s="2">
        <v>16697018</v>
      </c>
      <c r="AB610" s="2">
        <f t="shared" si="672"/>
        <v>1106.5899999999999</v>
      </c>
      <c r="AC610" s="2">
        <f t="shared" si="673"/>
        <v>411.88</v>
      </c>
      <c r="AD610" s="2">
        <f t="shared" si="674"/>
        <v>17.77</v>
      </c>
      <c r="AE610" s="2">
        <f t="shared" si="675"/>
        <v>2.5099999999999998</v>
      </c>
      <c r="AF610" s="2">
        <f t="shared" si="676"/>
        <v>676.94</v>
      </c>
      <c r="AG610" s="2">
        <f t="shared" si="677"/>
        <v>0</v>
      </c>
      <c r="AH610" s="2">
        <f t="shared" si="678"/>
        <v>68.239999999999995</v>
      </c>
      <c r="AI610" s="2">
        <f t="shared" si="679"/>
        <v>0.2</v>
      </c>
      <c r="AJ610" s="2">
        <f t="shared" si="680"/>
        <v>0</v>
      </c>
      <c r="AK610" s="2">
        <v>1106.5899999999999</v>
      </c>
      <c r="AL610" s="2">
        <v>411.88</v>
      </c>
      <c r="AM610" s="2">
        <v>17.77</v>
      </c>
      <c r="AN610" s="2">
        <v>2.5099999999999998</v>
      </c>
      <c r="AO610" s="2">
        <v>676.94</v>
      </c>
      <c r="AP610" s="2">
        <v>0</v>
      </c>
      <c r="AQ610" s="2">
        <v>68.239999999999995</v>
      </c>
      <c r="AR610" s="2">
        <v>0.2</v>
      </c>
      <c r="AS610" s="2">
        <v>0</v>
      </c>
      <c r="AT610" s="2">
        <v>95</v>
      </c>
      <c r="AU610" s="2">
        <v>65</v>
      </c>
      <c r="AV610" s="2">
        <v>1</v>
      </c>
      <c r="AW610" s="2">
        <v>1</v>
      </c>
      <c r="AX610" s="2"/>
      <c r="AY610" s="2"/>
      <c r="AZ610" s="2">
        <v>1</v>
      </c>
      <c r="BA610" s="2">
        <v>1</v>
      </c>
      <c r="BB610" s="2">
        <v>1</v>
      </c>
      <c r="BC610" s="2">
        <v>1</v>
      </c>
      <c r="BD610" s="2" t="s">
        <v>6</v>
      </c>
      <c r="BE610" s="2" t="s">
        <v>6</v>
      </c>
      <c r="BF610" s="2" t="s">
        <v>6</v>
      </c>
      <c r="BG610" s="2" t="s">
        <v>6</v>
      </c>
      <c r="BH610" s="2">
        <v>0</v>
      </c>
      <c r="BI610" s="2">
        <v>2</v>
      </c>
      <c r="BJ610" s="2" t="s">
        <v>885</v>
      </c>
      <c r="BK610" s="2"/>
      <c r="BL610" s="2"/>
      <c r="BM610" s="2">
        <v>108001</v>
      </c>
      <c r="BN610" s="2">
        <v>0</v>
      </c>
      <c r="BO610" s="2" t="s">
        <v>6</v>
      </c>
      <c r="BP610" s="2">
        <v>0</v>
      </c>
      <c r="BQ610" s="2">
        <v>3</v>
      </c>
      <c r="BR610" s="2">
        <v>0</v>
      </c>
      <c r="BS610" s="2">
        <v>1</v>
      </c>
      <c r="BT610" s="2">
        <v>1</v>
      </c>
      <c r="BU610" s="2">
        <v>1</v>
      </c>
      <c r="BV610" s="2">
        <v>1</v>
      </c>
      <c r="BW610" s="2">
        <v>1</v>
      </c>
      <c r="BX610" s="2">
        <v>1</v>
      </c>
      <c r="BY610" s="2" t="s">
        <v>6</v>
      </c>
      <c r="BZ610" s="2">
        <v>95</v>
      </c>
      <c r="CA610" s="2">
        <v>65</v>
      </c>
      <c r="CB610" s="2"/>
      <c r="CC610" s="2"/>
      <c r="CD610" s="2"/>
      <c r="CE610" s="2"/>
      <c r="CF610" s="2">
        <v>0</v>
      </c>
      <c r="CG610" s="2">
        <v>0</v>
      </c>
      <c r="CH610" s="2"/>
      <c r="CI610" s="2"/>
      <c r="CJ610" s="2"/>
      <c r="CK610" s="2"/>
      <c r="CL610" s="2"/>
      <c r="CM610" s="2">
        <v>0</v>
      </c>
      <c r="CN610" s="2" t="s">
        <v>6</v>
      </c>
      <c r="CO610" s="2">
        <v>0</v>
      </c>
      <c r="CP610" s="2">
        <f t="shared" si="681"/>
        <v>99.59</v>
      </c>
      <c r="CQ610" s="2">
        <f t="shared" si="682"/>
        <v>411.88</v>
      </c>
      <c r="CR610" s="2">
        <f t="shared" si="683"/>
        <v>17.77</v>
      </c>
      <c r="CS610" s="2">
        <f t="shared" si="684"/>
        <v>2.5099999999999998</v>
      </c>
      <c r="CT610" s="2">
        <f t="shared" si="685"/>
        <v>676.94</v>
      </c>
      <c r="CU610" s="2">
        <f t="shared" si="686"/>
        <v>0</v>
      </c>
      <c r="CV610" s="2">
        <f t="shared" si="687"/>
        <v>68.239999999999995</v>
      </c>
      <c r="CW610" s="2">
        <f t="shared" si="688"/>
        <v>0.2</v>
      </c>
      <c r="CX610" s="2">
        <f t="shared" si="689"/>
        <v>0</v>
      </c>
      <c r="CY610" s="2">
        <f t="shared" si="690"/>
        <v>58.092500000000001</v>
      </c>
      <c r="CZ610" s="2">
        <f t="shared" si="691"/>
        <v>39.747500000000002</v>
      </c>
      <c r="DA610" s="2"/>
      <c r="DB610" s="2"/>
      <c r="DC610" s="2" t="s">
        <v>6</v>
      </c>
      <c r="DD610" s="2" t="s">
        <v>6</v>
      </c>
      <c r="DE610" s="2" t="s">
        <v>6</v>
      </c>
      <c r="DF610" s="2" t="s">
        <v>6</v>
      </c>
      <c r="DG610" s="2" t="s">
        <v>6</v>
      </c>
      <c r="DH610" s="2" t="s">
        <v>6</v>
      </c>
      <c r="DI610" s="2" t="s">
        <v>6</v>
      </c>
      <c r="DJ610" s="2" t="s">
        <v>6</v>
      </c>
      <c r="DK610" s="2" t="s">
        <v>6</v>
      </c>
      <c r="DL610" s="2" t="s">
        <v>6</v>
      </c>
      <c r="DM610" s="2" t="s">
        <v>6</v>
      </c>
      <c r="DN610" s="2">
        <v>0</v>
      </c>
      <c r="DO610" s="2">
        <v>0</v>
      </c>
      <c r="DP610" s="2">
        <v>1</v>
      </c>
      <c r="DQ610" s="2">
        <v>1</v>
      </c>
      <c r="DR610" s="2"/>
      <c r="DS610" s="2"/>
      <c r="DT610" s="2"/>
      <c r="DU610" s="2">
        <v>1013</v>
      </c>
      <c r="DV610" s="2" t="s">
        <v>90</v>
      </c>
      <c r="DW610" s="2" t="s">
        <v>90</v>
      </c>
      <c r="DX610" s="2">
        <v>1</v>
      </c>
      <c r="DY610" s="2"/>
      <c r="DZ610" s="2"/>
      <c r="EA610" s="2"/>
      <c r="EB610" s="2"/>
      <c r="EC610" s="2"/>
      <c r="ED610" s="2"/>
      <c r="EE610" s="2">
        <v>16510370</v>
      </c>
      <c r="EF610" s="2">
        <v>3</v>
      </c>
      <c r="EG610" s="2" t="s">
        <v>118</v>
      </c>
      <c r="EH610" s="2">
        <v>0</v>
      </c>
      <c r="EI610" s="2" t="s">
        <v>6</v>
      </c>
      <c r="EJ610" s="2">
        <v>2</v>
      </c>
      <c r="EK610" s="2">
        <v>108001</v>
      </c>
      <c r="EL610" s="2" t="s">
        <v>119</v>
      </c>
      <c r="EM610" s="2" t="s">
        <v>120</v>
      </c>
      <c r="EN610" s="2"/>
      <c r="EO610" s="2" t="s">
        <v>6</v>
      </c>
      <c r="EP610" s="2"/>
      <c r="EQ610" s="2">
        <v>131072</v>
      </c>
      <c r="ER610" s="2">
        <v>1106.5899999999999</v>
      </c>
      <c r="ES610" s="2">
        <v>411.88</v>
      </c>
      <c r="ET610" s="2">
        <v>17.77</v>
      </c>
      <c r="EU610" s="2">
        <v>2.5099999999999998</v>
      </c>
      <c r="EV610" s="2">
        <v>676.94</v>
      </c>
      <c r="EW610" s="2">
        <v>68.239999999999995</v>
      </c>
      <c r="EX610" s="2">
        <v>0.2</v>
      </c>
      <c r="EY610" s="2">
        <v>0</v>
      </c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>
        <v>0</v>
      </c>
      <c r="FR610" s="2">
        <f t="shared" si="692"/>
        <v>0</v>
      </c>
      <c r="FS610" s="2">
        <v>0</v>
      </c>
      <c r="FT610" s="2"/>
      <c r="FU610" s="2"/>
      <c r="FV610" s="2"/>
      <c r="FW610" s="2"/>
      <c r="FX610" s="2">
        <v>95</v>
      </c>
      <c r="FY610" s="2">
        <v>65</v>
      </c>
      <c r="FZ610" s="2"/>
      <c r="GA610" s="2" t="s">
        <v>6</v>
      </c>
      <c r="GB610" s="2"/>
      <c r="GC610" s="2"/>
      <c r="GD610" s="2">
        <v>0</v>
      </c>
      <c r="GE610" s="2"/>
      <c r="GF610" s="2">
        <v>-800901840</v>
      </c>
      <c r="GG610" s="2">
        <v>2</v>
      </c>
      <c r="GH610" s="2">
        <v>1</v>
      </c>
      <c r="GI610" s="2">
        <v>-2</v>
      </c>
      <c r="GJ610" s="2">
        <v>0</v>
      </c>
      <c r="GK610" s="2">
        <f>ROUND(R610*(R12)/100,2)</f>
        <v>0</v>
      </c>
      <c r="GL610" s="2">
        <f t="shared" si="693"/>
        <v>0</v>
      </c>
      <c r="GM610" s="2">
        <f t="shared" si="694"/>
        <v>197.43</v>
      </c>
      <c r="GN610" s="2">
        <f t="shared" si="695"/>
        <v>0</v>
      </c>
      <c r="GO610" s="2">
        <f t="shared" si="696"/>
        <v>197.43</v>
      </c>
      <c r="GP610" s="2">
        <f t="shared" si="697"/>
        <v>0</v>
      </c>
      <c r="GQ610" s="2"/>
      <c r="GR610" s="2">
        <v>0</v>
      </c>
      <c r="GS610" s="2">
        <v>3</v>
      </c>
      <c r="GT610" s="2">
        <v>0</v>
      </c>
      <c r="GU610" s="2" t="s">
        <v>6</v>
      </c>
      <c r="GV610" s="2">
        <f t="shared" si="698"/>
        <v>0</v>
      </c>
      <c r="GW610" s="2">
        <v>1</v>
      </c>
      <c r="GX610" s="2">
        <f t="shared" si="699"/>
        <v>0</v>
      </c>
      <c r="GY610" s="2"/>
      <c r="GZ610" s="2"/>
      <c r="HA610" s="2">
        <v>0</v>
      </c>
      <c r="HB610" s="2">
        <v>0</v>
      </c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>
        <v>0</v>
      </c>
      <c r="IL610" s="2"/>
      <c r="IM610" s="2"/>
      <c r="IN610" s="2"/>
      <c r="IO610" s="2"/>
      <c r="IP610" s="2"/>
      <c r="IQ610" s="2"/>
      <c r="IR610" s="2"/>
      <c r="IS610" s="2"/>
      <c r="IT610" s="2"/>
      <c r="IU610" s="2"/>
    </row>
    <row r="611" spans="1:255" x14ac:dyDescent="0.2">
      <c r="A611">
        <v>17</v>
      </c>
      <c r="B611">
        <v>1</v>
      </c>
      <c r="C611">
        <f>ROW(SmtRes!A1196)</f>
        <v>1196</v>
      </c>
      <c r="D611">
        <f>ROW(EtalonRes!A1162)</f>
        <v>1162</v>
      </c>
      <c r="E611" t="s">
        <v>882</v>
      </c>
      <c r="F611" t="s">
        <v>883</v>
      </c>
      <c r="G611" t="s">
        <v>884</v>
      </c>
      <c r="H611" t="s">
        <v>90</v>
      </c>
      <c r="I611">
        <f>ROUND(9/100,9)</f>
        <v>0.09</v>
      </c>
      <c r="J611">
        <v>0</v>
      </c>
      <c r="O611">
        <f t="shared" si="661"/>
        <v>653.33000000000004</v>
      </c>
      <c r="P611">
        <f t="shared" si="662"/>
        <v>243.17</v>
      </c>
      <c r="Q611">
        <f t="shared" si="663"/>
        <v>10.49</v>
      </c>
      <c r="R611">
        <f t="shared" si="664"/>
        <v>1.48</v>
      </c>
      <c r="S611">
        <f t="shared" si="665"/>
        <v>399.67</v>
      </c>
      <c r="T611">
        <f t="shared" si="666"/>
        <v>0</v>
      </c>
      <c r="U611">
        <f t="shared" si="667"/>
        <v>6.1415999999999995</v>
      </c>
      <c r="V611">
        <f t="shared" si="668"/>
        <v>1.7999999999999999E-2</v>
      </c>
      <c r="W611">
        <f t="shared" si="669"/>
        <v>0</v>
      </c>
      <c r="X611">
        <f t="shared" si="670"/>
        <v>381.09</v>
      </c>
      <c r="Y611">
        <f t="shared" si="671"/>
        <v>260.75</v>
      </c>
      <c r="AA611">
        <v>16697019</v>
      </c>
      <c r="AB611">
        <f t="shared" si="672"/>
        <v>1106.5899999999999</v>
      </c>
      <c r="AC611">
        <f t="shared" si="673"/>
        <v>411.88</v>
      </c>
      <c r="AD611">
        <f t="shared" si="674"/>
        <v>17.77</v>
      </c>
      <c r="AE611">
        <f t="shared" si="675"/>
        <v>2.5099999999999998</v>
      </c>
      <c r="AF611">
        <f t="shared" si="676"/>
        <v>676.94</v>
      </c>
      <c r="AG611">
        <f t="shared" si="677"/>
        <v>0</v>
      </c>
      <c r="AH611">
        <f t="shared" si="678"/>
        <v>68.239999999999995</v>
      </c>
      <c r="AI611">
        <f t="shared" si="679"/>
        <v>0.2</v>
      </c>
      <c r="AJ611">
        <f t="shared" si="680"/>
        <v>0</v>
      </c>
      <c r="AK611">
        <v>1106.5899999999999</v>
      </c>
      <c r="AL611">
        <v>411.88</v>
      </c>
      <c r="AM611">
        <v>17.77</v>
      </c>
      <c r="AN611">
        <v>2.5099999999999998</v>
      </c>
      <c r="AO611">
        <v>676.94</v>
      </c>
      <c r="AP611">
        <v>0</v>
      </c>
      <c r="AQ611">
        <v>68.239999999999995</v>
      </c>
      <c r="AR611">
        <v>0.2</v>
      </c>
      <c r="AS611">
        <v>0</v>
      </c>
      <c r="AT611">
        <v>95</v>
      </c>
      <c r="AU611">
        <v>65</v>
      </c>
      <c r="AV611">
        <v>1</v>
      </c>
      <c r="AW611">
        <v>1</v>
      </c>
      <c r="AZ611">
        <v>6.56</v>
      </c>
      <c r="BA611">
        <v>6.56</v>
      </c>
      <c r="BB611">
        <v>6.56</v>
      </c>
      <c r="BC611">
        <v>6.56</v>
      </c>
      <c r="BD611" t="s">
        <v>6</v>
      </c>
      <c r="BE611" t="s">
        <v>6</v>
      </c>
      <c r="BF611" t="s">
        <v>6</v>
      </c>
      <c r="BG611" t="s">
        <v>6</v>
      </c>
      <c r="BH611">
        <v>0</v>
      </c>
      <c r="BI611">
        <v>2</v>
      </c>
      <c r="BJ611" t="s">
        <v>885</v>
      </c>
      <c r="BM611">
        <v>108001</v>
      </c>
      <c r="BN611">
        <v>0</v>
      </c>
      <c r="BO611" t="s">
        <v>6</v>
      </c>
      <c r="BP611">
        <v>0</v>
      </c>
      <c r="BQ611">
        <v>3</v>
      </c>
      <c r="BR611">
        <v>0</v>
      </c>
      <c r="BS611">
        <v>6.56</v>
      </c>
      <c r="BT611">
        <v>1</v>
      </c>
      <c r="BU611">
        <v>1</v>
      </c>
      <c r="BV611">
        <v>1</v>
      </c>
      <c r="BW611">
        <v>1</v>
      </c>
      <c r="BX611">
        <v>1</v>
      </c>
      <c r="BY611" t="s">
        <v>6</v>
      </c>
      <c r="BZ611">
        <v>95</v>
      </c>
      <c r="CA611">
        <v>65</v>
      </c>
      <c r="CF611">
        <v>0</v>
      </c>
      <c r="CG611">
        <v>0</v>
      </c>
      <c r="CM611">
        <v>0</v>
      </c>
      <c r="CN611" t="s">
        <v>6</v>
      </c>
      <c r="CO611">
        <v>0</v>
      </c>
      <c r="CP611">
        <f t="shared" si="681"/>
        <v>653.33000000000004</v>
      </c>
      <c r="CQ611">
        <f t="shared" si="682"/>
        <v>2701.9327999999996</v>
      </c>
      <c r="CR611">
        <f t="shared" si="683"/>
        <v>116.57119999999999</v>
      </c>
      <c r="CS611">
        <f t="shared" si="684"/>
        <v>16.465599999999998</v>
      </c>
      <c r="CT611">
        <f t="shared" si="685"/>
        <v>4440.7264000000005</v>
      </c>
      <c r="CU611">
        <f t="shared" si="686"/>
        <v>0</v>
      </c>
      <c r="CV611">
        <f t="shared" si="687"/>
        <v>68.239999999999995</v>
      </c>
      <c r="CW611">
        <f t="shared" si="688"/>
        <v>0.2</v>
      </c>
      <c r="CX611">
        <f t="shared" si="689"/>
        <v>0</v>
      </c>
      <c r="CY611">
        <f t="shared" si="690"/>
        <v>381.09249999999997</v>
      </c>
      <c r="CZ611">
        <f t="shared" si="691"/>
        <v>260.74750000000006</v>
      </c>
      <c r="DC611" t="s">
        <v>6</v>
      </c>
      <c r="DD611" t="s">
        <v>6</v>
      </c>
      <c r="DE611" t="s">
        <v>6</v>
      </c>
      <c r="DF611" t="s">
        <v>6</v>
      </c>
      <c r="DG611" t="s">
        <v>6</v>
      </c>
      <c r="DH611" t="s">
        <v>6</v>
      </c>
      <c r="DI611" t="s">
        <v>6</v>
      </c>
      <c r="DJ611" t="s">
        <v>6</v>
      </c>
      <c r="DK611" t="s">
        <v>6</v>
      </c>
      <c r="DL611" t="s">
        <v>6</v>
      </c>
      <c r="DM611" t="s">
        <v>6</v>
      </c>
      <c r="DN611">
        <v>0</v>
      </c>
      <c r="DO611">
        <v>0</v>
      </c>
      <c r="DP611">
        <v>1</v>
      </c>
      <c r="DQ611">
        <v>1</v>
      </c>
      <c r="DU611">
        <v>1013</v>
      </c>
      <c r="DV611" t="s">
        <v>90</v>
      </c>
      <c r="DW611" t="s">
        <v>90</v>
      </c>
      <c r="DX611">
        <v>1</v>
      </c>
      <c r="EE611">
        <v>16510370</v>
      </c>
      <c r="EF611">
        <v>3</v>
      </c>
      <c r="EG611" t="s">
        <v>118</v>
      </c>
      <c r="EH611">
        <v>0</v>
      </c>
      <c r="EI611" t="s">
        <v>6</v>
      </c>
      <c r="EJ611">
        <v>2</v>
      </c>
      <c r="EK611">
        <v>108001</v>
      </c>
      <c r="EL611" t="s">
        <v>119</v>
      </c>
      <c r="EM611" t="s">
        <v>120</v>
      </c>
      <c r="EO611" t="s">
        <v>6</v>
      </c>
      <c r="EQ611">
        <v>131072</v>
      </c>
      <c r="ER611">
        <v>1106.5899999999999</v>
      </c>
      <c r="ES611">
        <v>411.88</v>
      </c>
      <c r="ET611">
        <v>17.77</v>
      </c>
      <c r="EU611">
        <v>2.5099999999999998</v>
      </c>
      <c r="EV611">
        <v>676.94</v>
      </c>
      <c r="EW611">
        <v>68.239999999999995</v>
      </c>
      <c r="EX611">
        <v>0.2</v>
      </c>
      <c r="EY611">
        <v>0</v>
      </c>
      <c r="FQ611">
        <v>0</v>
      </c>
      <c r="FR611">
        <f t="shared" si="692"/>
        <v>0</v>
      </c>
      <c r="FS611">
        <v>0</v>
      </c>
      <c r="FX611">
        <v>95</v>
      </c>
      <c r="FY611">
        <v>65</v>
      </c>
      <c r="GA611" t="s">
        <v>6</v>
      </c>
      <c r="GD611">
        <v>0</v>
      </c>
      <c r="GF611">
        <v>-800901840</v>
      </c>
      <c r="GG611">
        <v>1</v>
      </c>
      <c r="GH611">
        <v>1</v>
      </c>
      <c r="GI611">
        <v>4</v>
      </c>
      <c r="GJ611">
        <v>0</v>
      </c>
      <c r="GK611">
        <f>ROUND(R611*(S12)/100,2)</f>
        <v>0</v>
      </c>
      <c r="GL611">
        <f t="shared" si="693"/>
        <v>0</v>
      </c>
      <c r="GM611">
        <f t="shared" si="694"/>
        <v>1295.17</v>
      </c>
      <c r="GN611">
        <f t="shared" si="695"/>
        <v>0</v>
      </c>
      <c r="GO611">
        <f t="shared" si="696"/>
        <v>1295.17</v>
      </c>
      <c r="GP611">
        <f t="shared" si="697"/>
        <v>0</v>
      </c>
      <c r="GR611">
        <v>0</v>
      </c>
      <c r="GS611">
        <v>3</v>
      </c>
      <c r="GT611">
        <v>0</v>
      </c>
      <c r="GU611" t="s">
        <v>6</v>
      </c>
      <c r="GV611">
        <f t="shared" si="698"/>
        <v>0</v>
      </c>
      <c r="GW611">
        <v>1</v>
      </c>
      <c r="GX611">
        <f t="shared" si="699"/>
        <v>0</v>
      </c>
      <c r="HA611">
        <v>0</v>
      </c>
      <c r="HB611">
        <v>0</v>
      </c>
      <c r="IK611">
        <v>0</v>
      </c>
    </row>
    <row r="612" spans="1:255" x14ac:dyDescent="0.2">
      <c r="A612" s="2">
        <v>18</v>
      </c>
      <c r="B612" s="2">
        <v>1</v>
      </c>
      <c r="C612" s="2">
        <v>1186</v>
      </c>
      <c r="D612" s="2"/>
      <c r="E612" s="2" t="s">
        <v>886</v>
      </c>
      <c r="F612" s="2" t="s">
        <v>887</v>
      </c>
      <c r="G612" s="2" t="s">
        <v>888</v>
      </c>
      <c r="H612" s="2" t="s">
        <v>440</v>
      </c>
      <c r="I612" s="2">
        <f>I610*J612</f>
        <v>9</v>
      </c>
      <c r="J612" s="2">
        <v>100</v>
      </c>
      <c r="K612" s="2"/>
      <c r="L612" s="2"/>
      <c r="M612" s="2"/>
      <c r="N612" s="2"/>
      <c r="O612" s="2">
        <f t="shared" si="661"/>
        <v>430.38</v>
      </c>
      <c r="P612" s="2">
        <f t="shared" si="662"/>
        <v>430.38</v>
      </c>
      <c r="Q612" s="2">
        <f t="shared" si="663"/>
        <v>0</v>
      </c>
      <c r="R612" s="2">
        <f t="shared" si="664"/>
        <v>0</v>
      </c>
      <c r="S612" s="2">
        <f t="shared" si="665"/>
        <v>0</v>
      </c>
      <c r="T612" s="2">
        <f t="shared" si="666"/>
        <v>0</v>
      </c>
      <c r="U612" s="2">
        <f t="shared" si="667"/>
        <v>0</v>
      </c>
      <c r="V612" s="2">
        <f t="shared" si="668"/>
        <v>0</v>
      </c>
      <c r="W612" s="2">
        <f t="shared" si="669"/>
        <v>0</v>
      </c>
      <c r="X612" s="2">
        <f t="shared" si="670"/>
        <v>0</v>
      </c>
      <c r="Y612" s="2">
        <f t="shared" si="671"/>
        <v>0</v>
      </c>
      <c r="Z612" s="2"/>
      <c r="AA612" s="2">
        <v>16697018</v>
      </c>
      <c r="AB612" s="2">
        <f t="shared" si="672"/>
        <v>47.82</v>
      </c>
      <c r="AC612" s="2">
        <f t="shared" si="673"/>
        <v>47.82</v>
      </c>
      <c r="AD612" s="2">
        <f t="shared" si="674"/>
        <v>0</v>
      </c>
      <c r="AE612" s="2">
        <f t="shared" si="675"/>
        <v>0</v>
      </c>
      <c r="AF612" s="2">
        <f t="shared" si="676"/>
        <v>0</v>
      </c>
      <c r="AG612" s="2">
        <f t="shared" si="677"/>
        <v>0</v>
      </c>
      <c r="AH612" s="2">
        <f t="shared" si="678"/>
        <v>0</v>
      </c>
      <c r="AI612" s="2">
        <f t="shared" si="679"/>
        <v>0</v>
      </c>
      <c r="AJ612" s="2">
        <f t="shared" si="680"/>
        <v>0</v>
      </c>
      <c r="AK612" s="2">
        <v>47.82</v>
      </c>
      <c r="AL612" s="2">
        <v>47.82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  <c r="AS612" s="2">
        <v>0</v>
      </c>
      <c r="AT612" s="2">
        <v>95</v>
      </c>
      <c r="AU612" s="2">
        <v>65</v>
      </c>
      <c r="AV612" s="2">
        <v>1</v>
      </c>
      <c r="AW612" s="2">
        <v>1</v>
      </c>
      <c r="AX612" s="2"/>
      <c r="AY612" s="2"/>
      <c r="AZ612" s="2">
        <v>1</v>
      </c>
      <c r="BA612" s="2">
        <v>1</v>
      </c>
      <c r="BB612" s="2">
        <v>1</v>
      </c>
      <c r="BC612" s="2">
        <v>1</v>
      </c>
      <c r="BD612" s="2" t="s">
        <v>6</v>
      </c>
      <c r="BE612" s="2" t="s">
        <v>6</v>
      </c>
      <c r="BF612" s="2" t="s">
        <v>6</v>
      </c>
      <c r="BG612" s="2" t="s">
        <v>6</v>
      </c>
      <c r="BH612" s="2">
        <v>3</v>
      </c>
      <c r="BI612" s="2">
        <v>2</v>
      </c>
      <c r="BJ612" s="2" t="s">
        <v>889</v>
      </c>
      <c r="BK612" s="2"/>
      <c r="BL612" s="2"/>
      <c r="BM612" s="2">
        <v>108001</v>
      </c>
      <c r="BN612" s="2">
        <v>0</v>
      </c>
      <c r="BO612" s="2" t="s">
        <v>6</v>
      </c>
      <c r="BP612" s="2">
        <v>0</v>
      </c>
      <c r="BQ612" s="2">
        <v>3</v>
      </c>
      <c r="BR612" s="2">
        <v>0</v>
      </c>
      <c r="BS612" s="2">
        <v>1</v>
      </c>
      <c r="BT612" s="2">
        <v>1</v>
      </c>
      <c r="BU612" s="2">
        <v>1</v>
      </c>
      <c r="BV612" s="2">
        <v>1</v>
      </c>
      <c r="BW612" s="2">
        <v>1</v>
      </c>
      <c r="BX612" s="2">
        <v>1</v>
      </c>
      <c r="BY612" s="2" t="s">
        <v>6</v>
      </c>
      <c r="BZ612" s="2">
        <v>95</v>
      </c>
      <c r="CA612" s="2">
        <v>65</v>
      </c>
      <c r="CB612" s="2"/>
      <c r="CC612" s="2"/>
      <c r="CD612" s="2"/>
      <c r="CE612" s="2"/>
      <c r="CF612" s="2">
        <v>0</v>
      </c>
      <c r="CG612" s="2">
        <v>0</v>
      </c>
      <c r="CH612" s="2"/>
      <c r="CI612" s="2"/>
      <c r="CJ612" s="2"/>
      <c r="CK612" s="2"/>
      <c r="CL612" s="2"/>
      <c r="CM612" s="2">
        <v>0</v>
      </c>
      <c r="CN612" s="2" t="s">
        <v>6</v>
      </c>
      <c r="CO612" s="2">
        <v>0</v>
      </c>
      <c r="CP612" s="2">
        <f t="shared" si="681"/>
        <v>430.38</v>
      </c>
      <c r="CQ612" s="2">
        <f t="shared" si="682"/>
        <v>47.82</v>
      </c>
      <c r="CR612" s="2">
        <f t="shared" si="683"/>
        <v>0</v>
      </c>
      <c r="CS612" s="2">
        <f t="shared" si="684"/>
        <v>0</v>
      </c>
      <c r="CT612" s="2">
        <f t="shared" si="685"/>
        <v>0</v>
      </c>
      <c r="CU612" s="2">
        <f t="shared" si="686"/>
        <v>0</v>
      </c>
      <c r="CV612" s="2">
        <f t="shared" si="687"/>
        <v>0</v>
      </c>
      <c r="CW612" s="2">
        <f t="shared" si="688"/>
        <v>0</v>
      </c>
      <c r="CX612" s="2">
        <f t="shared" si="689"/>
        <v>0</v>
      </c>
      <c r="CY612" s="2">
        <f t="shared" si="690"/>
        <v>0</v>
      </c>
      <c r="CZ612" s="2">
        <f t="shared" si="691"/>
        <v>0</v>
      </c>
      <c r="DA612" s="2"/>
      <c r="DB612" s="2"/>
      <c r="DC612" s="2" t="s">
        <v>6</v>
      </c>
      <c r="DD612" s="2" t="s">
        <v>6</v>
      </c>
      <c r="DE612" s="2" t="s">
        <v>6</v>
      </c>
      <c r="DF612" s="2" t="s">
        <v>6</v>
      </c>
      <c r="DG612" s="2" t="s">
        <v>6</v>
      </c>
      <c r="DH612" s="2" t="s">
        <v>6</v>
      </c>
      <c r="DI612" s="2" t="s">
        <v>6</v>
      </c>
      <c r="DJ612" s="2" t="s">
        <v>6</v>
      </c>
      <c r="DK612" s="2" t="s">
        <v>6</v>
      </c>
      <c r="DL612" s="2" t="s">
        <v>6</v>
      </c>
      <c r="DM612" s="2" t="s">
        <v>6</v>
      </c>
      <c r="DN612" s="2">
        <v>0</v>
      </c>
      <c r="DO612" s="2">
        <v>0</v>
      </c>
      <c r="DP612" s="2">
        <v>1</v>
      </c>
      <c r="DQ612" s="2">
        <v>1</v>
      </c>
      <c r="DR612" s="2"/>
      <c r="DS612" s="2"/>
      <c r="DT612" s="2"/>
      <c r="DU612" s="2">
        <v>1010</v>
      </c>
      <c r="DV612" s="2" t="s">
        <v>440</v>
      </c>
      <c r="DW612" s="2" t="s">
        <v>440</v>
      </c>
      <c r="DX612" s="2">
        <v>1</v>
      </c>
      <c r="DY612" s="2"/>
      <c r="DZ612" s="2"/>
      <c r="EA612" s="2"/>
      <c r="EB612" s="2"/>
      <c r="EC612" s="2"/>
      <c r="ED612" s="2"/>
      <c r="EE612" s="2">
        <v>16510370</v>
      </c>
      <c r="EF612" s="2">
        <v>3</v>
      </c>
      <c r="EG612" s="2" t="s">
        <v>118</v>
      </c>
      <c r="EH612" s="2">
        <v>0</v>
      </c>
      <c r="EI612" s="2" t="s">
        <v>6</v>
      </c>
      <c r="EJ612" s="2">
        <v>2</v>
      </c>
      <c r="EK612" s="2">
        <v>108001</v>
      </c>
      <c r="EL612" s="2" t="s">
        <v>119</v>
      </c>
      <c r="EM612" s="2" t="s">
        <v>120</v>
      </c>
      <c r="EN612" s="2"/>
      <c r="EO612" s="2" t="s">
        <v>6</v>
      </c>
      <c r="EP612" s="2"/>
      <c r="EQ612" s="2">
        <v>0</v>
      </c>
      <c r="ER612" s="2">
        <v>47.82</v>
      </c>
      <c r="ES612" s="2">
        <v>47.82</v>
      </c>
      <c r="ET612" s="2">
        <v>0</v>
      </c>
      <c r="EU612" s="2">
        <v>0</v>
      </c>
      <c r="EV612" s="2">
        <v>0</v>
      </c>
      <c r="EW612" s="2">
        <v>0</v>
      </c>
      <c r="EX612" s="2">
        <v>0</v>
      </c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>
        <v>0</v>
      </c>
      <c r="FR612" s="2">
        <f t="shared" si="692"/>
        <v>0</v>
      </c>
      <c r="FS612" s="2">
        <v>0</v>
      </c>
      <c r="FT612" s="2"/>
      <c r="FU612" s="2"/>
      <c r="FV612" s="2"/>
      <c r="FW612" s="2"/>
      <c r="FX612" s="2">
        <v>95</v>
      </c>
      <c r="FY612" s="2">
        <v>65</v>
      </c>
      <c r="FZ612" s="2"/>
      <c r="GA612" s="2" t="s">
        <v>6</v>
      </c>
      <c r="GB612" s="2"/>
      <c r="GC612" s="2"/>
      <c r="GD612" s="2">
        <v>0</v>
      </c>
      <c r="GE612" s="2"/>
      <c r="GF612" s="2">
        <v>2106491065</v>
      </c>
      <c r="GG612" s="2">
        <v>2</v>
      </c>
      <c r="GH612" s="2">
        <v>1</v>
      </c>
      <c r="GI612" s="2">
        <v>-2</v>
      </c>
      <c r="GJ612" s="2">
        <v>0</v>
      </c>
      <c r="GK612" s="2">
        <f>ROUND(R612*(R12)/100,2)</f>
        <v>0</v>
      </c>
      <c r="GL612" s="2">
        <f t="shared" si="693"/>
        <v>0</v>
      </c>
      <c r="GM612" s="2">
        <f t="shared" si="694"/>
        <v>430.38</v>
      </c>
      <c r="GN612" s="2">
        <f t="shared" si="695"/>
        <v>0</v>
      </c>
      <c r="GO612" s="2">
        <f t="shared" si="696"/>
        <v>430.38</v>
      </c>
      <c r="GP612" s="2">
        <f t="shared" si="697"/>
        <v>0</v>
      </c>
      <c r="GQ612" s="2"/>
      <c r="GR612" s="2">
        <v>0</v>
      </c>
      <c r="GS612" s="2">
        <v>3</v>
      </c>
      <c r="GT612" s="2">
        <v>0</v>
      </c>
      <c r="GU612" s="2" t="s">
        <v>6</v>
      </c>
      <c r="GV612" s="2">
        <f t="shared" si="698"/>
        <v>0</v>
      </c>
      <c r="GW612" s="2">
        <v>1</v>
      </c>
      <c r="GX612" s="2">
        <f t="shared" si="699"/>
        <v>0</v>
      </c>
      <c r="GY612" s="2"/>
      <c r="GZ612" s="2"/>
      <c r="HA612" s="2">
        <v>0</v>
      </c>
      <c r="HB612" s="2">
        <v>0</v>
      </c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>
        <v>0</v>
      </c>
      <c r="IL612" s="2"/>
      <c r="IM612" s="2"/>
      <c r="IN612" s="2"/>
      <c r="IO612" s="2"/>
      <c r="IP612" s="2"/>
      <c r="IQ612" s="2"/>
      <c r="IR612" s="2"/>
      <c r="IS612" s="2"/>
      <c r="IT612" s="2"/>
      <c r="IU612" s="2"/>
    </row>
    <row r="613" spans="1:255" x14ac:dyDescent="0.2">
      <c r="A613">
        <v>18</v>
      </c>
      <c r="B613">
        <v>1</v>
      </c>
      <c r="C613">
        <v>1195</v>
      </c>
      <c r="E613" t="s">
        <v>886</v>
      </c>
      <c r="F613" t="s">
        <v>887</v>
      </c>
      <c r="G613" t="s">
        <v>888</v>
      </c>
      <c r="H613" t="s">
        <v>440</v>
      </c>
      <c r="I613">
        <f>I611*J613</f>
        <v>9</v>
      </c>
      <c r="J613">
        <v>100</v>
      </c>
      <c r="O613">
        <f t="shared" si="661"/>
        <v>2823.29</v>
      </c>
      <c r="P613">
        <f t="shared" si="662"/>
        <v>2823.29</v>
      </c>
      <c r="Q613">
        <f t="shared" si="663"/>
        <v>0</v>
      </c>
      <c r="R613">
        <f t="shared" si="664"/>
        <v>0</v>
      </c>
      <c r="S613">
        <f t="shared" si="665"/>
        <v>0</v>
      </c>
      <c r="T613">
        <f t="shared" si="666"/>
        <v>0</v>
      </c>
      <c r="U613">
        <f t="shared" si="667"/>
        <v>0</v>
      </c>
      <c r="V613">
        <f t="shared" si="668"/>
        <v>0</v>
      </c>
      <c r="W613">
        <f t="shared" si="669"/>
        <v>0</v>
      </c>
      <c r="X613">
        <f t="shared" si="670"/>
        <v>0</v>
      </c>
      <c r="Y613">
        <f t="shared" si="671"/>
        <v>0</v>
      </c>
      <c r="AA613">
        <v>16697019</v>
      </c>
      <c r="AB613">
        <f t="shared" si="672"/>
        <v>47.82</v>
      </c>
      <c r="AC613">
        <f t="shared" si="673"/>
        <v>47.82</v>
      </c>
      <c r="AD613">
        <f t="shared" si="674"/>
        <v>0</v>
      </c>
      <c r="AE613">
        <f t="shared" si="675"/>
        <v>0</v>
      </c>
      <c r="AF613">
        <f t="shared" si="676"/>
        <v>0</v>
      </c>
      <c r="AG613">
        <f t="shared" si="677"/>
        <v>0</v>
      </c>
      <c r="AH613">
        <f t="shared" si="678"/>
        <v>0</v>
      </c>
      <c r="AI613">
        <f t="shared" si="679"/>
        <v>0</v>
      </c>
      <c r="AJ613">
        <f t="shared" si="680"/>
        <v>0</v>
      </c>
      <c r="AK613">
        <v>47.82</v>
      </c>
      <c r="AL613">
        <v>47.82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95</v>
      </c>
      <c r="AU613">
        <v>65</v>
      </c>
      <c r="AV613">
        <v>1</v>
      </c>
      <c r="AW613">
        <v>1</v>
      </c>
      <c r="AZ613">
        <v>6.56</v>
      </c>
      <c r="BA613">
        <v>1</v>
      </c>
      <c r="BB613">
        <v>1</v>
      </c>
      <c r="BC613">
        <v>6.56</v>
      </c>
      <c r="BD613" t="s">
        <v>6</v>
      </c>
      <c r="BE613" t="s">
        <v>6</v>
      </c>
      <c r="BF613" t="s">
        <v>6</v>
      </c>
      <c r="BG613" t="s">
        <v>6</v>
      </c>
      <c r="BH613">
        <v>3</v>
      </c>
      <c r="BI613">
        <v>2</v>
      </c>
      <c r="BJ613" t="s">
        <v>889</v>
      </c>
      <c r="BM613">
        <v>108001</v>
      </c>
      <c r="BN613">
        <v>0</v>
      </c>
      <c r="BO613" t="s">
        <v>6</v>
      </c>
      <c r="BP613">
        <v>0</v>
      </c>
      <c r="BQ613">
        <v>3</v>
      </c>
      <c r="BR613">
        <v>0</v>
      </c>
      <c r="BS613">
        <v>1</v>
      </c>
      <c r="BT613">
        <v>1</v>
      </c>
      <c r="BU613">
        <v>1</v>
      </c>
      <c r="BV613">
        <v>1</v>
      </c>
      <c r="BW613">
        <v>1</v>
      </c>
      <c r="BX613">
        <v>1</v>
      </c>
      <c r="BY613" t="s">
        <v>6</v>
      </c>
      <c r="BZ613">
        <v>95</v>
      </c>
      <c r="CA613">
        <v>65</v>
      </c>
      <c r="CF613">
        <v>0</v>
      </c>
      <c r="CG613">
        <v>0</v>
      </c>
      <c r="CM613">
        <v>0</v>
      </c>
      <c r="CN613" t="s">
        <v>6</v>
      </c>
      <c r="CO613">
        <v>0</v>
      </c>
      <c r="CP613">
        <f t="shared" si="681"/>
        <v>2823.29</v>
      </c>
      <c r="CQ613">
        <f t="shared" si="682"/>
        <v>313.69919999999996</v>
      </c>
      <c r="CR613">
        <f t="shared" si="683"/>
        <v>0</v>
      </c>
      <c r="CS613">
        <f t="shared" si="684"/>
        <v>0</v>
      </c>
      <c r="CT613">
        <f t="shared" si="685"/>
        <v>0</v>
      </c>
      <c r="CU613">
        <f t="shared" si="686"/>
        <v>0</v>
      </c>
      <c r="CV613">
        <f t="shared" si="687"/>
        <v>0</v>
      </c>
      <c r="CW613">
        <f t="shared" si="688"/>
        <v>0</v>
      </c>
      <c r="CX613">
        <f t="shared" si="689"/>
        <v>0</v>
      </c>
      <c r="CY613">
        <f t="shared" si="690"/>
        <v>0</v>
      </c>
      <c r="CZ613">
        <f t="shared" si="691"/>
        <v>0</v>
      </c>
      <c r="DC613" t="s">
        <v>6</v>
      </c>
      <c r="DD613" t="s">
        <v>6</v>
      </c>
      <c r="DE613" t="s">
        <v>6</v>
      </c>
      <c r="DF613" t="s">
        <v>6</v>
      </c>
      <c r="DG613" t="s">
        <v>6</v>
      </c>
      <c r="DH613" t="s">
        <v>6</v>
      </c>
      <c r="DI613" t="s">
        <v>6</v>
      </c>
      <c r="DJ613" t="s">
        <v>6</v>
      </c>
      <c r="DK613" t="s">
        <v>6</v>
      </c>
      <c r="DL613" t="s">
        <v>6</v>
      </c>
      <c r="DM613" t="s">
        <v>6</v>
      </c>
      <c r="DN613">
        <v>0</v>
      </c>
      <c r="DO613">
        <v>0</v>
      </c>
      <c r="DP613">
        <v>1</v>
      </c>
      <c r="DQ613">
        <v>1</v>
      </c>
      <c r="DU613">
        <v>1010</v>
      </c>
      <c r="DV613" t="s">
        <v>440</v>
      </c>
      <c r="DW613" t="s">
        <v>440</v>
      </c>
      <c r="DX613">
        <v>1</v>
      </c>
      <c r="EE613">
        <v>16510370</v>
      </c>
      <c r="EF613">
        <v>3</v>
      </c>
      <c r="EG613" t="s">
        <v>118</v>
      </c>
      <c r="EH613">
        <v>0</v>
      </c>
      <c r="EI613" t="s">
        <v>6</v>
      </c>
      <c r="EJ613">
        <v>2</v>
      </c>
      <c r="EK613">
        <v>108001</v>
      </c>
      <c r="EL613" t="s">
        <v>119</v>
      </c>
      <c r="EM613" t="s">
        <v>120</v>
      </c>
      <c r="EO613" t="s">
        <v>6</v>
      </c>
      <c r="EQ613">
        <v>0</v>
      </c>
      <c r="ER613">
        <v>47.82</v>
      </c>
      <c r="ES613">
        <v>47.82</v>
      </c>
      <c r="ET613">
        <v>0</v>
      </c>
      <c r="EU613">
        <v>0</v>
      </c>
      <c r="EV613">
        <v>0</v>
      </c>
      <c r="EW613">
        <v>0</v>
      </c>
      <c r="EX613">
        <v>0</v>
      </c>
      <c r="FQ613">
        <v>0</v>
      </c>
      <c r="FR613">
        <f t="shared" si="692"/>
        <v>0</v>
      </c>
      <c r="FS613">
        <v>0</v>
      </c>
      <c r="FX613">
        <v>95</v>
      </c>
      <c r="FY613">
        <v>65</v>
      </c>
      <c r="GA613" t="s">
        <v>6</v>
      </c>
      <c r="GD613">
        <v>0</v>
      </c>
      <c r="GF613">
        <v>2106491065</v>
      </c>
      <c r="GG613">
        <v>1</v>
      </c>
      <c r="GH613">
        <v>1</v>
      </c>
      <c r="GI613">
        <v>4</v>
      </c>
      <c r="GJ613">
        <v>0</v>
      </c>
      <c r="GK613">
        <f>ROUND(R613*(S12)/100,2)</f>
        <v>0</v>
      </c>
      <c r="GL613">
        <f t="shared" si="693"/>
        <v>0</v>
      </c>
      <c r="GM613">
        <f t="shared" si="694"/>
        <v>2823.29</v>
      </c>
      <c r="GN613">
        <f t="shared" si="695"/>
        <v>0</v>
      </c>
      <c r="GO613">
        <f t="shared" si="696"/>
        <v>2823.29</v>
      </c>
      <c r="GP613">
        <f t="shared" si="697"/>
        <v>0</v>
      </c>
      <c r="GR613">
        <v>0</v>
      </c>
      <c r="GS613">
        <v>3</v>
      </c>
      <c r="GT613">
        <v>0</v>
      </c>
      <c r="GU613" t="s">
        <v>6</v>
      </c>
      <c r="GV613">
        <f t="shared" si="698"/>
        <v>0</v>
      </c>
      <c r="GW613">
        <v>1</v>
      </c>
      <c r="GX613">
        <f t="shared" si="699"/>
        <v>0</v>
      </c>
      <c r="HA613">
        <v>0</v>
      </c>
      <c r="HB613">
        <v>0</v>
      </c>
      <c r="IK613">
        <v>0</v>
      </c>
    </row>
    <row r="614" spans="1:255" x14ac:dyDescent="0.2">
      <c r="A614" s="2">
        <v>17</v>
      </c>
      <c r="B614" s="2">
        <v>1</v>
      </c>
      <c r="C614" s="2">
        <f>ROW(SmtRes!A1204)</f>
        <v>1204</v>
      </c>
      <c r="D614" s="2">
        <f>ROW(EtalonRes!A1169)</f>
        <v>1169</v>
      </c>
      <c r="E614" s="2" t="s">
        <v>890</v>
      </c>
      <c r="F614" s="2" t="s">
        <v>891</v>
      </c>
      <c r="G614" s="2" t="s">
        <v>892</v>
      </c>
      <c r="H614" s="2" t="s">
        <v>90</v>
      </c>
      <c r="I614" s="2">
        <f>ROUND(25/100,9)</f>
        <v>0.25</v>
      </c>
      <c r="J614" s="2">
        <v>0</v>
      </c>
      <c r="K614" s="2"/>
      <c r="L614" s="2"/>
      <c r="M614" s="2"/>
      <c r="N614" s="2"/>
      <c r="O614" s="2">
        <f t="shared" ref="O614:O637" si="700">ROUND(CP614,2)</f>
        <v>380.9</v>
      </c>
      <c r="P614" s="2">
        <f t="shared" ref="P614:P637" si="701">ROUND(CQ614*I614,2)</f>
        <v>32.270000000000003</v>
      </c>
      <c r="Q614" s="2">
        <f t="shared" ref="Q614:Q637" si="702">ROUND(CR614*I614,2)</f>
        <v>13.33</v>
      </c>
      <c r="R614" s="2">
        <f t="shared" ref="R614:R637" si="703">ROUND(CS614*I614,2)</f>
        <v>1.88</v>
      </c>
      <c r="S614" s="2">
        <f t="shared" ref="S614:S637" si="704">ROUND(CT614*I614,2)</f>
        <v>335.3</v>
      </c>
      <c r="T614" s="2">
        <f t="shared" ref="T614:T637" si="705">ROUND(CU614*I614,2)</f>
        <v>0</v>
      </c>
      <c r="U614" s="2">
        <f t="shared" ref="U614:U637" si="706">CV614*I614</f>
        <v>33.799999999999997</v>
      </c>
      <c r="V614" s="2">
        <f t="shared" ref="V614:V637" si="707">CW614*I614</f>
        <v>0.15</v>
      </c>
      <c r="W614" s="2">
        <f t="shared" ref="W614:W637" si="708">ROUND(CX614*I614,2)</f>
        <v>0</v>
      </c>
      <c r="X614" s="2">
        <f t="shared" ref="X614:X637" si="709">ROUND(CY614,2)</f>
        <v>320.32</v>
      </c>
      <c r="Y614" s="2">
        <f t="shared" ref="Y614:Y637" si="710">ROUND(CZ614,2)</f>
        <v>219.17</v>
      </c>
      <c r="Z614" s="2"/>
      <c r="AA614" s="2">
        <v>16697018</v>
      </c>
      <c r="AB614" s="2">
        <f t="shared" ref="AB614:AB637" si="711">ROUND((AC614+AD614+AF614),2)</f>
        <v>1523.57</v>
      </c>
      <c r="AC614" s="2">
        <f t="shared" ref="AC614:AC637" si="712">ROUND((ES614),2)</f>
        <v>129.08000000000001</v>
      </c>
      <c r="AD614" s="2">
        <f t="shared" ref="AD614:AD637" si="713">ROUND((((ET614)-(EU614))+AE614),2)</f>
        <v>53.31</v>
      </c>
      <c r="AE614" s="2">
        <f t="shared" ref="AE614:AE637" si="714">ROUND((EU614),2)</f>
        <v>7.53</v>
      </c>
      <c r="AF614" s="2">
        <f t="shared" ref="AF614:AF637" si="715">ROUND((EV614),2)</f>
        <v>1341.18</v>
      </c>
      <c r="AG614" s="2">
        <f t="shared" ref="AG614:AG637" si="716">ROUND((AP614),2)</f>
        <v>0</v>
      </c>
      <c r="AH614" s="2">
        <f t="shared" ref="AH614:AH637" si="717">(EW614)</f>
        <v>135.19999999999999</v>
      </c>
      <c r="AI614" s="2">
        <f t="shared" ref="AI614:AI637" si="718">(EX614)</f>
        <v>0.6</v>
      </c>
      <c r="AJ614" s="2">
        <f t="shared" ref="AJ614:AJ637" si="719">ROUND((AS614),2)</f>
        <v>0</v>
      </c>
      <c r="AK614" s="2">
        <v>1523.57</v>
      </c>
      <c r="AL614" s="2">
        <v>129.08000000000001</v>
      </c>
      <c r="AM614" s="2">
        <v>53.31</v>
      </c>
      <c r="AN614" s="2">
        <v>7.53</v>
      </c>
      <c r="AO614" s="2">
        <v>1341.18</v>
      </c>
      <c r="AP614" s="2">
        <v>0</v>
      </c>
      <c r="AQ614" s="2">
        <v>135.19999999999999</v>
      </c>
      <c r="AR614" s="2">
        <v>0.6</v>
      </c>
      <c r="AS614" s="2">
        <v>0</v>
      </c>
      <c r="AT614" s="2">
        <v>95</v>
      </c>
      <c r="AU614" s="2">
        <v>65</v>
      </c>
      <c r="AV614" s="2">
        <v>1</v>
      </c>
      <c r="AW614" s="2">
        <v>1</v>
      </c>
      <c r="AX614" s="2"/>
      <c r="AY614" s="2"/>
      <c r="AZ614" s="2">
        <v>1</v>
      </c>
      <c r="BA614" s="2">
        <v>1</v>
      </c>
      <c r="BB614" s="2">
        <v>1</v>
      </c>
      <c r="BC614" s="2">
        <v>1</v>
      </c>
      <c r="BD614" s="2" t="s">
        <v>6</v>
      </c>
      <c r="BE614" s="2" t="s">
        <v>6</v>
      </c>
      <c r="BF614" s="2" t="s">
        <v>6</v>
      </c>
      <c r="BG614" s="2" t="s">
        <v>6</v>
      </c>
      <c r="BH614" s="2">
        <v>0</v>
      </c>
      <c r="BI614" s="2">
        <v>2</v>
      </c>
      <c r="BJ614" s="2" t="s">
        <v>893</v>
      </c>
      <c r="BK614" s="2"/>
      <c r="BL614" s="2"/>
      <c r="BM614" s="2">
        <v>108001</v>
      </c>
      <c r="BN614" s="2">
        <v>0</v>
      </c>
      <c r="BO614" s="2" t="s">
        <v>6</v>
      </c>
      <c r="BP614" s="2">
        <v>0</v>
      </c>
      <c r="BQ614" s="2">
        <v>3</v>
      </c>
      <c r="BR614" s="2">
        <v>0</v>
      </c>
      <c r="BS614" s="2">
        <v>1</v>
      </c>
      <c r="BT614" s="2">
        <v>1</v>
      </c>
      <c r="BU614" s="2">
        <v>1</v>
      </c>
      <c r="BV614" s="2">
        <v>1</v>
      </c>
      <c r="BW614" s="2">
        <v>1</v>
      </c>
      <c r="BX614" s="2">
        <v>1</v>
      </c>
      <c r="BY614" s="2" t="s">
        <v>6</v>
      </c>
      <c r="BZ614" s="2">
        <v>95</v>
      </c>
      <c r="CA614" s="2">
        <v>65</v>
      </c>
      <c r="CB614" s="2"/>
      <c r="CC614" s="2"/>
      <c r="CD614" s="2"/>
      <c r="CE614" s="2"/>
      <c r="CF614" s="2">
        <v>0</v>
      </c>
      <c r="CG614" s="2">
        <v>0</v>
      </c>
      <c r="CH614" s="2"/>
      <c r="CI614" s="2"/>
      <c r="CJ614" s="2"/>
      <c r="CK614" s="2"/>
      <c r="CL614" s="2"/>
      <c r="CM614" s="2">
        <v>0</v>
      </c>
      <c r="CN614" s="2" t="s">
        <v>6</v>
      </c>
      <c r="CO614" s="2">
        <v>0</v>
      </c>
      <c r="CP614" s="2">
        <f t="shared" ref="CP614:CP637" si="720">(P614+Q614+S614)</f>
        <v>380.90000000000003</v>
      </c>
      <c r="CQ614" s="2">
        <f t="shared" ref="CQ614:CQ637" si="721">AC614*BC614</f>
        <v>129.08000000000001</v>
      </c>
      <c r="CR614" s="2">
        <f t="shared" ref="CR614:CR637" si="722">AD614*BB614</f>
        <v>53.31</v>
      </c>
      <c r="CS614" s="2">
        <f t="shared" ref="CS614:CS637" si="723">AE614*BS614</f>
        <v>7.53</v>
      </c>
      <c r="CT614" s="2">
        <f t="shared" ref="CT614:CT637" si="724">AF614*BA614</f>
        <v>1341.18</v>
      </c>
      <c r="CU614" s="2">
        <f t="shared" ref="CU614:CU637" si="725">AG614</f>
        <v>0</v>
      </c>
      <c r="CV614" s="2">
        <f t="shared" ref="CV614:CV637" si="726">AH614</f>
        <v>135.19999999999999</v>
      </c>
      <c r="CW614" s="2">
        <f t="shared" ref="CW614:CW637" si="727">AI614</f>
        <v>0.6</v>
      </c>
      <c r="CX614" s="2">
        <f t="shared" ref="CX614:CX637" si="728">AJ614</f>
        <v>0</v>
      </c>
      <c r="CY614" s="2">
        <f t="shared" ref="CY614:CY637" si="729">(((S614+R614)*AT614)/100)</f>
        <v>320.32100000000003</v>
      </c>
      <c r="CZ614" s="2">
        <f t="shared" ref="CZ614:CZ637" si="730">(((S614+R614)*AU614)/100)</f>
        <v>219.167</v>
      </c>
      <c r="DA614" s="2"/>
      <c r="DB614" s="2"/>
      <c r="DC614" s="2" t="s">
        <v>6</v>
      </c>
      <c r="DD614" s="2" t="s">
        <v>6</v>
      </c>
      <c r="DE614" s="2" t="s">
        <v>6</v>
      </c>
      <c r="DF614" s="2" t="s">
        <v>6</v>
      </c>
      <c r="DG614" s="2" t="s">
        <v>6</v>
      </c>
      <c r="DH614" s="2" t="s">
        <v>6</v>
      </c>
      <c r="DI614" s="2" t="s">
        <v>6</v>
      </c>
      <c r="DJ614" s="2" t="s">
        <v>6</v>
      </c>
      <c r="DK614" s="2" t="s">
        <v>6</v>
      </c>
      <c r="DL614" s="2" t="s">
        <v>6</v>
      </c>
      <c r="DM614" s="2" t="s">
        <v>6</v>
      </c>
      <c r="DN614" s="2">
        <v>0</v>
      </c>
      <c r="DO614" s="2">
        <v>0</v>
      </c>
      <c r="DP614" s="2">
        <v>1</v>
      </c>
      <c r="DQ614" s="2">
        <v>1</v>
      </c>
      <c r="DR614" s="2"/>
      <c r="DS614" s="2"/>
      <c r="DT614" s="2"/>
      <c r="DU614" s="2">
        <v>1013</v>
      </c>
      <c r="DV614" s="2" t="s">
        <v>90</v>
      </c>
      <c r="DW614" s="2" t="s">
        <v>90</v>
      </c>
      <c r="DX614" s="2">
        <v>1</v>
      </c>
      <c r="DY614" s="2"/>
      <c r="DZ614" s="2"/>
      <c r="EA614" s="2"/>
      <c r="EB614" s="2"/>
      <c r="EC614" s="2"/>
      <c r="ED614" s="2"/>
      <c r="EE614" s="2">
        <v>16510370</v>
      </c>
      <c r="EF614" s="2">
        <v>3</v>
      </c>
      <c r="EG614" s="2" t="s">
        <v>118</v>
      </c>
      <c r="EH614" s="2">
        <v>0</v>
      </c>
      <c r="EI614" s="2" t="s">
        <v>6</v>
      </c>
      <c r="EJ614" s="2">
        <v>2</v>
      </c>
      <c r="EK614" s="2">
        <v>108001</v>
      </c>
      <c r="EL614" s="2" t="s">
        <v>119</v>
      </c>
      <c r="EM614" s="2" t="s">
        <v>120</v>
      </c>
      <c r="EN614" s="2"/>
      <c r="EO614" s="2" t="s">
        <v>6</v>
      </c>
      <c r="EP614" s="2"/>
      <c r="EQ614" s="2">
        <v>131072</v>
      </c>
      <c r="ER614" s="2">
        <v>1523.57</v>
      </c>
      <c r="ES614" s="2">
        <v>129.08000000000001</v>
      </c>
      <c r="ET614" s="2">
        <v>53.31</v>
      </c>
      <c r="EU614" s="2">
        <v>7.53</v>
      </c>
      <c r="EV614" s="2">
        <v>1341.18</v>
      </c>
      <c r="EW614" s="2">
        <v>135.19999999999999</v>
      </c>
      <c r="EX614" s="2">
        <v>0.6</v>
      </c>
      <c r="EY614" s="2">
        <v>0</v>
      </c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>
        <v>0</v>
      </c>
      <c r="FR614" s="2">
        <f t="shared" ref="FR614:FR637" si="731">ROUND(IF(AND(BH614=3,BI614=3),P614,0),2)</f>
        <v>0</v>
      </c>
      <c r="FS614" s="2">
        <v>0</v>
      </c>
      <c r="FT614" s="2"/>
      <c r="FU614" s="2"/>
      <c r="FV614" s="2"/>
      <c r="FW614" s="2"/>
      <c r="FX614" s="2">
        <v>95</v>
      </c>
      <c r="FY614" s="2">
        <v>65</v>
      </c>
      <c r="FZ614" s="2"/>
      <c r="GA614" s="2" t="s">
        <v>6</v>
      </c>
      <c r="GB614" s="2"/>
      <c r="GC614" s="2"/>
      <c r="GD614" s="2">
        <v>0</v>
      </c>
      <c r="GE614" s="2"/>
      <c r="GF614" s="2">
        <v>2144829514</v>
      </c>
      <c r="GG614" s="2">
        <v>2</v>
      </c>
      <c r="GH614" s="2">
        <v>1</v>
      </c>
      <c r="GI614" s="2">
        <v>-2</v>
      </c>
      <c r="GJ614" s="2">
        <v>0</v>
      </c>
      <c r="GK614" s="2">
        <f>ROUND(R614*(R12)/100,2)</f>
        <v>0</v>
      </c>
      <c r="GL614" s="2">
        <f t="shared" ref="GL614:GL637" si="732">ROUND(IF(AND(BH614=3,BI614=3,FS614&lt;&gt;0),P614,0),2)</f>
        <v>0</v>
      </c>
      <c r="GM614" s="2">
        <f t="shared" ref="GM614:GM637" si="733">ROUND(O614+X614+Y614+GK614,2)+GX614</f>
        <v>920.39</v>
      </c>
      <c r="GN614" s="2">
        <f t="shared" ref="GN614:GN637" si="734">IF(OR(BI614=0,BI614=1),ROUND(O614+X614+Y614+GK614,2),0)</f>
        <v>0</v>
      </c>
      <c r="GO614" s="2">
        <f t="shared" ref="GO614:GO637" si="735">IF(BI614=2,ROUND(O614+X614+Y614+GK614,2),0)</f>
        <v>920.39</v>
      </c>
      <c r="GP614" s="2">
        <f t="shared" ref="GP614:GP637" si="736">IF(BI614=4,ROUND(O614+X614+Y614+GK614,2)+GX614,0)</f>
        <v>0</v>
      </c>
      <c r="GQ614" s="2"/>
      <c r="GR614" s="2">
        <v>0</v>
      </c>
      <c r="GS614" s="2">
        <v>3</v>
      </c>
      <c r="GT614" s="2">
        <v>0</v>
      </c>
      <c r="GU614" s="2" t="s">
        <v>6</v>
      </c>
      <c r="GV614" s="2">
        <f t="shared" ref="GV614:GV637" si="737">ROUND(GT614,2)</f>
        <v>0</v>
      </c>
      <c r="GW614" s="2">
        <v>1</v>
      </c>
      <c r="GX614" s="2">
        <f t="shared" ref="GX614:GX637" si="738">ROUND(GV614*GW614*I614,2)</f>
        <v>0</v>
      </c>
      <c r="GY614" s="2"/>
      <c r="GZ614" s="2"/>
      <c r="HA614" s="2">
        <v>0</v>
      </c>
      <c r="HB614" s="2">
        <v>0</v>
      </c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>
        <v>0</v>
      </c>
      <c r="IL614" s="2"/>
      <c r="IM614" s="2"/>
      <c r="IN614" s="2"/>
      <c r="IO614" s="2"/>
      <c r="IP614" s="2"/>
      <c r="IQ614" s="2"/>
      <c r="IR614" s="2"/>
      <c r="IS614" s="2"/>
      <c r="IT614" s="2"/>
      <c r="IU614" s="2"/>
    </row>
    <row r="615" spans="1:255" x14ac:dyDescent="0.2">
      <c r="A615">
        <v>17</v>
      </c>
      <c r="B615">
        <v>1</v>
      </c>
      <c r="C615">
        <f>ROW(SmtRes!A1212)</f>
        <v>1212</v>
      </c>
      <c r="D615">
        <f>ROW(EtalonRes!A1176)</f>
        <v>1176</v>
      </c>
      <c r="E615" t="s">
        <v>890</v>
      </c>
      <c r="F615" t="s">
        <v>891</v>
      </c>
      <c r="G615" t="s">
        <v>892</v>
      </c>
      <c r="H615" t="s">
        <v>90</v>
      </c>
      <c r="I615">
        <f>ROUND(25/100,9)</f>
        <v>0.25</v>
      </c>
      <c r="J615">
        <v>0</v>
      </c>
      <c r="O615">
        <f t="shared" si="700"/>
        <v>2498.66</v>
      </c>
      <c r="P615">
        <f t="shared" si="701"/>
        <v>211.69</v>
      </c>
      <c r="Q615">
        <f t="shared" si="702"/>
        <v>87.43</v>
      </c>
      <c r="R615">
        <f t="shared" si="703"/>
        <v>12.35</v>
      </c>
      <c r="S615">
        <f t="shared" si="704"/>
        <v>2199.54</v>
      </c>
      <c r="T615">
        <f t="shared" si="705"/>
        <v>0</v>
      </c>
      <c r="U615">
        <f t="shared" si="706"/>
        <v>33.799999999999997</v>
      </c>
      <c r="V615">
        <f t="shared" si="707"/>
        <v>0.15</v>
      </c>
      <c r="W615">
        <f t="shared" si="708"/>
        <v>0</v>
      </c>
      <c r="X615">
        <f t="shared" si="709"/>
        <v>2101.3000000000002</v>
      </c>
      <c r="Y615">
        <f t="shared" si="710"/>
        <v>1437.73</v>
      </c>
      <c r="AA615">
        <v>16697019</v>
      </c>
      <c r="AB615">
        <f t="shared" si="711"/>
        <v>1523.57</v>
      </c>
      <c r="AC615">
        <f t="shared" si="712"/>
        <v>129.08000000000001</v>
      </c>
      <c r="AD615">
        <f t="shared" si="713"/>
        <v>53.31</v>
      </c>
      <c r="AE615">
        <f t="shared" si="714"/>
        <v>7.53</v>
      </c>
      <c r="AF615">
        <f t="shared" si="715"/>
        <v>1341.18</v>
      </c>
      <c r="AG615">
        <f t="shared" si="716"/>
        <v>0</v>
      </c>
      <c r="AH615">
        <f t="shared" si="717"/>
        <v>135.19999999999999</v>
      </c>
      <c r="AI615">
        <f t="shared" si="718"/>
        <v>0.6</v>
      </c>
      <c r="AJ615">
        <f t="shared" si="719"/>
        <v>0</v>
      </c>
      <c r="AK615">
        <v>1523.57</v>
      </c>
      <c r="AL615">
        <v>129.08000000000001</v>
      </c>
      <c r="AM615">
        <v>53.31</v>
      </c>
      <c r="AN615">
        <v>7.53</v>
      </c>
      <c r="AO615">
        <v>1341.18</v>
      </c>
      <c r="AP615">
        <v>0</v>
      </c>
      <c r="AQ615">
        <v>135.19999999999999</v>
      </c>
      <c r="AR615">
        <v>0.6</v>
      </c>
      <c r="AS615">
        <v>0</v>
      </c>
      <c r="AT615">
        <v>95</v>
      </c>
      <c r="AU615">
        <v>65</v>
      </c>
      <c r="AV615">
        <v>1</v>
      </c>
      <c r="AW615">
        <v>1</v>
      </c>
      <c r="AZ615">
        <v>6.56</v>
      </c>
      <c r="BA615">
        <v>6.56</v>
      </c>
      <c r="BB615">
        <v>6.56</v>
      </c>
      <c r="BC615">
        <v>6.56</v>
      </c>
      <c r="BD615" t="s">
        <v>6</v>
      </c>
      <c r="BE615" t="s">
        <v>6</v>
      </c>
      <c r="BF615" t="s">
        <v>6</v>
      </c>
      <c r="BG615" t="s">
        <v>6</v>
      </c>
      <c r="BH615">
        <v>0</v>
      </c>
      <c r="BI615">
        <v>2</v>
      </c>
      <c r="BJ615" t="s">
        <v>893</v>
      </c>
      <c r="BM615">
        <v>108001</v>
      </c>
      <c r="BN615">
        <v>0</v>
      </c>
      <c r="BO615" t="s">
        <v>6</v>
      </c>
      <c r="BP615">
        <v>0</v>
      </c>
      <c r="BQ615">
        <v>3</v>
      </c>
      <c r="BR615">
        <v>0</v>
      </c>
      <c r="BS615">
        <v>6.56</v>
      </c>
      <c r="BT615">
        <v>1</v>
      </c>
      <c r="BU615">
        <v>1</v>
      </c>
      <c r="BV615">
        <v>1</v>
      </c>
      <c r="BW615">
        <v>1</v>
      </c>
      <c r="BX615">
        <v>1</v>
      </c>
      <c r="BY615" t="s">
        <v>6</v>
      </c>
      <c r="BZ615">
        <v>95</v>
      </c>
      <c r="CA615">
        <v>65</v>
      </c>
      <c r="CF615">
        <v>0</v>
      </c>
      <c r="CG615">
        <v>0</v>
      </c>
      <c r="CM615">
        <v>0</v>
      </c>
      <c r="CN615" t="s">
        <v>6</v>
      </c>
      <c r="CO615">
        <v>0</v>
      </c>
      <c r="CP615">
        <f t="shared" si="720"/>
        <v>2498.66</v>
      </c>
      <c r="CQ615">
        <f t="shared" si="721"/>
        <v>846.76480000000004</v>
      </c>
      <c r="CR615">
        <f t="shared" si="722"/>
        <v>349.71359999999999</v>
      </c>
      <c r="CS615">
        <f t="shared" si="723"/>
        <v>49.396799999999999</v>
      </c>
      <c r="CT615">
        <f t="shared" si="724"/>
        <v>8798.1407999999992</v>
      </c>
      <c r="CU615">
        <f t="shared" si="725"/>
        <v>0</v>
      </c>
      <c r="CV615">
        <f t="shared" si="726"/>
        <v>135.19999999999999</v>
      </c>
      <c r="CW615">
        <f t="shared" si="727"/>
        <v>0.6</v>
      </c>
      <c r="CX615">
        <f t="shared" si="728"/>
        <v>0</v>
      </c>
      <c r="CY615">
        <f t="shared" si="729"/>
        <v>2101.2954999999997</v>
      </c>
      <c r="CZ615">
        <f t="shared" si="730"/>
        <v>1437.7285000000002</v>
      </c>
      <c r="DC615" t="s">
        <v>6</v>
      </c>
      <c r="DD615" t="s">
        <v>6</v>
      </c>
      <c r="DE615" t="s">
        <v>6</v>
      </c>
      <c r="DF615" t="s">
        <v>6</v>
      </c>
      <c r="DG615" t="s">
        <v>6</v>
      </c>
      <c r="DH615" t="s">
        <v>6</v>
      </c>
      <c r="DI615" t="s">
        <v>6</v>
      </c>
      <c r="DJ615" t="s">
        <v>6</v>
      </c>
      <c r="DK615" t="s">
        <v>6</v>
      </c>
      <c r="DL615" t="s">
        <v>6</v>
      </c>
      <c r="DM615" t="s">
        <v>6</v>
      </c>
      <c r="DN615">
        <v>0</v>
      </c>
      <c r="DO615">
        <v>0</v>
      </c>
      <c r="DP615">
        <v>1</v>
      </c>
      <c r="DQ615">
        <v>1</v>
      </c>
      <c r="DU615">
        <v>1013</v>
      </c>
      <c r="DV615" t="s">
        <v>90</v>
      </c>
      <c r="DW615" t="s">
        <v>90</v>
      </c>
      <c r="DX615">
        <v>1</v>
      </c>
      <c r="EE615">
        <v>16510370</v>
      </c>
      <c r="EF615">
        <v>3</v>
      </c>
      <c r="EG615" t="s">
        <v>118</v>
      </c>
      <c r="EH615">
        <v>0</v>
      </c>
      <c r="EI615" t="s">
        <v>6</v>
      </c>
      <c r="EJ615">
        <v>2</v>
      </c>
      <c r="EK615">
        <v>108001</v>
      </c>
      <c r="EL615" t="s">
        <v>119</v>
      </c>
      <c r="EM615" t="s">
        <v>120</v>
      </c>
      <c r="EO615" t="s">
        <v>6</v>
      </c>
      <c r="EQ615">
        <v>131072</v>
      </c>
      <c r="ER615">
        <v>1523.57</v>
      </c>
      <c r="ES615">
        <v>129.08000000000001</v>
      </c>
      <c r="ET615">
        <v>53.31</v>
      </c>
      <c r="EU615">
        <v>7.53</v>
      </c>
      <c r="EV615">
        <v>1341.18</v>
      </c>
      <c r="EW615">
        <v>135.19999999999999</v>
      </c>
      <c r="EX615">
        <v>0.6</v>
      </c>
      <c r="EY615">
        <v>0</v>
      </c>
      <c r="FQ615">
        <v>0</v>
      </c>
      <c r="FR615">
        <f t="shared" si="731"/>
        <v>0</v>
      </c>
      <c r="FS615">
        <v>0</v>
      </c>
      <c r="FX615">
        <v>95</v>
      </c>
      <c r="FY615">
        <v>65</v>
      </c>
      <c r="GA615" t="s">
        <v>6</v>
      </c>
      <c r="GD615">
        <v>0</v>
      </c>
      <c r="GF615">
        <v>2144829514</v>
      </c>
      <c r="GG615">
        <v>1</v>
      </c>
      <c r="GH615">
        <v>1</v>
      </c>
      <c r="GI615">
        <v>4</v>
      </c>
      <c r="GJ615">
        <v>0</v>
      </c>
      <c r="GK615">
        <f>ROUND(R615*(S12)/100,2)</f>
        <v>0</v>
      </c>
      <c r="GL615">
        <f t="shared" si="732"/>
        <v>0</v>
      </c>
      <c r="GM615">
        <f t="shared" si="733"/>
        <v>6037.69</v>
      </c>
      <c r="GN615">
        <f t="shared" si="734"/>
        <v>0</v>
      </c>
      <c r="GO615">
        <f t="shared" si="735"/>
        <v>6037.69</v>
      </c>
      <c r="GP615">
        <f t="shared" si="736"/>
        <v>0</v>
      </c>
      <c r="GR615">
        <v>0</v>
      </c>
      <c r="GS615">
        <v>3</v>
      </c>
      <c r="GT615">
        <v>0</v>
      </c>
      <c r="GU615" t="s">
        <v>6</v>
      </c>
      <c r="GV615">
        <f t="shared" si="737"/>
        <v>0</v>
      </c>
      <c r="GW615">
        <v>1</v>
      </c>
      <c r="GX615">
        <f t="shared" si="738"/>
        <v>0</v>
      </c>
      <c r="HA615">
        <v>0</v>
      </c>
      <c r="HB615">
        <v>0</v>
      </c>
      <c r="IK615">
        <v>0</v>
      </c>
    </row>
    <row r="616" spans="1:255" x14ac:dyDescent="0.2">
      <c r="A616" s="2">
        <v>18</v>
      </c>
      <c r="B616" s="2">
        <v>1</v>
      </c>
      <c r="C616" s="2">
        <v>1202</v>
      </c>
      <c r="D616" s="2"/>
      <c r="E616" s="2" t="s">
        <v>894</v>
      </c>
      <c r="F616" s="2" t="s">
        <v>895</v>
      </c>
      <c r="G616" s="2" t="s">
        <v>896</v>
      </c>
      <c r="H616" s="2" t="s">
        <v>440</v>
      </c>
      <c r="I616" s="2">
        <f>I614*J616</f>
        <v>25</v>
      </c>
      <c r="J616" s="2">
        <v>100</v>
      </c>
      <c r="K616" s="2"/>
      <c r="L616" s="2"/>
      <c r="M616" s="2"/>
      <c r="N616" s="2"/>
      <c r="O616" s="2">
        <f t="shared" si="700"/>
        <v>8392</v>
      </c>
      <c r="P616" s="2">
        <f t="shared" si="701"/>
        <v>8392</v>
      </c>
      <c r="Q616" s="2">
        <f t="shared" si="702"/>
        <v>0</v>
      </c>
      <c r="R616" s="2">
        <f t="shared" si="703"/>
        <v>0</v>
      </c>
      <c r="S616" s="2">
        <f t="shared" si="704"/>
        <v>0</v>
      </c>
      <c r="T616" s="2">
        <f t="shared" si="705"/>
        <v>0</v>
      </c>
      <c r="U616" s="2">
        <f t="shared" si="706"/>
        <v>0</v>
      </c>
      <c r="V616" s="2">
        <f t="shared" si="707"/>
        <v>0</v>
      </c>
      <c r="W616" s="2">
        <f t="shared" si="708"/>
        <v>0</v>
      </c>
      <c r="X616" s="2">
        <f t="shared" si="709"/>
        <v>0</v>
      </c>
      <c r="Y616" s="2">
        <f t="shared" si="710"/>
        <v>0</v>
      </c>
      <c r="Z616" s="2"/>
      <c r="AA616" s="2">
        <v>16697018</v>
      </c>
      <c r="AB616" s="2">
        <f t="shared" si="711"/>
        <v>335.68</v>
      </c>
      <c r="AC616" s="2">
        <f t="shared" si="712"/>
        <v>335.68</v>
      </c>
      <c r="AD616" s="2">
        <f t="shared" si="713"/>
        <v>0</v>
      </c>
      <c r="AE616" s="2">
        <f t="shared" si="714"/>
        <v>0</v>
      </c>
      <c r="AF616" s="2">
        <f t="shared" si="715"/>
        <v>0</v>
      </c>
      <c r="AG616" s="2">
        <f t="shared" si="716"/>
        <v>0</v>
      </c>
      <c r="AH616" s="2">
        <f t="shared" si="717"/>
        <v>0</v>
      </c>
      <c r="AI616" s="2">
        <f t="shared" si="718"/>
        <v>0</v>
      </c>
      <c r="AJ616" s="2">
        <f t="shared" si="719"/>
        <v>0</v>
      </c>
      <c r="AK616" s="2">
        <v>335.68</v>
      </c>
      <c r="AL616" s="2">
        <v>335.68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  <c r="AS616" s="2">
        <v>0</v>
      </c>
      <c r="AT616" s="2">
        <v>95</v>
      </c>
      <c r="AU616" s="2">
        <v>65</v>
      </c>
      <c r="AV616" s="2">
        <v>1</v>
      </c>
      <c r="AW616" s="2">
        <v>1</v>
      </c>
      <c r="AX616" s="2"/>
      <c r="AY616" s="2"/>
      <c r="AZ616" s="2">
        <v>1</v>
      </c>
      <c r="BA616" s="2">
        <v>1</v>
      </c>
      <c r="BB616" s="2">
        <v>1</v>
      </c>
      <c r="BC616" s="2">
        <v>1</v>
      </c>
      <c r="BD616" s="2" t="s">
        <v>6</v>
      </c>
      <c r="BE616" s="2" t="s">
        <v>6</v>
      </c>
      <c r="BF616" s="2" t="s">
        <v>6</v>
      </c>
      <c r="BG616" s="2" t="s">
        <v>6</v>
      </c>
      <c r="BH616" s="2">
        <v>3</v>
      </c>
      <c r="BI616" s="2">
        <v>2</v>
      </c>
      <c r="BJ616" s="2" t="s">
        <v>897</v>
      </c>
      <c r="BK616" s="2"/>
      <c r="BL616" s="2"/>
      <c r="BM616" s="2">
        <v>108001</v>
      </c>
      <c r="BN616" s="2">
        <v>0</v>
      </c>
      <c r="BO616" s="2" t="s">
        <v>6</v>
      </c>
      <c r="BP616" s="2">
        <v>0</v>
      </c>
      <c r="BQ616" s="2">
        <v>3</v>
      </c>
      <c r="BR616" s="2">
        <v>0</v>
      </c>
      <c r="BS616" s="2">
        <v>1</v>
      </c>
      <c r="BT616" s="2">
        <v>1</v>
      </c>
      <c r="BU616" s="2">
        <v>1</v>
      </c>
      <c r="BV616" s="2">
        <v>1</v>
      </c>
      <c r="BW616" s="2">
        <v>1</v>
      </c>
      <c r="BX616" s="2">
        <v>1</v>
      </c>
      <c r="BY616" s="2" t="s">
        <v>6</v>
      </c>
      <c r="BZ616" s="2">
        <v>95</v>
      </c>
      <c r="CA616" s="2">
        <v>65</v>
      </c>
      <c r="CB616" s="2"/>
      <c r="CC616" s="2"/>
      <c r="CD616" s="2"/>
      <c r="CE616" s="2"/>
      <c r="CF616" s="2">
        <v>0</v>
      </c>
      <c r="CG616" s="2">
        <v>0</v>
      </c>
      <c r="CH616" s="2"/>
      <c r="CI616" s="2"/>
      <c r="CJ616" s="2"/>
      <c r="CK616" s="2"/>
      <c r="CL616" s="2"/>
      <c r="CM616" s="2">
        <v>0</v>
      </c>
      <c r="CN616" s="2" t="s">
        <v>6</v>
      </c>
      <c r="CO616" s="2">
        <v>0</v>
      </c>
      <c r="CP616" s="2">
        <f t="shared" si="720"/>
        <v>8392</v>
      </c>
      <c r="CQ616" s="2">
        <f t="shared" si="721"/>
        <v>335.68</v>
      </c>
      <c r="CR616" s="2">
        <f t="shared" si="722"/>
        <v>0</v>
      </c>
      <c r="CS616" s="2">
        <f t="shared" si="723"/>
        <v>0</v>
      </c>
      <c r="CT616" s="2">
        <f t="shared" si="724"/>
        <v>0</v>
      </c>
      <c r="CU616" s="2">
        <f t="shared" si="725"/>
        <v>0</v>
      </c>
      <c r="CV616" s="2">
        <f t="shared" si="726"/>
        <v>0</v>
      </c>
      <c r="CW616" s="2">
        <f t="shared" si="727"/>
        <v>0</v>
      </c>
      <c r="CX616" s="2">
        <f t="shared" si="728"/>
        <v>0</v>
      </c>
      <c r="CY616" s="2">
        <f t="shared" si="729"/>
        <v>0</v>
      </c>
      <c r="CZ616" s="2">
        <f t="shared" si="730"/>
        <v>0</v>
      </c>
      <c r="DA616" s="2"/>
      <c r="DB616" s="2"/>
      <c r="DC616" s="2" t="s">
        <v>6</v>
      </c>
      <c r="DD616" s="2" t="s">
        <v>6</v>
      </c>
      <c r="DE616" s="2" t="s">
        <v>6</v>
      </c>
      <c r="DF616" s="2" t="s">
        <v>6</v>
      </c>
      <c r="DG616" s="2" t="s">
        <v>6</v>
      </c>
      <c r="DH616" s="2" t="s">
        <v>6</v>
      </c>
      <c r="DI616" s="2" t="s">
        <v>6</v>
      </c>
      <c r="DJ616" s="2" t="s">
        <v>6</v>
      </c>
      <c r="DK616" s="2" t="s">
        <v>6</v>
      </c>
      <c r="DL616" s="2" t="s">
        <v>6</v>
      </c>
      <c r="DM616" s="2" t="s">
        <v>6</v>
      </c>
      <c r="DN616" s="2">
        <v>0</v>
      </c>
      <c r="DO616" s="2">
        <v>0</v>
      </c>
      <c r="DP616" s="2">
        <v>1</v>
      </c>
      <c r="DQ616" s="2">
        <v>1</v>
      </c>
      <c r="DR616" s="2"/>
      <c r="DS616" s="2"/>
      <c r="DT616" s="2"/>
      <c r="DU616" s="2">
        <v>1010</v>
      </c>
      <c r="DV616" s="2" t="s">
        <v>440</v>
      </c>
      <c r="DW616" s="2" t="s">
        <v>440</v>
      </c>
      <c r="DX616" s="2">
        <v>1</v>
      </c>
      <c r="DY616" s="2"/>
      <c r="DZ616" s="2"/>
      <c r="EA616" s="2"/>
      <c r="EB616" s="2"/>
      <c r="EC616" s="2"/>
      <c r="ED616" s="2"/>
      <c r="EE616" s="2">
        <v>16510370</v>
      </c>
      <c r="EF616" s="2">
        <v>3</v>
      </c>
      <c r="EG616" s="2" t="s">
        <v>118</v>
      </c>
      <c r="EH616" s="2">
        <v>0</v>
      </c>
      <c r="EI616" s="2" t="s">
        <v>6</v>
      </c>
      <c r="EJ616" s="2">
        <v>2</v>
      </c>
      <c r="EK616" s="2">
        <v>108001</v>
      </c>
      <c r="EL616" s="2" t="s">
        <v>119</v>
      </c>
      <c r="EM616" s="2" t="s">
        <v>120</v>
      </c>
      <c r="EN616" s="2"/>
      <c r="EO616" s="2" t="s">
        <v>6</v>
      </c>
      <c r="EP616" s="2"/>
      <c r="EQ616" s="2">
        <v>0</v>
      </c>
      <c r="ER616" s="2">
        <v>335.68</v>
      </c>
      <c r="ES616" s="2">
        <v>335.68</v>
      </c>
      <c r="ET616" s="2">
        <v>0</v>
      </c>
      <c r="EU616" s="2">
        <v>0</v>
      </c>
      <c r="EV616" s="2">
        <v>0</v>
      </c>
      <c r="EW616" s="2">
        <v>0</v>
      </c>
      <c r="EX616" s="2">
        <v>0</v>
      </c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>
        <v>0</v>
      </c>
      <c r="FR616" s="2">
        <f t="shared" si="731"/>
        <v>0</v>
      </c>
      <c r="FS616" s="2">
        <v>0</v>
      </c>
      <c r="FT616" s="2"/>
      <c r="FU616" s="2"/>
      <c r="FV616" s="2"/>
      <c r="FW616" s="2"/>
      <c r="FX616" s="2">
        <v>95</v>
      </c>
      <c r="FY616" s="2">
        <v>65</v>
      </c>
      <c r="FZ616" s="2"/>
      <c r="GA616" s="2" t="s">
        <v>6</v>
      </c>
      <c r="GB616" s="2"/>
      <c r="GC616" s="2"/>
      <c r="GD616" s="2">
        <v>0</v>
      </c>
      <c r="GE616" s="2"/>
      <c r="GF616" s="2">
        <v>1480860107</v>
      </c>
      <c r="GG616" s="2">
        <v>2</v>
      </c>
      <c r="GH616" s="2">
        <v>1</v>
      </c>
      <c r="GI616" s="2">
        <v>-2</v>
      </c>
      <c r="GJ616" s="2">
        <v>0</v>
      </c>
      <c r="GK616" s="2">
        <f>ROUND(R616*(R12)/100,2)</f>
        <v>0</v>
      </c>
      <c r="GL616" s="2">
        <f t="shared" si="732"/>
        <v>0</v>
      </c>
      <c r="GM616" s="2">
        <f t="shared" si="733"/>
        <v>8392</v>
      </c>
      <c r="GN616" s="2">
        <f t="shared" si="734"/>
        <v>0</v>
      </c>
      <c r="GO616" s="2">
        <f t="shared" si="735"/>
        <v>8392</v>
      </c>
      <c r="GP616" s="2">
        <f t="shared" si="736"/>
        <v>0</v>
      </c>
      <c r="GQ616" s="2"/>
      <c r="GR616" s="2">
        <v>0</v>
      </c>
      <c r="GS616" s="2">
        <v>3</v>
      </c>
      <c r="GT616" s="2">
        <v>0</v>
      </c>
      <c r="GU616" s="2" t="s">
        <v>6</v>
      </c>
      <c r="GV616" s="2">
        <f t="shared" si="737"/>
        <v>0</v>
      </c>
      <c r="GW616" s="2">
        <v>1</v>
      </c>
      <c r="GX616" s="2">
        <f t="shared" si="738"/>
        <v>0</v>
      </c>
      <c r="GY616" s="2"/>
      <c r="GZ616" s="2"/>
      <c r="HA616" s="2">
        <v>0</v>
      </c>
      <c r="HB616" s="2">
        <v>0</v>
      </c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>
        <v>0</v>
      </c>
      <c r="IL616" s="2"/>
      <c r="IM616" s="2"/>
      <c r="IN616" s="2"/>
      <c r="IO616" s="2"/>
      <c r="IP616" s="2"/>
      <c r="IQ616" s="2"/>
      <c r="IR616" s="2"/>
      <c r="IS616" s="2"/>
      <c r="IT616" s="2"/>
      <c r="IU616" s="2"/>
    </row>
    <row r="617" spans="1:255" x14ac:dyDescent="0.2">
      <c r="A617">
        <v>18</v>
      </c>
      <c r="B617">
        <v>1</v>
      </c>
      <c r="C617">
        <v>1210</v>
      </c>
      <c r="E617" t="s">
        <v>894</v>
      </c>
      <c r="F617" t="s">
        <v>895</v>
      </c>
      <c r="G617" t="s">
        <v>896</v>
      </c>
      <c r="H617" t="s">
        <v>440</v>
      </c>
      <c r="I617">
        <f>I615*J617</f>
        <v>25</v>
      </c>
      <c r="J617">
        <v>100</v>
      </c>
      <c r="O617">
        <f t="shared" si="700"/>
        <v>55051.519999999997</v>
      </c>
      <c r="P617">
        <f t="shared" si="701"/>
        <v>55051.519999999997</v>
      </c>
      <c r="Q617">
        <f t="shared" si="702"/>
        <v>0</v>
      </c>
      <c r="R617">
        <f t="shared" si="703"/>
        <v>0</v>
      </c>
      <c r="S617">
        <f t="shared" si="704"/>
        <v>0</v>
      </c>
      <c r="T617">
        <f t="shared" si="705"/>
        <v>0</v>
      </c>
      <c r="U617">
        <f t="shared" si="706"/>
        <v>0</v>
      </c>
      <c r="V617">
        <f t="shared" si="707"/>
        <v>0</v>
      </c>
      <c r="W617">
        <f t="shared" si="708"/>
        <v>0</v>
      </c>
      <c r="X617">
        <f t="shared" si="709"/>
        <v>0</v>
      </c>
      <c r="Y617">
        <f t="shared" si="710"/>
        <v>0</v>
      </c>
      <c r="AA617">
        <v>16697019</v>
      </c>
      <c r="AB617">
        <f t="shared" si="711"/>
        <v>335.68</v>
      </c>
      <c r="AC617">
        <f t="shared" si="712"/>
        <v>335.68</v>
      </c>
      <c r="AD617">
        <f t="shared" si="713"/>
        <v>0</v>
      </c>
      <c r="AE617">
        <f t="shared" si="714"/>
        <v>0</v>
      </c>
      <c r="AF617">
        <f t="shared" si="715"/>
        <v>0</v>
      </c>
      <c r="AG617">
        <f t="shared" si="716"/>
        <v>0</v>
      </c>
      <c r="AH617">
        <f t="shared" si="717"/>
        <v>0</v>
      </c>
      <c r="AI617">
        <f t="shared" si="718"/>
        <v>0</v>
      </c>
      <c r="AJ617">
        <f t="shared" si="719"/>
        <v>0</v>
      </c>
      <c r="AK617">
        <v>335.68</v>
      </c>
      <c r="AL617">
        <v>335.68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95</v>
      </c>
      <c r="AU617">
        <v>65</v>
      </c>
      <c r="AV617">
        <v>1</v>
      </c>
      <c r="AW617">
        <v>1</v>
      </c>
      <c r="AZ617">
        <v>6.56</v>
      </c>
      <c r="BA617">
        <v>1</v>
      </c>
      <c r="BB617">
        <v>1</v>
      </c>
      <c r="BC617">
        <v>6.56</v>
      </c>
      <c r="BD617" t="s">
        <v>6</v>
      </c>
      <c r="BE617" t="s">
        <v>6</v>
      </c>
      <c r="BF617" t="s">
        <v>6</v>
      </c>
      <c r="BG617" t="s">
        <v>6</v>
      </c>
      <c r="BH617">
        <v>3</v>
      </c>
      <c r="BI617">
        <v>2</v>
      </c>
      <c r="BJ617" t="s">
        <v>897</v>
      </c>
      <c r="BM617">
        <v>108001</v>
      </c>
      <c r="BN617">
        <v>0</v>
      </c>
      <c r="BO617" t="s">
        <v>6</v>
      </c>
      <c r="BP617">
        <v>0</v>
      </c>
      <c r="BQ617">
        <v>3</v>
      </c>
      <c r="BR617">
        <v>0</v>
      </c>
      <c r="BS617">
        <v>1</v>
      </c>
      <c r="BT617">
        <v>1</v>
      </c>
      <c r="BU617">
        <v>1</v>
      </c>
      <c r="BV617">
        <v>1</v>
      </c>
      <c r="BW617">
        <v>1</v>
      </c>
      <c r="BX617">
        <v>1</v>
      </c>
      <c r="BY617" t="s">
        <v>6</v>
      </c>
      <c r="BZ617">
        <v>95</v>
      </c>
      <c r="CA617">
        <v>65</v>
      </c>
      <c r="CF617">
        <v>0</v>
      </c>
      <c r="CG617">
        <v>0</v>
      </c>
      <c r="CM617">
        <v>0</v>
      </c>
      <c r="CN617" t="s">
        <v>6</v>
      </c>
      <c r="CO617">
        <v>0</v>
      </c>
      <c r="CP617">
        <f t="shared" si="720"/>
        <v>55051.519999999997</v>
      </c>
      <c r="CQ617">
        <f t="shared" si="721"/>
        <v>2202.0607999999997</v>
      </c>
      <c r="CR617">
        <f t="shared" si="722"/>
        <v>0</v>
      </c>
      <c r="CS617">
        <f t="shared" si="723"/>
        <v>0</v>
      </c>
      <c r="CT617">
        <f t="shared" si="724"/>
        <v>0</v>
      </c>
      <c r="CU617">
        <f t="shared" si="725"/>
        <v>0</v>
      </c>
      <c r="CV617">
        <f t="shared" si="726"/>
        <v>0</v>
      </c>
      <c r="CW617">
        <f t="shared" si="727"/>
        <v>0</v>
      </c>
      <c r="CX617">
        <f t="shared" si="728"/>
        <v>0</v>
      </c>
      <c r="CY617">
        <f t="shared" si="729"/>
        <v>0</v>
      </c>
      <c r="CZ617">
        <f t="shared" si="730"/>
        <v>0</v>
      </c>
      <c r="DC617" t="s">
        <v>6</v>
      </c>
      <c r="DD617" t="s">
        <v>6</v>
      </c>
      <c r="DE617" t="s">
        <v>6</v>
      </c>
      <c r="DF617" t="s">
        <v>6</v>
      </c>
      <c r="DG617" t="s">
        <v>6</v>
      </c>
      <c r="DH617" t="s">
        <v>6</v>
      </c>
      <c r="DI617" t="s">
        <v>6</v>
      </c>
      <c r="DJ617" t="s">
        <v>6</v>
      </c>
      <c r="DK617" t="s">
        <v>6</v>
      </c>
      <c r="DL617" t="s">
        <v>6</v>
      </c>
      <c r="DM617" t="s">
        <v>6</v>
      </c>
      <c r="DN617">
        <v>0</v>
      </c>
      <c r="DO617">
        <v>0</v>
      </c>
      <c r="DP617">
        <v>1</v>
      </c>
      <c r="DQ617">
        <v>1</v>
      </c>
      <c r="DU617">
        <v>1010</v>
      </c>
      <c r="DV617" t="s">
        <v>440</v>
      </c>
      <c r="DW617" t="s">
        <v>440</v>
      </c>
      <c r="DX617">
        <v>1</v>
      </c>
      <c r="EE617">
        <v>16510370</v>
      </c>
      <c r="EF617">
        <v>3</v>
      </c>
      <c r="EG617" t="s">
        <v>118</v>
      </c>
      <c r="EH617">
        <v>0</v>
      </c>
      <c r="EI617" t="s">
        <v>6</v>
      </c>
      <c r="EJ617">
        <v>2</v>
      </c>
      <c r="EK617">
        <v>108001</v>
      </c>
      <c r="EL617" t="s">
        <v>119</v>
      </c>
      <c r="EM617" t="s">
        <v>120</v>
      </c>
      <c r="EO617" t="s">
        <v>6</v>
      </c>
      <c r="EQ617">
        <v>0</v>
      </c>
      <c r="ER617">
        <v>335.68</v>
      </c>
      <c r="ES617">
        <v>335.68</v>
      </c>
      <c r="ET617">
        <v>0</v>
      </c>
      <c r="EU617">
        <v>0</v>
      </c>
      <c r="EV617">
        <v>0</v>
      </c>
      <c r="EW617">
        <v>0</v>
      </c>
      <c r="EX617">
        <v>0</v>
      </c>
      <c r="FQ617">
        <v>0</v>
      </c>
      <c r="FR617">
        <f t="shared" si="731"/>
        <v>0</v>
      </c>
      <c r="FS617">
        <v>0</v>
      </c>
      <c r="FX617">
        <v>95</v>
      </c>
      <c r="FY617">
        <v>65</v>
      </c>
      <c r="GA617" t="s">
        <v>6</v>
      </c>
      <c r="GD617">
        <v>0</v>
      </c>
      <c r="GF617">
        <v>1480860107</v>
      </c>
      <c r="GG617">
        <v>1</v>
      </c>
      <c r="GH617">
        <v>1</v>
      </c>
      <c r="GI617">
        <v>4</v>
      </c>
      <c r="GJ617">
        <v>0</v>
      </c>
      <c r="GK617">
        <f>ROUND(R617*(S12)/100,2)</f>
        <v>0</v>
      </c>
      <c r="GL617">
        <f t="shared" si="732"/>
        <v>0</v>
      </c>
      <c r="GM617">
        <f t="shared" si="733"/>
        <v>55051.519999999997</v>
      </c>
      <c r="GN617">
        <f t="shared" si="734"/>
        <v>0</v>
      </c>
      <c r="GO617">
        <f t="shared" si="735"/>
        <v>55051.519999999997</v>
      </c>
      <c r="GP617">
        <f t="shared" si="736"/>
        <v>0</v>
      </c>
      <c r="GR617">
        <v>0</v>
      </c>
      <c r="GS617">
        <v>3</v>
      </c>
      <c r="GT617">
        <v>0</v>
      </c>
      <c r="GU617" t="s">
        <v>6</v>
      </c>
      <c r="GV617">
        <f t="shared" si="737"/>
        <v>0</v>
      </c>
      <c r="GW617">
        <v>1</v>
      </c>
      <c r="GX617">
        <f t="shared" si="738"/>
        <v>0</v>
      </c>
      <c r="HA617">
        <v>0</v>
      </c>
      <c r="HB617">
        <v>0</v>
      </c>
      <c r="IK617">
        <v>0</v>
      </c>
    </row>
    <row r="618" spans="1:255" x14ac:dyDescent="0.2">
      <c r="A618" s="2">
        <v>17</v>
      </c>
      <c r="B618" s="2">
        <v>1</v>
      </c>
      <c r="C618" s="2">
        <f>ROW(SmtRes!A1220)</f>
        <v>1220</v>
      </c>
      <c r="D618" s="2">
        <f>ROW(EtalonRes!A1183)</f>
        <v>1183</v>
      </c>
      <c r="E618" s="2" t="s">
        <v>898</v>
      </c>
      <c r="F618" s="2" t="s">
        <v>899</v>
      </c>
      <c r="G618" s="2" t="s">
        <v>900</v>
      </c>
      <c r="H618" s="2" t="s">
        <v>90</v>
      </c>
      <c r="I618" s="2">
        <f>ROUND(22/100,9)</f>
        <v>0.22</v>
      </c>
      <c r="J618" s="2">
        <v>0</v>
      </c>
      <c r="K618" s="2"/>
      <c r="L618" s="2"/>
      <c r="M618" s="2"/>
      <c r="N618" s="2"/>
      <c r="O618" s="2">
        <f t="shared" si="700"/>
        <v>236.9</v>
      </c>
      <c r="P618" s="2">
        <f t="shared" si="701"/>
        <v>26.55</v>
      </c>
      <c r="Q618" s="2">
        <f t="shared" si="702"/>
        <v>7.82</v>
      </c>
      <c r="R618" s="2">
        <f t="shared" si="703"/>
        <v>1.1000000000000001</v>
      </c>
      <c r="S618" s="2">
        <f t="shared" si="704"/>
        <v>202.53</v>
      </c>
      <c r="T618" s="2">
        <f t="shared" si="705"/>
        <v>0</v>
      </c>
      <c r="U618" s="2">
        <f t="shared" si="706"/>
        <v>20.416</v>
      </c>
      <c r="V618" s="2">
        <f t="shared" si="707"/>
        <v>8.8000000000000009E-2</v>
      </c>
      <c r="W618" s="2">
        <f t="shared" si="708"/>
        <v>0</v>
      </c>
      <c r="X618" s="2">
        <f t="shared" si="709"/>
        <v>193.45</v>
      </c>
      <c r="Y618" s="2">
        <f t="shared" si="710"/>
        <v>132.36000000000001</v>
      </c>
      <c r="Z618" s="2"/>
      <c r="AA618" s="2">
        <v>16697018</v>
      </c>
      <c r="AB618" s="2">
        <f t="shared" si="711"/>
        <v>1076.79</v>
      </c>
      <c r="AC618" s="2">
        <f t="shared" si="712"/>
        <v>120.67</v>
      </c>
      <c r="AD618" s="2">
        <f t="shared" si="713"/>
        <v>35.54</v>
      </c>
      <c r="AE618" s="2">
        <f t="shared" si="714"/>
        <v>5.0199999999999996</v>
      </c>
      <c r="AF618" s="2">
        <f t="shared" si="715"/>
        <v>920.58</v>
      </c>
      <c r="AG618" s="2">
        <f t="shared" si="716"/>
        <v>0</v>
      </c>
      <c r="AH618" s="2">
        <f t="shared" si="717"/>
        <v>92.8</v>
      </c>
      <c r="AI618" s="2">
        <f t="shared" si="718"/>
        <v>0.4</v>
      </c>
      <c r="AJ618" s="2">
        <f t="shared" si="719"/>
        <v>0</v>
      </c>
      <c r="AK618" s="2">
        <v>1076.79</v>
      </c>
      <c r="AL618" s="2">
        <v>120.67</v>
      </c>
      <c r="AM618" s="2">
        <v>35.54</v>
      </c>
      <c r="AN618" s="2">
        <v>5.0199999999999996</v>
      </c>
      <c r="AO618" s="2">
        <v>920.58</v>
      </c>
      <c r="AP618" s="2">
        <v>0</v>
      </c>
      <c r="AQ618" s="2">
        <v>92.8</v>
      </c>
      <c r="AR618" s="2">
        <v>0.4</v>
      </c>
      <c r="AS618" s="2">
        <v>0</v>
      </c>
      <c r="AT618" s="2">
        <v>95</v>
      </c>
      <c r="AU618" s="2">
        <v>65</v>
      </c>
      <c r="AV618" s="2">
        <v>1</v>
      </c>
      <c r="AW618" s="2">
        <v>1</v>
      </c>
      <c r="AX618" s="2"/>
      <c r="AY618" s="2"/>
      <c r="AZ618" s="2">
        <v>1</v>
      </c>
      <c r="BA618" s="2">
        <v>1</v>
      </c>
      <c r="BB618" s="2">
        <v>1</v>
      </c>
      <c r="BC618" s="2">
        <v>1</v>
      </c>
      <c r="BD618" s="2" t="s">
        <v>6</v>
      </c>
      <c r="BE618" s="2" t="s">
        <v>6</v>
      </c>
      <c r="BF618" s="2" t="s">
        <v>6</v>
      </c>
      <c r="BG618" s="2" t="s">
        <v>6</v>
      </c>
      <c r="BH618" s="2">
        <v>0</v>
      </c>
      <c r="BI618" s="2">
        <v>2</v>
      </c>
      <c r="BJ618" s="2" t="s">
        <v>901</v>
      </c>
      <c r="BK618" s="2"/>
      <c r="BL618" s="2"/>
      <c r="BM618" s="2">
        <v>108001</v>
      </c>
      <c r="BN618" s="2">
        <v>0</v>
      </c>
      <c r="BO618" s="2" t="s">
        <v>6</v>
      </c>
      <c r="BP618" s="2">
        <v>0</v>
      </c>
      <c r="BQ618" s="2">
        <v>3</v>
      </c>
      <c r="BR618" s="2">
        <v>0</v>
      </c>
      <c r="BS618" s="2">
        <v>1</v>
      </c>
      <c r="BT618" s="2">
        <v>1</v>
      </c>
      <c r="BU618" s="2">
        <v>1</v>
      </c>
      <c r="BV618" s="2">
        <v>1</v>
      </c>
      <c r="BW618" s="2">
        <v>1</v>
      </c>
      <c r="BX618" s="2">
        <v>1</v>
      </c>
      <c r="BY618" s="2" t="s">
        <v>6</v>
      </c>
      <c r="BZ618" s="2">
        <v>95</v>
      </c>
      <c r="CA618" s="2">
        <v>65</v>
      </c>
      <c r="CB618" s="2"/>
      <c r="CC618" s="2"/>
      <c r="CD618" s="2"/>
      <c r="CE618" s="2"/>
      <c r="CF618" s="2">
        <v>0</v>
      </c>
      <c r="CG618" s="2">
        <v>0</v>
      </c>
      <c r="CH618" s="2"/>
      <c r="CI618" s="2"/>
      <c r="CJ618" s="2"/>
      <c r="CK618" s="2"/>
      <c r="CL618" s="2"/>
      <c r="CM618" s="2">
        <v>0</v>
      </c>
      <c r="CN618" s="2" t="s">
        <v>6</v>
      </c>
      <c r="CO618" s="2">
        <v>0</v>
      </c>
      <c r="CP618" s="2">
        <f t="shared" si="720"/>
        <v>236.9</v>
      </c>
      <c r="CQ618" s="2">
        <f t="shared" si="721"/>
        <v>120.67</v>
      </c>
      <c r="CR618" s="2">
        <f t="shared" si="722"/>
        <v>35.54</v>
      </c>
      <c r="CS618" s="2">
        <f t="shared" si="723"/>
        <v>5.0199999999999996</v>
      </c>
      <c r="CT618" s="2">
        <f t="shared" si="724"/>
        <v>920.58</v>
      </c>
      <c r="CU618" s="2">
        <f t="shared" si="725"/>
        <v>0</v>
      </c>
      <c r="CV618" s="2">
        <f t="shared" si="726"/>
        <v>92.8</v>
      </c>
      <c r="CW618" s="2">
        <f t="shared" si="727"/>
        <v>0.4</v>
      </c>
      <c r="CX618" s="2">
        <f t="shared" si="728"/>
        <v>0</v>
      </c>
      <c r="CY618" s="2">
        <f t="shared" si="729"/>
        <v>193.4485</v>
      </c>
      <c r="CZ618" s="2">
        <f t="shared" si="730"/>
        <v>132.3595</v>
      </c>
      <c r="DA618" s="2"/>
      <c r="DB618" s="2"/>
      <c r="DC618" s="2" t="s">
        <v>6</v>
      </c>
      <c r="DD618" s="2" t="s">
        <v>6</v>
      </c>
      <c r="DE618" s="2" t="s">
        <v>6</v>
      </c>
      <c r="DF618" s="2" t="s">
        <v>6</v>
      </c>
      <c r="DG618" s="2" t="s">
        <v>6</v>
      </c>
      <c r="DH618" s="2" t="s">
        <v>6</v>
      </c>
      <c r="DI618" s="2" t="s">
        <v>6</v>
      </c>
      <c r="DJ618" s="2" t="s">
        <v>6</v>
      </c>
      <c r="DK618" s="2" t="s">
        <v>6</v>
      </c>
      <c r="DL618" s="2" t="s">
        <v>6</v>
      </c>
      <c r="DM618" s="2" t="s">
        <v>6</v>
      </c>
      <c r="DN618" s="2">
        <v>0</v>
      </c>
      <c r="DO618" s="2">
        <v>0</v>
      </c>
      <c r="DP618" s="2">
        <v>1</v>
      </c>
      <c r="DQ618" s="2">
        <v>1</v>
      </c>
      <c r="DR618" s="2"/>
      <c r="DS618" s="2"/>
      <c r="DT618" s="2"/>
      <c r="DU618" s="2">
        <v>1013</v>
      </c>
      <c r="DV618" s="2" t="s">
        <v>90</v>
      </c>
      <c r="DW618" s="2" t="s">
        <v>90</v>
      </c>
      <c r="DX618" s="2">
        <v>1</v>
      </c>
      <c r="DY618" s="2"/>
      <c r="DZ618" s="2"/>
      <c r="EA618" s="2"/>
      <c r="EB618" s="2"/>
      <c r="EC618" s="2"/>
      <c r="ED618" s="2"/>
      <c r="EE618" s="2">
        <v>16510370</v>
      </c>
      <c r="EF618" s="2">
        <v>3</v>
      </c>
      <c r="EG618" s="2" t="s">
        <v>118</v>
      </c>
      <c r="EH618" s="2">
        <v>0</v>
      </c>
      <c r="EI618" s="2" t="s">
        <v>6</v>
      </c>
      <c r="EJ618" s="2">
        <v>2</v>
      </c>
      <c r="EK618" s="2">
        <v>108001</v>
      </c>
      <c r="EL618" s="2" t="s">
        <v>119</v>
      </c>
      <c r="EM618" s="2" t="s">
        <v>120</v>
      </c>
      <c r="EN618" s="2"/>
      <c r="EO618" s="2" t="s">
        <v>6</v>
      </c>
      <c r="EP618" s="2"/>
      <c r="EQ618" s="2">
        <v>131072</v>
      </c>
      <c r="ER618" s="2">
        <v>1076.79</v>
      </c>
      <c r="ES618" s="2">
        <v>120.67</v>
      </c>
      <c r="ET618" s="2">
        <v>35.54</v>
      </c>
      <c r="EU618" s="2">
        <v>5.0199999999999996</v>
      </c>
      <c r="EV618" s="2">
        <v>920.58</v>
      </c>
      <c r="EW618" s="2">
        <v>92.8</v>
      </c>
      <c r="EX618" s="2">
        <v>0.4</v>
      </c>
      <c r="EY618" s="2">
        <v>0</v>
      </c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>
        <v>0</v>
      </c>
      <c r="FR618" s="2">
        <f t="shared" si="731"/>
        <v>0</v>
      </c>
      <c r="FS618" s="2">
        <v>0</v>
      </c>
      <c r="FT618" s="2"/>
      <c r="FU618" s="2"/>
      <c r="FV618" s="2"/>
      <c r="FW618" s="2"/>
      <c r="FX618" s="2">
        <v>95</v>
      </c>
      <c r="FY618" s="2">
        <v>65</v>
      </c>
      <c r="FZ618" s="2"/>
      <c r="GA618" s="2" t="s">
        <v>6</v>
      </c>
      <c r="GB618" s="2"/>
      <c r="GC618" s="2"/>
      <c r="GD618" s="2">
        <v>0</v>
      </c>
      <c r="GE618" s="2"/>
      <c r="GF618" s="2">
        <v>-868250483</v>
      </c>
      <c r="GG618" s="2">
        <v>2</v>
      </c>
      <c r="GH618" s="2">
        <v>1</v>
      </c>
      <c r="GI618" s="2">
        <v>-2</v>
      </c>
      <c r="GJ618" s="2">
        <v>0</v>
      </c>
      <c r="GK618" s="2">
        <f>ROUND(R618*(R12)/100,2)</f>
        <v>0</v>
      </c>
      <c r="GL618" s="2">
        <f t="shared" si="732"/>
        <v>0</v>
      </c>
      <c r="GM618" s="2">
        <f t="shared" si="733"/>
        <v>562.71</v>
      </c>
      <c r="GN618" s="2">
        <f t="shared" si="734"/>
        <v>0</v>
      </c>
      <c r="GO618" s="2">
        <f t="shared" si="735"/>
        <v>562.71</v>
      </c>
      <c r="GP618" s="2">
        <f t="shared" si="736"/>
        <v>0</v>
      </c>
      <c r="GQ618" s="2"/>
      <c r="GR618" s="2">
        <v>0</v>
      </c>
      <c r="GS618" s="2">
        <v>3</v>
      </c>
      <c r="GT618" s="2">
        <v>0</v>
      </c>
      <c r="GU618" s="2" t="s">
        <v>6</v>
      </c>
      <c r="GV618" s="2">
        <f t="shared" si="737"/>
        <v>0</v>
      </c>
      <c r="GW618" s="2">
        <v>1</v>
      </c>
      <c r="GX618" s="2">
        <f t="shared" si="738"/>
        <v>0</v>
      </c>
      <c r="GY618" s="2"/>
      <c r="GZ618" s="2"/>
      <c r="HA618" s="2">
        <v>0</v>
      </c>
      <c r="HB618" s="2">
        <v>0</v>
      </c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>
        <v>0</v>
      </c>
      <c r="IL618" s="2"/>
      <c r="IM618" s="2"/>
      <c r="IN618" s="2"/>
      <c r="IO618" s="2"/>
      <c r="IP618" s="2"/>
      <c r="IQ618" s="2"/>
      <c r="IR618" s="2"/>
      <c r="IS618" s="2"/>
      <c r="IT618" s="2"/>
      <c r="IU618" s="2"/>
    </row>
    <row r="619" spans="1:255" x14ac:dyDescent="0.2">
      <c r="A619">
        <v>17</v>
      </c>
      <c r="B619">
        <v>1</v>
      </c>
      <c r="C619">
        <f>ROW(SmtRes!A1228)</f>
        <v>1228</v>
      </c>
      <c r="D619">
        <f>ROW(EtalonRes!A1190)</f>
        <v>1190</v>
      </c>
      <c r="E619" t="s">
        <v>898</v>
      </c>
      <c r="F619" t="s">
        <v>899</v>
      </c>
      <c r="G619" t="s">
        <v>900</v>
      </c>
      <c r="H619" t="s">
        <v>90</v>
      </c>
      <c r="I619">
        <f>ROUND(22/100,9)</f>
        <v>0.22</v>
      </c>
      <c r="J619">
        <v>0</v>
      </c>
      <c r="O619">
        <f t="shared" si="700"/>
        <v>1554.02</v>
      </c>
      <c r="P619">
        <f t="shared" si="701"/>
        <v>174.15</v>
      </c>
      <c r="Q619">
        <f t="shared" si="702"/>
        <v>51.29</v>
      </c>
      <c r="R619">
        <f t="shared" si="703"/>
        <v>7.24</v>
      </c>
      <c r="S619">
        <f t="shared" si="704"/>
        <v>1328.58</v>
      </c>
      <c r="T619">
        <f t="shared" si="705"/>
        <v>0</v>
      </c>
      <c r="U619">
        <f t="shared" si="706"/>
        <v>20.416</v>
      </c>
      <c r="V619">
        <f t="shared" si="707"/>
        <v>8.8000000000000009E-2</v>
      </c>
      <c r="W619">
        <f t="shared" si="708"/>
        <v>0</v>
      </c>
      <c r="X619">
        <f t="shared" si="709"/>
        <v>1269.03</v>
      </c>
      <c r="Y619">
        <f t="shared" si="710"/>
        <v>868.28</v>
      </c>
      <c r="AA619">
        <v>16697019</v>
      </c>
      <c r="AB619">
        <f t="shared" si="711"/>
        <v>1076.79</v>
      </c>
      <c r="AC619">
        <f t="shared" si="712"/>
        <v>120.67</v>
      </c>
      <c r="AD619">
        <f t="shared" si="713"/>
        <v>35.54</v>
      </c>
      <c r="AE619">
        <f t="shared" si="714"/>
        <v>5.0199999999999996</v>
      </c>
      <c r="AF619">
        <f t="shared" si="715"/>
        <v>920.58</v>
      </c>
      <c r="AG619">
        <f t="shared" si="716"/>
        <v>0</v>
      </c>
      <c r="AH619">
        <f t="shared" si="717"/>
        <v>92.8</v>
      </c>
      <c r="AI619">
        <f t="shared" si="718"/>
        <v>0.4</v>
      </c>
      <c r="AJ619">
        <f t="shared" si="719"/>
        <v>0</v>
      </c>
      <c r="AK619">
        <v>1076.79</v>
      </c>
      <c r="AL619">
        <v>120.67</v>
      </c>
      <c r="AM619">
        <v>35.54</v>
      </c>
      <c r="AN619">
        <v>5.0199999999999996</v>
      </c>
      <c r="AO619">
        <v>920.58</v>
      </c>
      <c r="AP619">
        <v>0</v>
      </c>
      <c r="AQ619">
        <v>92.8</v>
      </c>
      <c r="AR619">
        <v>0.4</v>
      </c>
      <c r="AS619">
        <v>0</v>
      </c>
      <c r="AT619">
        <v>95</v>
      </c>
      <c r="AU619">
        <v>65</v>
      </c>
      <c r="AV619">
        <v>1</v>
      </c>
      <c r="AW619">
        <v>1</v>
      </c>
      <c r="AZ619">
        <v>6.56</v>
      </c>
      <c r="BA619">
        <v>6.56</v>
      </c>
      <c r="BB619">
        <v>6.56</v>
      </c>
      <c r="BC619">
        <v>6.56</v>
      </c>
      <c r="BD619" t="s">
        <v>6</v>
      </c>
      <c r="BE619" t="s">
        <v>6</v>
      </c>
      <c r="BF619" t="s">
        <v>6</v>
      </c>
      <c r="BG619" t="s">
        <v>6</v>
      </c>
      <c r="BH619">
        <v>0</v>
      </c>
      <c r="BI619">
        <v>2</v>
      </c>
      <c r="BJ619" t="s">
        <v>901</v>
      </c>
      <c r="BM619">
        <v>108001</v>
      </c>
      <c r="BN619">
        <v>0</v>
      </c>
      <c r="BO619" t="s">
        <v>6</v>
      </c>
      <c r="BP619">
        <v>0</v>
      </c>
      <c r="BQ619">
        <v>3</v>
      </c>
      <c r="BR619">
        <v>0</v>
      </c>
      <c r="BS619">
        <v>6.56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6</v>
      </c>
      <c r="BZ619">
        <v>95</v>
      </c>
      <c r="CA619">
        <v>65</v>
      </c>
      <c r="CF619">
        <v>0</v>
      </c>
      <c r="CG619">
        <v>0</v>
      </c>
      <c r="CM619">
        <v>0</v>
      </c>
      <c r="CN619" t="s">
        <v>6</v>
      </c>
      <c r="CO619">
        <v>0</v>
      </c>
      <c r="CP619">
        <f t="shared" si="720"/>
        <v>1554.02</v>
      </c>
      <c r="CQ619">
        <f t="shared" si="721"/>
        <v>791.59519999999998</v>
      </c>
      <c r="CR619">
        <f t="shared" si="722"/>
        <v>233.14239999999998</v>
      </c>
      <c r="CS619">
        <f t="shared" si="723"/>
        <v>32.931199999999997</v>
      </c>
      <c r="CT619">
        <f t="shared" si="724"/>
        <v>6039.0047999999997</v>
      </c>
      <c r="CU619">
        <f t="shared" si="725"/>
        <v>0</v>
      </c>
      <c r="CV619">
        <f t="shared" si="726"/>
        <v>92.8</v>
      </c>
      <c r="CW619">
        <f t="shared" si="727"/>
        <v>0.4</v>
      </c>
      <c r="CX619">
        <f t="shared" si="728"/>
        <v>0</v>
      </c>
      <c r="CY619">
        <f t="shared" si="729"/>
        <v>1269.029</v>
      </c>
      <c r="CZ619">
        <f t="shared" si="730"/>
        <v>868.28300000000002</v>
      </c>
      <c r="DC619" t="s">
        <v>6</v>
      </c>
      <c r="DD619" t="s">
        <v>6</v>
      </c>
      <c r="DE619" t="s">
        <v>6</v>
      </c>
      <c r="DF619" t="s">
        <v>6</v>
      </c>
      <c r="DG619" t="s">
        <v>6</v>
      </c>
      <c r="DH619" t="s">
        <v>6</v>
      </c>
      <c r="DI619" t="s">
        <v>6</v>
      </c>
      <c r="DJ619" t="s">
        <v>6</v>
      </c>
      <c r="DK619" t="s">
        <v>6</v>
      </c>
      <c r="DL619" t="s">
        <v>6</v>
      </c>
      <c r="DM619" t="s">
        <v>6</v>
      </c>
      <c r="DN619">
        <v>0</v>
      </c>
      <c r="DO619">
        <v>0</v>
      </c>
      <c r="DP619">
        <v>1</v>
      </c>
      <c r="DQ619">
        <v>1</v>
      </c>
      <c r="DU619">
        <v>1013</v>
      </c>
      <c r="DV619" t="s">
        <v>90</v>
      </c>
      <c r="DW619" t="s">
        <v>90</v>
      </c>
      <c r="DX619">
        <v>1</v>
      </c>
      <c r="EE619">
        <v>16510370</v>
      </c>
      <c r="EF619">
        <v>3</v>
      </c>
      <c r="EG619" t="s">
        <v>118</v>
      </c>
      <c r="EH619">
        <v>0</v>
      </c>
      <c r="EI619" t="s">
        <v>6</v>
      </c>
      <c r="EJ619">
        <v>2</v>
      </c>
      <c r="EK619">
        <v>108001</v>
      </c>
      <c r="EL619" t="s">
        <v>119</v>
      </c>
      <c r="EM619" t="s">
        <v>120</v>
      </c>
      <c r="EO619" t="s">
        <v>6</v>
      </c>
      <c r="EQ619">
        <v>131072</v>
      </c>
      <c r="ER619">
        <v>1076.79</v>
      </c>
      <c r="ES619">
        <v>120.67</v>
      </c>
      <c r="ET619">
        <v>35.54</v>
      </c>
      <c r="EU619">
        <v>5.0199999999999996</v>
      </c>
      <c r="EV619">
        <v>920.58</v>
      </c>
      <c r="EW619">
        <v>92.8</v>
      </c>
      <c r="EX619">
        <v>0.4</v>
      </c>
      <c r="EY619">
        <v>0</v>
      </c>
      <c r="FQ619">
        <v>0</v>
      </c>
      <c r="FR619">
        <f t="shared" si="731"/>
        <v>0</v>
      </c>
      <c r="FS619">
        <v>0</v>
      </c>
      <c r="FX619">
        <v>95</v>
      </c>
      <c r="FY619">
        <v>65</v>
      </c>
      <c r="GA619" t="s">
        <v>6</v>
      </c>
      <c r="GD619">
        <v>0</v>
      </c>
      <c r="GF619">
        <v>-868250483</v>
      </c>
      <c r="GG619">
        <v>1</v>
      </c>
      <c r="GH619">
        <v>1</v>
      </c>
      <c r="GI619">
        <v>4</v>
      </c>
      <c r="GJ619">
        <v>0</v>
      </c>
      <c r="GK619">
        <f>ROUND(R619*(S12)/100,2)</f>
        <v>0</v>
      </c>
      <c r="GL619">
        <f t="shared" si="732"/>
        <v>0</v>
      </c>
      <c r="GM619">
        <f t="shared" si="733"/>
        <v>3691.33</v>
      </c>
      <c r="GN619">
        <f t="shared" si="734"/>
        <v>0</v>
      </c>
      <c r="GO619">
        <f t="shared" si="735"/>
        <v>3691.33</v>
      </c>
      <c r="GP619">
        <f t="shared" si="736"/>
        <v>0</v>
      </c>
      <c r="GR619">
        <v>0</v>
      </c>
      <c r="GS619">
        <v>3</v>
      </c>
      <c r="GT619">
        <v>0</v>
      </c>
      <c r="GU619" t="s">
        <v>6</v>
      </c>
      <c r="GV619">
        <f t="shared" si="737"/>
        <v>0</v>
      </c>
      <c r="GW619">
        <v>1</v>
      </c>
      <c r="GX619">
        <f t="shared" si="738"/>
        <v>0</v>
      </c>
      <c r="HA619">
        <v>0</v>
      </c>
      <c r="HB619">
        <v>0</v>
      </c>
      <c r="IK619">
        <v>0</v>
      </c>
    </row>
    <row r="620" spans="1:255" x14ac:dyDescent="0.2">
      <c r="A620" s="2">
        <v>18</v>
      </c>
      <c r="B620" s="2">
        <v>1</v>
      </c>
      <c r="C620" s="2">
        <v>1218</v>
      </c>
      <c r="D620" s="2"/>
      <c r="E620" s="2" t="s">
        <v>902</v>
      </c>
      <c r="F620" s="2" t="s">
        <v>903</v>
      </c>
      <c r="G620" s="2" t="s">
        <v>904</v>
      </c>
      <c r="H620" s="2" t="s">
        <v>440</v>
      </c>
      <c r="I620" s="2">
        <f>I618*J620</f>
        <v>22</v>
      </c>
      <c r="J620" s="2">
        <v>100</v>
      </c>
      <c r="K620" s="2"/>
      <c r="L620" s="2"/>
      <c r="M620" s="2"/>
      <c r="N620" s="2"/>
      <c r="O620" s="2">
        <f t="shared" si="700"/>
        <v>7488.14</v>
      </c>
      <c r="P620" s="2">
        <f t="shared" si="701"/>
        <v>7488.14</v>
      </c>
      <c r="Q620" s="2">
        <f t="shared" si="702"/>
        <v>0</v>
      </c>
      <c r="R620" s="2">
        <f t="shared" si="703"/>
        <v>0</v>
      </c>
      <c r="S620" s="2">
        <f t="shared" si="704"/>
        <v>0</v>
      </c>
      <c r="T620" s="2">
        <f t="shared" si="705"/>
        <v>0</v>
      </c>
      <c r="U620" s="2">
        <f t="shared" si="706"/>
        <v>0</v>
      </c>
      <c r="V620" s="2">
        <f t="shared" si="707"/>
        <v>0</v>
      </c>
      <c r="W620" s="2">
        <f t="shared" si="708"/>
        <v>0</v>
      </c>
      <c r="X620" s="2">
        <f t="shared" si="709"/>
        <v>0</v>
      </c>
      <c r="Y620" s="2">
        <f t="shared" si="710"/>
        <v>0</v>
      </c>
      <c r="Z620" s="2"/>
      <c r="AA620" s="2">
        <v>16697018</v>
      </c>
      <c r="AB620" s="2">
        <f t="shared" si="711"/>
        <v>340.37</v>
      </c>
      <c r="AC620" s="2">
        <f t="shared" si="712"/>
        <v>340.37</v>
      </c>
      <c r="AD620" s="2">
        <f t="shared" si="713"/>
        <v>0</v>
      </c>
      <c r="AE620" s="2">
        <f t="shared" si="714"/>
        <v>0</v>
      </c>
      <c r="AF620" s="2">
        <f t="shared" si="715"/>
        <v>0</v>
      </c>
      <c r="AG620" s="2">
        <f t="shared" si="716"/>
        <v>0</v>
      </c>
      <c r="AH620" s="2">
        <f t="shared" si="717"/>
        <v>0</v>
      </c>
      <c r="AI620" s="2">
        <f t="shared" si="718"/>
        <v>0</v>
      </c>
      <c r="AJ620" s="2">
        <f t="shared" si="719"/>
        <v>0</v>
      </c>
      <c r="AK620" s="2">
        <v>340.37</v>
      </c>
      <c r="AL620" s="2">
        <v>340.37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95</v>
      </c>
      <c r="AU620" s="2">
        <v>65</v>
      </c>
      <c r="AV620" s="2">
        <v>1</v>
      </c>
      <c r="AW620" s="2">
        <v>1</v>
      </c>
      <c r="AX620" s="2"/>
      <c r="AY620" s="2"/>
      <c r="AZ620" s="2">
        <v>1</v>
      </c>
      <c r="BA620" s="2">
        <v>1</v>
      </c>
      <c r="BB620" s="2">
        <v>1</v>
      </c>
      <c r="BC620" s="2">
        <v>1</v>
      </c>
      <c r="BD620" s="2" t="s">
        <v>6</v>
      </c>
      <c r="BE620" s="2" t="s">
        <v>6</v>
      </c>
      <c r="BF620" s="2" t="s">
        <v>6</v>
      </c>
      <c r="BG620" s="2" t="s">
        <v>6</v>
      </c>
      <c r="BH620" s="2">
        <v>3</v>
      </c>
      <c r="BI620" s="2">
        <v>2</v>
      </c>
      <c r="BJ620" s="2" t="s">
        <v>905</v>
      </c>
      <c r="BK620" s="2"/>
      <c r="BL620" s="2"/>
      <c r="BM620" s="2">
        <v>108001</v>
      </c>
      <c r="BN620" s="2">
        <v>0</v>
      </c>
      <c r="BO620" s="2" t="s">
        <v>6</v>
      </c>
      <c r="BP620" s="2">
        <v>0</v>
      </c>
      <c r="BQ620" s="2">
        <v>3</v>
      </c>
      <c r="BR620" s="2">
        <v>0</v>
      </c>
      <c r="BS620" s="2">
        <v>1</v>
      </c>
      <c r="BT620" s="2">
        <v>1</v>
      </c>
      <c r="BU620" s="2">
        <v>1</v>
      </c>
      <c r="BV620" s="2">
        <v>1</v>
      </c>
      <c r="BW620" s="2">
        <v>1</v>
      </c>
      <c r="BX620" s="2">
        <v>1</v>
      </c>
      <c r="BY620" s="2" t="s">
        <v>6</v>
      </c>
      <c r="BZ620" s="2">
        <v>95</v>
      </c>
      <c r="CA620" s="2">
        <v>65</v>
      </c>
      <c r="CB620" s="2"/>
      <c r="CC620" s="2"/>
      <c r="CD620" s="2"/>
      <c r="CE620" s="2"/>
      <c r="CF620" s="2">
        <v>0</v>
      </c>
      <c r="CG620" s="2">
        <v>0</v>
      </c>
      <c r="CH620" s="2"/>
      <c r="CI620" s="2"/>
      <c r="CJ620" s="2"/>
      <c r="CK620" s="2"/>
      <c r="CL620" s="2"/>
      <c r="CM620" s="2">
        <v>0</v>
      </c>
      <c r="CN620" s="2" t="s">
        <v>6</v>
      </c>
      <c r="CO620" s="2">
        <v>0</v>
      </c>
      <c r="CP620" s="2">
        <f t="shared" si="720"/>
        <v>7488.14</v>
      </c>
      <c r="CQ620" s="2">
        <f t="shared" si="721"/>
        <v>340.37</v>
      </c>
      <c r="CR620" s="2">
        <f t="shared" si="722"/>
        <v>0</v>
      </c>
      <c r="CS620" s="2">
        <f t="shared" si="723"/>
        <v>0</v>
      </c>
      <c r="CT620" s="2">
        <f t="shared" si="724"/>
        <v>0</v>
      </c>
      <c r="CU620" s="2">
        <f t="shared" si="725"/>
        <v>0</v>
      </c>
      <c r="CV620" s="2">
        <f t="shared" si="726"/>
        <v>0</v>
      </c>
      <c r="CW620" s="2">
        <f t="shared" si="727"/>
        <v>0</v>
      </c>
      <c r="CX620" s="2">
        <f t="shared" si="728"/>
        <v>0</v>
      </c>
      <c r="CY620" s="2">
        <f t="shared" si="729"/>
        <v>0</v>
      </c>
      <c r="CZ620" s="2">
        <f t="shared" si="730"/>
        <v>0</v>
      </c>
      <c r="DA620" s="2"/>
      <c r="DB620" s="2"/>
      <c r="DC620" s="2" t="s">
        <v>6</v>
      </c>
      <c r="DD620" s="2" t="s">
        <v>6</v>
      </c>
      <c r="DE620" s="2" t="s">
        <v>6</v>
      </c>
      <c r="DF620" s="2" t="s">
        <v>6</v>
      </c>
      <c r="DG620" s="2" t="s">
        <v>6</v>
      </c>
      <c r="DH620" s="2" t="s">
        <v>6</v>
      </c>
      <c r="DI620" s="2" t="s">
        <v>6</v>
      </c>
      <c r="DJ620" s="2" t="s">
        <v>6</v>
      </c>
      <c r="DK620" s="2" t="s">
        <v>6</v>
      </c>
      <c r="DL620" s="2" t="s">
        <v>6</v>
      </c>
      <c r="DM620" s="2" t="s">
        <v>6</v>
      </c>
      <c r="DN620" s="2">
        <v>0</v>
      </c>
      <c r="DO620" s="2">
        <v>0</v>
      </c>
      <c r="DP620" s="2">
        <v>1</v>
      </c>
      <c r="DQ620" s="2">
        <v>1</v>
      </c>
      <c r="DR620" s="2"/>
      <c r="DS620" s="2"/>
      <c r="DT620" s="2"/>
      <c r="DU620" s="2">
        <v>1010</v>
      </c>
      <c r="DV620" s="2" t="s">
        <v>440</v>
      </c>
      <c r="DW620" s="2" t="s">
        <v>440</v>
      </c>
      <c r="DX620" s="2">
        <v>1</v>
      </c>
      <c r="DY620" s="2"/>
      <c r="DZ620" s="2"/>
      <c r="EA620" s="2"/>
      <c r="EB620" s="2"/>
      <c r="EC620" s="2"/>
      <c r="ED620" s="2"/>
      <c r="EE620" s="2">
        <v>16510370</v>
      </c>
      <c r="EF620" s="2">
        <v>3</v>
      </c>
      <c r="EG620" s="2" t="s">
        <v>118</v>
      </c>
      <c r="EH620" s="2">
        <v>0</v>
      </c>
      <c r="EI620" s="2" t="s">
        <v>6</v>
      </c>
      <c r="EJ620" s="2">
        <v>2</v>
      </c>
      <c r="EK620" s="2">
        <v>108001</v>
      </c>
      <c r="EL620" s="2" t="s">
        <v>119</v>
      </c>
      <c r="EM620" s="2" t="s">
        <v>120</v>
      </c>
      <c r="EN620" s="2"/>
      <c r="EO620" s="2" t="s">
        <v>6</v>
      </c>
      <c r="EP620" s="2"/>
      <c r="EQ620" s="2">
        <v>0</v>
      </c>
      <c r="ER620" s="2">
        <v>340.37</v>
      </c>
      <c r="ES620" s="2">
        <v>340.37</v>
      </c>
      <c r="ET620" s="2">
        <v>0</v>
      </c>
      <c r="EU620" s="2">
        <v>0</v>
      </c>
      <c r="EV620" s="2">
        <v>0</v>
      </c>
      <c r="EW620" s="2">
        <v>0</v>
      </c>
      <c r="EX620" s="2">
        <v>0</v>
      </c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>
        <v>0</v>
      </c>
      <c r="FR620" s="2">
        <f t="shared" si="731"/>
        <v>0</v>
      </c>
      <c r="FS620" s="2">
        <v>0</v>
      </c>
      <c r="FT620" s="2"/>
      <c r="FU620" s="2"/>
      <c r="FV620" s="2"/>
      <c r="FW620" s="2"/>
      <c r="FX620" s="2">
        <v>95</v>
      </c>
      <c r="FY620" s="2">
        <v>65</v>
      </c>
      <c r="FZ620" s="2"/>
      <c r="GA620" s="2" t="s">
        <v>6</v>
      </c>
      <c r="GB620" s="2"/>
      <c r="GC620" s="2"/>
      <c r="GD620" s="2">
        <v>0</v>
      </c>
      <c r="GE620" s="2"/>
      <c r="GF620" s="2">
        <v>504516702</v>
      </c>
      <c r="GG620" s="2">
        <v>2</v>
      </c>
      <c r="GH620" s="2">
        <v>1</v>
      </c>
      <c r="GI620" s="2">
        <v>-2</v>
      </c>
      <c r="GJ620" s="2">
        <v>0</v>
      </c>
      <c r="GK620" s="2">
        <f>ROUND(R620*(R12)/100,2)</f>
        <v>0</v>
      </c>
      <c r="GL620" s="2">
        <f t="shared" si="732"/>
        <v>0</v>
      </c>
      <c r="GM620" s="2">
        <f t="shared" si="733"/>
        <v>7488.14</v>
      </c>
      <c r="GN620" s="2">
        <f t="shared" si="734"/>
        <v>0</v>
      </c>
      <c r="GO620" s="2">
        <f t="shared" si="735"/>
        <v>7488.14</v>
      </c>
      <c r="GP620" s="2">
        <f t="shared" si="736"/>
        <v>0</v>
      </c>
      <c r="GQ620" s="2"/>
      <c r="GR620" s="2">
        <v>0</v>
      </c>
      <c r="GS620" s="2">
        <v>3</v>
      </c>
      <c r="GT620" s="2">
        <v>0</v>
      </c>
      <c r="GU620" s="2" t="s">
        <v>6</v>
      </c>
      <c r="GV620" s="2">
        <f t="shared" si="737"/>
        <v>0</v>
      </c>
      <c r="GW620" s="2">
        <v>1</v>
      </c>
      <c r="GX620" s="2">
        <f t="shared" si="738"/>
        <v>0</v>
      </c>
      <c r="GY620" s="2"/>
      <c r="GZ620" s="2"/>
      <c r="HA620" s="2">
        <v>0</v>
      </c>
      <c r="HB620" s="2">
        <v>0</v>
      </c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>
        <v>0</v>
      </c>
      <c r="IL620" s="2"/>
      <c r="IM620" s="2"/>
      <c r="IN620" s="2"/>
      <c r="IO620" s="2"/>
      <c r="IP620" s="2"/>
      <c r="IQ620" s="2"/>
      <c r="IR620" s="2"/>
      <c r="IS620" s="2"/>
      <c r="IT620" s="2"/>
      <c r="IU620" s="2"/>
    </row>
    <row r="621" spans="1:255" x14ac:dyDescent="0.2">
      <c r="A621">
        <v>18</v>
      </c>
      <c r="B621">
        <v>1</v>
      </c>
      <c r="C621">
        <v>1226</v>
      </c>
      <c r="E621" t="s">
        <v>902</v>
      </c>
      <c r="F621" t="s">
        <v>903</v>
      </c>
      <c r="G621" t="s">
        <v>904</v>
      </c>
      <c r="H621" t="s">
        <v>440</v>
      </c>
      <c r="I621">
        <f>I619*J621</f>
        <v>22</v>
      </c>
      <c r="J621">
        <v>100</v>
      </c>
      <c r="O621">
        <f t="shared" si="700"/>
        <v>49122.2</v>
      </c>
      <c r="P621">
        <f t="shared" si="701"/>
        <v>49122.2</v>
      </c>
      <c r="Q621">
        <f t="shared" si="702"/>
        <v>0</v>
      </c>
      <c r="R621">
        <f t="shared" si="703"/>
        <v>0</v>
      </c>
      <c r="S621">
        <f t="shared" si="704"/>
        <v>0</v>
      </c>
      <c r="T621">
        <f t="shared" si="705"/>
        <v>0</v>
      </c>
      <c r="U621">
        <f t="shared" si="706"/>
        <v>0</v>
      </c>
      <c r="V621">
        <f t="shared" si="707"/>
        <v>0</v>
      </c>
      <c r="W621">
        <f t="shared" si="708"/>
        <v>0</v>
      </c>
      <c r="X621">
        <f t="shared" si="709"/>
        <v>0</v>
      </c>
      <c r="Y621">
        <f t="shared" si="710"/>
        <v>0</v>
      </c>
      <c r="AA621">
        <v>16697019</v>
      </c>
      <c r="AB621">
        <f t="shared" si="711"/>
        <v>340.37</v>
      </c>
      <c r="AC621">
        <f t="shared" si="712"/>
        <v>340.37</v>
      </c>
      <c r="AD621">
        <f t="shared" si="713"/>
        <v>0</v>
      </c>
      <c r="AE621">
        <f t="shared" si="714"/>
        <v>0</v>
      </c>
      <c r="AF621">
        <f t="shared" si="715"/>
        <v>0</v>
      </c>
      <c r="AG621">
        <f t="shared" si="716"/>
        <v>0</v>
      </c>
      <c r="AH621">
        <f t="shared" si="717"/>
        <v>0</v>
      </c>
      <c r="AI621">
        <f t="shared" si="718"/>
        <v>0</v>
      </c>
      <c r="AJ621">
        <f t="shared" si="719"/>
        <v>0</v>
      </c>
      <c r="AK621">
        <v>340.37</v>
      </c>
      <c r="AL621">
        <v>340.37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95</v>
      </c>
      <c r="AU621">
        <v>65</v>
      </c>
      <c r="AV621">
        <v>1</v>
      </c>
      <c r="AW621">
        <v>1</v>
      </c>
      <c r="AZ621">
        <v>6.56</v>
      </c>
      <c r="BA621">
        <v>1</v>
      </c>
      <c r="BB621">
        <v>1</v>
      </c>
      <c r="BC621">
        <v>6.56</v>
      </c>
      <c r="BD621" t="s">
        <v>6</v>
      </c>
      <c r="BE621" t="s">
        <v>6</v>
      </c>
      <c r="BF621" t="s">
        <v>6</v>
      </c>
      <c r="BG621" t="s">
        <v>6</v>
      </c>
      <c r="BH621">
        <v>3</v>
      </c>
      <c r="BI621">
        <v>2</v>
      </c>
      <c r="BJ621" t="s">
        <v>905</v>
      </c>
      <c r="BM621">
        <v>108001</v>
      </c>
      <c r="BN621">
        <v>0</v>
      </c>
      <c r="BO621" t="s">
        <v>6</v>
      </c>
      <c r="BP621">
        <v>0</v>
      </c>
      <c r="BQ621">
        <v>3</v>
      </c>
      <c r="BR621">
        <v>0</v>
      </c>
      <c r="BS621">
        <v>1</v>
      </c>
      <c r="BT621">
        <v>1</v>
      </c>
      <c r="BU621">
        <v>1</v>
      </c>
      <c r="BV621">
        <v>1</v>
      </c>
      <c r="BW621">
        <v>1</v>
      </c>
      <c r="BX621">
        <v>1</v>
      </c>
      <c r="BY621" t="s">
        <v>6</v>
      </c>
      <c r="BZ621">
        <v>95</v>
      </c>
      <c r="CA621">
        <v>65</v>
      </c>
      <c r="CF621">
        <v>0</v>
      </c>
      <c r="CG621">
        <v>0</v>
      </c>
      <c r="CM621">
        <v>0</v>
      </c>
      <c r="CN621" t="s">
        <v>6</v>
      </c>
      <c r="CO621">
        <v>0</v>
      </c>
      <c r="CP621">
        <f t="shared" si="720"/>
        <v>49122.2</v>
      </c>
      <c r="CQ621">
        <f t="shared" si="721"/>
        <v>2232.8271999999997</v>
      </c>
      <c r="CR621">
        <f t="shared" si="722"/>
        <v>0</v>
      </c>
      <c r="CS621">
        <f t="shared" si="723"/>
        <v>0</v>
      </c>
      <c r="CT621">
        <f t="shared" si="724"/>
        <v>0</v>
      </c>
      <c r="CU621">
        <f t="shared" si="725"/>
        <v>0</v>
      </c>
      <c r="CV621">
        <f t="shared" si="726"/>
        <v>0</v>
      </c>
      <c r="CW621">
        <f t="shared" si="727"/>
        <v>0</v>
      </c>
      <c r="CX621">
        <f t="shared" si="728"/>
        <v>0</v>
      </c>
      <c r="CY621">
        <f t="shared" si="729"/>
        <v>0</v>
      </c>
      <c r="CZ621">
        <f t="shared" si="730"/>
        <v>0</v>
      </c>
      <c r="DC621" t="s">
        <v>6</v>
      </c>
      <c r="DD621" t="s">
        <v>6</v>
      </c>
      <c r="DE621" t="s">
        <v>6</v>
      </c>
      <c r="DF621" t="s">
        <v>6</v>
      </c>
      <c r="DG621" t="s">
        <v>6</v>
      </c>
      <c r="DH621" t="s">
        <v>6</v>
      </c>
      <c r="DI621" t="s">
        <v>6</v>
      </c>
      <c r="DJ621" t="s">
        <v>6</v>
      </c>
      <c r="DK621" t="s">
        <v>6</v>
      </c>
      <c r="DL621" t="s">
        <v>6</v>
      </c>
      <c r="DM621" t="s">
        <v>6</v>
      </c>
      <c r="DN621">
        <v>0</v>
      </c>
      <c r="DO621">
        <v>0</v>
      </c>
      <c r="DP621">
        <v>1</v>
      </c>
      <c r="DQ621">
        <v>1</v>
      </c>
      <c r="DU621">
        <v>1010</v>
      </c>
      <c r="DV621" t="s">
        <v>440</v>
      </c>
      <c r="DW621" t="s">
        <v>440</v>
      </c>
      <c r="DX621">
        <v>1</v>
      </c>
      <c r="EE621">
        <v>16510370</v>
      </c>
      <c r="EF621">
        <v>3</v>
      </c>
      <c r="EG621" t="s">
        <v>118</v>
      </c>
      <c r="EH621">
        <v>0</v>
      </c>
      <c r="EI621" t="s">
        <v>6</v>
      </c>
      <c r="EJ621">
        <v>2</v>
      </c>
      <c r="EK621">
        <v>108001</v>
      </c>
      <c r="EL621" t="s">
        <v>119</v>
      </c>
      <c r="EM621" t="s">
        <v>120</v>
      </c>
      <c r="EO621" t="s">
        <v>6</v>
      </c>
      <c r="EQ621">
        <v>0</v>
      </c>
      <c r="ER621">
        <v>340.37</v>
      </c>
      <c r="ES621">
        <v>340.37</v>
      </c>
      <c r="ET621">
        <v>0</v>
      </c>
      <c r="EU621">
        <v>0</v>
      </c>
      <c r="EV621">
        <v>0</v>
      </c>
      <c r="EW621">
        <v>0</v>
      </c>
      <c r="EX621">
        <v>0</v>
      </c>
      <c r="FQ621">
        <v>0</v>
      </c>
      <c r="FR621">
        <f t="shared" si="731"/>
        <v>0</v>
      </c>
      <c r="FS621">
        <v>0</v>
      </c>
      <c r="FX621">
        <v>95</v>
      </c>
      <c r="FY621">
        <v>65</v>
      </c>
      <c r="GA621" t="s">
        <v>6</v>
      </c>
      <c r="GD621">
        <v>0</v>
      </c>
      <c r="GF621">
        <v>504516702</v>
      </c>
      <c r="GG621">
        <v>1</v>
      </c>
      <c r="GH621">
        <v>1</v>
      </c>
      <c r="GI621">
        <v>4</v>
      </c>
      <c r="GJ621">
        <v>0</v>
      </c>
      <c r="GK621">
        <f>ROUND(R621*(S12)/100,2)</f>
        <v>0</v>
      </c>
      <c r="GL621">
        <f t="shared" si="732"/>
        <v>0</v>
      </c>
      <c r="GM621">
        <f t="shared" si="733"/>
        <v>49122.2</v>
      </c>
      <c r="GN621">
        <f t="shared" si="734"/>
        <v>0</v>
      </c>
      <c r="GO621">
        <f t="shared" si="735"/>
        <v>49122.2</v>
      </c>
      <c r="GP621">
        <f t="shared" si="736"/>
        <v>0</v>
      </c>
      <c r="GR621">
        <v>0</v>
      </c>
      <c r="GS621">
        <v>3</v>
      </c>
      <c r="GT621">
        <v>0</v>
      </c>
      <c r="GU621" t="s">
        <v>6</v>
      </c>
      <c r="GV621">
        <f t="shared" si="737"/>
        <v>0</v>
      </c>
      <c r="GW621">
        <v>1</v>
      </c>
      <c r="GX621">
        <f t="shared" si="738"/>
        <v>0</v>
      </c>
      <c r="HA621">
        <v>0</v>
      </c>
      <c r="HB621">
        <v>0</v>
      </c>
      <c r="IK621">
        <v>0</v>
      </c>
    </row>
    <row r="622" spans="1:255" x14ac:dyDescent="0.2">
      <c r="A622" s="2">
        <v>17</v>
      </c>
      <c r="B622" s="2">
        <v>1</v>
      </c>
      <c r="C622" s="2">
        <f>ROW(SmtRes!A1242)</f>
        <v>1242</v>
      </c>
      <c r="D622" s="2">
        <f>ROW(EtalonRes!A1202)</f>
        <v>1202</v>
      </c>
      <c r="E622" s="2" t="s">
        <v>906</v>
      </c>
      <c r="F622" s="2" t="s">
        <v>907</v>
      </c>
      <c r="G622" s="2" t="s">
        <v>908</v>
      </c>
      <c r="H622" s="2" t="s">
        <v>115</v>
      </c>
      <c r="I622" s="2">
        <v>3</v>
      </c>
      <c r="J622" s="2">
        <v>0</v>
      </c>
      <c r="K622" s="2"/>
      <c r="L622" s="2"/>
      <c r="M622" s="2"/>
      <c r="N622" s="2"/>
      <c r="O622" s="2">
        <f t="shared" si="700"/>
        <v>210.66</v>
      </c>
      <c r="P622" s="2">
        <f t="shared" si="701"/>
        <v>129.12</v>
      </c>
      <c r="Q622" s="2">
        <f t="shared" si="702"/>
        <v>5.34</v>
      </c>
      <c r="R622" s="2">
        <f t="shared" si="703"/>
        <v>0.78</v>
      </c>
      <c r="S622" s="2">
        <f t="shared" si="704"/>
        <v>76.2</v>
      </c>
      <c r="T622" s="2">
        <f t="shared" si="705"/>
        <v>0</v>
      </c>
      <c r="U622" s="2">
        <f t="shared" si="706"/>
        <v>7.68</v>
      </c>
      <c r="V622" s="2">
        <f t="shared" si="707"/>
        <v>0.06</v>
      </c>
      <c r="W622" s="2">
        <f t="shared" si="708"/>
        <v>0</v>
      </c>
      <c r="X622" s="2">
        <f t="shared" si="709"/>
        <v>73.13</v>
      </c>
      <c r="Y622" s="2">
        <f t="shared" si="710"/>
        <v>50.04</v>
      </c>
      <c r="Z622" s="2"/>
      <c r="AA622" s="2">
        <v>16697018</v>
      </c>
      <c r="AB622" s="2">
        <f t="shared" si="711"/>
        <v>70.22</v>
      </c>
      <c r="AC622" s="2">
        <f t="shared" si="712"/>
        <v>43.04</v>
      </c>
      <c r="AD622" s="2">
        <f t="shared" si="713"/>
        <v>1.78</v>
      </c>
      <c r="AE622" s="2">
        <f t="shared" si="714"/>
        <v>0.26</v>
      </c>
      <c r="AF622" s="2">
        <f t="shared" si="715"/>
        <v>25.4</v>
      </c>
      <c r="AG622" s="2">
        <f t="shared" si="716"/>
        <v>0</v>
      </c>
      <c r="AH622" s="2">
        <f t="shared" si="717"/>
        <v>2.56</v>
      </c>
      <c r="AI622" s="2">
        <f t="shared" si="718"/>
        <v>0.02</v>
      </c>
      <c r="AJ622" s="2">
        <f t="shared" si="719"/>
        <v>0</v>
      </c>
      <c r="AK622" s="2">
        <v>70.22</v>
      </c>
      <c r="AL622" s="2">
        <v>43.04</v>
      </c>
      <c r="AM622" s="2">
        <v>1.78</v>
      </c>
      <c r="AN622" s="2">
        <v>0.26</v>
      </c>
      <c r="AO622" s="2">
        <v>25.4</v>
      </c>
      <c r="AP622" s="2">
        <v>0</v>
      </c>
      <c r="AQ622" s="2">
        <v>2.56</v>
      </c>
      <c r="AR622" s="2">
        <v>0.02</v>
      </c>
      <c r="AS622" s="2">
        <v>0</v>
      </c>
      <c r="AT622" s="2">
        <v>95</v>
      </c>
      <c r="AU622" s="2">
        <v>65</v>
      </c>
      <c r="AV622" s="2">
        <v>1</v>
      </c>
      <c r="AW622" s="2">
        <v>1</v>
      </c>
      <c r="AX622" s="2"/>
      <c r="AY622" s="2"/>
      <c r="AZ622" s="2">
        <v>1</v>
      </c>
      <c r="BA622" s="2">
        <v>1</v>
      </c>
      <c r="BB622" s="2">
        <v>1</v>
      </c>
      <c r="BC622" s="2">
        <v>1</v>
      </c>
      <c r="BD622" s="2" t="s">
        <v>6</v>
      </c>
      <c r="BE622" s="2" t="s">
        <v>6</v>
      </c>
      <c r="BF622" s="2" t="s">
        <v>6</v>
      </c>
      <c r="BG622" s="2" t="s">
        <v>6</v>
      </c>
      <c r="BH622" s="2">
        <v>0</v>
      </c>
      <c r="BI622" s="2">
        <v>2</v>
      </c>
      <c r="BJ622" s="2" t="s">
        <v>909</v>
      </c>
      <c r="BK622" s="2"/>
      <c r="BL622" s="2"/>
      <c r="BM622" s="2">
        <v>108001</v>
      </c>
      <c r="BN622" s="2">
        <v>0</v>
      </c>
      <c r="BO622" s="2" t="s">
        <v>6</v>
      </c>
      <c r="BP622" s="2">
        <v>0</v>
      </c>
      <c r="BQ622" s="2">
        <v>3</v>
      </c>
      <c r="BR622" s="2">
        <v>0</v>
      </c>
      <c r="BS622" s="2">
        <v>1</v>
      </c>
      <c r="BT622" s="2">
        <v>1</v>
      </c>
      <c r="BU622" s="2">
        <v>1</v>
      </c>
      <c r="BV622" s="2">
        <v>1</v>
      </c>
      <c r="BW622" s="2">
        <v>1</v>
      </c>
      <c r="BX622" s="2">
        <v>1</v>
      </c>
      <c r="BY622" s="2" t="s">
        <v>6</v>
      </c>
      <c r="BZ622" s="2">
        <v>95</v>
      </c>
      <c r="CA622" s="2">
        <v>65</v>
      </c>
      <c r="CB622" s="2"/>
      <c r="CC622" s="2"/>
      <c r="CD622" s="2"/>
      <c r="CE622" s="2"/>
      <c r="CF622" s="2">
        <v>0</v>
      </c>
      <c r="CG622" s="2">
        <v>0</v>
      </c>
      <c r="CH622" s="2"/>
      <c r="CI622" s="2"/>
      <c r="CJ622" s="2"/>
      <c r="CK622" s="2"/>
      <c r="CL622" s="2"/>
      <c r="CM622" s="2">
        <v>0</v>
      </c>
      <c r="CN622" s="2" t="s">
        <v>6</v>
      </c>
      <c r="CO622" s="2">
        <v>0</v>
      </c>
      <c r="CP622" s="2">
        <f t="shared" si="720"/>
        <v>210.66000000000003</v>
      </c>
      <c r="CQ622" s="2">
        <f t="shared" si="721"/>
        <v>43.04</v>
      </c>
      <c r="CR622" s="2">
        <f t="shared" si="722"/>
        <v>1.78</v>
      </c>
      <c r="CS622" s="2">
        <f t="shared" si="723"/>
        <v>0.26</v>
      </c>
      <c r="CT622" s="2">
        <f t="shared" si="724"/>
        <v>25.4</v>
      </c>
      <c r="CU622" s="2">
        <f t="shared" si="725"/>
        <v>0</v>
      </c>
      <c r="CV622" s="2">
        <f t="shared" si="726"/>
        <v>2.56</v>
      </c>
      <c r="CW622" s="2">
        <f t="shared" si="727"/>
        <v>0.02</v>
      </c>
      <c r="CX622" s="2">
        <f t="shared" si="728"/>
        <v>0</v>
      </c>
      <c r="CY622" s="2">
        <f t="shared" si="729"/>
        <v>73.131</v>
      </c>
      <c r="CZ622" s="2">
        <f t="shared" si="730"/>
        <v>50.036999999999999</v>
      </c>
      <c r="DA622" s="2"/>
      <c r="DB622" s="2"/>
      <c r="DC622" s="2" t="s">
        <v>6</v>
      </c>
      <c r="DD622" s="2" t="s">
        <v>6</v>
      </c>
      <c r="DE622" s="2" t="s">
        <v>6</v>
      </c>
      <c r="DF622" s="2" t="s">
        <v>6</v>
      </c>
      <c r="DG622" s="2" t="s">
        <v>6</v>
      </c>
      <c r="DH622" s="2" t="s">
        <v>6</v>
      </c>
      <c r="DI622" s="2" t="s">
        <v>6</v>
      </c>
      <c r="DJ622" s="2" t="s">
        <v>6</v>
      </c>
      <c r="DK622" s="2" t="s">
        <v>6</v>
      </c>
      <c r="DL622" s="2" t="s">
        <v>6</v>
      </c>
      <c r="DM622" s="2" t="s">
        <v>6</v>
      </c>
      <c r="DN622" s="2">
        <v>0</v>
      </c>
      <c r="DO622" s="2">
        <v>0</v>
      </c>
      <c r="DP622" s="2">
        <v>1</v>
      </c>
      <c r="DQ622" s="2">
        <v>1</v>
      </c>
      <c r="DR622" s="2"/>
      <c r="DS622" s="2"/>
      <c r="DT622" s="2"/>
      <c r="DU622" s="2">
        <v>1013</v>
      </c>
      <c r="DV622" s="2" t="s">
        <v>115</v>
      </c>
      <c r="DW622" s="2" t="s">
        <v>115</v>
      </c>
      <c r="DX622" s="2">
        <v>1</v>
      </c>
      <c r="DY622" s="2"/>
      <c r="DZ622" s="2"/>
      <c r="EA622" s="2"/>
      <c r="EB622" s="2"/>
      <c r="EC622" s="2"/>
      <c r="ED622" s="2"/>
      <c r="EE622" s="2">
        <v>16510370</v>
      </c>
      <c r="EF622" s="2">
        <v>3</v>
      </c>
      <c r="EG622" s="2" t="s">
        <v>118</v>
      </c>
      <c r="EH622" s="2">
        <v>0</v>
      </c>
      <c r="EI622" s="2" t="s">
        <v>6</v>
      </c>
      <c r="EJ622" s="2">
        <v>2</v>
      </c>
      <c r="EK622" s="2">
        <v>108001</v>
      </c>
      <c r="EL622" s="2" t="s">
        <v>119</v>
      </c>
      <c r="EM622" s="2" t="s">
        <v>120</v>
      </c>
      <c r="EN622" s="2"/>
      <c r="EO622" s="2" t="s">
        <v>6</v>
      </c>
      <c r="EP622" s="2"/>
      <c r="EQ622" s="2">
        <v>131072</v>
      </c>
      <c r="ER622" s="2">
        <v>70.22</v>
      </c>
      <c r="ES622" s="2">
        <v>43.04</v>
      </c>
      <c r="ET622" s="2">
        <v>1.78</v>
      </c>
      <c r="EU622" s="2">
        <v>0.26</v>
      </c>
      <c r="EV622" s="2">
        <v>25.4</v>
      </c>
      <c r="EW622" s="2">
        <v>2.56</v>
      </c>
      <c r="EX622" s="2">
        <v>0.02</v>
      </c>
      <c r="EY622" s="2">
        <v>0</v>
      </c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>
        <v>0</v>
      </c>
      <c r="FR622" s="2">
        <f t="shared" si="731"/>
        <v>0</v>
      </c>
      <c r="FS622" s="2">
        <v>0</v>
      </c>
      <c r="FT622" s="2"/>
      <c r="FU622" s="2"/>
      <c r="FV622" s="2"/>
      <c r="FW622" s="2"/>
      <c r="FX622" s="2">
        <v>95</v>
      </c>
      <c r="FY622" s="2">
        <v>65</v>
      </c>
      <c r="FZ622" s="2"/>
      <c r="GA622" s="2" t="s">
        <v>6</v>
      </c>
      <c r="GB622" s="2"/>
      <c r="GC622" s="2"/>
      <c r="GD622" s="2">
        <v>0</v>
      </c>
      <c r="GE622" s="2"/>
      <c r="GF622" s="2">
        <v>-1755644315</v>
      </c>
      <c r="GG622" s="2">
        <v>2</v>
      </c>
      <c r="GH622" s="2">
        <v>1</v>
      </c>
      <c r="GI622" s="2">
        <v>-2</v>
      </c>
      <c r="GJ622" s="2">
        <v>0</v>
      </c>
      <c r="GK622" s="2">
        <f>ROUND(R622*(R12)/100,2)</f>
        <v>0</v>
      </c>
      <c r="GL622" s="2">
        <f t="shared" si="732"/>
        <v>0</v>
      </c>
      <c r="GM622" s="2">
        <f t="shared" si="733"/>
        <v>333.83</v>
      </c>
      <c r="GN622" s="2">
        <f t="shared" si="734"/>
        <v>0</v>
      </c>
      <c r="GO622" s="2">
        <f t="shared" si="735"/>
        <v>333.83</v>
      </c>
      <c r="GP622" s="2">
        <f t="shared" si="736"/>
        <v>0</v>
      </c>
      <c r="GQ622" s="2"/>
      <c r="GR622" s="2">
        <v>0</v>
      </c>
      <c r="GS622" s="2">
        <v>3</v>
      </c>
      <c r="GT622" s="2">
        <v>0</v>
      </c>
      <c r="GU622" s="2" t="s">
        <v>6</v>
      </c>
      <c r="GV622" s="2">
        <f t="shared" si="737"/>
        <v>0</v>
      </c>
      <c r="GW622" s="2">
        <v>1</v>
      </c>
      <c r="GX622" s="2">
        <f t="shared" si="738"/>
        <v>0</v>
      </c>
      <c r="GY622" s="2"/>
      <c r="GZ622" s="2"/>
      <c r="HA622" s="2">
        <v>0</v>
      </c>
      <c r="HB622" s="2">
        <v>0</v>
      </c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>
        <v>0</v>
      </c>
      <c r="IL622" s="2"/>
      <c r="IM622" s="2"/>
      <c r="IN622" s="2"/>
      <c r="IO622" s="2"/>
      <c r="IP622" s="2"/>
      <c r="IQ622" s="2"/>
      <c r="IR622" s="2"/>
      <c r="IS622" s="2"/>
      <c r="IT622" s="2"/>
      <c r="IU622" s="2"/>
    </row>
    <row r="623" spans="1:255" x14ac:dyDescent="0.2">
      <c r="A623">
        <v>17</v>
      </c>
      <c r="B623">
        <v>1</v>
      </c>
      <c r="C623">
        <f>ROW(SmtRes!A1256)</f>
        <v>1256</v>
      </c>
      <c r="D623">
        <f>ROW(EtalonRes!A1214)</f>
        <v>1214</v>
      </c>
      <c r="E623" t="s">
        <v>906</v>
      </c>
      <c r="F623" t="s">
        <v>907</v>
      </c>
      <c r="G623" t="s">
        <v>908</v>
      </c>
      <c r="H623" t="s">
        <v>115</v>
      </c>
      <c r="I623">
        <v>3</v>
      </c>
      <c r="J623">
        <v>0</v>
      </c>
      <c r="O623">
        <f t="shared" si="700"/>
        <v>1381.93</v>
      </c>
      <c r="P623">
        <f t="shared" si="701"/>
        <v>847.03</v>
      </c>
      <c r="Q623">
        <f t="shared" si="702"/>
        <v>35.03</v>
      </c>
      <c r="R623">
        <f t="shared" si="703"/>
        <v>5.12</v>
      </c>
      <c r="S623">
        <f t="shared" si="704"/>
        <v>499.87</v>
      </c>
      <c r="T623">
        <f t="shared" si="705"/>
        <v>0</v>
      </c>
      <c r="U623">
        <f t="shared" si="706"/>
        <v>7.68</v>
      </c>
      <c r="V623">
        <f t="shared" si="707"/>
        <v>0.06</v>
      </c>
      <c r="W623">
        <f t="shared" si="708"/>
        <v>0</v>
      </c>
      <c r="X623">
        <f t="shared" si="709"/>
        <v>479.74</v>
      </c>
      <c r="Y623">
        <f t="shared" si="710"/>
        <v>328.24</v>
      </c>
      <c r="AA623">
        <v>16697019</v>
      </c>
      <c r="AB623">
        <f t="shared" si="711"/>
        <v>70.22</v>
      </c>
      <c r="AC623">
        <f t="shared" si="712"/>
        <v>43.04</v>
      </c>
      <c r="AD623">
        <f t="shared" si="713"/>
        <v>1.78</v>
      </c>
      <c r="AE623">
        <f t="shared" si="714"/>
        <v>0.26</v>
      </c>
      <c r="AF623">
        <f t="shared" si="715"/>
        <v>25.4</v>
      </c>
      <c r="AG623">
        <f t="shared" si="716"/>
        <v>0</v>
      </c>
      <c r="AH623">
        <f t="shared" si="717"/>
        <v>2.56</v>
      </c>
      <c r="AI623">
        <f t="shared" si="718"/>
        <v>0.02</v>
      </c>
      <c r="AJ623">
        <f t="shared" si="719"/>
        <v>0</v>
      </c>
      <c r="AK623">
        <v>70.22</v>
      </c>
      <c r="AL623">
        <v>43.04</v>
      </c>
      <c r="AM623">
        <v>1.78</v>
      </c>
      <c r="AN623">
        <v>0.26</v>
      </c>
      <c r="AO623">
        <v>25.4</v>
      </c>
      <c r="AP623">
        <v>0</v>
      </c>
      <c r="AQ623">
        <v>2.56</v>
      </c>
      <c r="AR623">
        <v>0.02</v>
      </c>
      <c r="AS623">
        <v>0</v>
      </c>
      <c r="AT623">
        <v>95</v>
      </c>
      <c r="AU623">
        <v>65</v>
      </c>
      <c r="AV623">
        <v>1</v>
      </c>
      <c r="AW623">
        <v>1</v>
      </c>
      <c r="AZ623">
        <v>6.56</v>
      </c>
      <c r="BA623">
        <v>6.56</v>
      </c>
      <c r="BB623">
        <v>6.56</v>
      </c>
      <c r="BC623">
        <v>6.56</v>
      </c>
      <c r="BD623" t="s">
        <v>6</v>
      </c>
      <c r="BE623" t="s">
        <v>6</v>
      </c>
      <c r="BF623" t="s">
        <v>6</v>
      </c>
      <c r="BG623" t="s">
        <v>6</v>
      </c>
      <c r="BH623">
        <v>0</v>
      </c>
      <c r="BI623">
        <v>2</v>
      </c>
      <c r="BJ623" t="s">
        <v>909</v>
      </c>
      <c r="BM623">
        <v>108001</v>
      </c>
      <c r="BN623">
        <v>0</v>
      </c>
      <c r="BO623" t="s">
        <v>6</v>
      </c>
      <c r="BP623">
        <v>0</v>
      </c>
      <c r="BQ623">
        <v>3</v>
      </c>
      <c r="BR623">
        <v>0</v>
      </c>
      <c r="BS623">
        <v>6.56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6</v>
      </c>
      <c r="BZ623">
        <v>95</v>
      </c>
      <c r="CA623">
        <v>65</v>
      </c>
      <c r="CF623">
        <v>0</v>
      </c>
      <c r="CG623">
        <v>0</v>
      </c>
      <c r="CM623">
        <v>0</v>
      </c>
      <c r="CN623" t="s">
        <v>6</v>
      </c>
      <c r="CO623">
        <v>0</v>
      </c>
      <c r="CP623">
        <f t="shared" si="720"/>
        <v>1381.9299999999998</v>
      </c>
      <c r="CQ623">
        <f t="shared" si="721"/>
        <v>282.3424</v>
      </c>
      <c r="CR623">
        <f t="shared" si="722"/>
        <v>11.6768</v>
      </c>
      <c r="CS623">
        <f t="shared" si="723"/>
        <v>1.7056</v>
      </c>
      <c r="CT623">
        <f t="shared" si="724"/>
        <v>166.62399999999997</v>
      </c>
      <c r="CU623">
        <f t="shared" si="725"/>
        <v>0</v>
      </c>
      <c r="CV623">
        <f t="shared" si="726"/>
        <v>2.56</v>
      </c>
      <c r="CW623">
        <f t="shared" si="727"/>
        <v>0.02</v>
      </c>
      <c r="CX623">
        <f t="shared" si="728"/>
        <v>0</v>
      </c>
      <c r="CY623">
        <f t="shared" si="729"/>
        <v>479.74050000000005</v>
      </c>
      <c r="CZ623">
        <f t="shared" si="730"/>
        <v>328.24349999999998</v>
      </c>
      <c r="DC623" t="s">
        <v>6</v>
      </c>
      <c r="DD623" t="s">
        <v>6</v>
      </c>
      <c r="DE623" t="s">
        <v>6</v>
      </c>
      <c r="DF623" t="s">
        <v>6</v>
      </c>
      <c r="DG623" t="s">
        <v>6</v>
      </c>
      <c r="DH623" t="s">
        <v>6</v>
      </c>
      <c r="DI623" t="s">
        <v>6</v>
      </c>
      <c r="DJ623" t="s">
        <v>6</v>
      </c>
      <c r="DK623" t="s">
        <v>6</v>
      </c>
      <c r="DL623" t="s">
        <v>6</v>
      </c>
      <c r="DM623" t="s">
        <v>6</v>
      </c>
      <c r="DN623">
        <v>0</v>
      </c>
      <c r="DO623">
        <v>0</v>
      </c>
      <c r="DP623">
        <v>1</v>
      </c>
      <c r="DQ623">
        <v>1</v>
      </c>
      <c r="DU623">
        <v>1013</v>
      </c>
      <c r="DV623" t="s">
        <v>115</v>
      </c>
      <c r="DW623" t="s">
        <v>115</v>
      </c>
      <c r="DX623">
        <v>1</v>
      </c>
      <c r="EE623">
        <v>16510370</v>
      </c>
      <c r="EF623">
        <v>3</v>
      </c>
      <c r="EG623" t="s">
        <v>118</v>
      </c>
      <c r="EH623">
        <v>0</v>
      </c>
      <c r="EI623" t="s">
        <v>6</v>
      </c>
      <c r="EJ623">
        <v>2</v>
      </c>
      <c r="EK623">
        <v>108001</v>
      </c>
      <c r="EL623" t="s">
        <v>119</v>
      </c>
      <c r="EM623" t="s">
        <v>120</v>
      </c>
      <c r="EO623" t="s">
        <v>6</v>
      </c>
      <c r="EQ623">
        <v>131072</v>
      </c>
      <c r="ER623">
        <v>70.22</v>
      </c>
      <c r="ES623">
        <v>43.04</v>
      </c>
      <c r="ET623">
        <v>1.78</v>
      </c>
      <c r="EU623">
        <v>0.26</v>
      </c>
      <c r="EV623">
        <v>25.4</v>
      </c>
      <c r="EW623">
        <v>2.56</v>
      </c>
      <c r="EX623">
        <v>0.02</v>
      </c>
      <c r="EY623">
        <v>0</v>
      </c>
      <c r="FQ623">
        <v>0</v>
      </c>
      <c r="FR623">
        <f t="shared" si="731"/>
        <v>0</v>
      </c>
      <c r="FS623">
        <v>0</v>
      </c>
      <c r="FX623">
        <v>95</v>
      </c>
      <c r="FY623">
        <v>65</v>
      </c>
      <c r="GA623" t="s">
        <v>6</v>
      </c>
      <c r="GD623">
        <v>0</v>
      </c>
      <c r="GF623">
        <v>-1755644315</v>
      </c>
      <c r="GG623">
        <v>1</v>
      </c>
      <c r="GH623">
        <v>1</v>
      </c>
      <c r="GI623">
        <v>4</v>
      </c>
      <c r="GJ623">
        <v>0</v>
      </c>
      <c r="GK623">
        <f>ROUND(R623*(S12)/100,2)</f>
        <v>0</v>
      </c>
      <c r="GL623">
        <f t="shared" si="732"/>
        <v>0</v>
      </c>
      <c r="GM623">
        <f t="shared" si="733"/>
        <v>2189.91</v>
      </c>
      <c r="GN623">
        <f t="shared" si="734"/>
        <v>0</v>
      </c>
      <c r="GO623">
        <f t="shared" si="735"/>
        <v>2189.91</v>
      </c>
      <c r="GP623">
        <f t="shared" si="736"/>
        <v>0</v>
      </c>
      <c r="GR623">
        <v>0</v>
      </c>
      <c r="GS623">
        <v>3</v>
      </c>
      <c r="GT623">
        <v>0</v>
      </c>
      <c r="GU623" t="s">
        <v>6</v>
      </c>
      <c r="GV623">
        <f t="shared" si="737"/>
        <v>0</v>
      </c>
      <c r="GW623">
        <v>1</v>
      </c>
      <c r="GX623">
        <f t="shared" si="738"/>
        <v>0</v>
      </c>
      <c r="HA623">
        <v>0</v>
      </c>
      <c r="HB623">
        <v>0</v>
      </c>
      <c r="IK623">
        <v>0</v>
      </c>
    </row>
    <row r="624" spans="1:255" x14ac:dyDescent="0.2">
      <c r="A624" s="2">
        <v>18</v>
      </c>
      <c r="B624" s="2">
        <v>1</v>
      </c>
      <c r="C624" s="2">
        <v>1239</v>
      </c>
      <c r="D624" s="2"/>
      <c r="E624" s="2" t="s">
        <v>910</v>
      </c>
      <c r="F624" s="2" t="s">
        <v>911</v>
      </c>
      <c r="G624" s="2" t="s">
        <v>912</v>
      </c>
      <c r="H624" s="2" t="s">
        <v>440</v>
      </c>
      <c r="I624" s="2">
        <f>I622*J624</f>
        <v>2</v>
      </c>
      <c r="J624" s="2">
        <v>0.66666666666666663</v>
      </c>
      <c r="K624" s="2"/>
      <c r="L624" s="2"/>
      <c r="M624" s="2"/>
      <c r="N624" s="2"/>
      <c r="O624" s="2">
        <f t="shared" si="700"/>
        <v>1449.24</v>
      </c>
      <c r="P624" s="2">
        <f t="shared" si="701"/>
        <v>1449.24</v>
      </c>
      <c r="Q624" s="2">
        <f t="shared" si="702"/>
        <v>0</v>
      </c>
      <c r="R624" s="2">
        <f t="shared" si="703"/>
        <v>0</v>
      </c>
      <c r="S624" s="2">
        <f t="shared" si="704"/>
        <v>0</v>
      </c>
      <c r="T624" s="2">
        <f t="shared" si="705"/>
        <v>0</v>
      </c>
      <c r="U624" s="2">
        <f t="shared" si="706"/>
        <v>0</v>
      </c>
      <c r="V624" s="2">
        <f t="shared" si="707"/>
        <v>0</v>
      </c>
      <c r="W624" s="2">
        <f t="shared" si="708"/>
        <v>0</v>
      </c>
      <c r="X624" s="2">
        <f t="shared" si="709"/>
        <v>0</v>
      </c>
      <c r="Y624" s="2">
        <f t="shared" si="710"/>
        <v>0</v>
      </c>
      <c r="Z624" s="2"/>
      <c r="AA624" s="2">
        <v>16697018</v>
      </c>
      <c r="AB624" s="2">
        <f t="shared" si="711"/>
        <v>724.62</v>
      </c>
      <c r="AC624" s="2">
        <f t="shared" si="712"/>
        <v>724.62</v>
      </c>
      <c r="AD624" s="2">
        <f t="shared" si="713"/>
        <v>0</v>
      </c>
      <c r="AE624" s="2">
        <f t="shared" si="714"/>
        <v>0</v>
      </c>
      <c r="AF624" s="2">
        <f t="shared" si="715"/>
        <v>0</v>
      </c>
      <c r="AG624" s="2">
        <f t="shared" si="716"/>
        <v>0</v>
      </c>
      <c r="AH624" s="2">
        <f t="shared" si="717"/>
        <v>0</v>
      </c>
      <c r="AI624" s="2">
        <f t="shared" si="718"/>
        <v>0</v>
      </c>
      <c r="AJ624" s="2">
        <f t="shared" si="719"/>
        <v>0</v>
      </c>
      <c r="AK624" s="2">
        <v>724.62</v>
      </c>
      <c r="AL624" s="2">
        <v>724.62</v>
      </c>
      <c r="AM624" s="2">
        <v>0</v>
      </c>
      <c r="AN624" s="2">
        <v>0</v>
      </c>
      <c r="AO624" s="2">
        <v>0</v>
      </c>
      <c r="AP624" s="2">
        <v>0</v>
      </c>
      <c r="AQ624" s="2">
        <v>0</v>
      </c>
      <c r="AR624" s="2">
        <v>0</v>
      </c>
      <c r="AS624" s="2">
        <v>0</v>
      </c>
      <c r="AT624" s="2">
        <v>95</v>
      </c>
      <c r="AU624" s="2">
        <v>65</v>
      </c>
      <c r="AV624" s="2">
        <v>1</v>
      </c>
      <c r="AW624" s="2">
        <v>1</v>
      </c>
      <c r="AX624" s="2"/>
      <c r="AY624" s="2"/>
      <c r="AZ624" s="2">
        <v>1</v>
      </c>
      <c r="BA624" s="2">
        <v>1</v>
      </c>
      <c r="BB624" s="2">
        <v>1</v>
      </c>
      <c r="BC624" s="2">
        <v>1</v>
      </c>
      <c r="BD624" s="2" t="s">
        <v>6</v>
      </c>
      <c r="BE624" s="2" t="s">
        <v>6</v>
      </c>
      <c r="BF624" s="2" t="s">
        <v>6</v>
      </c>
      <c r="BG624" s="2" t="s">
        <v>6</v>
      </c>
      <c r="BH624" s="2">
        <v>3</v>
      </c>
      <c r="BI624" s="2">
        <v>2</v>
      </c>
      <c r="BJ624" s="2" t="s">
        <v>913</v>
      </c>
      <c r="BK624" s="2"/>
      <c r="BL624" s="2"/>
      <c r="BM624" s="2">
        <v>108001</v>
      </c>
      <c r="BN624" s="2">
        <v>0</v>
      </c>
      <c r="BO624" s="2" t="s">
        <v>6</v>
      </c>
      <c r="BP624" s="2">
        <v>0</v>
      </c>
      <c r="BQ624" s="2">
        <v>3</v>
      </c>
      <c r="BR624" s="2">
        <v>0</v>
      </c>
      <c r="BS624" s="2">
        <v>1</v>
      </c>
      <c r="BT624" s="2">
        <v>1</v>
      </c>
      <c r="BU624" s="2">
        <v>1</v>
      </c>
      <c r="BV624" s="2">
        <v>1</v>
      </c>
      <c r="BW624" s="2">
        <v>1</v>
      </c>
      <c r="BX624" s="2">
        <v>1</v>
      </c>
      <c r="BY624" s="2" t="s">
        <v>6</v>
      </c>
      <c r="BZ624" s="2">
        <v>95</v>
      </c>
      <c r="CA624" s="2">
        <v>65</v>
      </c>
      <c r="CB624" s="2"/>
      <c r="CC624" s="2"/>
      <c r="CD624" s="2"/>
      <c r="CE624" s="2"/>
      <c r="CF624" s="2">
        <v>0</v>
      </c>
      <c r="CG624" s="2">
        <v>0</v>
      </c>
      <c r="CH624" s="2"/>
      <c r="CI624" s="2"/>
      <c r="CJ624" s="2"/>
      <c r="CK624" s="2"/>
      <c r="CL624" s="2"/>
      <c r="CM624" s="2">
        <v>0</v>
      </c>
      <c r="CN624" s="2" t="s">
        <v>6</v>
      </c>
      <c r="CO624" s="2">
        <v>0</v>
      </c>
      <c r="CP624" s="2">
        <f t="shared" si="720"/>
        <v>1449.24</v>
      </c>
      <c r="CQ624" s="2">
        <f t="shared" si="721"/>
        <v>724.62</v>
      </c>
      <c r="CR624" s="2">
        <f t="shared" si="722"/>
        <v>0</v>
      </c>
      <c r="CS624" s="2">
        <f t="shared" si="723"/>
        <v>0</v>
      </c>
      <c r="CT624" s="2">
        <f t="shared" si="724"/>
        <v>0</v>
      </c>
      <c r="CU624" s="2">
        <f t="shared" si="725"/>
        <v>0</v>
      </c>
      <c r="CV624" s="2">
        <f t="shared" si="726"/>
        <v>0</v>
      </c>
      <c r="CW624" s="2">
        <f t="shared" si="727"/>
        <v>0</v>
      </c>
      <c r="CX624" s="2">
        <f t="shared" si="728"/>
        <v>0</v>
      </c>
      <c r="CY624" s="2">
        <f t="shared" si="729"/>
        <v>0</v>
      </c>
      <c r="CZ624" s="2">
        <f t="shared" si="730"/>
        <v>0</v>
      </c>
      <c r="DA624" s="2"/>
      <c r="DB624" s="2"/>
      <c r="DC624" s="2" t="s">
        <v>6</v>
      </c>
      <c r="DD624" s="2" t="s">
        <v>6</v>
      </c>
      <c r="DE624" s="2" t="s">
        <v>6</v>
      </c>
      <c r="DF624" s="2" t="s">
        <v>6</v>
      </c>
      <c r="DG624" s="2" t="s">
        <v>6</v>
      </c>
      <c r="DH624" s="2" t="s">
        <v>6</v>
      </c>
      <c r="DI624" s="2" t="s">
        <v>6</v>
      </c>
      <c r="DJ624" s="2" t="s">
        <v>6</v>
      </c>
      <c r="DK624" s="2" t="s">
        <v>6</v>
      </c>
      <c r="DL624" s="2" t="s">
        <v>6</v>
      </c>
      <c r="DM624" s="2" t="s">
        <v>6</v>
      </c>
      <c r="DN624" s="2">
        <v>0</v>
      </c>
      <c r="DO624" s="2">
        <v>0</v>
      </c>
      <c r="DP624" s="2">
        <v>1</v>
      </c>
      <c r="DQ624" s="2">
        <v>1</v>
      </c>
      <c r="DR624" s="2"/>
      <c r="DS624" s="2"/>
      <c r="DT624" s="2"/>
      <c r="DU624" s="2">
        <v>1010</v>
      </c>
      <c r="DV624" s="2" t="s">
        <v>440</v>
      </c>
      <c r="DW624" s="2" t="s">
        <v>440</v>
      </c>
      <c r="DX624" s="2">
        <v>1</v>
      </c>
      <c r="DY624" s="2"/>
      <c r="DZ624" s="2"/>
      <c r="EA624" s="2"/>
      <c r="EB624" s="2"/>
      <c r="EC624" s="2"/>
      <c r="ED624" s="2"/>
      <c r="EE624" s="2">
        <v>16510370</v>
      </c>
      <c r="EF624" s="2">
        <v>3</v>
      </c>
      <c r="EG624" s="2" t="s">
        <v>118</v>
      </c>
      <c r="EH624" s="2">
        <v>0</v>
      </c>
      <c r="EI624" s="2" t="s">
        <v>6</v>
      </c>
      <c r="EJ624" s="2">
        <v>2</v>
      </c>
      <c r="EK624" s="2">
        <v>108001</v>
      </c>
      <c r="EL624" s="2" t="s">
        <v>119</v>
      </c>
      <c r="EM624" s="2" t="s">
        <v>120</v>
      </c>
      <c r="EN624" s="2"/>
      <c r="EO624" s="2" t="s">
        <v>6</v>
      </c>
      <c r="EP624" s="2"/>
      <c r="EQ624" s="2">
        <v>0</v>
      </c>
      <c r="ER624" s="2">
        <v>724.62</v>
      </c>
      <c r="ES624" s="2">
        <v>724.62</v>
      </c>
      <c r="ET624" s="2">
        <v>0</v>
      </c>
      <c r="EU624" s="2">
        <v>0</v>
      </c>
      <c r="EV624" s="2">
        <v>0</v>
      </c>
      <c r="EW624" s="2">
        <v>0</v>
      </c>
      <c r="EX624" s="2">
        <v>0</v>
      </c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>
        <v>0</v>
      </c>
      <c r="FR624" s="2">
        <f t="shared" si="731"/>
        <v>0</v>
      </c>
      <c r="FS624" s="2">
        <v>0</v>
      </c>
      <c r="FT624" s="2"/>
      <c r="FU624" s="2"/>
      <c r="FV624" s="2"/>
      <c r="FW624" s="2"/>
      <c r="FX624" s="2">
        <v>95</v>
      </c>
      <c r="FY624" s="2">
        <v>65</v>
      </c>
      <c r="FZ624" s="2"/>
      <c r="GA624" s="2" t="s">
        <v>6</v>
      </c>
      <c r="GB624" s="2"/>
      <c r="GC624" s="2"/>
      <c r="GD624" s="2">
        <v>0</v>
      </c>
      <c r="GE624" s="2"/>
      <c r="GF624" s="2">
        <v>-1090775805</v>
      </c>
      <c r="GG624" s="2">
        <v>2</v>
      </c>
      <c r="GH624" s="2">
        <v>1</v>
      </c>
      <c r="GI624" s="2">
        <v>-2</v>
      </c>
      <c r="GJ624" s="2">
        <v>0</v>
      </c>
      <c r="GK624" s="2">
        <f>ROUND(R624*(R12)/100,2)</f>
        <v>0</v>
      </c>
      <c r="GL624" s="2">
        <f t="shared" si="732"/>
        <v>0</v>
      </c>
      <c r="GM624" s="2">
        <f t="shared" si="733"/>
        <v>1449.24</v>
      </c>
      <c r="GN624" s="2">
        <f t="shared" si="734"/>
        <v>0</v>
      </c>
      <c r="GO624" s="2">
        <f t="shared" si="735"/>
        <v>1449.24</v>
      </c>
      <c r="GP624" s="2">
        <f t="shared" si="736"/>
        <v>0</v>
      </c>
      <c r="GQ624" s="2"/>
      <c r="GR624" s="2">
        <v>0</v>
      </c>
      <c r="GS624" s="2">
        <v>3</v>
      </c>
      <c r="GT624" s="2">
        <v>0</v>
      </c>
      <c r="GU624" s="2" t="s">
        <v>6</v>
      </c>
      <c r="GV624" s="2">
        <f t="shared" si="737"/>
        <v>0</v>
      </c>
      <c r="GW624" s="2">
        <v>1</v>
      </c>
      <c r="GX624" s="2">
        <f t="shared" si="738"/>
        <v>0</v>
      </c>
      <c r="GY624" s="2"/>
      <c r="GZ624" s="2"/>
      <c r="HA624" s="2">
        <v>0</v>
      </c>
      <c r="HB624" s="2">
        <v>0</v>
      </c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>
        <v>0</v>
      </c>
      <c r="IL624" s="2"/>
      <c r="IM624" s="2"/>
      <c r="IN624" s="2"/>
      <c r="IO624" s="2"/>
      <c r="IP624" s="2"/>
      <c r="IQ624" s="2"/>
      <c r="IR624" s="2"/>
      <c r="IS624" s="2"/>
      <c r="IT624" s="2"/>
      <c r="IU624" s="2"/>
    </row>
    <row r="625" spans="1:255" x14ac:dyDescent="0.2">
      <c r="A625">
        <v>18</v>
      </c>
      <c r="B625">
        <v>1</v>
      </c>
      <c r="C625">
        <v>1253</v>
      </c>
      <c r="E625" t="s">
        <v>910</v>
      </c>
      <c r="F625" t="s">
        <v>911</v>
      </c>
      <c r="G625" t="s">
        <v>912</v>
      </c>
      <c r="H625" t="s">
        <v>440</v>
      </c>
      <c r="I625">
        <f>I623*J625</f>
        <v>2</v>
      </c>
      <c r="J625">
        <v>0.66666666666666663</v>
      </c>
      <c r="O625">
        <f t="shared" si="700"/>
        <v>9507.01</v>
      </c>
      <c r="P625">
        <f t="shared" si="701"/>
        <v>9507.01</v>
      </c>
      <c r="Q625">
        <f t="shared" si="702"/>
        <v>0</v>
      </c>
      <c r="R625">
        <f t="shared" si="703"/>
        <v>0</v>
      </c>
      <c r="S625">
        <f t="shared" si="704"/>
        <v>0</v>
      </c>
      <c r="T625">
        <f t="shared" si="705"/>
        <v>0</v>
      </c>
      <c r="U625">
        <f t="shared" si="706"/>
        <v>0</v>
      </c>
      <c r="V625">
        <f t="shared" si="707"/>
        <v>0</v>
      </c>
      <c r="W625">
        <f t="shared" si="708"/>
        <v>0</v>
      </c>
      <c r="X625">
        <f t="shared" si="709"/>
        <v>0</v>
      </c>
      <c r="Y625">
        <f t="shared" si="710"/>
        <v>0</v>
      </c>
      <c r="AA625">
        <v>16697019</v>
      </c>
      <c r="AB625">
        <f t="shared" si="711"/>
        <v>724.62</v>
      </c>
      <c r="AC625">
        <f t="shared" si="712"/>
        <v>724.62</v>
      </c>
      <c r="AD625">
        <f t="shared" si="713"/>
        <v>0</v>
      </c>
      <c r="AE625">
        <f t="shared" si="714"/>
        <v>0</v>
      </c>
      <c r="AF625">
        <f t="shared" si="715"/>
        <v>0</v>
      </c>
      <c r="AG625">
        <f t="shared" si="716"/>
        <v>0</v>
      </c>
      <c r="AH625">
        <f t="shared" si="717"/>
        <v>0</v>
      </c>
      <c r="AI625">
        <f t="shared" si="718"/>
        <v>0</v>
      </c>
      <c r="AJ625">
        <f t="shared" si="719"/>
        <v>0</v>
      </c>
      <c r="AK625">
        <v>724.62</v>
      </c>
      <c r="AL625">
        <v>724.62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95</v>
      </c>
      <c r="AU625">
        <v>65</v>
      </c>
      <c r="AV625">
        <v>1</v>
      </c>
      <c r="AW625">
        <v>1</v>
      </c>
      <c r="AZ625">
        <v>6.56</v>
      </c>
      <c r="BA625">
        <v>1</v>
      </c>
      <c r="BB625">
        <v>1</v>
      </c>
      <c r="BC625">
        <v>6.56</v>
      </c>
      <c r="BD625" t="s">
        <v>6</v>
      </c>
      <c r="BE625" t="s">
        <v>6</v>
      </c>
      <c r="BF625" t="s">
        <v>6</v>
      </c>
      <c r="BG625" t="s">
        <v>6</v>
      </c>
      <c r="BH625">
        <v>3</v>
      </c>
      <c r="BI625">
        <v>2</v>
      </c>
      <c r="BJ625" t="s">
        <v>913</v>
      </c>
      <c r="BM625">
        <v>108001</v>
      </c>
      <c r="BN625">
        <v>0</v>
      </c>
      <c r="BO625" t="s">
        <v>6</v>
      </c>
      <c r="BP625">
        <v>0</v>
      </c>
      <c r="BQ625">
        <v>3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6</v>
      </c>
      <c r="BZ625">
        <v>95</v>
      </c>
      <c r="CA625">
        <v>65</v>
      </c>
      <c r="CF625">
        <v>0</v>
      </c>
      <c r="CG625">
        <v>0</v>
      </c>
      <c r="CM625">
        <v>0</v>
      </c>
      <c r="CN625" t="s">
        <v>6</v>
      </c>
      <c r="CO625">
        <v>0</v>
      </c>
      <c r="CP625">
        <f t="shared" si="720"/>
        <v>9507.01</v>
      </c>
      <c r="CQ625">
        <f t="shared" si="721"/>
        <v>4753.5072</v>
      </c>
      <c r="CR625">
        <f t="shared" si="722"/>
        <v>0</v>
      </c>
      <c r="CS625">
        <f t="shared" si="723"/>
        <v>0</v>
      </c>
      <c r="CT625">
        <f t="shared" si="724"/>
        <v>0</v>
      </c>
      <c r="CU625">
        <f t="shared" si="725"/>
        <v>0</v>
      </c>
      <c r="CV625">
        <f t="shared" si="726"/>
        <v>0</v>
      </c>
      <c r="CW625">
        <f t="shared" si="727"/>
        <v>0</v>
      </c>
      <c r="CX625">
        <f t="shared" si="728"/>
        <v>0</v>
      </c>
      <c r="CY625">
        <f t="shared" si="729"/>
        <v>0</v>
      </c>
      <c r="CZ625">
        <f t="shared" si="730"/>
        <v>0</v>
      </c>
      <c r="DC625" t="s">
        <v>6</v>
      </c>
      <c r="DD625" t="s">
        <v>6</v>
      </c>
      <c r="DE625" t="s">
        <v>6</v>
      </c>
      <c r="DF625" t="s">
        <v>6</v>
      </c>
      <c r="DG625" t="s">
        <v>6</v>
      </c>
      <c r="DH625" t="s">
        <v>6</v>
      </c>
      <c r="DI625" t="s">
        <v>6</v>
      </c>
      <c r="DJ625" t="s">
        <v>6</v>
      </c>
      <c r="DK625" t="s">
        <v>6</v>
      </c>
      <c r="DL625" t="s">
        <v>6</v>
      </c>
      <c r="DM625" t="s">
        <v>6</v>
      </c>
      <c r="DN625">
        <v>0</v>
      </c>
      <c r="DO625">
        <v>0</v>
      </c>
      <c r="DP625">
        <v>1</v>
      </c>
      <c r="DQ625">
        <v>1</v>
      </c>
      <c r="DU625">
        <v>1010</v>
      </c>
      <c r="DV625" t="s">
        <v>440</v>
      </c>
      <c r="DW625" t="s">
        <v>440</v>
      </c>
      <c r="DX625">
        <v>1</v>
      </c>
      <c r="EE625">
        <v>16510370</v>
      </c>
      <c r="EF625">
        <v>3</v>
      </c>
      <c r="EG625" t="s">
        <v>118</v>
      </c>
      <c r="EH625">
        <v>0</v>
      </c>
      <c r="EI625" t="s">
        <v>6</v>
      </c>
      <c r="EJ625">
        <v>2</v>
      </c>
      <c r="EK625">
        <v>108001</v>
      </c>
      <c r="EL625" t="s">
        <v>119</v>
      </c>
      <c r="EM625" t="s">
        <v>120</v>
      </c>
      <c r="EO625" t="s">
        <v>6</v>
      </c>
      <c r="EQ625">
        <v>0</v>
      </c>
      <c r="ER625">
        <v>724.62</v>
      </c>
      <c r="ES625">
        <v>724.62</v>
      </c>
      <c r="ET625">
        <v>0</v>
      </c>
      <c r="EU625">
        <v>0</v>
      </c>
      <c r="EV625">
        <v>0</v>
      </c>
      <c r="EW625">
        <v>0</v>
      </c>
      <c r="EX625">
        <v>0</v>
      </c>
      <c r="FQ625">
        <v>0</v>
      </c>
      <c r="FR625">
        <f t="shared" si="731"/>
        <v>0</v>
      </c>
      <c r="FS625">
        <v>0</v>
      </c>
      <c r="FX625">
        <v>95</v>
      </c>
      <c r="FY625">
        <v>65</v>
      </c>
      <c r="GA625" t="s">
        <v>6</v>
      </c>
      <c r="GD625">
        <v>0</v>
      </c>
      <c r="GF625">
        <v>-1090775805</v>
      </c>
      <c r="GG625">
        <v>1</v>
      </c>
      <c r="GH625">
        <v>1</v>
      </c>
      <c r="GI625">
        <v>4</v>
      </c>
      <c r="GJ625">
        <v>0</v>
      </c>
      <c r="GK625">
        <f>ROUND(R625*(S12)/100,2)</f>
        <v>0</v>
      </c>
      <c r="GL625">
        <f t="shared" si="732"/>
        <v>0</v>
      </c>
      <c r="GM625">
        <f t="shared" si="733"/>
        <v>9507.01</v>
      </c>
      <c r="GN625">
        <f t="shared" si="734"/>
        <v>0</v>
      </c>
      <c r="GO625">
        <f t="shared" si="735"/>
        <v>9507.01</v>
      </c>
      <c r="GP625">
        <f t="shared" si="736"/>
        <v>0</v>
      </c>
      <c r="GR625">
        <v>0</v>
      </c>
      <c r="GS625">
        <v>3</v>
      </c>
      <c r="GT625">
        <v>0</v>
      </c>
      <c r="GU625" t="s">
        <v>6</v>
      </c>
      <c r="GV625">
        <f t="shared" si="737"/>
        <v>0</v>
      </c>
      <c r="GW625">
        <v>1</v>
      </c>
      <c r="GX625">
        <f t="shared" si="738"/>
        <v>0</v>
      </c>
      <c r="HA625">
        <v>0</v>
      </c>
      <c r="HB625">
        <v>0</v>
      </c>
      <c r="IK625">
        <v>0</v>
      </c>
    </row>
    <row r="626" spans="1:255" x14ac:dyDescent="0.2">
      <c r="A626" s="2">
        <v>18</v>
      </c>
      <c r="B626" s="2">
        <v>1</v>
      </c>
      <c r="C626" s="2">
        <v>1238</v>
      </c>
      <c r="D626" s="2"/>
      <c r="E626" s="2" t="s">
        <v>914</v>
      </c>
      <c r="F626" s="2" t="s">
        <v>915</v>
      </c>
      <c r="G626" s="2" t="s">
        <v>916</v>
      </c>
      <c r="H626" s="2" t="s">
        <v>440</v>
      </c>
      <c r="I626" s="2">
        <f>I622*J626</f>
        <v>1</v>
      </c>
      <c r="J626" s="2">
        <v>0.33333333333333331</v>
      </c>
      <c r="K626" s="2"/>
      <c r="L626" s="2"/>
      <c r="M626" s="2"/>
      <c r="N626" s="2"/>
      <c r="O626" s="2">
        <f t="shared" si="700"/>
        <v>229.76</v>
      </c>
      <c r="P626" s="2">
        <f t="shared" si="701"/>
        <v>229.76</v>
      </c>
      <c r="Q626" s="2">
        <f t="shared" si="702"/>
        <v>0</v>
      </c>
      <c r="R626" s="2">
        <f t="shared" si="703"/>
        <v>0</v>
      </c>
      <c r="S626" s="2">
        <f t="shared" si="704"/>
        <v>0</v>
      </c>
      <c r="T626" s="2">
        <f t="shared" si="705"/>
        <v>0</v>
      </c>
      <c r="U626" s="2">
        <f t="shared" si="706"/>
        <v>0</v>
      </c>
      <c r="V626" s="2">
        <f t="shared" si="707"/>
        <v>0</v>
      </c>
      <c r="W626" s="2">
        <f t="shared" si="708"/>
        <v>0</v>
      </c>
      <c r="X626" s="2">
        <f t="shared" si="709"/>
        <v>0</v>
      </c>
      <c r="Y626" s="2">
        <f t="shared" si="710"/>
        <v>0</v>
      </c>
      <c r="Z626" s="2"/>
      <c r="AA626" s="2">
        <v>16697018</v>
      </c>
      <c r="AB626" s="2">
        <f t="shared" si="711"/>
        <v>229.76</v>
      </c>
      <c r="AC626" s="2">
        <f t="shared" si="712"/>
        <v>229.76</v>
      </c>
      <c r="AD626" s="2">
        <f t="shared" si="713"/>
        <v>0</v>
      </c>
      <c r="AE626" s="2">
        <f t="shared" si="714"/>
        <v>0</v>
      </c>
      <c r="AF626" s="2">
        <f t="shared" si="715"/>
        <v>0</v>
      </c>
      <c r="AG626" s="2">
        <f t="shared" si="716"/>
        <v>0</v>
      </c>
      <c r="AH626" s="2">
        <f t="shared" si="717"/>
        <v>0</v>
      </c>
      <c r="AI626" s="2">
        <f t="shared" si="718"/>
        <v>0</v>
      </c>
      <c r="AJ626" s="2">
        <f t="shared" si="719"/>
        <v>0</v>
      </c>
      <c r="AK626" s="2">
        <v>229.76</v>
      </c>
      <c r="AL626" s="2">
        <v>229.76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95</v>
      </c>
      <c r="AU626" s="2">
        <v>65</v>
      </c>
      <c r="AV626" s="2">
        <v>1</v>
      </c>
      <c r="AW626" s="2">
        <v>1</v>
      </c>
      <c r="AX626" s="2"/>
      <c r="AY626" s="2"/>
      <c r="AZ626" s="2">
        <v>1</v>
      </c>
      <c r="BA626" s="2">
        <v>1</v>
      </c>
      <c r="BB626" s="2">
        <v>1</v>
      </c>
      <c r="BC626" s="2">
        <v>1</v>
      </c>
      <c r="BD626" s="2" t="s">
        <v>6</v>
      </c>
      <c r="BE626" s="2" t="s">
        <v>6</v>
      </c>
      <c r="BF626" s="2" t="s">
        <v>6</v>
      </c>
      <c r="BG626" s="2" t="s">
        <v>6</v>
      </c>
      <c r="BH626" s="2">
        <v>3</v>
      </c>
      <c r="BI626" s="2">
        <v>2</v>
      </c>
      <c r="BJ626" s="2" t="s">
        <v>917</v>
      </c>
      <c r="BK626" s="2"/>
      <c r="BL626" s="2"/>
      <c r="BM626" s="2">
        <v>108001</v>
      </c>
      <c r="BN626" s="2">
        <v>0</v>
      </c>
      <c r="BO626" s="2" t="s">
        <v>6</v>
      </c>
      <c r="BP626" s="2">
        <v>0</v>
      </c>
      <c r="BQ626" s="2">
        <v>3</v>
      </c>
      <c r="BR626" s="2">
        <v>0</v>
      </c>
      <c r="BS626" s="2">
        <v>1</v>
      </c>
      <c r="BT626" s="2">
        <v>1</v>
      </c>
      <c r="BU626" s="2">
        <v>1</v>
      </c>
      <c r="BV626" s="2">
        <v>1</v>
      </c>
      <c r="BW626" s="2">
        <v>1</v>
      </c>
      <c r="BX626" s="2">
        <v>1</v>
      </c>
      <c r="BY626" s="2" t="s">
        <v>6</v>
      </c>
      <c r="BZ626" s="2">
        <v>95</v>
      </c>
      <c r="CA626" s="2">
        <v>65</v>
      </c>
      <c r="CB626" s="2"/>
      <c r="CC626" s="2"/>
      <c r="CD626" s="2"/>
      <c r="CE626" s="2"/>
      <c r="CF626" s="2">
        <v>0</v>
      </c>
      <c r="CG626" s="2">
        <v>0</v>
      </c>
      <c r="CH626" s="2"/>
      <c r="CI626" s="2"/>
      <c r="CJ626" s="2"/>
      <c r="CK626" s="2"/>
      <c r="CL626" s="2"/>
      <c r="CM626" s="2">
        <v>0</v>
      </c>
      <c r="CN626" s="2" t="s">
        <v>6</v>
      </c>
      <c r="CO626" s="2">
        <v>0</v>
      </c>
      <c r="CP626" s="2">
        <f t="shared" si="720"/>
        <v>229.76</v>
      </c>
      <c r="CQ626" s="2">
        <f t="shared" si="721"/>
        <v>229.76</v>
      </c>
      <c r="CR626" s="2">
        <f t="shared" si="722"/>
        <v>0</v>
      </c>
      <c r="CS626" s="2">
        <f t="shared" si="723"/>
        <v>0</v>
      </c>
      <c r="CT626" s="2">
        <f t="shared" si="724"/>
        <v>0</v>
      </c>
      <c r="CU626" s="2">
        <f t="shared" si="725"/>
        <v>0</v>
      </c>
      <c r="CV626" s="2">
        <f t="shared" si="726"/>
        <v>0</v>
      </c>
      <c r="CW626" s="2">
        <f t="shared" si="727"/>
        <v>0</v>
      </c>
      <c r="CX626" s="2">
        <f t="shared" si="728"/>
        <v>0</v>
      </c>
      <c r="CY626" s="2">
        <f t="shared" si="729"/>
        <v>0</v>
      </c>
      <c r="CZ626" s="2">
        <f t="shared" si="730"/>
        <v>0</v>
      </c>
      <c r="DA626" s="2"/>
      <c r="DB626" s="2"/>
      <c r="DC626" s="2" t="s">
        <v>6</v>
      </c>
      <c r="DD626" s="2" t="s">
        <v>6</v>
      </c>
      <c r="DE626" s="2" t="s">
        <v>6</v>
      </c>
      <c r="DF626" s="2" t="s">
        <v>6</v>
      </c>
      <c r="DG626" s="2" t="s">
        <v>6</v>
      </c>
      <c r="DH626" s="2" t="s">
        <v>6</v>
      </c>
      <c r="DI626" s="2" t="s">
        <v>6</v>
      </c>
      <c r="DJ626" s="2" t="s">
        <v>6</v>
      </c>
      <c r="DK626" s="2" t="s">
        <v>6</v>
      </c>
      <c r="DL626" s="2" t="s">
        <v>6</v>
      </c>
      <c r="DM626" s="2" t="s">
        <v>6</v>
      </c>
      <c r="DN626" s="2">
        <v>0</v>
      </c>
      <c r="DO626" s="2">
        <v>0</v>
      </c>
      <c r="DP626" s="2">
        <v>1</v>
      </c>
      <c r="DQ626" s="2">
        <v>1</v>
      </c>
      <c r="DR626" s="2"/>
      <c r="DS626" s="2"/>
      <c r="DT626" s="2"/>
      <c r="DU626" s="2">
        <v>1010</v>
      </c>
      <c r="DV626" s="2" t="s">
        <v>440</v>
      </c>
      <c r="DW626" s="2" t="s">
        <v>440</v>
      </c>
      <c r="DX626" s="2">
        <v>1</v>
      </c>
      <c r="DY626" s="2"/>
      <c r="DZ626" s="2"/>
      <c r="EA626" s="2"/>
      <c r="EB626" s="2"/>
      <c r="EC626" s="2"/>
      <c r="ED626" s="2"/>
      <c r="EE626" s="2">
        <v>16510370</v>
      </c>
      <c r="EF626" s="2">
        <v>3</v>
      </c>
      <c r="EG626" s="2" t="s">
        <v>118</v>
      </c>
      <c r="EH626" s="2">
        <v>0</v>
      </c>
      <c r="EI626" s="2" t="s">
        <v>6</v>
      </c>
      <c r="EJ626" s="2">
        <v>2</v>
      </c>
      <c r="EK626" s="2">
        <v>108001</v>
      </c>
      <c r="EL626" s="2" t="s">
        <v>119</v>
      </c>
      <c r="EM626" s="2" t="s">
        <v>120</v>
      </c>
      <c r="EN626" s="2"/>
      <c r="EO626" s="2" t="s">
        <v>6</v>
      </c>
      <c r="EP626" s="2"/>
      <c r="EQ626" s="2">
        <v>0</v>
      </c>
      <c r="ER626" s="2">
        <v>229.76</v>
      </c>
      <c r="ES626" s="2">
        <v>229.76</v>
      </c>
      <c r="ET626" s="2">
        <v>0</v>
      </c>
      <c r="EU626" s="2">
        <v>0</v>
      </c>
      <c r="EV626" s="2">
        <v>0</v>
      </c>
      <c r="EW626" s="2">
        <v>0</v>
      </c>
      <c r="EX626" s="2">
        <v>0</v>
      </c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>
        <v>0</v>
      </c>
      <c r="FR626" s="2">
        <f t="shared" si="731"/>
        <v>0</v>
      </c>
      <c r="FS626" s="2">
        <v>0</v>
      </c>
      <c r="FT626" s="2"/>
      <c r="FU626" s="2"/>
      <c r="FV626" s="2"/>
      <c r="FW626" s="2"/>
      <c r="FX626" s="2">
        <v>95</v>
      </c>
      <c r="FY626" s="2">
        <v>65</v>
      </c>
      <c r="FZ626" s="2"/>
      <c r="GA626" s="2" t="s">
        <v>6</v>
      </c>
      <c r="GB626" s="2"/>
      <c r="GC626" s="2"/>
      <c r="GD626" s="2">
        <v>0</v>
      </c>
      <c r="GE626" s="2"/>
      <c r="GF626" s="2">
        <v>-647387093</v>
      </c>
      <c r="GG626" s="2">
        <v>2</v>
      </c>
      <c r="GH626" s="2">
        <v>1</v>
      </c>
      <c r="GI626" s="2">
        <v>-2</v>
      </c>
      <c r="GJ626" s="2">
        <v>0</v>
      </c>
      <c r="GK626" s="2">
        <f>ROUND(R626*(R12)/100,2)</f>
        <v>0</v>
      </c>
      <c r="GL626" s="2">
        <f t="shared" si="732"/>
        <v>0</v>
      </c>
      <c r="GM626" s="2">
        <f t="shared" si="733"/>
        <v>229.76</v>
      </c>
      <c r="GN626" s="2">
        <f t="shared" si="734"/>
        <v>0</v>
      </c>
      <c r="GO626" s="2">
        <f t="shared" si="735"/>
        <v>229.76</v>
      </c>
      <c r="GP626" s="2">
        <f t="shared" si="736"/>
        <v>0</v>
      </c>
      <c r="GQ626" s="2"/>
      <c r="GR626" s="2">
        <v>0</v>
      </c>
      <c r="GS626" s="2">
        <v>3</v>
      </c>
      <c r="GT626" s="2">
        <v>0</v>
      </c>
      <c r="GU626" s="2" t="s">
        <v>6</v>
      </c>
      <c r="GV626" s="2">
        <f t="shared" si="737"/>
        <v>0</v>
      </c>
      <c r="GW626" s="2">
        <v>1</v>
      </c>
      <c r="GX626" s="2">
        <f t="shared" si="738"/>
        <v>0</v>
      </c>
      <c r="GY626" s="2"/>
      <c r="GZ626" s="2"/>
      <c r="HA626" s="2">
        <v>0</v>
      </c>
      <c r="HB626" s="2">
        <v>0</v>
      </c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>
        <v>0</v>
      </c>
      <c r="IL626" s="2"/>
      <c r="IM626" s="2"/>
      <c r="IN626" s="2"/>
      <c r="IO626" s="2"/>
      <c r="IP626" s="2"/>
      <c r="IQ626" s="2"/>
      <c r="IR626" s="2"/>
      <c r="IS626" s="2"/>
      <c r="IT626" s="2"/>
      <c r="IU626" s="2"/>
    </row>
    <row r="627" spans="1:255" x14ac:dyDescent="0.2">
      <c r="A627">
        <v>18</v>
      </c>
      <c r="B627">
        <v>1</v>
      </c>
      <c r="C627">
        <v>1252</v>
      </c>
      <c r="E627" t="s">
        <v>914</v>
      </c>
      <c r="F627" t="s">
        <v>915</v>
      </c>
      <c r="G627" t="s">
        <v>916</v>
      </c>
      <c r="H627" t="s">
        <v>440</v>
      </c>
      <c r="I627">
        <f>I623*J627</f>
        <v>1</v>
      </c>
      <c r="J627">
        <v>0.33333333333333331</v>
      </c>
      <c r="O627">
        <f t="shared" si="700"/>
        <v>1507.23</v>
      </c>
      <c r="P627">
        <f t="shared" si="701"/>
        <v>1507.23</v>
      </c>
      <c r="Q627">
        <f t="shared" si="702"/>
        <v>0</v>
      </c>
      <c r="R627">
        <f t="shared" si="703"/>
        <v>0</v>
      </c>
      <c r="S627">
        <f t="shared" si="704"/>
        <v>0</v>
      </c>
      <c r="T627">
        <f t="shared" si="705"/>
        <v>0</v>
      </c>
      <c r="U627">
        <f t="shared" si="706"/>
        <v>0</v>
      </c>
      <c r="V627">
        <f t="shared" si="707"/>
        <v>0</v>
      </c>
      <c r="W627">
        <f t="shared" si="708"/>
        <v>0</v>
      </c>
      <c r="X627">
        <f t="shared" si="709"/>
        <v>0</v>
      </c>
      <c r="Y627">
        <f t="shared" si="710"/>
        <v>0</v>
      </c>
      <c r="AA627">
        <v>16697019</v>
      </c>
      <c r="AB627">
        <f t="shared" si="711"/>
        <v>229.76</v>
      </c>
      <c r="AC627">
        <f t="shared" si="712"/>
        <v>229.76</v>
      </c>
      <c r="AD627">
        <f t="shared" si="713"/>
        <v>0</v>
      </c>
      <c r="AE627">
        <f t="shared" si="714"/>
        <v>0</v>
      </c>
      <c r="AF627">
        <f t="shared" si="715"/>
        <v>0</v>
      </c>
      <c r="AG627">
        <f t="shared" si="716"/>
        <v>0</v>
      </c>
      <c r="AH627">
        <f t="shared" si="717"/>
        <v>0</v>
      </c>
      <c r="AI627">
        <f t="shared" si="718"/>
        <v>0</v>
      </c>
      <c r="AJ627">
        <f t="shared" si="719"/>
        <v>0</v>
      </c>
      <c r="AK627">
        <v>229.76</v>
      </c>
      <c r="AL627">
        <v>229.76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95</v>
      </c>
      <c r="AU627">
        <v>65</v>
      </c>
      <c r="AV627">
        <v>1</v>
      </c>
      <c r="AW627">
        <v>1</v>
      </c>
      <c r="AZ627">
        <v>6.56</v>
      </c>
      <c r="BA627">
        <v>1</v>
      </c>
      <c r="BB627">
        <v>1</v>
      </c>
      <c r="BC627">
        <v>6.56</v>
      </c>
      <c r="BD627" t="s">
        <v>6</v>
      </c>
      <c r="BE627" t="s">
        <v>6</v>
      </c>
      <c r="BF627" t="s">
        <v>6</v>
      </c>
      <c r="BG627" t="s">
        <v>6</v>
      </c>
      <c r="BH627">
        <v>3</v>
      </c>
      <c r="BI627">
        <v>2</v>
      </c>
      <c r="BJ627" t="s">
        <v>917</v>
      </c>
      <c r="BM627">
        <v>108001</v>
      </c>
      <c r="BN627">
        <v>0</v>
      </c>
      <c r="BO627" t="s">
        <v>6</v>
      </c>
      <c r="BP627">
        <v>0</v>
      </c>
      <c r="BQ627">
        <v>3</v>
      </c>
      <c r="BR627">
        <v>0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6</v>
      </c>
      <c r="BZ627">
        <v>95</v>
      </c>
      <c r="CA627">
        <v>65</v>
      </c>
      <c r="CF627">
        <v>0</v>
      </c>
      <c r="CG627">
        <v>0</v>
      </c>
      <c r="CM627">
        <v>0</v>
      </c>
      <c r="CN627" t="s">
        <v>6</v>
      </c>
      <c r="CO627">
        <v>0</v>
      </c>
      <c r="CP627">
        <f t="shared" si="720"/>
        <v>1507.23</v>
      </c>
      <c r="CQ627">
        <f t="shared" si="721"/>
        <v>1507.2255999999998</v>
      </c>
      <c r="CR627">
        <f t="shared" si="722"/>
        <v>0</v>
      </c>
      <c r="CS627">
        <f t="shared" si="723"/>
        <v>0</v>
      </c>
      <c r="CT627">
        <f t="shared" si="724"/>
        <v>0</v>
      </c>
      <c r="CU627">
        <f t="shared" si="725"/>
        <v>0</v>
      </c>
      <c r="CV627">
        <f t="shared" si="726"/>
        <v>0</v>
      </c>
      <c r="CW627">
        <f t="shared" si="727"/>
        <v>0</v>
      </c>
      <c r="CX627">
        <f t="shared" si="728"/>
        <v>0</v>
      </c>
      <c r="CY627">
        <f t="shared" si="729"/>
        <v>0</v>
      </c>
      <c r="CZ627">
        <f t="shared" si="730"/>
        <v>0</v>
      </c>
      <c r="DC627" t="s">
        <v>6</v>
      </c>
      <c r="DD627" t="s">
        <v>6</v>
      </c>
      <c r="DE627" t="s">
        <v>6</v>
      </c>
      <c r="DF627" t="s">
        <v>6</v>
      </c>
      <c r="DG627" t="s">
        <v>6</v>
      </c>
      <c r="DH627" t="s">
        <v>6</v>
      </c>
      <c r="DI627" t="s">
        <v>6</v>
      </c>
      <c r="DJ627" t="s">
        <v>6</v>
      </c>
      <c r="DK627" t="s">
        <v>6</v>
      </c>
      <c r="DL627" t="s">
        <v>6</v>
      </c>
      <c r="DM627" t="s">
        <v>6</v>
      </c>
      <c r="DN627">
        <v>0</v>
      </c>
      <c r="DO627">
        <v>0</v>
      </c>
      <c r="DP627">
        <v>1</v>
      </c>
      <c r="DQ627">
        <v>1</v>
      </c>
      <c r="DU627">
        <v>1010</v>
      </c>
      <c r="DV627" t="s">
        <v>440</v>
      </c>
      <c r="DW627" t="s">
        <v>440</v>
      </c>
      <c r="DX627">
        <v>1</v>
      </c>
      <c r="EE627">
        <v>16510370</v>
      </c>
      <c r="EF627">
        <v>3</v>
      </c>
      <c r="EG627" t="s">
        <v>118</v>
      </c>
      <c r="EH627">
        <v>0</v>
      </c>
      <c r="EI627" t="s">
        <v>6</v>
      </c>
      <c r="EJ627">
        <v>2</v>
      </c>
      <c r="EK627">
        <v>108001</v>
      </c>
      <c r="EL627" t="s">
        <v>119</v>
      </c>
      <c r="EM627" t="s">
        <v>120</v>
      </c>
      <c r="EO627" t="s">
        <v>6</v>
      </c>
      <c r="EQ627">
        <v>0</v>
      </c>
      <c r="ER627">
        <v>229.76</v>
      </c>
      <c r="ES627">
        <v>229.76</v>
      </c>
      <c r="ET627">
        <v>0</v>
      </c>
      <c r="EU627">
        <v>0</v>
      </c>
      <c r="EV627">
        <v>0</v>
      </c>
      <c r="EW627">
        <v>0</v>
      </c>
      <c r="EX627">
        <v>0</v>
      </c>
      <c r="FQ627">
        <v>0</v>
      </c>
      <c r="FR627">
        <f t="shared" si="731"/>
        <v>0</v>
      </c>
      <c r="FS627">
        <v>0</v>
      </c>
      <c r="FX627">
        <v>95</v>
      </c>
      <c r="FY627">
        <v>65</v>
      </c>
      <c r="GA627" t="s">
        <v>6</v>
      </c>
      <c r="GD627">
        <v>0</v>
      </c>
      <c r="GF627">
        <v>-647387093</v>
      </c>
      <c r="GG627">
        <v>1</v>
      </c>
      <c r="GH627">
        <v>1</v>
      </c>
      <c r="GI627">
        <v>4</v>
      </c>
      <c r="GJ627">
        <v>0</v>
      </c>
      <c r="GK627">
        <f>ROUND(R627*(S12)/100,2)</f>
        <v>0</v>
      </c>
      <c r="GL627">
        <f t="shared" si="732"/>
        <v>0</v>
      </c>
      <c r="GM627">
        <f t="shared" si="733"/>
        <v>1507.23</v>
      </c>
      <c r="GN627">
        <f t="shared" si="734"/>
        <v>0</v>
      </c>
      <c r="GO627">
        <f t="shared" si="735"/>
        <v>1507.23</v>
      </c>
      <c r="GP627">
        <f t="shared" si="736"/>
        <v>0</v>
      </c>
      <c r="GR627">
        <v>0</v>
      </c>
      <c r="GS627">
        <v>3</v>
      </c>
      <c r="GT627">
        <v>0</v>
      </c>
      <c r="GU627" t="s">
        <v>6</v>
      </c>
      <c r="GV627">
        <f t="shared" si="737"/>
        <v>0</v>
      </c>
      <c r="GW627">
        <v>1</v>
      </c>
      <c r="GX627">
        <f t="shared" si="738"/>
        <v>0</v>
      </c>
      <c r="HA627">
        <v>0</v>
      </c>
      <c r="HB627">
        <v>0</v>
      </c>
      <c r="IK627">
        <v>0</v>
      </c>
    </row>
    <row r="628" spans="1:255" x14ac:dyDescent="0.2">
      <c r="A628" s="2">
        <v>17</v>
      </c>
      <c r="B628" s="2">
        <v>1</v>
      </c>
      <c r="C628" s="2">
        <f>ROW(SmtRes!A1272)</f>
        <v>1272</v>
      </c>
      <c r="D628" s="2">
        <f>ROW(EtalonRes!A1228)</f>
        <v>1228</v>
      </c>
      <c r="E628" s="2" t="s">
        <v>918</v>
      </c>
      <c r="F628" s="2" t="s">
        <v>919</v>
      </c>
      <c r="G628" s="2" t="s">
        <v>920</v>
      </c>
      <c r="H628" s="2" t="s">
        <v>115</v>
      </c>
      <c r="I628" s="2">
        <f>ROUND(15+25,9)</f>
        <v>40</v>
      </c>
      <c r="J628" s="2">
        <v>0</v>
      </c>
      <c r="K628" s="2"/>
      <c r="L628" s="2"/>
      <c r="M628" s="2"/>
      <c r="N628" s="2"/>
      <c r="O628" s="2">
        <f t="shared" si="700"/>
        <v>2878.8</v>
      </c>
      <c r="P628" s="2">
        <f t="shared" si="701"/>
        <v>2217.1999999999998</v>
      </c>
      <c r="Q628" s="2">
        <f t="shared" si="702"/>
        <v>45.2</v>
      </c>
      <c r="R628" s="2">
        <f t="shared" si="703"/>
        <v>0</v>
      </c>
      <c r="S628" s="2">
        <f t="shared" si="704"/>
        <v>616.4</v>
      </c>
      <c r="T628" s="2">
        <f t="shared" si="705"/>
        <v>0</v>
      </c>
      <c r="U628" s="2">
        <f t="shared" si="706"/>
        <v>64.800000000000011</v>
      </c>
      <c r="V628" s="2">
        <f t="shared" si="707"/>
        <v>0</v>
      </c>
      <c r="W628" s="2">
        <f t="shared" si="708"/>
        <v>0</v>
      </c>
      <c r="X628" s="2">
        <f t="shared" si="709"/>
        <v>585.58000000000004</v>
      </c>
      <c r="Y628" s="2">
        <f t="shared" si="710"/>
        <v>400.66</v>
      </c>
      <c r="Z628" s="2"/>
      <c r="AA628" s="2">
        <v>16697018</v>
      </c>
      <c r="AB628" s="2">
        <f t="shared" si="711"/>
        <v>71.97</v>
      </c>
      <c r="AC628" s="2">
        <f t="shared" si="712"/>
        <v>55.43</v>
      </c>
      <c r="AD628" s="2">
        <f t="shared" si="713"/>
        <v>1.1299999999999999</v>
      </c>
      <c r="AE628" s="2">
        <f t="shared" si="714"/>
        <v>0</v>
      </c>
      <c r="AF628" s="2">
        <f t="shared" si="715"/>
        <v>15.41</v>
      </c>
      <c r="AG628" s="2">
        <f t="shared" si="716"/>
        <v>0</v>
      </c>
      <c r="AH628" s="2">
        <f t="shared" si="717"/>
        <v>1.62</v>
      </c>
      <c r="AI628" s="2">
        <f t="shared" si="718"/>
        <v>0</v>
      </c>
      <c r="AJ628" s="2">
        <f t="shared" si="719"/>
        <v>0</v>
      </c>
      <c r="AK628" s="2">
        <v>71.97</v>
      </c>
      <c r="AL628" s="2">
        <v>55.43</v>
      </c>
      <c r="AM628" s="2">
        <v>1.1299999999999999</v>
      </c>
      <c r="AN628" s="2">
        <v>0</v>
      </c>
      <c r="AO628" s="2">
        <v>15.41</v>
      </c>
      <c r="AP628" s="2">
        <v>0</v>
      </c>
      <c r="AQ628" s="2">
        <v>1.62</v>
      </c>
      <c r="AR628" s="2">
        <v>0</v>
      </c>
      <c r="AS628" s="2">
        <v>0</v>
      </c>
      <c r="AT628" s="2">
        <v>95</v>
      </c>
      <c r="AU628" s="2">
        <v>65</v>
      </c>
      <c r="AV628" s="2">
        <v>1</v>
      </c>
      <c r="AW628" s="2">
        <v>1</v>
      </c>
      <c r="AX628" s="2"/>
      <c r="AY628" s="2"/>
      <c r="AZ628" s="2">
        <v>1</v>
      </c>
      <c r="BA628" s="2">
        <v>1</v>
      </c>
      <c r="BB628" s="2">
        <v>1</v>
      </c>
      <c r="BC628" s="2">
        <v>1</v>
      </c>
      <c r="BD628" s="2" t="s">
        <v>6</v>
      </c>
      <c r="BE628" s="2" t="s">
        <v>6</v>
      </c>
      <c r="BF628" s="2" t="s">
        <v>6</v>
      </c>
      <c r="BG628" s="2" t="s">
        <v>6</v>
      </c>
      <c r="BH628" s="2">
        <v>0</v>
      </c>
      <c r="BI628" s="2">
        <v>2</v>
      </c>
      <c r="BJ628" s="2" t="s">
        <v>921</v>
      </c>
      <c r="BK628" s="2"/>
      <c r="BL628" s="2"/>
      <c r="BM628" s="2">
        <v>108001</v>
      </c>
      <c r="BN628" s="2">
        <v>0</v>
      </c>
      <c r="BO628" s="2" t="s">
        <v>6</v>
      </c>
      <c r="BP628" s="2">
        <v>0</v>
      </c>
      <c r="BQ628" s="2">
        <v>3</v>
      </c>
      <c r="BR628" s="2">
        <v>0</v>
      </c>
      <c r="BS628" s="2">
        <v>1</v>
      </c>
      <c r="BT628" s="2">
        <v>1</v>
      </c>
      <c r="BU628" s="2">
        <v>1</v>
      </c>
      <c r="BV628" s="2">
        <v>1</v>
      </c>
      <c r="BW628" s="2">
        <v>1</v>
      </c>
      <c r="BX628" s="2">
        <v>1</v>
      </c>
      <c r="BY628" s="2" t="s">
        <v>6</v>
      </c>
      <c r="BZ628" s="2">
        <v>95</v>
      </c>
      <c r="CA628" s="2">
        <v>65</v>
      </c>
      <c r="CB628" s="2"/>
      <c r="CC628" s="2"/>
      <c r="CD628" s="2"/>
      <c r="CE628" s="2"/>
      <c r="CF628" s="2">
        <v>0</v>
      </c>
      <c r="CG628" s="2">
        <v>0</v>
      </c>
      <c r="CH628" s="2"/>
      <c r="CI628" s="2"/>
      <c r="CJ628" s="2"/>
      <c r="CK628" s="2"/>
      <c r="CL628" s="2"/>
      <c r="CM628" s="2">
        <v>0</v>
      </c>
      <c r="CN628" s="2" t="s">
        <v>6</v>
      </c>
      <c r="CO628" s="2">
        <v>0</v>
      </c>
      <c r="CP628" s="2">
        <f t="shared" si="720"/>
        <v>2878.7999999999997</v>
      </c>
      <c r="CQ628" s="2">
        <f t="shared" si="721"/>
        <v>55.43</v>
      </c>
      <c r="CR628" s="2">
        <f t="shared" si="722"/>
        <v>1.1299999999999999</v>
      </c>
      <c r="CS628" s="2">
        <f t="shared" si="723"/>
        <v>0</v>
      </c>
      <c r="CT628" s="2">
        <f t="shared" si="724"/>
        <v>15.41</v>
      </c>
      <c r="CU628" s="2">
        <f t="shared" si="725"/>
        <v>0</v>
      </c>
      <c r="CV628" s="2">
        <f t="shared" si="726"/>
        <v>1.62</v>
      </c>
      <c r="CW628" s="2">
        <f t="shared" si="727"/>
        <v>0</v>
      </c>
      <c r="CX628" s="2">
        <f t="shared" si="728"/>
        <v>0</v>
      </c>
      <c r="CY628" s="2">
        <f t="shared" si="729"/>
        <v>585.58000000000004</v>
      </c>
      <c r="CZ628" s="2">
        <f t="shared" si="730"/>
        <v>400.66</v>
      </c>
      <c r="DA628" s="2"/>
      <c r="DB628" s="2"/>
      <c r="DC628" s="2" t="s">
        <v>6</v>
      </c>
      <c r="DD628" s="2" t="s">
        <v>6</v>
      </c>
      <c r="DE628" s="2" t="s">
        <v>6</v>
      </c>
      <c r="DF628" s="2" t="s">
        <v>6</v>
      </c>
      <c r="DG628" s="2" t="s">
        <v>6</v>
      </c>
      <c r="DH628" s="2" t="s">
        <v>6</v>
      </c>
      <c r="DI628" s="2" t="s">
        <v>6</v>
      </c>
      <c r="DJ628" s="2" t="s">
        <v>6</v>
      </c>
      <c r="DK628" s="2" t="s">
        <v>6</v>
      </c>
      <c r="DL628" s="2" t="s">
        <v>6</v>
      </c>
      <c r="DM628" s="2" t="s">
        <v>6</v>
      </c>
      <c r="DN628" s="2">
        <v>0</v>
      </c>
      <c r="DO628" s="2">
        <v>0</v>
      </c>
      <c r="DP628" s="2">
        <v>1</v>
      </c>
      <c r="DQ628" s="2">
        <v>1</v>
      </c>
      <c r="DR628" s="2"/>
      <c r="DS628" s="2"/>
      <c r="DT628" s="2"/>
      <c r="DU628" s="2">
        <v>1013</v>
      </c>
      <c r="DV628" s="2" t="s">
        <v>115</v>
      </c>
      <c r="DW628" s="2" t="s">
        <v>115</v>
      </c>
      <c r="DX628" s="2">
        <v>1</v>
      </c>
      <c r="DY628" s="2"/>
      <c r="DZ628" s="2"/>
      <c r="EA628" s="2"/>
      <c r="EB628" s="2"/>
      <c r="EC628" s="2"/>
      <c r="ED628" s="2"/>
      <c r="EE628" s="2">
        <v>16510370</v>
      </c>
      <c r="EF628" s="2">
        <v>3</v>
      </c>
      <c r="EG628" s="2" t="s">
        <v>118</v>
      </c>
      <c r="EH628" s="2">
        <v>0</v>
      </c>
      <c r="EI628" s="2" t="s">
        <v>6</v>
      </c>
      <c r="EJ628" s="2">
        <v>2</v>
      </c>
      <c r="EK628" s="2">
        <v>108001</v>
      </c>
      <c r="EL628" s="2" t="s">
        <v>119</v>
      </c>
      <c r="EM628" s="2" t="s">
        <v>120</v>
      </c>
      <c r="EN628" s="2"/>
      <c r="EO628" s="2" t="s">
        <v>6</v>
      </c>
      <c r="EP628" s="2"/>
      <c r="EQ628" s="2">
        <v>131072</v>
      </c>
      <c r="ER628" s="2">
        <v>71.97</v>
      </c>
      <c r="ES628" s="2">
        <v>55.43</v>
      </c>
      <c r="ET628" s="2">
        <v>1.1299999999999999</v>
      </c>
      <c r="EU628" s="2">
        <v>0</v>
      </c>
      <c r="EV628" s="2">
        <v>15.41</v>
      </c>
      <c r="EW628" s="2">
        <v>1.62</v>
      </c>
      <c r="EX628" s="2">
        <v>0</v>
      </c>
      <c r="EY628" s="2">
        <v>0</v>
      </c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>
        <v>0</v>
      </c>
      <c r="FR628" s="2">
        <f t="shared" si="731"/>
        <v>0</v>
      </c>
      <c r="FS628" s="2">
        <v>0</v>
      </c>
      <c r="FT628" s="2"/>
      <c r="FU628" s="2"/>
      <c r="FV628" s="2"/>
      <c r="FW628" s="2"/>
      <c r="FX628" s="2">
        <v>95</v>
      </c>
      <c r="FY628" s="2">
        <v>65</v>
      </c>
      <c r="FZ628" s="2"/>
      <c r="GA628" s="2" t="s">
        <v>6</v>
      </c>
      <c r="GB628" s="2"/>
      <c r="GC628" s="2"/>
      <c r="GD628" s="2">
        <v>0</v>
      </c>
      <c r="GE628" s="2"/>
      <c r="GF628" s="2">
        <v>-545657699</v>
      </c>
      <c r="GG628" s="2">
        <v>2</v>
      </c>
      <c r="GH628" s="2">
        <v>1</v>
      </c>
      <c r="GI628" s="2">
        <v>-2</v>
      </c>
      <c r="GJ628" s="2">
        <v>0</v>
      </c>
      <c r="GK628" s="2">
        <f>ROUND(R628*(R12)/100,2)</f>
        <v>0</v>
      </c>
      <c r="GL628" s="2">
        <f t="shared" si="732"/>
        <v>0</v>
      </c>
      <c r="GM628" s="2">
        <f t="shared" si="733"/>
        <v>3865.04</v>
      </c>
      <c r="GN628" s="2">
        <f t="shared" si="734"/>
        <v>0</v>
      </c>
      <c r="GO628" s="2">
        <f t="shared" si="735"/>
        <v>3865.04</v>
      </c>
      <c r="GP628" s="2">
        <f t="shared" si="736"/>
        <v>0</v>
      </c>
      <c r="GQ628" s="2"/>
      <c r="GR628" s="2">
        <v>0</v>
      </c>
      <c r="GS628" s="2">
        <v>3</v>
      </c>
      <c r="GT628" s="2">
        <v>0</v>
      </c>
      <c r="GU628" s="2" t="s">
        <v>6</v>
      </c>
      <c r="GV628" s="2">
        <f t="shared" si="737"/>
        <v>0</v>
      </c>
      <c r="GW628" s="2">
        <v>1</v>
      </c>
      <c r="GX628" s="2">
        <f t="shared" si="738"/>
        <v>0</v>
      </c>
      <c r="GY628" s="2"/>
      <c r="GZ628" s="2"/>
      <c r="HA628" s="2">
        <v>0</v>
      </c>
      <c r="HB628" s="2">
        <v>0</v>
      </c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>
        <v>0</v>
      </c>
      <c r="IL628" s="2"/>
      <c r="IM628" s="2"/>
      <c r="IN628" s="2"/>
      <c r="IO628" s="2"/>
      <c r="IP628" s="2"/>
      <c r="IQ628" s="2"/>
      <c r="IR628" s="2"/>
      <c r="IS628" s="2"/>
      <c r="IT628" s="2"/>
      <c r="IU628" s="2"/>
    </row>
    <row r="629" spans="1:255" x14ac:dyDescent="0.2">
      <c r="A629">
        <v>17</v>
      </c>
      <c r="B629">
        <v>1</v>
      </c>
      <c r="C629">
        <f>ROW(SmtRes!A1288)</f>
        <v>1288</v>
      </c>
      <c r="D629">
        <f>ROW(EtalonRes!A1242)</f>
        <v>1242</v>
      </c>
      <c r="E629" t="s">
        <v>918</v>
      </c>
      <c r="F629" t="s">
        <v>919</v>
      </c>
      <c r="G629" t="s">
        <v>920</v>
      </c>
      <c r="H629" t="s">
        <v>115</v>
      </c>
      <c r="I629">
        <f>ROUND(15+25,9)</f>
        <v>40</v>
      </c>
      <c r="J629">
        <v>0</v>
      </c>
      <c r="O629">
        <f t="shared" si="700"/>
        <v>18884.919999999998</v>
      </c>
      <c r="P629">
        <f t="shared" si="701"/>
        <v>14544.83</v>
      </c>
      <c r="Q629">
        <f t="shared" si="702"/>
        <v>296.51</v>
      </c>
      <c r="R629">
        <f t="shared" si="703"/>
        <v>0</v>
      </c>
      <c r="S629">
        <f t="shared" si="704"/>
        <v>4043.58</v>
      </c>
      <c r="T629">
        <f t="shared" si="705"/>
        <v>0</v>
      </c>
      <c r="U629">
        <f t="shared" si="706"/>
        <v>64.800000000000011</v>
      </c>
      <c r="V629">
        <f t="shared" si="707"/>
        <v>0</v>
      </c>
      <c r="W629">
        <f t="shared" si="708"/>
        <v>0</v>
      </c>
      <c r="X629">
        <f t="shared" si="709"/>
        <v>3841.4</v>
      </c>
      <c r="Y629">
        <f t="shared" si="710"/>
        <v>2628.33</v>
      </c>
      <c r="AA629">
        <v>16697019</v>
      </c>
      <c r="AB629">
        <f t="shared" si="711"/>
        <v>71.97</v>
      </c>
      <c r="AC629">
        <f t="shared" si="712"/>
        <v>55.43</v>
      </c>
      <c r="AD629">
        <f t="shared" si="713"/>
        <v>1.1299999999999999</v>
      </c>
      <c r="AE629">
        <f t="shared" si="714"/>
        <v>0</v>
      </c>
      <c r="AF629">
        <f t="shared" si="715"/>
        <v>15.41</v>
      </c>
      <c r="AG629">
        <f t="shared" si="716"/>
        <v>0</v>
      </c>
      <c r="AH629">
        <f t="shared" si="717"/>
        <v>1.62</v>
      </c>
      <c r="AI629">
        <f t="shared" si="718"/>
        <v>0</v>
      </c>
      <c r="AJ629">
        <f t="shared" si="719"/>
        <v>0</v>
      </c>
      <c r="AK629">
        <v>71.97</v>
      </c>
      <c r="AL629">
        <v>55.43</v>
      </c>
      <c r="AM629">
        <v>1.1299999999999999</v>
      </c>
      <c r="AN629">
        <v>0</v>
      </c>
      <c r="AO629">
        <v>15.41</v>
      </c>
      <c r="AP629">
        <v>0</v>
      </c>
      <c r="AQ629">
        <v>1.62</v>
      </c>
      <c r="AR629">
        <v>0</v>
      </c>
      <c r="AS629">
        <v>0</v>
      </c>
      <c r="AT629">
        <v>95</v>
      </c>
      <c r="AU629">
        <v>65</v>
      </c>
      <c r="AV629">
        <v>1</v>
      </c>
      <c r="AW629">
        <v>1</v>
      </c>
      <c r="AZ629">
        <v>6.56</v>
      </c>
      <c r="BA629">
        <v>6.56</v>
      </c>
      <c r="BB629">
        <v>6.56</v>
      </c>
      <c r="BC629">
        <v>6.56</v>
      </c>
      <c r="BD629" t="s">
        <v>6</v>
      </c>
      <c r="BE629" t="s">
        <v>6</v>
      </c>
      <c r="BF629" t="s">
        <v>6</v>
      </c>
      <c r="BG629" t="s">
        <v>6</v>
      </c>
      <c r="BH629">
        <v>0</v>
      </c>
      <c r="BI629">
        <v>2</v>
      </c>
      <c r="BJ629" t="s">
        <v>921</v>
      </c>
      <c r="BM629">
        <v>108001</v>
      </c>
      <c r="BN629">
        <v>0</v>
      </c>
      <c r="BO629" t="s">
        <v>6</v>
      </c>
      <c r="BP629">
        <v>0</v>
      </c>
      <c r="BQ629">
        <v>3</v>
      </c>
      <c r="BR629">
        <v>0</v>
      </c>
      <c r="BS629">
        <v>6.56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6</v>
      </c>
      <c r="BZ629">
        <v>95</v>
      </c>
      <c r="CA629">
        <v>65</v>
      </c>
      <c r="CF629">
        <v>0</v>
      </c>
      <c r="CG629">
        <v>0</v>
      </c>
      <c r="CM629">
        <v>0</v>
      </c>
      <c r="CN629" t="s">
        <v>6</v>
      </c>
      <c r="CO629">
        <v>0</v>
      </c>
      <c r="CP629">
        <f t="shared" si="720"/>
        <v>18884.919999999998</v>
      </c>
      <c r="CQ629">
        <f t="shared" si="721"/>
        <v>363.62079999999997</v>
      </c>
      <c r="CR629">
        <f t="shared" si="722"/>
        <v>7.4127999999999989</v>
      </c>
      <c r="CS629">
        <f t="shared" si="723"/>
        <v>0</v>
      </c>
      <c r="CT629">
        <f t="shared" si="724"/>
        <v>101.08959999999999</v>
      </c>
      <c r="CU629">
        <f t="shared" si="725"/>
        <v>0</v>
      </c>
      <c r="CV629">
        <f t="shared" si="726"/>
        <v>1.62</v>
      </c>
      <c r="CW629">
        <f t="shared" si="727"/>
        <v>0</v>
      </c>
      <c r="CX629">
        <f t="shared" si="728"/>
        <v>0</v>
      </c>
      <c r="CY629">
        <f t="shared" si="729"/>
        <v>3841.4009999999998</v>
      </c>
      <c r="CZ629">
        <f t="shared" si="730"/>
        <v>2628.3270000000002</v>
      </c>
      <c r="DC629" t="s">
        <v>6</v>
      </c>
      <c r="DD629" t="s">
        <v>6</v>
      </c>
      <c r="DE629" t="s">
        <v>6</v>
      </c>
      <c r="DF629" t="s">
        <v>6</v>
      </c>
      <c r="DG629" t="s">
        <v>6</v>
      </c>
      <c r="DH629" t="s">
        <v>6</v>
      </c>
      <c r="DI629" t="s">
        <v>6</v>
      </c>
      <c r="DJ629" t="s">
        <v>6</v>
      </c>
      <c r="DK629" t="s">
        <v>6</v>
      </c>
      <c r="DL629" t="s">
        <v>6</v>
      </c>
      <c r="DM629" t="s">
        <v>6</v>
      </c>
      <c r="DN629">
        <v>0</v>
      </c>
      <c r="DO629">
        <v>0</v>
      </c>
      <c r="DP629">
        <v>1</v>
      </c>
      <c r="DQ629">
        <v>1</v>
      </c>
      <c r="DU629">
        <v>1013</v>
      </c>
      <c r="DV629" t="s">
        <v>115</v>
      </c>
      <c r="DW629" t="s">
        <v>115</v>
      </c>
      <c r="DX629">
        <v>1</v>
      </c>
      <c r="EE629">
        <v>16510370</v>
      </c>
      <c r="EF629">
        <v>3</v>
      </c>
      <c r="EG629" t="s">
        <v>118</v>
      </c>
      <c r="EH629">
        <v>0</v>
      </c>
      <c r="EI629" t="s">
        <v>6</v>
      </c>
      <c r="EJ629">
        <v>2</v>
      </c>
      <c r="EK629">
        <v>108001</v>
      </c>
      <c r="EL629" t="s">
        <v>119</v>
      </c>
      <c r="EM629" t="s">
        <v>120</v>
      </c>
      <c r="EO629" t="s">
        <v>6</v>
      </c>
      <c r="EQ629">
        <v>131072</v>
      </c>
      <c r="ER629">
        <v>71.97</v>
      </c>
      <c r="ES629">
        <v>55.43</v>
      </c>
      <c r="ET629">
        <v>1.1299999999999999</v>
      </c>
      <c r="EU629">
        <v>0</v>
      </c>
      <c r="EV629">
        <v>15.41</v>
      </c>
      <c r="EW629">
        <v>1.62</v>
      </c>
      <c r="EX629">
        <v>0</v>
      </c>
      <c r="EY629">
        <v>0</v>
      </c>
      <c r="FQ629">
        <v>0</v>
      </c>
      <c r="FR629">
        <f t="shared" si="731"/>
        <v>0</v>
      </c>
      <c r="FS629">
        <v>0</v>
      </c>
      <c r="FX629">
        <v>95</v>
      </c>
      <c r="FY629">
        <v>65</v>
      </c>
      <c r="GA629" t="s">
        <v>6</v>
      </c>
      <c r="GD629">
        <v>0</v>
      </c>
      <c r="GF629">
        <v>-545657699</v>
      </c>
      <c r="GG629">
        <v>1</v>
      </c>
      <c r="GH629">
        <v>1</v>
      </c>
      <c r="GI629">
        <v>4</v>
      </c>
      <c r="GJ629">
        <v>0</v>
      </c>
      <c r="GK629">
        <f>ROUND(R629*(S12)/100,2)</f>
        <v>0</v>
      </c>
      <c r="GL629">
        <f t="shared" si="732"/>
        <v>0</v>
      </c>
      <c r="GM629">
        <f t="shared" si="733"/>
        <v>25354.65</v>
      </c>
      <c r="GN629">
        <f t="shared" si="734"/>
        <v>0</v>
      </c>
      <c r="GO629">
        <f t="shared" si="735"/>
        <v>25354.65</v>
      </c>
      <c r="GP629">
        <f t="shared" si="736"/>
        <v>0</v>
      </c>
      <c r="GR629">
        <v>0</v>
      </c>
      <c r="GS629">
        <v>3</v>
      </c>
      <c r="GT629">
        <v>0</v>
      </c>
      <c r="GU629" t="s">
        <v>6</v>
      </c>
      <c r="GV629">
        <f t="shared" si="737"/>
        <v>0</v>
      </c>
      <c r="GW629">
        <v>1</v>
      </c>
      <c r="GX629">
        <f t="shared" si="738"/>
        <v>0</v>
      </c>
      <c r="HA629">
        <v>0</v>
      </c>
      <c r="HB629">
        <v>0</v>
      </c>
      <c r="IK629">
        <v>0</v>
      </c>
    </row>
    <row r="630" spans="1:255" x14ac:dyDescent="0.2">
      <c r="A630" s="2">
        <v>18</v>
      </c>
      <c r="B630" s="2">
        <v>1</v>
      </c>
      <c r="C630" s="2">
        <v>1270</v>
      </c>
      <c r="D630" s="2"/>
      <c r="E630" s="2" t="s">
        <v>922</v>
      </c>
      <c r="F630" s="2" t="s">
        <v>923</v>
      </c>
      <c r="G630" s="2" t="s">
        <v>924</v>
      </c>
      <c r="H630" s="2" t="s">
        <v>440</v>
      </c>
      <c r="I630" s="2">
        <f>I628*J630</f>
        <v>15</v>
      </c>
      <c r="J630" s="2">
        <v>0.375</v>
      </c>
      <c r="K630" s="2"/>
      <c r="L630" s="2"/>
      <c r="M630" s="2"/>
      <c r="N630" s="2"/>
      <c r="O630" s="2">
        <f t="shared" si="700"/>
        <v>3469.5</v>
      </c>
      <c r="P630" s="2">
        <f t="shared" si="701"/>
        <v>3469.5</v>
      </c>
      <c r="Q630" s="2">
        <f t="shared" si="702"/>
        <v>0</v>
      </c>
      <c r="R630" s="2">
        <f t="shared" si="703"/>
        <v>0</v>
      </c>
      <c r="S630" s="2">
        <f t="shared" si="704"/>
        <v>0</v>
      </c>
      <c r="T630" s="2">
        <f t="shared" si="705"/>
        <v>0</v>
      </c>
      <c r="U630" s="2">
        <f t="shared" si="706"/>
        <v>0</v>
      </c>
      <c r="V630" s="2">
        <f t="shared" si="707"/>
        <v>0</v>
      </c>
      <c r="W630" s="2">
        <f t="shared" si="708"/>
        <v>0</v>
      </c>
      <c r="X630" s="2">
        <f t="shared" si="709"/>
        <v>0</v>
      </c>
      <c r="Y630" s="2">
        <f t="shared" si="710"/>
        <v>0</v>
      </c>
      <c r="Z630" s="2"/>
      <c r="AA630" s="2">
        <v>16697018</v>
      </c>
      <c r="AB630" s="2">
        <f t="shared" si="711"/>
        <v>231.3</v>
      </c>
      <c r="AC630" s="2">
        <f t="shared" si="712"/>
        <v>231.3</v>
      </c>
      <c r="AD630" s="2">
        <f t="shared" si="713"/>
        <v>0</v>
      </c>
      <c r="AE630" s="2">
        <f t="shared" si="714"/>
        <v>0</v>
      </c>
      <c r="AF630" s="2">
        <f t="shared" si="715"/>
        <v>0</v>
      </c>
      <c r="AG630" s="2">
        <f t="shared" si="716"/>
        <v>0</v>
      </c>
      <c r="AH630" s="2">
        <f t="shared" si="717"/>
        <v>0</v>
      </c>
      <c r="AI630" s="2">
        <f t="shared" si="718"/>
        <v>0</v>
      </c>
      <c r="AJ630" s="2">
        <f t="shared" si="719"/>
        <v>0</v>
      </c>
      <c r="AK630" s="2">
        <v>231.3</v>
      </c>
      <c r="AL630" s="2">
        <v>231.3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95</v>
      </c>
      <c r="AU630" s="2">
        <v>65</v>
      </c>
      <c r="AV630" s="2">
        <v>1</v>
      </c>
      <c r="AW630" s="2">
        <v>1</v>
      </c>
      <c r="AX630" s="2"/>
      <c r="AY630" s="2"/>
      <c r="AZ630" s="2">
        <v>1</v>
      </c>
      <c r="BA630" s="2">
        <v>1</v>
      </c>
      <c r="BB630" s="2">
        <v>1</v>
      </c>
      <c r="BC630" s="2">
        <v>1</v>
      </c>
      <c r="BD630" s="2" t="s">
        <v>6</v>
      </c>
      <c r="BE630" s="2" t="s">
        <v>6</v>
      </c>
      <c r="BF630" s="2" t="s">
        <v>6</v>
      </c>
      <c r="BG630" s="2" t="s">
        <v>6</v>
      </c>
      <c r="BH630" s="2">
        <v>3</v>
      </c>
      <c r="BI630" s="2">
        <v>2</v>
      </c>
      <c r="BJ630" s="2" t="s">
        <v>925</v>
      </c>
      <c r="BK630" s="2"/>
      <c r="BL630" s="2"/>
      <c r="BM630" s="2">
        <v>108001</v>
      </c>
      <c r="BN630" s="2">
        <v>0</v>
      </c>
      <c r="BO630" s="2" t="s">
        <v>6</v>
      </c>
      <c r="BP630" s="2">
        <v>0</v>
      </c>
      <c r="BQ630" s="2">
        <v>3</v>
      </c>
      <c r="BR630" s="2">
        <v>0</v>
      </c>
      <c r="BS630" s="2">
        <v>1</v>
      </c>
      <c r="BT630" s="2">
        <v>1</v>
      </c>
      <c r="BU630" s="2">
        <v>1</v>
      </c>
      <c r="BV630" s="2">
        <v>1</v>
      </c>
      <c r="BW630" s="2">
        <v>1</v>
      </c>
      <c r="BX630" s="2">
        <v>1</v>
      </c>
      <c r="BY630" s="2" t="s">
        <v>6</v>
      </c>
      <c r="BZ630" s="2">
        <v>95</v>
      </c>
      <c r="CA630" s="2">
        <v>65</v>
      </c>
      <c r="CB630" s="2"/>
      <c r="CC630" s="2"/>
      <c r="CD630" s="2"/>
      <c r="CE630" s="2"/>
      <c r="CF630" s="2">
        <v>0</v>
      </c>
      <c r="CG630" s="2">
        <v>0</v>
      </c>
      <c r="CH630" s="2"/>
      <c r="CI630" s="2"/>
      <c r="CJ630" s="2"/>
      <c r="CK630" s="2"/>
      <c r="CL630" s="2"/>
      <c r="CM630" s="2">
        <v>0</v>
      </c>
      <c r="CN630" s="2" t="s">
        <v>6</v>
      </c>
      <c r="CO630" s="2">
        <v>0</v>
      </c>
      <c r="CP630" s="2">
        <f t="shared" si="720"/>
        <v>3469.5</v>
      </c>
      <c r="CQ630" s="2">
        <f t="shared" si="721"/>
        <v>231.3</v>
      </c>
      <c r="CR630" s="2">
        <f t="shared" si="722"/>
        <v>0</v>
      </c>
      <c r="CS630" s="2">
        <f t="shared" si="723"/>
        <v>0</v>
      </c>
      <c r="CT630" s="2">
        <f t="shared" si="724"/>
        <v>0</v>
      </c>
      <c r="CU630" s="2">
        <f t="shared" si="725"/>
        <v>0</v>
      </c>
      <c r="CV630" s="2">
        <f t="shared" si="726"/>
        <v>0</v>
      </c>
      <c r="CW630" s="2">
        <f t="shared" si="727"/>
        <v>0</v>
      </c>
      <c r="CX630" s="2">
        <f t="shared" si="728"/>
        <v>0</v>
      </c>
      <c r="CY630" s="2">
        <f t="shared" si="729"/>
        <v>0</v>
      </c>
      <c r="CZ630" s="2">
        <f t="shared" si="730"/>
        <v>0</v>
      </c>
      <c r="DA630" s="2"/>
      <c r="DB630" s="2"/>
      <c r="DC630" s="2" t="s">
        <v>6</v>
      </c>
      <c r="DD630" s="2" t="s">
        <v>6</v>
      </c>
      <c r="DE630" s="2" t="s">
        <v>6</v>
      </c>
      <c r="DF630" s="2" t="s">
        <v>6</v>
      </c>
      <c r="DG630" s="2" t="s">
        <v>6</v>
      </c>
      <c r="DH630" s="2" t="s">
        <v>6</v>
      </c>
      <c r="DI630" s="2" t="s">
        <v>6</v>
      </c>
      <c r="DJ630" s="2" t="s">
        <v>6</v>
      </c>
      <c r="DK630" s="2" t="s">
        <v>6</v>
      </c>
      <c r="DL630" s="2" t="s">
        <v>6</v>
      </c>
      <c r="DM630" s="2" t="s">
        <v>6</v>
      </c>
      <c r="DN630" s="2">
        <v>0</v>
      </c>
      <c r="DO630" s="2">
        <v>0</v>
      </c>
      <c r="DP630" s="2">
        <v>1</v>
      </c>
      <c r="DQ630" s="2">
        <v>1</v>
      </c>
      <c r="DR630" s="2"/>
      <c r="DS630" s="2"/>
      <c r="DT630" s="2"/>
      <c r="DU630" s="2">
        <v>1010</v>
      </c>
      <c r="DV630" s="2" t="s">
        <v>440</v>
      </c>
      <c r="DW630" s="2" t="s">
        <v>440</v>
      </c>
      <c r="DX630" s="2">
        <v>1</v>
      </c>
      <c r="DY630" s="2"/>
      <c r="DZ630" s="2"/>
      <c r="EA630" s="2"/>
      <c r="EB630" s="2"/>
      <c r="EC630" s="2"/>
      <c r="ED630" s="2"/>
      <c r="EE630" s="2">
        <v>16510370</v>
      </c>
      <c r="EF630" s="2">
        <v>3</v>
      </c>
      <c r="EG630" s="2" t="s">
        <v>118</v>
      </c>
      <c r="EH630" s="2">
        <v>0</v>
      </c>
      <c r="EI630" s="2" t="s">
        <v>6</v>
      </c>
      <c r="EJ630" s="2">
        <v>2</v>
      </c>
      <c r="EK630" s="2">
        <v>108001</v>
      </c>
      <c r="EL630" s="2" t="s">
        <v>119</v>
      </c>
      <c r="EM630" s="2" t="s">
        <v>120</v>
      </c>
      <c r="EN630" s="2"/>
      <c r="EO630" s="2" t="s">
        <v>6</v>
      </c>
      <c r="EP630" s="2"/>
      <c r="EQ630" s="2">
        <v>0</v>
      </c>
      <c r="ER630" s="2">
        <v>231.3</v>
      </c>
      <c r="ES630" s="2">
        <v>231.3</v>
      </c>
      <c r="ET630" s="2">
        <v>0</v>
      </c>
      <c r="EU630" s="2">
        <v>0</v>
      </c>
      <c r="EV630" s="2">
        <v>0</v>
      </c>
      <c r="EW630" s="2">
        <v>0</v>
      </c>
      <c r="EX630" s="2">
        <v>0</v>
      </c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>
        <v>0</v>
      </c>
      <c r="FR630" s="2">
        <f t="shared" si="731"/>
        <v>0</v>
      </c>
      <c r="FS630" s="2">
        <v>0</v>
      </c>
      <c r="FT630" s="2"/>
      <c r="FU630" s="2"/>
      <c r="FV630" s="2"/>
      <c r="FW630" s="2"/>
      <c r="FX630" s="2">
        <v>95</v>
      </c>
      <c r="FY630" s="2">
        <v>65</v>
      </c>
      <c r="FZ630" s="2"/>
      <c r="GA630" s="2" t="s">
        <v>6</v>
      </c>
      <c r="GB630" s="2"/>
      <c r="GC630" s="2"/>
      <c r="GD630" s="2">
        <v>0</v>
      </c>
      <c r="GE630" s="2"/>
      <c r="GF630" s="2">
        <v>268914969</v>
      </c>
      <c r="GG630" s="2">
        <v>2</v>
      </c>
      <c r="GH630" s="2">
        <v>1</v>
      </c>
      <c r="GI630" s="2">
        <v>-2</v>
      </c>
      <c r="GJ630" s="2">
        <v>0</v>
      </c>
      <c r="GK630" s="2">
        <f>ROUND(R630*(R12)/100,2)</f>
        <v>0</v>
      </c>
      <c r="GL630" s="2">
        <f t="shared" si="732"/>
        <v>0</v>
      </c>
      <c r="GM630" s="2">
        <f t="shared" si="733"/>
        <v>3469.5</v>
      </c>
      <c r="GN630" s="2">
        <f t="shared" si="734"/>
        <v>0</v>
      </c>
      <c r="GO630" s="2">
        <f t="shared" si="735"/>
        <v>3469.5</v>
      </c>
      <c r="GP630" s="2">
        <f t="shared" si="736"/>
        <v>0</v>
      </c>
      <c r="GQ630" s="2"/>
      <c r="GR630" s="2">
        <v>0</v>
      </c>
      <c r="GS630" s="2">
        <v>3</v>
      </c>
      <c r="GT630" s="2">
        <v>0</v>
      </c>
      <c r="GU630" s="2" t="s">
        <v>6</v>
      </c>
      <c r="GV630" s="2">
        <f t="shared" si="737"/>
        <v>0</v>
      </c>
      <c r="GW630" s="2">
        <v>1</v>
      </c>
      <c r="GX630" s="2">
        <f t="shared" si="738"/>
        <v>0</v>
      </c>
      <c r="GY630" s="2"/>
      <c r="GZ630" s="2"/>
      <c r="HA630" s="2">
        <v>0</v>
      </c>
      <c r="HB630" s="2">
        <v>0</v>
      </c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>
        <v>0</v>
      </c>
      <c r="IL630" s="2"/>
      <c r="IM630" s="2"/>
      <c r="IN630" s="2"/>
      <c r="IO630" s="2"/>
      <c r="IP630" s="2"/>
      <c r="IQ630" s="2"/>
      <c r="IR630" s="2"/>
      <c r="IS630" s="2"/>
      <c r="IT630" s="2"/>
      <c r="IU630" s="2"/>
    </row>
    <row r="631" spans="1:255" x14ac:dyDescent="0.2">
      <c r="A631">
        <v>18</v>
      </c>
      <c r="B631">
        <v>1</v>
      </c>
      <c r="C631">
        <v>1286</v>
      </c>
      <c r="E631" t="s">
        <v>922</v>
      </c>
      <c r="F631" t="s">
        <v>923</v>
      </c>
      <c r="G631" t="s">
        <v>924</v>
      </c>
      <c r="H631" t="s">
        <v>440</v>
      </c>
      <c r="I631">
        <f>I629*J631</f>
        <v>15</v>
      </c>
      <c r="J631">
        <v>0.375</v>
      </c>
      <c r="O631">
        <f t="shared" si="700"/>
        <v>22759.919999999998</v>
      </c>
      <c r="P631">
        <f t="shared" si="701"/>
        <v>22759.919999999998</v>
      </c>
      <c r="Q631">
        <f t="shared" si="702"/>
        <v>0</v>
      </c>
      <c r="R631">
        <f t="shared" si="703"/>
        <v>0</v>
      </c>
      <c r="S631">
        <f t="shared" si="704"/>
        <v>0</v>
      </c>
      <c r="T631">
        <f t="shared" si="705"/>
        <v>0</v>
      </c>
      <c r="U631">
        <f t="shared" si="706"/>
        <v>0</v>
      </c>
      <c r="V631">
        <f t="shared" si="707"/>
        <v>0</v>
      </c>
      <c r="W631">
        <f t="shared" si="708"/>
        <v>0</v>
      </c>
      <c r="X631">
        <f t="shared" si="709"/>
        <v>0</v>
      </c>
      <c r="Y631">
        <f t="shared" si="710"/>
        <v>0</v>
      </c>
      <c r="AA631">
        <v>16697019</v>
      </c>
      <c r="AB631">
        <f t="shared" si="711"/>
        <v>231.3</v>
      </c>
      <c r="AC631">
        <f t="shared" si="712"/>
        <v>231.3</v>
      </c>
      <c r="AD631">
        <f t="shared" si="713"/>
        <v>0</v>
      </c>
      <c r="AE631">
        <f t="shared" si="714"/>
        <v>0</v>
      </c>
      <c r="AF631">
        <f t="shared" si="715"/>
        <v>0</v>
      </c>
      <c r="AG631">
        <f t="shared" si="716"/>
        <v>0</v>
      </c>
      <c r="AH631">
        <f t="shared" si="717"/>
        <v>0</v>
      </c>
      <c r="AI631">
        <f t="shared" si="718"/>
        <v>0</v>
      </c>
      <c r="AJ631">
        <f t="shared" si="719"/>
        <v>0</v>
      </c>
      <c r="AK631">
        <v>231.3</v>
      </c>
      <c r="AL631">
        <v>231.3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95</v>
      </c>
      <c r="AU631">
        <v>65</v>
      </c>
      <c r="AV631">
        <v>1</v>
      </c>
      <c r="AW631">
        <v>1</v>
      </c>
      <c r="AZ631">
        <v>6.56</v>
      </c>
      <c r="BA631">
        <v>1</v>
      </c>
      <c r="BB631">
        <v>1</v>
      </c>
      <c r="BC631">
        <v>6.56</v>
      </c>
      <c r="BD631" t="s">
        <v>6</v>
      </c>
      <c r="BE631" t="s">
        <v>6</v>
      </c>
      <c r="BF631" t="s">
        <v>6</v>
      </c>
      <c r="BG631" t="s">
        <v>6</v>
      </c>
      <c r="BH631">
        <v>3</v>
      </c>
      <c r="BI631">
        <v>2</v>
      </c>
      <c r="BJ631" t="s">
        <v>925</v>
      </c>
      <c r="BM631">
        <v>108001</v>
      </c>
      <c r="BN631">
        <v>0</v>
      </c>
      <c r="BO631" t="s">
        <v>6</v>
      </c>
      <c r="BP631">
        <v>0</v>
      </c>
      <c r="BQ631">
        <v>3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6</v>
      </c>
      <c r="BZ631">
        <v>95</v>
      </c>
      <c r="CA631">
        <v>65</v>
      </c>
      <c r="CF631">
        <v>0</v>
      </c>
      <c r="CG631">
        <v>0</v>
      </c>
      <c r="CM631">
        <v>0</v>
      </c>
      <c r="CN631" t="s">
        <v>6</v>
      </c>
      <c r="CO631">
        <v>0</v>
      </c>
      <c r="CP631">
        <f t="shared" si="720"/>
        <v>22759.919999999998</v>
      </c>
      <c r="CQ631">
        <f t="shared" si="721"/>
        <v>1517.328</v>
      </c>
      <c r="CR631">
        <f t="shared" si="722"/>
        <v>0</v>
      </c>
      <c r="CS631">
        <f t="shared" si="723"/>
        <v>0</v>
      </c>
      <c r="CT631">
        <f t="shared" si="724"/>
        <v>0</v>
      </c>
      <c r="CU631">
        <f t="shared" si="725"/>
        <v>0</v>
      </c>
      <c r="CV631">
        <f t="shared" si="726"/>
        <v>0</v>
      </c>
      <c r="CW631">
        <f t="shared" si="727"/>
        <v>0</v>
      </c>
      <c r="CX631">
        <f t="shared" si="728"/>
        <v>0</v>
      </c>
      <c r="CY631">
        <f t="shared" si="729"/>
        <v>0</v>
      </c>
      <c r="CZ631">
        <f t="shared" si="730"/>
        <v>0</v>
      </c>
      <c r="DC631" t="s">
        <v>6</v>
      </c>
      <c r="DD631" t="s">
        <v>6</v>
      </c>
      <c r="DE631" t="s">
        <v>6</v>
      </c>
      <c r="DF631" t="s">
        <v>6</v>
      </c>
      <c r="DG631" t="s">
        <v>6</v>
      </c>
      <c r="DH631" t="s">
        <v>6</v>
      </c>
      <c r="DI631" t="s">
        <v>6</v>
      </c>
      <c r="DJ631" t="s">
        <v>6</v>
      </c>
      <c r="DK631" t="s">
        <v>6</v>
      </c>
      <c r="DL631" t="s">
        <v>6</v>
      </c>
      <c r="DM631" t="s">
        <v>6</v>
      </c>
      <c r="DN631">
        <v>0</v>
      </c>
      <c r="DO631">
        <v>0</v>
      </c>
      <c r="DP631">
        <v>1</v>
      </c>
      <c r="DQ631">
        <v>1</v>
      </c>
      <c r="DU631">
        <v>1010</v>
      </c>
      <c r="DV631" t="s">
        <v>440</v>
      </c>
      <c r="DW631" t="s">
        <v>440</v>
      </c>
      <c r="DX631">
        <v>1</v>
      </c>
      <c r="EE631">
        <v>16510370</v>
      </c>
      <c r="EF631">
        <v>3</v>
      </c>
      <c r="EG631" t="s">
        <v>118</v>
      </c>
      <c r="EH631">
        <v>0</v>
      </c>
      <c r="EI631" t="s">
        <v>6</v>
      </c>
      <c r="EJ631">
        <v>2</v>
      </c>
      <c r="EK631">
        <v>108001</v>
      </c>
      <c r="EL631" t="s">
        <v>119</v>
      </c>
      <c r="EM631" t="s">
        <v>120</v>
      </c>
      <c r="EO631" t="s">
        <v>6</v>
      </c>
      <c r="EQ631">
        <v>0</v>
      </c>
      <c r="ER631">
        <v>231.3</v>
      </c>
      <c r="ES631">
        <v>231.3</v>
      </c>
      <c r="ET631">
        <v>0</v>
      </c>
      <c r="EU631">
        <v>0</v>
      </c>
      <c r="EV631">
        <v>0</v>
      </c>
      <c r="EW631">
        <v>0</v>
      </c>
      <c r="EX631">
        <v>0</v>
      </c>
      <c r="FQ631">
        <v>0</v>
      </c>
      <c r="FR631">
        <f t="shared" si="731"/>
        <v>0</v>
      </c>
      <c r="FS631">
        <v>0</v>
      </c>
      <c r="FX631">
        <v>95</v>
      </c>
      <c r="FY631">
        <v>65</v>
      </c>
      <c r="GA631" t="s">
        <v>6</v>
      </c>
      <c r="GD631">
        <v>0</v>
      </c>
      <c r="GF631">
        <v>268914969</v>
      </c>
      <c r="GG631">
        <v>1</v>
      </c>
      <c r="GH631">
        <v>1</v>
      </c>
      <c r="GI631">
        <v>4</v>
      </c>
      <c r="GJ631">
        <v>0</v>
      </c>
      <c r="GK631">
        <f>ROUND(R631*(S12)/100,2)</f>
        <v>0</v>
      </c>
      <c r="GL631">
        <f t="shared" si="732"/>
        <v>0</v>
      </c>
      <c r="GM631">
        <f t="shared" si="733"/>
        <v>22759.919999999998</v>
      </c>
      <c r="GN631">
        <f t="shared" si="734"/>
        <v>0</v>
      </c>
      <c r="GO631">
        <f t="shared" si="735"/>
        <v>22759.919999999998</v>
      </c>
      <c r="GP631">
        <f t="shared" si="736"/>
        <v>0</v>
      </c>
      <c r="GR631">
        <v>0</v>
      </c>
      <c r="GS631">
        <v>3</v>
      </c>
      <c r="GT631">
        <v>0</v>
      </c>
      <c r="GU631" t="s">
        <v>6</v>
      </c>
      <c r="GV631">
        <f t="shared" si="737"/>
        <v>0</v>
      </c>
      <c r="GW631">
        <v>1</v>
      </c>
      <c r="GX631">
        <f t="shared" si="738"/>
        <v>0</v>
      </c>
      <c r="HA631">
        <v>0</v>
      </c>
      <c r="HB631">
        <v>0</v>
      </c>
      <c r="IK631">
        <v>0</v>
      </c>
    </row>
    <row r="632" spans="1:255" x14ac:dyDescent="0.2">
      <c r="A632" s="2">
        <v>18</v>
      </c>
      <c r="B632" s="2">
        <v>1</v>
      </c>
      <c r="C632" s="2">
        <v>1271</v>
      </c>
      <c r="D632" s="2"/>
      <c r="E632" s="2" t="s">
        <v>926</v>
      </c>
      <c r="F632" s="2" t="s">
        <v>927</v>
      </c>
      <c r="G632" s="2" t="s">
        <v>928</v>
      </c>
      <c r="H632" s="2" t="s">
        <v>440</v>
      </c>
      <c r="I632" s="2">
        <f>I628*J632</f>
        <v>25</v>
      </c>
      <c r="J632" s="2">
        <v>0.625</v>
      </c>
      <c r="K632" s="2"/>
      <c r="L632" s="2"/>
      <c r="M632" s="2"/>
      <c r="N632" s="2"/>
      <c r="O632" s="2">
        <f t="shared" si="700"/>
        <v>7554</v>
      </c>
      <c r="P632" s="2">
        <f t="shared" si="701"/>
        <v>7554</v>
      </c>
      <c r="Q632" s="2">
        <f t="shared" si="702"/>
        <v>0</v>
      </c>
      <c r="R632" s="2">
        <f t="shared" si="703"/>
        <v>0</v>
      </c>
      <c r="S632" s="2">
        <f t="shared" si="704"/>
        <v>0</v>
      </c>
      <c r="T632" s="2">
        <f t="shared" si="705"/>
        <v>0</v>
      </c>
      <c r="U632" s="2">
        <f t="shared" si="706"/>
        <v>0</v>
      </c>
      <c r="V632" s="2">
        <f t="shared" si="707"/>
        <v>0</v>
      </c>
      <c r="W632" s="2">
        <f t="shared" si="708"/>
        <v>0</v>
      </c>
      <c r="X632" s="2">
        <f t="shared" si="709"/>
        <v>0</v>
      </c>
      <c r="Y632" s="2">
        <f t="shared" si="710"/>
        <v>0</v>
      </c>
      <c r="Z632" s="2"/>
      <c r="AA632" s="2">
        <v>16697018</v>
      </c>
      <c r="AB632" s="2">
        <f t="shared" si="711"/>
        <v>302.16000000000003</v>
      </c>
      <c r="AC632" s="2">
        <f t="shared" si="712"/>
        <v>302.16000000000003</v>
      </c>
      <c r="AD632" s="2">
        <f t="shared" si="713"/>
        <v>0</v>
      </c>
      <c r="AE632" s="2">
        <f t="shared" si="714"/>
        <v>0</v>
      </c>
      <c r="AF632" s="2">
        <f t="shared" si="715"/>
        <v>0</v>
      </c>
      <c r="AG632" s="2">
        <f t="shared" si="716"/>
        <v>0</v>
      </c>
      <c r="AH632" s="2">
        <f t="shared" si="717"/>
        <v>0</v>
      </c>
      <c r="AI632" s="2">
        <f t="shared" si="718"/>
        <v>0</v>
      </c>
      <c r="AJ632" s="2">
        <f t="shared" si="719"/>
        <v>0</v>
      </c>
      <c r="AK632" s="2">
        <v>302.16000000000003</v>
      </c>
      <c r="AL632" s="2">
        <v>302.16000000000003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95</v>
      </c>
      <c r="AU632" s="2">
        <v>65</v>
      </c>
      <c r="AV632" s="2">
        <v>1</v>
      </c>
      <c r="AW632" s="2">
        <v>1</v>
      </c>
      <c r="AX632" s="2"/>
      <c r="AY632" s="2"/>
      <c r="AZ632" s="2">
        <v>1</v>
      </c>
      <c r="BA632" s="2">
        <v>1</v>
      </c>
      <c r="BB632" s="2">
        <v>1</v>
      </c>
      <c r="BC632" s="2">
        <v>1</v>
      </c>
      <c r="BD632" s="2" t="s">
        <v>6</v>
      </c>
      <c r="BE632" s="2" t="s">
        <v>6</v>
      </c>
      <c r="BF632" s="2" t="s">
        <v>6</v>
      </c>
      <c r="BG632" s="2" t="s">
        <v>6</v>
      </c>
      <c r="BH632" s="2">
        <v>3</v>
      </c>
      <c r="BI632" s="2">
        <v>2</v>
      </c>
      <c r="BJ632" s="2" t="s">
        <v>929</v>
      </c>
      <c r="BK632" s="2"/>
      <c r="BL632" s="2"/>
      <c r="BM632" s="2">
        <v>108001</v>
      </c>
      <c r="BN632" s="2">
        <v>0</v>
      </c>
      <c r="BO632" s="2" t="s">
        <v>6</v>
      </c>
      <c r="BP632" s="2">
        <v>0</v>
      </c>
      <c r="BQ632" s="2">
        <v>3</v>
      </c>
      <c r="BR632" s="2">
        <v>0</v>
      </c>
      <c r="BS632" s="2">
        <v>1</v>
      </c>
      <c r="BT632" s="2">
        <v>1</v>
      </c>
      <c r="BU632" s="2">
        <v>1</v>
      </c>
      <c r="BV632" s="2">
        <v>1</v>
      </c>
      <c r="BW632" s="2">
        <v>1</v>
      </c>
      <c r="BX632" s="2">
        <v>1</v>
      </c>
      <c r="BY632" s="2" t="s">
        <v>6</v>
      </c>
      <c r="BZ632" s="2">
        <v>95</v>
      </c>
      <c r="CA632" s="2">
        <v>65</v>
      </c>
      <c r="CB632" s="2"/>
      <c r="CC632" s="2"/>
      <c r="CD632" s="2"/>
      <c r="CE632" s="2"/>
      <c r="CF632" s="2">
        <v>0</v>
      </c>
      <c r="CG632" s="2">
        <v>0</v>
      </c>
      <c r="CH632" s="2"/>
      <c r="CI632" s="2"/>
      <c r="CJ632" s="2"/>
      <c r="CK632" s="2"/>
      <c r="CL632" s="2"/>
      <c r="CM632" s="2">
        <v>0</v>
      </c>
      <c r="CN632" s="2" t="s">
        <v>6</v>
      </c>
      <c r="CO632" s="2">
        <v>0</v>
      </c>
      <c r="CP632" s="2">
        <f t="shared" si="720"/>
        <v>7554</v>
      </c>
      <c r="CQ632" s="2">
        <f t="shared" si="721"/>
        <v>302.16000000000003</v>
      </c>
      <c r="CR632" s="2">
        <f t="shared" si="722"/>
        <v>0</v>
      </c>
      <c r="CS632" s="2">
        <f t="shared" si="723"/>
        <v>0</v>
      </c>
      <c r="CT632" s="2">
        <f t="shared" si="724"/>
        <v>0</v>
      </c>
      <c r="CU632" s="2">
        <f t="shared" si="725"/>
        <v>0</v>
      </c>
      <c r="CV632" s="2">
        <f t="shared" si="726"/>
        <v>0</v>
      </c>
      <c r="CW632" s="2">
        <f t="shared" si="727"/>
        <v>0</v>
      </c>
      <c r="CX632" s="2">
        <f t="shared" si="728"/>
        <v>0</v>
      </c>
      <c r="CY632" s="2">
        <f t="shared" si="729"/>
        <v>0</v>
      </c>
      <c r="CZ632" s="2">
        <f t="shared" si="730"/>
        <v>0</v>
      </c>
      <c r="DA632" s="2"/>
      <c r="DB632" s="2"/>
      <c r="DC632" s="2" t="s">
        <v>6</v>
      </c>
      <c r="DD632" s="2" t="s">
        <v>6</v>
      </c>
      <c r="DE632" s="2" t="s">
        <v>6</v>
      </c>
      <c r="DF632" s="2" t="s">
        <v>6</v>
      </c>
      <c r="DG632" s="2" t="s">
        <v>6</v>
      </c>
      <c r="DH632" s="2" t="s">
        <v>6</v>
      </c>
      <c r="DI632" s="2" t="s">
        <v>6</v>
      </c>
      <c r="DJ632" s="2" t="s">
        <v>6</v>
      </c>
      <c r="DK632" s="2" t="s">
        <v>6</v>
      </c>
      <c r="DL632" s="2" t="s">
        <v>6</v>
      </c>
      <c r="DM632" s="2" t="s">
        <v>6</v>
      </c>
      <c r="DN632" s="2">
        <v>0</v>
      </c>
      <c r="DO632" s="2">
        <v>0</v>
      </c>
      <c r="DP632" s="2">
        <v>1</v>
      </c>
      <c r="DQ632" s="2">
        <v>1</v>
      </c>
      <c r="DR632" s="2"/>
      <c r="DS632" s="2"/>
      <c r="DT632" s="2"/>
      <c r="DU632" s="2">
        <v>1010</v>
      </c>
      <c r="DV632" s="2" t="s">
        <v>440</v>
      </c>
      <c r="DW632" s="2" t="s">
        <v>440</v>
      </c>
      <c r="DX632" s="2">
        <v>1</v>
      </c>
      <c r="DY632" s="2"/>
      <c r="DZ632" s="2"/>
      <c r="EA632" s="2"/>
      <c r="EB632" s="2"/>
      <c r="EC632" s="2"/>
      <c r="ED632" s="2"/>
      <c r="EE632" s="2">
        <v>16510370</v>
      </c>
      <c r="EF632" s="2">
        <v>3</v>
      </c>
      <c r="EG632" s="2" t="s">
        <v>118</v>
      </c>
      <c r="EH632" s="2">
        <v>0</v>
      </c>
      <c r="EI632" s="2" t="s">
        <v>6</v>
      </c>
      <c r="EJ632" s="2">
        <v>2</v>
      </c>
      <c r="EK632" s="2">
        <v>108001</v>
      </c>
      <c r="EL632" s="2" t="s">
        <v>119</v>
      </c>
      <c r="EM632" s="2" t="s">
        <v>120</v>
      </c>
      <c r="EN632" s="2"/>
      <c r="EO632" s="2" t="s">
        <v>6</v>
      </c>
      <c r="EP632" s="2"/>
      <c r="EQ632" s="2">
        <v>0</v>
      </c>
      <c r="ER632" s="2">
        <v>302.16000000000003</v>
      </c>
      <c r="ES632" s="2">
        <v>302.16000000000003</v>
      </c>
      <c r="ET632" s="2">
        <v>0</v>
      </c>
      <c r="EU632" s="2">
        <v>0</v>
      </c>
      <c r="EV632" s="2">
        <v>0</v>
      </c>
      <c r="EW632" s="2">
        <v>0</v>
      </c>
      <c r="EX632" s="2">
        <v>0</v>
      </c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>
        <v>0</v>
      </c>
      <c r="FR632" s="2">
        <f t="shared" si="731"/>
        <v>0</v>
      </c>
      <c r="FS632" s="2">
        <v>0</v>
      </c>
      <c r="FT632" s="2"/>
      <c r="FU632" s="2"/>
      <c r="FV632" s="2"/>
      <c r="FW632" s="2"/>
      <c r="FX632" s="2">
        <v>95</v>
      </c>
      <c r="FY632" s="2">
        <v>65</v>
      </c>
      <c r="FZ632" s="2"/>
      <c r="GA632" s="2" t="s">
        <v>6</v>
      </c>
      <c r="GB632" s="2"/>
      <c r="GC632" s="2"/>
      <c r="GD632" s="2">
        <v>0</v>
      </c>
      <c r="GE632" s="2"/>
      <c r="GF632" s="2">
        <v>-1703517253</v>
      </c>
      <c r="GG632" s="2">
        <v>2</v>
      </c>
      <c r="GH632" s="2">
        <v>1</v>
      </c>
      <c r="GI632" s="2">
        <v>-2</v>
      </c>
      <c r="GJ632" s="2">
        <v>0</v>
      </c>
      <c r="GK632" s="2">
        <f>ROUND(R632*(R12)/100,2)</f>
        <v>0</v>
      </c>
      <c r="GL632" s="2">
        <f t="shared" si="732"/>
        <v>0</v>
      </c>
      <c r="GM632" s="2">
        <f t="shared" si="733"/>
        <v>7554</v>
      </c>
      <c r="GN632" s="2">
        <f t="shared" si="734"/>
        <v>0</v>
      </c>
      <c r="GO632" s="2">
        <f t="shared" si="735"/>
        <v>7554</v>
      </c>
      <c r="GP632" s="2">
        <f t="shared" si="736"/>
        <v>0</v>
      </c>
      <c r="GQ632" s="2"/>
      <c r="GR632" s="2">
        <v>0</v>
      </c>
      <c r="GS632" s="2">
        <v>3</v>
      </c>
      <c r="GT632" s="2">
        <v>0</v>
      </c>
      <c r="GU632" s="2" t="s">
        <v>6</v>
      </c>
      <c r="GV632" s="2">
        <f t="shared" si="737"/>
        <v>0</v>
      </c>
      <c r="GW632" s="2">
        <v>1</v>
      </c>
      <c r="GX632" s="2">
        <f t="shared" si="738"/>
        <v>0</v>
      </c>
      <c r="GY632" s="2"/>
      <c r="GZ632" s="2"/>
      <c r="HA632" s="2">
        <v>0</v>
      </c>
      <c r="HB632" s="2">
        <v>0</v>
      </c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>
        <v>0</v>
      </c>
      <c r="IL632" s="2"/>
      <c r="IM632" s="2"/>
      <c r="IN632" s="2"/>
      <c r="IO632" s="2"/>
      <c r="IP632" s="2"/>
      <c r="IQ632" s="2"/>
      <c r="IR632" s="2"/>
      <c r="IS632" s="2"/>
      <c r="IT632" s="2"/>
      <c r="IU632" s="2"/>
    </row>
    <row r="633" spans="1:255" x14ac:dyDescent="0.2">
      <c r="A633">
        <v>18</v>
      </c>
      <c r="B633">
        <v>1</v>
      </c>
      <c r="C633">
        <v>1287</v>
      </c>
      <c r="E633" t="s">
        <v>926</v>
      </c>
      <c r="F633" t="s">
        <v>927</v>
      </c>
      <c r="G633" t="s">
        <v>928</v>
      </c>
      <c r="H633" t="s">
        <v>440</v>
      </c>
      <c r="I633">
        <f>I629*J633</f>
        <v>25</v>
      </c>
      <c r="J633">
        <v>0.625</v>
      </c>
      <c r="O633">
        <f t="shared" si="700"/>
        <v>49554.239999999998</v>
      </c>
      <c r="P633">
        <f t="shared" si="701"/>
        <v>49554.239999999998</v>
      </c>
      <c r="Q633">
        <f t="shared" si="702"/>
        <v>0</v>
      </c>
      <c r="R633">
        <f t="shared" si="703"/>
        <v>0</v>
      </c>
      <c r="S633">
        <f t="shared" si="704"/>
        <v>0</v>
      </c>
      <c r="T633">
        <f t="shared" si="705"/>
        <v>0</v>
      </c>
      <c r="U633">
        <f t="shared" si="706"/>
        <v>0</v>
      </c>
      <c r="V633">
        <f t="shared" si="707"/>
        <v>0</v>
      </c>
      <c r="W633">
        <f t="shared" si="708"/>
        <v>0</v>
      </c>
      <c r="X633">
        <f t="shared" si="709"/>
        <v>0</v>
      </c>
      <c r="Y633">
        <f t="shared" si="710"/>
        <v>0</v>
      </c>
      <c r="AA633">
        <v>16697019</v>
      </c>
      <c r="AB633">
        <f t="shared" si="711"/>
        <v>302.16000000000003</v>
      </c>
      <c r="AC633">
        <f t="shared" si="712"/>
        <v>302.16000000000003</v>
      </c>
      <c r="AD633">
        <f t="shared" si="713"/>
        <v>0</v>
      </c>
      <c r="AE633">
        <f t="shared" si="714"/>
        <v>0</v>
      </c>
      <c r="AF633">
        <f t="shared" si="715"/>
        <v>0</v>
      </c>
      <c r="AG633">
        <f t="shared" si="716"/>
        <v>0</v>
      </c>
      <c r="AH633">
        <f t="shared" si="717"/>
        <v>0</v>
      </c>
      <c r="AI633">
        <f t="shared" si="718"/>
        <v>0</v>
      </c>
      <c r="AJ633">
        <f t="shared" si="719"/>
        <v>0</v>
      </c>
      <c r="AK633">
        <v>302.16000000000003</v>
      </c>
      <c r="AL633">
        <v>302.16000000000003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95</v>
      </c>
      <c r="AU633">
        <v>65</v>
      </c>
      <c r="AV633">
        <v>1</v>
      </c>
      <c r="AW633">
        <v>1</v>
      </c>
      <c r="AZ633">
        <v>6.56</v>
      </c>
      <c r="BA633">
        <v>1</v>
      </c>
      <c r="BB633">
        <v>1</v>
      </c>
      <c r="BC633">
        <v>6.56</v>
      </c>
      <c r="BD633" t="s">
        <v>6</v>
      </c>
      <c r="BE633" t="s">
        <v>6</v>
      </c>
      <c r="BF633" t="s">
        <v>6</v>
      </c>
      <c r="BG633" t="s">
        <v>6</v>
      </c>
      <c r="BH633">
        <v>3</v>
      </c>
      <c r="BI633">
        <v>2</v>
      </c>
      <c r="BJ633" t="s">
        <v>929</v>
      </c>
      <c r="BM633">
        <v>108001</v>
      </c>
      <c r="BN633">
        <v>0</v>
      </c>
      <c r="BO633" t="s">
        <v>6</v>
      </c>
      <c r="BP633">
        <v>0</v>
      </c>
      <c r="BQ633">
        <v>3</v>
      </c>
      <c r="BR633">
        <v>0</v>
      </c>
      <c r="BS633">
        <v>1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6</v>
      </c>
      <c r="BZ633">
        <v>95</v>
      </c>
      <c r="CA633">
        <v>65</v>
      </c>
      <c r="CF633">
        <v>0</v>
      </c>
      <c r="CG633">
        <v>0</v>
      </c>
      <c r="CM633">
        <v>0</v>
      </c>
      <c r="CN633" t="s">
        <v>6</v>
      </c>
      <c r="CO633">
        <v>0</v>
      </c>
      <c r="CP633">
        <f t="shared" si="720"/>
        <v>49554.239999999998</v>
      </c>
      <c r="CQ633">
        <f t="shared" si="721"/>
        <v>1982.1695999999999</v>
      </c>
      <c r="CR633">
        <f t="shared" si="722"/>
        <v>0</v>
      </c>
      <c r="CS633">
        <f t="shared" si="723"/>
        <v>0</v>
      </c>
      <c r="CT633">
        <f t="shared" si="724"/>
        <v>0</v>
      </c>
      <c r="CU633">
        <f t="shared" si="725"/>
        <v>0</v>
      </c>
      <c r="CV633">
        <f t="shared" si="726"/>
        <v>0</v>
      </c>
      <c r="CW633">
        <f t="shared" si="727"/>
        <v>0</v>
      </c>
      <c r="CX633">
        <f t="shared" si="728"/>
        <v>0</v>
      </c>
      <c r="CY633">
        <f t="shared" si="729"/>
        <v>0</v>
      </c>
      <c r="CZ633">
        <f t="shared" si="730"/>
        <v>0</v>
      </c>
      <c r="DC633" t="s">
        <v>6</v>
      </c>
      <c r="DD633" t="s">
        <v>6</v>
      </c>
      <c r="DE633" t="s">
        <v>6</v>
      </c>
      <c r="DF633" t="s">
        <v>6</v>
      </c>
      <c r="DG633" t="s">
        <v>6</v>
      </c>
      <c r="DH633" t="s">
        <v>6</v>
      </c>
      <c r="DI633" t="s">
        <v>6</v>
      </c>
      <c r="DJ633" t="s">
        <v>6</v>
      </c>
      <c r="DK633" t="s">
        <v>6</v>
      </c>
      <c r="DL633" t="s">
        <v>6</v>
      </c>
      <c r="DM633" t="s">
        <v>6</v>
      </c>
      <c r="DN633">
        <v>0</v>
      </c>
      <c r="DO633">
        <v>0</v>
      </c>
      <c r="DP633">
        <v>1</v>
      </c>
      <c r="DQ633">
        <v>1</v>
      </c>
      <c r="DU633">
        <v>1010</v>
      </c>
      <c r="DV633" t="s">
        <v>440</v>
      </c>
      <c r="DW633" t="s">
        <v>440</v>
      </c>
      <c r="DX633">
        <v>1</v>
      </c>
      <c r="EE633">
        <v>16510370</v>
      </c>
      <c r="EF633">
        <v>3</v>
      </c>
      <c r="EG633" t="s">
        <v>118</v>
      </c>
      <c r="EH633">
        <v>0</v>
      </c>
      <c r="EI633" t="s">
        <v>6</v>
      </c>
      <c r="EJ633">
        <v>2</v>
      </c>
      <c r="EK633">
        <v>108001</v>
      </c>
      <c r="EL633" t="s">
        <v>119</v>
      </c>
      <c r="EM633" t="s">
        <v>120</v>
      </c>
      <c r="EO633" t="s">
        <v>6</v>
      </c>
      <c r="EQ633">
        <v>0</v>
      </c>
      <c r="ER633">
        <v>302.16000000000003</v>
      </c>
      <c r="ES633">
        <v>302.16000000000003</v>
      </c>
      <c r="ET633">
        <v>0</v>
      </c>
      <c r="EU633">
        <v>0</v>
      </c>
      <c r="EV633">
        <v>0</v>
      </c>
      <c r="EW633">
        <v>0</v>
      </c>
      <c r="EX633">
        <v>0</v>
      </c>
      <c r="FQ633">
        <v>0</v>
      </c>
      <c r="FR633">
        <f t="shared" si="731"/>
        <v>0</v>
      </c>
      <c r="FS633">
        <v>0</v>
      </c>
      <c r="FX633">
        <v>95</v>
      </c>
      <c r="FY633">
        <v>65</v>
      </c>
      <c r="GA633" t="s">
        <v>6</v>
      </c>
      <c r="GD633">
        <v>0</v>
      </c>
      <c r="GF633">
        <v>-1703517253</v>
      </c>
      <c r="GG633">
        <v>1</v>
      </c>
      <c r="GH633">
        <v>1</v>
      </c>
      <c r="GI633">
        <v>4</v>
      </c>
      <c r="GJ633">
        <v>0</v>
      </c>
      <c r="GK633">
        <f>ROUND(R633*(S12)/100,2)</f>
        <v>0</v>
      </c>
      <c r="GL633">
        <f t="shared" si="732"/>
        <v>0</v>
      </c>
      <c r="GM633">
        <f t="shared" si="733"/>
        <v>49554.239999999998</v>
      </c>
      <c r="GN633">
        <f t="shared" si="734"/>
        <v>0</v>
      </c>
      <c r="GO633">
        <f t="shared" si="735"/>
        <v>49554.239999999998</v>
      </c>
      <c r="GP633">
        <f t="shared" si="736"/>
        <v>0</v>
      </c>
      <c r="GR633">
        <v>0</v>
      </c>
      <c r="GS633">
        <v>3</v>
      </c>
      <c r="GT633">
        <v>0</v>
      </c>
      <c r="GU633" t="s">
        <v>6</v>
      </c>
      <c r="GV633">
        <f t="shared" si="737"/>
        <v>0</v>
      </c>
      <c r="GW633">
        <v>1</v>
      </c>
      <c r="GX633">
        <f t="shared" si="738"/>
        <v>0</v>
      </c>
      <c r="HA633">
        <v>0</v>
      </c>
      <c r="HB633">
        <v>0</v>
      </c>
      <c r="IK633">
        <v>0</v>
      </c>
    </row>
    <row r="634" spans="1:255" x14ac:dyDescent="0.2">
      <c r="A634" s="2">
        <v>17</v>
      </c>
      <c r="B634" s="2">
        <v>1</v>
      </c>
      <c r="C634" s="2">
        <f>ROW(SmtRes!A1292)</f>
        <v>1292</v>
      </c>
      <c r="D634" s="2">
        <f>ROW(EtalonRes!A1245)</f>
        <v>1245</v>
      </c>
      <c r="E634" s="2" t="s">
        <v>930</v>
      </c>
      <c r="F634" s="2" t="s">
        <v>931</v>
      </c>
      <c r="G634" s="2" t="s">
        <v>932</v>
      </c>
      <c r="H634" s="2" t="s">
        <v>115</v>
      </c>
      <c r="I634" s="2">
        <v>10</v>
      </c>
      <c r="J634" s="2">
        <v>0</v>
      </c>
      <c r="K634" s="2"/>
      <c r="L634" s="2"/>
      <c r="M634" s="2"/>
      <c r="N634" s="2"/>
      <c r="O634" s="2">
        <f t="shared" si="700"/>
        <v>115.1</v>
      </c>
      <c r="P634" s="2">
        <f t="shared" si="701"/>
        <v>4</v>
      </c>
      <c r="Q634" s="2">
        <f t="shared" si="702"/>
        <v>0</v>
      </c>
      <c r="R634" s="2">
        <f t="shared" si="703"/>
        <v>0</v>
      </c>
      <c r="S634" s="2">
        <f t="shared" si="704"/>
        <v>111.1</v>
      </c>
      <c r="T634" s="2">
        <f t="shared" si="705"/>
        <v>0</v>
      </c>
      <c r="U634" s="2">
        <f t="shared" si="706"/>
        <v>11.200000000000001</v>
      </c>
      <c r="V634" s="2">
        <f t="shared" si="707"/>
        <v>0</v>
      </c>
      <c r="W634" s="2">
        <f t="shared" si="708"/>
        <v>0</v>
      </c>
      <c r="X634" s="2">
        <f t="shared" si="709"/>
        <v>105.55</v>
      </c>
      <c r="Y634" s="2">
        <f t="shared" si="710"/>
        <v>72.22</v>
      </c>
      <c r="Z634" s="2"/>
      <c r="AA634" s="2">
        <v>16697018</v>
      </c>
      <c r="AB634" s="2">
        <f t="shared" si="711"/>
        <v>11.51</v>
      </c>
      <c r="AC634" s="2">
        <f t="shared" si="712"/>
        <v>0.4</v>
      </c>
      <c r="AD634" s="2">
        <f t="shared" si="713"/>
        <v>0</v>
      </c>
      <c r="AE634" s="2">
        <f t="shared" si="714"/>
        <v>0</v>
      </c>
      <c r="AF634" s="2">
        <f t="shared" si="715"/>
        <v>11.11</v>
      </c>
      <c r="AG634" s="2">
        <f t="shared" si="716"/>
        <v>0</v>
      </c>
      <c r="AH634" s="2">
        <f t="shared" si="717"/>
        <v>1.1200000000000001</v>
      </c>
      <c r="AI634" s="2">
        <f t="shared" si="718"/>
        <v>0</v>
      </c>
      <c r="AJ634" s="2">
        <f t="shared" si="719"/>
        <v>0</v>
      </c>
      <c r="AK634" s="2">
        <v>11.51</v>
      </c>
      <c r="AL634" s="2">
        <v>0.4</v>
      </c>
      <c r="AM634" s="2">
        <v>0</v>
      </c>
      <c r="AN634" s="2">
        <v>0</v>
      </c>
      <c r="AO634" s="2">
        <v>11.11</v>
      </c>
      <c r="AP634" s="2">
        <v>0</v>
      </c>
      <c r="AQ634" s="2">
        <v>1.1200000000000001</v>
      </c>
      <c r="AR634" s="2">
        <v>0</v>
      </c>
      <c r="AS634" s="2">
        <v>0</v>
      </c>
      <c r="AT634" s="2">
        <v>95</v>
      </c>
      <c r="AU634" s="2">
        <v>65</v>
      </c>
      <c r="AV634" s="2">
        <v>1</v>
      </c>
      <c r="AW634" s="2">
        <v>1</v>
      </c>
      <c r="AX634" s="2"/>
      <c r="AY634" s="2"/>
      <c r="AZ634" s="2">
        <v>1</v>
      </c>
      <c r="BA634" s="2">
        <v>1</v>
      </c>
      <c r="BB634" s="2">
        <v>1</v>
      </c>
      <c r="BC634" s="2">
        <v>1</v>
      </c>
      <c r="BD634" s="2" t="s">
        <v>6</v>
      </c>
      <c r="BE634" s="2" t="s">
        <v>6</v>
      </c>
      <c r="BF634" s="2" t="s">
        <v>6</v>
      </c>
      <c r="BG634" s="2" t="s">
        <v>6</v>
      </c>
      <c r="BH634" s="2">
        <v>0</v>
      </c>
      <c r="BI634" s="2">
        <v>2</v>
      </c>
      <c r="BJ634" s="2" t="s">
        <v>933</v>
      </c>
      <c r="BK634" s="2"/>
      <c r="BL634" s="2"/>
      <c r="BM634" s="2">
        <v>108001</v>
      </c>
      <c r="BN634" s="2">
        <v>0</v>
      </c>
      <c r="BO634" s="2" t="s">
        <v>6</v>
      </c>
      <c r="BP634" s="2">
        <v>0</v>
      </c>
      <c r="BQ634" s="2">
        <v>3</v>
      </c>
      <c r="BR634" s="2">
        <v>0</v>
      </c>
      <c r="BS634" s="2">
        <v>1</v>
      </c>
      <c r="BT634" s="2">
        <v>1</v>
      </c>
      <c r="BU634" s="2">
        <v>1</v>
      </c>
      <c r="BV634" s="2">
        <v>1</v>
      </c>
      <c r="BW634" s="2">
        <v>1</v>
      </c>
      <c r="BX634" s="2">
        <v>1</v>
      </c>
      <c r="BY634" s="2" t="s">
        <v>6</v>
      </c>
      <c r="BZ634" s="2">
        <v>95</v>
      </c>
      <c r="CA634" s="2">
        <v>65</v>
      </c>
      <c r="CB634" s="2"/>
      <c r="CC634" s="2"/>
      <c r="CD634" s="2"/>
      <c r="CE634" s="2"/>
      <c r="CF634" s="2">
        <v>0</v>
      </c>
      <c r="CG634" s="2">
        <v>0</v>
      </c>
      <c r="CH634" s="2"/>
      <c r="CI634" s="2"/>
      <c r="CJ634" s="2"/>
      <c r="CK634" s="2"/>
      <c r="CL634" s="2"/>
      <c r="CM634" s="2">
        <v>0</v>
      </c>
      <c r="CN634" s="2" t="s">
        <v>6</v>
      </c>
      <c r="CO634" s="2">
        <v>0</v>
      </c>
      <c r="CP634" s="2">
        <f t="shared" si="720"/>
        <v>115.1</v>
      </c>
      <c r="CQ634" s="2">
        <f t="shared" si="721"/>
        <v>0.4</v>
      </c>
      <c r="CR634" s="2">
        <f t="shared" si="722"/>
        <v>0</v>
      </c>
      <c r="CS634" s="2">
        <f t="shared" si="723"/>
        <v>0</v>
      </c>
      <c r="CT634" s="2">
        <f t="shared" si="724"/>
        <v>11.11</v>
      </c>
      <c r="CU634" s="2">
        <f t="shared" si="725"/>
        <v>0</v>
      </c>
      <c r="CV634" s="2">
        <f t="shared" si="726"/>
        <v>1.1200000000000001</v>
      </c>
      <c r="CW634" s="2">
        <f t="shared" si="727"/>
        <v>0</v>
      </c>
      <c r="CX634" s="2">
        <f t="shared" si="728"/>
        <v>0</v>
      </c>
      <c r="CY634" s="2">
        <f t="shared" si="729"/>
        <v>105.545</v>
      </c>
      <c r="CZ634" s="2">
        <f t="shared" si="730"/>
        <v>72.215000000000003</v>
      </c>
      <c r="DA634" s="2"/>
      <c r="DB634" s="2"/>
      <c r="DC634" s="2" t="s">
        <v>6</v>
      </c>
      <c r="DD634" s="2" t="s">
        <v>6</v>
      </c>
      <c r="DE634" s="2" t="s">
        <v>6</v>
      </c>
      <c r="DF634" s="2" t="s">
        <v>6</v>
      </c>
      <c r="DG634" s="2" t="s">
        <v>6</v>
      </c>
      <c r="DH634" s="2" t="s">
        <v>6</v>
      </c>
      <c r="DI634" s="2" t="s">
        <v>6</v>
      </c>
      <c r="DJ634" s="2" t="s">
        <v>6</v>
      </c>
      <c r="DK634" s="2" t="s">
        <v>6</v>
      </c>
      <c r="DL634" s="2" t="s">
        <v>6</v>
      </c>
      <c r="DM634" s="2" t="s">
        <v>6</v>
      </c>
      <c r="DN634" s="2">
        <v>0</v>
      </c>
      <c r="DO634" s="2">
        <v>0</v>
      </c>
      <c r="DP634" s="2">
        <v>1</v>
      </c>
      <c r="DQ634" s="2">
        <v>1</v>
      </c>
      <c r="DR634" s="2"/>
      <c r="DS634" s="2"/>
      <c r="DT634" s="2"/>
      <c r="DU634" s="2">
        <v>1013</v>
      </c>
      <c r="DV634" s="2" t="s">
        <v>115</v>
      </c>
      <c r="DW634" s="2" t="s">
        <v>115</v>
      </c>
      <c r="DX634" s="2">
        <v>1</v>
      </c>
      <c r="DY634" s="2"/>
      <c r="DZ634" s="2"/>
      <c r="EA634" s="2"/>
      <c r="EB634" s="2"/>
      <c r="EC634" s="2"/>
      <c r="ED634" s="2"/>
      <c r="EE634" s="2">
        <v>16510370</v>
      </c>
      <c r="EF634" s="2">
        <v>3</v>
      </c>
      <c r="EG634" s="2" t="s">
        <v>118</v>
      </c>
      <c r="EH634" s="2">
        <v>0</v>
      </c>
      <c r="EI634" s="2" t="s">
        <v>6</v>
      </c>
      <c r="EJ634" s="2">
        <v>2</v>
      </c>
      <c r="EK634" s="2">
        <v>108001</v>
      </c>
      <c r="EL634" s="2" t="s">
        <v>119</v>
      </c>
      <c r="EM634" s="2" t="s">
        <v>120</v>
      </c>
      <c r="EN634" s="2"/>
      <c r="EO634" s="2" t="s">
        <v>6</v>
      </c>
      <c r="EP634" s="2"/>
      <c r="EQ634" s="2">
        <v>131072</v>
      </c>
      <c r="ER634" s="2">
        <v>11.51</v>
      </c>
      <c r="ES634" s="2">
        <v>0.4</v>
      </c>
      <c r="ET634" s="2">
        <v>0</v>
      </c>
      <c r="EU634" s="2">
        <v>0</v>
      </c>
      <c r="EV634" s="2">
        <v>11.11</v>
      </c>
      <c r="EW634" s="2">
        <v>1.1200000000000001</v>
      </c>
      <c r="EX634" s="2">
        <v>0</v>
      </c>
      <c r="EY634" s="2">
        <v>0</v>
      </c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>
        <v>0</v>
      </c>
      <c r="FR634" s="2">
        <f t="shared" si="731"/>
        <v>0</v>
      </c>
      <c r="FS634" s="2">
        <v>0</v>
      </c>
      <c r="FT634" s="2"/>
      <c r="FU634" s="2"/>
      <c r="FV634" s="2"/>
      <c r="FW634" s="2"/>
      <c r="FX634" s="2">
        <v>95</v>
      </c>
      <c r="FY634" s="2">
        <v>65</v>
      </c>
      <c r="FZ634" s="2"/>
      <c r="GA634" s="2" t="s">
        <v>6</v>
      </c>
      <c r="GB634" s="2"/>
      <c r="GC634" s="2"/>
      <c r="GD634" s="2">
        <v>0</v>
      </c>
      <c r="GE634" s="2"/>
      <c r="GF634" s="2">
        <v>-878199649</v>
      </c>
      <c r="GG634" s="2">
        <v>2</v>
      </c>
      <c r="GH634" s="2">
        <v>1</v>
      </c>
      <c r="GI634" s="2">
        <v>-2</v>
      </c>
      <c r="GJ634" s="2">
        <v>0</v>
      </c>
      <c r="GK634" s="2">
        <f>ROUND(R634*(R12)/100,2)</f>
        <v>0</v>
      </c>
      <c r="GL634" s="2">
        <f t="shared" si="732"/>
        <v>0</v>
      </c>
      <c r="GM634" s="2">
        <f t="shared" si="733"/>
        <v>292.87</v>
      </c>
      <c r="GN634" s="2">
        <f t="shared" si="734"/>
        <v>0</v>
      </c>
      <c r="GO634" s="2">
        <f t="shared" si="735"/>
        <v>292.87</v>
      </c>
      <c r="GP634" s="2">
        <f t="shared" si="736"/>
        <v>0</v>
      </c>
      <c r="GQ634" s="2"/>
      <c r="GR634" s="2">
        <v>0</v>
      </c>
      <c r="GS634" s="2">
        <v>3</v>
      </c>
      <c r="GT634" s="2">
        <v>0</v>
      </c>
      <c r="GU634" s="2" t="s">
        <v>6</v>
      </c>
      <c r="GV634" s="2">
        <f t="shared" si="737"/>
        <v>0</v>
      </c>
      <c r="GW634" s="2">
        <v>1</v>
      </c>
      <c r="GX634" s="2">
        <f t="shared" si="738"/>
        <v>0</v>
      </c>
      <c r="GY634" s="2"/>
      <c r="GZ634" s="2"/>
      <c r="HA634" s="2">
        <v>0</v>
      </c>
      <c r="HB634" s="2">
        <v>0</v>
      </c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>
        <v>0</v>
      </c>
      <c r="IL634" s="2"/>
      <c r="IM634" s="2"/>
      <c r="IN634" s="2"/>
      <c r="IO634" s="2"/>
      <c r="IP634" s="2"/>
      <c r="IQ634" s="2"/>
      <c r="IR634" s="2"/>
      <c r="IS634" s="2"/>
      <c r="IT634" s="2"/>
      <c r="IU634" s="2"/>
    </row>
    <row r="635" spans="1:255" x14ac:dyDescent="0.2">
      <c r="A635">
        <v>17</v>
      </c>
      <c r="B635">
        <v>1</v>
      </c>
      <c r="C635">
        <f>ROW(SmtRes!A1296)</f>
        <v>1296</v>
      </c>
      <c r="D635">
        <f>ROW(EtalonRes!A1248)</f>
        <v>1248</v>
      </c>
      <c r="E635" t="s">
        <v>930</v>
      </c>
      <c r="F635" t="s">
        <v>931</v>
      </c>
      <c r="G635" t="s">
        <v>932</v>
      </c>
      <c r="H635" t="s">
        <v>115</v>
      </c>
      <c r="I635">
        <v>10</v>
      </c>
      <c r="J635">
        <v>0</v>
      </c>
      <c r="O635">
        <f t="shared" si="700"/>
        <v>755.06</v>
      </c>
      <c r="P635">
        <f t="shared" si="701"/>
        <v>26.24</v>
      </c>
      <c r="Q635">
        <f t="shared" si="702"/>
        <v>0</v>
      </c>
      <c r="R635">
        <f t="shared" si="703"/>
        <v>0</v>
      </c>
      <c r="S635">
        <f t="shared" si="704"/>
        <v>728.82</v>
      </c>
      <c r="T635">
        <f t="shared" si="705"/>
        <v>0</v>
      </c>
      <c r="U635">
        <f t="shared" si="706"/>
        <v>11.200000000000001</v>
      </c>
      <c r="V635">
        <f t="shared" si="707"/>
        <v>0</v>
      </c>
      <c r="W635">
        <f t="shared" si="708"/>
        <v>0</v>
      </c>
      <c r="X635">
        <f t="shared" si="709"/>
        <v>692.38</v>
      </c>
      <c r="Y635">
        <f t="shared" si="710"/>
        <v>473.73</v>
      </c>
      <c r="AA635">
        <v>16697019</v>
      </c>
      <c r="AB635">
        <f t="shared" si="711"/>
        <v>11.51</v>
      </c>
      <c r="AC635">
        <f t="shared" si="712"/>
        <v>0.4</v>
      </c>
      <c r="AD635">
        <f t="shared" si="713"/>
        <v>0</v>
      </c>
      <c r="AE635">
        <f t="shared" si="714"/>
        <v>0</v>
      </c>
      <c r="AF635">
        <f t="shared" si="715"/>
        <v>11.11</v>
      </c>
      <c r="AG635">
        <f t="shared" si="716"/>
        <v>0</v>
      </c>
      <c r="AH635">
        <f t="shared" si="717"/>
        <v>1.1200000000000001</v>
      </c>
      <c r="AI635">
        <f t="shared" si="718"/>
        <v>0</v>
      </c>
      <c r="AJ635">
        <f t="shared" si="719"/>
        <v>0</v>
      </c>
      <c r="AK635">
        <v>11.51</v>
      </c>
      <c r="AL635">
        <v>0.4</v>
      </c>
      <c r="AM635">
        <v>0</v>
      </c>
      <c r="AN635">
        <v>0</v>
      </c>
      <c r="AO635">
        <v>11.11</v>
      </c>
      <c r="AP635">
        <v>0</v>
      </c>
      <c r="AQ635">
        <v>1.1200000000000001</v>
      </c>
      <c r="AR635">
        <v>0</v>
      </c>
      <c r="AS635">
        <v>0</v>
      </c>
      <c r="AT635">
        <v>95</v>
      </c>
      <c r="AU635">
        <v>65</v>
      </c>
      <c r="AV635">
        <v>1</v>
      </c>
      <c r="AW635">
        <v>1</v>
      </c>
      <c r="AZ635">
        <v>6.56</v>
      </c>
      <c r="BA635">
        <v>6.56</v>
      </c>
      <c r="BB635">
        <v>6.56</v>
      </c>
      <c r="BC635">
        <v>6.56</v>
      </c>
      <c r="BD635" t="s">
        <v>6</v>
      </c>
      <c r="BE635" t="s">
        <v>6</v>
      </c>
      <c r="BF635" t="s">
        <v>6</v>
      </c>
      <c r="BG635" t="s">
        <v>6</v>
      </c>
      <c r="BH635">
        <v>0</v>
      </c>
      <c r="BI635">
        <v>2</v>
      </c>
      <c r="BJ635" t="s">
        <v>933</v>
      </c>
      <c r="BM635">
        <v>108001</v>
      </c>
      <c r="BN635">
        <v>0</v>
      </c>
      <c r="BO635" t="s">
        <v>6</v>
      </c>
      <c r="BP635">
        <v>0</v>
      </c>
      <c r="BQ635">
        <v>3</v>
      </c>
      <c r="BR635">
        <v>0</v>
      </c>
      <c r="BS635">
        <v>6.56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6</v>
      </c>
      <c r="BZ635">
        <v>95</v>
      </c>
      <c r="CA635">
        <v>65</v>
      </c>
      <c r="CF635">
        <v>0</v>
      </c>
      <c r="CG635">
        <v>0</v>
      </c>
      <c r="CM635">
        <v>0</v>
      </c>
      <c r="CN635" t="s">
        <v>6</v>
      </c>
      <c r="CO635">
        <v>0</v>
      </c>
      <c r="CP635">
        <f t="shared" si="720"/>
        <v>755.06000000000006</v>
      </c>
      <c r="CQ635">
        <f t="shared" si="721"/>
        <v>2.6240000000000001</v>
      </c>
      <c r="CR635">
        <f t="shared" si="722"/>
        <v>0</v>
      </c>
      <c r="CS635">
        <f t="shared" si="723"/>
        <v>0</v>
      </c>
      <c r="CT635">
        <f t="shared" si="724"/>
        <v>72.881599999999992</v>
      </c>
      <c r="CU635">
        <f t="shared" si="725"/>
        <v>0</v>
      </c>
      <c r="CV635">
        <f t="shared" si="726"/>
        <v>1.1200000000000001</v>
      </c>
      <c r="CW635">
        <f t="shared" si="727"/>
        <v>0</v>
      </c>
      <c r="CX635">
        <f t="shared" si="728"/>
        <v>0</v>
      </c>
      <c r="CY635">
        <f t="shared" si="729"/>
        <v>692.37900000000013</v>
      </c>
      <c r="CZ635">
        <f t="shared" si="730"/>
        <v>473.733</v>
      </c>
      <c r="DC635" t="s">
        <v>6</v>
      </c>
      <c r="DD635" t="s">
        <v>6</v>
      </c>
      <c r="DE635" t="s">
        <v>6</v>
      </c>
      <c r="DF635" t="s">
        <v>6</v>
      </c>
      <c r="DG635" t="s">
        <v>6</v>
      </c>
      <c r="DH635" t="s">
        <v>6</v>
      </c>
      <c r="DI635" t="s">
        <v>6</v>
      </c>
      <c r="DJ635" t="s">
        <v>6</v>
      </c>
      <c r="DK635" t="s">
        <v>6</v>
      </c>
      <c r="DL635" t="s">
        <v>6</v>
      </c>
      <c r="DM635" t="s">
        <v>6</v>
      </c>
      <c r="DN635">
        <v>0</v>
      </c>
      <c r="DO635">
        <v>0</v>
      </c>
      <c r="DP635">
        <v>1</v>
      </c>
      <c r="DQ635">
        <v>1</v>
      </c>
      <c r="DU635">
        <v>1013</v>
      </c>
      <c r="DV635" t="s">
        <v>115</v>
      </c>
      <c r="DW635" t="s">
        <v>115</v>
      </c>
      <c r="DX635">
        <v>1</v>
      </c>
      <c r="EE635">
        <v>16510370</v>
      </c>
      <c r="EF635">
        <v>3</v>
      </c>
      <c r="EG635" t="s">
        <v>118</v>
      </c>
      <c r="EH635">
        <v>0</v>
      </c>
      <c r="EI635" t="s">
        <v>6</v>
      </c>
      <c r="EJ635">
        <v>2</v>
      </c>
      <c r="EK635">
        <v>108001</v>
      </c>
      <c r="EL635" t="s">
        <v>119</v>
      </c>
      <c r="EM635" t="s">
        <v>120</v>
      </c>
      <c r="EO635" t="s">
        <v>6</v>
      </c>
      <c r="EQ635">
        <v>131072</v>
      </c>
      <c r="ER635">
        <v>11.51</v>
      </c>
      <c r="ES635">
        <v>0.4</v>
      </c>
      <c r="ET635">
        <v>0</v>
      </c>
      <c r="EU635">
        <v>0</v>
      </c>
      <c r="EV635">
        <v>11.11</v>
      </c>
      <c r="EW635">
        <v>1.1200000000000001</v>
      </c>
      <c r="EX635">
        <v>0</v>
      </c>
      <c r="EY635">
        <v>0</v>
      </c>
      <c r="FQ635">
        <v>0</v>
      </c>
      <c r="FR635">
        <f t="shared" si="731"/>
        <v>0</v>
      </c>
      <c r="FS635">
        <v>0</v>
      </c>
      <c r="FX635">
        <v>95</v>
      </c>
      <c r="FY635">
        <v>65</v>
      </c>
      <c r="GA635" t="s">
        <v>6</v>
      </c>
      <c r="GD635">
        <v>0</v>
      </c>
      <c r="GF635">
        <v>-878199649</v>
      </c>
      <c r="GG635">
        <v>1</v>
      </c>
      <c r="GH635">
        <v>1</v>
      </c>
      <c r="GI635">
        <v>4</v>
      </c>
      <c r="GJ635">
        <v>0</v>
      </c>
      <c r="GK635">
        <f>ROUND(R635*(S12)/100,2)</f>
        <v>0</v>
      </c>
      <c r="GL635">
        <f t="shared" si="732"/>
        <v>0</v>
      </c>
      <c r="GM635">
        <f t="shared" si="733"/>
        <v>1921.17</v>
      </c>
      <c r="GN635">
        <f t="shared" si="734"/>
        <v>0</v>
      </c>
      <c r="GO635">
        <f t="shared" si="735"/>
        <v>1921.17</v>
      </c>
      <c r="GP635">
        <f t="shared" si="736"/>
        <v>0</v>
      </c>
      <c r="GR635">
        <v>0</v>
      </c>
      <c r="GS635">
        <v>3</v>
      </c>
      <c r="GT635">
        <v>0</v>
      </c>
      <c r="GU635" t="s">
        <v>6</v>
      </c>
      <c r="GV635">
        <f t="shared" si="737"/>
        <v>0</v>
      </c>
      <c r="GW635">
        <v>1</v>
      </c>
      <c r="GX635">
        <f t="shared" si="738"/>
        <v>0</v>
      </c>
      <c r="HA635">
        <v>0</v>
      </c>
      <c r="HB635">
        <v>0</v>
      </c>
      <c r="IK635">
        <v>0</v>
      </c>
    </row>
    <row r="636" spans="1:255" x14ac:dyDescent="0.2">
      <c r="A636" s="2">
        <v>18</v>
      </c>
      <c r="B636" s="2">
        <v>1</v>
      </c>
      <c r="C636" s="2">
        <v>1291</v>
      </c>
      <c r="D636" s="2"/>
      <c r="E636" s="2" t="s">
        <v>934</v>
      </c>
      <c r="F636" s="2" t="s">
        <v>935</v>
      </c>
      <c r="G636" s="2" t="s">
        <v>936</v>
      </c>
      <c r="H636" s="2" t="s">
        <v>440</v>
      </c>
      <c r="I636" s="2">
        <f>I634*J636</f>
        <v>10</v>
      </c>
      <c r="J636" s="2">
        <v>1</v>
      </c>
      <c r="K636" s="2"/>
      <c r="L636" s="2"/>
      <c r="M636" s="2"/>
      <c r="N636" s="2"/>
      <c r="O636" s="2">
        <f t="shared" si="700"/>
        <v>3474.9</v>
      </c>
      <c r="P636" s="2">
        <f t="shared" si="701"/>
        <v>3474.9</v>
      </c>
      <c r="Q636" s="2">
        <f t="shared" si="702"/>
        <v>0</v>
      </c>
      <c r="R636" s="2">
        <f t="shared" si="703"/>
        <v>0</v>
      </c>
      <c r="S636" s="2">
        <f t="shared" si="704"/>
        <v>0</v>
      </c>
      <c r="T636" s="2">
        <f t="shared" si="705"/>
        <v>0</v>
      </c>
      <c r="U636" s="2">
        <f t="shared" si="706"/>
        <v>0</v>
      </c>
      <c r="V636" s="2">
        <f t="shared" si="707"/>
        <v>0</v>
      </c>
      <c r="W636" s="2">
        <f t="shared" si="708"/>
        <v>0</v>
      </c>
      <c r="X636" s="2">
        <f t="shared" si="709"/>
        <v>0</v>
      </c>
      <c r="Y636" s="2">
        <f t="shared" si="710"/>
        <v>0</v>
      </c>
      <c r="Z636" s="2"/>
      <c r="AA636" s="2">
        <v>16697018</v>
      </c>
      <c r="AB636" s="2">
        <f t="shared" si="711"/>
        <v>347.49</v>
      </c>
      <c r="AC636" s="2">
        <f t="shared" si="712"/>
        <v>347.49</v>
      </c>
      <c r="AD636" s="2">
        <f t="shared" si="713"/>
        <v>0</v>
      </c>
      <c r="AE636" s="2">
        <f t="shared" si="714"/>
        <v>0</v>
      </c>
      <c r="AF636" s="2">
        <f t="shared" si="715"/>
        <v>0</v>
      </c>
      <c r="AG636" s="2">
        <f t="shared" si="716"/>
        <v>0</v>
      </c>
      <c r="AH636" s="2">
        <f t="shared" si="717"/>
        <v>0</v>
      </c>
      <c r="AI636" s="2">
        <f t="shared" si="718"/>
        <v>0</v>
      </c>
      <c r="AJ636" s="2">
        <f t="shared" si="719"/>
        <v>0</v>
      </c>
      <c r="AK636" s="2">
        <v>347.49</v>
      </c>
      <c r="AL636" s="2">
        <v>347.49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95</v>
      </c>
      <c r="AU636" s="2">
        <v>65</v>
      </c>
      <c r="AV636" s="2">
        <v>1</v>
      </c>
      <c r="AW636" s="2">
        <v>1</v>
      </c>
      <c r="AX636" s="2"/>
      <c r="AY636" s="2"/>
      <c r="AZ636" s="2">
        <v>1</v>
      </c>
      <c r="BA636" s="2">
        <v>1</v>
      </c>
      <c r="BB636" s="2">
        <v>1</v>
      </c>
      <c r="BC636" s="2">
        <v>1</v>
      </c>
      <c r="BD636" s="2" t="s">
        <v>6</v>
      </c>
      <c r="BE636" s="2" t="s">
        <v>6</v>
      </c>
      <c r="BF636" s="2" t="s">
        <v>6</v>
      </c>
      <c r="BG636" s="2" t="s">
        <v>6</v>
      </c>
      <c r="BH636" s="2">
        <v>3</v>
      </c>
      <c r="BI636" s="2">
        <v>2</v>
      </c>
      <c r="BJ636" s="2" t="s">
        <v>937</v>
      </c>
      <c r="BK636" s="2"/>
      <c r="BL636" s="2"/>
      <c r="BM636" s="2">
        <v>108001</v>
      </c>
      <c r="BN636" s="2">
        <v>0</v>
      </c>
      <c r="BO636" s="2" t="s">
        <v>6</v>
      </c>
      <c r="BP636" s="2">
        <v>0</v>
      </c>
      <c r="BQ636" s="2">
        <v>3</v>
      </c>
      <c r="BR636" s="2">
        <v>0</v>
      </c>
      <c r="BS636" s="2">
        <v>1</v>
      </c>
      <c r="BT636" s="2">
        <v>1</v>
      </c>
      <c r="BU636" s="2">
        <v>1</v>
      </c>
      <c r="BV636" s="2">
        <v>1</v>
      </c>
      <c r="BW636" s="2">
        <v>1</v>
      </c>
      <c r="BX636" s="2">
        <v>1</v>
      </c>
      <c r="BY636" s="2" t="s">
        <v>6</v>
      </c>
      <c r="BZ636" s="2">
        <v>95</v>
      </c>
      <c r="CA636" s="2">
        <v>65</v>
      </c>
      <c r="CB636" s="2"/>
      <c r="CC636" s="2"/>
      <c r="CD636" s="2"/>
      <c r="CE636" s="2"/>
      <c r="CF636" s="2">
        <v>0</v>
      </c>
      <c r="CG636" s="2">
        <v>0</v>
      </c>
      <c r="CH636" s="2"/>
      <c r="CI636" s="2"/>
      <c r="CJ636" s="2"/>
      <c r="CK636" s="2"/>
      <c r="CL636" s="2"/>
      <c r="CM636" s="2">
        <v>0</v>
      </c>
      <c r="CN636" s="2" t="s">
        <v>6</v>
      </c>
      <c r="CO636" s="2">
        <v>0</v>
      </c>
      <c r="CP636" s="2">
        <f t="shared" si="720"/>
        <v>3474.9</v>
      </c>
      <c r="CQ636" s="2">
        <f t="shared" si="721"/>
        <v>347.49</v>
      </c>
      <c r="CR636" s="2">
        <f t="shared" si="722"/>
        <v>0</v>
      </c>
      <c r="CS636" s="2">
        <f t="shared" si="723"/>
        <v>0</v>
      </c>
      <c r="CT636" s="2">
        <f t="shared" si="724"/>
        <v>0</v>
      </c>
      <c r="CU636" s="2">
        <f t="shared" si="725"/>
        <v>0</v>
      </c>
      <c r="CV636" s="2">
        <f t="shared" si="726"/>
        <v>0</v>
      </c>
      <c r="CW636" s="2">
        <f t="shared" si="727"/>
        <v>0</v>
      </c>
      <c r="CX636" s="2">
        <f t="shared" si="728"/>
        <v>0</v>
      </c>
      <c r="CY636" s="2">
        <f t="shared" si="729"/>
        <v>0</v>
      </c>
      <c r="CZ636" s="2">
        <f t="shared" si="730"/>
        <v>0</v>
      </c>
      <c r="DA636" s="2"/>
      <c r="DB636" s="2"/>
      <c r="DC636" s="2" t="s">
        <v>6</v>
      </c>
      <c r="DD636" s="2" t="s">
        <v>6</v>
      </c>
      <c r="DE636" s="2" t="s">
        <v>6</v>
      </c>
      <c r="DF636" s="2" t="s">
        <v>6</v>
      </c>
      <c r="DG636" s="2" t="s">
        <v>6</v>
      </c>
      <c r="DH636" s="2" t="s">
        <v>6</v>
      </c>
      <c r="DI636" s="2" t="s">
        <v>6</v>
      </c>
      <c r="DJ636" s="2" t="s">
        <v>6</v>
      </c>
      <c r="DK636" s="2" t="s">
        <v>6</v>
      </c>
      <c r="DL636" s="2" t="s">
        <v>6</v>
      </c>
      <c r="DM636" s="2" t="s">
        <v>6</v>
      </c>
      <c r="DN636" s="2">
        <v>0</v>
      </c>
      <c r="DO636" s="2">
        <v>0</v>
      </c>
      <c r="DP636" s="2">
        <v>1</v>
      </c>
      <c r="DQ636" s="2">
        <v>1</v>
      </c>
      <c r="DR636" s="2"/>
      <c r="DS636" s="2"/>
      <c r="DT636" s="2"/>
      <c r="DU636" s="2">
        <v>1010</v>
      </c>
      <c r="DV636" s="2" t="s">
        <v>440</v>
      </c>
      <c r="DW636" s="2" t="s">
        <v>440</v>
      </c>
      <c r="DX636" s="2">
        <v>1</v>
      </c>
      <c r="DY636" s="2"/>
      <c r="DZ636" s="2"/>
      <c r="EA636" s="2"/>
      <c r="EB636" s="2"/>
      <c r="EC636" s="2"/>
      <c r="ED636" s="2"/>
      <c r="EE636" s="2">
        <v>16510370</v>
      </c>
      <c r="EF636" s="2">
        <v>3</v>
      </c>
      <c r="EG636" s="2" t="s">
        <v>118</v>
      </c>
      <c r="EH636" s="2">
        <v>0</v>
      </c>
      <c r="EI636" s="2" t="s">
        <v>6</v>
      </c>
      <c r="EJ636" s="2">
        <v>2</v>
      </c>
      <c r="EK636" s="2">
        <v>108001</v>
      </c>
      <c r="EL636" s="2" t="s">
        <v>119</v>
      </c>
      <c r="EM636" s="2" t="s">
        <v>120</v>
      </c>
      <c r="EN636" s="2"/>
      <c r="EO636" s="2" t="s">
        <v>6</v>
      </c>
      <c r="EP636" s="2"/>
      <c r="EQ636" s="2">
        <v>0</v>
      </c>
      <c r="ER636" s="2">
        <v>347.49</v>
      </c>
      <c r="ES636" s="2">
        <v>347.49</v>
      </c>
      <c r="ET636" s="2">
        <v>0</v>
      </c>
      <c r="EU636" s="2">
        <v>0</v>
      </c>
      <c r="EV636" s="2">
        <v>0</v>
      </c>
      <c r="EW636" s="2">
        <v>0</v>
      </c>
      <c r="EX636" s="2">
        <v>0</v>
      </c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>
        <v>0</v>
      </c>
      <c r="FR636" s="2">
        <f t="shared" si="731"/>
        <v>0</v>
      </c>
      <c r="FS636" s="2">
        <v>0</v>
      </c>
      <c r="FT636" s="2"/>
      <c r="FU636" s="2"/>
      <c r="FV636" s="2"/>
      <c r="FW636" s="2"/>
      <c r="FX636" s="2">
        <v>95</v>
      </c>
      <c r="FY636" s="2">
        <v>65</v>
      </c>
      <c r="FZ636" s="2"/>
      <c r="GA636" s="2" t="s">
        <v>6</v>
      </c>
      <c r="GB636" s="2"/>
      <c r="GC636" s="2"/>
      <c r="GD636" s="2">
        <v>0</v>
      </c>
      <c r="GE636" s="2"/>
      <c r="GF636" s="2">
        <v>180669716</v>
      </c>
      <c r="GG636" s="2">
        <v>2</v>
      </c>
      <c r="GH636" s="2">
        <v>1</v>
      </c>
      <c r="GI636" s="2">
        <v>-2</v>
      </c>
      <c r="GJ636" s="2">
        <v>0</v>
      </c>
      <c r="GK636" s="2">
        <f>ROUND(R636*(R12)/100,2)</f>
        <v>0</v>
      </c>
      <c r="GL636" s="2">
        <f t="shared" si="732"/>
        <v>0</v>
      </c>
      <c r="GM636" s="2">
        <f t="shared" si="733"/>
        <v>3474.9</v>
      </c>
      <c r="GN636" s="2">
        <f t="shared" si="734"/>
        <v>0</v>
      </c>
      <c r="GO636" s="2">
        <f t="shared" si="735"/>
        <v>3474.9</v>
      </c>
      <c r="GP636" s="2">
        <f t="shared" si="736"/>
        <v>0</v>
      </c>
      <c r="GQ636" s="2"/>
      <c r="GR636" s="2">
        <v>0</v>
      </c>
      <c r="GS636" s="2">
        <v>3</v>
      </c>
      <c r="GT636" s="2">
        <v>0</v>
      </c>
      <c r="GU636" s="2" t="s">
        <v>6</v>
      </c>
      <c r="GV636" s="2">
        <f t="shared" si="737"/>
        <v>0</v>
      </c>
      <c r="GW636" s="2">
        <v>1</v>
      </c>
      <c r="GX636" s="2">
        <f t="shared" si="738"/>
        <v>0</v>
      </c>
      <c r="GY636" s="2"/>
      <c r="GZ636" s="2"/>
      <c r="HA636" s="2">
        <v>0</v>
      </c>
      <c r="HB636" s="2">
        <v>0</v>
      </c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>
        <v>0</v>
      </c>
      <c r="IL636" s="2"/>
      <c r="IM636" s="2"/>
      <c r="IN636" s="2"/>
      <c r="IO636" s="2"/>
      <c r="IP636" s="2"/>
      <c r="IQ636" s="2"/>
      <c r="IR636" s="2"/>
      <c r="IS636" s="2"/>
      <c r="IT636" s="2"/>
      <c r="IU636" s="2"/>
    </row>
    <row r="637" spans="1:255" x14ac:dyDescent="0.2">
      <c r="A637">
        <v>18</v>
      </c>
      <c r="B637">
        <v>1</v>
      </c>
      <c r="C637">
        <v>1295</v>
      </c>
      <c r="E637" t="s">
        <v>934</v>
      </c>
      <c r="F637" t="s">
        <v>935</v>
      </c>
      <c r="G637" t="s">
        <v>936</v>
      </c>
      <c r="H637" t="s">
        <v>440</v>
      </c>
      <c r="I637">
        <f>I635*J637</f>
        <v>10</v>
      </c>
      <c r="J637">
        <v>1</v>
      </c>
      <c r="O637">
        <f t="shared" si="700"/>
        <v>22795.34</v>
      </c>
      <c r="P637">
        <f t="shared" si="701"/>
        <v>22795.34</v>
      </c>
      <c r="Q637">
        <f t="shared" si="702"/>
        <v>0</v>
      </c>
      <c r="R637">
        <f t="shared" si="703"/>
        <v>0</v>
      </c>
      <c r="S637">
        <f t="shared" si="704"/>
        <v>0</v>
      </c>
      <c r="T637">
        <f t="shared" si="705"/>
        <v>0</v>
      </c>
      <c r="U637">
        <f t="shared" si="706"/>
        <v>0</v>
      </c>
      <c r="V637">
        <f t="shared" si="707"/>
        <v>0</v>
      </c>
      <c r="W637">
        <f t="shared" si="708"/>
        <v>0</v>
      </c>
      <c r="X637">
        <f t="shared" si="709"/>
        <v>0</v>
      </c>
      <c r="Y637">
        <f t="shared" si="710"/>
        <v>0</v>
      </c>
      <c r="AA637">
        <v>16697019</v>
      </c>
      <c r="AB637">
        <f t="shared" si="711"/>
        <v>347.49</v>
      </c>
      <c r="AC637">
        <f t="shared" si="712"/>
        <v>347.49</v>
      </c>
      <c r="AD637">
        <f t="shared" si="713"/>
        <v>0</v>
      </c>
      <c r="AE637">
        <f t="shared" si="714"/>
        <v>0</v>
      </c>
      <c r="AF637">
        <f t="shared" si="715"/>
        <v>0</v>
      </c>
      <c r="AG637">
        <f t="shared" si="716"/>
        <v>0</v>
      </c>
      <c r="AH637">
        <f t="shared" si="717"/>
        <v>0</v>
      </c>
      <c r="AI637">
        <f t="shared" si="718"/>
        <v>0</v>
      </c>
      <c r="AJ637">
        <f t="shared" si="719"/>
        <v>0</v>
      </c>
      <c r="AK637">
        <v>347.49</v>
      </c>
      <c r="AL637">
        <v>347.49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95</v>
      </c>
      <c r="AU637">
        <v>65</v>
      </c>
      <c r="AV637">
        <v>1</v>
      </c>
      <c r="AW637">
        <v>1</v>
      </c>
      <c r="AZ637">
        <v>6.56</v>
      </c>
      <c r="BA637">
        <v>1</v>
      </c>
      <c r="BB637">
        <v>1</v>
      </c>
      <c r="BC637">
        <v>6.56</v>
      </c>
      <c r="BD637" t="s">
        <v>6</v>
      </c>
      <c r="BE637" t="s">
        <v>6</v>
      </c>
      <c r="BF637" t="s">
        <v>6</v>
      </c>
      <c r="BG637" t="s">
        <v>6</v>
      </c>
      <c r="BH637">
        <v>3</v>
      </c>
      <c r="BI637">
        <v>2</v>
      </c>
      <c r="BJ637" t="s">
        <v>937</v>
      </c>
      <c r="BM637">
        <v>108001</v>
      </c>
      <c r="BN637">
        <v>0</v>
      </c>
      <c r="BO637" t="s">
        <v>6</v>
      </c>
      <c r="BP637">
        <v>0</v>
      </c>
      <c r="BQ637">
        <v>3</v>
      </c>
      <c r="BR637">
        <v>0</v>
      </c>
      <c r="BS637">
        <v>1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6</v>
      </c>
      <c r="BZ637">
        <v>95</v>
      </c>
      <c r="CA637">
        <v>65</v>
      </c>
      <c r="CF637">
        <v>0</v>
      </c>
      <c r="CG637">
        <v>0</v>
      </c>
      <c r="CM637">
        <v>0</v>
      </c>
      <c r="CN637" t="s">
        <v>6</v>
      </c>
      <c r="CO637">
        <v>0</v>
      </c>
      <c r="CP637">
        <f t="shared" si="720"/>
        <v>22795.34</v>
      </c>
      <c r="CQ637">
        <f t="shared" si="721"/>
        <v>2279.5344</v>
      </c>
      <c r="CR637">
        <f t="shared" si="722"/>
        <v>0</v>
      </c>
      <c r="CS637">
        <f t="shared" si="723"/>
        <v>0</v>
      </c>
      <c r="CT637">
        <f t="shared" si="724"/>
        <v>0</v>
      </c>
      <c r="CU637">
        <f t="shared" si="725"/>
        <v>0</v>
      </c>
      <c r="CV637">
        <f t="shared" si="726"/>
        <v>0</v>
      </c>
      <c r="CW637">
        <f t="shared" si="727"/>
        <v>0</v>
      </c>
      <c r="CX637">
        <f t="shared" si="728"/>
        <v>0</v>
      </c>
      <c r="CY637">
        <f t="shared" si="729"/>
        <v>0</v>
      </c>
      <c r="CZ637">
        <f t="shared" si="730"/>
        <v>0</v>
      </c>
      <c r="DC637" t="s">
        <v>6</v>
      </c>
      <c r="DD637" t="s">
        <v>6</v>
      </c>
      <c r="DE637" t="s">
        <v>6</v>
      </c>
      <c r="DF637" t="s">
        <v>6</v>
      </c>
      <c r="DG637" t="s">
        <v>6</v>
      </c>
      <c r="DH637" t="s">
        <v>6</v>
      </c>
      <c r="DI637" t="s">
        <v>6</v>
      </c>
      <c r="DJ637" t="s">
        <v>6</v>
      </c>
      <c r="DK637" t="s">
        <v>6</v>
      </c>
      <c r="DL637" t="s">
        <v>6</v>
      </c>
      <c r="DM637" t="s">
        <v>6</v>
      </c>
      <c r="DN637">
        <v>0</v>
      </c>
      <c r="DO637">
        <v>0</v>
      </c>
      <c r="DP637">
        <v>1</v>
      </c>
      <c r="DQ637">
        <v>1</v>
      </c>
      <c r="DU637">
        <v>1010</v>
      </c>
      <c r="DV637" t="s">
        <v>440</v>
      </c>
      <c r="DW637" t="s">
        <v>440</v>
      </c>
      <c r="DX637">
        <v>1</v>
      </c>
      <c r="EE637">
        <v>16510370</v>
      </c>
      <c r="EF637">
        <v>3</v>
      </c>
      <c r="EG637" t="s">
        <v>118</v>
      </c>
      <c r="EH637">
        <v>0</v>
      </c>
      <c r="EI637" t="s">
        <v>6</v>
      </c>
      <c r="EJ637">
        <v>2</v>
      </c>
      <c r="EK637">
        <v>108001</v>
      </c>
      <c r="EL637" t="s">
        <v>119</v>
      </c>
      <c r="EM637" t="s">
        <v>120</v>
      </c>
      <c r="EO637" t="s">
        <v>6</v>
      </c>
      <c r="EQ637">
        <v>0</v>
      </c>
      <c r="ER637">
        <v>347.49</v>
      </c>
      <c r="ES637">
        <v>347.49</v>
      </c>
      <c r="ET637">
        <v>0</v>
      </c>
      <c r="EU637">
        <v>0</v>
      </c>
      <c r="EV637">
        <v>0</v>
      </c>
      <c r="EW637">
        <v>0</v>
      </c>
      <c r="EX637">
        <v>0</v>
      </c>
      <c r="FQ637">
        <v>0</v>
      </c>
      <c r="FR637">
        <f t="shared" si="731"/>
        <v>0</v>
      </c>
      <c r="FS637">
        <v>0</v>
      </c>
      <c r="FX637">
        <v>95</v>
      </c>
      <c r="FY637">
        <v>65</v>
      </c>
      <c r="GA637" t="s">
        <v>6</v>
      </c>
      <c r="GD637">
        <v>0</v>
      </c>
      <c r="GF637">
        <v>180669716</v>
      </c>
      <c r="GG637">
        <v>1</v>
      </c>
      <c r="GH637">
        <v>1</v>
      </c>
      <c r="GI637">
        <v>4</v>
      </c>
      <c r="GJ637">
        <v>0</v>
      </c>
      <c r="GK637">
        <f>ROUND(R637*(S12)/100,2)</f>
        <v>0</v>
      </c>
      <c r="GL637">
        <f t="shared" si="732"/>
        <v>0</v>
      </c>
      <c r="GM637">
        <f t="shared" si="733"/>
        <v>22795.34</v>
      </c>
      <c r="GN637">
        <f t="shared" si="734"/>
        <v>0</v>
      </c>
      <c r="GO637">
        <f t="shared" si="735"/>
        <v>22795.34</v>
      </c>
      <c r="GP637">
        <f t="shared" si="736"/>
        <v>0</v>
      </c>
      <c r="GR637">
        <v>0</v>
      </c>
      <c r="GS637">
        <v>3</v>
      </c>
      <c r="GT637">
        <v>0</v>
      </c>
      <c r="GU637" t="s">
        <v>6</v>
      </c>
      <c r="GV637">
        <f t="shared" si="737"/>
        <v>0</v>
      </c>
      <c r="GW637">
        <v>1</v>
      </c>
      <c r="GX637">
        <f t="shared" si="738"/>
        <v>0</v>
      </c>
      <c r="HA637">
        <v>0</v>
      </c>
      <c r="HB637">
        <v>0</v>
      </c>
      <c r="IK637">
        <v>0</v>
      </c>
    </row>
    <row r="639" spans="1:255" x14ac:dyDescent="0.2">
      <c r="A639" s="3">
        <v>51</v>
      </c>
      <c r="B639" s="3">
        <f>B578</f>
        <v>1</v>
      </c>
      <c r="C639" s="3">
        <f>A578</f>
        <v>4</v>
      </c>
      <c r="D639" s="3">
        <f>ROW(A578)</f>
        <v>578</v>
      </c>
      <c r="E639" s="3"/>
      <c r="F639" s="3" t="str">
        <f>IF(F578&lt;&gt;"",F578,"")</f>
        <v>Новый раздел</v>
      </c>
      <c r="G639" s="3" t="str">
        <f>IF(G578&lt;&gt;"",G578,"")</f>
        <v>Система электроснабжения</v>
      </c>
      <c r="H639" s="3">
        <v>0</v>
      </c>
      <c r="I639" s="3"/>
      <c r="J639" s="3"/>
      <c r="K639" s="3"/>
      <c r="L639" s="3"/>
      <c r="M639" s="3"/>
      <c r="N639" s="3"/>
      <c r="O639" s="3">
        <f t="shared" ref="O639:T639" si="739">ROUND(AB639,2)</f>
        <v>87353.79</v>
      </c>
      <c r="P639" s="3">
        <f t="shared" si="739"/>
        <v>84196.85</v>
      </c>
      <c r="Q639" s="3">
        <f t="shared" si="739"/>
        <v>105.4</v>
      </c>
      <c r="R639" s="3">
        <f t="shared" si="739"/>
        <v>8.18</v>
      </c>
      <c r="S639" s="3">
        <f t="shared" si="739"/>
        <v>3051.54</v>
      </c>
      <c r="T639" s="3">
        <f t="shared" si="739"/>
        <v>0</v>
      </c>
      <c r="U639" s="3">
        <f>AH639</f>
        <v>317.63080000000002</v>
      </c>
      <c r="V639" s="3">
        <f>AI639</f>
        <v>0.64129999999999998</v>
      </c>
      <c r="W639" s="3">
        <f>ROUND(AJ639,2)</f>
        <v>0</v>
      </c>
      <c r="X639" s="3">
        <f>ROUND(AK639,2)</f>
        <v>2907.27</v>
      </c>
      <c r="Y639" s="3">
        <f>ROUND(AL639,2)</f>
        <v>1988.17</v>
      </c>
      <c r="Z639" s="3"/>
      <c r="AA639" s="3"/>
      <c r="AB639" s="3">
        <f>ROUND(SUMIF(AA582:AA637,"=16697018",O582:O637),2)</f>
        <v>87353.79</v>
      </c>
      <c r="AC639" s="3">
        <f>ROUND(SUMIF(AA582:AA637,"=16697018",P582:P637),2)</f>
        <v>84196.85</v>
      </c>
      <c r="AD639" s="3">
        <f>ROUND(SUMIF(AA582:AA637,"=16697018",Q582:Q637),2)</f>
        <v>105.4</v>
      </c>
      <c r="AE639" s="3">
        <f>ROUND(SUMIF(AA582:AA637,"=16697018",R582:R637),2)</f>
        <v>8.18</v>
      </c>
      <c r="AF639" s="3">
        <f>ROUND(SUMIF(AA582:AA637,"=16697018",S582:S637),2)</f>
        <v>3051.54</v>
      </c>
      <c r="AG639" s="3">
        <f>ROUND(SUMIF(AA582:AA637,"=16697018",T582:T637),2)</f>
        <v>0</v>
      </c>
      <c r="AH639" s="3">
        <f>SUMIF(AA582:AA637,"=16697018",U582:U637)</f>
        <v>317.63080000000002</v>
      </c>
      <c r="AI639" s="3">
        <f>SUMIF(AA582:AA637,"=16697018",V582:V637)</f>
        <v>0.64129999999999998</v>
      </c>
      <c r="AJ639" s="3">
        <f>ROUND(SUMIF(AA582:AA637,"=16697018",W582:W637),2)</f>
        <v>0</v>
      </c>
      <c r="AK639" s="3">
        <f>ROUND(SUMIF(AA582:AA637,"=16697018",X582:X637),2)</f>
        <v>2907.27</v>
      </c>
      <c r="AL639" s="3">
        <f>ROUND(SUMIF(AA582:AA637,"=16697018",Y582:Y637),2)</f>
        <v>1988.17</v>
      </c>
      <c r="AM639" s="3"/>
      <c r="AN639" s="3"/>
      <c r="AO639" s="3">
        <f t="shared" ref="AO639:BC639" si="740">ROUND(BX639,2)</f>
        <v>0</v>
      </c>
      <c r="AP639" s="3">
        <f t="shared" si="740"/>
        <v>0</v>
      </c>
      <c r="AQ639" s="3">
        <f t="shared" si="740"/>
        <v>0</v>
      </c>
      <c r="AR639" s="3">
        <f t="shared" si="740"/>
        <v>92249.23</v>
      </c>
      <c r="AS639" s="3">
        <f t="shared" si="740"/>
        <v>34.159999999999997</v>
      </c>
      <c r="AT639" s="3">
        <f t="shared" si="740"/>
        <v>92215.07</v>
      </c>
      <c r="AU639" s="3">
        <f t="shared" si="740"/>
        <v>0</v>
      </c>
      <c r="AV639" s="3">
        <f t="shared" si="740"/>
        <v>84196.85</v>
      </c>
      <c r="AW639" s="3">
        <f t="shared" si="740"/>
        <v>84196.85</v>
      </c>
      <c r="AX639" s="3">
        <f t="shared" si="740"/>
        <v>0</v>
      </c>
      <c r="AY639" s="3">
        <f t="shared" si="740"/>
        <v>84196.85</v>
      </c>
      <c r="AZ639" s="3">
        <f t="shared" si="740"/>
        <v>0</v>
      </c>
      <c r="BA639" s="3">
        <f t="shared" si="740"/>
        <v>0</v>
      </c>
      <c r="BB639" s="3">
        <f t="shared" si="740"/>
        <v>0</v>
      </c>
      <c r="BC639" s="3">
        <f t="shared" si="740"/>
        <v>0</v>
      </c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>
        <f>ROUND(SUMIF(AA582:AA637,"=16697018",FQ582:FQ637),2)</f>
        <v>0</v>
      </c>
      <c r="BY639" s="3">
        <f>ROUND(SUMIF(AA582:AA637,"=16697018",FR582:FR637),2)</f>
        <v>0</v>
      </c>
      <c r="BZ639" s="3">
        <f>ROUND(SUMIF(AA582:AA637,"=16697018",GL582:GL637),2)</f>
        <v>0</v>
      </c>
      <c r="CA639" s="3">
        <f>ROUND(SUMIF(AA582:AA637,"=16697018",GM582:GM637),2)</f>
        <v>92249.23</v>
      </c>
      <c r="CB639" s="3">
        <f>ROUND(SUMIF(AA582:AA637,"=16697018",GN582:GN637),2)</f>
        <v>34.159999999999997</v>
      </c>
      <c r="CC639" s="3">
        <f>ROUND(SUMIF(AA582:AA637,"=16697018",GO582:GO637),2)</f>
        <v>92215.07</v>
      </c>
      <c r="CD639" s="3">
        <f>ROUND(SUMIF(AA582:AA637,"=16697018",GP582:GP637),2)</f>
        <v>0</v>
      </c>
      <c r="CE639" s="3">
        <f>AC639-BX639</f>
        <v>84196.85</v>
      </c>
      <c r="CF639" s="3">
        <f>AC639-BY639</f>
        <v>84196.85</v>
      </c>
      <c r="CG639" s="3">
        <f>BX639-BZ639</f>
        <v>0</v>
      </c>
      <c r="CH639" s="3">
        <f>AC639-BX639-BY639+BZ639</f>
        <v>84196.85</v>
      </c>
      <c r="CI639" s="3">
        <f>BY639-BZ639</f>
        <v>0</v>
      </c>
      <c r="CJ639" s="3">
        <f>ROUND(SUMIF(AA582:AA637,"=16697018",GX582:GX637),2)</f>
        <v>0</v>
      </c>
      <c r="CK639" s="3">
        <f>ROUND(SUMIF(AA582:AA637,"=16697018",GY582:GY637),2)</f>
        <v>0</v>
      </c>
      <c r="CL639" s="3">
        <f>ROUND(SUMIF(AA582:AA637,"=16697018",GZ582:GZ637),2)</f>
        <v>0</v>
      </c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4">
        <f t="shared" ref="DG639:DL639" si="741">ROUND(DT639,2)</f>
        <v>573040.72</v>
      </c>
      <c r="DH639" s="4">
        <f t="shared" si="741"/>
        <v>552331.19999999995</v>
      </c>
      <c r="DI639" s="4">
        <f t="shared" si="741"/>
        <v>691.4</v>
      </c>
      <c r="DJ639" s="4">
        <f t="shared" si="741"/>
        <v>53.7</v>
      </c>
      <c r="DK639" s="4">
        <f t="shared" si="741"/>
        <v>20018.12</v>
      </c>
      <c r="DL639" s="4">
        <f t="shared" si="741"/>
        <v>0</v>
      </c>
      <c r="DM639" s="4">
        <f>DZ639</f>
        <v>317.63080000000002</v>
      </c>
      <c r="DN639" s="4">
        <f>EA639</f>
        <v>0.64129999999999998</v>
      </c>
      <c r="DO639" s="4">
        <f>ROUND(EB639,2)</f>
        <v>0</v>
      </c>
      <c r="DP639" s="4">
        <f>ROUND(EC639,2)</f>
        <v>19071.689999999999</v>
      </c>
      <c r="DQ639" s="4">
        <f>ROUND(ED639,2)</f>
        <v>13042.35</v>
      </c>
      <c r="DR639" s="4"/>
      <c r="DS639" s="4"/>
      <c r="DT639" s="4">
        <f>ROUND(SUMIF(AA582:AA637,"=16697019",O582:O637),2)</f>
        <v>573040.72</v>
      </c>
      <c r="DU639" s="4">
        <f>ROUND(SUMIF(AA582:AA637,"=16697019",P582:P637),2)</f>
        <v>552331.19999999995</v>
      </c>
      <c r="DV639" s="4">
        <f>ROUND(SUMIF(AA582:AA637,"=16697019",Q582:Q637),2)</f>
        <v>691.4</v>
      </c>
      <c r="DW639" s="4">
        <f>ROUND(SUMIF(AA582:AA637,"=16697019",R582:R637),2)</f>
        <v>53.7</v>
      </c>
      <c r="DX639" s="4">
        <f>ROUND(SUMIF(AA582:AA637,"=16697019",S582:S637),2)</f>
        <v>20018.12</v>
      </c>
      <c r="DY639" s="4">
        <f>ROUND(SUMIF(AA582:AA637,"=16697019",T582:T637),2)</f>
        <v>0</v>
      </c>
      <c r="DZ639" s="4">
        <f>SUMIF(AA582:AA637,"=16697019",U582:U637)</f>
        <v>317.63080000000002</v>
      </c>
      <c r="EA639" s="4">
        <f>SUMIF(AA582:AA637,"=16697019",V582:V637)</f>
        <v>0.64129999999999998</v>
      </c>
      <c r="EB639" s="4">
        <f>ROUND(SUMIF(AA582:AA637,"=16697019",W582:W637),2)</f>
        <v>0</v>
      </c>
      <c r="EC639" s="4">
        <f>ROUND(SUMIF(AA582:AA637,"=16697019",X582:X637),2)</f>
        <v>19071.689999999999</v>
      </c>
      <c r="ED639" s="4">
        <f>ROUND(SUMIF(AA582:AA637,"=16697019",Y582:Y637),2)</f>
        <v>13042.35</v>
      </c>
      <c r="EE639" s="4"/>
      <c r="EF639" s="4"/>
      <c r="EG639" s="4">
        <f t="shared" ref="EG639:EU639" si="742">ROUND(FP639,2)</f>
        <v>0</v>
      </c>
      <c r="EH639" s="4">
        <f t="shared" si="742"/>
        <v>0</v>
      </c>
      <c r="EI639" s="4">
        <f t="shared" si="742"/>
        <v>0</v>
      </c>
      <c r="EJ639" s="4">
        <f t="shared" si="742"/>
        <v>605154.76</v>
      </c>
      <c r="EK639" s="4">
        <f t="shared" si="742"/>
        <v>224.16</v>
      </c>
      <c r="EL639" s="4">
        <f t="shared" si="742"/>
        <v>604930.6</v>
      </c>
      <c r="EM639" s="4">
        <f t="shared" si="742"/>
        <v>0</v>
      </c>
      <c r="EN639" s="4">
        <f t="shared" si="742"/>
        <v>552331.19999999995</v>
      </c>
      <c r="EO639" s="4">
        <f t="shared" si="742"/>
        <v>552331.19999999995</v>
      </c>
      <c r="EP639" s="4">
        <f t="shared" si="742"/>
        <v>0</v>
      </c>
      <c r="EQ639" s="4">
        <f t="shared" si="742"/>
        <v>552331.19999999995</v>
      </c>
      <c r="ER639" s="4">
        <f t="shared" si="742"/>
        <v>0</v>
      </c>
      <c r="ES639" s="4">
        <f t="shared" si="742"/>
        <v>0</v>
      </c>
      <c r="ET639" s="4">
        <f t="shared" si="742"/>
        <v>0</v>
      </c>
      <c r="EU639" s="4">
        <f t="shared" si="742"/>
        <v>0</v>
      </c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>
        <f>ROUND(SUMIF(AA582:AA637,"=16697019",FQ582:FQ637),2)</f>
        <v>0</v>
      </c>
      <c r="FQ639" s="4">
        <f>ROUND(SUMIF(AA582:AA637,"=16697019",FR582:FR637),2)</f>
        <v>0</v>
      </c>
      <c r="FR639" s="4">
        <f>ROUND(SUMIF(AA582:AA637,"=16697019",GL582:GL637),2)</f>
        <v>0</v>
      </c>
      <c r="FS639" s="4">
        <f>ROUND(SUMIF(AA582:AA637,"=16697019",GM582:GM637),2)</f>
        <v>605154.76</v>
      </c>
      <c r="FT639" s="4">
        <f>ROUND(SUMIF(AA582:AA637,"=16697019",GN582:GN637),2)</f>
        <v>224.16</v>
      </c>
      <c r="FU639" s="4">
        <f>ROUND(SUMIF(AA582:AA637,"=16697019",GO582:GO637),2)</f>
        <v>604930.6</v>
      </c>
      <c r="FV639" s="4">
        <f>ROUND(SUMIF(AA582:AA637,"=16697019",GP582:GP637),2)</f>
        <v>0</v>
      </c>
      <c r="FW639" s="4">
        <f>DU639-FP639</f>
        <v>552331.19999999995</v>
      </c>
      <c r="FX639" s="4">
        <f>DU639-FQ639</f>
        <v>552331.19999999995</v>
      </c>
      <c r="FY639" s="4">
        <f>FP639-FR639</f>
        <v>0</v>
      </c>
      <c r="FZ639" s="4">
        <f>DU639-FP639-FQ639+FR639</f>
        <v>552331.19999999995</v>
      </c>
      <c r="GA639" s="4">
        <f>FQ639-FR639</f>
        <v>0</v>
      </c>
      <c r="GB639" s="4">
        <f>ROUND(SUMIF(AA582:AA637,"=16697019",GX582:GX637),2)</f>
        <v>0</v>
      </c>
      <c r="GC639" s="4">
        <f>ROUND(SUMIF(AA582:AA637,"=16697019",GY582:GY637),2)</f>
        <v>0</v>
      </c>
      <c r="GD639" s="4">
        <f>ROUND(SUMIF(AA582:AA637,"=16697019",GZ582:GZ637),2)</f>
        <v>0</v>
      </c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>
        <v>0</v>
      </c>
    </row>
    <row r="641" spans="1:23" x14ac:dyDescent="0.2">
      <c r="A641" s="5">
        <v>50</v>
      </c>
      <c r="B641" s="5">
        <v>0</v>
      </c>
      <c r="C641" s="5">
        <v>0</v>
      </c>
      <c r="D641" s="5">
        <v>1</v>
      </c>
      <c r="E641" s="5">
        <v>201</v>
      </c>
      <c r="F641" s="5">
        <f>ROUND(Source!O639,O641)</f>
        <v>87353.79</v>
      </c>
      <c r="G641" s="5" t="s">
        <v>189</v>
      </c>
      <c r="H641" s="5" t="s">
        <v>190</v>
      </c>
      <c r="I641" s="5"/>
      <c r="J641" s="5"/>
      <c r="K641" s="5">
        <v>201</v>
      </c>
      <c r="L641" s="5">
        <v>1</v>
      </c>
      <c r="M641" s="5">
        <v>3</v>
      </c>
      <c r="N641" s="5" t="s">
        <v>6</v>
      </c>
      <c r="O641" s="5">
        <v>2</v>
      </c>
      <c r="P641" s="5">
        <f>ROUND(Source!DG639,O641)</f>
        <v>573040.72</v>
      </c>
      <c r="Q641" s="5"/>
      <c r="R641" s="5"/>
      <c r="S641" s="5"/>
      <c r="T641" s="5"/>
      <c r="U641" s="5"/>
      <c r="V641" s="5"/>
      <c r="W641" s="5"/>
    </row>
    <row r="642" spans="1:23" x14ac:dyDescent="0.2">
      <c r="A642" s="5">
        <v>50</v>
      </c>
      <c r="B642" s="5">
        <v>0</v>
      </c>
      <c r="C642" s="5">
        <v>0</v>
      </c>
      <c r="D642" s="5">
        <v>1</v>
      </c>
      <c r="E642" s="5">
        <v>202</v>
      </c>
      <c r="F642" s="5">
        <f>ROUND(Source!P639,O642)</f>
        <v>84196.85</v>
      </c>
      <c r="G642" s="5" t="s">
        <v>191</v>
      </c>
      <c r="H642" s="5" t="s">
        <v>192</v>
      </c>
      <c r="I642" s="5"/>
      <c r="J642" s="5"/>
      <c r="K642" s="5">
        <v>202</v>
      </c>
      <c r="L642" s="5">
        <v>2</v>
      </c>
      <c r="M642" s="5">
        <v>3</v>
      </c>
      <c r="N642" s="5" t="s">
        <v>6</v>
      </c>
      <c r="O642" s="5">
        <v>2</v>
      </c>
      <c r="P642" s="5">
        <f>ROUND(Source!DH639,O642)</f>
        <v>552331.19999999995</v>
      </c>
      <c r="Q642" s="5"/>
      <c r="R642" s="5"/>
      <c r="S642" s="5"/>
      <c r="T642" s="5"/>
      <c r="U642" s="5"/>
      <c r="V642" s="5"/>
      <c r="W642" s="5"/>
    </row>
    <row r="643" spans="1:23" x14ac:dyDescent="0.2">
      <c r="A643" s="5">
        <v>50</v>
      </c>
      <c r="B643" s="5">
        <v>0</v>
      </c>
      <c r="C643" s="5">
        <v>0</v>
      </c>
      <c r="D643" s="5">
        <v>1</v>
      </c>
      <c r="E643" s="5">
        <v>222</v>
      </c>
      <c r="F643" s="5">
        <f>ROUND(Source!AO639,O643)</f>
        <v>0</v>
      </c>
      <c r="G643" s="5" t="s">
        <v>193</v>
      </c>
      <c r="H643" s="5" t="s">
        <v>194</v>
      </c>
      <c r="I643" s="5"/>
      <c r="J643" s="5"/>
      <c r="K643" s="5">
        <v>222</v>
      </c>
      <c r="L643" s="5">
        <v>3</v>
      </c>
      <c r="M643" s="5">
        <v>3</v>
      </c>
      <c r="N643" s="5" t="s">
        <v>6</v>
      </c>
      <c r="O643" s="5">
        <v>2</v>
      </c>
      <c r="P643" s="5">
        <f>ROUND(Source!EG639,O643)</f>
        <v>0</v>
      </c>
      <c r="Q643" s="5"/>
      <c r="R643" s="5"/>
      <c r="S643" s="5"/>
      <c r="T643" s="5"/>
      <c r="U643" s="5"/>
      <c r="V643" s="5"/>
      <c r="W643" s="5"/>
    </row>
    <row r="644" spans="1:23" x14ac:dyDescent="0.2">
      <c r="A644" s="5">
        <v>50</v>
      </c>
      <c r="B644" s="5">
        <v>0</v>
      </c>
      <c r="C644" s="5">
        <v>0</v>
      </c>
      <c r="D644" s="5">
        <v>1</v>
      </c>
      <c r="E644" s="5">
        <v>225</v>
      </c>
      <c r="F644" s="5">
        <f>ROUND(Source!AV639,O644)</f>
        <v>84196.85</v>
      </c>
      <c r="G644" s="5" t="s">
        <v>195</v>
      </c>
      <c r="H644" s="5" t="s">
        <v>196</v>
      </c>
      <c r="I644" s="5"/>
      <c r="J644" s="5"/>
      <c r="K644" s="5">
        <v>225</v>
      </c>
      <c r="L644" s="5">
        <v>4</v>
      </c>
      <c r="M644" s="5">
        <v>3</v>
      </c>
      <c r="N644" s="5" t="s">
        <v>6</v>
      </c>
      <c r="O644" s="5">
        <v>2</v>
      </c>
      <c r="P644" s="5">
        <f>ROUND(Source!EN639,O644)</f>
        <v>552331.19999999995</v>
      </c>
      <c r="Q644" s="5"/>
      <c r="R644" s="5"/>
      <c r="S644" s="5"/>
      <c r="T644" s="5"/>
      <c r="U644" s="5"/>
      <c r="V644" s="5"/>
      <c r="W644" s="5"/>
    </row>
    <row r="645" spans="1:23" x14ac:dyDescent="0.2">
      <c r="A645" s="5">
        <v>50</v>
      </c>
      <c r="B645" s="5">
        <v>0</v>
      </c>
      <c r="C645" s="5">
        <v>0</v>
      </c>
      <c r="D645" s="5">
        <v>1</v>
      </c>
      <c r="E645" s="5">
        <v>226</v>
      </c>
      <c r="F645" s="5">
        <f>ROUND(Source!AW639,O645)</f>
        <v>84196.85</v>
      </c>
      <c r="G645" s="5" t="s">
        <v>197</v>
      </c>
      <c r="H645" s="5" t="s">
        <v>198</v>
      </c>
      <c r="I645" s="5"/>
      <c r="J645" s="5"/>
      <c r="K645" s="5">
        <v>226</v>
      </c>
      <c r="L645" s="5">
        <v>5</v>
      </c>
      <c r="M645" s="5">
        <v>3</v>
      </c>
      <c r="N645" s="5" t="s">
        <v>6</v>
      </c>
      <c r="O645" s="5">
        <v>2</v>
      </c>
      <c r="P645" s="5">
        <f>ROUND(Source!EO639,O645)</f>
        <v>552331.19999999995</v>
      </c>
      <c r="Q645" s="5"/>
      <c r="R645" s="5"/>
      <c r="S645" s="5"/>
      <c r="T645" s="5"/>
      <c r="U645" s="5"/>
      <c r="V645" s="5"/>
      <c r="W645" s="5"/>
    </row>
    <row r="646" spans="1:23" x14ac:dyDescent="0.2">
      <c r="A646" s="5">
        <v>50</v>
      </c>
      <c r="B646" s="5">
        <v>0</v>
      </c>
      <c r="C646" s="5">
        <v>0</v>
      </c>
      <c r="D646" s="5">
        <v>1</v>
      </c>
      <c r="E646" s="5">
        <v>227</v>
      </c>
      <c r="F646" s="5">
        <f>ROUND(Source!AX639,O646)</f>
        <v>0</v>
      </c>
      <c r="G646" s="5" t="s">
        <v>199</v>
      </c>
      <c r="H646" s="5" t="s">
        <v>200</v>
      </c>
      <c r="I646" s="5"/>
      <c r="J646" s="5"/>
      <c r="K646" s="5">
        <v>227</v>
      </c>
      <c r="L646" s="5">
        <v>6</v>
      </c>
      <c r="M646" s="5">
        <v>3</v>
      </c>
      <c r="N646" s="5" t="s">
        <v>6</v>
      </c>
      <c r="O646" s="5">
        <v>2</v>
      </c>
      <c r="P646" s="5">
        <f>ROUND(Source!EP639,O646)</f>
        <v>0</v>
      </c>
      <c r="Q646" s="5"/>
      <c r="R646" s="5"/>
      <c r="S646" s="5"/>
      <c r="T646" s="5"/>
      <c r="U646" s="5"/>
      <c r="V646" s="5"/>
      <c r="W646" s="5"/>
    </row>
    <row r="647" spans="1:23" x14ac:dyDescent="0.2">
      <c r="A647" s="5">
        <v>50</v>
      </c>
      <c r="B647" s="5">
        <v>0</v>
      </c>
      <c r="C647" s="5">
        <v>0</v>
      </c>
      <c r="D647" s="5">
        <v>1</v>
      </c>
      <c r="E647" s="5">
        <v>228</v>
      </c>
      <c r="F647" s="5">
        <f>ROUND(Source!AY639,O647)</f>
        <v>84196.85</v>
      </c>
      <c r="G647" s="5" t="s">
        <v>201</v>
      </c>
      <c r="H647" s="5" t="s">
        <v>202</v>
      </c>
      <c r="I647" s="5"/>
      <c r="J647" s="5"/>
      <c r="K647" s="5">
        <v>228</v>
      </c>
      <c r="L647" s="5">
        <v>7</v>
      </c>
      <c r="M647" s="5">
        <v>3</v>
      </c>
      <c r="N647" s="5" t="s">
        <v>6</v>
      </c>
      <c r="O647" s="5">
        <v>2</v>
      </c>
      <c r="P647" s="5">
        <f>ROUND(Source!EQ639,O647)</f>
        <v>552331.19999999995</v>
      </c>
      <c r="Q647" s="5"/>
      <c r="R647" s="5"/>
      <c r="S647" s="5"/>
      <c r="T647" s="5"/>
      <c r="U647" s="5"/>
      <c r="V647" s="5"/>
      <c r="W647" s="5"/>
    </row>
    <row r="648" spans="1:23" x14ac:dyDescent="0.2">
      <c r="A648" s="5">
        <v>50</v>
      </c>
      <c r="B648" s="5">
        <v>0</v>
      </c>
      <c r="C648" s="5">
        <v>0</v>
      </c>
      <c r="D648" s="5">
        <v>1</v>
      </c>
      <c r="E648" s="5">
        <v>216</v>
      </c>
      <c r="F648" s="5">
        <f>ROUND(Source!AP639,O648)</f>
        <v>0</v>
      </c>
      <c r="G648" s="5" t="s">
        <v>203</v>
      </c>
      <c r="H648" s="5" t="s">
        <v>204</v>
      </c>
      <c r="I648" s="5"/>
      <c r="J648" s="5"/>
      <c r="K648" s="5">
        <v>216</v>
      </c>
      <c r="L648" s="5">
        <v>8</v>
      </c>
      <c r="M648" s="5">
        <v>3</v>
      </c>
      <c r="N648" s="5" t="s">
        <v>6</v>
      </c>
      <c r="O648" s="5">
        <v>2</v>
      </c>
      <c r="P648" s="5">
        <f>ROUND(Source!EH639,O648)</f>
        <v>0</v>
      </c>
      <c r="Q648" s="5"/>
      <c r="R648" s="5"/>
      <c r="S648" s="5"/>
      <c r="T648" s="5"/>
      <c r="U648" s="5"/>
      <c r="V648" s="5"/>
      <c r="W648" s="5"/>
    </row>
    <row r="649" spans="1:23" x14ac:dyDescent="0.2">
      <c r="A649" s="5">
        <v>50</v>
      </c>
      <c r="B649" s="5">
        <v>0</v>
      </c>
      <c r="C649" s="5">
        <v>0</v>
      </c>
      <c r="D649" s="5">
        <v>1</v>
      </c>
      <c r="E649" s="5">
        <v>223</v>
      </c>
      <c r="F649" s="5">
        <f>ROUND(Source!AQ639,O649)</f>
        <v>0</v>
      </c>
      <c r="G649" s="5" t="s">
        <v>205</v>
      </c>
      <c r="H649" s="5" t="s">
        <v>206</v>
      </c>
      <c r="I649" s="5"/>
      <c r="J649" s="5"/>
      <c r="K649" s="5">
        <v>223</v>
      </c>
      <c r="L649" s="5">
        <v>9</v>
      </c>
      <c r="M649" s="5">
        <v>3</v>
      </c>
      <c r="N649" s="5" t="s">
        <v>6</v>
      </c>
      <c r="O649" s="5">
        <v>2</v>
      </c>
      <c r="P649" s="5">
        <f>ROUND(Source!EI639,O649)</f>
        <v>0</v>
      </c>
      <c r="Q649" s="5"/>
      <c r="R649" s="5"/>
      <c r="S649" s="5"/>
      <c r="T649" s="5"/>
      <c r="U649" s="5"/>
      <c r="V649" s="5"/>
      <c r="W649" s="5"/>
    </row>
    <row r="650" spans="1:23" x14ac:dyDescent="0.2">
      <c r="A650" s="5">
        <v>50</v>
      </c>
      <c r="B650" s="5">
        <v>0</v>
      </c>
      <c r="C650" s="5">
        <v>0</v>
      </c>
      <c r="D650" s="5">
        <v>1</v>
      </c>
      <c r="E650" s="5">
        <v>229</v>
      </c>
      <c r="F650" s="5">
        <f>ROUND(Source!AZ639,O650)</f>
        <v>0</v>
      </c>
      <c r="G650" s="5" t="s">
        <v>207</v>
      </c>
      <c r="H650" s="5" t="s">
        <v>208</v>
      </c>
      <c r="I650" s="5"/>
      <c r="J650" s="5"/>
      <c r="K650" s="5">
        <v>229</v>
      </c>
      <c r="L650" s="5">
        <v>10</v>
      </c>
      <c r="M650" s="5">
        <v>3</v>
      </c>
      <c r="N650" s="5" t="s">
        <v>6</v>
      </c>
      <c r="O650" s="5">
        <v>2</v>
      </c>
      <c r="P650" s="5">
        <f>ROUND(Source!ER639,O650)</f>
        <v>0</v>
      </c>
      <c r="Q650" s="5"/>
      <c r="R650" s="5"/>
      <c r="S650" s="5"/>
      <c r="T650" s="5"/>
      <c r="U650" s="5"/>
      <c r="V650" s="5"/>
      <c r="W650" s="5"/>
    </row>
    <row r="651" spans="1:23" x14ac:dyDescent="0.2">
      <c r="A651" s="5">
        <v>50</v>
      </c>
      <c r="B651" s="5">
        <v>0</v>
      </c>
      <c r="C651" s="5">
        <v>0</v>
      </c>
      <c r="D651" s="5">
        <v>1</v>
      </c>
      <c r="E651" s="5">
        <v>203</v>
      </c>
      <c r="F651" s="5">
        <f>ROUND(Source!Q639,O651)</f>
        <v>105.4</v>
      </c>
      <c r="G651" s="5" t="s">
        <v>209</v>
      </c>
      <c r="H651" s="5" t="s">
        <v>210</v>
      </c>
      <c r="I651" s="5"/>
      <c r="J651" s="5"/>
      <c r="K651" s="5">
        <v>203</v>
      </c>
      <c r="L651" s="5">
        <v>11</v>
      </c>
      <c r="M651" s="5">
        <v>3</v>
      </c>
      <c r="N651" s="5" t="s">
        <v>6</v>
      </c>
      <c r="O651" s="5">
        <v>2</v>
      </c>
      <c r="P651" s="5">
        <f>ROUND(Source!DI639,O651)</f>
        <v>691.4</v>
      </c>
      <c r="Q651" s="5"/>
      <c r="R651" s="5"/>
      <c r="S651" s="5"/>
      <c r="T651" s="5"/>
      <c r="U651" s="5"/>
      <c r="V651" s="5"/>
      <c r="W651" s="5"/>
    </row>
    <row r="652" spans="1:23" x14ac:dyDescent="0.2">
      <c r="A652" s="5">
        <v>50</v>
      </c>
      <c r="B652" s="5">
        <v>0</v>
      </c>
      <c r="C652" s="5">
        <v>0</v>
      </c>
      <c r="D652" s="5">
        <v>1</v>
      </c>
      <c r="E652" s="5">
        <v>231</v>
      </c>
      <c r="F652" s="5">
        <f>ROUND(Source!BB639,O652)</f>
        <v>0</v>
      </c>
      <c r="G652" s="5" t="s">
        <v>211</v>
      </c>
      <c r="H652" s="5" t="s">
        <v>212</v>
      </c>
      <c r="I652" s="5"/>
      <c r="J652" s="5"/>
      <c r="K652" s="5">
        <v>231</v>
      </c>
      <c r="L652" s="5">
        <v>12</v>
      </c>
      <c r="M652" s="5">
        <v>3</v>
      </c>
      <c r="N652" s="5" t="s">
        <v>6</v>
      </c>
      <c r="O652" s="5">
        <v>2</v>
      </c>
      <c r="P652" s="5">
        <f>ROUND(Source!ET639,O652)</f>
        <v>0</v>
      </c>
      <c r="Q652" s="5"/>
      <c r="R652" s="5"/>
      <c r="S652" s="5"/>
      <c r="T652" s="5"/>
      <c r="U652" s="5"/>
      <c r="V652" s="5"/>
      <c r="W652" s="5"/>
    </row>
    <row r="653" spans="1:23" x14ac:dyDescent="0.2">
      <c r="A653" s="5">
        <v>50</v>
      </c>
      <c r="B653" s="5">
        <v>0</v>
      </c>
      <c r="C653" s="5">
        <v>0</v>
      </c>
      <c r="D653" s="5">
        <v>1</v>
      </c>
      <c r="E653" s="5">
        <v>204</v>
      </c>
      <c r="F653" s="5">
        <f>ROUND(Source!R639,O653)</f>
        <v>8.18</v>
      </c>
      <c r="G653" s="5" t="s">
        <v>213</v>
      </c>
      <c r="H653" s="5" t="s">
        <v>214</v>
      </c>
      <c r="I653" s="5"/>
      <c r="J653" s="5"/>
      <c r="K653" s="5">
        <v>204</v>
      </c>
      <c r="L653" s="5">
        <v>13</v>
      </c>
      <c r="M653" s="5">
        <v>3</v>
      </c>
      <c r="N653" s="5" t="s">
        <v>6</v>
      </c>
      <c r="O653" s="5">
        <v>2</v>
      </c>
      <c r="P653" s="5">
        <f>ROUND(Source!DJ639,O653)</f>
        <v>53.7</v>
      </c>
      <c r="Q653" s="5"/>
      <c r="R653" s="5"/>
      <c r="S653" s="5"/>
      <c r="T653" s="5"/>
      <c r="U653" s="5"/>
      <c r="V653" s="5"/>
      <c r="W653" s="5"/>
    </row>
    <row r="654" spans="1:23" x14ac:dyDescent="0.2">
      <c r="A654" s="5">
        <v>50</v>
      </c>
      <c r="B654" s="5">
        <v>0</v>
      </c>
      <c r="C654" s="5">
        <v>0</v>
      </c>
      <c r="D654" s="5">
        <v>1</v>
      </c>
      <c r="E654" s="5">
        <v>205</v>
      </c>
      <c r="F654" s="5">
        <f>ROUND(Source!S639,O654)</f>
        <v>3051.54</v>
      </c>
      <c r="G654" s="5" t="s">
        <v>215</v>
      </c>
      <c r="H654" s="5" t="s">
        <v>216</v>
      </c>
      <c r="I654" s="5"/>
      <c r="J654" s="5"/>
      <c r="K654" s="5">
        <v>205</v>
      </c>
      <c r="L654" s="5">
        <v>14</v>
      </c>
      <c r="M654" s="5">
        <v>3</v>
      </c>
      <c r="N654" s="5" t="s">
        <v>6</v>
      </c>
      <c r="O654" s="5">
        <v>2</v>
      </c>
      <c r="P654" s="5">
        <f>ROUND(Source!DK639,O654)</f>
        <v>20018.12</v>
      </c>
      <c r="Q654" s="5"/>
      <c r="R654" s="5"/>
      <c r="S654" s="5"/>
      <c r="T654" s="5"/>
      <c r="U654" s="5"/>
      <c r="V654" s="5"/>
      <c r="W654" s="5"/>
    </row>
    <row r="655" spans="1:23" x14ac:dyDescent="0.2">
      <c r="A655" s="5">
        <v>50</v>
      </c>
      <c r="B655" s="5">
        <v>0</v>
      </c>
      <c r="C655" s="5">
        <v>0</v>
      </c>
      <c r="D655" s="5">
        <v>1</v>
      </c>
      <c r="E655" s="5">
        <v>232</v>
      </c>
      <c r="F655" s="5">
        <f>ROUND(Source!BC639,O655)</f>
        <v>0</v>
      </c>
      <c r="G655" s="5" t="s">
        <v>217</v>
      </c>
      <c r="H655" s="5" t="s">
        <v>218</v>
      </c>
      <c r="I655" s="5"/>
      <c r="J655" s="5"/>
      <c r="K655" s="5">
        <v>232</v>
      </c>
      <c r="L655" s="5">
        <v>15</v>
      </c>
      <c r="M655" s="5">
        <v>3</v>
      </c>
      <c r="N655" s="5" t="s">
        <v>6</v>
      </c>
      <c r="O655" s="5">
        <v>2</v>
      </c>
      <c r="P655" s="5">
        <f>ROUND(Source!EU639,O655)</f>
        <v>0</v>
      </c>
      <c r="Q655" s="5"/>
      <c r="R655" s="5"/>
      <c r="S655" s="5"/>
      <c r="T655" s="5"/>
      <c r="U655" s="5"/>
      <c r="V655" s="5"/>
      <c r="W655" s="5"/>
    </row>
    <row r="656" spans="1:23" x14ac:dyDescent="0.2">
      <c r="A656" s="5">
        <v>50</v>
      </c>
      <c r="B656" s="5">
        <v>0</v>
      </c>
      <c r="C656" s="5">
        <v>0</v>
      </c>
      <c r="D656" s="5">
        <v>1</v>
      </c>
      <c r="E656" s="5">
        <v>214</v>
      </c>
      <c r="F656" s="5">
        <f>ROUND(Source!AS639,O656)</f>
        <v>34.159999999999997</v>
      </c>
      <c r="G656" s="5" t="s">
        <v>219</v>
      </c>
      <c r="H656" s="5" t="s">
        <v>220</v>
      </c>
      <c r="I656" s="5"/>
      <c r="J656" s="5"/>
      <c r="K656" s="5">
        <v>214</v>
      </c>
      <c r="L656" s="5">
        <v>16</v>
      </c>
      <c r="M656" s="5">
        <v>3</v>
      </c>
      <c r="N656" s="5" t="s">
        <v>6</v>
      </c>
      <c r="O656" s="5">
        <v>2</v>
      </c>
      <c r="P656" s="5">
        <f>ROUND(Source!EK639,O656)</f>
        <v>224.16</v>
      </c>
      <c r="Q656" s="5"/>
      <c r="R656" s="5"/>
      <c r="S656" s="5"/>
      <c r="T656" s="5"/>
      <c r="U656" s="5"/>
      <c r="V656" s="5"/>
      <c r="W656" s="5"/>
    </row>
    <row r="657" spans="1:206" x14ac:dyDescent="0.2">
      <c r="A657" s="5">
        <v>50</v>
      </c>
      <c r="B657" s="5">
        <v>0</v>
      </c>
      <c r="C657" s="5">
        <v>0</v>
      </c>
      <c r="D657" s="5">
        <v>1</v>
      </c>
      <c r="E657" s="5">
        <v>215</v>
      </c>
      <c r="F657" s="5">
        <f>ROUND(Source!AT639,O657)</f>
        <v>92215.07</v>
      </c>
      <c r="G657" s="5" t="s">
        <v>221</v>
      </c>
      <c r="H657" s="5" t="s">
        <v>222</v>
      </c>
      <c r="I657" s="5"/>
      <c r="J657" s="5"/>
      <c r="K657" s="5">
        <v>215</v>
      </c>
      <c r="L657" s="5">
        <v>17</v>
      </c>
      <c r="M657" s="5">
        <v>3</v>
      </c>
      <c r="N657" s="5" t="s">
        <v>6</v>
      </c>
      <c r="O657" s="5">
        <v>2</v>
      </c>
      <c r="P657" s="5">
        <f>ROUND(Source!EL639,O657)</f>
        <v>604930.6</v>
      </c>
      <c r="Q657" s="5"/>
      <c r="R657" s="5"/>
      <c r="S657" s="5"/>
      <c r="T657" s="5"/>
      <c r="U657" s="5"/>
      <c r="V657" s="5"/>
      <c r="W657" s="5"/>
    </row>
    <row r="658" spans="1:206" x14ac:dyDescent="0.2">
      <c r="A658" s="5">
        <v>50</v>
      </c>
      <c r="B658" s="5">
        <v>0</v>
      </c>
      <c r="C658" s="5">
        <v>0</v>
      </c>
      <c r="D658" s="5">
        <v>1</v>
      </c>
      <c r="E658" s="5">
        <v>217</v>
      </c>
      <c r="F658" s="5">
        <f>ROUND(Source!AU639,O658)</f>
        <v>0</v>
      </c>
      <c r="G658" s="5" t="s">
        <v>223</v>
      </c>
      <c r="H658" s="5" t="s">
        <v>224</v>
      </c>
      <c r="I658" s="5"/>
      <c r="J658" s="5"/>
      <c r="K658" s="5">
        <v>217</v>
      </c>
      <c r="L658" s="5">
        <v>18</v>
      </c>
      <c r="M658" s="5">
        <v>3</v>
      </c>
      <c r="N658" s="5" t="s">
        <v>6</v>
      </c>
      <c r="O658" s="5">
        <v>2</v>
      </c>
      <c r="P658" s="5">
        <f>ROUND(Source!EM639,O658)</f>
        <v>0</v>
      </c>
      <c r="Q658" s="5"/>
      <c r="R658" s="5"/>
      <c r="S658" s="5"/>
      <c r="T658" s="5"/>
      <c r="U658" s="5"/>
      <c r="V658" s="5"/>
      <c r="W658" s="5"/>
    </row>
    <row r="659" spans="1:206" x14ac:dyDescent="0.2">
      <c r="A659" s="5">
        <v>50</v>
      </c>
      <c r="B659" s="5">
        <v>0</v>
      </c>
      <c r="C659" s="5">
        <v>0</v>
      </c>
      <c r="D659" s="5">
        <v>1</v>
      </c>
      <c r="E659" s="5">
        <v>230</v>
      </c>
      <c r="F659" s="5">
        <f>ROUND(Source!BA639,O659)</f>
        <v>0</v>
      </c>
      <c r="G659" s="5" t="s">
        <v>225</v>
      </c>
      <c r="H659" s="5" t="s">
        <v>226</v>
      </c>
      <c r="I659" s="5"/>
      <c r="J659" s="5"/>
      <c r="K659" s="5">
        <v>230</v>
      </c>
      <c r="L659" s="5">
        <v>19</v>
      </c>
      <c r="M659" s="5">
        <v>3</v>
      </c>
      <c r="N659" s="5" t="s">
        <v>6</v>
      </c>
      <c r="O659" s="5">
        <v>2</v>
      </c>
      <c r="P659" s="5">
        <f>ROUND(Source!ES639,O659)</f>
        <v>0</v>
      </c>
      <c r="Q659" s="5"/>
      <c r="R659" s="5"/>
      <c r="S659" s="5"/>
      <c r="T659" s="5"/>
      <c r="U659" s="5"/>
      <c r="V659" s="5"/>
      <c r="W659" s="5"/>
    </row>
    <row r="660" spans="1:206" x14ac:dyDescent="0.2">
      <c r="A660" s="5">
        <v>50</v>
      </c>
      <c r="B660" s="5">
        <v>0</v>
      </c>
      <c r="C660" s="5">
        <v>0</v>
      </c>
      <c r="D660" s="5">
        <v>1</v>
      </c>
      <c r="E660" s="5">
        <v>206</v>
      </c>
      <c r="F660" s="5">
        <f>ROUND(Source!T639,O660)</f>
        <v>0</v>
      </c>
      <c r="G660" s="5" t="s">
        <v>227</v>
      </c>
      <c r="H660" s="5" t="s">
        <v>228</v>
      </c>
      <c r="I660" s="5"/>
      <c r="J660" s="5"/>
      <c r="K660" s="5">
        <v>206</v>
      </c>
      <c r="L660" s="5">
        <v>20</v>
      </c>
      <c r="M660" s="5">
        <v>3</v>
      </c>
      <c r="N660" s="5" t="s">
        <v>6</v>
      </c>
      <c r="O660" s="5">
        <v>2</v>
      </c>
      <c r="P660" s="5">
        <f>ROUND(Source!DL639,O660)</f>
        <v>0</v>
      </c>
      <c r="Q660" s="5"/>
      <c r="R660" s="5"/>
      <c r="S660" s="5"/>
      <c r="T660" s="5"/>
      <c r="U660" s="5"/>
      <c r="V660" s="5"/>
      <c r="W660" s="5"/>
    </row>
    <row r="661" spans="1:206" x14ac:dyDescent="0.2">
      <c r="A661" s="5">
        <v>50</v>
      </c>
      <c r="B661" s="5">
        <v>0</v>
      </c>
      <c r="C661" s="5">
        <v>0</v>
      </c>
      <c r="D661" s="5">
        <v>1</v>
      </c>
      <c r="E661" s="5">
        <v>207</v>
      </c>
      <c r="F661" s="5">
        <f>Source!U639</f>
        <v>317.63080000000002</v>
      </c>
      <c r="G661" s="5" t="s">
        <v>229</v>
      </c>
      <c r="H661" s="5" t="s">
        <v>230</v>
      </c>
      <c r="I661" s="5"/>
      <c r="J661" s="5"/>
      <c r="K661" s="5">
        <v>207</v>
      </c>
      <c r="L661" s="5">
        <v>21</v>
      </c>
      <c r="M661" s="5">
        <v>3</v>
      </c>
      <c r="N661" s="5" t="s">
        <v>6</v>
      </c>
      <c r="O661" s="5">
        <v>-1</v>
      </c>
      <c r="P661" s="5">
        <f>Source!DM639</f>
        <v>317.63080000000002</v>
      </c>
      <c r="Q661" s="5"/>
      <c r="R661" s="5"/>
      <c r="S661" s="5"/>
      <c r="T661" s="5"/>
      <c r="U661" s="5"/>
      <c r="V661" s="5"/>
      <c r="W661" s="5"/>
    </row>
    <row r="662" spans="1:206" x14ac:dyDescent="0.2">
      <c r="A662" s="5">
        <v>50</v>
      </c>
      <c r="B662" s="5">
        <v>0</v>
      </c>
      <c r="C662" s="5">
        <v>0</v>
      </c>
      <c r="D662" s="5">
        <v>1</v>
      </c>
      <c r="E662" s="5">
        <v>208</v>
      </c>
      <c r="F662" s="5">
        <f>Source!V639</f>
        <v>0.64129999999999998</v>
      </c>
      <c r="G662" s="5" t="s">
        <v>231</v>
      </c>
      <c r="H662" s="5" t="s">
        <v>232</v>
      </c>
      <c r="I662" s="5"/>
      <c r="J662" s="5"/>
      <c r="K662" s="5">
        <v>208</v>
      </c>
      <c r="L662" s="5">
        <v>22</v>
      </c>
      <c r="M662" s="5">
        <v>3</v>
      </c>
      <c r="N662" s="5" t="s">
        <v>6</v>
      </c>
      <c r="O662" s="5">
        <v>-1</v>
      </c>
      <c r="P662" s="5">
        <f>Source!DN639</f>
        <v>0.64129999999999998</v>
      </c>
      <c r="Q662" s="5"/>
      <c r="R662" s="5"/>
      <c r="S662" s="5"/>
      <c r="T662" s="5"/>
      <c r="U662" s="5"/>
      <c r="V662" s="5"/>
      <c r="W662" s="5"/>
    </row>
    <row r="663" spans="1:206" x14ac:dyDescent="0.2">
      <c r="A663" s="5">
        <v>50</v>
      </c>
      <c r="B663" s="5">
        <v>0</v>
      </c>
      <c r="C663" s="5">
        <v>0</v>
      </c>
      <c r="D663" s="5">
        <v>1</v>
      </c>
      <c r="E663" s="5">
        <v>209</v>
      </c>
      <c r="F663" s="5">
        <f>ROUND(Source!W639,O663)</f>
        <v>0</v>
      </c>
      <c r="G663" s="5" t="s">
        <v>233</v>
      </c>
      <c r="H663" s="5" t="s">
        <v>234</v>
      </c>
      <c r="I663" s="5"/>
      <c r="J663" s="5"/>
      <c r="K663" s="5">
        <v>209</v>
      </c>
      <c r="L663" s="5">
        <v>23</v>
      </c>
      <c r="M663" s="5">
        <v>3</v>
      </c>
      <c r="N663" s="5" t="s">
        <v>6</v>
      </c>
      <c r="O663" s="5">
        <v>2</v>
      </c>
      <c r="P663" s="5">
        <f>ROUND(Source!DO639,O663)</f>
        <v>0</v>
      </c>
      <c r="Q663" s="5"/>
      <c r="R663" s="5"/>
      <c r="S663" s="5"/>
      <c r="T663" s="5"/>
      <c r="U663" s="5"/>
      <c r="V663" s="5"/>
      <c r="W663" s="5"/>
    </row>
    <row r="664" spans="1:206" x14ac:dyDescent="0.2">
      <c r="A664" s="5">
        <v>50</v>
      </c>
      <c r="B664" s="5">
        <v>0</v>
      </c>
      <c r="C664" s="5">
        <v>0</v>
      </c>
      <c r="D664" s="5">
        <v>1</v>
      </c>
      <c r="E664" s="5">
        <v>210</v>
      </c>
      <c r="F664" s="5">
        <f>ROUND(Source!X639,O664)</f>
        <v>2907.27</v>
      </c>
      <c r="G664" s="5" t="s">
        <v>235</v>
      </c>
      <c r="H664" s="5" t="s">
        <v>236</v>
      </c>
      <c r="I664" s="5"/>
      <c r="J664" s="5"/>
      <c r="K664" s="5">
        <v>210</v>
      </c>
      <c r="L664" s="5">
        <v>24</v>
      </c>
      <c r="M664" s="5">
        <v>3</v>
      </c>
      <c r="N664" s="5" t="s">
        <v>6</v>
      </c>
      <c r="O664" s="5">
        <v>2</v>
      </c>
      <c r="P664" s="5">
        <f>ROUND(Source!DP639,O664)</f>
        <v>19071.689999999999</v>
      </c>
      <c r="Q664" s="5"/>
      <c r="R664" s="5"/>
      <c r="S664" s="5"/>
      <c r="T664" s="5"/>
      <c r="U664" s="5"/>
      <c r="V664" s="5"/>
      <c r="W664" s="5"/>
    </row>
    <row r="665" spans="1:206" x14ac:dyDescent="0.2">
      <c r="A665" s="5">
        <v>50</v>
      </c>
      <c r="B665" s="5">
        <v>0</v>
      </c>
      <c r="C665" s="5">
        <v>0</v>
      </c>
      <c r="D665" s="5">
        <v>1</v>
      </c>
      <c r="E665" s="5">
        <v>211</v>
      </c>
      <c r="F665" s="5">
        <f>ROUND(Source!Y639,O665)</f>
        <v>1988.17</v>
      </c>
      <c r="G665" s="5" t="s">
        <v>237</v>
      </c>
      <c r="H665" s="5" t="s">
        <v>238</v>
      </c>
      <c r="I665" s="5"/>
      <c r="J665" s="5"/>
      <c r="K665" s="5">
        <v>211</v>
      </c>
      <c r="L665" s="5">
        <v>25</v>
      </c>
      <c r="M665" s="5">
        <v>3</v>
      </c>
      <c r="N665" s="5" t="s">
        <v>6</v>
      </c>
      <c r="O665" s="5">
        <v>2</v>
      </c>
      <c r="P665" s="5">
        <f>ROUND(Source!DQ639,O665)</f>
        <v>13042.35</v>
      </c>
      <c r="Q665" s="5"/>
      <c r="R665" s="5"/>
      <c r="S665" s="5"/>
      <c r="T665" s="5"/>
      <c r="U665" s="5"/>
      <c r="V665" s="5"/>
      <c r="W665" s="5"/>
    </row>
    <row r="666" spans="1:206" x14ac:dyDescent="0.2">
      <c r="A666" s="5">
        <v>50</v>
      </c>
      <c r="B666" s="5">
        <v>0</v>
      </c>
      <c r="C666" s="5">
        <v>0</v>
      </c>
      <c r="D666" s="5">
        <v>1</v>
      </c>
      <c r="E666" s="5">
        <v>224</v>
      </c>
      <c r="F666" s="5">
        <f>ROUND(Source!AR639,O666)</f>
        <v>92249.23</v>
      </c>
      <c r="G666" s="5" t="s">
        <v>239</v>
      </c>
      <c r="H666" s="5" t="s">
        <v>240</v>
      </c>
      <c r="I666" s="5"/>
      <c r="J666" s="5"/>
      <c r="K666" s="5">
        <v>224</v>
      </c>
      <c r="L666" s="5">
        <v>26</v>
      </c>
      <c r="M666" s="5">
        <v>3</v>
      </c>
      <c r="N666" s="5" t="s">
        <v>6</v>
      </c>
      <c r="O666" s="5">
        <v>2</v>
      </c>
      <c r="P666" s="5">
        <f>ROUND(Source!EJ639,O666)</f>
        <v>605154.76</v>
      </c>
      <c r="Q666" s="5"/>
      <c r="R666" s="5"/>
      <c r="S666" s="5"/>
      <c r="T666" s="5"/>
      <c r="U666" s="5"/>
      <c r="V666" s="5"/>
      <c r="W666" s="5"/>
    </row>
    <row r="668" spans="1:206" x14ac:dyDescent="0.2">
      <c r="A668" s="3">
        <v>51</v>
      </c>
      <c r="B668" s="3">
        <f>B20</f>
        <v>1</v>
      </c>
      <c r="C668" s="3">
        <f>A20</f>
        <v>3</v>
      </c>
      <c r="D668" s="3">
        <f>ROW(A20)</f>
        <v>20</v>
      </c>
      <c r="E668" s="3"/>
      <c r="F668" s="3" t="str">
        <f>IF(F20&lt;&gt;"",F20,"")</f>
        <v>Новая локальная смета</v>
      </c>
      <c r="G668" s="3" t="str">
        <f>IF(G20&lt;&gt;"",G20,"")</f>
        <v>Новая локальная смета</v>
      </c>
      <c r="H668" s="3">
        <v>0</v>
      </c>
      <c r="I668" s="3"/>
      <c r="J668" s="3"/>
      <c r="K668" s="3"/>
      <c r="L668" s="3"/>
      <c r="M668" s="3"/>
      <c r="N668" s="3"/>
      <c r="O668" s="3">
        <f t="shared" ref="O668:T668" si="743">ROUND(O103+O289+O397+O499+O549+O639+AB668,2)</f>
        <v>384703.65</v>
      </c>
      <c r="P668" s="3">
        <f t="shared" si="743"/>
        <v>339445.54</v>
      </c>
      <c r="Q668" s="3">
        <f t="shared" si="743"/>
        <v>3482.01</v>
      </c>
      <c r="R668" s="3">
        <f t="shared" si="743"/>
        <v>683.54</v>
      </c>
      <c r="S668" s="3">
        <f t="shared" si="743"/>
        <v>41776.1</v>
      </c>
      <c r="T668" s="3">
        <f t="shared" si="743"/>
        <v>0</v>
      </c>
      <c r="U668" s="3">
        <f>U103+U289+U397+U499+U549+U639+AH668</f>
        <v>4747.7948848500009</v>
      </c>
      <c r="V668" s="3">
        <f>V103+V289+V397+V499+V549+V639+AI668</f>
        <v>58.009473249999992</v>
      </c>
      <c r="W668" s="3">
        <f>ROUND(W103+W289+W397+W499+W549+W639+AJ668,2)</f>
        <v>0</v>
      </c>
      <c r="X668" s="3">
        <f>ROUND(X103+X289+X397+X499+X549+X639+AK668,2)</f>
        <v>40865.11</v>
      </c>
      <c r="Y668" s="3">
        <f>ROUND(Y103+Y289+Y397+Y499+Y549+Y639+AL668,2)</f>
        <v>24225.85</v>
      </c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>
        <f t="shared" ref="AO668:BC668" si="744">ROUND(AO103+AO289+AO397+AO499+AO549+AO639+BX668,2)</f>
        <v>0</v>
      </c>
      <c r="AP668" s="3">
        <f t="shared" si="744"/>
        <v>0</v>
      </c>
      <c r="AQ668" s="3">
        <f t="shared" si="744"/>
        <v>0</v>
      </c>
      <c r="AR668" s="3">
        <f t="shared" si="744"/>
        <v>463159.01</v>
      </c>
      <c r="AS668" s="3">
        <f t="shared" si="744"/>
        <v>370505.54</v>
      </c>
      <c r="AT668" s="3">
        <f t="shared" si="744"/>
        <v>92653.47</v>
      </c>
      <c r="AU668" s="3">
        <f t="shared" si="744"/>
        <v>0</v>
      </c>
      <c r="AV668" s="3">
        <f t="shared" si="744"/>
        <v>339445.54</v>
      </c>
      <c r="AW668" s="3">
        <f t="shared" si="744"/>
        <v>339445.54</v>
      </c>
      <c r="AX668" s="3">
        <f t="shared" si="744"/>
        <v>0</v>
      </c>
      <c r="AY668" s="3">
        <f t="shared" si="744"/>
        <v>339445.54</v>
      </c>
      <c r="AZ668" s="3">
        <f t="shared" si="744"/>
        <v>0</v>
      </c>
      <c r="BA668" s="3">
        <f t="shared" si="744"/>
        <v>0</v>
      </c>
      <c r="BB668" s="3">
        <f t="shared" si="744"/>
        <v>0</v>
      </c>
      <c r="BC668" s="3">
        <f t="shared" si="744"/>
        <v>0</v>
      </c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4">
        <f t="shared" ref="DG668:DL668" si="745">ROUND(DG103+DG289+DG397+DG499+DG549+DG639+DT668,2)</f>
        <v>2523655.9500000002</v>
      </c>
      <c r="DH668" s="4">
        <f t="shared" si="745"/>
        <v>2226762.37</v>
      </c>
      <c r="DI668" s="4">
        <f t="shared" si="745"/>
        <v>22842.15</v>
      </c>
      <c r="DJ668" s="4">
        <f t="shared" si="745"/>
        <v>4484.29</v>
      </c>
      <c r="DK668" s="4">
        <f t="shared" si="745"/>
        <v>274051.43</v>
      </c>
      <c r="DL668" s="4">
        <f t="shared" si="745"/>
        <v>0</v>
      </c>
      <c r="DM668" s="4">
        <f>DM103+DM289+DM397+DM499+DM549+DM639+DZ668</f>
        <v>4747.7948848500009</v>
      </c>
      <c r="DN668" s="4">
        <f>DN103+DN289+DN397+DN499+DN549+DN639+EA668</f>
        <v>58.009473249999992</v>
      </c>
      <c r="DO668" s="4">
        <f>ROUND(DO103+DO289+DO397+DO499+DO549+DO639+EB668,2)</f>
        <v>0</v>
      </c>
      <c r="DP668" s="4">
        <f>ROUND(DP103+DP289+DP397+DP499+DP549+DP639+EC668,2)</f>
        <v>268075.75</v>
      </c>
      <c r="DQ668" s="4">
        <f>ROUND(DQ103+DQ289+DQ397+DQ499+DQ549+DQ639+ED668,2)</f>
        <v>158921.32</v>
      </c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>
        <f t="shared" ref="EG668:EU668" si="746">ROUND(EG103+EG289+EG397+EG499+EG549+EG639+FP668,2)</f>
        <v>0</v>
      </c>
      <c r="EH668" s="4">
        <f t="shared" si="746"/>
        <v>0</v>
      </c>
      <c r="EI668" s="4">
        <f t="shared" si="746"/>
        <v>0</v>
      </c>
      <c r="EJ668" s="4">
        <f t="shared" si="746"/>
        <v>3038323.48</v>
      </c>
      <c r="EK668" s="4">
        <f t="shared" si="746"/>
        <v>2430517.0099999998</v>
      </c>
      <c r="EL668" s="4">
        <f t="shared" si="746"/>
        <v>607806.47</v>
      </c>
      <c r="EM668" s="4">
        <f t="shared" si="746"/>
        <v>0</v>
      </c>
      <c r="EN668" s="4">
        <f t="shared" si="746"/>
        <v>2226762.37</v>
      </c>
      <c r="EO668" s="4">
        <f t="shared" si="746"/>
        <v>2226762.37</v>
      </c>
      <c r="EP668" s="4">
        <f t="shared" si="746"/>
        <v>0</v>
      </c>
      <c r="EQ668" s="4">
        <f t="shared" si="746"/>
        <v>2226762.37</v>
      </c>
      <c r="ER668" s="4">
        <f t="shared" si="746"/>
        <v>0</v>
      </c>
      <c r="ES668" s="4">
        <f t="shared" si="746"/>
        <v>0</v>
      </c>
      <c r="ET668" s="4">
        <f t="shared" si="746"/>
        <v>0</v>
      </c>
      <c r="EU668" s="4">
        <f t="shared" si="746"/>
        <v>0</v>
      </c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>
        <v>0</v>
      </c>
    </row>
    <row r="670" spans="1:206" x14ac:dyDescent="0.2">
      <c r="A670" s="5">
        <v>50</v>
      </c>
      <c r="B670" s="5">
        <v>0</v>
      </c>
      <c r="C670" s="5">
        <v>0</v>
      </c>
      <c r="D670" s="5">
        <v>1</v>
      </c>
      <c r="E670" s="5">
        <v>201</v>
      </c>
      <c r="F670" s="5">
        <f>ROUND(Source!O668,O670)</f>
        <v>384703.65</v>
      </c>
      <c r="G670" s="5" t="s">
        <v>189</v>
      </c>
      <c r="H670" s="5" t="s">
        <v>190</v>
      </c>
      <c r="I670" s="5"/>
      <c r="J670" s="5"/>
      <c r="K670" s="5">
        <v>201</v>
      </c>
      <c r="L670" s="5">
        <v>1</v>
      </c>
      <c r="M670" s="5">
        <v>3</v>
      </c>
      <c r="N670" s="5" t="s">
        <v>6</v>
      </c>
      <c r="O670" s="5">
        <v>2</v>
      </c>
      <c r="P670" s="5">
        <f>ROUND(Source!DG668,O670)</f>
        <v>2523655.9500000002</v>
      </c>
      <c r="Q670" s="5"/>
      <c r="R670" s="5"/>
      <c r="S670" s="5"/>
      <c r="T670" s="5"/>
      <c r="U670" s="5"/>
      <c r="V670" s="5"/>
      <c r="W670" s="5"/>
    </row>
    <row r="671" spans="1:206" x14ac:dyDescent="0.2">
      <c r="A671" s="5">
        <v>50</v>
      </c>
      <c r="B671" s="5">
        <v>0</v>
      </c>
      <c r="C671" s="5">
        <v>0</v>
      </c>
      <c r="D671" s="5">
        <v>1</v>
      </c>
      <c r="E671" s="5">
        <v>202</v>
      </c>
      <c r="F671" s="5">
        <f>ROUND(Source!P668,O671)</f>
        <v>339445.54</v>
      </c>
      <c r="G671" s="5" t="s">
        <v>191</v>
      </c>
      <c r="H671" s="5" t="s">
        <v>192</v>
      </c>
      <c r="I671" s="5"/>
      <c r="J671" s="5"/>
      <c r="K671" s="5">
        <v>202</v>
      </c>
      <c r="L671" s="5">
        <v>2</v>
      </c>
      <c r="M671" s="5">
        <v>3</v>
      </c>
      <c r="N671" s="5" t="s">
        <v>6</v>
      </c>
      <c r="O671" s="5">
        <v>2</v>
      </c>
      <c r="P671" s="5">
        <f>ROUND(Source!DH668,O671)</f>
        <v>2226762.37</v>
      </c>
      <c r="Q671" s="5"/>
      <c r="R671" s="5"/>
      <c r="S671" s="5"/>
      <c r="T671" s="5"/>
      <c r="U671" s="5"/>
      <c r="V671" s="5"/>
      <c r="W671" s="5"/>
    </row>
    <row r="672" spans="1:206" x14ac:dyDescent="0.2">
      <c r="A672" s="5">
        <v>50</v>
      </c>
      <c r="B672" s="5">
        <v>0</v>
      </c>
      <c r="C672" s="5">
        <v>0</v>
      </c>
      <c r="D672" s="5">
        <v>1</v>
      </c>
      <c r="E672" s="5">
        <v>222</v>
      </c>
      <c r="F672" s="5">
        <f>ROUND(Source!AO668,O672)</f>
        <v>0</v>
      </c>
      <c r="G672" s="5" t="s">
        <v>193</v>
      </c>
      <c r="H672" s="5" t="s">
        <v>194</v>
      </c>
      <c r="I672" s="5"/>
      <c r="J672" s="5"/>
      <c r="K672" s="5">
        <v>222</v>
      </c>
      <c r="L672" s="5">
        <v>3</v>
      </c>
      <c r="M672" s="5">
        <v>3</v>
      </c>
      <c r="N672" s="5" t="s">
        <v>6</v>
      </c>
      <c r="O672" s="5">
        <v>2</v>
      </c>
      <c r="P672" s="5">
        <f>ROUND(Source!EG668,O672)</f>
        <v>0</v>
      </c>
      <c r="Q672" s="5"/>
      <c r="R672" s="5"/>
      <c r="S672" s="5"/>
      <c r="T672" s="5"/>
      <c r="U672" s="5"/>
      <c r="V672" s="5"/>
      <c r="W672" s="5"/>
    </row>
    <row r="673" spans="1:23" x14ac:dyDescent="0.2">
      <c r="A673" s="5">
        <v>50</v>
      </c>
      <c r="B673" s="5">
        <v>0</v>
      </c>
      <c r="C673" s="5">
        <v>0</v>
      </c>
      <c r="D673" s="5">
        <v>1</v>
      </c>
      <c r="E673" s="5">
        <v>225</v>
      </c>
      <c r="F673" s="5">
        <f>ROUND(Source!AV668,O673)</f>
        <v>339445.54</v>
      </c>
      <c r="G673" s="5" t="s">
        <v>195</v>
      </c>
      <c r="H673" s="5" t="s">
        <v>196</v>
      </c>
      <c r="I673" s="5"/>
      <c r="J673" s="5"/>
      <c r="K673" s="5">
        <v>225</v>
      </c>
      <c r="L673" s="5">
        <v>4</v>
      </c>
      <c r="M673" s="5">
        <v>3</v>
      </c>
      <c r="N673" s="5" t="s">
        <v>6</v>
      </c>
      <c r="O673" s="5">
        <v>2</v>
      </c>
      <c r="P673" s="5">
        <f>ROUND(Source!EN668,O673)</f>
        <v>2226762.37</v>
      </c>
      <c r="Q673" s="5"/>
      <c r="R673" s="5"/>
      <c r="S673" s="5"/>
      <c r="T673" s="5"/>
      <c r="U673" s="5"/>
      <c r="V673" s="5"/>
      <c r="W673" s="5"/>
    </row>
    <row r="674" spans="1:23" x14ac:dyDescent="0.2">
      <c r="A674" s="5">
        <v>50</v>
      </c>
      <c r="B674" s="5">
        <v>0</v>
      </c>
      <c r="C674" s="5">
        <v>0</v>
      </c>
      <c r="D674" s="5">
        <v>1</v>
      </c>
      <c r="E674" s="5">
        <v>226</v>
      </c>
      <c r="F674" s="5">
        <f>ROUND(Source!AW668,O674)</f>
        <v>339445.54</v>
      </c>
      <c r="G674" s="5" t="s">
        <v>197</v>
      </c>
      <c r="H674" s="5" t="s">
        <v>198</v>
      </c>
      <c r="I674" s="5"/>
      <c r="J674" s="5"/>
      <c r="K674" s="5">
        <v>226</v>
      </c>
      <c r="L674" s="5">
        <v>5</v>
      </c>
      <c r="M674" s="5">
        <v>3</v>
      </c>
      <c r="N674" s="5" t="s">
        <v>6</v>
      </c>
      <c r="O674" s="5">
        <v>2</v>
      </c>
      <c r="P674" s="5">
        <f>ROUND(Source!EO668,O674)</f>
        <v>2226762.37</v>
      </c>
      <c r="Q674" s="5"/>
      <c r="R674" s="5"/>
      <c r="S674" s="5"/>
      <c r="T674" s="5"/>
      <c r="U674" s="5"/>
      <c r="V674" s="5"/>
      <c r="W674" s="5"/>
    </row>
    <row r="675" spans="1:23" x14ac:dyDescent="0.2">
      <c r="A675" s="5">
        <v>50</v>
      </c>
      <c r="B675" s="5">
        <v>0</v>
      </c>
      <c r="C675" s="5">
        <v>0</v>
      </c>
      <c r="D675" s="5">
        <v>1</v>
      </c>
      <c r="E675" s="5">
        <v>227</v>
      </c>
      <c r="F675" s="5">
        <f>ROUND(Source!AX668,O675)</f>
        <v>0</v>
      </c>
      <c r="G675" s="5" t="s">
        <v>199</v>
      </c>
      <c r="H675" s="5" t="s">
        <v>200</v>
      </c>
      <c r="I675" s="5"/>
      <c r="J675" s="5"/>
      <c r="K675" s="5">
        <v>227</v>
      </c>
      <c r="L675" s="5">
        <v>6</v>
      </c>
      <c r="M675" s="5">
        <v>3</v>
      </c>
      <c r="N675" s="5" t="s">
        <v>6</v>
      </c>
      <c r="O675" s="5">
        <v>2</v>
      </c>
      <c r="P675" s="5">
        <f>ROUND(Source!EP668,O675)</f>
        <v>0</v>
      </c>
      <c r="Q675" s="5"/>
      <c r="R675" s="5"/>
      <c r="S675" s="5"/>
      <c r="T675" s="5"/>
      <c r="U675" s="5"/>
      <c r="V675" s="5"/>
      <c r="W675" s="5"/>
    </row>
    <row r="676" spans="1:23" x14ac:dyDescent="0.2">
      <c r="A676" s="5">
        <v>50</v>
      </c>
      <c r="B676" s="5">
        <v>0</v>
      </c>
      <c r="C676" s="5">
        <v>0</v>
      </c>
      <c r="D676" s="5">
        <v>1</v>
      </c>
      <c r="E676" s="5">
        <v>228</v>
      </c>
      <c r="F676" s="5">
        <f>ROUND(Source!AY668,O676)</f>
        <v>339445.54</v>
      </c>
      <c r="G676" s="5" t="s">
        <v>201</v>
      </c>
      <c r="H676" s="5" t="s">
        <v>202</v>
      </c>
      <c r="I676" s="5"/>
      <c r="J676" s="5"/>
      <c r="K676" s="5">
        <v>228</v>
      </c>
      <c r="L676" s="5">
        <v>7</v>
      </c>
      <c r="M676" s="5">
        <v>3</v>
      </c>
      <c r="N676" s="5" t="s">
        <v>6</v>
      </c>
      <c r="O676" s="5">
        <v>2</v>
      </c>
      <c r="P676" s="5">
        <f>ROUND(Source!EQ668,O676)</f>
        <v>2226762.37</v>
      </c>
      <c r="Q676" s="5"/>
      <c r="R676" s="5"/>
      <c r="S676" s="5"/>
      <c r="T676" s="5"/>
      <c r="U676" s="5"/>
      <c r="V676" s="5"/>
      <c r="W676" s="5"/>
    </row>
    <row r="677" spans="1:23" x14ac:dyDescent="0.2">
      <c r="A677" s="5">
        <v>50</v>
      </c>
      <c r="B677" s="5">
        <v>0</v>
      </c>
      <c r="C677" s="5">
        <v>0</v>
      </c>
      <c r="D677" s="5">
        <v>1</v>
      </c>
      <c r="E677" s="5">
        <v>216</v>
      </c>
      <c r="F677" s="5">
        <f>ROUND(Source!AP668,O677)</f>
        <v>0</v>
      </c>
      <c r="G677" s="5" t="s">
        <v>203</v>
      </c>
      <c r="H677" s="5" t="s">
        <v>204</v>
      </c>
      <c r="I677" s="5"/>
      <c r="J677" s="5"/>
      <c r="K677" s="5">
        <v>216</v>
      </c>
      <c r="L677" s="5">
        <v>8</v>
      </c>
      <c r="M677" s="5">
        <v>3</v>
      </c>
      <c r="N677" s="5" t="s">
        <v>6</v>
      </c>
      <c r="O677" s="5">
        <v>2</v>
      </c>
      <c r="P677" s="5">
        <f>ROUND(Source!EH668,O677)</f>
        <v>0</v>
      </c>
      <c r="Q677" s="5"/>
      <c r="R677" s="5"/>
      <c r="S677" s="5"/>
      <c r="T677" s="5"/>
      <c r="U677" s="5"/>
      <c r="V677" s="5"/>
      <c r="W677" s="5"/>
    </row>
    <row r="678" spans="1:23" x14ac:dyDescent="0.2">
      <c r="A678" s="5">
        <v>50</v>
      </c>
      <c r="B678" s="5">
        <v>0</v>
      </c>
      <c r="C678" s="5">
        <v>0</v>
      </c>
      <c r="D678" s="5">
        <v>1</v>
      </c>
      <c r="E678" s="5">
        <v>223</v>
      </c>
      <c r="F678" s="5">
        <f>ROUND(Source!AQ668,O678)</f>
        <v>0</v>
      </c>
      <c r="G678" s="5" t="s">
        <v>205</v>
      </c>
      <c r="H678" s="5" t="s">
        <v>206</v>
      </c>
      <c r="I678" s="5"/>
      <c r="J678" s="5"/>
      <c r="K678" s="5">
        <v>223</v>
      </c>
      <c r="L678" s="5">
        <v>9</v>
      </c>
      <c r="M678" s="5">
        <v>3</v>
      </c>
      <c r="N678" s="5" t="s">
        <v>6</v>
      </c>
      <c r="O678" s="5">
        <v>2</v>
      </c>
      <c r="P678" s="5">
        <f>ROUND(Source!EI668,O678)</f>
        <v>0</v>
      </c>
      <c r="Q678" s="5"/>
      <c r="R678" s="5"/>
      <c r="S678" s="5"/>
      <c r="T678" s="5"/>
      <c r="U678" s="5"/>
      <c r="V678" s="5"/>
      <c r="W678" s="5"/>
    </row>
    <row r="679" spans="1:23" x14ac:dyDescent="0.2">
      <c r="A679" s="5">
        <v>50</v>
      </c>
      <c r="B679" s="5">
        <v>0</v>
      </c>
      <c r="C679" s="5">
        <v>0</v>
      </c>
      <c r="D679" s="5">
        <v>1</v>
      </c>
      <c r="E679" s="5">
        <v>229</v>
      </c>
      <c r="F679" s="5">
        <f>ROUND(Source!AZ668,O679)</f>
        <v>0</v>
      </c>
      <c r="G679" s="5" t="s">
        <v>207</v>
      </c>
      <c r="H679" s="5" t="s">
        <v>208</v>
      </c>
      <c r="I679" s="5"/>
      <c r="J679" s="5"/>
      <c r="K679" s="5">
        <v>229</v>
      </c>
      <c r="L679" s="5">
        <v>10</v>
      </c>
      <c r="M679" s="5">
        <v>3</v>
      </c>
      <c r="N679" s="5" t="s">
        <v>6</v>
      </c>
      <c r="O679" s="5">
        <v>2</v>
      </c>
      <c r="P679" s="5">
        <f>ROUND(Source!ER668,O679)</f>
        <v>0</v>
      </c>
      <c r="Q679" s="5"/>
      <c r="R679" s="5"/>
      <c r="S679" s="5"/>
      <c r="T679" s="5"/>
      <c r="U679" s="5"/>
      <c r="V679" s="5"/>
      <c r="W679" s="5"/>
    </row>
    <row r="680" spans="1:23" x14ac:dyDescent="0.2">
      <c r="A680" s="5">
        <v>50</v>
      </c>
      <c r="B680" s="5">
        <v>0</v>
      </c>
      <c r="C680" s="5">
        <v>0</v>
      </c>
      <c r="D680" s="5">
        <v>1</v>
      </c>
      <c r="E680" s="5">
        <v>203</v>
      </c>
      <c r="F680" s="5">
        <f>ROUND(Source!Q668,O680)</f>
        <v>3482.01</v>
      </c>
      <c r="G680" s="5" t="s">
        <v>209</v>
      </c>
      <c r="H680" s="5" t="s">
        <v>210</v>
      </c>
      <c r="I680" s="5"/>
      <c r="J680" s="5"/>
      <c r="K680" s="5">
        <v>203</v>
      </c>
      <c r="L680" s="5">
        <v>11</v>
      </c>
      <c r="M680" s="5">
        <v>3</v>
      </c>
      <c r="N680" s="5" t="s">
        <v>6</v>
      </c>
      <c r="O680" s="5">
        <v>2</v>
      </c>
      <c r="P680" s="5">
        <f>ROUND(Source!DI668,O680)</f>
        <v>22842.15</v>
      </c>
      <c r="Q680" s="5"/>
      <c r="R680" s="5"/>
      <c r="S680" s="5"/>
      <c r="T680" s="5"/>
      <c r="U680" s="5"/>
      <c r="V680" s="5"/>
      <c r="W680" s="5"/>
    </row>
    <row r="681" spans="1:23" x14ac:dyDescent="0.2">
      <c r="A681" s="5">
        <v>50</v>
      </c>
      <c r="B681" s="5">
        <v>0</v>
      </c>
      <c r="C681" s="5">
        <v>0</v>
      </c>
      <c r="D681" s="5">
        <v>1</v>
      </c>
      <c r="E681" s="5">
        <v>231</v>
      </c>
      <c r="F681" s="5">
        <f>ROUND(Source!BB668,O681)</f>
        <v>0</v>
      </c>
      <c r="G681" s="5" t="s">
        <v>211</v>
      </c>
      <c r="H681" s="5" t="s">
        <v>212</v>
      </c>
      <c r="I681" s="5"/>
      <c r="J681" s="5"/>
      <c r="K681" s="5">
        <v>231</v>
      </c>
      <c r="L681" s="5">
        <v>12</v>
      </c>
      <c r="M681" s="5">
        <v>3</v>
      </c>
      <c r="N681" s="5" t="s">
        <v>6</v>
      </c>
      <c r="O681" s="5">
        <v>2</v>
      </c>
      <c r="P681" s="5">
        <f>ROUND(Source!ET668,O681)</f>
        <v>0</v>
      </c>
      <c r="Q681" s="5"/>
      <c r="R681" s="5"/>
      <c r="S681" s="5"/>
      <c r="T681" s="5"/>
      <c r="U681" s="5"/>
      <c r="V681" s="5"/>
      <c r="W681" s="5"/>
    </row>
    <row r="682" spans="1:23" x14ac:dyDescent="0.2">
      <c r="A682" s="5">
        <v>50</v>
      </c>
      <c r="B682" s="5">
        <v>0</v>
      </c>
      <c r="C682" s="5">
        <v>0</v>
      </c>
      <c r="D682" s="5">
        <v>1</v>
      </c>
      <c r="E682" s="5">
        <v>204</v>
      </c>
      <c r="F682" s="5">
        <f>ROUND(Source!R668,O682)</f>
        <v>683.54</v>
      </c>
      <c r="G682" s="5" t="s">
        <v>213</v>
      </c>
      <c r="H682" s="5" t="s">
        <v>214</v>
      </c>
      <c r="I682" s="5"/>
      <c r="J682" s="5"/>
      <c r="K682" s="5">
        <v>204</v>
      </c>
      <c r="L682" s="5">
        <v>13</v>
      </c>
      <c r="M682" s="5">
        <v>3</v>
      </c>
      <c r="N682" s="5" t="s">
        <v>6</v>
      </c>
      <c r="O682" s="5">
        <v>2</v>
      </c>
      <c r="P682" s="5">
        <f>ROUND(Source!DJ668,O682)</f>
        <v>4484.29</v>
      </c>
      <c r="Q682" s="5"/>
      <c r="R682" s="5"/>
      <c r="S682" s="5"/>
      <c r="T682" s="5"/>
      <c r="U682" s="5"/>
      <c r="V682" s="5"/>
      <c r="W682" s="5"/>
    </row>
    <row r="683" spans="1:23" x14ac:dyDescent="0.2">
      <c r="A683" s="5">
        <v>50</v>
      </c>
      <c r="B683" s="5">
        <v>0</v>
      </c>
      <c r="C683" s="5">
        <v>0</v>
      </c>
      <c r="D683" s="5">
        <v>1</v>
      </c>
      <c r="E683" s="5">
        <v>205</v>
      </c>
      <c r="F683" s="5">
        <f>ROUND(Source!S668,O683)</f>
        <v>41776.1</v>
      </c>
      <c r="G683" s="5" t="s">
        <v>215</v>
      </c>
      <c r="H683" s="5" t="s">
        <v>216</v>
      </c>
      <c r="I683" s="5"/>
      <c r="J683" s="5"/>
      <c r="K683" s="5">
        <v>205</v>
      </c>
      <c r="L683" s="5">
        <v>14</v>
      </c>
      <c r="M683" s="5">
        <v>3</v>
      </c>
      <c r="N683" s="5" t="s">
        <v>6</v>
      </c>
      <c r="O683" s="5">
        <v>2</v>
      </c>
      <c r="P683" s="5">
        <f>ROUND(Source!DK668,O683)</f>
        <v>274051.43</v>
      </c>
      <c r="Q683" s="5"/>
      <c r="R683" s="5"/>
      <c r="S683" s="5"/>
      <c r="T683" s="5"/>
      <c r="U683" s="5"/>
      <c r="V683" s="5"/>
      <c r="W683" s="5"/>
    </row>
    <row r="684" spans="1:23" x14ac:dyDescent="0.2">
      <c r="A684" s="5">
        <v>50</v>
      </c>
      <c r="B684" s="5">
        <v>0</v>
      </c>
      <c r="C684" s="5">
        <v>0</v>
      </c>
      <c r="D684" s="5">
        <v>1</v>
      </c>
      <c r="E684" s="5">
        <v>232</v>
      </c>
      <c r="F684" s="5">
        <f>ROUND(Source!BC668,O684)</f>
        <v>0</v>
      </c>
      <c r="G684" s="5" t="s">
        <v>217</v>
      </c>
      <c r="H684" s="5" t="s">
        <v>218</v>
      </c>
      <c r="I684" s="5"/>
      <c r="J684" s="5"/>
      <c r="K684" s="5">
        <v>232</v>
      </c>
      <c r="L684" s="5">
        <v>15</v>
      </c>
      <c r="M684" s="5">
        <v>3</v>
      </c>
      <c r="N684" s="5" t="s">
        <v>6</v>
      </c>
      <c r="O684" s="5">
        <v>2</v>
      </c>
      <c r="P684" s="5">
        <f>ROUND(Source!EU668,O684)</f>
        <v>0</v>
      </c>
      <c r="Q684" s="5"/>
      <c r="R684" s="5"/>
      <c r="S684" s="5"/>
      <c r="T684" s="5"/>
      <c r="U684" s="5"/>
      <c r="V684" s="5"/>
      <c r="W684" s="5"/>
    </row>
    <row r="685" spans="1:23" x14ac:dyDescent="0.2">
      <c r="A685" s="5">
        <v>50</v>
      </c>
      <c r="B685" s="5">
        <v>0</v>
      </c>
      <c r="C685" s="5">
        <v>0</v>
      </c>
      <c r="D685" s="5">
        <v>1</v>
      </c>
      <c r="E685" s="5">
        <v>214</v>
      </c>
      <c r="F685" s="5">
        <f>ROUND(Source!AS668,O685)</f>
        <v>370505.54</v>
      </c>
      <c r="G685" s="5" t="s">
        <v>219</v>
      </c>
      <c r="H685" s="5" t="s">
        <v>220</v>
      </c>
      <c r="I685" s="5"/>
      <c r="J685" s="5"/>
      <c r="K685" s="5">
        <v>214</v>
      </c>
      <c r="L685" s="5">
        <v>16</v>
      </c>
      <c r="M685" s="5">
        <v>3</v>
      </c>
      <c r="N685" s="5" t="s">
        <v>6</v>
      </c>
      <c r="O685" s="5">
        <v>2</v>
      </c>
      <c r="P685" s="5">
        <f>ROUND(Source!EK668,O685)</f>
        <v>2430517.0099999998</v>
      </c>
      <c r="Q685" s="5"/>
      <c r="R685" s="5"/>
      <c r="S685" s="5"/>
      <c r="T685" s="5"/>
      <c r="U685" s="5"/>
      <c r="V685" s="5"/>
      <c r="W685" s="5"/>
    </row>
    <row r="686" spans="1:23" x14ac:dyDescent="0.2">
      <c r="A686" s="5">
        <v>50</v>
      </c>
      <c r="B686" s="5">
        <v>0</v>
      </c>
      <c r="C686" s="5">
        <v>0</v>
      </c>
      <c r="D686" s="5">
        <v>1</v>
      </c>
      <c r="E686" s="5">
        <v>215</v>
      </c>
      <c r="F686" s="5">
        <f>ROUND(Source!AT668,O686)</f>
        <v>92653.47</v>
      </c>
      <c r="G686" s="5" t="s">
        <v>221</v>
      </c>
      <c r="H686" s="5" t="s">
        <v>222</v>
      </c>
      <c r="I686" s="5"/>
      <c r="J686" s="5"/>
      <c r="K686" s="5">
        <v>215</v>
      </c>
      <c r="L686" s="5">
        <v>17</v>
      </c>
      <c r="M686" s="5">
        <v>3</v>
      </c>
      <c r="N686" s="5" t="s">
        <v>6</v>
      </c>
      <c r="O686" s="5">
        <v>2</v>
      </c>
      <c r="P686" s="5">
        <f>ROUND(Source!EL668,O686)</f>
        <v>607806.47</v>
      </c>
      <c r="Q686" s="5"/>
      <c r="R686" s="5"/>
      <c r="S686" s="5"/>
      <c r="T686" s="5"/>
      <c r="U686" s="5"/>
      <c r="V686" s="5"/>
      <c r="W686" s="5"/>
    </row>
    <row r="687" spans="1:23" x14ac:dyDescent="0.2">
      <c r="A687" s="5">
        <v>50</v>
      </c>
      <c r="B687" s="5">
        <v>0</v>
      </c>
      <c r="C687" s="5">
        <v>0</v>
      </c>
      <c r="D687" s="5">
        <v>1</v>
      </c>
      <c r="E687" s="5">
        <v>217</v>
      </c>
      <c r="F687" s="5">
        <f>ROUND(Source!AU668,O687)</f>
        <v>0</v>
      </c>
      <c r="G687" s="5" t="s">
        <v>223</v>
      </c>
      <c r="H687" s="5" t="s">
        <v>224</v>
      </c>
      <c r="I687" s="5"/>
      <c r="J687" s="5"/>
      <c r="K687" s="5">
        <v>217</v>
      </c>
      <c r="L687" s="5">
        <v>18</v>
      </c>
      <c r="M687" s="5">
        <v>3</v>
      </c>
      <c r="N687" s="5" t="s">
        <v>6</v>
      </c>
      <c r="O687" s="5">
        <v>2</v>
      </c>
      <c r="P687" s="5">
        <f>ROUND(Source!EM668,O687)</f>
        <v>0</v>
      </c>
      <c r="Q687" s="5"/>
      <c r="R687" s="5"/>
      <c r="S687" s="5"/>
      <c r="T687" s="5"/>
      <c r="U687" s="5"/>
      <c r="V687" s="5"/>
      <c r="W687" s="5"/>
    </row>
    <row r="688" spans="1:23" x14ac:dyDescent="0.2">
      <c r="A688" s="5">
        <v>50</v>
      </c>
      <c r="B688" s="5">
        <v>0</v>
      </c>
      <c r="C688" s="5">
        <v>0</v>
      </c>
      <c r="D688" s="5">
        <v>1</v>
      </c>
      <c r="E688" s="5">
        <v>230</v>
      </c>
      <c r="F688" s="5">
        <f>ROUND(Source!BA668,O688)</f>
        <v>0</v>
      </c>
      <c r="G688" s="5" t="s">
        <v>225</v>
      </c>
      <c r="H688" s="5" t="s">
        <v>226</v>
      </c>
      <c r="I688" s="5"/>
      <c r="J688" s="5"/>
      <c r="K688" s="5">
        <v>230</v>
      </c>
      <c r="L688" s="5">
        <v>19</v>
      </c>
      <c r="M688" s="5">
        <v>3</v>
      </c>
      <c r="N688" s="5" t="s">
        <v>6</v>
      </c>
      <c r="O688" s="5">
        <v>2</v>
      </c>
      <c r="P688" s="5">
        <f>ROUND(Source!ES668,O688)</f>
        <v>0</v>
      </c>
      <c r="Q688" s="5"/>
      <c r="R688" s="5"/>
      <c r="S688" s="5"/>
      <c r="T688" s="5"/>
      <c r="U688" s="5"/>
      <c r="V688" s="5"/>
      <c r="W688" s="5"/>
    </row>
    <row r="689" spans="1:206" x14ac:dyDescent="0.2">
      <c r="A689" s="5">
        <v>50</v>
      </c>
      <c r="B689" s="5">
        <v>0</v>
      </c>
      <c r="C689" s="5">
        <v>0</v>
      </c>
      <c r="D689" s="5">
        <v>1</v>
      </c>
      <c r="E689" s="5">
        <v>206</v>
      </c>
      <c r="F689" s="5">
        <f>ROUND(Source!T668,O689)</f>
        <v>0</v>
      </c>
      <c r="G689" s="5" t="s">
        <v>227</v>
      </c>
      <c r="H689" s="5" t="s">
        <v>228</v>
      </c>
      <c r="I689" s="5"/>
      <c r="J689" s="5"/>
      <c r="K689" s="5">
        <v>206</v>
      </c>
      <c r="L689" s="5">
        <v>20</v>
      </c>
      <c r="M689" s="5">
        <v>3</v>
      </c>
      <c r="N689" s="5" t="s">
        <v>6</v>
      </c>
      <c r="O689" s="5">
        <v>2</v>
      </c>
      <c r="P689" s="5">
        <f>ROUND(Source!DL668,O689)</f>
        <v>0</v>
      </c>
      <c r="Q689" s="5"/>
      <c r="R689" s="5"/>
      <c r="S689" s="5"/>
      <c r="T689" s="5"/>
      <c r="U689" s="5"/>
      <c r="V689" s="5"/>
      <c r="W689" s="5"/>
    </row>
    <row r="690" spans="1:206" x14ac:dyDescent="0.2">
      <c r="A690" s="5">
        <v>50</v>
      </c>
      <c r="B690" s="5">
        <v>0</v>
      </c>
      <c r="C690" s="5">
        <v>0</v>
      </c>
      <c r="D690" s="5">
        <v>1</v>
      </c>
      <c r="E690" s="5">
        <v>207</v>
      </c>
      <c r="F690" s="5">
        <f>Source!U668</f>
        <v>4747.7948848500009</v>
      </c>
      <c r="G690" s="5" t="s">
        <v>229</v>
      </c>
      <c r="H690" s="5" t="s">
        <v>230</v>
      </c>
      <c r="I690" s="5"/>
      <c r="J690" s="5"/>
      <c r="K690" s="5">
        <v>207</v>
      </c>
      <c r="L690" s="5">
        <v>21</v>
      </c>
      <c r="M690" s="5">
        <v>3</v>
      </c>
      <c r="N690" s="5" t="s">
        <v>6</v>
      </c>
      <c r="O690" s="5">
        <v>-1</v>
      </c>
      <c r="P690" s="5">
        <f>Source!DM668</f>
        <v>4747.7948848500009</v>
      </c>
      <c r="Q690" s="5"/>
      <c r="R690" s="5"/>
      <c r="S690" s="5"/>
      <c r="T690" s="5"/>
      <c r="U690" s="5"/>
      <c r="V690" s="5"/>
      <c r="W690" s="5"/>
    </row>
    <row r="691" spans="1:206" x14ac:dyDescent="0.2">
      <c r="A691" s="5">
        <v>50</v>
      </c>
      <c r="B691" s="5">
        <v>0</v>
      </c>
      <c r="C691" s="5">
        <v>0</v>
      </c>
      <c r="D691" s="5">
        <v>1</v>
      </c>
      <c r="E691" s="5">
        <v>208</v>
      </c>
      <c r="F691" s="5">
        <f>Source!V668</f>
        <v>58.009473249999992</v>
      </c>
      <c r="G691" s="5" t="s">
        <v>231</v>
      </c>
      <c r="H691" s="5" t="s">
        <v>232</v>
      </c>
      <c r="I691" s="5"/>
      <c r="J691" s="5"/>
      <c r="K691" s="5">
        <v>208</v>
      </c>
      <c r="L691" s="5">
        <v>22</v>
      </c>
      <c r="M691" s="5">
        <v>3</v>
      </c>
      <c r="N691" s="5" t="s">
        <v>6</v>
      </c>
      <c r="O691" s="5">
        <v>-1</v>
      </c>
      <c r="P691" s="5">
        <f>Source!DN668</f>
        <v>58.009473249999992</v>
      </c>
      <c r="Q691" s="5"/>
      <c r="R691" s="5"/>
      <c r="S691" s="5"/>
      <c r="T691" s="5"/>
      <c r="U691" s="5"/>
      <c r="V691" s="5"/>
      <c r="W691" s="5"/>
    </row>
    <row r="692" spans="1:206" x14ac:dyDescent="0.2">
      <c r="A692" s="5">
        <v>50</v>
      </c>
      <c r="B692" s="5">
        <v>0</v>
      </c>
      <c r="C692" s="5">
        <v>0</v>
      </c>
      <c r="D692" s="5">
        <v>1</v>
      </c>
      <c r="E692" s="5">
        <v>209</v>
      </c>
      <c r="F692" s="5">
        <f>ROUND(Source!W668,O692)</f>
        <v>0</v>
      </c>
      <c r="G692" s="5" t="s">
        <v>233</v>
      </c>
      <c r="H692" s="5" t="s">
        <v>234</v>
      </c>
      <c r="I692" s="5"/>
      <c r="J692" s="5"/>
      <c r="K692" s="5">
        <v>209</v>
      </c>
      <c r="L692" s="5">
        <v>23</v>
      </c>
      <c r="M692" s="5">
        <v>3</v>
      </c>
      <c r="N692" s="5" t="s">
        <v>6</v>
      </c>
      <c r="O692" s="5">
        <v>2</v>
      </c>
      <c r="P692" s="5">
        <f>ROUND(Source!DO668,O692)</f>
        <v>0</v>
      </c>
      <c r="Q692" s="5"/>
      <c r="R692" s="5"/>
      <c r="S692" s="5"/>
      <c r="T692" s="5"/>
      <c r="U692" s="5"/>
      <c r="V692" s="5"/>
      <c r="W692" s="5"/>
    </row>
    <row r="693" spans="1:206" x14ac:dyDescent="0.2">
      <c r="A693" s="5">
        <v>50</v>
      </c>
      <c r="B693" s="5">
        <v>0</v>
      </c>
      <c r="C693" s="5">
        <v>0</v>
      </c>
      <c r="D693" s="5">
        <v>1</v>
      </c>
      <c r="E693" s="5">
        <v>210</v>
      </c>
      <c r="F693" s="5">
        <f>ROUND(Source!X668,O693)</f>
        <v>40865.11</v>
      </c>
      <c r="G693" s="5" t="s">
        <v>235</v>
      </c>
      <c r="H693" s="5" t="s">
        <v>236</v>
      </c>
      <c r="I693" s="5"/>
      <c r="J693" s="5"/>
      <c r="K693" s="5">
        <v>210</v>
      </c>
      <c r="L693" s="5">
        <v>24</v>
      </c>
      <c r="M693" s="5">
        <v>3</v>
      </c>
      <c r="N693" s="5" t="s">
        <v>6</v>
      </c>
      <c r="O693" s="5">
        <v>2</v>
      </c>
      <c r="P693" s="5">
        <f>ROUND(Source!DP668,O693)</f>
        <v>268075.75</v>
      </c>
      <c r="Q693" s="5"/>
      <c r="R693" s="5"/>
      <c r="S693" s="5"/>
      <c r="T693" s="5"/>
      <c r="U693" s="5"/>
      <c r="V693" s="5"/>
      <c r="W693" s="5"/>
    </row>
    <row r="694" spans="1:206" x14ac:dyDescent="0.2">
      <c r="A694" s="5">
        <v>50</v>
      </c>
      <c r="B694" s="5">
        <v>0</v>
      </c>
      <c r="C694" s="5">
        <v>0</v>
      </c>
      <c r="D694" s="5">
        <v>1</v>
      </c>
      <c r="E694" s="5">
        <v>211</v>
      </c>
      <c r="F694" s="5">
        <f>ROUND(Source!Y668,O694)</f>
        <v>24225.85</v>
      </c>
      <c r="G694" s="5" t="s">
        <v>237</v>
      </c>
      <c r="H694" s="5" t="s">
        <v>238</v>
      </c>
      <c r="I694" s="5"/>
      <c r="J694" s="5"/>
      <c r="K694" s="5">
        <v>211</v>
      </c>
      <c r="L694" s="5">
        <v>25</v>
      </c>
      <c r="M694" s="5">
        <v>3</v>
      </c>
      <c r="N694" s="5" t="s">
        <v>6</v>
      </c>
      <c r="O694" s="5">
        <v>2</v>
      </c>
      <c r="P694" s="5">
        <f>ROUND(Source!DQ668,O694)</f>
        <v>158921.32</v>
      </c>
      <c r="Q694" s="5"/>
      <c r="R694" s="5"/>
      <c r="S694" s="5"/>
      <c r="T694" s="5"/>
      <c r="U694" s="5"/>
      <c r="V694" s="5"/>
      <c r="W694" s="5"/>
    </row>
    <row r="695" spans="1:206" x14ac:dyDescent="0.2">
      <c r="A695" s="5">
        <v>50</v>
      </c>
      <c r="B695" s="5">
        <v>0</v>
      </c>
      <c r="C695" s="5">
        <v>0</v>
      </c>
      <c r="D695" s="5">
        <v>1</v>
      </c>
      <c r="E695" s="5">
        <v>224</v>
      </c>
      <c r="F695" s="5">
        <f>ROUND(Source!AR668,O695)</f>
        <v>463159.01</v>
      </c>
      <c r="G695" s="5" t="s">
        <v>239</v>
      </c>
      <c r="H695" s="5" t="s">
        <v>240</v>
      </c>
      <c r="I695" s="5"/>
      <c r="J695" s="5"/>
      <c r="K695" s="5">
        <v>224</v>
      </c>
      <c r="L695" s="5">
        <v>26</v>
      </c>
      <c r="M695" s="5">
        <v>3</v>
      </c>
      <c r="N695" s="5" t="s">
        <v>6</v>
      </c>
      <c r="O695" s="5">
        <v>2</v>
      </c>
      <c r="P695" s="5">
        <f>ROUND(Source!EJ668,O695)</f>
        <v>3038323.48</v>
      </c>
      <c r="Q695" s="5"/>
      <c r="R695" s="5"/>
      <c r="S695" s="5"/>
      <c r="T695" s="5"/>
      <c r="U695" s="5"/>
      <c r="V695" s="5"/>
      <c r="W695" s="5"/>
    </row>
    <row r="696" spans="1:206" x14ac:dyDescent="0.2">
      <c r="A696" s="5">
        <v>50</v>
      </c>
      <c r="B696" s="5">
        <v>1</v>
      </c>
      <c r="C696" s="5">
        <v>0</v>
      </c>
      <c r="D696" s="5">
        <v>2</v>
      </c>
      <c r="E696" s="5">
        <v>0</v>
      </c>
      <c r="F696" s="5">
        <f>ROUND(F695,O696)</f>
        <v>463159.01</v>
      </c>
      <c r="G696" s="5" t="s">
        <v>938</v>
      </c>
      <c r="H696" s="5" t="s">
        <v>240</v>
      </c>
      <c r="I696" s="5"/>
      <c r="J696" s="5"/>
      <c r="K696" s="5">
        <v>212</v>
      </c>
      <c r="L696" s="5">
        <v>27</v>
      </c>
      <c r="M696" s="5">
        <v>0</v>
      </c>
      <c r="N696" s="5" t="s">
        <v>6</v>
      </c>
      <c r="O696" s="5">
        <v>2</v>
      </c>
      <c r="P696" s="5">
        <f>ROUND(P695,O696)</f>
        <v>3038323.48</v>
      </c>
      <c r="Q696" s="5"/>
      <c r="R696" s="5"/>
      <c r="S696" s="5"/>
      <c r="T696" s="5"/>
      <c r="U696" s="5"/>
      <c r="V696" s="5"/>
      <c r="W696" s="5"/>
    </row>
    <row r="697" spans="1:206" x14ac:dyDescent="0.2">
      <c r="A697" s="5">
        <v>50</v>
      </c>
      <c r="B697" s="5">
        <v>1</v>
      </c>
      <c r="C697" s="5">
        <v>0</v>
      </c>
      <c r="D697" s="5">
        <v>2</v>
      </c>
      <c r="E697" s="5">
        <v>0</v>
      </c>
      <c r="F697" s="5">
        <f>ROUND(F696*18/100,O697)</f>
        <v>83368.62</v>
      </c>
      <c r="G697" s="5" t="s">
        <v>939</v>
      </c>
      <c r="H697" s="5" t="s">
        <v>940</v>
      </c>
      <c r="I697" s="5"/>
      <c r="J697" s="5"/>
      <c r="K697" s="5">
        <v>212</v>
      </c>
      <c r="L697" s="5">
        <v>28</v>
      </c>
      <c r="M697" s="5">
        <v>0</v>
      </c>
      <c r="N697" s="5" t="s">
        <v>6</v>
      </c>
      <c r="O697" s="5">
        <v>2</v>
      </c>
      <c r="P697" s="5">
        <f>ROUND(P696*18/100,O697)</f>
        <v>546898.23</v>
      </c>
      <c r="Q697" s="5"/>
      <c r="R697" s="5"/>
      <c r="S697" s="5"/>
      <c r="T697" s="5"/>
      <c r="U697" s="5"/>
      <c r="V697" s="5"/>
      <c r="W697" s="5"/>
    </row>
    <row r="698" spans="1:206" x14ac:dyDescent="0.2">
      <c r="A698" s="5">
        <v>50</v>
      </c>
      <c r="B698" s="5">
        <v>1</v>
      </c>
      <c r="C698" s="5">
        <v>0</v>
      </c>
      <c r="D698" s="5">
        <v>2</v>
      </c>
      <c r="E698" s="5">
        <v>213</v>
      </c>
      <c r="F698" s="5">
        <f>ROUND(F696+F697,O698)</f>
        <v>546527.63</v>
      </c>
      <c r="G698" s="5" t="s">
        <v>941</v>
      </c>
      <c r="H698" s="5" t="s">
        <v>942</v>
      </c>
      <c r="I698" s="5"/>
      <c r="J698" s="5"/>
      <c r="K698" s="5">
        <v>212</v>
      </c>
      <c r="L698" s="5">
        <v>29</v>
      </c>
      <c r="M698" s="5">
        <v>0</v>
      </c>
      <c r="N698" s="5" t="s">
        <v>6</v>
      </c>
      <c r="O698" s="5">
        <v>2</v>
      </c>
      <c r="P698" s="5">
        <f>ROUND(P696+P697,O698)</f>
        <v>3585221.71</v>
      </c>
      <c r="Q698" s="5"/>
      <c r="R698" s="5"/>
      <c r="S698" s="5"/>
      <c r="T698" s="5"/>
      <c r="U698" s="5"/>
      <c r="V698" s="5"/>
      <c r="W698" s="5"/>
    </row>
    <row r="700" spans="1:206" x14ac:dyDescent="0.2">
      <c r="A700" s="3">
        <v>51</v>
      </c>
      <c r="B700" s="3">
        <f>B12</f>
        <v>761</v>
      </c>
      <c r="C700" s="3">
        <f>A12</f>
        <v>1</v>
      </c>
      <c r="D700" s="3">
        <f>ROW(A12)</f>
        <v>12</v>
      </c>
      <c r="E700" s="3"/>
      <c r="F700" s="3" t="str">
        <f>IF(F12&lt;&gt;"",F12,"")</f>
        <v>Новый объект</v>
      </c>
      <c r="G700" s="3" t="str">
        <f>IF(G12&lt;&gt;"",G12,"")</f>
        <v xml:space="preserve">Ремонт помещений  № 39-59 пищеблока  1-го  этажа  и систем хоз.бытовой канализации, водоснабжения, отопления и электроосвещения на техническом этаже здания Университетского лицея №1523 Предуниверситария НИЯУ МИФИ по адресу:  г. Москва, Кленовый бульвар, д.21              
</v>
      </c>
      <c r="H700" s="3">
        <v>0</v>
      </c>
      <c r="I700" s="3"/>
      <c r="J700" s="3"/>
      <c r="K700" s="3"/>
      <c r="L700" s="3"/>
      <c r="M700" s="3"/>
      <c r="N700" s="3"/>
      <c r="O700" s="3">
        <f t="shared" ref="O700:T700" si="747">ROUND(O668,2)</f>
        <v>384703.65</v>
      </c>
      <c r="P700" s="3">
        <f t="shared" si="747"/>
        <v>339445.54</v>
      </c>
      <c r="Q700" s="3">
        <f t="shared" si="747"/>
        <v>3482.01</v>
      </c>
      <c r="R700" s="3">
        <f t="shared" si="747"/>
        <v>683.54</v>
      </c>
      <c r="S700" s="3">
        <f t="shared" si="747"/>
        <v>41776.1</v>
      </c>
      <c r="T700" s="3">
        <f t="shared" si="747"/>
        <v>0</v>
      </c>
      <c r="U700" s="3">
        <f>U668</f>
        <v>4747.7948848500009</v>
      </c>
      <c r="V700" s="3">
        <f>V668</f>
        <v>58.009473249999992</v>
      </c>
      <c r="W700" s="3">
        <f>ROUND(W668,2)</f>
        <v>0</v>
      </c>
      <c r="X700" s="3">
        <f>ROUND(X668,2)</f>
        <v>40865.11</v>
      </c>
      <c r="Y700" s="3">
        <f>ROUND(Y668,2)</f>
        <v>24225.85</v>
      </c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>
        <f t="shared" ref="AO700:BC700" si="748">ROUND(AO668,2)</f>
        <v>0</v>
      </c>
      <c r="AP700" s="3">
        <f t="shared" si="748"/>
        <v>0</v>
      </c>
      <c r="AQ700" s="3">
        <f t="shared" si="748"/>
        <v>0</v>
      </c>
      <c r="AR700" s="3">
        <f t="shared" si="748"/>
        <v>463159.01</v>
      </c>
      <c r="AS700" s="3">
        <f t="shared" si="748"/>
        <v>370505.54</v>
      </c>
      <c r="AT700" s="3">
        <f t="shared" si="748"/>
        <v>92653.47</v>
      </c>
      <c r="AU700" s="3">
        <f t="shared" si="748"/>
        <v>0</v>
      </c>
      <c r="AV700" s="3">
        <f t="shared" si="748"/>
        <v>339445.54</v>
      </c>
      <c r="AW700" s="3">
        <f t="shared" si="748"/>
        <v>339445.54</v>
      </c>
      <c r="AX700" s="3">
        <f t="shared" si="748"/>
        <v>0</v>
      </c>
      <c r="AY700" s="3">
        <f t="shared" si="748"/>
        <v>339445.54</v>
      </c>
      <c r="AZ700" s="3">
        <f t="shared" si="748"/>
        <v>0</v>
      </c>
      <c r="BA700" s="3">
        <f t="shared" si="748"/>
        <v>0</v>
      </c>
      <c r="BB700" s="3">
        <f t="shared" si="748"/>
        <v>0</v>
      </c>
      <c r="BC700" s="3">
        <f t="shared" si="748"/>
        <v>0</v>
      </c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4">
        <f t="shared" ref="DG700:DL700" si="749">ROUND(DG668,2)</f>
        <v>2523655.9500000002</v>
      </c>
      <c r="DH700" s="4">
        <f t="shared" si="749"/>
        <v>2226762.37</v>
      </c>
      <c r="DI700" s="4">
        <f t="shared" si="749"/>
        <v>22842.15</v>
      </c>
      <c r="DJ700" s="4">
        <f t="shared" si="749"/>
        <v>4484.29</v>
      </c>
      <c r="DK700" s="4">
        <f t="shared" si="749"/>
        <v>274051.43</v>
      </c>
      <c r="DL700" s="4">
        <f t="shared" si="749"/>
        <v>0</v>
      </c>
      <c r="DM700" s="4">
        <f>DM668</f>
        <v>4747.7948848500009</v>
      </c>
      <c r="DN700" s="4">
        <f>DN668</f>
        <v>58.009473249999992</v>
      </c>
      <c r="DO700" s="4">
        <f>ROUND(DO668,2)</f>
        <v>0</v>
      </c>
      <c r="DP700" s="4">
        <f>ROUND(DP668,2)</f>
        <v>268075.75</v>
      </c>
      <c r="DQ700" s="4">
        <f>ROUND(DQ668,2)</f>
        <v>158921.32</v>
      </c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>
        <f t="shared" ref="EG700:EU700" si="750">ROUND(EG668,2)</f>
        <v>0</v>
      </c>
      <c r="EH700" s="4">
        <f t="shared" si="750"/>
        <v>0</v>
      </c>
      <c r="EI700" s="4">
        <f t="shared" si="750"/>
        <v>0</v>
      </c>
      <c r="EJ700" s="4">
        <f t="shared" si="750"/>
        <v>3038323.48</v>
      </c>
      <c r="EK700" s="4">
        <f t="shared" si="750"/>
        <v>2430517.0099999998</v>
      </c>
      <c r="EL700" s="4">
        <f t="shared" si="750"/>
        <v>607806.47</v>
      </c>
      <c r="EM700" s="4">
        <f t="shared" si="750"/>
        <v>0</v>
      </c>
      <c r="EN700" s="4">
        <f t="shared" si="750"/>
        <v>2226762.37</v>
      </c>
      <c r="EO700" s="4">
        <f t="shared" si="750"/>
        <v>2226762.37</v>
      </c>
      <c r="EP700" s="4">
        <f t="shared" si="750"/>
        <v>0</v>
      </c>
      <c r="EQ700" s="4">
        <f t="shared" si="750"/>
        <v>2226762.37</v>
      </c>
      <c r="ER700" s="4">
        <f t="shared" si="750"/>
        <v>0</v>
      </c>
      <c r="ES700" s="4">
        <f t="shared" si="750"/>
        <v>0</v>
      </c>
      <c r="ET700" s="4">
        <f t="shared" si="750"/>
        <v>0</v>
      </c>
      <c r="EU700" s="4">
        <f t="shared" si="750"/>
        <v>0</v>
      </c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>
        <v>0</v>
      </c>
    </row>
    <row r="702" spans="1:206" x14ac:dyDescent="0.2">
      <c r="A702" s="5">
        <v>50</v>
      </c>
      <c r="B702" s="5">
        <v>0</v>
      </c>
      <c r="C702" s="5">
        <v>0</v>
      </c>
      <c r="D702" s="5">
        <v>1</v>
      </c>
      <c r="E702" s="5">
        <v>201</v>
      </c>
      <c r="F702" s="5">
        <f>ROUND(Source!O700,O702)</f>
        <v>384703.65</v>
      </c>
      <c r="G702" s="5" t="s">
        <v>189</v>
      </c>
      <c r="H702" s="5" t="s">
        <v>190</v>
      </c>
      <c r="I702" s="5"/>
      <c r="J702" s="5"/>
      <c r="K702" s="5">
        <v>201</v>
      </c>
      <c r="L702" s="5">
        <v>1</v>
      </c>
      <c r="M702" s="5">
        <v>3</v>
      </c>
      <c r="N702" s="5" t="s">
        <v>6</v>
      </c>
      <c r="O702" s="5">
        <v>2</v>
      </c>
      <c r="P702" s="5">
        <f>ROUND(Source!DG700,O702)</f>
        <v>2523655.9500000002</v>
      </c>
      <c r="Q702" s="5"/>
      <c r="R702" s="5"/>
      <c r="S702" s="5"/>
      <c r="T702" s="5"/>
      <c r="U702" s="5"/>
      <c r="V702" s="5"/>
      <c r="W702" s="5"/>
    </row>
    <row r="703" spans="1:206" x14ac:dyDescent="0.2">
      <c r="A703" s="5">
        <v>50</v>
      </c>
      <c r="B703" s="5">
        <v>0</v>
      </c>
      <c r="C703" s="5">
        <v>0</v>
      </c>
      <c r="D703" s="5">
        <v>1</v>
      </c>
      <c r="E703" s="5">
        <v>202</v>
      </c>
      <c r="F703" s="5">
        <f>ROUND(Source!P700,O703)</f>
        <v>339445.54</v>
      </c>
      <c r="G703" s="5" t="s">
        <v>191</v>
      </c>
      <c r="H703" s="5" t="s">
        <v>192</v>
      </c>
      <c r="I703" s="5"/>
      <c r="J703" s="5"/>
      <c r="K703" s="5">
        <v>202</v>
      </c>
      <c r="L703" s="5">
        <v>2</v>
      </c>
      <c r="M703" s="5">
        <v>3</v>
      </c>
      <c r="N703" s="5" t="s">
        <v>6</v>
      </c>
      <c r="O703" s="5">
        <v>2</v>
      </c>
      <c r="P703" s="5">
        <f>ROUND(Source!DH700,O703)</f>
        <v>2226762.37</v>
      </c>
      <c r="Q703" s="5"/>
      <c r="R703" s="5"/>
      <c r="S703" s="5"/>
      <c r="T703" s="5"/>
      <c r="U703" s="5"/>
      <c r="V703" s="5"/>
      <c r="W703" s="5"/>
    </row>
    <row r="704" spans="1:206" x14ac:dyDescent="0.2">
      <c r="A704" s="5">
        <v>50</v>
      </c>
      <c r="B704" s="5">
        <v>0</v>
      </c>
      <c r="C704" s="5">
        <v>0</v>
      </c>
      <c r="D704" s="5">
        <v>1</v>
      </c>
      <c r="E704" s="5">
        <v>222</v>
      </c>
      <c r="F704" s="5">
        <f>ROUND(Source!AO700,O704)</f>
        <v>0</v>
      </c>
      <c r="G704" s="5" t="s">
        <v>193</v>
      </c>
      <c r="H704" s="5" t="s">
        <v>194</v>
      </c>
      <c r="I704" s="5"/>
      <c r="J704" s="5"/>
      <c r="K704" s="5">
        <v>222</v>
      </c>
      <c r="L704" s="5">
        <v>3</v>
      </c>
      <c r="M704" s="5">
        <v>3</v>
      </c>
      <c r="N704" s="5" t="s">
        <v>6</v>
      </c>
      <c r="O704" s="5">
        <v>2</v>
      </c>
      <c r="P704" s="5">
        <f>ROUND(Source!EG700,O704)</f>
        <v>0</v>
      </c>
      <c r="Q704" s="5"/>
      <c r="R704" s="5"/>
      <c r="S704" s="5"/>
      <c r="T704" s="5"/>
      <c r="U704" s="5"/>
      <c r="V704" s="5"/>
      <c r="W704" s="5"/>
    </row>
    <row r="705" spans="1:23" x14ac:dyDescent="0.2">
      <c r="A705" s="5">
        <v>50</v>
      </c>
      <c r="B705" s="5">
        <v>0</v>
      </c>
      <c r="C705" s="5">
        <v>0</v>
      </c>
      <c r="D705" s="5">
        <v>1</v>
      </c>
      <c r="E705" s="5">
        <v>225</v>
      </c>
      <c r="F705" s="5">
        <f>ROUND(Source!AV700,O705)</f>
        <v>339445.54</v>
      </c>
      <c r="G705" s="5" t="s">
        <v>195</v>
      </c>
      <c r="H705" s="5" t="s">
        <v>196</v>
      </c>
      <c r="I705" s="5"/>
      <c r="J705" s="5"/>
      <c r="K705" s="5">
        <v>225</v>
      </c>
      <c r="L705" s="5">
        <v>4</v>
      </c>
      <c r="M705" s="5">
        <v>3</v>
      </c>
      <c r="N705" s="5" t="s">
        <v>6</v>
      </c>
      <c r="O705" s="5">
        <v>2</v>
      </c>
      <c r="P705" s="5">
        <f>ROUND(Source!EN700,O705)</f>
        <v>2226762.37</v>
      </c>
      <c r="Q705" s="5"/>
      <c r="R705" s="5"/>
      <c r="S705" s="5"/>
      <c r="T705" s="5"/>
      <c r="U705" s="5"/>
      <c r="V705" s="5"/>
      <c r="W705" s="5"/>
    </row>
    <row r="706" spans="1:23" x14ac:dyDescent="0.2">
      <c r="A706" s="5">
        <v>50</v>
      </c>
      <c r="B706" s="5">
        <v>0</v>
      </c>
      <c r="C706" s="5">
        <v>0</v>
      </c>
      <c r="D706" s="5">
        <v>1</v>
      </c>
      <c r="E706" s="5">
        <v>226</v>
      </c>
      <c r="F706" s="5">
        <f>ROUND(Source!AW700,O706)</f>
        <v>339445.54</v>
      </c>
      <c r="G706" s="5" t="s">
        <v>197</v>
      </c>
      <c r="H706" s="5" t="s">
        <v>198</v>
      </c>
      <c r="I706" s="5"/>
      <c r="J706" s="5"/>
      <c r="K706" s="5">
        <v>226</v>
      </c>
      <c r="L706" s="5">
        <v>5</v>
      </c>
      <c r="M706" s="5">
        <v>3</v>
      </c>
      <c r="N706" s="5" t="s">
        <v>6</v>
      </c>
      <c r="O706" s="5">
        <v>2</v>
      </c>
      <c r="P706" s="5">
        <f>ROUND(Source!EO700,O706)</f>
        <v>2226762.37</v>
      </c>
      <c r="Q706" s="5"/>
      <c r="R706" s="5"/>
      <c r="S706" s="5"/>
      <c r="T706" s="5"/>
      <c r="U706" s="5"/>
      <c r="V706" s="5"/>
      <c r="W706" s="5"/>
    </row>
    <row r="707" spans="1:23" x14ac:dyDescent="0.2">
      <c r="A707" s="5">
        <v>50</v>
      </c>
      <c r="B707" s="5">
        <v>0</v>
      </c>
      <c r="C707" s="5">
        <v>0</v>
      </c>
      <c r="D707" s="5">
        <v>1</v>
      </c>
      <c r="E707" s="5">
        <v>227</v>
      </c>
      <c r="F707" s="5">
        <f>ROUND(Source!AX700,O707)</f>
        <v>0</v>
      </c>
      <c r="G707" s="5" t="s">
        <v>199</v>
      </c>
      <c r="H707" s="5" t="s">
        <v>200</v>
      </c>
      <c r="I707" s="5"/>
      <c r="J707" s="5"/>
      <c r="K707" s="5">
        <v>227</v>
      </c>
      <c r="L707" s="5">
        <v>6</v>
      </c>
      <c r="M707" s="5">
        <v>3</v>
      </c>
      <c r="N707" s="5" t="s">
        <v>6</v>
      </c>
      <c r="O707" s="5">
        <v>2</v>
      </c>
      <c r="P707" s="5">
        <f>ROUND(Source!EP700,O707)</f>
        <v>0</v>
      </c>
      <c r="Q707" s="5"/>
      <c r="R707" s="5"/>
      <c r="S707" s="5"/>
      <c r="T707" s="5"/>
      <c r="U707" s="5"/>
      <c r="V707" s="5"/>
      <c r="W707" s="5"/>
    </row>
    <row r="708" spans="1:23" x14ac:dyDescent="0.2">
      <c r="A708" s="5">
        <v>50</v>
      </c>
      <c r="B708" s="5">
        <v>0</v>
      </c>
      <c r="C708" s="5">
        <v>0</v>
      </c>
      <c r="D708" s="5">
        <v>1</v>
      </c>
      <c r="E708" s="5">
        <v>228</v>
      </c>
      <c r="F708" s="5">
        <f>ROUND(Source!AY700,O708)</f>
        <v>339445.54</v>
      </c>
      <c r="G708" s="5" t="s">
        <v>201</v>
      </c>
      <c r="H708" s="5" t="s">
        <v>202</v>
      </c>
      <c r="I708" s="5"/>
      <c r="J708" s="5"/>
      <c r="K708" s="5">
        <v>228</v>
      </c>
      <c r="L708" s="5">
        <v>7</v>
      </c>
      <c r="M708" s="5">
        <v>3</v>
      </c>
      <c r="N708" s="5" t="s">
        <v>6</v>
      </c>
      <c r="O708" s="5">
        <v>2</v>
      </c>
      <c r="P708" s="5">
        <f>ROUND(Source!EQ700,O708)</f>
        <v>2226762.37</v>
      </c>
      <c r="Q708" s="5"/>
      <c r="R708" s="5"/>
      <c r="S708" s="5"/>
      <c r="T708" s="5"/>
      <c r="U708" s="5"/>
      <c r="V708" s="5"/>
      <c r="W708" s="5"/>
    </row>
    <row r="709" spans="1:23" x14ac:dyDescent="0.2">
      <c r="A709" s="5">
        <v>50</v>
      </c>
      <c r="B709" s="5">
        <v>0</v>
      </c>
      <c r="C709" s="5">
        <v>0</v>
      </c>
      <c r="D709" s="5">
        <v>1</v>
      </c>
      <c r="E709" s="5">
        <v>216</v>
      </c>
      <c r="F709" s="5">
        <f>ROUND(Source!AP700,O709)</f>
        <v>0</v>
      </c>
      <c r="G709" s="5" t="s">
        <v>203</v>
      </c>
      <c r="H709" s="5" t="s">
        <v>204</v>
      </c>
      <c r="I709" s="5"/>
      <c r="J709" s="5"/>
      <c r="K709" s="5">
        <v>216</v>
      </c>
      <c r="L709" s="5">
        <v>8</v>
      </c>
      <c r="M709" s="5">
        <v>3</v>
      </c>
      <c r="N709" s="5" t="s">
        <v>6</v>
      </c>
      <c r="O709" s="5">
        <v>2</v>
      </c>
      <c r="P709" s="5">
        <f>ROUND(Source!EH700,O709)</f>
        <v>0</v>
      </c>
      <c r="Q709" s="5"/>
      <c r="R709" s="5"/>
      <c r="S709" s="5"/>
      <c r="T709" s="5"/>
      <c r="U709" s="5"/>
      <c r="V709" s="5"/>
      <c r="W709" s="5"/>
    </row>
    <row r="710" spans="1:23" x14ac:dyDescent="0.2">
      <c r="A710" s="5">
        <v>50</v>
      </c>
      <c r="B710" s="5">
        <v>0</v>
      </c>
      <c r="C710" s="5">
        <v>0</v>
      </c>
      <c r="D710" s="5">
        <v>1</v>
      </c>
      <c r="E710" s="5">
        <v>223</v>
      </c>
      <c r="F710" s="5">
        <f>ROUND(Source!AQ700,O710)</f>
        <v>0</v>
      </c>
      <c r="G710" s="5" t="s">
        <v>205</v>
      </c>
      <c r="H710" s="5" t="s">
        <v>206</v>
      </c>
      <c r="I710" s="5"/>
      <c r="J710" s="5"/>
      <c r="K710" s="5">
        <v>223</v>
      </c>
      <c r="L710" s="5">
        <v>9</v>
      </c>
      <c r="M710" s="5">
        <v>3</v>
      </c>
      <c r="N710" s="5" t="s">
        <v>6</v>
      </c>
      <c r="O710" s="5">
        <v>2</v>
      </c>
      <c r="P710" s="5">
        <f>ROUND(Source!EI700,O710)</f>
        <v>0</v>
      </c>
      <c r="Q710" s="5"/>
      <c r="R710" s="5"/>
      <c r="S710" s="5"/>
      <c r="T710" s="5"/>
      <c r="U710" s="5"/>
      <c r="V710" s="5"/>
      <c r="W710" s="5"/>
    </row>
    <row r="711" spans="1:23" x14ac:dyDescent="0.2">
      <c r="A711" s="5">
        <v>50</v>
      </c>
      <c r="B711" s="5">
        <v>0</v>
      </c>
      <c r="C711" s="5">
        <v>0</v>
      </c>
      <c r="D711" s="5">
        <v>1</v>
      </c>
      <c r="E711" s="5">
        <v>229</v>
      </c>
      <c r="F711" s="5">
        <f>ROUND(Source!AZ700,O711)</f>
        <v>0</v>
      </c>
      <c r="G711" s="5" t="s">
        <v>207</v>
      </c>
      <c r="H711" s="5" t="s">
        <v>208</v>
      </c>
      <c r="I711" s="5"/>
      <c r="J711" s="5"/>
      <c r="K711" s="5">
        <v>229</v>
      </c>
      <c r="L711" s="5">
        <v>10</v>
      </c>
      <c r="M711" s="5">
        <v>3</v>
      </c>
      <c r="N711" s="5" t="s">
        <v>6</v>
      </c>
      <c r="O711" s="5">
        <v>2</v>
      </c>
      <c r="P711" s="5">
        <f>ROUND(Source!ER700,O711)</f>
        <v>0</v>
      </c>
      <c r="Q711" s="5"/>
      <c r="R711" s="5"/>
      <c r="S711" s="5"/>
      <c r="T711" s="5"/>
      <c r="U711" s="5"/>
      <c r="V711" s="5"/>
      <c r="W711" s="5"/>
    </row>
    <row r="712" spans="1:23" x14ac:dyDescent="0.2">
      <c r="A712" s="5">
        <v>50</v>
      </c>
      <c r="B712" s="5">
        <v>0</v>
      </c>
      <c r="C712" s="5">
        <v>0</v>
      </c>
      <c r="D712" s="5">
        <v>1</v>
      </c>
      <c r="E712" s="5">
        <v>203</v>
      </c>
      <c r="F712" s="5">
        <f>ROUND(Source!Q700,O712)</f>
        <v>3482.01</v>
      </c>
      <c r="G712" s="5" t="s">
        <v>209</v>
      </c>
      <c r="H712" s="5" t="s">
        <v>210</v>
      </c>
      <c r="I712" s="5"/>
      <c r="J712" s="5"/>
      <c r="K712" s="5">
        <v>203</v>
      </c>
      <c r="L712" s="5">
        <v>11</v>
      </c>
      <c r="M712" s="5">
        <v>3</v>
      </c>
      <c r="N712" s="5" t="s">
        <v>6</v>
      </c>
      <c r="O712" s="5">
        <v>2</v>
      </c>
      <c r="P712" s="5">
        <f>ROUND(Source!DI700,O712)</f>
        <v>22842.15</v>
      </c>
      <c r="Q712" s="5"/>
      <c r="R712" s="5"/>
      <c r="S712" s="5"/>
      <c r="T712" s="5"/>
      <c r="U712" s="5"/>
      <c r="V712" s="5"/>
      <c r="W712" s="5"/>
    </row>
    <row r="713" spans="1:23" x14ac:dyDescent="0.2">
      <c r="A713" s="5">
        <v>50</v>
      </c>
      <c r="B713" s="5">
        <v>0</v>
      </c>
      <c r="C713" s="5">
        <v>0</v>
      </c>
      <c r="D713" s="5">
        <v>1</v>
      </c>
      <c r="E713" s="5">
        <v>231</v>
      </c>
      <c r="F713" s="5">
        <f>ROUND(Source!BB700,O713)</f>
        <v>0</v>
      </c>
      <c r="G713" s="5" t="s">
        <v>211</v>
      </c>
      <c r="H713" s="5" t="s">
        <v>212</v>
      </c>
      <c r="I713" s="5"/>
      <c r="J713" s="5"/>
      <c r="K713" s="5">
        <v>231</v>
      </c>
      <c r="L713" s="5">
        <v>12</v>
      </c>
      <c r="M713" s="5">
        <v>3</v>
      </c>
      <c r="N713" s="5" t="s">
        <v>6</v>
      </c>
      <c r="O713" s="5">
        <v>2</v>
      </c>
      <c r="P713" s="5">
        <f>ROUND(Source!ET700,O713)</f>
        <v>0</v>
      </c>
      <c r="Q713" s="5"/>
      <c r="R713" s="5"/>
      <c r="S713" s="5"/>
      <c r="T713" s="5"/>
      <c r="U713" s="5"/>
      <c r="V713" s="5"/>
      <c r="W713" s="5"/>
    </row>
    <row r="714" spans="1:23" x14ac:dyDescent="0.2">
      <c r="A714" s="5">
        <v>50</v>
      </c>
      <c r="B714" s="5">
        <v>0</v>
      </c>
      <c r="C714" s="5">
        <v>0</v>
      </c>
      <c r="D714" s="5">
        <v>1</v>
      </c>
      <c r="E714" s="5">
        <v>204</v>
      </c>
      <c r="F714" s="5">
        <f>ROUND(Source!R700,O714)</f>
        <v>683.54</v>
      </c>
      <c r="G714" s="5" t="s">
        <v>213</v>
      </c>
      <c r="H714" s="5" t="s">
        <v>214</v>
      </c>
      <c r="I714" s="5"/>
      <c r="J714" s="5"/>
      <c r="K714" s="5">
        <v>204</v>
      </c>
      <c r="L714" s="5">
        <v>13</v>
      </c>
      <c r="M714" s="5">
        <v>3</v>
      </c>
      <c r="N714" s="5" t="s">
        <v>6</v>
      </c>
      <c r="O714" s="5">
        <v>2</v>
      </c>
      <c r="P714" s="5">
        <f>ROUND(Source!DJ700,O714)</f>
        <v>4484.29</v>
      </c>
      <c r="Q714" s="5"/>
      <c r="R714" s="5"/>
      <c r="S714" s="5"/>
      <c r="T714" s="5"/>
      <c r="U714" s="5"/>
      <c r="V714" s="5"/>
      <c r="W714" s="5"/>
    </row>
    <row r="715" spans="1:23" x14ac:dyDescent="0.2">
      <c r="A715" s="5">
        <v>50</v>
      </c>
      <c r="B715" s="5">
        <v>0</v>
      </c>
      <c r="C715" s="5">
        <v>0</v>
      </c>
      <c r="D715" s="5">
        <v>1</v>
      </c>
      <c r="E715" s="5">
        <v>205</v>
      </c>
      <c r="F715" s="5">
        <f>ROUND(Source!S700,O715)</f>
        <v>41776.1</v>
      </c>
      <c r="G715" s="5" t="s">
        <v>215</v>
      </c>
      <c r="H715" s="5" t="s">
        <v>216</v>
      </c>
      <c r="I715" s="5"/>
      <c r="J715" s="5"/>
      <c r="K715" s="5">
        <v>205</v>
      </c>
      <c r="L715" s="5">
        <v>14</v>
      </c>
      <c r="M715" s="5">
        <v>3</v>
      </c>
      <c r="N715" s="5" t="s">
        <v>6</v>
      </c>
      <c r="O715" s="5">
        <v>2</v>
      </c>
      <c r="P715" s="5">
        <f>ROUND(Source!DK700,O715)</f>
        <v>274051.43</v>
      </c>
      <c r="Q715" s="5"/>
      <c r="R715" s="5"/>
      <c r="S715" s="5"/>
      <c r="T715" s="5"/>
      <c r="U715" s="5"/>
      <c r="V715" s="5"/>
      <c r="W715" s="5"/>
    </row>
    <row r="716" spans="1:23" x14ac:dyDescent="0.2">
      <c r="A716" s="5">
        <v>50</v>
      </c>
      <c r="B716" s="5">
        <v>0</v>
      </c>
      <c r="C716" s="5">
        <v>0</v>
      </c>
      <c r="D716" s="5">
        <v>1</v>
      </c>
      <c r="E716" s="5">
        <v>232</v>
      </c>
      <c r="F716" s="5">
        <f>ROUND(Source!BC700,O716)</f>
        <v>0</v>
      </c>
      <c r="G716" s="5" t="s">
        <v>217</v>
      </c>
      <c r="H716" s="5" t="s">
        <v>218</v>
      </c>
      <c r="I716" s="5"/>
      <c r="J716" s="5"/>
      <c r="K716" s="5">
        <v>232</v>
      </c>
      <c r="L716" s="5">
        <v>15</v>
      </c>
      <c r="M716" s="5">
        <v>3</v>
      </c>
      <c r="N716" s="5" t="s">
        <v>6</v>
      </c>
      <c r="O716" s="5">
        <v>2</v>
      </c>
      <c r="P716" s="5">
        <f>ROUND(Source!EU700,O716)</f>
        <v>0</v>
      </c>
      <c r="Q716" s="5"/>
      <c r="R716" s="5"/>
      <c r="S716" s="5"/>
      <c r="T716" s="5"/>
      <c r="U716" s="5"/>
      <c r="V716" s="5"/>
      <c r="W716" s="5"/>
    </row>
    <row r="717" spans="1:23" x14ac:dyDescent="0.2">
      <c r="A717" s="5">
        <v>50</v>
      </c>
      <c r="B717" s="5">
        <v>0</v>
      </c>
      <c r="C717" s="5">
        <v>0</v>
      </c>
      <c r="D717" s="5">
        <v>1</v>
      </c>
      <c r="E717" s="5">
        <v>214</v>
      </c>
      <c r="F717" s="5">
        <f>ROUND(Source!AS700,O717)</f>
        <v>370505.54</v>
      </c>
      <c r="G717" s="5" t="s">
        <v>219</v>
      </c>
      <c r="H717" s="5" t="s">
        <v>220</v>
      </c>
      <c r="I717" s="5"/>
      <c r="J717" s="5"/>
      <c r="K717" s="5">
        <v>214</v>
      </c>
      <c r="L717" s="5">
        <v>16</v>
      </c>
      <c r="M717" s="5">
        <v>3</v>
      </c>
      <c r="N717" s="5" t="s">
        <v>6</v>
      </c>
      <c r="O717" s="5">
        <v>2</v>
      </c>
      <c r="P717" s="5">
        <f>ROUND(Source!EK700,O717)</f>
        <v>2430517.0099999998</v>
      </c>
      <c r="Q717" s="5"/>
      <c r="R717" s="5"/>
      <c r="S717" s="5"/>
      <c r="T717" s="5"/>
      <c r="U717" s="5"/>
      <c r="V717" s="5"/>
      <c r="W717" s="5"/>
    </row>
    <row r="718" spans="1:23" x14ac:dyDescent="0.2">
      <c r="A718" s="5">
        <v>50</v>
      </c>
      <c r="B718" s="5">
        <v>0</v>
      </c>
      <c r="C718" s="5">
        <v>0</v>
      </c>
      <c r="D718" s="5">
        <v>1</v>
      </c>
      <c r="E718" s="5">
        <v>215</v>
      </c>
      <c r="F718" s="5">
        <f>ROUND(Source!AT700,O718)</f>
        <v>92653.47</v>
      </c>
      <c r="G718" s="5" t="s">
        <v>221</v>
      </c>
      <c r="H718" s="5" t="s">
        <v>222</v>
      </c>
      <c r="I718" s="5"/>
      <c r="J718" s="5"/>
      <c r="K718" s="5">
        <v>215</v>
      </c>
      <c r="L718" s="5">
        <v>17</v>
      </c>
      <c r="M718" s="5">
        <v>3</v>
      </c>
      <c r="N718" s="5" t="s">
        <v>6</v>
      </c>
      <c r="O718" s="5">
        <v>2</v>
      </c>
      <c r="P718" s="5">
        <f>ROUND(Source!EL700,O718)</f>
        <v>607806.47</v>
      </c>
      <c r="Q718" s="5"/>
      <c r="R718" s="5"/>
      <c r="S718" s="5"/>
      <c r="T718" s="5"/>
      <c r="U718" s="5"/>
      <c r="V718" s="5"/>
      <c r="W718" s="5"/>
    </row>
    <row r="719" spans="1:23" x14ac:dyDescent="0.2">
      <c r="A719" s="5">
        <v>50</v>
      </c>
      <c r="B719" s="5">
        <v>0</v>
      </c>
      <c r="C719" s="5">
        <v>0</v>
      </c>
      <c r="D719" s="5">
        <v>1</v>
      </c>
      <c r="E719" s="5">
        <v>217</v>
      </c>
      <c r="F719" s="5">
        <f>ROUND(Source!AU700,O719)</f>
        <v>0</v>
      </c>
      <c r="G719" s="5" t="s">
        <v>223</v>
      </c>
      <c r="H719" s="5" t="s">
        <v>224</v>
      </c>
      <c r="I719" s="5"/>
      <c r="J719" s="5"/>
      <c r="K719" s="5">
        <v>217</v>
      </c>
      <c r="L719" s="5">
        <v>18</v>
      </c>
      <c r="M719" s="5">
        <v>3</v>
      </c>
      <c r="N719" s="5" t="s">
        <v>6</v>
      </c>
      <c r="O719" s="5">
        <v>2</v>
      </c>
      <c r="P719" s="5">
        <f>ROUND(Source!EM700,O719)</f>
        <v>0</v>
      </c>
      <c r="Q719" s="5"/>
      <c r="R719" s="5"/>
      <c r="S719" s="5"/>
      <c r="T719" s="5"/>
      <c r="U719" s="5"/>
      <c r="V719" s="5"/>
      <c r="W719" s="5"/>
    </row>
    <row r="720" spans="1:23" x14ac:dyDescent="0.2">
      <c r="A720" s="5">
        <v>50</v>
      </c>
      <c r="B720" s="5">
        <v>0</v>
      </c>
      <c r="C720" s="5">
        <v>0</v>
      </c>
      <c r="D720" s="5">
        <v>1</v>
      </c>
      <c r="E720" s="5">
        <v>230</v>
      </c>
      <c r="F720" s="5">
        <f>ROUND(Source!BA700,O720)</f>
        <v>0</v>
      </c>
      <c r="G720" s="5" t="s">
        <v>225</v>
      </c>
      <c r="H720" s="5" t="s">
        <v>226</v>
      </c>
      <c r="I720" s="5"/>
      <c r="J720" s="5"/>
      <c r="K720" s="5">
        <v>230</v>
      </c>
      <c r="L720" s="5">
        <v>19</v>
      </c>
      <c r="M720" s="5">
        <v>3</v>
      </c>
      <c r="N720" s="5" t="s">
        <v>6</v>
      </c>
      <c r="O720" s="5">
        <v>2</v>
      </c>
      <c r="P720" s="5">
        <f>ROUND(Source!ES700,O720)</f>
        <v>0</v>
      </c>
      <c r="Q720" s="5"/>
      <c r="R720" s="5"/>
      <c r="S720" s="5"/>
      <c r="T720" s="5"/>
      <c r="U720" s="5"/>
      <c r="V720" s="5"/>
      <c r="W720" s="5"/>
    </row>
    <row r="721" spans="1:23" x14ac:dyDescent="0.2">
      <c r="A721" s="5">
        <v>50</v>
      </c>
      <c r="B721" s="5">
        <v>0</v>
      </c>
      <c r="C721" s="5">
        <v>0</v>
      </c>
      <c r="D721" s="5">
        <v>1</v>
      </c>
      <c r="E721" s="5">
        <v>206</v>
      </c>
      <c r="F721" s="5">
        <f>ROUND(Source!T700,O721)</f>
        <v>0</v>
      </c>
      <c r="G721" s="5" t="s">
        <v>227</v>
      </c>
      <c r="H721" s="5" t="s">
        <v>228</v>
      </c>
      <c r="I721" s="5"/>
      <c r="J721" s="5"/>
      <c r="K721" s="5">
        <v>206</v>
      </c>
      <c r="L721" s="5">
        <v>20</v>
      </c>
      <c r="M721" s="5">
        <v>3</v>
      </c>
      <c r="N721" s="5" t="s">
        <v>6</v>
      </c>
      <c r="O721" s="5">
        <v>2</v>
      </c>
      <c r="P721" s="5">
        <f>ROUND(Source!DL700,O721)</f>
        <v>0</v>
      </c>
      <c r="Q721" s="5"/>
      <c r="R721" s="5"/>
      <c r="S721" s="5"/>
      <c r="T721" s="5"/>
      <c r="U721" s="5"/>
      <c r="V721" s="5"/>
      <c r="W721" s="5"/>
    </row>
    <row r="722" spans="1:23" x14ac:dyDescent="0.2">
      <c r="A722" s="5">
        <v>50</v>
      </c>
      <c r="B722" s="5">
        <v>0</v>
      </c>
      <c r="C722" s="5">
        <v>0</v>
      </c>
      <c r="D722" s="5">
        <v>1</v>
      </c>
      <c r="E722" s="5">
        <v>207</v>
      </c>
      <c r="F722" s="5">
        <f>Source!U700</f>
        <v>4747.7948848500009</v>
      </c>
      <c r="G722" s="5" t="s">
        <v>229</v>
      </c>
      <c r="H722" s="5" t="s">
        <v>230</v>
      </c>
      <c r="I722" s="5"/>
      <c r="J722" s="5"/>
      <c r="K722" s="5">
        <v>207</v>
      </c>
      <c r="L722" s="5">
        <v>21</v>
      </c>
      <c r="M722" s="5">
        <v>3</v>
      </c>
      <c r="N722" s="5" t="s">
        <v>6</v>
      </c>
      <c r="O722" s="5">
        <v>-1</v>
      </c>
      <c r="P722" s="5">
        <f>Source!DM700</f>
        <v>4747.7948848500009</v>
      </c>
      <c r="Q722" s="5"/>
      <c r="R722" s="5"/>
      <c r="S722" s="5"/>
      <c r="T722" s="5"/>
      <c r="U722" s="5"/>
      <c r="V722" s="5"/>
      <c r="W722" s="5"/>
    </row>
    <row r="723" spans="1:23" x14ac:dyDescent="0.2">
      <c r="A723" s="5">
        <v>50</v>
      </c>
      <c r="B723" s="5">
        <v>0</v>
      </c>
      <c r="C723" s="5">
        <v>0</v>
      </c>
      <c r="D723" s="5">
        <v>1</v>
      </c>
      <c r="E723" s="5">
        <v>208</v>
      </c>
      <c r="F723" s="5">
        <f>Source!V700</f>
        <v>58.009473249999992</v>
      </c>
      <c r="G723" s="5" t="s">
        <v>231</v>
      </c>
      <c r="H723" s="5" t="s">
        <v>232</v>
      </c>
      <c r="I723" s="5"/>
      <c r="J723" s="5"/>
      <c r="K723" s="5">
        <v>208</v>
      </c>
      <c r="L723" s="5">
        <v>22</v>
      </c>
      <c r="M723" s="5">
        <v>3</v>
      </c>
      <c r="N723" s="5" t="s">
        <v>6</v>
      </c>
      <c r="O723" s="5">
        <v>-1</v>
      </c>
      <c r="P723" s="5">
        <f>Source!DN700</f>
        <v>58.009473249999992</v>
      </c>
      <c r="Q723" s="5"/>
      <c r="R723" s="5"/>
      <c r="S723" s="5"/>
      <c r="T723" s="5"/>
      <c r="U723" s="5"/>
      <c r="V723" s="5"/>
      <c r="W723" s="5"/>
    </row>
    <row r="724" spans="1:23" x14ac:dyDescent="0.2">
      <c r="A724" s="5">
        <v>50</v>
      </c>
      <c r="B724" s="5">
        <v>0</v>
      </c>
      <c r="C724" s="5">
        <v>0</v>
      </c>
      <c r="D724" s="5">
        <v>1</v>
      </c>
      <c r="E724" s="5">
        <v>209</v>
      </c>
      <c r="F724" s="5">
        <f>ROUND(Source!W700,O724)</f>
        <v>0</v>
      </c>
      <c r="G724" s="5" t="s">
        <v>233</v>
      </c>
      <c r="H724" s="5" t="s">
        <v>234</v>
      </c>
      <c r="I724" s="5"/>
      <c r="J724" s="5"/>
      <c r="K724" s="5">
        <v>209</v>
      </c>
      <c r="L724" s="5">
        <v>23</v>
      </c>
      <c r="M724" s="5">
        <v>3</v>
      </c>
      <c r="N724" s="5" t="s">
        <v>6</v>
      </c>
      <c r="O724" s="5">
        <v>2</v>
      </c>
      <c r="P724" s="5">
        <f>ROUND(Source!DO700,O724)</f>
        <v>0</v>
      </c>
      <c r="Q724" s="5"/>
      <c r="R724" s="5"/>
      <c r="S724" s="5"/>
      <c r="T724" s="5"/>
      <c r="U724" s="5"/>
      <c r="V724" s="5"/>
      <c r="W724" s="5"/>
    </row>
    <row r="725" spans="1:23" x14ac:dyDescent="0.2">
      <c r="A725" s="5">
        <v>50</v>
      </c>
      <c r="B725" s="5">
        <v>0</v>
      </c>
      <c r="C725" s="5">
        <v>0</v>
      </c>
      <c r="D725" s="5">
        <v>1</v>
      </c>
      <c r="E725" s="5">
        <v>210</v>
      </c>
      <c r="F725" s="5">
        <f>ROUND(Source!X700,O725)</f>
        <v>40865.11</v>
      </c>
      <c r="G725" s="5" t="s">
        <v>235</v>
      </c>
      <c r="H725" s="5" t="s">
        <v>236</v>
      </c>
      <c r="I725" s="5"/>
      <c r="J725" s="5"/>
      <c r="K725" s="5">
        <v>210</v>
      </c>
      <c r="L725" s="5">
        <v>24</v>
      </c>
      <c r="M725" s="5">
        <v>3</v>
      </c>
      <c r="N725" s="5" t="s">
        <v>6</v>
      </c>
      <c r="O725" s="5">
        <v>2</v>
      </c>
      <c r="P725" s="5">
        <f>ROUND(Source!DP700,O725)</f>
        <v>268075.75</v>
      </c>
      <c r="Q725" s="5"/>
      <c r="R725" s="5"/>
      <c r="S725" s="5"/>
      <c r="T725" s="5"/>
      <c r="U725" s="5"/>
      <c r="V725" s="5"/>
      <c r="W725" s="5"/>
    </row>
    <row r="726" spans="1:23" x14ac:dyDescent="0.2">
      <c r="A726" s="5">
        <v>50</v>
      </c>
      <c r="B726" s="5">
        <v>0</v>
      </c>
      <c r="C726" s="5">
        <v>0</v>
      </c>
      <c r="D726" s="5">
        <v>1</v>
      </c>
      <c r="E726" s="5">
        <v>211</v>
      </c>
      <c r="F726" s="5">
        <f>ROUND(Source!Y700,O726)</f>
        <v>24225.85</v>
      </c>
      <c r="G726" s="5" t="s">
        <v>237</v>
      </c>
      <c r="H726" s="5" t="s">
        <v>238</v>
      </c>
      <c r="I726" s="5"/>
      <c r="J726" s="5"/>
      <c r="K726" s="5">
        <v>211</v>
      </c>
      <c r="L726" s="5">
        <v>25</v>
      </c>
      <c r="M726" s="5">
        <v>3</v>
      </c>
      <c r="N726" s="5" t="s">
        <v>6</v>
      </c>
      <c r="O726" s="5">
        <v>2</v>
      </c>
      <c r="P726" s="5">
        <f>ROUND(Source!DQ700,O726)</f>
        <v>158921.32</v>
      </c>
      <c r="Q726" s="5"/>
      <c r="R726" s="5"/>
      <c r="S726" s="5"/>
      <c r="T726" s="5"/>
      <c r="U726" s="5"/>
      <c r="V726" s="5"/>
      <c r="W726" s="5"/>
    </row>
    <row r="727" spans="1:23" x14ac:dyDescent="0.2">
      <c r="A727" s="5">
        <v>50</v>
      </c>
      <c r="B727" s="5">
        <v>0</v>
      </c>
      <c r="C727" s="5">
        <v>0</v>
      </c>
      <c r="D727" s="5">
        <v>1</v>
      </c>
      <c r="E727" s="5">
        <v>224</v>
      </c>
      <c r="F727" s="5">
        <f>ROUND(Source!AR700,O727)</f>
        <v>463159.01</v>
      </c>
      <c r="G727" s="5" t="s">
        <v>239</v>
      </c>
      <c r="H727" s="5" t="s">
        <v>240</v>
      </c>
      <c r="I727" s="5"/>
      <c r="J727" s="5"/>
      <c r="K727" s="5">
        <v>224</v>
      </c>
      <c r="L727" s="5">
        <v>26</v>
      </c>
      <c r="M727" s="5">
        <v>3</v>
      </c>
      <c r="N727" s="5" t="s">
        <v>6</v>
      </c>
      <c r="O727" s="5">
        <v>2</v>
      </c>
      <c r="P727" s="5">
        <f>ROUND(Source!EJ700,O727)</f>
        <v>3038323.48</v>
      </c>
      <c r="Q727" s="5"/>
      <c r="R727" s="5"/>
      <c r="S727" s="5"/>
      <c r="T727" s="5"/>
      <c r="U727" s="5"/>
      <c r="V727" s="5"/>
      <c r="W727" s="5"/>
    </row>
    <row r="728" spans="1:23" x14ac:dyDescent="0.2">
      <c r="A728" s="5">
        <v>50</v>
      </c>
      <c r="B728" s="5">
        <v>1</v>
      </c>
      <c r="C728" s="5">
        <v>0</v>
      </c>
      <c r="D728" s="5">
        <v>2</v>
      </c>
      <c r="E728" s="5">
        <v>0</v>
      </c>
      <c r="F728" s="5">
        <f>ROUND(F727,O728)</f>
        <v>463159.01</v>
      </c>
      <c r="G728" s="5" t="s">
        <v>938</v>
      </c>
      <c r="H728" s="5" t="s">
        <v>240</v>
      </c>
      <c r="I728" s="5"/>
      <c r="J728" s="5"/>
      <c r="K728" s="5">
        <v>212</v>
      </c>
      <c r="L728" s="5">
        <v>27</v>
      </c>
      <c r="M728" s="5">
        <v>0</v>
      </c>
      <c r="N728" s="5" t="s">
        <v>6</v>
      </c>
      <c r="O728" s="5">
        <v>2</v>
      </c>
      <c r="P728" s="5">
        <f>ROUND(P727,O728)</f>
        <v>3038323.48</v>
      </c>
      <c r="Q728" s="5"/>
      <c r="R728" s="5"/>
      <c r="S728" s="5"/>
      <c r="T728" s="5"/>
      <c r="U728" s="5"/>
      <c r="V728" s="5"/>
      <c r="W728" s="5"/>
    </row>
    <row r="729" spans="1:23" x14ac:dyDescent="0.2">
      <c r="A729" s="5">
        <v>50</v>
      </c>
      <c r="B729" s="5">
        <v>1</v>
      </c>
      <c r="C729" s="5">
        <v>0</v>
      </c>
      <c r="D729" s="5">
        <v>2</v>
      </c>
      <c r="E729" s="5">
        <v>0</v>
      </c>
      <c r="F729" s="5">
        <f>ROUND(F728*18/100,O729)</f>
        <v>83368.62</v>
      </c>
      <c r="G729" s="5" t="s">
        <v>939</v>
      </c>
      <c r="H729" s="5" t="s">
        <v>940</v>
      </c>
      <c r="I729" s="5"/>
      <c r="J729" s="5"/>
      <c r="K729" s="5">
        <v>212</v>
      </c>
      <c r="L729" s="5">
        <v>28</v>
      </c>
      <c r="M729" s="5">
        <v>0</v>
      </c>
      <c r="N729" s="5" t="s">
        <v>6</v>
      </c>
      <c r="O729" s="5">
        <v>2</v>
      </c>
      <c r="P729" s="5">
        <f>ROUND(P728*18/100,O729)</f>
        <v>546898.23</v>
      </c>
      <c r="Q729" s="5"/>
      <c r="R729" s="5"/>
      <c r="S729" s="5"/>
      <c r="T729" s="5"/>
      <c r="U729" s="5"/>
      <c r="V729" s="5"/>
      <c r="W729" s="5"/>
    </row>
    <row r="730" spans="1:23" x14ac:dyDescent="0.2">
      <c r="A730" s="5">
        <v>50</v>
      </c>
      <c r="B730" s="5">
        <v>1</v>
      </c>
      <c r="C730" s="5">
        <v>0</v>
      </c>
      <c r="D730" s="5">
        <v>2</v>
      </c>
      <c r="E730" s="5">
        <v>213</v>
      </c>
      <c r="F730" s="5">
        <f>ROUND(F728+F729,O730)</f>
        <v>546527.63</v>
      </c>
      <c r="G730" s="5" t="s">
        <v>941</v>
      </c>
      <c r="H730" s="5" t="s">
        <v>942</v>
      </c>
      <c r="I730" s="5"/>
      <c r="J730" s="5"/>
      <c r="K730" s="5">
        <v>212</v>
      </c>
      <c r="L730" s="5">
        <v>29</v>
      </c>
      <c r="M730" s="5">
        <v>0</v>
      </c>
      <c r="N730" s="5" t="s">
        <v>6</v>
      </c>
      <c r="O730" s="5">
        <v>2</v>
      </c>
      <c r="P730" s="5">
        <f>ROUND(P728+P729,O730)</f>
        <v>3585221.71</v>
      </c>
      <c r="Q730" s="5"/>
      <c r="R730" s="5"/>
      <c r="S730" s="5"/>
      <c r="T730" s="5"/>
      <c r="U730" s="5"/>
      <c r="V730" s="5"/>
      <c r="W730" s="5"/>
    </row>
    <row r="733" spans="1:23" x14ac:dyDescent="0.2">
      <c r="A733">
        <v>70</v>
      </c>
      <c r="B733">
        <v>1</v>
      </c>
      <c r="D733">
        <v>1</v>
      </c>
      <c r="E733" t="s">
        <v>943</v>
      </c>
      <c r="F733" t="s">
        <v>944</v>
      </c>
      <c r="G733">
        <v>0</v>
      </c>
      <c r="H733">
        <v>0</v>
      </c>
      <c r="I733" t="s">
        <v>6</v>
      </c>
      <c r="J733">
        <v>1</v>
      </c>
      <c r="K733">
        <v>0</v>
      </c>
      <c r="L733" t="s">
        <v>6</v>
      </c>
      <c r="M733" t="s">
        <v>6</v>
      </c>
      <c r="N733">
        <v>0</v>
      </c>
      <c r="O733">
        <v>0</v>
      </c>
    </row>
    <row r="734" spans="1:23" x14ac:dyDescent="0.2">
      <c r="A734">
        <v>70</v>
      </c>
      <c r="B734">
        <v>1</v>
      </c>
      <c r="D734">
        <v>2</v>
      </c>
      <c r="E734" t="s">
        <v>945</v>
      </c>
      <c r="F734" t="s">
        <v>946</v>
      </c>
      <c r="G734">
        <v>1</v>
      </c>
      <c r="H734">
        <v>0</v>
      </c>
      <c r="I734" t="s">
        <v>6</v>
      </c>
      <c r="J734">
        <v>1</v>
      </c>
      <c r="K734">
        <v>0</v>
      </c>
      <c r="L734" t="s">
        <v>6</v>
      </c>
      <c r="M734" t="s">
        <v>6</v>
      </c>
      <c r="N734">
        <v>0</v>
      </c>
      <c r="O734">
        <v>1</v>
      </c>
    </row>
    <row r="735" spans="1:23" x14ac:dyDescent="0.2">
      <c r="A735">
        <v>70</v>
      </c>
      <c r="B735">
        <v>1</v>
      </c>
      <c r="D735">
        <v>3</v>
      </c>
      <c r="E735" t="s">
        <v>947</v>
      </c>
      <c r="F735" t="s">
        <v>948</v>
      </c>
      <c r="G735">
        <v>0</v>
      </c>
      <c r="H735">
        <v>0</v>
      </c>
      <c r="I735" t="s">
        <v>6</v>
      </c>
      <c r="J735">
        <v>1</v>
      </c>
      <c r="K735">
        <v>0</v>
      </c>
      <c r="L735" t="s">
        <v>6</v>
      </c>
      <c r="M735" t="s">
        <v>6</v>
      </c>
      <c r="N735">
        <v>0</v>
      </c>
      <c r="O735">
        <v>0</v>
      </c>
    </row>
    <row r="736" spans="1:23" x14ac:dyDescent="0.2">
      <c r="A736">
        <v>70</v>
      </c>
      <c r="B736">
        <v>1</v>
      </c>
      <c r="D736">
        <v>4</v>
      </c>
      <c r="E736" t="s">
        <v>949</v>
      </c>
      <c r="F736" t="s">
        <v>950</v>
      </c>
      <c r="G736">
        <v>0</v>
      </c>
      <c r="H736">
        <v>0</v>
      </c>
      <c r="I736" t="s">
        <v>951</v>
      </c>
      <c r="J736">
        <v>0</v>
      </c>
      <c r="K736">
        <v>0</v>
      </c>
      <c r="L736" t="s">
        <v>6</v>
      </c>
      <c r="M736" t="s">
        <v>6</v>
      </c>
      <c r="N736">
        <v>0</v>
      </c>
      <c r="O736">
        <v>0</v>
      </c>
    </row>
    <row r="737" spans="1:15" x14ac:dyDescent="0.2">
      <c r="A737">
        <v>70</v>
      </c>
      <c r="B737">
        <v>1</v>
      </c>
      <c r="D737">
        <v>5</v>
      </c>
      <c r="E737" t="s">
        <v>952</v>
      </c>
      <c r="F737" t="s">
        <v>953</v>
      </c>
      <c r="G737">
        <v>0</v>
      </c>
      <c r="H737">
        <v>0</v>
      </c>
      <c r="I737" t="s">
        <v>954</v>
      </c>
      <c r="J737">
        <v>0</v>
      </c>
      <c r="K737">
        <v>0</v>
      </c>
      <c r="L737" t="s">
        <v>6</v>
      </c>
      <c r="M737" t="s">
        <v>6</v>
      </c>
      <c r="N737">
        <v>0</v>
      </c>
      <c r="O737">
        <v>0</v>
      </c>
    </row>
    <row r="738" spans="1:15" x14ac:dyDescent="0.2">
      <c r="A738">
        <v>70</v>
      </c>
      <c r="B738">
        <v>1</v>
      </c>
      <c r="D738">
        <v>6</v>
      </c>
      <c r="E738" t="s">
        <v>955</v>
      </c>
      <c r="F738" t="s">
        <v>956</v>
      </c>
      <c r="G738">
        <v>0</v>
      </c>
      <c r="H738">
        <v>0</v>
      </c>
      <c r="I738" t="s">
        <v>957</v>
      </c>
      <c r="J738">
        <v>0</v>
      </c>
      <c r="K738">
        <v>0</v>
      </c>
      <c r="L738" t="s">
        <v>6</v>
      </c>
      <c r="M738" t="s">
        <v>6</v>
      </c>
      <c r="N738">
        <v>0</v>
      </c>
      <c r="O738">
        <v>0</v>
      </c>
    </row>
    <row r="739" spans="1:15" x14ac:dyDescent="0.2">
      <c r="A739">
        <v>70</v>
      </c>
      <c r="B739">
        <v>1</v>
      </c>
      <c r="D739">
        <v>7</v>
      </c>
      <c r="E739" t="s">
        <v>958</v>
      </c>
      <c r="F739" t="s">
        <v>959</v>
      </c>
      <c r="G739">
        <v>0</v>
      </c>
      <c r="H739">
        <v>0</v>
      </c>
      <c r="I739" t="s">
        <v>6</v>
      </c>
      <c r="J739">
        <v>0</v>
      </c>
      <c r="K739">
        <v>0</v>
      </c>
      <c r="L739" t="s">
        <v>6</v>
      </c>
      <c r="M739" t="s">
        <v>6</v>
      </c>
      <c r="N739">
        <v>0</v>
      </c>
      <c r="O739">
        <v>0</v>
      </c>
    </row>
    <row r="740" spans="1:15" x14ac:dyDescent="0.2">
      <c r="A740">
        <v>70</v>
      </c>
      <c r="B740">
        <v>1</v>
      </c>
      <c r="D740">
        <v>8</v>
      </c>
      <c r="E740" t="s">
        <v>960</v>
      </c>
      <c r="F740" t="s">
        <v>961</v>
      </c>
      <c r="G740">
        <v>0</v>
      </c>
      <c r="H740">
        <v>0</v>
      </c>
      <c r="I740" t="s">
        <v>962</v>
      </c>
      <c r="J740">
        <v>0</v>
      </c>
      <c r="K740">
        <v>0</v>
      </c>
      <c r="L740" t="s">
        <v>6</v>
      </c>
      <c r="M740" t="s">
        <v>6</v>
      </c>
      <c r="N740">
        <v>0</v>
      </c>
      <c r="O740">
        <v>0</v>
      </c>
    </row>
    <row r="741" spans="1:15" x14ac:dyDescent="0.2">
      <c r="A741">
        <v>70</v>
      </c>
      <c r="B741">
        <v>1</v>
      </c>
      <c r="D741">
        <v>9</v>
      </c>
      <c r="E741" t="s">
        <v>963</v>
      </c>
      <c r="F741" t="s">
        <v>964</v>
      </c>
      <c r="G741">
        <v>0</v>
      </c>
      <c r="H741">
        <v>0</v>
      </c>
      <c r="I741" t="s">
        <v>965</v>
      </c>
      <c r="J741">
        <v>0</v>
      </c>
      <c r="K741">
        <v>0</v>
      </c>
      <c r="L741" t="s">
        <v>6</v>
      </c>
      <c r="M741" t="s">
        <v>6</v>
      </c>
      <c r="N741">
        <v>0</v>
      </c>
      <c r="O741">
        <v>0</v>
      </c>
    </row>
    <row r="742" spans="1:15" x14ac:dyDescent="0.2">
      <c r="A742">
        <v>70</v>
      </c>
      <c r="B742">
        <v>1</v>
      </c>
      <c r="D742">
        <v>10</v>
      </c>
      <c r="E742" t="s">
        <v>966</v>
      </c>
      <c r="F742" t="s">
        <v>967</v>
      </c>
      <c r="G742">
        <v>0</v>
      </c>
      <c r="H742">
        <v>0</v>
      </c>
      <c r="I742" t="s">
        <v>968</v>
      </c>
      <c r="J742">
        <v>0</v>
      </c>
      <c r="K742">
        <v>0</v>
      </c>
      <c r="L742" t="s">
        <v>6</v>
      </c>
      <c r="M742" t="s">
        <v>6</v>
      </c>
      <c r="N742">
        <v>0</v>
      </c>
      <c r="O742">
        <v>0</v>
      </c>
    </row>
    <row r="743" spans="1:15" x14ac:dyDescent="0.2">
      <c r="A743">
        <v>70</v>
      </c>
      <c r="B743">
        <v>1</v>
      </c>
      <c r="D743">
        <v>11</v>
      </c>
      <c r="E743" t="s">
        <v>969</v>
      </c>
      <c r="F743" t="s">
        <v>970</v>
      </c>
      <c r="G743">
        <v>0</v>
      </c>
      <c r="H743">
        <v>0</v>
      </c>
      <c r="I743" t="s">
        <v>971</v>
      </c>
      <c r="J743">
        <v>0</v>
      </c>
      <c r="K743">
        <v>0</v>
      </c>
      <c r="L743" t="s">
        <v>6</v>
      </c>
      <c r="M743" t="s">
        <v>6</v>
      </c>
      <c r="N743">
        <v>0</v>
      </c>
      <c r="O743">
        <v>0</v>
      </c>
    </row>
    <row r="744" spans="1:15" x14ac:dyDescent="0.2">
      <c r="A744">
        <v>70</v>
      </c>
      <c r="B744">
        <v>1</v>
      </c>
      <c r="D744">
        <v>12</v>
      </c>
      <c r="E744" t="s">
        <v>972</v>
      </c>
      <c r="F744" t="s">
        <v>973</v>
      </c>
      <c r="G744">
        <v>0</v>
      </c>
      <c r="H744">
        <v>0</v>
      </c>
      <c r="I744" t="s">
        <v>6</v>
      </c>
      <c r="J744">
        <v>0</v>
      </c>
      <c r="K744">
        <v>0</v>
      </c>
      <c r="L744" t="s">
        <v>6</v>
      </c>
      <c r="M744" t="s">
        <v>6</v>
      </c>
      <c r="N744">
        <v>0</v>
      </c>
      <c r="O744">
        <v>0</v>
      </c>
    </row>
    <row r="745" spans="1:15" x14ac:dyDescent="0.2">
      <c r="A745">
        <v>70</v>
      </c>
      <c r="B745">
        <v>1</v>
      </c>
      <c r="D745">
        <v>1</v>
      </c>
      <c r="E745" t="s">
        <v>974</v>
      </c>
      <c r="F745" t="s">
        <v>975</v>
      </c>
      <c r="G745">
        <v>0.9</v>
      </c>
      <c r="H745">
        <v>1</v>
      </c>
      <c r="I745" t="s">
        <v>976</v>
      </c>
      <c r="J745">
        <v>0</v>
      </c>
      <c r="K745">
        <v>0</v>
      </c>
      <c r="L745" t="s">
        <v>6</v>
      </c>
      <c r="M745" t="s">
        <v>6</v>
      </c>
      <c r="N745">
        <v>0</v>
      </c>
      <c r="O745">
        <v>0.9</v>
      </c>
    </row>
    <row r="746" spans="1:15" x14ac:dyDescent="0.2">
      <c r="A746">
        <v>70</v>
      </c>
      <c r="B746">
        <v>1</v>
      </c>
      <c r="D746">
        <v>2</v>
      </c>
      <c r="E746" t="s">
        <v>977</v>
      </c>
      <c r="F746" t="s">
        <v>978</v>
      </c>
      <c r="G746">
        <v>0.85</v>
      </c>
      <c r="H746">
        <v>1</v>
      </c>
      <c r="I746" t="s">
        <v>979</v>
      </c>
      <c r="J746">
        <v>0</v>
      </c>
      <c r="K746">
        <v>0</v>
      </c>
      <c r="L746" t="s">
        <v>6</v>
      </c>
      <c r="M746" t="s">
        <v>6</v>
      </c>
      <c r="N746">
        <v>0</v>
      </c>
      <c r="O746">
        <v>0.85</v>
      </c>
    </row>
    <row r="747" spans="1:15" x14ac:dyDescent="0.2">
      <c r="A747">
        <v>70</v>
      </c>
      <c r="B747">
        <v>1</v>
      </c>
      <c r="D747">
        <v>3</v>
      </c>
      <c r="E747" t="s">
        <v>980</v>
      </c>
      <c r="F747" t="s">
        <v>981</v>
      </c>
      <c r="G747">
        <v>1</v>
      </c>
      <c r="H747">
        <v>0.85</v>
      </c>
      <c r="I747" t="s">
        <v>982</v>
      </c>
      <c r="J747">
        <v>0</v>
      </c>
      <c r="K747">
        <v>0</v>
      </c>
      <c r="L747" t="s">
        <v>6</v>
      </c>
      <c r="M747" t="s">
        <v>6</v>
      </c>
      <c r="N747">
        <v>0</v>
      </c>
      <c r="O747">
        <v>1</v>
      </c>
    </row>
    <row r="748" spans="1:15" x14ac:dyDescent="0.2">
      <c r="A748">
        <v>70</v>
      </c>
      <c r="B748">
        <v>1</v>
      </c>
      <c r="D748">
        <v>4</v>
      </c>
      <c r="E748" t="s">
        <v>983</v>
      </c>
      <c r="F748" t="s">
        <v>984</v>
      </c>
      <c r="G748">
        <v>1</v>
      </c>
      <c r="H748">
        <v>0</v>
      </c>
      <c r="I748" t="s">
        <v>6</v>
      </c>
      <c r="J748">
        <v>0</v>
      </c>
      <c r="K748">
        <v>0</v>
      </c>
      <c r="L748" t="s">
        <v>6</v>
      </c>
      <c r="M748" t="s">
        <v>6</v>
      </c>
      <c r="N748">
        <v>0</v>
      </c>
      <c r="O748">
        <v>1</v>
      </c>
    </row>
    <row r="749" spans="1:15" x14ac:dyDescent="0.2">
      <c r="A749">
        <v>70</v>
      </c>
      <c r="B749">
        <v>1</v>
      </c>
      <c r="D749">
        <v>5</v>
      </c>
      <c r="E749" t="s">
        <v>985</v>
      </c>
      <c r="F749" t="s">
        <v>986</v>
      </c>
      <c r="G749">
        <v>1</v>
      </c>
      <c r="H749">
        <v>0.8</v>
      </c>
      <c r="I749" t="s">
        <v>987</v>
      </c>
      <c r="J749">
        <v>0</v>
      </c>
      <c r="K749">
        <v>0</v>
      </c>
      <c r="L749" t="s">
        <v>6</v>
      </c>
      <c r="M749" t="s">
        <v>6</v>
      </c>
      <c r="N749">
        <v>0</v>
      </c>
      <c r="O749">
        <v>1</v>
      </c>
    </row>
    <row r="750" spans="1:15" x14ac:dyDescent="0.2">
      <c r="A750">
        <v>70</v>
      </c>
      <c r="B750">
        <v>1</v>
      </c>
      <c r="D750">
        <v>6</v>
      </c>
      <c r="E750" t="s">
        <v>988</v>
      </c>
      <c r="F750" t="s">
        <v>989</v>
      </c>
      <c r="G750">
        <v>1</v>
      </c>
      <c r="H750">
        <v>0</v>
      </c>
      <c r="I750" t="s">
        <v>6</v>
      </c>
      <c r="J750">
        <v>0</v>
      </c>
      <c r="K750">
        <v>0</v>
      </c>
      <c r="L750" t="s">
        <v>6</v>
      </c>
      <c r="M750" t="s">
        <v>6</v>
      </c>
      <c r="N750">
        <v>0</v>
      </c>
      <c r="O750">
        <v>0.85</v>
      </c>
    </row>
    <row r="751" spans="1:15" x14ac:dyDescent="0.2">
      <c r="A751">
        <v>70</v>
      </c>
      <c r="B751">
        <v>1</v>
      </c>
      <c r="D751">
        <v>7</v>
      </c>
      <c r="E751" t="s">
        <v>990</v>
      </c>
      <c r="F751" t="s">
        <v>991</v>
      </c>
      <c r="G751">
        <v>1</v>
      </c>
      <c r="H751">
        <v>0</v>
      </c>
      <c r="I751" t="s">
        <v>6</v>
      </c>
      <c r="J751">
        <v>0</v>
      </c>
      <c r="K751">
        <v>0</v>
      </c>
      <c r="L751" t="s">
        <v>6</v>
      </c>
      <c r="M751" t="s">
        <v>6</v>
      </c>
      <c r="N751">
        <v>0</v>
      </c>
      <c r="O751">
        <v>0.8</v>
      </c>
    </row>
    <row r="752" spans="1:15" x14ac:dyDescent="0.2">
      <c r="A752">
        <v>70</v>
      </c>
      <c r="B752">
        <v>1</v>
      </c>
      <c r="D752">
        <v>8</v>
      </c>
      <c r="E752" t="s">
        <v>992</v>
      </c>
      <c r="F752" t="s">
        <v>993</v>
      </c>
      <c r="G752">
        <v>0.7</v>
      </c>
      <c r="H752">
        <v>0</v>
      </c>
      <c r="I752" t="s">
        <v>6</v>
      </c>
      <c r="J752">
        <v>0</v>
      </c>
      <c r="K752">
        <v>0</v>
      </c>
      <c r="L752" t="s">
        <v>6</v>
      </c>
      <c r="M752" t="s">
        <v>6</v>
      </c>
      <c r="N752">
        <v>0</v>
      </c>
      <c r="O752">
        <v>0.94</v>
      </c>
    </row>
    <row r="753" spans="1:34" x14ac:dyDescent="0.2">
      <c r="A753">
        <v>70</v>
      </c>
      <c r="B753">
        <v>1</v>
      </c>
      <c r="D753">
        <v>9</v>
      </c>
      <c r="E753" t="s">
        <v>994</v>
      </c>
      <c r="F753" t="s">
        <v>995</v>
      </c>
      <c r="G753">
        <v>0.9</v>
      </c>
      <c r="H753">
        <v>0</v>
      </c>
      <c r="I753" t="s">
        <v>6</v>
      </c>
      <c r="J753">
        <v>0</v>
      </c>
      <c r="K753">
        <v>0</v>
      </c>
      <c r="L753" t="s">
        <v>6</v>
      </c>
      <c r="M753" t="s">
        <v>6</v>
      </c>
      <c r="N753">
        <v>0</v>
      </c>
      <c r="O753">
        <v>0.9</v>
      </c>
    </row>
    <row r="754" spans="1:34" x14ac:dyDescent="0.2">
      <c r="A754">
        <v>70</v>
      </c>
      <c r="B754">
        <v>1</v>
      </c>
      <c r="D754">
        <v>10</v>
      </c>
      <c r="E754" t="s">
        <v>996</v>
      </c>
      <c r="F754" t="s">
        <v>997</v>
      </c>
      <c r="G754">
        <v>0.6</v>
      </c>
      <c r="H754">
        <v>0</v>
      </c>
      <c r="I754" t="s">
        <v>6</v>
      </c>
      <c r="J754">
        <v>0</v>
      </c>
      <c r="K754">
        <v>0</v>
      </c>
      <c r="L754" t="s">
        <v>6</v>
      </c>
      <c r="M754" t="s">
        <v>6</v>
      </c>
      <c r="N754">
        <v>0</v>
      </c>
      <c r="O754">
        <v>0.6</v>
      </c>
    </row>
    <row r="755" spans="1:34" x14ac:dyDescent="0.2">
      <c r="A755">
        <v>70</v>
      </c>
      <c r="B755">
        <v>1</v>
      </c>
      <c r="D755">
        <v>11</v>
      </c>
      <c r="E755" t="s">
        <v>998</v>
      </c>
      <c r="F755" t="s">
        <v>999</v>
      </c>
      <c r="G755">
        <v>1.2</v>
      </c>
      <c r="H755">
        <v>0</v>
      </c>
      <c r="I755" t="s">
        <v>6</v>
      </c>
      <c r="J755">
        <v>0</v>
      </c>
      <c r="K755">
        <v>0</v>
      </c>
      <c r="L755" t="s">
        <v>6</v>
      </c>
      <c r="M755" t="s">
        <v>6</v>
      </c>
      <c r="N755">
        <v>0</v>
      </c>
      <c r="O755">
        <v>1.2</v>
      </c>
    </row>
    <row r="756" spans="1:34" x14ac:dyDescent="0.2">
      <c r="A756">
        <v>70</v>
      </c>
      <c r="B756">
        <v>1</v>
      </c>
      <c r="D756">
        <v>12</v>
      </c>
      <c r="E756" t="s">
        <v>1000</v>
      </c>
      <c r="F756" t="s">
        <v>1001</v>
      </c>
      <c r="G756">
        <v>0</v>
      </c>
      <c r="H756">
        <v>0</v>
      </c>
      <c r="I756" t="s">
        <v>6</v>
      </c>
      <c r="J756">
        <v>0</v>
      </c>
      <c r="K756">
        <v>0</v>
      </c>
      <c r="L756" t="s">
        <v>6</v>
      </c>
      <c r="M756" t="s">
        <v>6</v>
      </c>
      <c r="N756">
        <v>0</v>
      </c>
      <c r="O756">
        <v>0</v>
      </c>
    </row>
    <row r="757" spans="1:34" x14ac:dyDescent="0.2">
      <c r="A757">
        <v>70</v>
      </c>
      <c r="B757">
        <v>1</v>
      </c>
      <c r="D757">
        <v>13</v>
      </c>
      <c r="E757" t="s">
        <v>1002</v>
      </c>
      <c r="F757" t="s">
        <v>1003</v>
      </c>
      <c r="G757">
        <v>1</v>
      </c>
      <c r="H757">
        <v>0</v>
      </c>
      <c r="I757" t="s">
        <v>6</v>
      </c>
      <c r="J757">
        <v>0</v>
      </c>
      <c r="K757">
        <v>0</v>
      </c>
      <c r="L757" t="s">
        <v>6</v>
      </c>
      <c r="M757" t="s">
        <v>6</v>
      </c>
      <c r="N757">
        <v>0</v>
      </c>
      <c r="O757">
        <v>0.94</v>
      </c>
    </row>
    <row r="759" spans="1:34" x14ac:dyDescent="0.2">
      <c r="A759">
        <v>-1</v>
      </c>
    </row>
    <row r="761" spans="1:34" x14ac:dyDescent="0.2">
      <c r="A761" s="4">
        <v>75</v>
      </c>
      <c r="B761" s="4" t="s">
        <v>1004</v>
      </c>
      <c r="C761" s="4">
        <v>2000</v>
      </c>
      <c r="D761" s="4">
        <v>0</v>
      </c>
      <c r="E761" s="4">
        <v>1</v>
      </c>
      <c r="F761" s="4"/>
      <c r="G761" s="4">
        <v>0</v>
      </c>
      <c r="H761" s="4">
        <v>1</v>
      </c>
      <c r="I761" s="4">
        <v>0</v>
      </c>
      <c r="J761" s="4">
        <v>1</v>
      </c>
      <c r="K761" s="4">
        <v>0</v>
      </c>
      <c r="L761" s="4">
        <v>0</v>
      </c>
      <c r="M761" s="4">
        <v>0</v>
      </c>
      <c r="N761" s="4">
        <v>16697018</v>
      </c>
      <c r="O761" s="4">
        <v>1</v>
      </c>
    </row>
    <row r="762" spans="1:34" x14ac:dyDescent="0.2">
      <c r="A762" s="4">
        <v>75</v>
      </c>
      <c r="B762" s="4" t="s">
        <v>1005</v>
      </c>
      <c r="C762" s="4">
        <v>2018</v>
      </c>
      <c r="D762" s="4">
        <v>2</v>
      </c>
      <c r="E762" s="4">
        <v>0</v>
      </c>
      <c r="F762" s="4"/>
      <c r="G762" s="4">
        <v>0</v>
      </c>
      <c r="H762" s="4">
        <v>1</v>
      </c>
      <c r="I762" s="4">
        <v>0</v>
      </c>
      <c r="J762" s="4">
        <v>1</v>
      </c>
      <c r="K762" s="4">
        <v>0</v>
      </c>
      <c r="L762" s="4">
        <v>0</v>
      </c>
      <c r="M762" s="4">
        <v>1</v>
      </c>
      <c r="N762" s="4">
        <v>16697019</v>
      </c>
      <c r="O762" s="4">
        <v>2</v>
      </c>
    </row>
    <row r="763" spans="1:34" x14ac:dyDescent="0.2">
      <c r="A763" s="6">
        <v>3</v>
      </c>
      <c r="B763" s="6" t="s">
        <v>1006</v>
      </c>
      <c r="C763" s="6">
        <v>6.56</v>
      </c>
      <c r="D763" s="6">
        <v>1</v>
      </c>
      <c r="E763" s="6">
        <v>1</v>
      </c>
      <c r="F763" s="6">
        <v>1</v>
      </c>
      <c r="G763" s="6">
        <v>1</v>
      </c>
      <c r="H763" s="6">
        <v>1</v>
      </c>
      <c r="I763" s="6">
        <v>1</v>
      </c>
      <c r="J763" s="6">
        <v>1</v>
      </c>
      <c r="K763" s="6">
        <v>18.940000000000001</v>
      </c>
      <c r="L763" s="6">
        <v>6.39</v>
      </c>
      <c r="M763" s="6">
        <v>6.56</v>
      </c>
      <c r="N763" s="6">
        <v>1</v>
      </c>
      <c r="O763" s="6">
        <v>1</v>
      </c>
      <c r="P763" s="6">
        <v>1</v>
      </c>
      <c r="Q763" s="6">
        <v>18.940000000000001</v>
      </c>
      <c r="R763" s="6">
        <v>6.39</v>
      </c>
      <c r="S763" s="6" t="s">
        <v>6</v>
      </c>
      <c r="T763" s="6" t="s">
        <v>6</v>
      </c>
      <c r="U763" s="6" t="s">
        <v>6</v>
      </c>
      <c r="V763" s="6" t="s">
        <v>6</v>
      </c>
      <c r="W763" s="6" t="s">
        <v>6</v>
      </c>
      <c r="X763" s="6" t="s">
        <v>6</v>
      </c>
      <c r="Y763" s="6" t="s">
        <v>6</v>
      </c>
      <c r="Z763" s="6" t="s">
        <v>6</v>
      </c>
      <c r="AA763" s="6" t="s">
        <v>6</v>
      </c>
      <c r="AB763" s="6" t="s">
        <v>6</v>
      </c>
      <c r="AC763" s="6" t="s">
        <v>6</v>
      </c>
      <c r="AD763" s="6" t="s">
        <v>6</v>
      </c>
      <c r="AE763" s="6" t="s">
        <v>6</v>
      </c>
      <c r="AF763" s="6" t="s">
        <v>6</v>
      </c>
      <c r="AG763" s="6" t="s">
        <v>6</v>
      </c>
      <c r="AH763" s="6" t="s">
        <v>6</v>
      </c>
    </row>
    <row r="767" spans="1:34" x14ac:dyDescent="0.2">
      <c r="A767">
        <v>65</v>
      </c>
      <c r="C767">
        <v>1</v>
      </c>
      <c r="D767">
        <v>0</v>
      </c>
      <c r="E76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1007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16697018</v>
      </c>
      <c r="E14" s="1">
        <v>16697019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(Source!F685)/1000</f>
        <v>370.50554</v>
      </c>
      <c r="F16" s="8">
        <f>(Source!F686)/1000</f>
        <v>92.653469999999999</v>
      </c>
      <c r="G16" s="8">
        <f>(Source!F677)/1000</f>
        <v>0</v>
      </c>
      <c r="H16" s="8">
        <f>(Source!F687)/1000+(Source!F688)/1000</f>
        <v>0</v>
      </c>
      <c r="I16" s="8">
        <f>E16+F16+G16+H16</f>
        <v>463.15900999999997</v>
      </c>
      <c r="J16" s="8">
        <f>(Source!F683)/1000</f>
        <v>41.7761</v>
      </c>
      <c r="T16" s="9">
        <f>(Source!P685)/1000</f>
        <v>2430.5170099999996</v>
      </c>
      <c r="U16" s="9">
        <f>(Source!P686)/1000</f>
        <v>607.80646999999999</v>
      </c>
      <c r="V16" s="9">
        <f>(Source!P677)/1000</f>
        <v>0</v>
      </c>
      <c r="W16" s="9">
        <f>(Source!P687)/1000+(Source!P688)/1000</f>
        <v>0</v>
      </c>
      <c r="X16" s="9">
        <f>T16+U16+V16+W16</f>
        <v>3038.3234799999996</v>
      </c>
      <c r="Y16" s="9">
        <f>(Source!P683)/1000</f>
        <v>274.05142999999998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384703.65</v>
      </c>
      <c r="AU16" s="8">
        <v>339445.54</v>
      </c>
      <c r="AV16" s="8">
        <v>0</v>
      </c>
      <c r="AW16" s="8">
        <v>0</v>
      </c>
      <c r="AX16" s="8">
        <v>0</v>
      </c>
      <c r="AY16" s="8">
        <v>3482.01</v>
      </c>
      <c r="AZ16" s="8">
        <v>683.54</v>
      </c>
      <c r="BA16" s="8">
        <v>41776.1</v>
      </c>
      <c r="BB16" s="8">
        <v>370505.54</v>
      </c>
      <c r="BC16" s="8">
        <v>92653.47</v>
      </c>
      <c r="BD16" s="8">
        <v>0</v>
      </c>
      <c r="BE16" s="8">
        <v>0</v>
      </c>
      <c r="BF16" s="8">
        <v>4747.7948848500009</v>
      </c>
      <c r="BG16" s="8">
        <v>58.009473249999999</v>
      </c>
      <c r="BH16" s="8">
        <v>0</v>
      </c>
      <c r="BI16" s="8">
        <v>40865.11</v>
      </c>
      <c r="BJ16" s="8">
        <v>24225.85</v>
      </c>
      <c r="BK16" s="8">
        <v>463159.01</v>
      </c>
      <c r="BR16" s="9">
        <v>2523655.9500000002</v>
      </c>
      <c r="BS16" s="9">
        <v>2226762.37</v>
      </c>
      <c r="BT16" s="9">
        <v>0</v>
      </c>
      <c r="BU16" s="9">
        <v>0</v>
      </c>
      <c r="BV16" s="9">
        <v>0</v>
      </c>
      <c r="BW16" s="9">
        <v>22842.15</v>
      </c>
      <c r="BX16" s="9">
        <v>4484.29</v>
      </c>
      <c r="BY16" s="9">
        <v>274051.43</v>
      </c>
      <c r="BZ16" s="9">
        <v>2430517.0099999998</v>
      </c>
      <c r="CA16" s="9">
        <v>607806.47</v>
      </c>
      <c r="CB16" s="9">
        <v>0</v>
      </c>
      <c r="CC16" s="9">
        <v>0</v>
      </c>
      <c r="CD16" s="9">
        <v>4747.7948848500009</v>
      </c>
      <c r="CE16" s="9">
        <v>58.009473249999999</v>
      </c>
      <c r="CF16" s="9">
        <v>0</v>
      </c>
      <c r="CG16" s="9">
        <v>268075.75</v>
      </c>
      <c r="CH16" s="9">
        <v>158921.32</v>
      </c>
      <c r="CI16" s="9">
        <v>3038323.48</v>
      </c>
    </row>
    <row r="18" spans="1:40" x14ac:dyDescent="0.2">
      <c r="A18">
        <v>51</v>
      </c>
      <c r="E18" s="10">
        <f>SUMIF(A16:A17,3,E16:E17)</f>
        <v>370.50554</v>
      </c>
      <c r="F18" s="10">
        <f>SUMIF(A16:A17,3,F16:F17)</f>
        <v>92.653469999999999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463.15900999999997</v>
      </c>
      <c r="J18" s="10">
        <f>SUMIF(A16:A17,3,J16:J17)</f>
        <v>41.7761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2430.5170099999996</v>
      </c>
      <c r="U18" s="3">
        <f>SUMIF(A16:A17,3,U16:U17)</f>
        <v>607.80646999999999</v>
      </c>
      <c r="V18" s="3">
        <f>SUMIF(A16:A17,3,V16:V17)</f>
        <v>0</v>
      </c>
      <c r="W18" s="3">
        <f>SUMIF(A16:A17,3,W16:W17)</f>
        <v>0</v>
      </c>
      <c r="X18" s="3">
        <f>SUMIF(A16:A17,3,X16:X17)</f>
        <v>3038.3234799999996</v>
      </c>
      <c r="Y18" s="3">
        <f>SUMIF(A16:A17,3,Y16:Y17)</f>
        <v>274.05142999999998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384703.65</v>
      </c>
      <c r="G20" s="5" t="s">
        <v>189</v>
      </c>
      <c r="H20" s="5" t="s">
        <v>190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2523655.9500000002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339445.54</v>
      </c>
      <c r="G21" s="5" t="s">
        <v>191</v>
      </c>
      <c r="H21" s="5" t="s">
        <v>192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2226762.37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193</v>
      </c>
      <c r="H22" s="5" t="s">
        <v>194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339445.54</v>
      </c>
      <c r="G23" s="5" t="s">
        <v>195</v>
      </c>
      <c r="H23" s="5" t="s">
        <v>196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2226762.37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339445.54</v>
      </c>
      <c r="G24" s="5" t="s">
        <v>197</v>
      </c>
      <c r="H24" s="5" t="s">
        <v>198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2226762.37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199</v>
      </c>
      <c r="H25" s="5" t="s">
        <v>200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339445.54</v>
      </c>
      <c r="G26" s="5" t="s">
        <v>201</v>
      </c>
      <c r="H26" s="5" t="s">
        <v>202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2226762.37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203</v>
      </c>
      <c r="H27" s="5" t="s">
        <v>204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205</v>
      </c>
      <c r="H28" s="5" t="s">
        <v>206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207</v>
      </c>
      <c r="H29" s="5" t="s">
        <v>208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3482.01</v>
      </c>
      <c r="G30" s="5" t="s">
        <v>209</v>
      </c>
      <c r="H30" s="5" t="s">
        <v>210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22842.15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211</v>
      </c>
      <c r="H31" s="5" t="s">
        <v>212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683.54</v>
      </c>
      <c r="G32" s="5" t="s">
        <v>213</v>
      </c>
      <c r="H32" s="5" t="s">
        <v>214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4484.29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41776.1</v>
      </c>
      <c r="G33" s="5" t="s">
        <v>215</v>
      </c>
      <c r="H33" s="5" t="s">
        <v>216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274051.43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217</v>
      </c>
      <c r="H34" s="5" t="s">
        <v>218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370505.54</v>
      </c>
      <c r="G35" s="5" t="s">
        <v>219</v>
      </c>
      <c r="H35" s="5" t="s">
        <v>220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2430517.0099999998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92653.47</v>
      </c>
      <c r="G36" s="5" t="s">
        <v>221</v>
      </c>
      <c r="H36" s="5" t="s">
        <v>222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607806.47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223</v>
      </c>
      <c r="H37" s="5" t="s">
        <v>224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225</v>
      </c>
      <c r="H38" s="5" t="s">
        <v>226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227</v>
      </c>
      <c r="H39" s="5" t="s">
        <v>228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4747.7948848500009</v>
      </c>
      <c r="G40" s="5" t="s">
        <v>229</v>
      </c>
      <c r="H40" s="5" t="s">
        <v>230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4747.7948848500009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58.009473249999999</v>
      </c>
      <c r="G41" s="5" t="s">
        <v>231</v>
      </c>
      <c r="H41" s="5" t="s">
        <v>232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58.009473249999999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233</v>
      </c>
      <c r="H42" s="5" t="s">
        <v>234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40865.11</v>
      </c>
      <c r="G43" s="5" t="s">
        <v>235</v>
      </c>
      <c r="H43" s="5" t="s">
        <v>236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268075.75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24225.85</v>
      </c>
      <c r="G44" s="5" t="s">
        <v>237</v>
      </c>
      <c r="H44" s="5" t="s">
        <v>238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158921.32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463159.01</v>
      </c>
      <c r="G45" s="5" t="s">
        <v>239</v>
      </c>
      <c r="H45" s="5" t="s">
        <v>240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3038323.48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463159.01</v>
      </c>
      <c r="G46" s="5" t="s">
        <v>938</v>
      </c>
      <c r="H46" s="5" t="s">
        <v>240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3038323.48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83368.62</v>
      </c>
      <c r="G47" s="5" t="s">
        <v>939</v>
      </c>
      <c r="H47" s="5" t="s">
        <v>940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546898.23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546527.63</v>
      </c>
      <c r="G48" s="5" t="s">
        <v>941</v>
      </c>
      <c r="H48" s="5" t="s">
        <v>942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3585221.71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1004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16697018</v>
      </c>
      <c r="O53" s="4">
        <v>1</v>
      </c>
    </row>
    <row r="54" spans="1:34" x14ac:dyDescent="0.2">
      <c r="A54" s="4">
        <v>75</v>
      </c>
      <c r="B54" s="4" t="s">
        <v>1005</v>
      </c>
      <c r="C54" s="4">
        <v>2018</v>
      </c>
      <c r="D54" s="4">
        <v>2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16697019</v>
      </c>
      <c r="O54" s="4">
        <v>2</v>
      </c>
    </row>
    <row r="55" spans="1:34" x14ac:dyDescent="0.2">
      <c r="A55" s="6">
        <v>3</v>
      </c>
      <c r="B55" s="6" t="s">
        <v>1006</v>
      </c>
      <c r="C55" s="6">
        <v>6.56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18.940000000000001</v>
      </c>
      <c r="L55" s="6">
        <v>6.39</v>
      </c>
      <c r="M55" s="6">
        <v>6.56</v>
      </c>
      <c r="N55" s="6">
        <v>1</v>
      </c>
      <c r="O55" s="6">
        <v>1</v>
      </c>
      <c r="P55" s="6">
        <v>1</v>
      </c>
      <c r="Q55" s="6">
        <v>18.940000000000001</v>
      </c>
      <c r="R55" s="6">
        <v>6.39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9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16697018</v>
      </c>
      <c r="C1">
        <v>16697417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1008</v>
      </c>
      <c r="J1" t="s">
        <v>6</v>
      </c>
      <c r="K1" t="s">
        <v>1009</v>
      </c>
      <c r="L1">
        <v>1191</v>
      </c>
      <c r="N1">
        <v>1013</v>
      </c>
      <c r="O1" t="s">
        <v>1010</v>
      </c>
      <c r="P1" t="s">
        <v>1010</v>
      </c>
      <c r="Q1">
        <v>1</v>
      </c>
      <c r="W1">
        <v>0</v>
      </c>
      <c r="X1">
        <v>-400197608</v>
      </c>
      <c r="Y1">
        <v>141.19999999999999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141.19999999999999</v>
      </c>
      <c r="AU1" t="s">
        <v>6</v>
      </c>
      <c r="AV1">
        <v>1</v>
      </c>
      <c r="AW1">
        <v>2</v>
      </c>
      <c r="AX1">
        <v>16697422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0.70599999999999996</v>
      </c>
      <c r="CY1">
        <f>AD1</f>
        <v>8.5299999999999994</v>
      </c>
      <c r="CZ1">
        <f>AH1</f>
        <v>8.5299999999999994</v>
      </c>
      <c r="DA1">
        <f>AL1</f>
        <v>1</v>
      </c>
      <c r="DB1">
        <f t="shared" ref="DB1:DB18" si="0">ROUND(ROUND(AT1*CZ1,2),2)</f>
        <v>1204.44</v>
      </c>
      <c r="DC1">
        <f t="shared" ref="DC1:DC18" si="1">ROUND(ROUND(AT1*AG1,2),2)</f>
        <v>0</v>
      </c>
    </row>
    <row r="2" spans="1:107" x14ac:dyDescent="0.2">
      <c r="A2">
        <f>ROW(Source!A28)</f>
        <v>28</v>
      </c>
      <c r="B2">
        <v>16697018</v>
      </c>
      <c r="C2">
        <v>16697417</v>
      </c>
      <c r="D2">
        <v>15249402</v>
      </c>
      <c r="E2">
        <v>1</v>
      </c>
      <c r="F2">
        <v>1</v>
      </c>
      <c r="G2">
        <v>1</v>
      </c>
      <c r="H2">
        <v>2</v>
      </c>
      <c r="I2" t="s">
        <v>1011</v>
      </c>
      <c r="J2" t="s">
        <v>1012</v>
      </c>
      <c r="K2" t="s">
        <v>1013</v>
      </c>
      <c r="L2">
        <v>1368</v>
      </c>
      <c r="N2">
        <v>1011</v>
      </c>
      <c r="O2" t="s">
        <v>1014</v>
      </c>
      <c r="P2" t="s">
        <v>1014</v>
      </c>
      <c r="Q2">
        <v>1</v>
      </c>
      <c r="W2">
        <v>0</v>
      </c>
      <c r="X2">
        <v>-2111251057</v>
      </c>
      <c r="Y2">
        <v>6.72</v>
      </c>
      <c r="AA2">
        <v>0</v>
      </c>
      <c r="AB2">
        <v>32.5</v>
      </c>
      <c r="AC2">
        <v>0</v>
      </c>
      <c r="AD2">
        <v>0</v>
      </c>
      <c r="AE2">
        <v>0</v>
      </c>
      <c r="AF2">
        <v>32.5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6.72</v>
      </c>
      <c r="AU2" t="s">
        <v>6</v>
      </c>
      <c r="AV2">
        <v>0</v>
      </c>
      <c r="AW2">
        <v>2</v>
      </c>
      <c r="AX2">
        <v>16697423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3.3599999999999998E-2</v>
      </c>
      <c r="CY2">
        <f>AB2</f>
        <v>32.5</v>
      </c>
      <c r="CZ2">
        <f>AF2</f>
        <v>32.5</v>
      </c>
      <c r="DA2">
        <f>AJ2</f>
        <v>1</v>
      </c>
      <c r="DB2">
        <f t="shared" si="0"/>
        <v>218.4</v>
      </c>
      <c r="DC2">
        <f t="shared" si="1"/>
        <v>0</v>
      </c>
    </row>
    <row r="3" spans="1:107" x14ac:dyDescent="0.2">
      <c r="A3">
        <f>ROW(Source!A28)</f>
        <v>28</v>
      </c>
      <c r="B3">
        <v>16697018</v>
      </c>
      <c r="C3">
        <v>16697417</v>
      </c>
      <c r="D3">
        <v>15249998</v>
      </c>
      <c r="E3">
        <v>1</v>
      </c>
      <c r="F3">
        <v>1</v>
      </c>
      <c r="G3">
        <v>1</v>
      </c>
      <c r="H3">
        <v>2</v>
      </c>
      <c r="I3" t="s">
        <v>1015</v>
      </c>
      <c r="J3" t="s">
        <v>1016</v>
      </c>
      <c r="K3" t="s">
        <v>1017</v>
      </c>
      <c r="L3">
        <v>1368</v>
      </c>
      <c r="N3">
        <v>1011</v>
      </c>
      <c r="O3" t="s">
        <v>1014</v>
      </c>
      <c r="P3" t="s">
        <v>1014</v>
      </c>
      <c r="Q3">
        <v>1</v>
      </c>
      <c r="W3">
        <v>0</v>
      </c>
      <c r="X3">
        <v>1518765163</v>
      </c>
      <c r="Y3">
        <v>13.44</v>
      </c>
      <c r="AA3">
        <v>0</v>
      </c>
      <c r="AB3">
        <v>1.53</v>
      </c>
      <c r="AC3">
        <v>0</v>
      </c>
      <c r="AD3">
        <v>0</v>
      </c>
      <c r="AE3">
        <v>0</v>
      </c>
      <c r="AF3">
        <v>1.53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13.44</v>
      </c>
      <c r="AU3" t="s">
        <v>6</v>
      </c>
      <c r="AV3">
        <v>0</v>
      </c>
      <c r="AW3">
        <v>2</v>
      </c>
      <c r="AX3">
        <v>16697424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6.7199999999999996E-2</v>
      </c>
      <c r="CY3">
        <f>AB3</f>
        <v>1.53</v>
      </c>
      <c r="CZ3">
        <f>AF3</f>
        <v>1.53</v>
      </c>
      <c r="DA3">
        <f>AJ3</f>
        <v>1</v>
      </c>
      <c r="DB3">
        <f t="shared" si="0"/>
        <v>20.56</v>
      </c>
      <c r="DC3">
        <f t="shared" si="1"/>
        <v>0</v>
      </c>
    </row>
    <row r="4" spans="1:107" x14ac:dyDescent="0.2">
      <c r="A4">
        <f>ROW(Source!A28)</f>
        <v>28</v>
      </c>
      <c r="B4">
        <v>16697018</v>
      </c>
      <c r="C4">
        <v>16697417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24</v>
      </c>
      <c r="J4" t="s">
        <v>6</v>
      </c>
      <c r="K4" t="s">
        <v>25</v>
      </c>
      <c r="L4">
        <v>1348</v>
      </c>
      <c r="N4">
        <v>1009</v>
      </c>
      <c r="O4" t="s">
        <v>26</v>
      </c>
      <c r="P4" t="s">
        <v>26</v>
      </c>
      <c r="Q4">
        <v>1000</v>
      </c>
      <c r="W4">
        <v>0</v>
      </c>
      <c r="X4">
        <v>-66286256</v>
      </c>
      <c r="Y4">
        <v>19.399999999999999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</v>
      </c>
      <c r="AT4">
        <v>19.399999999999999</v>
      </c>
      <c r="AU4" t="s">
        <v>6</v>
      </c>
      <c r="AV4">
        <v>0</v>
      </c>
      <c r="AW4">
        <v>2</v>
      </c>
      <c r="AX4">
        <v>16697425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9.6999999999999989E-2</v>
      </c>
      <c r="CY4">
        <f>AA4</f>
        <v>0</v>
      </c>
      <c r="CZ4">
        <f>AE4</f>
        <v>0</v>
      </c>
      <c r="DA4">
        <f>AI4</f>
        <v>1</v>
      </c>
      <c r="DB4">
        <f t="shared" si="0"/>
        <v>0</v>
      </c>
      <c r="DC4">
        <f t="shared" si="1"/>
        <v>0</v>
      </c>
    </row>
    <row r="5" spans="1:107" x14ac:dyDescent="0.2">
      <c r="A5">
        <f>ROW(Source!A29)</f>
        <v>29</v>
      </c>
      <c r="B5">
        <v>16697019</v>
      </c>
      <c r="C5">
        <v>16697417</v>
      </c>
      <c r="D5">
        <v>15430767</v>
      </c>
      <c r="E5">
        <v>1</v>
      </c>
      <c r="F5">
        <v>1</v>
      </c>
      <c r="G5">
        <v>1</v>
      </c>
      <c r="H5">
        <v>1</v>
      </c>
      <c r="I5" t="s">
        <v>1008</v>
      </c>
      <c r="J5" t="s">
        <v>6</v>
      </c>
      <c r="K5" t="s">
        <v>1009</v>
      </c>
      <c r="L5">
        <v>1191</v>
      </c>
      <c r="N5">
        <v>1013</v>
      </c>
      <c r="O5" t="s">
        <v>1010</v>
      </c>
      <c r="P5" t="s">
        <v>1010</v>
      </c>
      <c r="Q5">
        <v>1</v>
      </c>
      <c r="W5">
        <v>0</v>
      </c>
      <c r="X5">
        <v>-400197608</v>
      </c>
      <c r="Y5">
        <v>141.19999999999999</v>
      </c>
      <c r="AA5">
        <v>0</v>
      </c>
      <c r="AB5">
        <v>0</v>
      </c>
      <c r="AC5">
        <v>0</v>
      </c>
      <c r="AD5">
        <v>55.96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6.56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141.19999999999999</v>
      </c>
      <c r="AU5" t="s">
        <v>6</v>
      </c>
      <c r="AV5">
        <v>1</v>
      </c>
      <c r="AW5">
        <v>2</v>
      </c>
      <c r="AX5">
        <v>16697422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0.70599999999999996</v>
      </c>
      <c r="CY5">
        <f>AD5</f>
        <v>55.96</v>
      </c>
      <c r="CZ5">
        <f>AH5</f>
        <v>8.5299999999999994</v>
      </c>
      <c r="DA5">
        <f>AL5</f>
        <v>6.56</v>
      </c>
      <c r="DB5">
        <f t="shared" si="0"/>
        <v>1204.44</v>
      </c>
      <c r="DC5">
        <f t="shared" si="1"/>
        <v>0</v>
      </c>
    </row>
    <row r="6" spans="1:107" x14ac:dyDescent="0.2">
      <c r="A6">
        <f>ROW(Source!A29)</f>
        <v>29</v>
      </c>
      <c r="B6">
        <v>16697019</v>
      </c>
      <c r="C6">
        <v>16697417</v>
      </c>
      <c r="D6">
        <v>15249402</v>
      </c>
      <c r="E6">
        <v>1</v>
      </c>
      <c r="F6">
        <v>1</v>
      </c>
      <c r="G6">
        <v>1</v>
      </c>
      <c r="H6">
        <v>2</v>
      </c>
      <c r="I6" t="s">
        <v>1011</v>
      </c>
      <c r="J6" t="s">
        <v>1012</v>
      </c>
      <c r="K6" t="s">
        <v>1013</v>
      </c>
      <c r="L6">
        <v>1368</v>
      </c>
      <c r="N6">
        <v>1011</v>
      </c>
      <c r="O6" t="s">
        <v>1014</v>
      </c>
      <c r="P6" t="s">
        <v>1014</v>
      </c>
      <c r="Q6">
        <v>1</v>
      </c>
      <c r="W6">
        <v>0</v>
      </c>
      <c r="X6">
        <v>-2111251057</v>
      </c>
      <c r="Y6">
        <v>6.72</v>
      </c>
      <c r="AA6">
        <v>0</v>
      </c>
      <c r="AB6">
        <v>213.2</v>
      </c>
      <c r="AC6">
        <v>0</v>
      </c>
      <c r="AD6">
        <v>0</v>
      </c>
      <c r="AE6">
        <v>0</v>
      </c>
      <c r="AF6">
        <v>32.5</v>
      </c>
      <c r="AG6">
        <v>0</v>
      </c>
      <c r="AH6">
        <v>0</v>
      </c>
      <c r="AI6">
        <v>1</v>
      </c>
      <c r="AJ6">
        <v>6.56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6.72</v>
      </c>
      <c r="AU6" t="s">
        <v>6</v>
      </c>
      <c r="AV6">
        <v>0</v>
      </c>
      <c r="AW6">
        <v>2</v>
      </c>
      <c r="AX6">
        <v>16697423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3.3599999999999998E-2</v>
      </c>
      <c r="CY6">
        <f>AB6</f>
        <v>213.2</v>
      </c>
      <c r="CZ6">
        <f>AF6</f>
        <v>32.5</v>
      </c>
      <c r="DA6">
        <f>AJ6</f>
        <v>6.56</v>
      </c>
      <c r="DB6">
        <f t="shared" si="0"/>
        <v>218.4</v>
      </c>
      <c r="DC6">
        <f t="shared" si="1"/>
        <v>0</v>
      </c>
    </row>
    <row r="7" spans="1:107" x14ac:dyDescent="0.2">
      <c r="A7">
        <f>ROW(Source!A29)</f>
        <v>29</v>
      </c>
      <c r="B7">
        <v>16697019</v>
      </c>
      <c r="C7">
        <v>16697417</v>
      </c>
      <c r="D7">
        <v>15249998</v>
      </c>
      <c r="E7">
        <v>1</v>
      </c>
      <c r="F7">
        <v>1</v>
      </c>
      <c r="G7">
        <v>1</v>
      </c>
      <c r="H7">
        <v>2</v>
      </c>
      <c r="I7" t="s">
        <v>1015</v>
      </c>
      <c r="J7" t="s">
        <v>1016</v>
      </c>
      <c r="K7" t="s">
        <v>1017</v>
      </c>
      <c r="L7">
        <v>1368</v>
      </c>
      <c r="N7">
        <v>1011</v>
      </c>
      <c r="O7" t="s">
        <v>1014</v>
      </c>
      <c r="P7" t="s">
        <v>1014</v>
      </c>
      <c r="Q7">
        <v>1</v>
      </c>
      <c r="W7">
        <v>0</v>
      </c>
      <c r="X7">
        <v>1518765163</v>
      </c>
      <c r="Y7">
        <v>13.44</v>
      </c>
      <c r="AA7">
        <v>0</v>
      </c>
      <c r="AB7">
        <v>10.039999999999999</v>
      </c>
      <c r="AC7">
        <v>0</v>
      </c>
      <c r="AD7">
        <v>0</v>
      </c>
      <c r="AE7">
        <v>0</v>
      </c>
      <c r="AF7">
        <v>1.53</v>
      </c>
      <c r="AG7">
        <v>0</v>
      </c>
      <c r="AH7">
        <v>0</v>
      </c>
      <c r="AI7">
        <v>1</v>
      </c>
      <c r="AJ7">
        <v>6.56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13.44</v>
      </c>
      <c r="AU7" t="s">
        <v>6</v>
      </c>
      <c r="AV7">
        <v>0</v>
      </c>
      <c r="AW7">
        <v>2</v>
      </c>
      <c r="AX7">
        <v>16697424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6.7199999999999996E-2</v>
      </c>
      <c r="CY7">
        <f>AB7</f>
        <v>10.039999999999999</v>
      </c>
      <c r="CZ7">
        <f>AF7</f>
        <v>1.53</v>
      </c>
      <c r="DA7">
        <f>AJ7</f>
        <v>6.56</v>
      </c>
      <c r="DB7">
        <f t="shared" si="0"/>
        <v>20.56</v>
      </c>
      <c r="DC7">
        <f t="shared" si="1"/>
        <v>0</v>
      </c>
    </row>
    <row r="8" spans="1:107" x14ac:dyDescent="0.2">
      <c r="A8">
        <f>ROW(Source!A29)</f>
        <v>29</v>
      </c>
      <c r="B8">
        <v>16697019</v>
      </c>
      <c r="C8">
        <v>16697417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24</v>
      </c>
      <c r="J8" t="s">
        <v>6</v>
      </c>
      <c r="K8" t="s">
        <v>25</v>
      </c>
      <c r="L8">
        <v>1348</v>
      </c>
      <c r="N8">
        <v>1009</v>
      </c>
      <c r="O8" t="s">
        <v>26</v>
      </c>
      <c r="P8" t="s">
        <v>26</v>
      </c>
      <c r="Q8">
        <v>1000</v>
      </c>
      <c r="W8">
        <v>0</v>
      </c>
      <c r="X8">
        <v>-66286256</v>
      </c>
      <c r="Y8">
        <v>19.399999999999999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6.56</v>
      </c>
      <c r="AJ8">
        <v>1</v>
      </c>
      <c r="AK8">
        <v>1</v>
      </c>
      <c r="AL8">
        <v>1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</v>
      </c>
      <c r="AT8">
        <v>19.399999999999999</v>
      </c>
      <c r="AU8" t="s">
        <v>6</v>
      </c>
      <c r="AV8">
        <v>0</v>
      </c>
      <c r="AW8">
        <v>2</v>
      </c>
      <c r="AX8">
        <v>16697425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9.6999999999999989E-2</v>
      </c>
      <c r="CY8">
        <f>AA8</f>
        <v>0</v>
      </c>
      <c r="CZ8">
        <f>AE8</f>
        <v>0</v>
      </c>
      <c r="DA8">
        <f>AI8</f>
        <v>6.56</v>
      </c>
      <c r="DB8">
        <f t="shared" si="0"/>
        <v>0</v>
      </c>
      <c r="DC8">
        <f t="shared" si="1"/>
        <v>0</v>
      </c>
    </row>
    <row r="9" spans="1:107" x14ac:dyDescent="0.2">
      <c r="A9">
        <f>ROW(Source!A32)</f>
        <v>32</v>
      </c>
      <c r="B9">
        <v>16697018</v>
      </c>
      <c r="C9">
        <v>16697427</v>
      </c>
      <c r="D9">
        <v>15431465</v>
      </c>
      <c r="E9">
        <v>1</v>
      </c>
      <c r="F9">
        <v>1</v>
      </c>
      <c r="G9">
        <v>1</v>
      </c>
      <c r="H9">
        <v>1</v>
      </c>
      <c r="I9" t="s">
        <v>1018</v>
      </c>
      <c r="J9" t="s">
        <v>6</v>
      </c>
      <c r="K9" t="s">
        <v>1019</v>
      </c>
      <c r="L9">
        <v>1191</v>
      </c>
      <c r="N9">
        <v>1013</v>
      </c>
      <c r="O9" t="s">
        <v>1010</v>
      </c>
      <c r="P9" t="s">
        <v>1010</v>
      </c>
      <c r="Q9">
        <v>1</v>
      </c>
      <c r="W9">
        <v>0</v>
      </c>
      <c r="X9">
        <v>152375061</v>
      </c>
      <c r="Y9">
        <v>74.3</v>
      </c>
      <c r="AA9">
        <v>0</v>
      </c>
      <c r="AB9">
        <v>0</v>
      </c>
      <c r="AC9">
        <v>0</v>
      </c>
      <c r="AD9">
        <v>7.87</v>
      </c>
      <c r="AE9">
        <v>0</v>
      </c>
      <c r="AF9">
        <v>0</v>
      </c>
      <c r="AG9">
        <v>0</v>
      </c>
      <c r="AH9">
        <v>7.87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74.3</v>
      </c>
      <c r="AU9" t="s">
        <v>6</v>
      </c>
      <c r="AV9">
        <v>1</v>
      </c>
      <c r="AW9">
        <v>2</v>
      </c>
      <c r="AX9">
        <v>16697433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Y9*Source!I32</f>
        <v>210.18726999999998</v>
      </c>
      <c r="CY9">
        <f>AD9</f>
        <v>7.87</v>
      </c>
      <c r="CZ9">
        <f>AH9</f>
        <v>7.87</v>
      </c>
      <c r="DA9">
        <f>AL9</f>
        <v>1</v>
      </c>
      <c r="DB9">
        <f t="shared" si="0"/>
        <v>584.74</v>
      </c>
      <c r="DC9">
        <f t="shared" si="1"/>
        <v>0</v>
      </c>
    </row>
    <row r="10" spans="1:107" x14ac:dyDescent="0.2">
      <c r="A10">
        <f>ROW(Source!A32)</f>
        <v>32</v>
      </c>
      <c r="B10">
        <v>16697018</v>
      </c>
      <c r="C10">
        <v>16697427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1020</v>
      </c>
      <c r="J10" t="s">
        <v>6</v>
      </c>
      <c r="K10" t="s">
        <v>1021</v>
      </c>
      <c r="L10">
        <v>1191</v>
      </c>
      <c r="N10">
        <v>1013</v>
      </c>
      <c r="O10" t="s">
        <v>1010</v>
      </c>
      <c r="P10" t="s">
        <v>1010</v>
      </c>
      <c r="Q10">
        <v>1</v>
      </c>
      <c r="W10">
        <v>0</v>
      </c>
      <c r="X10">
        <v>-1417349443</v>
      </c>
      <c r="Y10">
        <v>0.35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0.35</v>
      </c>
      <c r="AU10" t="s">
        <v>6</v>
      </c>
      <c r="AV10">
        <v>2</v>
      </c>
      <c r="AW10">
        <v>2</v>
      </c>
      <c r="AX10">
        <v>16697434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Y10*Source!I32</f>
        <v>0.99011499999999997</v>
      </c>
      <c r="CY10">
        <f>AD10</f>
        <v>0</v>
      </c>
      <c r="CZ10">
        <f>AH10</f>
        <v>0</v>
      </c>
      <c r="DA10">
        <f>AL10</f>
        <v>1</v>
      </c>
      <c r="DB10">
        <f t="shared" si="0"/>
        <v>0</v>
      </c>
      <c r="DC10">
        <f t="shared" si="1"/>
        <v>0</v>
      </c>
    </row>
    <row r="11" spans="1:107" x14ac:dyDescent="0.2">
      <c r="A11">
        <f>ROW(Source!A32)</f>
        <v>32</v>
      </c>
      <c r="B11">
        <v>16697018</v>
      </c>
      <c r="C11">
        <v>16697427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1022</v>
      </c>
      <c r="J11" t="s">
        <v>1023</v>
      </c>
      <c r="K11" t="s">
        <v>1024</v>
      </c>
      <c r="L11">
        <v>1368</v>
      </c>
      <c r="N11">
        <v>1011</v>
      </c>
      <c r="O11" t="s">
        <v>1014</v>
      </c>
      <c r="P11" t="s">
        <v>1014</v>
      </c>
      <c r="Q11">
        <v>1</v>
      </c>
      <c r="W11">
        <v>0</v>
      </c>
      <c r="X11">
        <v>1188625873</v>
      </c>
      <c r="Y11">
        <v>0.35</v>
      </c>
      <c r="AA11">
        <v>0</v>
      </c>
      <c r="AB11">
        <v>31.26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0.35</v>
      </c>
      <c r="AU11" t="s">
        <v>6</v>
      </c>
      <c r="AV11">
        <v>0</v>
      </c>
      <c r="AW11">
        <v>2</v>
      </c>
      <c r="AX11">
        <v>16697435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0.99011499999999997</v>
      </c>
      <c r="CY11">
        <f>AB11</f>
        <v>31.26</v>
      </c>
      <c r="CZ11">
        <f>AF11</f>
        <v>31.26</v>
      </c>
      <c r="DA11">
        <f>AJ11</f>
        <v>1</v>
      </c>
      <c r="DB11">
        <f t="shared" si="0"/>
        <v>10.94</v>
      </c>
      <c r="DC11">
        <f t="shared" si="1"/>
        <v>4.7300000000000004</v>
      </c>
    </row>
    <row r="12" spans="1:107" x14ac:dyDescent="0.2">
      <c r="A12">
        <f>ROW(Source!A32)</f>
        <v>32</v>
      </c>
      <c r="B12">
        <v>16697018</v>
      </c>
      <c r="C12">
        <v>16697427</v>
      </c>
      <c r="D12">
        <v>15249402</v>
      </c>
      <c r="E12">
        <v>1</v>
      </c>
      <c r="F12">
        <v>1</v>
      </c>
      <c r="G12">
        <v>1</v>
      </c>
      <c r="H12">
        <v>2</v>
      </c>
      <c r="I12" t="s">
        <v>1011</v>
      </c>
      <c r="J12" t="s">
        <v>1012</v>
      </c>
      <c r="K12" t="s">
        <v>1013</v>
      </c>
      <c r="L12">
        <v>1368</v>
      </c>
      <c r="N12">
        <v>1011</v>
      </c>
      <c r="O12" t="s">
        <v>1014</v>
      </c>
      <c r="P12" t="s">
        <v>1014</v>
      </c>
      <c r="Q12">
        <v>1</v>
      </c>
      <c r="W12">
        <v>0</v>
      </c>
      <c r="X12">
        <v>-2111251057</v>
      </c>
      <c r="Y12">
        <v>1.64</v>
      </c>
      <c r="AA12">
        <v>0</v>
      </c>
      <c r="AB12">
        <v>32.5</v>
      </c>
      <c r="AC12">
        <v>0</v>
      </c>
      <c r="AD12">
        <v>0</v>
      </c>
      <c r="AE12">
        <v>0</v>
      </c>
      <c r="AF12">
        <v>32.5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1.64</v>
      </c>
      <c r="AU12" t="s">
        <v>6</v>
      </c>
      <c r="AV12">
        <v>0</v>
      </c>
      <c r="AW12">
        <v>2</v>
      </c>
      <c r="AX12">
        <v>16697436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Y12*Source!I32</f>
        <v>4.6393959999999996</v>
      </c>
      <c r="CY12">
        <f>AB12</f>
        <v>32.5</v>
      </c>
      <c r="CZ12">
        <f>AF12</f>
        <v>32.5</v>
      </c>
      <c r="DA12">
        <f>AJ12</f>
        <v>1</v>
      </c>
      <c r="DB12">
        <f t="shared" si="0"/>
        <v>53.3</v>
      </c>
      <c r="DC12">
        <f t="shared" si="1"/>
        <v>0</v>
      </c>
    </row>
    <row r="13" spans="1:107" x14ac:dyDescent="0.2">
      <c r="A13">
        <f>ROW(Source!A32)</f>
        <v>32</v>
      </c>
      <c r="B13">
        <v>16697018</v>
      </c>
      <c r="C13">
        <v>16697427</v>
      </c>
      <c r="D13">
        <v>15249998</v>
      </c>
      <c r="E13">
        <v>1</v>
      </c>
      <c r="F13">
        <v>1</v>
      </c>
      <c r="G13">
        <v>1</v>
      </c>
      <c r="H13">
        <v>2</v>
      </c>
      <c r="I13" t="s">
        <v>1015</v>
      </c>
      <c r="J13" t="s">
        <v>1016</v>
      </c>
      <c r="K13" t="s">
        <v>1017</v>
      </c>
      <c r="L13">
        <v>1368</v>
      </c>
      <c r="N13">
        <v>1011</v>
      </c>
      <c r="O13" t="s">
        <v>1014</v>
      </c>
      <c r="P13" t="s">
        <v>1014</v>
      </c>
      <c r="Q13">
        <v>1</v>
      </c>
      <c r="W13">
        <v>0</v>
      </c>
      <c r="X13">
        <v>1518765163</v>
      </c>
      <c r="Y13">
        <v>3.28</v>
      </c>
      <c r="AA13">
        <v>0</v>
      </c>
      <c r="AB13">
        <v>1.53</v>
      </c>
      <c r="AC13">
        <v>0</v>
      </c>
      <c r="AD13">
        <v>0</v>
      </c>
      <c r="AE13">
        <v>0</v>
      </c>
      <c r="AF13">
        <v>1.53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3.28</v>
      </c>
      <c r="AU13" t="s">
        <v>6</v>
      </c>
      <c r="AV13">
        <v>0</v>
      </c>
      <c r="AW13">
        <v>2</v>
      </c>
      <c r="AX13">
        <v>16697437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9.2787919999999993</v>
      </c>
      <c r="CY13">
        <f>AB13</f>
        <v>1.53</v>
      </c>
      <c r="CZ13">
        <f>AF13</f>
        <v>1.53</v>
      </c>
      <c r="DA13">
        <f>AJ13</f>
        <v>1</v>
      </c>
      <c r="DB13">
        <f t="shared" si="0"/>
        <v>5.0199999999999996</v>
      </c>
      <c r="DC13">
        <f t="shared" si="1"/>
        <v>0</v>
      </c>
    </row>
    <row r="14" spans="1:107" x14ac:dyDescent="0.2">
      <c r="A14">
        <f>ROW(Source!A33)</f>
        <v>33</v>
      </c>
      <c r="B14">
        <v>16697019</v>
      </c>
      <c r="C14">
        <v>16697427</v>
      </c>
      <c r="D14">
        <v>15431465</v>
      </c>
      <c r="E14">
        <v>1</v>
      </c>
      <c r="F14">
        <v>1</v>
      </c>
      <c r="G14">
        <v>1</v>
      </c>
      <c r="H14">
        <v>1</v>
      </c>
      <c r="I14" t="s">
        <v>1018</v>
      </c>
      <c r="J14" t="s">
        <v>6</v>
      </c>
      <c r="K14" t="s">
        <v>1019</v>
      </c>
      <c r="L14">
        <v>1191</v>
      </c>
      <c r="N14">
        <v>1013</v>
      </c>
      <c r="O14" t="s">
        <v>1010</v>
      </c>
      <c r="P14" t="s">
        <v>1010</v>
      </c>
      <c r="Q14">
        <v>1</v>
      </c>
      <c r="W14">
        <v>0</v>
      </c>
      <c r="X14">
        <v>152375061</v>
      </c>
      <c r="Y14">
        <v>74.3</v>
      </c>
      <c r="AA14">
        <v>0</v>
      </c>
      <c r="AB14">
        <v>0</v>
      </c>
      <c r="AC14">
        <v>0</v>
      </c>
      <c r="AD14">
        <v>51.63</v>
      </c>
      <c r="AE14">
        <v>0</v>
      </c>
      <c r="AF14">
        <v>0</v>
      </c>
      <c r="AG14">
        <v>0</v>
      </c>
      <c r="AH14">
        <v>7.87</v>
      </c>
      <c r="AI14">
        <v>1</v>
      </c>
      <c r="AJ14">
        <v>1</v>
      </c>
      <c r="AK14">
        <v>1</v>
      </c>
      <c r="AL14">
        <v>6.56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74.3</v>
      </c>
      <c r="AU14" t="s">
        <v>6</v>
      </c>
      <c r="AV14">
        <v>1</v>
      </c>
      <c r="AW14">
        <v>2</v>
      </c>
      <c r="AX14">
        <v>16697433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210.18726999999998</v>
      </c>
      <c r="CY14">
        <f>AD14</f>
        <v>51.63</v>
      </c>
      <c r="CZ14">
        <f>AH14</f>
        <v>7.87</v>
      </c>
      <c r="DA14">
        <f>AL14</f>
        <v>6.56</v>
      </c>
      <c r="DB14">
        <f t="shared" si="0"/>
        <v>584.74</v>
      </c>
      <c r="DC14">
        <f t="shared" si="1"/>
        <v>0</v>
      </c>
    </row>
    <row r="15" spans="1:107" x14ac:dyDescent="0.2">
      <c r="A15">
        <f>ROW(Source!A33)</f>
        <v>33</v>
      </c>
      <c r="B15">
        <v>16697019</v>
      </c>
      <c r="C15">
        <v>16697427</v>
      </c>
      <c r="D15">
        <v>15430395</v>
      </c>
      <c r="E15">
        <v>1</v>
      </c>
      <c r="F15">
        <v>1</v>
      </c>
      <c r="G15">
        <v>1</v>
      </c>
      <c r="H15">
        <v>1</v>
      </c>
      <c r="I15" t="s">
        <v>1020</v>
      </c>
      <c r="J15" t="s">
        <v>6</v>
      </c>
      <c r="K15" t="s">
        <v>1021</v>
      </c>
      <c r="L15">
        <v>1191</v>
      </c>
      <c r="N15">
        <v>1013</v>
      </c>
      <c r="O15" t="s">
        <v>1010</v>
      </c>
      <c r="P15" t="s">
        <v>1010</v>
      </c>
      <c r="Q15">
        <v>1</v>
      </c>
      <c r="W15">
        <v>0</v>
      </c>
      <c r="X15">
        <v>-1417349443</v>
      </c>
      <c r="Y15">
        <v>0.35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6.56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0.35</v>
      </c>
      <c r="AU15" t="s">
        <v>6</v>
      </c>
      <c r="AV15">
        <v>2</v>
      </c>
      <c r="AW15">
        <v>2</v>
      </c>
      <c r="AX15">
        <v>16697434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Y15*Source!I33</f>
        <v>0.99011499999999997</v>
      </c>
      <c r="CY15">
        <f>AD15</f>
        <v>0</v>
      </c>
      <c r="CZ15">
        <f>AH15</f>
        <v>0</v>
      </c>
      <c r="DA15">
        <f>AL15</f>
        <v>1</v>
      </c>
      <c r="DB15">
        <f t="shared" si="0"/>
        <v>0</v>
      </c>
      <c r="DC15">
        <f t="shared" si="1"/>
        <v>0</v>
      </c>
    </row>
    <row r="16" spans="1:107" x14ac:dyDescent="0.2">
      <c r="A16">
        <f>ROW(Source!A33)</f>
        <v>33</v>
      </c>
      <c r="B16">
        <v>16697019</v>
      </c>
      <c r="C16">
        <v>16697427</v>
      </c>
      <c r="D16">
        <v>15247974</v>
      </c>
      <c r="E16">
        <v>1</v>
      </c>
      <c r="F16">
        <v>1</v>
      </c>
      <c r="G16">
        <v>1</v>
      </c>
      <c r="H16">
        <v>2</v>
      </c>
      <c r="I16" t="s">
        <v>1022</v>
      </c>
      <c r="J16" t="s">
        <v>1023</v>
      </c>
      <c r="K16" t="s">
        <v>1024</v>
      </c>
      <c r="L16">
        <v>1368</v>
      </c>
      <c r="N16">
        <v>1011</v>
      </c>
      <c r="O16" t="s">
        <v>1014</v>
      </c>
      <c r="P16" t="s">
        <v>1014</v>
      </c>
      <c r="Q16">
        <v>1</v>
      </c>
      <c r="W16">
        <v>0</v>
      </c>
      <c r="X16">
        <v>1188625873</v>
      </c>
      <c r="Y16">
        <v>0.35</v>
      </c>
      <c r="AA16">
        <v>0</v>
      </c>
      <c r="AB16">
        <v>205.07</v>
      </c>
      <c r="AC16">
        <v>13.5</v>
      </c>
      <c r="AD16">
        <v>0</v>
      </c>
      <c r="AE16">
        <v>0</v>
      </c>
      <c r="AF16">
        <v>31.26</v>
      </c>
      <c r="AG16">
        <v>13.5</v>
      </c>
      <c r="AH16">
        <v>0</v>
      </c>
      <c r="AI16">
        <v>1</v>
      </c>
      <c r="AJ16">
        <v>6.56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0.35</v>
      </c>
      <c r="AU16" t="s">
        <v>6</v>
      </c>
      <c r="AV16">
        <v>0</v>
      </c>
      <c r="AW16">
        <v>2</v>
      </c>
      <c r="AX16">
        <v>16697435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Y16*Source!I33</f>
        <v>0.99011499999999997</v>
      </c>
      <c r="CY16">
        <f>AB16</f>
        <v>205.07</v>
      </c>
      <c r="CZ16">
        <f>AF16</f>
        <v>31.26</v>
      </c>
      <c r="DA16">
        <f>AJ16</f>
        <v>6.56</v>
      </c>
      <c r="DB16">
        <f t="shared" si="0"/>
        <v>10.94</v>
      </c>
      <c r="DC16">
        <f t="shared" si="1"/>
        <v>4.7300000000000004</v>
      </c>
    </row>
    <row r="17" spans="1:107" x14ac:dyDescent="0.2">
      <c r="A17">
        <f>ROW(Source!A33)</f>
        <v>33</v>
      </c>
      <c r="B17">
        <v>16697019</v>
      </c>
      <c r="C17">
        <v>16697427</v>
      </c>
      <c r="D17">
        <v>15249402</v>
      </c>
      <c r="E17">
        <v>1</v>
      </c>
      <c r="F17">
        <v>1</v>
      </c>
      <c r="G17">
        <v>1</v>
      </c>
      <c r="H17">
        <v>2</v>
      </c>
      <c r="I17" t="s">
        <v>1011</v>
      </c>
      <c r="J17" t="s">
        <v>1012</v>
      </c>
      <c r="K17" t="s">
        <v>1013</v>
      </c>
      <c r="L17">
        <v>1368</v>
      </c>
      <c r="N17">
        <v>1011</v>
      </c>
      <c r="O17" t="s">
        <v>1014</v>
      </c>
      <c r="P17" t="s">
        <v>1014</v>
      </c>
      <c r="Q17">
        <v>1</v>
      </c>
      <c r="W17">
        <v>0</v>
      </c>
      <c r="X17">
        <v>-2111251057</v>
      </c>
      <c r="Y17">
        <v>1.64</v>
      </c>
      <c r="AA17">
        <v>0</v>
      </c>
      <c r="AB17">
        <v>213.2</v>
      </c>
      <c r="AC17">
        <v>0</v>
      </c>
      <c r="AD17">
        <v>0</v>
      </c>
      <c r="AE17">
        <v>0</v>
      </c>
      <c r="AF17">
        <v>32.5</v>
      </c>
      <c r="AG17">
        <v>0</v>
      </c>
      <c r="AH17">
        <v>0</v>
      </c>
      <c r="AI17">
        <v>1</v>
      </c>
      <c r="AJ17">
        <v>6.56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1.64</v>
      </c>
      <c r="AU17" t="s">
        <v>6</v>
      </c>
      <c r="AV17">
        <v>0</v>
      </c>
      <c r="AW17">
        <v>2</v>
      </c>
      <c r="AX17">
        <v>16697436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Y17*Source!I33</f>
        <v>4.6393959999999996</v>
      </c>
      <c r="CY17">
        <f>AB17</f>
        <v>213.2</v>
      </c>
      <c r="CZ17">
        <f>AF17</f>
        <v>32.5</v>
      </c>
      <c r="DA17">
        <f>AJ17</f>
        <v>6.56</v>
      </c>
      <c r="DB17">
        <f t="shared" si="0"/>
        <v>53.3</v>
      </c>
      <c r="DC17">
        <f t="shared" si="1"/>
        <v>0</v>
      </c>
    </row>
    <row r="18" spans="1:107" x14ac:dyDescent="0.2">
      <c r="A18">
        <f>ROW(Source!A33)</f>
        <v>33</v>
      </c>
      <c r="B18">
        <v>16697019</v>
      </c>
      <c r="C18">
        <v>16697427</v>
      </c>
      <c r="D18">
        <v>15249998</v>
      </c>
      <c r="E18">
        <v>1</v>
      </c>
      <c r="F18">
        <v>1</v>
      </c>
      <c r="G18">
        <v>1</v>
      </c>
      <c r="H18">
        <v>2</v>
      </c>
      <c r="I18" t="s">
        <v>1015</v>
      </c>
      <c r="J18" t="s">
        <v>1016</v>
      </c>
      <c r="K18" t="s">
        <v>1017</v>
      </c>
      <c r="L18">
        <v>1368</v>
      </c>
      <c r="N18">
        <v>1011</v>
      </c>
      <c r="O18" t="s">
        <v>1014</v>
      </c>
      <c r="P18" t="s">
        <v>1014</v>
      </c>
      <c r="Q18">
        <v>1</v>
      </c>
      <c r="W18">
        <v>0</v>
      </c>
      <c r="X18">
        <v>1518765163</v>
      </c>
      <c r="Y18">
        <v>3.28</v>
      </c>
      <c r="AA18">
        <v>0</v>
      </c>
      <c r="AB18">
        <v>10.039999999999999</v>
      </c>
      <c r="AC18">
        <v>0</v>
      </c>
      <c r="AD18">
        <v>0</v>
      </c>
      <c r="AE18">
        <v>0</v>
      </c>
      <c r="AF18">
        <v>1.53</v>
      </c>
      <c r="AG18">
        <v>0</v>
      </c>
      <c r="AH18">
        <v>0</v>
      </c>
      <c r="AI18">
        <v>1</v>
      </c>
      <c r="AJ18">
        <v>6.56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3.28</v>
      </c>
      <c r="AU18" t="s">
        <v>6</v>
      </c>
      <c r="AV18">
        <v>0</v>
      </c>
      <c r="AW18">
        <v>2</v>
      </c>
      <c r="AX18">
        <v>16697437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9.2787919999999993</v>
      </c>
      <c r="CY18">
        <f>AB18</f>
        <v>10.039999999999999</v>
      </c>
      <c r="CZ18">
        <f>AF18</f>
        <v>1.53</v>
      </c>
      <c r="DA18">
        <f>AJ18</f>
        <v>6.56</v>
      </c>
      <c r="DB18">
        <f t="shared" si="0"/>
        <v>5.0199999999999996</v>
      </c>
      <c r="DC18">
        <f t="shared" si="1"/>
        <v>0</v>
      </c>
    </row>
    <row r="19" spans="1:107" x14ac:dyDescent="0.2">
      <c r="A19">
        <f>ROW(Source!A34)</f>
        <v>34</v>
      </c>
      <c r="B19">
        <v>16697018</v>
      </c>
      <c r="C19">
        <v>16697438</v>
      </c>
      <c r="D19">
        <v>15430767</v>
      </c>
      <c r="E19">
        <v>1</v>
      </c>
      <c r="F19">
        <v>1</v>
      </c>
      <c r="G19">
        <v>1</v>
      </c>
      <c r="H19">
        <v>1</v>
      </c>
      <c r="I19" t="s">
        <v>1008</v>
      </c>
      <c r="J19" t="s">
        <v>6</v>
      </c>
      <c r="K19" t="s">
        <v>1009</v>
      </c>
      <c r="L19">
        <v>1191</v>
      </c>
      <c r="N19">
        <v>1013</v>
      </c>
      <c r="O19" t="s">
        <v>1010</v>
      </c>
      <c r="P19" t="s">
        <v>1010</v>
      </c>
      <c r="Q19">
        <v>1</v>
      </c>
      <c r="W19">
        <v>0</v>
      </c>
      <c r="X19">
        <v>-400197608</v>
      </c>
      <c r="Y19">
        <v>1.0349999999999999</v>
      </c>
      <c r="AA19">
        <v>0</v>
      </c>
      <c r="AB19">
        <v>0</v>
      </c>
      <c r="AC19">
        <v>0</v>
      </c>
      <c r="AD19">
        <v>8.5299999999999994</v>
      </c>
      <c r="AE19">
        <v>0</v>
      </c>
      <c r="AF19">
        <v>0</v>
      </c>
      <c r="AG19">
        <v>0</v>
      </c>
      <c r="AH19">
        <v>8.5299999999999994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0.9</v>
      </c>
      <c r="AU19" t="s">
        <v>39</v>
      </c>
      <c r="AV19">
        <v>1</v>
      </c>
      <c r="AW19">
        <v>2</v>
      </c>
      <c r="AX19">
        <v>16697440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503.09279999999995</v>
      </c>
      <c r="CY19">
        <f>AD19</f>
        <v>8.5299999999999994</v>
      </c>
      <c r="CZ19">
        <f>AH19</f>
        <v>8.5299999999999994</v>
      </c>
      <c r="DA19">
        <f>AL19</f>
        <v>1</v>
      </c>
      <c r="DB19">
        <f>ROUND((ROUND(AT19*CZ19,2)*1.15),2)</f>
        <v>8.83</v>
      </c>
      <c r="DC19">
        <f>ROUND((ROUND(AT19*AG19,2)*1.15),2)</f>
        <v>0</v>
      </c>
    </row>
    <row r="20" spans="1:107" x14ac:dyDescent="0.2">
      <c r="A20">
        <f>ROW(Source!A35)</f>
        <v>35</v>
      </c>
      <c r="B20">
        <v>16697019</v>
      </c>
      <c r="C20">
        <v>16697438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1008</v>
      </c>
      <c r="J20" t="s">
        <v>6</v>
      </c>
      <c r="K20" t="s">
        <v>1009</v>
      </c>
      <c r="L20">
        <v>1191</v>
      </c>
      <c r="N20">
        <v>1013</v>
      </c>
      <c r="O20" t="s">
        <v>1010</v>
      </c>
      <c r="P20" t="s">
        <v>1010</v>
      </c>
      <c r="Q20">
        <v>1</v>
      </c>
      <c r="W20">
        <v>0</v>
      </c>
      <c r="X20">
        <v>-400197608</v>
      </c>
      <c r="Y20">
        <v>1.0349999999999999</v>
      </c>
      <c r="AA20">
        <v>0</v>
      </c>
      <c r="AB20">
        <v>0</v>
      </c>
      <c r="AC20">
        <v>0</v>
      </c>
      <c r="AD20">
        <v>55.96</v>
      </c>
      <c r="AE20">
        <v>0</v>
      </c>
      <c r="AF20">
        <v>0</v>
      </c>
      <c r="AG20">
        <v>0</v>
      </c>
      <c r="AH20">
        <v>8.5299999999999994</v>
      </c>
      <c r="AI20">
        <v>1</v>
      </c>
      <c r="AJ20">
        <v>1</v>
      </c>
      <c r="AK20">
        <v>1</v>
      </c>
      <c r="AL20">
        <v>6.56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0.9</v>
      </c>
      <c r="AU20" t="s">
        <v>39</v>
      </c>
      <c r="AV20">
        <v>1</v>
      </c>
      <c r="AW20">
        <v>2</v>
      </c>
      <c r="AX20">
        <v>16697440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Y20*Source!I35</f>
        <v>503.09279999999995</v>
      </c>
      <c r="CY20">
        <f>AD20</f>
        <v>55.96</v>
      </c>
      <c r="CZ20">
        <f>AH20</f>
        <v>8.5299999999999994</v>
      </c>
      <c r="DA20">
        <f>AL20</f>
        <v>6.56</v>
      </c>
      <c r="DB20">
        <f>ROUND((ROUND(AT20*CZ20,2)*1.15),2)</f>
        <v>8.83</v>
      </c>
      <c r="DC20">
        <f>ROUND((ROUND(AT20*AG20,2)*1.15),2)</f>
        <v>0</v>
      </c>
    </row>
    <row r="21" spans="1:107" x14ac:dyDescent="0.2">
      <c r="A21">
        <f>ROW(Source!A36)</f>
        <v>36</v>
      </c>
      <c r="B21">
        <v>16697018</v>
      </c>
      <c r="C21">
        <v>16697441</v>
      </c>
      <c r="D21">
        <v>15430517</v>
      </c>
      <c r="E21">
        <v>1</v>
      </c>
      <c r="F21">
        <v>1</v>
      </c>
      <c r="G21">
        <v>1</v>
      </c>
      <c r="H21">
        <v>1</v>
      </c>
      <c r="I21" t="s">
        <v>1025</v>
      </c>
      <c r="J21" t="s">
        <v>6</v>
      </c>
      <c r="K21" t="s">
        <v>1026</v>
      </c>
      <c r="L21">
        <v>1191</v>
      </c>
      <c r="N21">
        <v>1013</v>
      </c>
      <c r="O21" t="s">
        <v>1010</v>
      </c>
      <c r="P21" t="s">
        <v>1010</v>
      </c>
      <c r="Q21">
        <v>1</v>
      </c>
      <c r="W21">
        <v>0</v>
      </c>
      <c r="X21">
        <v>735429535</v>
      </c>
      <c r="Y21">
        <v>14.28</v>
      </c>
      <c r="AA21">
        <v>0</v>
      </c>
      <c r="AB21">
        <v>0</v>
      </c>
      <c r="AC21">
        <v>0</v>
      </c>
      <c r="AD21">
        <v>7.8</v>
      </c>
      <c r="AE21">
        <v>0</v>
      </c>
      <c r="AF21">
        <v>0</v>
      </c>
      <c r="AG21">
        <v>0</v>
      </c>
      <c r="AH21">
        <v>7.8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14.28</v>
      </c>
      <c r="AU21" t="s">
        <v>6</v>
      </c>
      <c r="AV21">
        <v>1</v>
      </c>
      <c r="AW21">
        <v>2</v>
      </c>
      <c r="AX21">
        <v>16697444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Y21*Source!I36</f>
        <v>24.187463999999999</v>
      </c>
      <c r="CY21">
        <f>AD21</f>
        <v>7.8</v>
      </c>
      <c r="CZ21">
        <f>AH21</f>
        <v>7.8</v>
      </c>
      <c r="DA21">
        <f>AL21</f>
        <v>1</v>
      </c>
      <c r="DB21">
        <f t="shared" ref="DB21:DB46" si="2">ROUND(ROUND(AT21*CZ21,2),2)</f>
        <v>111.38</v>
      </c>
      <c r="DC21">
        <f t="shared" ref="DC21:DC46" si="3">ROUND(ROUND(AT21*AG21,2),2)</f>
        <v>0</v>
      </c>
    </row>
    <row r="22" spans="1:107" x14ac:dyDescent="0.2">
      <c r="A22">
        <f>ROW(Source!A36)</f>
        <v>36</v>
      </c>
      <c r="B22">
        <v>16697018</v>
      </c>
      <c r="C22">
        <v>16697441</v>
      </c>
      <c r="D22">
        <v>15164566</v>
      </c>
      <c r="E22">
        <v>17</v>
      </c>
      <c r="F22">
        <v>1</v>
      </c>
      <c r="G22">
        <v>1</v>
      </c>
      <c r="H22">
        <v>3</v>
      </c>
      <c r="I22" t="s">
        <v>24</v>
      </c>
      <c r="J22" t="s">
        <v>6</v>
      </c>
      <c r="K22" t="s">
        <v>54</v>
      </c>
      <c r="L22">
        <v>1348</v>
      </c>
      <c r="N22">
        <v>1009</v>
      </c>
      <c r="O22" t="s">
        <v>26</v>
      </c>
      <c r="P22" t="s">
        <v>26</v>
      </c>
      <c r="Q22">
        <v>1000</v>
      </c>
      <c r="W22">
        <v>0</v>
      </c>
      <c r="X22">
        <v>-179832266</v>
      </c>
      <c r="Y22">
        <v>0.62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</v>
      </c>
      <c r="AT22">
        <v>0.62</v>
      </c>
      <c r="AU22" t="s">
        <v>6</v>
      </c>
      <c r="AV22">
        <v>0</v>
      </c>
      <c r="AW22">
        <v>2</v>
      </c>
      <c r="AX22">
        <v>16697445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Y22*Source!I36</f>
        <v>1.0501559999999999</v>
      </c>
      <c r="CY22">
        <f>AA22</f>
        <v>0</v>
      </c>
      <c r="CZ22">
        <f>AE22</f>
        <v>0</v>
      </c>
      <c r="DA22">
        <f>AI22</f>
        <v>1</v>
      </c>
      <c r="DB22">
        <f t="shared" si="2"/>
        <v>0</v>
      </c>
      <c r="DC22">
        <f t="shared" si="3"/>
        <v>0</v>
      </c>
    </row>
    <row r="23" spans="1:107" x14ac:dyDescent="0.2">
      <c r="A23">
        <f>ROW(Source!A37)</f>
        <v>37</v>
      </c>
      <c r="B23">
        <v>16697019</v>
      </c>
      <c r="C23">
        <v>16697441</v>
      </c>
      <c r="D23">
        <v>15430517</v>
      </c>
      <c r="E23">
        <v>1</v>
      </c>
      <c r="F23">
        <v>1</v>
      </c>
      <c r="G23">
        <v>1</v>
      </c>
      <c r="H23">
        <v>1</v>
      </c>
      <c r="I23" t="s">
        <v>1025</v>
      </c>
      <c r="J23" t="s">
        <v>6</v>
      </c>
      <c r="K23" t="s">
        <v>1026</v>
      </c>
      <c r="L23">
        <v>1191</v>
      </c>
      <c r="N23">
        <v>1013</v>
      </c>
      <c r="O23" t="s">
        <v>1010</v>
      </c>
      <c r="P23" t="s">
        <v>1010</v>
      </c>
      <c r="Q23">
        <v>1</v>
      </c>
      <c r="W23">
        <v>0</v>
      </c>
      <c r="X23">
        <v>735429535</v>
      </c>
      <c r="Y23">
        <v>14.28</v>
      </c>
      <c r="AA23">
        <v>0</v>
      </c>
      <c r="AB23">
        <v>0</v>
      </c>
      <c r="AC23">
        <v>0</v>
      </c>
      <c r="AD23">
        <v>51.17</v>
      </c>
      <c r="AE23">
        <v>0</v>
      </c>
      <c r="AF23">
        <v>0</v>
      </c>
      <c r="AG23">
        <v>0</v>
      </c>
      <c r="AH23">
        <v>7.8</v>
      </c>
      <c r="AI23">
        <v>1</v>
      </c>
      <c r="AJ23">
        <v>1</v>
      </c>
      <c r="AK23">
        <v>1</v>
      </c>
      <c r="AL23">
        <v>6.56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14.28</v>
      </c>
      <c r="AU23" t="s">
        <v>6</v>
      </c>
      <c r="AV23">
        <v>1</v>
      </c>
      <c r="AW23">
        <v>2</v>
      </c>
      <c r="AX23">
        <v>16697444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Y23*Source!I37</f>
        <v>24.187463999999999</v>
      </c>
      <c r="CY23">
        <f>AD23</f>
        <v>51.17</v>
      </c>
      <c r="CZ23">
        <f>AH23</f>
        <v>7.8</v>
      </c>
      <c r="DA23">
        <f>AL23</f>
        <v>6.56</v>
      </c>
      <c r="DB23">
        <f t="shared" si="2"/>
        <v>111.38</v>
      </c>
      <c r="DC23">
        <f t="shared" si="3"/>
        <v>0</v>
      </c>
    </row>
    <row r="24" spans="1:107" x14ac:dyDescent="0.2">
      <c r="A24">
        <f>ROW(Source!A37)</f>
        <v>37</v>
      </c>
      <c r="B24">
        <v>16697019</v>
      </c>
      <c r="C24">
        <v>16697441</v>
      </c>
      <c r="D24">
        <v>15164566</v>
      </c>
      <c r="E24">
        <v>17</v>
      </c>
      <c r="F24">
        <v>1</v>
      </c>
      <c r="G24">
        <v>1</v>
      </c>
      <c r="H24">
        <v>3</v>
      </c>
      <c r="I24" t="s">
        <v>24</v>
      </c>
      <c r="J24" t="s">
        <v>6</v>
      </c>
      <c r="K24" t="s">
        <v>54</v>
      </c>
      <c r="L24">
        <v>1348</v>
      </c>
      <c r="N24">
        <v>1009</v>
      </c>
      <c r="O24" t="s">
        <v>26</v>
      </c>
      <c r="P24" t="s">
        <v>26</v>
      </c>
      <c r="Q24">
        <v>1000</v>
      </c>
      <c r="W24">
        <v>0</v>
      </c>
      <c r="X24">
        <v>-179832266</v>
      </c>
      <c r="Y24">
        <v>0.62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6.56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</v>
      </c>
      <c r="AT24">
        <v>0.62</v>
      </c>
      <c r="AU24" t="s">
        <v>6</v>
      </c>
      <c r="AV24">
        <v>0</v>
      </c>
      <c r="AW24">
        <v>2</v>
      </c>
      <c r="AX24">
        <v>16697445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Y24*Source!I37</f>
        <v>1.0501559999999999</v>
      </c>
      <c r="CY24">
        <f>AA24</f>
        <v>0</v>
      </c>
      <c r="CZ24">
        <f>AE24</f>
        <v>0</v>
      </c>
      <c r="DA24">
        <f>AI24</f>
        <v>6.56</v>
      </c>
      <c r="DB24">
        <f t="shared" si="2"/>
        <v>0</v>
      </c>
      <c r="DC24">
        <f t="shared" si="3"/>
        <v>0</v>
      </c>
    </row>
    <row r="25" spans="1:107" x14ac:dyDescent="0.2">
      <c r="A25">
        <f>ROW(Source!A40)</f>
        <v>40</v>
      </c>
      <c r="B25">
        <v>16697018</v>
      </c>
      <c r="C25">
        <v>16697447</v>
      </c>
      <c r="D25">
        <v>15430767</v>
      </c>
      <c r="E25">
        <v>1</v>
      </c>
      <c r="F25">
        <v>1</v>
      </c>
      <c r="G25">
        <v>1</v>
      </c>
      <c r="H25">
        <v>1</v>
      </c>
      <c r="I25" t="s">
        <v>1008</v>
      </c>
      <c r="J25" t="s">
        <v>6</v>
      </c>
      <c r="K25" t="s">
        <v>1009</v>
      </c>
      <c r="L25">
        <v>1191</v>
      </c>
      <c r="N25">
        <v>1013</v>
      </c>
      <c r="O25" t="s">
        <v>1010</v>
      </c>
      <c r="P25" t="s">
        <v>1010</v>
      </c>
      <c r="Q25">
        <v>1</v>
      </c>
      <c r="W25">
        <v>0</v>
      </c>
      <c r="X25">
        <v>-400197608</v>
      </c>
      <c r="Y25">
        <v>69.87</v>
      </c>
      <c r="AA25">
        <v>0</v>
      </c>
      <c r="AB25">
        <v>0</v>
      </c>
      <c r="AC25">
        <v>0</v>
      </c>
      <c r="AD25">
        <v>8.5299999999999994</v>
      </c>
      <c r="AE25">
        <v>0</v>
      </c>
      <c r="AF25">
        <v>0</v>
      </c>
      <c r="AG25">
        <v>0</v>
      </c>
      <c r="AH25">
        <v>8.5299999999999994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69.87</v>
      </c>
      <c r="AU25" t="s">
        <v>6</v>
      </c>
      <c r="AV25">
        <v>1</v>
      </c>
      <c r="AW25">
        <v>2</v>
      </c>
      <c r="AX25">
        <v>16697452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Y25*Source!I40</f>
        <v>171.27931800000002</v>
      </c>
      <c r="CY25">
        <f>AD25</f>
        <v>8.5299999999999994</v>
      </c>
      <c r="CZ25">
        <f>AH25</f>
        <v>8.5299999999999994</v>
      </c>
      <c r="DA25">
        <f>AL25</f>
        <v>1</v>
      </c>
      <c r="DB25">
        <f t="shared" si="2"/>
        <v>595.99</v>
      </c>
      <c r="DC25">
        <f t="shared" si="3"/>
        <v>0</v>
      </c>
    </row>
    <row r="26" spans="1:107" x14ac:dyDescent="0.2">
      <c r="A26">
        <f>ROW(Source!A40)</f>
        <v>40</v>
      </c>
      <c r="B26">
        <v>16697018</v>
      </c>
      <c r="C26">
        <v>16697447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1020</v>
      </c>
      <c r="J26" t="s">
        <v>6</v>
      </c>
      <c r="K26" t="s">
        <v>1021</v>
      </c>
      <c r="L26">
        <v>1191</v>
      </c>
      <c r="N26">
        <v>1013</v>
      </c>
      <c r="O26" t="s">
        <v>1010</v>
      </c>
      <c r="P26" t="s">
        <v>1010</v>
      </c>
      <c r="Q26">
        <v>1</v>
      </c>
      <c r="W26">
        <v>0</v>
      </c>
      <c r="X26">
        <v>-1417349443</v>
      </c>
      <c r="Y26">
        <v>1.44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1.44</v>
      </c>
      <c r="AU26" t="s">
        <v>6</v>
      </c>
      <c r="AV26">
        <v>2</v>
      </c>
      <c r="AW26">
        <v>2</v>
      </c>
      <c r="AX26">
        <v>16697453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Y26*Source!I40</f>
        <v>3.5300159999999998</v>
      </c>
      <c r="CY26">
        <f>AD26</f>
        <v>0</v>
      </c>
      <c r="CZ26">
        <f>AH26</f>
        <v>0</v>
      </c>
      <c r="DA26">
        <f>AL26</f>
        <v>1</v>
      </c>
      <c r="DB26">
        <f t="shared" si="2"/>
        <v>0</v>
      </c>
      <c r="DC26">
        <f t="shared" si="3"/>
        <v>0</v>
      </c>
    </row>
    <row r="27" spans="1:107" x14ac:dyDescent="0.2">
      <c r="A27">
        <f>ROW(Source!A40)</f>
        <v>40</v>
      </c>
      <c r="B27">
        <v>16697018</v>
      </c>
      <c r="C27">
        <v>16697447</v>
      </c>
      <c r="D27">
        <v>15247974</v>
      </c>
      <c r="E27">
        <v>1</v>
      </c>
      <c r="F27">
        <v>1</v>
      </c>
      <c r="G27">
        <v>1</v>
      </c>
      <c r="H27">
        <v>2</v>
      </c>
      <c r="I27" t="s">
        <v>1022</v>
      </c>
      <c r="J27" t="s">
        <v>1023</v>
      </c>
      <c r="K27" t="s">
        <v>1024</v>
      </c>
      <c r="L27">
        <v>1368</v>
      </c>
      <c r="N27">
        <v>1011</v>
      </c>
      <c r="O27" t="s">
        <v>1014</v>
      </c>
      <c r="P27" t="s">
        <v>1014</v>
      </c>
      <c r="Q27">
        <v>1</v>
      </c>
      <c r="W27">
        <v>0</v>
      </c>
      <c r="X27">
        <v>1188625873</v>
      </c>
      <c r="Y27">
        <v>1.44</v>
      </c>
      <c r="AA27">
        <v>0</v>
      </c>
      <c r="AB27">
        <v>31.26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1.44</v>
      </c>
      <c r="AU27" t="s">
        <v>6</v>
      </c>
      <c r="AV27">
        <v>0</v>
      </c>
      <c r="AW27">
        <v>2</v>
      </c>
      <c r="AX27">
        <v>16697454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Y27*Source!I40</f>
        <v>3.5300159999999998</v>
      </c>
      <c r="CY27">
        <f>AB27</f>
        <v>31.26</v>
      </c>
      <c r="CZ27">
        <f>AF27</f>
        <v>31.26</v>
      </c>
      <c r="DA27">
        <f>AJ27</f>
        <v>1</v>
      </c>
      <c r="DB27">
        <f t="shared" si="2"/>
        <v>45.01</v>
      </c>
      <c r="DC27">
        <f t="shared" si="3"/>
        <v>19.440000000000001</v>
      </c>
    </row>
    <row r="28" spans="1:107" x14ac:dyDescent="0.2">
      <c r="A28">
        <f>ROW(Source!A40)</f>
        <v>40</v>
      </c>
      <c r="B28">
        <v>16697018</v>
      </c>
      <c r="C28">
        <v>16697447</v>
      </c>
      <c r="D28">
        <v>15164566</v>
      </c>
      <c r="E28">
        <v>17</v>
      </c>
      <c r="F28">
        <v>1</v>
      </c>
      <c r="G28">
        <v>1</v>
      </c>
      <c r="H28">
        <v>3</v>
      </c>
      <c r="I28" t="s">
        <v>24</v>
      </c>
      <c r="J28" t="s">
        <v>6</v>
      </c>
      <c r="K28" t="s">
        <v>54</v>
      </c>
      <c r="L28">
        <v>1348</v>
      </c>
      <c r="N28">
        <v>1009</v>
      </c>
      <c r="O28" t="s">
        <v>26</v>
      </c>
      <c r="P28" t="s">
        <v>26</v>
      </c>
      <c r="Q28">
        <v>1000</v>
      </c>
      <c r="W28">
        <v>0</v>
      </c>
      <c r="X28">
        <v>-179832266</v>
      </c>
      <c r="Y28">
        <v>5.2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5.2</v>
      </c>
      <c r="AU28" t="s">
        <v>6</v>
      </c>
      <c r="AV28">
        <v>0</v>
      </c>
      <c r="AW28">
        <v>2</v>
      </c>
      <c r="AX28">
        <v>16697455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Y28*Source!I40</f>
        <v>12.74728</v>
      </c>
      <c r="CY28">
        <f>AA28</f>
        <v>0</v>
      </c>
      <c r="CZ28">
        <f>AE28</f>
        <v>0</v>
      </c>
      <c r="DA28">
        <f>AI28</f>
        <v>1</v>
      </c>
      <c r="DB28">
        <f t="shared" si="2"/>
        <v>0</v>
      </c>
      <c r="DC28">
        <f t="shared" si="3"/>
        <v>0</v>
      </c>
    </row>
    <row r="29" spans="1:107" x14ac:dyDescent="0.2">
      <c r="A29">
        <f>ROW(Source!A41)</f>
        <v>41</v>
      </c>
      <c r="B29">
        <v>16697019</v>
      </c>
      <c r="C29">
        <v>16697447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1008</v>
      </c>
      <c r="J29" t="s">
        <v>6</v>
      </c>
      <c r="K29" t="s">
        <v>1009</v>
      </c>
      <c r="L29">
        <v>1191</v>
      </c>
      <c r="N29">
        <v>1013</v>
      </c>
      <c r="O29" t="s">
        <v>1010</v>
      </c>
      <c r="P29" t="s">
        <v>1010</v>
      </c>
      <c r="Q29">
        <v>1</v>
      </c>
      <c r="W29">
        <v>0</v>
      </c>
      <c r="X29">
        <v>-400197608</v>
      </c>
      <c r="Y29">
        <v>69.87</v>
      </c>
      <c r="AA29">
        <v>0</v>
      </c>
      <c r="AB29">
        <v>0</v>
      </c>
      <c r="AC29">
        <v>0</v>
      </c>
      <c r="AD29">
        <v>55.96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6.56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69.87</v>
      </c>
      <c r="AU29" t="s">
        <v>6</v>
      </c>
      <c r="AV29">
        <v>1</v>
      </c>
      <c r="AW29">
        <v>2</v>
      </c>
      <c r="AX29">
        <v>16697452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Y29*Source!I41</f>
        <v>171.27931800000002</v>
      </c>
      <c r="CY29">
        <f>AD29</f>
        <v>55.96</v>
      </c>
      <c r="CZ29">
        <f>AH29</f>
        <v>8.5299999999999994</v>
      </c>
      <c r="DA29">
        <f>AL29</f>
        <v>6.56</v>
      </c>
      <c r="DB29">
        <f t="shared" si="2"/>
        <v>595.99</v>
      </c>
      <c r="DC29">
        <f t="shared" si="3"/>
        <v>0</v>
      </c>
    </row>
    <row r="30" spans="1:107" x14ac:dyDescent="0.2">
      <c r="A30">
        <f>ROW(Source!A41)</f>
        <v>41</v>
      </c>
      <c r="B30">
        <v>16697019</v>
      </c>
      <c r="C30">
        <v>16697447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1020</v>
      </c>
      <c r="J30" t="s">
        <v>6</v>
      </c>
      <c r="K30" t="s">
        <v>1021</v>
      </c>
      <c r="L30">
        <v>1191</v>
      </c>
      <c r="N30">
        <v>1013</v>
      </c>
      <c r="O30" t="s">
        <v>1010</v>
      </c>
      <c r="P30" t="s">
        <v>1010</v>
      </c>
      <c r="Q30">
        <v>1</v>
      </c>
      <c r="W30">
        <v>0</v>
      </c>
      <c r="X30">
        <v>-1417349443</v>
      </c>
      <c r="Y30">
        <v>1.44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6.56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1.44</v>
      </c>
      <c r="AU30" t="s">
        <v>6</v>
      </c>
      <c r="AV30">
        <v>2</v>
      </c>
      <c r="AW30">
        <v>2</v>
      </c>
      <c r="AX30">
        <v>16697453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Y30*Source!I41</f>
        <v>3.5300159999999998</v>
      </c>
      <c r="CY30">
        <f>AD30</f>
        <v>0</v>
      </c>
      <c r="CZ30">
        <f>AH30</f>
        <v>0</v>
      </c>
      <c r="DA30">
        <f>AL30</f>
        <v>1</v>
      </c>
      <c r="DB30">
        <f t="shared" si="2"/>
        <v>0</v>
      </c>
      <c r="DC30">
        <f t="shared" si="3"/>
        <v>0</v>
      </c>
    </row>
    <row r="31" spans="1:107" x14ac:dyDescent="0.2">
      <c r="A31">
        <f>ROW(Source!A41)</f>
        <v>41</v>
      </c>
      <c r="B31">
        <v>16697019</v>
      </c>
      <c r="C31">
        <v>16697447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1022</v>
      </c>
      <c r="J31" t="s">
        <v>1023</v>
      </c>
      <c r="K31" t="s">
        <v>1024</v>
      </c>
      <c r="L31">
        <v>1368</v>
      </c>
      <c r="N31">
        <v>1011</v>
      </c>
      <c r="O31" t="s">
        <v>1014</v>
      </c>
      <c r="P31" t="s">
        <v>1014</v>
      </c>
      <c r="Q31">
        <v>1</v>
      </c>
      <c r="W31">
        <v>0</v>
      </c>
      <c r="X31">
        <v>1188625873</v>
      </c>
      <c r="Y31">
        <v>1.44</v>
      </c>
      <c r="AA31">
        <v>0</v>
      </c>
      <c r="AB31">
        <v>205.07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6.56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1.44</v>
      </c>
      <c r="AU31" t="s">
        <v>6</v>
      </c>
      <c r="AV31">
        <v>0</v>
      </c>
      <c r="AW31">
        <v>2</v>
      </c>
      <c r="AX31">
        <v>16697454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Y31*Source!I41</f>
        <v>3.5300159999999998</v>
      </c>
      <c r="CY31">
        <f>AB31</f>
        <v>205.07</v>
      </c>
      <c r="CZ31">
        <f>AF31</f>
        <v>31.26</v>
      </c>
      <c r="DA31">
        <f>AJ31</f>
        <v>6.56</v>
      </c>
      <c r="DB31">
        <f t="shared" si="2"/>
        <v>45.01</v>
      </c>
      <c r="DC31">
        <f t="shared" si="3"/>
        <v>19.440000000000001</v>
      </c>
    </row>
    <row r="32" spans="1:107" x14ac:dyDescent="0.2">
      <c r="A32">
        <f>ROW(Source!A41)</f>
        <v>41</v>
      </c>
      <c r="B32">
        <v>16697019</v>
      </c>
      <c r="C32">
        <v>16697447</v>
      </c>
      <c r="D32">
        <v>15164566</v>
      </c>
      <c r="E32">
        <v>17</v>
      </c>
      <c r="F32">
        <v>1</v>
      </c>
      <c r="G32">
        <v>1</v>
      </c>
      <c r="H32">
        <v>3</v>
      </c>
      <c r="I32" t="s">
        <v>24</v>
      </c>
      <c r="J32" t="s">
        <v>6</v>
      </c>
      <c r="K32" t="s">
        <v>54</v>
      </c>
      <c r="L32">
        <v>1348</v>
      </c>
      <c r="N32">
        <v>1009</v>
      </c>
      <c r="O32" t="s">
        <v>26</v>
      </c>
      <c r="P32" t="s">
        <v>26</v>
      </c>
      <c r="Q32">
        <v>1000</v>
      </c>
      <c r="W32">
        <v>0</v>
      </c>
      <c r="X32">
        <v>-179832266</v>
      </c>
      <c r="Y32">
        <v>5.2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6.56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6</v>
      </c>
      <c r="AT32">
        <v>5.2</v>
      </c>
      <c r="AU32" t="s">
        <v>6</v>
      </c>
      <c r="AV32">
        <v>0</v>
      </c>
      <c r="AW32">
        <v>2</v>
      </c>
      <c r="AX32">
        <v>16697455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Y32*Source!I41</f>
        <v>12.74728</v>
      </c>
      <c r="CY32">
        <f>AA32</f>
        <v>0</v>
      </c>
      <c r="CZ32">
        <f>AE32</f>
        <v>0</v>
      </c>
      <c r="DA32">
        <f>AI32</f>
        <v>6.56</v>
      </c>
      <c r="DB32">
        <f t="shared" si="2"/>
        <v>0</v>
      </c>
      <c r="DC32">
        <f t="shared" si="3"/>
        <v>0</v>
      </c>
    </row>
    <row r="33" spans="1:107" x14ac:dyDescent="0.2">
      <c r="A33">
        <f>ROW(Source!A44)</f>
        <v>44</v>
      </c>
      <c r="B33">
        <v>16697018</v>
      </c>
      <c r="C33">
        <v>16697457</v>
      </c>
      <c r="D33">
        <v>15433667</v>
      </c>
      <c r="E33">
        <v>1</v>
      </c>
      <c r="F33">
        <v>1</v>
      </c>
      <c r="G33">
        <v>1</v>
      </c>
      <c r="H33">
        <v>1</v>
      </c>
      <c r="I33" t="s">
        <v>1027</v>
      </c>
      <c r="J33" t="s">
        <v>6</v>
      </c>
      <c r="K33" t="s">
        <v>1028</v>
      </c>
      <c r="L33">
        <v>1191</v>
      </c>
      <c r="N33">
        <v>1013</v>
      </c>
      <c r="O33" t="s">
        <v>1010</v>
      </c>
      <c r="P33" t="s">
        <v>1010</v>
      </c>
      <c r="Q33">
        <v>1</v>
      </c>
      <c r="W33">
        <v>0</v>
      </c>
      <c r="X33">
        <v>371339561</v>
      </c>
      <c r="Y33">
        <v>172.76</v>
      </c>
      <c r="AA33">
        <v>0</v>
      </c>
      <c r="AB33">
        <v>0</v>
      </c>
      <c r="AC33">
        <v>0</v>
      </c>
      <c r="AD33">
        <v>8.09</v>
      </c>
      <c r="AE33">
        <v>0</v>
      </c>
      <c r="AF33">
        <v>0</v>
      </c>
      <c r="AG33">
        <v>0</v>
      </c>
      <c r="AH33">
        <v>8.09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172.76</v>
      </c>
      <c r="AU33" t="s">
        <v>6</v>
      </c>
      <c r="AV33">
        <v>1</v>
      </c>
      <c r="AW33">
        <v>2</v>
      </c>
      <c r="AX33">
        <v>16697461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Y33*Source!I44</f>
        <v>69.000343999999998</v>
      </c>
      <c r="CY33">
        <f>AD33</f>
        <v>8.09</v>
      </c>
      <c r="CZ33">
        <f>AH33</f>
        <v>8.09</v>
      </c>
      <c r="DA33">
        <f>AL33</f>
        <v>1</v>
      </c>
      <c r="DB33">
        <f t="shared" si="2"/>
        <v>1397.63</v>
      </c>
      <c r="DC33">
        <f t="shared" si="3"/>
        <v>0</v>
      </c>
    </row>
    <row r="34" spans="1:107" x14ac:dyDescent="0.2">
      <c r="A34">
        <f>ROW(Source!A44)</f>
        <v>44</v>
      </c>
      <c r="B34">
        <v>16697018</v>
      </c>
      <c r="C34">
        <v>16697457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1020</v>
      </c>
      <c r="J34" t="s">
        <v>6</v>
      </c>
      <c r="K34" t="s">
        <v>1021</v>
      </c>
      <c r="L34">
        <v>1191</v>
      </c>
      <c r="N34">
        <v>1013</v>
      </c>
      <c r="O34" t="s">
        <v>1010</v>
      </c>
      <c r="P34" t="s">
        <v>1010</v>
      </c>
      <c r="Q34">
        <v>1</v>
      </c>
      <c r="W34">
        <v>0</v>
      </c>
      <c r="X34">
        <v>-1417349443</v>
      </c>
      <c r="Y34">
        <v>7.74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7.74</v>
      </c>
      <c r="AU34" t="s">
        <v>6</v>
      </c>
      <c r="AV34">
        <v>2</v>
      </c>
      <c r="AW34">
        <v>2</v>
      </c>
      <c r="AX34">
        <v>16697462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Y34*Source!I44</f>
        <v>3.0913559999999998</v>
      </c>
      <c r="CY34">
        <f>AD34</f>
        <v>0</v>
      </c>
      <c r="CZ34">
        <f>AH34</f>
        <v>0</v>
      </c>
      <c r="DA34">
        <f>AL34</f>
        <v>1</v>
      </c>
      <c r="DB34">
        <f t="shared" si="2"/>
        <v>0</v>
      </c>
      <c r="DC34">
        <f t="shared" si="3"/>
        <v>0</v>
      </c>
    </row>
    <row r="35" spans="1:107" x14ac:dyDescent="0.2">
      <c r="A35">
        <f>ROW(Source!A44)</f>
        <v>44</v>
      </c>
      <c r="B35">
        <v>16697018</v>
      </c>
      <c r="C35">
        <v>16697457</v>
      </c>
      <c r="D35">
        <v>15247974</v>
      </c>
      <c r="E35">
        <v>1</v>
      </c>
      <c r="F35">
        <v>1</v>
      </c>
      <c r="G35">
        <v>1</v>
      </c>
      <c r="H35">
        <v>2</v>
      </c>
      <c r="I35" t="s">
        <v>1022</v>
      </c>
      <c r="J35" t="s">
        <v>1023</v>
      </c>
      <c r="K35" t="s">
        <v>1024</v>
      </c>
      <c r="L35">
        <v>1368</v>
      </c>
      <c r="N35">
        <v>1011</v>
      </c>
      <c r="O35" t="s">
        <v>1014</v>
      </c>
      <c r="P35" t="s">
        <v>1014</v>
      </c>
      <c r="Q35">
        <v>1</v>
      </c>
      <c r="W35">
        <v>0</v>
      </c>
      <c r="X35">
        <v>1188625873</v>
      </c>
      <c r="Y35">
        <v>7.74</v>
      </c>
      <c r="AA35">
        <v>0</v>
      </c>
      <c r="AB35">
        <v>31.26</v>
      </c>
      <c r="AC35">
        <v>13.5</v>
      </c>
      <c r="AD35">
        <v>0</v>
      </c>
      <c r="AE35">
        <v>0</v>
      </c>
      <c r="AF35">
        <v>31.26</v>
      </c>
      <c r="AG35">
        <v>13.5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7.74</v>
      </c>
      <c r="AU35" t="s">
        <v>6</v>
      </c>
      <c r="AV35">
        <v>0</v>
      </c>
      <c r="AW35">
        <v>2</v>
      </c>
      <c r="AX35">
        <v>16697463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Y35*Source!I44</f>
        <v>3.0913559999999998</v>
      </c>
      <c r="CY35">
        <f>AB35</f>
        <v>31.26</v>
      </c>
      <c r="CZ35">
        <f>AF35</f>
        <v>31.26</v>
      </c>
      <c r="DA35">
        <f>AJ35</f>
        <v>1</v>
      </c>
      <c r="DB35">
        <f t="shared" si="2"/>
        <v>241.95</v>
      </c>
      <c r="DC35">
        <f t="shared" si="3"/>
        <v>104.49</v>
      </c>
    </row>
    <row r="36" spans="1:107" x14ac:dyDescent="0.2">
      <c r="A36">
        <f>ROW(Source!A45)</f>
        <v>45</v>
      </c>
      <c r="B36">
        <v>16697019</v>
      </c>
      <c r="C36">
        <v>16697457</v>
      </c>
      <c r="D36">
        <v>15433667</v>
      </c>
      <c r="E36">
        <v>1</v>
      </c>
      <c r="F36">
        <v>1</v>
      </c>
      <c r="G36">
        <v>1</v>
      </c>
      <c r="H36">
        <v>1</v>
      </c>
      <c r="I36" t="s">
        <v>1027</v>
      </c>
      <c r="J36" t="s">
        <v>6</v>
      </c>
      <c r="K36" t="s">
        <v>1028</v>
      </c>
      <c r="L36">
        <v>1191</v>
      </c>
      <c r="N36">
        <v>1013</v>
      </c>
      <c r="O36" t="s">
        <v>1010</v>
      </c>
      <c r="P36" t="s">
        <v>1010</v>
      </c>
      <c r="Q36">
        <v>1</v>
      </c>
      <c r="W36">
        <v>0</v>
      </c>
      <c r="X36">
        <v>371339561</v>
      </c>
      <c r="Y36">
        <v>172.76</v>
      </c>
      <c r="AA36">
        <v>0</v>
      </c>
      <c r="AB36">
        <v>0</v>
      </c>
      <c r="AC36">
        <v>0</v>
      </c>
      <c r="AD36">
        <v>53.07</v>
      </c>
      <c r="AE36">
        <v>0</v>
      </c>
      <c r="AF36">
        <v>0</v>
      </c>
      <c r="AG36">
        <v>0</v>
      </c>
      <c r="AH36">
        <v>8.09</v>
      </c>
      <c r="AI36">
        <v>1</v>
      </c>
      <c r="AJ36">
        <v>1</v>
      </c>
      <c r="AK36">
        <v>1</v>
      </c>
      <c r="AL36">
        <v>6.56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172.76</v>
      </c>
      <c r="AU36" t="s">
        <v>6</v>
      </c>
      <c r="AV36">
        <v>1</v>
      </c>
      <c r="AW36">
        <v>2</v>
      </c>
      <c r="AX36">
        <v>16697461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Y36*Source!I45</f>
        <v>69.000343999999998</v>
      </c>
      <c r="CY36">
        <f>AD36</f>
        <v>53.07</v>
      </c>
      <c r="CZ36">
        <f>AH36</f>
        <v>8.09</v>
      </c>
      <c r="DA36">
        <f>AL36</f>
        <v>6.56</v>
      </c>
      <c r="DB36">
        <f t="shared" si="2"/>
        <v>1397.63</v>
      </c>
      <c r="DC36">
        <f t="shared" si="3"/>
        <v>0</v>
      </c>
    </row>
    <row r="37" spans="1:107" x14ac:dyDescent="0.2">
      <c r="A37">
        <f>ROW(Source!A45)</f>
        <v>45</v>
      </c>
      <c r="B37">
        <v>16697019</v>
      </c>
      <c r="C37">
        <v>16697457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1020</v>
      </c>
      <c r="J37" t="s">
        <v>6</v>
      </c>
      <c r="K37" t="s">
        <v>1021</v>
      </c>
      <c r="L37">
        <v>1191</v>
      </c>
      <c r="N37">
        <v>1013</v>
      </c>
      <c r="O37" t="s">
        <v>1010</v>
      </c>
      <c r="P37" t="s">
        <v>1010</v>
      </c>
      <c r="Q37">
        <v>1</v>
      </c>
      <c r="W37">
        <v>0</v>
      </c>
      <c r="X37">
        <v>-1417349443</v>
      </c>
      <c r="Y37">
        <v>7.74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6.56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7.74</v>
      </c>
      <c r="AU37" t="s">
        <v>6</v>
      </c>
      <c r="AV37">
        <v>2</v>
      </c>
      <c r="AW37">
        <v>2</v>
      </c>
      <c r="AX37">
        <v>16697462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Y37*Source!I45</f>
        <v>3.0913559999999998</v>
      </c>
      <c r="CY37">
        <f>AD37</f>
        <v>0</v>
      </c>
      <c r="CZ37">
        <f>AH37</f>
        <v>0</v>
      </c>
      <c r="DA37">
        <f>AL37</f>
        <v>1</v>
      </c>
      <c r="DB37">
        <f t="shared" si="2"/>
        <v>0</v>
      </c>
      <c r="DC37">
        <f t="shared" si="3"/>
        <v>0</v>
      </c>
    </row>
    <row r="38" spans="1:107" x14ac:dyDescent="0.2">
      <c r="A38">
        <f>ROW(Source!A45)</f>
        <v>45</v>
      </c>
      <c r="B38">
        <v>16697019</v>
      </c>
      <c r="C38">
        <v>16697457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1022</v>
      </c>
      <c r="J38" t="s">
        <v>1023</v>
      </c>
      <c r="K38" t="s">
        <v>1024</v>
      </c>
      <c r="L38">
        <v>1368</v>
      </c>
      <c r="N38">
        <v>1011</v>
      </c>
      <c r="O38" t="s">
        <v>1014</v>
      </c>
      <c r="P38" t="s">
        <v>1014</v>
      </c>
      <c r="Q38">
        <v>1</v>
      </c>
      <c r="W38">
        <v>0</v>
      </c>
      <c r="X38">
        <v>1188625873</v>
      </c>
      <c r="Y38">
        <v>7.74</v>
      </c>
      <c r="AA38">
        <v>0</v>
      </c>
      <c r="AB38">
        <v>205.07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6.56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7.74</v>
      </c>
      <c r="AU38" t="s">
        <v>6</v>
      </c>
      <c r="AV38">
        <v>0</v>
      </c>
      <c r="AW38">
        <v>2</v>
      </c>
      <c r="AX38">
        <v>16697463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Y38*Source!I45</f>
        <v>3.0913559999999998</v>
      </c>
      <c r="CY38">
        <f>AB38</f>
        <v>205.07</v>
      </c>
      <c r="CZ38">
        <f>AF38</f>
        <v>31.26</v>
      </c>
      <c r="DA38">
        <f>AJ38</f>
        <v>6.56</v>
      </c>
      <c r="DB38">
        <f t="shared" si="2"/>
        <v>241.95</v>
      </c>
      <c r="DC38">
        <f t="shared" si="3"/>
        <v>104.49</v>
      </c>
    </row>
    <row r="39" spans="1:107" x14ac:dyDescent="0.2">
      <c r="A39">
        <f>ROW(Source!A46)</f>
        <v>46</v>
      </c>
      <c r="B39">
        <v>16697018</v>
      </c>
      <c r="C39">
        <v>16697464</v>
      </c>
      <c r="D39">
        <v>15433570</v>
      </c>
      <c r="E39">
        <v>1</v>
      </c>
      <c r="F39">
        <v>1</v>
      </c>
      <c r="G39">
        <v>1</v>
      </c>
      <c r="H39">
        <v>1</v>
      </c>
      <c r="I39" t="s">
        <v>1029</v>
      </c>
      <c r="J39" t="s">
        <v>6</v>
      </c>
      <c r="K39" t="s">
        <v>1030</v>
      </c>
      <c r="L39">
        <v>1191</v>
      </c>
      <c r="N39">
        <v>1013</v>
      </c>
      <c r="O39" t="s">
        <v>1010</v>
      </c>
      <c r="P39" t="s">
        <v>1010</v>
      </c>
      <c r="Q39">
        <v>1</v>
      </c>
      <c r="W39">
        <v>0</v>
      </c>
      <c r="X39">
        <v>158058434</v>
      </c>
      <c r="Y39">
        <v>275.60000000000002</v>
      </c>
      <c r="AA39">
        <v>0</v>
      </c>
      <c r="AB39">
        <v>0</v>
      </c>
      <c r="AC39">
        <v>0</v>
      </c>
      <c r="AD39">
        <v>7.68</v>
      </c>
      <c r="AE39">
        <v>0</v>
      </c>
      <c r="AF39">
        <v>0</v>
      </c>
      <c r="AG39">
        <v>0</v>
      </c>
      <c r="AH39">
        <v>7.68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275.60000000000002</v>
      </c>
      <c r="AU39" t="s">
        <v>6</v>
      </c>
      <c r="AV39">
        <v>1</v>
      </c>
      <c r="AW39">
        <v>2</v>
      </c>
      <c r="AX39">
        <v>16697469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Y39*Source!I46</f>
        <v>21.166080000000001</v>
      </c>
      <c r="CY39">
        <f>AD39</f>
        <v>7.68</v>
      </c>
      <c r="CZ39">
        <f>AH39</f>
        <v>7.68</v>
      </c>
      <c r="DA39">
        <f>AL39</f>
        <v>1</v>
      </c>
      <c r="DB39">
        <f t="shared" si="2"/>
        <v>2116.61</v>
      </c>
      <c r="DC39">
        <f t="shared" si="3"/>
        <v>0</v>
      </c>
    </row>
    <row r="40" spans="1:107" x14ac:dyDescent="0.2">
      <c r="A40">
        <f>ROW(Source!A46)</f>
        <v>46</v>
      </c>
      <c r="B40">
        <v>16697018</v>
      </c>
      <c r="C40">
        <v>16697464</v>
      </c>
      <c r="D40">
        <v>15249402</v>
      </c>
      <c r="E40">
        <v>1</v>
      </c>
      <c r="F40">
        <v>1</v>
      </c>
      <c r="G40">
        <v>1</v>
      </c>
      <c r="H40">
        <v>2</v>
      </c>
      <c r="I40" t="s">
        <v>1011</v>
      </c>
      <c r="J40" t="s">
        <v>1012</v>
      </c>
      <c r="K40" t="s">
        <v>1013</v>
      </c>
      <c r="L40">
        <v>1368</v>
      </c>
      <c r="N40">
        <v>1011</v>
      </c>
      <c r="O40" t="s">
        <v>1014</v>
      </c>
      <c r="P40" t="s">
        <v>1014</v>
      </c>
      <c r="Q40">
        <v>1</v>
      </c>
      <c r="W40">
        <v>0</v>
      </c>
      <c r="X40">
        <v>-2111251057</v>
      </c>
      <c r="Y40">
        <v>1.58</v>
      </c>
      <c r="AA40">
        <v>0</v>
      </c>
      <c r="AB40">
        <v>32.5</v>
      </c>
      <c r="AC40">
        <v>0</v>
      </c>
      <c r="AD40">
        <v>0</v>
      </c>
      <c r="AE40">
        <v>0</v>
      </c>
      <c r="AF40">
        <v>32.5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1.58</v>
      </c>
      <c r="AU40" t="s">
        <v>6</v>
      </c>
      <c r="AV40">
        <v>0</v>
      </c>
      <c r="AW40">
        <v>2</v>
      </c>
      <c r="AX40">
        <v>16697470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Y40*Source!I46</f>
        <v>0.12134399999999999</v>
      </c>
      <c r="CY40">
        <f>AB40</f>
        <v>32.5</v>
      </c>
      <c r="CZ40">
        <f>AF40</f>
        <v>32.5</v>
      </c>
      <c r="DA40">
        <f>AJ40</f>
        <v>1</v>
      </c>
      <c r="DB40">
        <f t="shared" si="2"/>
        <v>51.35</v>
      </c>
      <c r="DC40">
        <f t="shared" si="3"/>
        <v>0</v>
      </c>
    </row>
    <row r="41" spans="1:107" x14ac:dyDescent="0.2">
      <c r="A41">
        <f>ROW(Source!A46)</f>
        <v>46</v>
      </c>
      <c r="B41">
        <v>16697018</v>
      </c>
      <c r="C41">
        <v>16697464</v>
      </c>
      <c r="D41">
        <v>15249998</v>
      </c>
      <c r="E41">
        <v>1</v>
      </c>
      <c r="F41">
        <v>1</v>
      </c>
      <c r="G41">
        <v>1</v>
      </c>
      <c r="H41">
        <v>2</v>
      </c>
      <c r="I41" t="s">
        <v>1015</v>
      </c>
      <c r="J41" t="s">
        <v>1016</v>
      </c>
      <c r="K41" t="s">
        <v>1017</v>
      </c>
      <c r="L41">
        <v>1368</v>
      </c>
      <c r="N41">
        <v>1011</v>
      </c>
      <c r="O41" t="s">
        <v>1014</v>
      </c>
      <c r="P41" t="s">
        <v>1014</v>
      </c>
      <c r="Q41">
        <v>1</v>
      </c>
      <c r="W41">
        <v>0</v>
      </c>
      <c r="X41">
        <v>1518765163</v>
      </c>
      <c r="Y41">
        <v>3.16</v>
      </c>
      <c r="AA41">
        <v>0</v>
      </c>
      <c r="AB41">
        <v>1.53</v>
      </c>
      <c r="AC41">
        <v>0</v>
      </c>
      <c r="AD41">
        <v>0</v>
      </c>
      <c r="AE41">
        <v>0</v>
      </c>
      <c r="AF41">
        <v>1.53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3.16</v>
      </c>
      <c r="AU41" t="s">
        <v>6</v>
      </c>
      <c r="AV41">
        <v>0</v>
      </c>
      <c r="AW41">
        <v>2</v>
      </c>
      <c r="AX41">
        <v>16697471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Y41*Source!I46</f>
        <v>0.24268799999999999</v>
      </c>
      <c r="CY41">
        <f>AB41</f>
        <v>1.53</v>
      </c>
      <c r="CZ41">
        <f>AF41</f>
        <v>1.53</v>
      </c>
      <c r="DA41">
        <f>AJ41</f>
        <v>1</v>
      </c>
      <c r="DB41">
        <f t="shared" si="2"/>
        <v>4.83</v>
      </c>
      <c r="DC41">
        <f t="shared" si="3"/>
        <v>0</v>
      </c>
    </row>
    <row r="42" spans="1:107" x14ac:dyDescent="0.2">
      <c r="A42">
        <f>ROW(Source!A46)</f>
        <v>46</v>
      </c>
      <c r="B42">
        <v>16697018</v>
      </c>
      <c r="C42">
        <v>16697464</v>
      </c>
      <c r="D42">
        <v>15164566</v>
      </c>
      <c r="E42">
        <v>17</v>
      </c>
      <c r="F42">
        <v>1</v>
      </c>
      <c r="G42">
        <v>1</v>
      </c>
      <c r="H42">
        <v>3</v>
      </c>
      <c r="I42" t="s">
        <v>24</v>
      </c>
      <c r="J42" t="s">
        <v>6</v>
      </c>
      <c r="K42" t="s">
        <v>54</v>
      </c>
      <c r="L42">
        <v>1348</v>
      </c>
      <c r="N42">
        <v>1009</v>
      </c>
      <c r="O42" t="s">
        <v>26</v>
      </c>
      <c r="P42" t="s">
        <v>26</v>
      </c>
      <c r="Q42">
        <v>1000</v>
      </c>
      <c r="W42">
        <v>0</v>
      </c>
      <c r="X42">
        <v>-179832266</v>
      </c>
      <c r="Y42">
        <v>13.4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13.4</v>
      </c>
      <c r="AU42" t="s">
        <v>6</v>
      </c>
      <c r="AV42">
        <v>0</v>
      </c>
      <c r="AW42">
        <v>2</v>
      </c>
      <c r="AX42">
        <v>16697472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Y42*Source!I46</f>
        <v>1.02912</v>
      </c>
      <c r="CY42">
        <f>AA42</f>
        <v>0</v>
      </c>
      <c r="CZ42">
        <f>AE42</f>
        <v>0</v>
      </c>
      <c r="DA42">
        <f>AI42</f>
        <v>1</v>
      </c>
      <c r="DB42">
        <f t="shared" si="2"/>
        <v>0</v>
      </c>
      <c r="DC42">
        <f t="shared" si="3"/>
        <v>0</v>
      </c>
    </row>
    <row r="43" spans="1:107" x14ac:dyDescent="0.2">
      <c r="A43">
        <f>ROW(Source!A47)</f>
        <v>47</v>
      </c>
      <c r="B43">
        <v>16697019</v>
      </c>
      <c r="C43">
        <v>16697464</v>
      </c>
      <c r="D43">
        <v>15433570</v>
      </c>
      <c r="E43">
        <v>1</v>
      </c>
      <c r="F43">
        <v>1</v>
      </c>
      <c r="G43">
        <v>1</v>
      </c>
      <c r="H43">
        <v>1</v>
      </c>
      <c r="I43" t="s">
        <v>1029</v>
      </c>
      <c r="J43" t="s">
        <v>6</v>
      </c>
      <c r="K43" t="s">
        <v>1030</v>
      </c>
      <c r="L43">
        <v>1191</v>
      </c>
      <c r="N43">
        <v>1013</v>
      </c>
      <c r="O43" t="s">
        <v>1010</v>
      </c>
      <c r="P43" t="s">
        <v>1010</v>
      </c>
      <c r="Q43">
        <v>1</v>
      </c>
      <c r="W43">
        <v>0</v>
      </c>
      <c r="X43">
        <v>158058434</v>
      </c>
      <c r="Y43">
        <v>275.60000000000002</v>
      </c>
      <c r="AA43">
        <v>0</v>
      </c>
      <c r="AB43">
        <v>0</v>
      </c>
      <c r="AC43">
        <v>0</v>
      </c>
      <c r="AD43">
        <v>50.38</v>
      </c>
      <c r="AE43">
        <v>0</v>
      </c>
      <c r="AF43">
        <v>0</v>
      </c>
      <c r="AG43">
        <v>0</v>
      </c>
      <c r="AH43">
        <v>7.68</v>
      </c>
      <c r="AI43">
        <v>1</v>
      </c>
      <c r="AJ43">
        <v>1</v>
      </c>
      <c r="AK43">
        <v>1</v>
      </c>
      <c r="AL43">
        <v>6.56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275.60000000000002</v>
      </c>
      <c r="AU43" t="s">
        <v>6</v>
      </c>
      <c r="AV43">
        <v>1</v>
      </c>
      <c r="AW43">
        <v>2</v>
      </c>
      <c r="AX43">
        <v>16697469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Y43*Source!I47</f>
        <v>21.166080000000001</v>
      </c>
      <c r="CY43">
        <f>AD43</f>
        <v>50.38</v>
      </c>
      <c r="CZ43">
        <f>AH43</f>
        <v>7.68</v>
      </c>
      <c r="DA43">
        <f>AL43</f>
        <v>6.56</v>
      </c>
      <c r="DB43">
        <f t="shared" si="2"/>
        <v>2116.61</v>
      </c>
      <c r="DC43">
        <f t="shared" si="3"/>
        <v>0</v>
      </c>
    </row>
    <row r="44" spans="1:107" x14ac:dyDescent="0.2">
      <c r="A44">
        <f>ROW(Source!A47)</f>
        <v>47</v>
      </c>
      <c r="B44">
        <v>16697019</v>
      </c>
      <c r="C44">
        <v>16697464</v>
      </c>
      <c r="D44">
        <v>15249402</v>
      </c>
      <c r="E44">
        <v>1</v>
      </c>
      <c r="F44">
        <v>1</v>
      </c>
      <c r="G44">
        <v>1</v>
      </c>
      <c r="H44">
        <v>2</v>
      </c>
      <c r="I44" t="s">
        <v>1011</v>
      </c>
      <c r="J44" t="s">
        <v>1012</v>
      </c>
      <c r="K44" t="s">
        <v>1013</v>
      </c>
      <c r="L44">
        <v>1368</v>
      </c>
      <c r="N44">
        <v>1011</v>
      </c>
      <c r="O44" t="s">
        <v>1014</v>
      </c>
      <c r="P44" t="s">
        <v>1014</v>
      </c>
      <c r="Q44">
        <v>1</v>
      </c>
      <c r="W44">
        <v>0</v>
      </c>
      <c r="X44">
        <v>-2111251057</v>
      </c>
      <c r="Y44">
        <v>1.58</v>
      </c>
      <c r="AA44">
        <v>0</v>
      </c>
      <c r="AB44">
        <v>213.2</v>
      </c>
      <c r="AC44">
        <v>0</v>
      </c>
      <c r="AD44">
        <v>0</v>
      </c>
      <c r="AE44">
        <v>0</v>
      </c>
      <c r="AF44">
        <v>32.5</v>
      </c>
      <c r="AG44">
        <v>0</v>
      </c>
      <c r="AH44">
        <v>0</v>
      </c>
      <c r="AI44">
        <v>1</v>
      </c>
      <c r="AJ44">
        <v>6.56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1.58</v>
      </c>
      <c r="AU44" t="s">
        <v>6</v>
      </c>
      <c r="AV44">
        <v>0</v>
      </c>
      <c r="AW44">
        <v>2</v>
      </c>
      <c r="AX44">
        <v>16697470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Y44*Source!I47</f>
        <v>0.12134399999999999</v>
      </c>
      <c r="CY44">
        <f>AB44</f>
        <v>213.2</v>
      </c>
      <c r="CZ44">
        <f>AF44</f>
        <v>32.5</v>
      </c>
      <c r="DA44">
        <f>AJ44</f>
        <v>6.56</v>
      </c>
      <c r="DB44">
        <f t="shared" si="2"/>
        <v>51.35</v>
      </c>
      <c r="DC44">
        <f t="shared" si="3"/>
        <v>0</v>
      </c>
    </row>
    <row r="45" spans="1:107" x14ac:dyDescent="0.2">
      <c r="A45">
        <f>ROW(Source!A47)</f>
        <v>47</v>
      </c>
      <c r="B45">
        <v>16697019</v>
      </c>
      <c r="C45">
        <v>16697464</v>
      </c>
      <c r="D45">
        <v>15249998</v>
      </c>
      <c r="E45">
        <v>1</v>
      </c>
      <c r="F45">
        <v>1</v>
      </c>
      <c r="G45">
        <v>1</v>
      </c>
      <c r="H45">
        <v>2</v>
      </c>
      <c r="I45" t="s">
        <v>1015</v>
      </c>
      <c r="J45" t="s">
        <v>1016</v>
      </c>
      <c r="K45" t="s">
        <v>1017</v>
      </c>
      <c r="L45">
        <v>1368</v>
      </c>
      <c r="N45">
        <v>1011</v>
      </c>
      <c r="O45" t="s">
        <v>1014</v>
      </c>
      <c r="P45" t="s">
        <v>1014</v>
      </c>
      <c r="Q45">
        <v>1</v>
      </c>
      <c r="W45">
        <v>0</v>
      </c>
      <c r="X45">
        <v>1518765163</v>
      </c>
      <c r="Y45">
        <v>3.16</v>
      </c>
      <c r="AA45">
        <v>0</v>
      </c>
      <c r="AB45">
        <v>10.039999999999999</v>
      </c>
      <c r="AC45">
        <v>0</v>
      </c>
      <c r="AD45">
        <v>0</v>
      </c>
      <c r="AE45">
        <v>0</v>
      </c>
      <c r="AF45">
        <v>1.53</v>
      </c>
      <c r="AG45">
        <v>0</v>
      </c>
      <c r="AH45">
        <v>0</v>
      </c>
      <c r="AI45">
        <v>1</v>
      </c>
      <c r="AJ45">
        <v>6.56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3.16</v>
      </c>
      <c r="AU45" t="s">
        <v>6</v>
      </c>
      <c r="AV45">
        <v>0</v>
      </c>
      <c r="AW45">
        <v>2</v>
      </c>
      <c r="AX45">
        <v>16697471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Y45*Source!I47</f>
        <v>0.24268799999999999</v>
      </c>
      <c r="CY45">
        <f>AB45</f>
        <v>10.039999999999999</v>
      </c>
      <c r="CZ45">
        <f>AF45</f>
        <v>1.53</v>
      </c>
      <c r="DA45">
        <f>AJ45</f>
        <v>6.56</v>
      </c>
      <c r="DB45">
        <f t="shared" si="2"/>
        <v>4.83</v>
      </c>
      <c r="DC45">
        <f t="shared" si="3"/>
        <v>0</v>
      </c>
    </row>
    <row r="46" spans="1:107" x14ac:dyDescent="0.2">
      <c r="A46">
        <f>ROW(Source!A47)</f>
        <v>47</v>
      </c>
      <c r="B46">
        <v>16697019</v>
      </c>
      <c r="C46">
        <v>16697464</v>
      </c>
      <c r="D46">
        <v>15164566</v>
      </c>
      <c r="E46">
        <v>17</v>
      </c>
      <c r="F46">
        <v>1</v>
      </c>
      <c r="G46">
        <v>1</v>
      </c>
      <c r="H46">
        <v>3</v>
      </c>
      <c r="I46" t="s">
        <v>24</v>
      </c>
      <c r="J46" t="s">
        <v>6</v>
      </c>
      <c r="K46" t="s">
        <v>54</v>
      </c>
      <c r="L46">
        <v>1348</v>
      </c>
      <c r="N46">
        <v>1009</v>
      </c>
      <c r="O46" t="s">
        <v>26</v>
      </c>
      <c r="P46" t="s">
        <v>26</v>
      </c>
      <c r="Q46">
        <v>1000</v>
      </c>
      <c r="W46">
        <v>0</v>
      </c>
      <c r="X46">
        <v>-179832266</v>
      </c>
      <c r="Y46">
        <v>13.4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6.56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6</v>
      </c>
      <c r="AT46">
        <v>13.4</v>
      </c>
      <c r="AU46" t="s">
        <v>6</v>
      </c>
      <c r="AV46">
        <v>0</v>
      </c>
      <c r="AW46">
        <v>2</v>
      </c>
      <c r="AX46">
        <v>16697472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Y46*Source!I47</f>
        <v>1.02912</v>
      </c>
      <c r="CY46">
        <f>AA46</f>
        <v>0</v>
      </c>
      <c r="CZ46">
        <f>AE46</f>
        <v>0</v>
      </c>
      <c r="DA46">
        <f>AI46</f>
        <v>6.56</v>
      </c>
      <c r="DB46">
        <f t="shared" si="2"/>
        <v>0</v>
      </c>
      <c r="DC46">
        <f t="shared" si="3"/>
        <v>0</v>
      </c>
    </row>
    <row r="47" spans="1:107" x14ac:dyDescent="0.2">
      <c r="A47">
        <f>ROW(Source!A50)</f>
        <v>50</v>
      </c>
      <c r="B47">
        <v>16697018</v>
      </c>
      <c r="C47">
        <v>16697475</v>
      </c>
      <c r="D47">
        <v>15446300</v>
      </c>
      <c r="E47">
        <v>1</v>
      </c>
      <c r="F47">
        <v>1</v>
      </c>
      <c r="G47">
        <v>1</v>
      </c>
      <c r="H47">
        <v>1</v>
      </c>
      <c r="I47" t="s">
        <v>1031</v>
      </c>
      <c r="J47" t="s">
        <v>6</v>
      </c>
      <c r="K47" t="s">
        <v>1032</v>
      </c>
      <c r="L47">
        <v>1191</v>
      </c>
      <c r="N47">
        <v>1013</v>
      </c>
      <c r="O47" t="s">
        <v>1010</v>
      </c>
      <c r="P47" t="s">
        <v>1010</v>
      </c>
      <c r="Q47">
        <v>1</v>
      </c>
      <c r="W47">
        <v>0</v>
      </c>
      <c r="X47">
        <v>912892513</v>
      </c>
      <c r="Y47">
        <v>1.68</v>
      </c>
      <c r="AA47">
        <v>0</v>
      </c>
      <c r="AB47">
        <v>0</v>
      </c>
      <c r="AC47">
        <v>0</v>
      </c>
      <c r="AD47">
        <v>9.92</v>
      </c>
      <c r="AE47">
        <v>0</v>
      </c>
      <c r="AF47">
        <v>0</v>
      </c>
      <c r="AG47">
        <v>0</v>
      </c>
      <c r="AH47">
        <v>9.92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2.4</v>
      </c>
      <c r="AU47" t="s">
        <v>79</v>
      </c>
      <c r="AV47">
        <v>1</v>
      </c>
      <c r="AW47">
        <v>2</v>
      </c>
      <c r="AX47">
        <v>16697483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Y47*Source!I50</f>
        <v>9.072000000000001</v>
      </c>
      <c r="CY47">
        <f>AD47</f>
        <v>9.92</v>
      </c>
      <c r="CZ47">
        <f>AH47</f>
        <v>9.92</v>
      </c>
      <c r="DA47">
        <f>AL47</f>
        <v>1</v>
      </c>
      <c r="DB47">
        <f>ROUND((ROUND(AT47*CZ47,2)*0.7),2)</f>
        <v>16.670000000000002</v>
      </c>
      <c r="DC47">
        <f>ROUND((ROUND(AT47*AG47,2)*0.7),2)</f>
        <v>0</v>
      </c>
    </row>
    <row r="48" spans="1:107" x14ac:dyDescent="0.2">
      <c r="A48">
        <f>ROW(Source!A50)</f>
        <v>50</v>
      </c>
      <c r="B48">
        <v>16697018</v>
      </c>
      <c r="C48">
        <v>16697475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1020</v>
      </c>
      <c r="J48" t="s">
        <v>6</v>
      </c>
      <c r="K48" t="s">
        <v>1021</v>
      </c>
      <c r="L48">
        <v>1191</v>
      </c>
      <c r="N48">
        <v>1013</v>
      </c>
      <c r="O48" t="s">
        <v>1010</v>
      </c>
      <c r="P48" t="s">
        <v>1010</v>
      </c>
      <c r="Q48">
        <v>1</v>
      </c>
      <c r="W48">
        <v>0</v>
      </c>
      <c r="X48">
        <v>-1417349443</v>
      </c>
      <c r="Y48">
        <v>0.17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0.17</v>
      </c>
      <c r="AU48" t="s">
        <v>6</v>
      </c>
      <c r="AV48">
        <v>2</v>
      </c>
      <c r="AW48">
        <v>2</v>
      </c>
      <c r="AX48">
        <v>16697484</v>
      </c>
      <c r="AY48">
        <v>1</v>
      </c>
      <c r="AZ48">
        <v>2048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Y48*Source!I50</f>
        <v>0.91800000000000015</v>
      </c>
      <c r="CY48">
        <f>AD48</f>
        <v>0</v>
      </c>
      <c r="CZ48">
        <f>AH48</f>
        <v>0</v>
      </c>
      <c r="DA48">
        <f>AL48</f>
        <v>1</v>
      </c>
      <c r="DB48">
        <f>ROUND(ROUND(AT48*CZ48,2),2)</f>
        <v>0</v>
      </c>
      <c r="DC48">
        <f>ROUND(ROUND(AT48*AG48,2),2)</f>
        <v>0</v>
      </c>
    </row>
    <row r="49" spans="1:107" x14ac:dyDescent="0.2">
      <c r="A49">
        <f>ROW(Source!A50)</f>
        <v>50</v>
      </c>
      <c r="B49">
        <v>16697018</v>
      </c>
      <c r="C49">
        <v>16697475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1033</v>
      </c>
      <c r="J49" t="s">
        <v>1034</v>
      </c>
      <c r="K49" t="s">
        <v>1035</v>
      </c>
      <c r="L49">
        <v>1368</v>
      </c>
      <c r="N49">
        <v>1011</v>
      </c>
      <c r="O49" t="s">
        <v>1014</v>
      </c>
      <c r="P49" t="s">
        <v>1014</v>
      </c>
      <c r="Q49">
        <v>1</v>
      </c>
      <c r="W49">
        <v>0</v>
      </c>
      <c r="X49">
        <v>1372534845</v>
      </c>
      <c r="Y49">
        <v>0.11899999999999999</v>
      </c>
      <c r="AA49">
        <v>0</v>
      </c>
      <c r="AB49">
        <v>65.709999999999994</v>
      </c>
      <c r="AC49">
        <v>11.6</v>
      </c>
      <c r="AD49">
        <v>0</v>
      </c>
      <c r="AE49">
        <v>0</v>
      </c>
      <c r="AF49">
        <v>65.709999999999994</v>
      </c>
      <c r="AG49">
        <v>11.6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0.17</v>
      </c>
      <c r="AU49" t="s">
        <v>79</v>
      </c>
      <c r="AV49">
        <v>0</v>
      </c>
      <c r="AW49">
        <v>2</v>
      </c>
      <c r="AX49">
        <v>16697485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Y49*Source!I50</f>
        <v>0.64260000000000006</v>
      </c>
      <c r="CY49">
        <f>AB49</f>
        <v>65.709999999999994</v>
      </c>
      <c r="CZ49">
        <f>AF49</f>
        <v>65.709999999999994</v>
      </c>
      <c r="DA49">
        <f>AJ49</f>
        <v>1</v>
      </c>
      <c r="DB49">
        <f>ROUND((ROUND(AT49*CZ49,2)*0.7),2)</f>
        <v>7.82</v>
      </c>
      <c r="DC49">
        <f>ROUND((ROUND(AT49*AG49,2)*0.7),2)</f>
        <v>1.38</v>
      </c>
    </row>
    <row r="50" spans="1:107" x14ac:dyDescent="0.2">
      <c r="A50">
        <f>ROW(Source!A50)</f>
        <v>50</v>
      </c>
      <c r="B50">
        <v>16697018</v>
      </c>
      <c r="C50">
        <v>16697475</v>
      </c>
      <c r="D50">
        <v>15249377</v>
      </c>
      <c r="E50">
        <v>1</v>
      </c>
      <c r="F50">
        <v>1</v>
      </c>
      <c r="G50">
        <v>1</v>
      </c>
      <c r="H50">
        <v>2</v>
      </c>
      <c r="I50" t="s">
        <v>1036</v>
      </c>
      <c r="J50" t="s">
        <v>1037</v>
      </c>
      <c r="K50" t="s">
        <v>1038</v>
      </c>
      <c r="L50">
        <v>1368</v>
      </c>
      <c r="N50">
        <v>1011</v>
      </c>
      <c r="O50" t="s">
        <v>1014</v>
      </c>
      <c r="P50" t="s">
        <v>1014</v>
      </c>
      <c r="Q50">
        <v>1</v>
      </c>
      <c r="W50">
        <v>0</v>
      </c>
      <c r="X50">
        <v>-353815937</v>
      </c>
      <c r="Y50">
        <v>0.27999999999999997</v>
      </c>
      <c r="AA50">
        <v>0</v>
      </c>
      <c r="AB50">
        <v>8.1</v>
      </c>
      <c r="AC50">
        <v>0</v>
      </c>
      <c r="AD50">
        <v>0</v>
      </c>
      <c r="AE50">
        <v>0</v>
      </c>
      <c r="AF50">
        <v>8.1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0.4</v>
      </c>
      <c r="AU50" t="s">
        <v>79</v>
      </c>
      <c r="AV50">
        <v>0</v>
      </c>
      <c r="AW50">
        <v>2</v>
      </c>
      <c r="AX50">
        <v>16697486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Y50*Source!I50</f>
        <v>1.512</v>
      </c>
      <c r="CY50">
        <f>AB50</f>
        <v>8.1</v>
      </c>
      <c r="CZ50">
        <f>AF50</f>
        <v>8.1</v>
      </c>
      <c r="DA50">
        <f>AJ50</f>
        <v>1</v>
      </c>
      <c r="DB50">
        <f>ROUND((ROUND(AT50*CZ50,2)*0.7),2)</f>
        <v>2.27</v>
      </c>
      <c r="DC50">
        <f>ROUND((ROUND(AT50*AG50,2)*0.7),2)</f>
        <v>0</v>
      </c>
    </row>
    <row r="51" spans="1:107" x14ac:dyDescent="0.2">
      <c r="A51">
        <f>ROW(Source!A50)</f>
        <v>50</v>
      </c>
      <c r="B51">
        <v>16697018</v>
      </c>
      <c r="C51">
        <v>16697475</v>
      </c>
      <c r="D51">
        <v>15168750</v>
      </c>
      <c r="E51">
        <v>1</v>
      </c>
      <c r="F51">
        <v>1</v>
      </c>
      <c r="G51">
        <v>1</v>
      </c>
      <c r="H51">
        <v>3</v>
      </c>
      <c r="I51" t="s">
        <v>1039</v>
      </c>
      <c r="J51" t="s">
        <v>1040</v>
      </c>
      <c r="K51" t="s">
        <v>1041</v>
      </c>
      <c r="L51">
        <v>1348</v>
      </c>
      <c r="N51">
        <v>1009</v>
      </c>
      <c r="O51" t="s">
        <v>26</v>
      </c>
      <c r="P51" t="s">
        <v>26</v>
      </c>
      <c r="Q51">
        <v>1000</v>
      </c>
      <c r="W51">
        <v>0</v>
      </c>
      <c r="X51">
        <v>-714836380</v>
      </c>
      <c r="Y51">
        <v>0</v>
      </c>
      <c r="AA51">
        <v>10315.01</v>
      </c>
      <c r="AB51">
        <v>0</v>
      </c>
      <c r="AC51">
        <v>0</v>
      </c>
      <c r="AD51">
        <v>0</v>
      </c>
      <c r="AE51">
        <v>10315.01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1E-4</v>
      </c>
      <c r="AU51" t="s">
        <v>78</v>
      </c>
      <c r="AV51">
        <v>0</v>
      </c>
      <c r="AW51">
        <v>2</v>
      </c>
      <c r="AX51">
        <v>16697488</v>
      </c>
      <c r="AY51">
        <v>1</v>
      </c>
      <c r="AZ51">
        <v>0</v>
      </c>
      <c r="BA51">
        <v>52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Y51*Source!I50</f>
        <v>0</v>
      </c>
      <c r="CY51">
        <f>AA51</f>
        <v>10315.01</v>
      </c>
      <c r="CZ51">
        <f>AE51</f>
        <v>10315.01</v>
      </c>
      <c r="DA51">
        <f>AI51</f>
        <v>1</v>
      </c>
      <c r="DB51">
        <f>ROUND((ROUND(AT51*CZ51,2)*0),2)</f>
        <v>0</v>
      </c>
      <c r="DC51">
        <f>ROUND((ROUND(AT51*AG51,2)*0),2)</f>
        <v>0</v>
      </c>
    </row>
    <row r="52" spans="1:107" x14ac:dyDescent="0.2">
      <c r="A52">
        <f>ROW(Source!A50)</f>
        <v>50</v>
      </c>
      <c r="B52">
        <v>16697018</v>
      </c>
      <c r="C52">
        <v>16697475</v>
      </c>
      <c r="D52">
        <v>15192019</v>
      </c>
      <c r="E52">
        <v>1</v>
      </c>
      <c r="F52">
        <v>1</v>
      </c>
      <c r="G52">
        <v>1</v>
      </c>
      <c r="H52">
        <v>3</v>
      </c>
      <c r="I52" t="s">
        <v>1042</v>
      </c>
      <c r="J52" t="s">
        <v>1043</v>
      </c>
      <c r="K52" t="s">
        <v>1044</v>
      </c>
      <c r="L52">
        <v>1348</v>
      </c>
      <c r="N52">
        <v>1009</v>
      </c>
      <c r="O52" t="s">
        <v>26</v>
      </c>
      <c r="P52" t="s">
        <v>26</v>
      </c>
      <c r="Q52">
        <v>1000</v>
      </c>
      <c r="W52">
        <v>0</v>
      </c>
      <c r="X52">
        <v>-751617735</v>
      </c>
      <c r="Y52">
        <v>0</v>
      </c>
      <c r="AA52">
        <v>5804</v>
      </c>
      <c r="AB52">
        <v>0</v>
      </c>
      <c r="AC52">
        <v>0</v>
      </c>
      <c r="AD52">
        <v>0</v>
      </c>
      <c r="AE52">
        <v>5804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3.0000000000000001E-3</v>
      </c>
      <c r="AU52" t="s">
        <v>78</v>
      </c>
      <c r="AV52">
        <v>0</v>
      </c>
      <c r="AW52">
        <v>2</v>
      </c>
      <c r="AX52">
        <v>16697490</v>
      </c>
      <c r="AY52">
        <v>1</v>
      </c>
      <c r="AZ52">
        <v>0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Y52*Source!I50</f>
        <v>0</v>
      </c>
      <c r="CY52">
        <f>AA52</f>
        <v>5804</v>
      </c>
      <c r="CZ52">
        <f>AE52</f>
        <v>5804</v>
      </c>
      <c r="DA52">
        <f>AI52</f>
        <v>1</v>
      </c>
      <c r="DB52">
        <f>ROUND((ROUND(AT52*CZ52,2)*0),2)</f>
        <v>0</v>
      </c>
      <c r="DC52">
        <f>ROUND((ROUND(AT52*AG52,2)*0),2)</f>
        <v>0</v>
      </c>
    </row>
    <row r="53" spans="1:107" x14ac:dyDescent="0.2">
      <c r="A53">
        <f>ROW(Source!A50)</f>
        <v>50</v>
      </c>
      <c r="B53">
        <v>16697018</v>
      </c>
      <c r="C53">
        <v>16697475</v>
      </c>
      <c r="D53">
        <v>15204330</v>
      </c>
      <c r="E53">
        <v>1</v>
      </c>
      <c r="F53">
        <v>1</v>
      </c>
      <c r="G53">
        <v>1</v>
      </c>
      <c r="H53">
        <v>3</v>
      </c>
      <c r="I53" t="s">
        <v>1045</v>
      </c>
      <c r="J53" t="s">
        <v>1046</v>
      </c>
      <c r="K53" t="s">
        <v>1047</v>
      </c>
      <c r="L53">
        <v>1354</v>
      </c>
      <c r="N53">
        <v>1010</v>
      </c>
      <c r="O53" t="s">
        <v>440</v>
      </c>
      <c r="P53" t="s">
        <v>440</v>
      </c>
      <c r="Q53">
        <v>1</v>
      </c>
      <c r="W53">
        <v>0</v>
      </c>
      <c r="X53">
        <v>-1075270488</v>
      </c>
      <c r="Y53">
        <v>0</v>
      </c>
      <c r="AA53">
        <v>72.8</v>
      </c>
      <c r="AB53">
        <v>0</v>
      </c>
      <c r="AC53">
        <v>0</v>
      </c>
      <c r="AD53">
        <v>0</v>
      </c>
      <c r="AE53">
        <v>72.8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0.1</v>
      </c>
      <c r="AU53" t="s">
        <v>78</v>
      </c>
      <c r="AV53">
        <v>0</v>
      </c>
      <c r="AW53">
        <v>2</v>
      </c>
      <c r="AX53">
        <v>16697491</v>
      </c>
      <c r="AY53">
        <v>1</v>
      </c>
      <c r="AZ53">
        <v>0</v>
      </c>
      <c r="BA53">
        <v>55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Y53*Source!I50</f>
        <v>0</v>
      </c>
      <c r="CY53">
        <f>AA53</f>
        <v>72.8</v>
      </c>
      <c r="CZ53">
        <f>AE53</f>
        <v>72.8</v>
      </c>
      <c r="DA53">
        <f>AI53</f>
        <v>1</v>
      </c>
      <c r="DB53">
        <f>ROUND((ROUND(AT53*CZ53,2)*0),2)</f>
        <v>0</v>
      </c>
      <c r="DC53">
        <f>ROUND((ROUND(AT53*AG53,2)*0),2)</f>
        <v>0</v>
      </c>
    </row>
    <row r="54" spans="1:107" x14ac:dyDescent="0.2">
      <c r="A54">
        <f>ROW(Source!A51)</f>
        <v>51</v>
      </c>
      <c r="B54">
        <v>16697019</v>
      </c>
      <c r="C54">
        <v>16697475</v>
      </c>
      <c r="D54">
        <v>15446300</v>
      </c>
      <c r="E54">
        <v>1</v>
      </c>
      <c r="F54">
        <v>1</v>
      </c>
      <c r="G54">
        <v>1</v>
      </c>
      <c r="H54">
        <v>1</v>
      </c>
      <c r="I54" t="s">
        <v>1031</v>
      </c>
      <c r="J54" t="s">
        <v>6</v>
      </c>
      <c r="K54" t="s">
        <v>1032</v>
      </c>
      <c r="L54">
        <v>1191</v>
      </c>
      <c r="N54">
        <v>1013</v>
      </c>
      <c r="O54" t="s">
        <v>1010</v>
      </c>
      <c r="P54" t="s">
        <v>1010</v>
      </c>
      <c r="Q54">
        <v>1</v>
      </c>
      <c r="W54">
        <v>0</v>
      </c>
      <c r="X54">
        <v>912892513</v>
      </c>
      <c r="Y54">
        <v>1.68</v>
      </c>
      <c r="AA54">
        <v>0</v>
      </c>
      <c r="AB54">
        <v>0</v>
      </c>
      <c r="AC54">
        <v>0</v>
      </c>
      <c r="AD54">
        <v>65.08</v>
      </c>
      <c r="AE54">
        <v>0</v>
      </c>
      <c r="AF54">
        <v>0</v>
      </c>
      <c r="AG54">
        <v>0</v>
      </c>
      <c r="AH54">
        <v>9.92</v>
      </c>
      <c r="AI54">
        <v>1</v>
      </c>
      <c r="AJ54">
        <v>1</v>
      </c>
      <c r="AK54">
        <v>1</v>
      </c>
      <c r="AL54">
        <v>6.56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2.4</v>
      </c>
      <c r="AU54" t="s">
        <v>79</v>
      </c>
      <c r="AV54">
        <v>1</v>
      </c>
      <c r="AW54">
        <v>2</v>
      </c>
      <c r="AX54">
        <v>16697483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Y54*Source!I51</f>
        <v>9.072000000000001</v>
      </c>
      <c r="CY54">
        <f>AD54</f>
        <v>65.08</v>
      </c>
      <c r="CZ54">
        <f>AH54</f>
        <v>9.92</v>
      </c>
      <c r="DA54">
        <f>AL54</f>
        <v>6.56</v>
      </c>
      <c r="DB54">
        <f>ROUND((ROUND(AT54*CZ54,2)*0.7),2)</f>
        <v>16.670000000000002</v>
      </c>
      <c r="DC54">
        <f>ROUND((ROUND(AT54*AG54,2)*0.7),2)</f>
        <v>0</v>
      </c>
    </row>
    <row r="55" spans="1:107" x14ac:dyDescent="0.2">
      <c r="A55">
        <f>ROW(Source!A51)</f>
        <v>51</v>
      </c>
      <c r="B55">
        <v>16697019</v>
      </c>
      <c r="C55">
        <v>16697475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1020</v>
      </c>
      <c r="J55" t="s">
        <v>6</v>
      </c>
      <c r="K55" t="s">
        <v>1021</v>
      </c>
      <c r="L55">
        <v>1191</v>
      </c>
      <c r="N55">
        <v>1013</v>
      </c>
      <c r="O55" t="s">
        <v>1010</v>
      </c>
      <c r="P55" t="s">
        <v>1010</v>
      </c>
      <c r="Q55">
        <v>1</v>
      </c>
      <c r="W55">
        <v>0</v>
      </c>
      <c r="X55">
        <v>-1417349443</v>
      </c>
      <c r="Y55">
        <v>0.17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6.56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0.17</v>
      </c>
      <c r="AU55" t="s">
        <v>6</v>
      </c>
      <c r="AV55">
        <v>2</v>
      </c>
      <c r="AW55">
        <v>2</v>
      </c>
      <c r="AX55">
        <v>16697484</v>
      </c>
      <c r="AY55">
        <v>1</v>
      </c>
      <c r="AZ55">
        <v>2048</v>
      </c>
      <c r="BA55">
        <v>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Y55*Source!I51</f>
        <v>0.91800000000000015</v>
      </c>
      <c r="CY55">
        <f>AD55</f>
        <v>0</v>
      </c>
      <c r="CZ55">
        <f>AH55</f>
        <v>0</v>
      </c>
      <c r="DA55">
        <f>AL55</f>
        <v>1</v>
      </c>
      <c r="DB55">
        <f>ROUND(ROUND(AT55*CZ55,2),2)</f>
        <v>0</v>
      </c>
      <c r="DC55">
        <f>ROUND(ROUND(AT55*AG55,2),2)</f>
        <v>0</v>
      </c>
    </row>
    <row r="56" spans="1:107" x14ac:dyDescent="0.2">
      <c r="A56">
        <f>ROW(Source!A51)</f>
        <v>51</v>
      </c>
      <c r="B56">
        <v>16697019</v>
      </c>
      <c r="C56">
        <v>16697475</v>
      </c>
      <c r="D56">
        <v>15249073</v>
      </c>
      <c r="E56">
        <v>1</v>
      </c>
      <c r="F56">
        <v>1</v>
      </c>
      <c r="G56">
        <v>1</v>
      </c>
      <c r="H56">
        <v>2</v>
      </c>
      <c r="I56" t="s">
        <v>1033</v>
      </c>
      <c r="J56" t="s">
        <v>1034</v>
      </c>
      <c r="K56" t="s">
        <v>1035</v>
      </c>
      <c r="L56">
        <v>1368</v>
      </c>
      <c r="N56">
        <v>1011</v>
      </c>
      <c r="O56" t="s">
        <v>1014</v>
      </c>
      <c r="P56" t="s">
        <v>1014</v>
      </c>
      <c r="Q56">
        <v>1</v>
      </c>
      <c r="W56">
        <v>0</v>
      </c>
      <c r="X56">
        <v>1372534845</v>
      </c>
      <c r="Y56">
        <v>0.11899999999999999</v>
      </c>
      <c r="AA56">
        <v>0</v>
      </c>
      <c r="AB56">
        <v>431.06</v>
      </c>
      <c r="AC56">
        <v>11.6</v>
      </c>
      <c r="AD56">
        <v>0</v>
      </c>
      <c r="AE56">
        <v>0</v>
      </c>
      <c r="AF56">
        <v>65.709999999999994</v>
      </c>
      <c r="AG56">
        <v>11.6</v>
      </c>
      <c r="AH56">
        <v>0</v>
      </c>
      <c r="AI56">
        <v>1</v>
      </c>
      <c r="AJ56">
        <v>6.56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0.17</v>
      </c>
      <c r="AU56" t="s">
        <v>79</v>
      </c>
      <c r="AV56">
        <v>0</v>
      </c>
      <c r="AW56">
        <v>2</v>
      </c>
      <c r="AX56">
        <v>16697485</v>
      </c>
      <c r="AY56">
        <v>1</v>
      </c>
      <c r="AZ56">
        <v>0</v>
      </c>
      <c r="BA56">
        <v>58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Y56*Source!I51</f>
        <v>0.64260000000000006</v>
      </c>
      <c r="CY56">
        <f>AB56</f>
        <v>431.06</v>
      </c>
      <c r="CZ56">
        <f>AF56</f>
        <v>65.709999999999994</v>
      </c>
      <c r="DA56">
        <f>AJ56</f>
        <v>6.56</v>
      </c>
      <c r="DB56">
        <f>ROUND((ROUND(AT56*CZ56,2)*0.7),2)</f>
        <v>7.82</v>
      </c>
      <c r="DC56">
        <f>ROUND((ROUND(AT56*AG56,2)*0.7),2)</f>
        <v>1.38</v>
      </c>
    </row>
    <row r="57" spans="1:107" x14ac:dyDescent="0.2">
      <c r="A57">
        <f>ROW(Source!A51)</f>
        <v>51</v>
      </c>
      <c r="B57">
        <v>16697019</v>
      </c>
      <c r="C57">
        <v>16697475</v>
      </c>
      <c r="D57">
        <v>15249377</v>
      </c>
      <c r="E57">
        <v>1</v>
      </c>
      <c r="F57">
        <v>1</v>
      </c>
      <c r="G57">
        <v>1</v>
      </c>
      <c r="H57">
        <v>2</v>
      </c>
      <c r="I57" t="s">
        <v>1036</v>
      </c>
      <c r="J57" t="s">
        <v>1037</v>
      </c>
      <c r="K57" t="s">
        <v>1038</v>
      </c>
      <c r="L57">
        <v>1368</v>
      </c>
      <c r="N57">
        <v>1011</v>
      </c>
      <c r="O57" t="s">
        <v>1014</v>
      </c>
      <c r="P57" t="s">
        <v>1014</v>
      </c>
      <c r="Q57">
        <v>1</v>
      </c>
      <c r="W57">
        <v>0</v>
      </c>
      <c r="X57">
        <v>-353815937</v>
      </c>
      <c r="Y57">
        <v>0.27999999999999997</v>
      </c>
      <c r="AA57">
        <v>0</v>
      </c>
      <c r="AB57">
        <v>53.14</v>
      </c>
      <c r="AC57">
        <v>0</v>
      </c>
      <c r="AD57">
        <v>0</v>
      </c>
      <c r="AE57">
        <v>0</v>
      </c>
      <c r="AF57">
        <v>8.1</v>
      </c>
      <c r="AG57">
        <v>0</v>
      </c>
      <c r="AH57">
        <v>0</v>
      </c>
      <c r="AI57">
        <v>1</v>
      </c>
      <c r="AJ57">
        <v>6.56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0.4</v>
      </c>
      <c r="AU57" t="s">
        <v>79</v>
      </c>
      <c r="AV57">
        <v>0</v>
      </c>
      <c r="AW57">
        <v>2</v>
      </c>
      <c r="AX57">
        <v>16697486</v>
      </c>
      <c r="AY57">
        <v>1</v>
      </c>
      <c r="AZ57">
        <v>0</v>
      </c>
      <c r="BA57">
        <v>59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Y57*Source!I51</f>
        <v>1.512</v>
      </c>
      <c r="CY57">
        <f>AB57</f>
        <v>53.14</v>
      </c>
      <c r="CZ57">
        <f>AF57</f>
        <v>8.1</v>
      </c>
      <c r="DA57">
        <f>AJ57</f>
        <v>6.56</v>
      </c>
      <c r="DB57">
        <f>ROUND((ROUND(AT57*CZ57,2)*0.7),2)</f>
        <v>2.27</v>
      </c>
      <c r="DC57">
        <f>ROUND((ROUND(AT57*AG57,2)*0.7),2)</f>
        <v>0</v>
      </c>
    </row>
    <row r="58" spans="1:107" x14ac:dyDescent="0.2">
      <c r="A58">
        <f>ROW(Source!A51)</f>
        <v>51</v>
      </c>
      <c r="B58">
        <v>16697019</v>
      </c>
      <c r="C58">
        <v>16697475</v>
      </c>
      <c r="D58">
        <v>15168750</v>
      </c>
      <c r="E58">
        <v>1</v>
      </c>
      <c r="F58">
        <v>1</v>
      </c>
      <c r="G58">
        <v>1</v>
      </c>
      <c r="H58">
        <v>3</v>
      </c>
      <c r="I58" t="s">
        <v>1039</v>
      </c>
      <c r="J58" t="s">
        <v>1040</v>
      </c>
      <c r="K58" t="s">
        <v>1041</v>
      </c>
      <c r="L58">
        <v>1348</v>
      </c>
      <c r="N58">
        <v>1009</v>
      </c>
      <c r="O58" t="s">
        <v>26</v>
      </c>
      <c r="P58" t="s">
        <v>26</v>
      </c>
      <c r="Q58">
        <v>1000</v>
      </c>
      <c r="W58">
        <v>0</v>
      </c>
      <c r="X58">
        <v>-714836380</v>
      </c>
      <c r="Y58">
        <v>0</v>
      </c>
      <c r="AA58">
        <v>67666.47</v>
      </c>
      <c r="AB58">
        <v>0</v>
      </c>
      <c r="AC58">
        <v>0</v>
      </c>
      <c r="AD58">
        <v>0</v>
      </c>
      <c r="AE58">
        <v>10315.01</v>
      </c>
      <c r="AF58">
        <v>0</v>
      </c>
      <c r="AG58">
        <v>0</v>
      </c>
      <c r="AH58">
        <v>0</v>
      </c>
      <c r="AI58">
        <v>6.56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1E-4</v>
      </c>
      <c r="AU58" t="s">
        <v>78</v>
      </c>
      <c r="AV58">
        <v>0</v>
      </c>
      <c r="AW58">
        <v>2</v>
      </c>
      <c r="AX58">
        <v>16697488</v>
      </c>
      <c r="AY58">
        <v>1</v>
      </c>
      <c r="AZ58">
        <v>0</v>
      </c>
      <c r="BA58">
        <v>61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Y58*Source!I51</f>
        <v>0</v>
      </c>
      <c r="CY58">
        <f>AA58</f>
        <v>67666.47</v>
      </c>
      <c r="CZ58">
        <f>AE58</f>
        <v>10315.01</v>
      </c>
      <c r="DA58">
        <f>AI58</f>
        <v>6.56</v>
      </c>
      <c r="DB58">
        <f>ROUND((ROUND(AT58*CZ58,2)*0),2)</f>
        <v>0</v>
      </c>
      <c r="DC58">
        <f>ROUND((ROUND(AT58*AG58,2)*0),2)</f>
        <v>0</v>
      </c>
    </row>
    <row r="59" spans="1:107" x14ac:dyDescent="0.2">
      <c r="A59">
        <f>ROW(Source!A51)</f>
        <v>51</v>
      </c>
      <c r="B59">
        <v>16697019</v>
      </c>
      <c r="C59">
        <v>16697475</v>
      </c>
      <c r="D59">
        <v>15192019</v>
      </c>
      <c r="E59">
        <v>1</v>
      </c>
      <c r="F59">
        <v>1</v>
      </c>
      <c r="G59">
        <v>1</v>
      </c>
      <c r="H59">
        <v>3</v>
      </c>
      <c r="I59" t="s">
        <v>1042</v>
      </c>
      <c r="J59" t="s">
        <v>1043</v>
      </c>
      <c r="K59" t="s">
        <v>1044</v>
      </c>
      <c r="L59">
        <v>1348</v>
      </c>
      <c r="N59">
        <v>1009</v>
      </c>
      <c r="O59" t="s">
        <v>26</v>
      </c>
      <c r="P59" t="s">
        <v>26</v>
      </c>
      <c r="Q59">
        <v>1000</v>
      </c>
      <c r="W59">
        <v>0</v>
      </c>
      <c r="X59">
        <v>-751617735</v>
      </c>
      <c r="Y59">
        <v>0</v>
      </c>
      <c r="AA59">
        <v>38074.239999999998</v>
      </c>
      <c r="AB59">
        <v>0</v>
      </c>
      <c r="AC59">
        <v>0</v>
      </c>
      <c r="AD59">
        <v>0</v>
      </c>
      <c r="AE59">
        <v>5804</v>
      </c>
      <c r="AF59">
        <v>0</v>
      </c>
      <c r="AG59">
        <v>0</v>
      </c>
      <c r="AH59">
        <v>0</v>
      </c>
      <c r="AI59">
        <v>6.56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3.0000000000000001E-3</v>
      </c>
      <c r="AU59" t="s">
        <v>78</v>
      </c>
      <c r="AV59">
        <v>0</v>
      </c>
      <c r="AW59">
        <v>2</v>
      </c>
      <c r="AX59">
        <v>16697490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Y59*Source!I51</f>
        <v>0</v>
      </c>
      <c r="CY59">
        <f>AA59</f>
        <v>38074.239999999998</v>
      </c>
      <c r="CZ59">
        <f>AE59</f>
        <v>5804</v>
      </c>
      <c r="DA59">
        <f>AI59</f>
        <v>6.56</v>
      </c>
      <c r="DB59">
        <f>ROUND((ROUND(AT59*CZ59,2)*0),2)</f>
        <v>0</v>
      </c>
      <c r="DC59">
        <f>ROUND((ROUND(AT59*AG59,2)*0),2)</f>
        <v>0</v>
      </c>
    </row>
    <row r="60" spans="1:107" x14ac:dyDescent="0.2">
      <c r="A60">
        <f>ROW(Source!A51)</f>
        <v>51</v>
      </c>
      <c r="B60">
        <v>16697019</v>
      </c>
      <c r="C60">
        <v>16697475</v>
      </c>
      <c r="D60">
        <v>15204330</v>
      </c>
      <c r="E60">
        <v>1</v>
      </c>
      <c r="F60">
        <v>1</v>
      </c>
      <c r="G60">
        <v>1</v>
      </c>
      <c r="H60">
        <v>3</v>
      </c>
      <c r="I60" t="s">
        <v>1045</v>
      </c>
      <c r="J60" t="s">
        <v>1046</v>
      </c>
      <c r="K60" t="s">
        <v>1047</v>
      </c>
      <c r="L60">
        <v>1354</v>
      </c>
      <c r="N60">
        <v>1010</v>
      </c>
      <c r="O60" t="s">
        <v>440</v>
      </c>
      <c r="P60" t="s">
        <v>440</v>
      </c>
      <c r="Q60">
        <v>1</v>
      </c>
      <c r="W60">
        <v>0</v>
      </c>
      <c r="X60">
        <v>-1075270488</v>
      </c>
      <c r="Y60">
        <v>0</v>
      </c>
      <c r="AA60">
        <v>477.57</v>
      </c>
      <c r="AB60">
        <v>0</v>
      </c>
      <c r="AC60">
        <v>0</v>
      </c>
      <c r="AD60">
        <v>0</v>
      </c>
      <c r="AE60">
        <v>72.8</v>
      </c>
      <c r="AF60">
        <v>0</v>
      </c>
      <c r="AG60">
        <v>0</v>
      </c>
      <c r="AH60">
        <v>0</v>
      </c>
      <c r="AI60">
        <v>6.56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0.1</v>
      </c>
      <c r="AU60" t="s">
        <v>78</v>
      </c>
      <c r="AV60">
        <v>0</v>
      </c>
      <c r="AW60">
        <v>2</v>
      </c>
      <c r="AX60">
        <v>16697491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Y60*Source!I51</f>
        <v>0</v>
      </c>
      <c r="CY60">
        <f>AA60</f>
        <v>477.57</v>
      </c>
      <c r="CZ60">
        <f>AE60</f>
        <v>72.8</v>
      </c>
      <c r="DA60">
        <f>AI60</f>
        <v>6.56</v>
      </c>
      <c r="DB60">
        <f>ROUND((ROUND(AT60*CZ60,2)*0),2)</f>
        <v>0</v>
      </c>
      <c r="DC60">
        <f>ROUND((ROUND(AT60*AG60,2)*0),2)</f>
        <v>0</v>
      </c>
    </row>
    <row r="61" spans="1:107" x14ac:dyDescent="0.2">
      <c r="A61">
        <f>ROW(Source!A52)</f>
        <v>52</v>
      </c>
      <c r="B61">
        <v>16697018</v>
      </c>
      <c r="C61">
        <v>16697492</v>
      </c>
      <c r="D61">
        <v>15433667</v>
      </c>
      <c r="E61">
        <v>1</v>
      </c>
      <c r="F61">
        <v>1</v>
      </c>
      <c r="G61">
        <v>1</v>
      </c>
      <c r="H61">
        <v>1</v>
      </c>
      <c r="I61" t="s">
        <v>1027</v>
      </c>
      <c r="J61" t="s">
        <v>6</v>
      </c>
      <c r="K61" t="s">
        <v>1028</v>
      </c>
      <c r="L61">
        <v>1191</v>
      </c>
      <c r="N61">
        <v>1013</v>
      </c>
      <c r="O61" t="s">
        <v>1010</v>
      </c>
      <c r="P61" t="s">
        <v>1010</v>
      </c>
      <c r="Q61">
        <v>1</v>
      </c>
      <c r="W61">
        <v>0</v>
      </c>
      <c r="X61">
        <v>371339561</v>
      </c>
      <c r="Y61">
        <v>103.91</v>
      </c>
      <c r="AA61">
        <v>0</v>
      </c>
      <c r="AB61">
        <v>0</v>
      </c>
      <c r="AC61">
        <v>0</v>
      </c>
      <c r="AD61">
        <v>8.09</v>
      </c>
      <c r="AE61">
        <v>0</v>
      </c>
      <c r="AF61">
        <v>0</v>
      </c>
      <c r="AG61">
        <v>0</v>
      </c>
      <c r="AH61">
        <v>8.09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103.91</v>
      </c>
      <c r="AU61" t="s">
        <v>6</v>
      </c>
      <c r="AV61">
        <v>1</v>
      </c>
      <c r="AW61">
        <v>2</v>
      </c>
      <c r="AX61">
        <v>16697496</v>
      </c>
      <c r="AY61">
        <v>1</v>
      </c>
      <c r="AZ61">
        <v>0</v>
      </c>
      <c r="BA61">
        <v>65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Y61*Source!I52</f>
        <v>29.728651000000003</v>
      </c>
      <c r="CY61">
        <f>AD61</f>
        <v>8.09</v>
      </c>
      <c r="CZ61">
        <f>AH61</f>
        <v>8.09</v>
      </c>
      <c r="DA61">
        <f>AL61</f>
        <v>1</v>
      </c>
      <c r="DB61">
        <f t="shared" ref="DB61:DB92" si="4">ROUND(ROUND(AT61*CZ61,2),2)</f>
        <v>840.63</v>
      </c>
      <c r="DC61">
        <f t="shared" ref="DC61:DC92" si="5">ROUND(ROUND(AT61*AG61,2),2)</f>
        <v>0</v>
      </c>
    </row>
    <row r="62" spans="1:107" x14ac:dyDescent="0.2">
      <c r="A62">
        <f>ROW(Source!A52)</f>
        <v>52</v>
      </c>
      <c r="B62">
        <v>16697018</v>
      </c>
      <c r="C62">
        <v>16697492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1020</v>
      </c>
      <c r="J62" t="s">
        <v>6</v>
      </c>
      <c r="K62" t="s">
        <v>1021</v>
      </c>
      <c r="L62">
        <v>1191</v>
      </c>
      <c r="N62">
        <v>1013</v>
      </c>
      <c r="O62" t="s">
        <v>1010</v>
      </c>
      <c r="P62" t="s">
        <v>1010</v>
      </c>
      <c r="Q62">
        <v>1</v>
      </c>
      <c r="W62">
        <v>0</v>
      </c>
      <c r="X62">
        <v>-1417349443</v>
      </c>
      <c r="Y62">
        <v>7.74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7.74</v>
      </c>
      <c r="AU62" t="s">
        <v>6</v>
      </c>
      <c r="AV62">
        <v>2</v>
      </c>
      <c r="AW62">
        <v>2</v>
      </c>
      <c r="AX62">
        <v>16697497</v>
      </c>
      <c r="AY62">
        <v>1</v>
      </c>
      <c r="AZ62">
        <v>0</v>
      </c>
      <c r="BA62">
        <v>66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Y62*Source!I52</f>
        <v>2.2144140000000001</v>
      </c>
      <c r="CY62">
        <f>AD62</f>
        <v>0</v>
      </c>
      <c r="CZ62">
        <f>AH62</f>
        <v>0</v>
      </c>
      <c r="DA62">
        <f>AL62</f>
        <v>1</v>
      </c>
      <c r="DB62">
        <f t="shared" si="4"/>
        <v>0</v>
      </c>
      <c r="DC62">
        <f t="shared" si="5"/>
        <v>0</v>
      </c>
    </row>
    <row r="63" spans="1:107" x14ac:dyDescent="0.2">
      <c r="A63">
        <f>ROW(Source!A52)</f>
        <v>52</v>
      </c>
      <c r="B63">
        <v>16697018</v>
      </c>
      <c r="C63">
        <v>16697492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1022</v>
      </c>
      <c r="J63" t="s">
        <v>1023</v>
      </c>
      <c r="K63" t="s">
        <v>1024</v>
      </c>
      <c r="L63">
        <v>1368</v>
      </c>
      <c r="N63">
        <v>1011</v>
      </c>
      <c r="O63" t="s">
        <v>1014</v>
      </c>
      <c r="P63" t="s">
        <v>1014</v>
      </c>
      <c r="Q63">
        <v>1</v>
      </c>
      <c r="W63">
        <v>0</v>
      </c>
      <c r="X63">
        <v>1188625873</v>
      </c>
      <c r="Y63">
        <v>7.74</v>
      </c>
      <c r="AA63">
        <v>0</v>
      </c>
      <c r="AB63">
        <v>31.26</v>
      </c>
      <c r="AC63">
        <v>13.5</v>
      </c>
      <c r="AD63">
        <v>0</v>
      </c>
      <c r="AE63">
        <v>0</v>
      </c>
      <c r="AF63">
        <v>31.26</v>
      </c>
      <c r="AG63">
        <v>13.5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7.74</v>
      </c>
      <c r="AU63" t="s">
        <v>6</v>
      </c>
      <c r="AV63">
        <v>0</v>
      </c>
      <c r="AW63">
        <v>2</v>
      </c>
      <c r="AX63">
        <v>16697498</v>
      </c>
      <c r="AY63">
        <v>1</v>
      </c>
      <c r="AZ63">
        <v>0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Y63*Source!I52</f>
        <v>2.2144140000000001</v>
      </c>
      <c r="CY63">
        <f>AB63</f>
        <v>31.26</v>
      </c>
      <c r="CZ63">
        <f>AF63</f>
        <v>31.26</v>
      </c>
      <c r="DA63">
        <f>AJ63</f>
        <v>1</v>
      </c>
      <c r="DB63">
        <f t="shared" si="4"/>
        <v>241.95</v>
      </c>
      <c r="DC63">
        <f t="shared" si="5"/>
        <v>104.49</v>
      </c>
    </row>
    <row r="64" spans="1:107" x14ac:dyDescent="0.2">
      <c r="A64">
        <f>ROW(Source!A53)</f>
        <v>53</v>
      </c>
      <c r="B64">
        <v>16697019</v>
      </c>
      <c r="C64">
        <v>16697492</v>
      </c>
      <c r="D64">
        <v>15433667</v>
      </c>
      <c r="E64">
        <v>1</v>
      </c>
      <c r="F64">
        <v>1</v>
      </c>
      <c r="G64">
        <v>1</v>
      </c>
      <c r="H64">
        <v>1</v>
      </c>
      <c r="I64" t="s">
        <v>1027</v>
      </c>
      <c r="J64" t="s">
        <v>6</v>
      </c>
      <c r="K64" t="s">
        <v>1028</v>
      </c>
      <c r="L64">
        <v>1191</v>
      </c>
      <c r="N64">
        <v>1013</v>
      </c>
      <c r="O64" t="s">
        <v>1010</v>
      </c>
      <c r="P64" t="s">
        <v>1010</v>
      </c>
      <c r="Q64">
        <v>1</v>
      </c>
      <c r="W64">
        <v>0</v>
      </c>
      <c r="X64">
        <v>371339561</v>
      </c>
      <c r="Y64">
        <v>103.91</v>
      </c>
      <c r="AA64">
        <v>0</v>
      </c>
      <c r="AB64">
        <v>0</v>
      </c>
      <c r="AC64">
        <v>0</v>
      </c>
      <c r="AD64">
        <v>53.07</v>
      </c>
      <c r="AE64">
        <v>0</v>
      </c>
      <c r="AF64">
        <v>0</v>
      </c>
      <c r="AG64">
        <v>0</v>
      </c>
      <c r="AH64">
        <v>8.09</v>
      </c>
      <c r="AI64">
        <v>1</v>
      </c>
      <c r="AJ64">
        <v>1</v>
      </c>
      <c r="AK64">
        <v>1</v>
      </c>
      <c r="AL64">
        <v>6.56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103.91</v>
      </c>
      <c r="AU64" t="s">
        <v>6</v>
      </c>
      <c r="AV64">
        <v>1</v>
      </c>
      <c r="AW64">
        <v>2</v>
      </c>
      <c r="AX64">
        <v>16697496</v>
      </c>
      <c r="AY64">
        <v>1</v>
      </c>
      <c r="AZ64">
        <v>0</v>
      </c>
      <c r="BA64">
        <v>68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Y64*Source!I53</f>
        <v>29.728651000000003</v>
      </c>
      <c r="CY64">
        <f>AD64</f>
        <v>53.07</v>
      </c>
      <c r="CZ64">
        <f>AH64</f>
        <v>8.09</v>
      </c>
      <c r="DA64">
        <f>AL64</f>
        <v>6.56</v>
      </c>
      <c r="DB64">
        <f t="shared" si="4"/>
        <v>840.63</v>
      </c>
      <c r="DC64">
        <f t="shared" si="5"/>
        <v>0</v>
      </c>
    </row>
    <row r="65" spans="1:107" x14ac:dyDescent="0.2">
      <c r="A65">
        <f>ROW(Source!A53)</f>
        <v>53</v>
      </c>
      <c r="B65">
        <v>16697019</v>
      </c>
      <c r="C65">
        <v>16697492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1020</v>
      </c>
      <c r="J65" t="s">
        <v>6</v>
      </c>
      <c r="K65" t="s">
        <v>1021</v>
      </c>
      <c r="L65">
        <v>1191</v>
      </c>
      <c r="N65">
        <v>1013</v>
      </c>
      <c r="O65" t="s">
        <v>1010</v>
      </c>
      <c r="P65" t="s">
        <v>1010</v>
      </c>
      <c r="Q65">
        <v>1</v>
      </c>
      <c r="W65">
        <v>0</v>
      </c>
      <c r="X65">
        <v>-1417349443</v>
      </c>
      <c r="Y65">
        <v>7.74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6.56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7.74</v>
      </c>
      <c r="AU65" t="s">
        <v>6</v>
      </c>
      <c r="AV65">
        <v>2</v>
      </c>
      <c r="AW65">
        <v>2</v>
      </c>
      <c r="AX65">
        <v>16697497</v>
      </c>
      <c r="AY65">
        <v>1</v>
      </c>
      <c r="AZ65">
        <v>0</v>
      </c>
      <c r="BA65">
        <v>69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Y65*Source!I53</f>
        <v>2.2144140000000001</v>
      </c>
      <c r="CY65">
        <f>AD65</f>
        <v>0</v>
      </c>
      <c r="CZ65">
        <f>AH65</f>
        <v>0</v>
      </c>
      <c r="DA65">
        <f>AL65</f>
        <v>1</v>
      </c>
      <c r="DB65">
        <f t="shared" si="4"/>
        <v>0</v>
      </c>
      <c r="DC65">
        <f t="shared" si="5"/>
        <v>0</v>
      </c>
    </row>
    <row r="66" spans="1:107" x14ac:dyDescent="0.2">
      <c r="A66">
        <f>ROW(Source!A53)</f>
        <v>53</v>
      </c>
      <c r="B66">
        <v>16697019</v>
      </c>
      <c r="C66">
        <v>16697492</v>
      </c>
      <c r="D66">
        <v>15247974</v>
      </c>
      <c r="E66">
        <v>1</v>
      </c>
      <c r="F66">
        <v>1</v>
      </c>
      <c r="G66">
        <v>1</v>
      </c>
      <c r="H66">
        <v>2</v>
      </c>
      <c r="I66" t="s">
        <v>1022</v>
      </c>
      <c r="J66" t="s">
        <v>1023</v>
      </c>
      <c r="K66" t="s">
        <v>1024</v>
      </c>
      <c r="L66">
        <v>1368</v>
      </c>
      <c r="N66">
        <v>1011</v>
      </c>
      <c r="O66" t="s">
        <v>1014</v>
      </c>
      <c r="P66" t="s">
        <v>1014</v>
      </c>
      <c r="Q66">
        <v>1</v>
      </c>
      <c r="W66">
        <v>0</v>
      </c>
      <c r="X66">
        <v>1188625873</v>
      </c>
      <c r="Y66">
        <v>7.74</v>
      </c>
      <c r="AA66">
        <v>0</v>
      </c>
      <c r="AB66">
        <v>205.07</v>
      </c>
      <c r="AC66">
        <v>13.5</v>
      </c>
      <c r="AD66">
        <v>0</v>
      </c>
      <c r="AE66">
        <v>0</v>
      </c>
      <c r="AF66">
        <v>31.26</v>
      </c>
      <c r="AG66">
        <v>13.5</v>
      </c>
      <c r="AH66">
        <v>0</v>
      </c>
      <c r="AI66">
        <v>1</v>
      </c>
      <c r="AJ66">
        <v>6.56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7.74</v>
      </c>
      <c r="AU66" t="s">
        <v>6</v>
      </c>
      <c r="AV66">
        <v>0</v>
      </c>
      <c r="AW66">
        <v>2</v>
      </c>
      <c r="AX66">
        <v>16697498</v>
      </c>
      <c r="AY66">
        <v>1</v>
      </c>
      <c r="AZ66">
        <v>0</v>
      </c>
      <c r="BA66">
        <v>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Y66*Source!I53</f>
        <v>2.2144140000000001</v>
      </c>
      <c r="CY66">
        <f>AB66</f>
        <v>205.07</v>
      </c>
      <c r="CZ66">
        <f>AF66</f>
        <v>31.26</v>
      </c>
      <c r="DA66">
        <f>AJ66</f>
        <v>6.56</v>
      </c>
      <c r="DB66">
        <f t="shared" si="4"/>
        <v>241.95</v>
      </c>
      <c r="DC66">
        <f t="shared" si="5"/>
        <v>104.49</v>
      </c>
    </row>
    <row r="67" spans="1:107" x14ac:dyDescent="0.2">
      <c r="A67">
        <f>ROW(Source!A54)</f>
        <v>54</v>
      </c>
      <c r="B67">
        <v>16697018</v>
      </c>
      <c r="C67">
        <v>16697499</v>
      </c>
      <c r="D67">
        <v>15432010</v>
      </c>
      <c r="E67">
        <v>1</v>
      </c>
      <c r="F67">
        <v>1</v>
      </c>
      <c r="G67">
        <v>1</v>
      </c>
      <c r="H67">
        <v>1</v>
      </c>
      <c r="I67" t="s">
        <v>1048</v>
      </c>
      <c r="J67" t="s">
        <v>6</v>
      </c>
      <c r="K67" t="s">
        <v>1049</v>
      </c>
      <c r="L67">
        <v>1191</v>
      </c>
      <c r="N67">
        <v>1013</v>
      </c>
      <c r="O67" t="s">
        <v>1010</v>
      </c>
      <c r="P67" t="s">
        <v>1010</v>
      </c>
      <c r="Q67">
        <v>1</v>
      </c>
      <c r="W67">
        <v>0</v>
      </c>
      <c r="X67">
        <v>-228054128</v>
      </c>
      <c r="Y67">
        <v>17.89</v>
      </c>
      <c r="AA67">
        <v>0</v>
      </c>
      <c r="AB67">
        <v>0</v>
      </c>
      <c r="AC67">
        <v>0</v>
      </c>
      <c r="AD67">
        <v>8.02</v>
      </c>
      <c r="AE67">
        <v>0</v>
      </c>
      <c r="AF67">
        <v>0</v>
      </c>
      <c r="AG67">
        <v>0</v>
      </c>
      <c r="AH67">
        <v>8.02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17.89</v>
      </c>
      <c r="AU67" t="s">
        <v>6</v>
      </c>
      <c r="AV67">
        <v>1</v>
      </c>
      <c r="AW67">
        <v>2</v>
      </c>
      <c r="AX67">
        <v>16697503</v>
      </c>
      <c r="AY67">
        <v>1</v>
      </c>
      <c r="AZ67">
        <v>0</v>
      </c>
      <c r="BA67">
        <v>71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Y67*Source!I54</f>
        <v>5.1880999999999995</v>
      </c>
      <c r="CY67">
        <f>AD67</f>
        <v>8.02</v>
      </c>
      <c r="CZ67">
        <f>AH67</f>
        <v>8.02</v>
      </c>
      <c r="DA67">
        <f>AL67</f>
        <v>1</v>
      </c>
      <c r="DB67">
        <f t="shared" si="4"/>
        <v>143.47999999999999</v>
      </c>
      <c r="DC67">
        <f t="shared" si="5"/>
        <v>0</v>
      </c>
    </row>
    <row r="68" spans="1:107" x14ac:dyDescent="0.2">
      <c r="A68">
        <f>ROW(Source!A54)</f>
        <v>54</v>
      </c>
      <c r="B68">
        <v>16697018</v>
      </c>
      <c r="C68">
        <v>16697499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1020</v>
      </c>
      <c r="J68" t="s">
        <v>6</v>
      </c>
      <c r="K68" t="s">
        <v>1021</v>
      </c>
      <c r="L68">
        <v>1191</v>
      </c>
      <c r="N68">
        <v>1013</v>
      </c>
      <c r="O68" t="s">
        <v>1010</v>
      </c>
      <c r="P68" t="s">
        <v>1010</v>
      </c>
      <c r="Q68">
        <v>1</v>
      </c>
      <c r="W68">
        <v>0</v>
      </c>
      <c r="X68">
        <v>-1417349443</v>
      </c>
      <c r="Y68">
        <v>0.08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0.08</v>
      </c>
      <c r="AU68" t="s">
        <v>6</v>
      </c>
      <c r="AV68">
        <v>2</v>
      </c>
      <c r="AW68">
        <v>2</v>
      </c>
      <c r="AX68">
        <v>16697504</v>
      </c>
      <c r="AY68">
        <v>1</v>
      </c>
      <c r="AZ68">
        <v>0</v>
      </c>
      <c r="BA68">
        <v>72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Y68*Source!I54</f>
        <v>2.3199999999999998E-2</v>
      </c>
      <c r="CY68">
        <f>AD68</f>
        <v>0</v>
      </c>
      <c r="CZ68">
        <f>AH68</f>
        <v>0</v>
      </c>
      <c r="DA68">
        <f>AL68</f>
        <v>1</v>
      </c>
      <c r="DB68">
        <f t="shared" si="4"/>
        <v>0</v>
      </c>
      <c r="DC68">
        <f t="shared" si="5"/>
        <v>0</v>
      </c>
    </row>
    <row r="69" spans="1:107" x14ac:dyDescent="0.2">
      <c r="A69">
        <f>ROW(Source!A54)</f>
        <v>54</v>
      </c>
      <c r="B69">
        <v>16697018</v>
      </c>
      <c r="C69">
        <v>16697499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1022</v>
      </c>
      <c r="J69" t="s">
        <v>1023</v>
      </c>
      <c r="K69" t="s">
        <v>1024</v>
      </c>
      <c r="L69">
        <v>1368</v>
      </c>
      <c r="N69">
        <v>1011</v>
      </c>
      <c r="O69" t="s">
        <v>1014</v>
      </c>
      <c r="P69" t="s">
        <v>1014</v>
      </c>
      <c r="Q69">
        <v>1</v>
      </c>
      <c r="W69">
        <v>0</v>
      </c>
      <c r="X69">
        <v>1188625873</v>
      </c>
      <c r="Y69">
        <v>0.08</v>
      </c>
      <c r="AA69">
        <v>0</v>
      </c>
      <c r="AB69">
        <v>31.26</v>
      </c>
      <c r="AC69">
        <v>13.5</v>
      </c>
      <c r="AD69">
        <v>0</v>
      </c>
      <c r="AE69">
        <v>0</v>
      </c>
      <c r="AF69">
        <v>31.26</v>
      </c>
      <c r="AG69">
        <v>13.5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0.08</v>
      </c>
      <c r="AU69" t="s">
        <v>6</v>
      </c>
      <c r="AV69">
        <v>0</v>
      </c>
      <c r="AW69">
        <v>2</v>
      </c>
      <c r="AX69">
        <v>16697505</v>
      </c>
      <c r="AY69">
        <v>1</v>
      </c>
      <c r="AZ69">
        <v>0</v>
      </c>
      <c r="BA69">
        <v>73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Y69*Source!I54</f>
        <v>2.3199999999999998E-2</v>
      </c>
      <c r="CY69">
        <f>AB69</f>
        <v>31.26</v>
      </c>
      <c r="CZ69">
        <f>AF69</f>
        <v>31.26</v>
      </c>
      <c r="DA69">
        <f>AJ69</f>
        <v>1</v>
      </c>
      <c r="DB69">
        <f t="shared" si="4"/>
        <v>2.5</v>
      </c>
      <c r="DC69">
        <f t="shared" si="5"/>
        <v>1.08</v>
      </c>
    </row>
    <row r="70" spans="1:107" x14ac:dyDescent="0.2">
      <c r="A70">
        <f>ROW(Source!A55)</f>
        <v>55</v>
      </c>
      <c r="B70">
        <v>16697019</v>
      </c>
      <c r="C70">
        <v>16697499</v>
      </c>
      <c r="D70">
        <v>15432010</v>
      </c>
      <c r="E70">
        <v>1</v>
      </c>
      <c r="F70">
        <v>1</v>
      </c>
      <c r="G70">
        <v>1</v>
      </c>
      <c r="H70">
        <v>1</v>
      </c>
      <c r="I70" t="s">
        <v>1048</v>
      </c>
      <c r="J70" t="s">
        <v>6</v>
      </c>
      <c r="K70" t="s">
        <v>1049</v>
      </c>
      <c r="L70">
        <v>1191</v>
      </c>
      <c r="N70">
        <v>1013</v>
      </c>
      <c r="O70" t="s">
        <v>1010</v>
      </c>
      <c r="P70" t="s">
        <v>1010</v>
      </c>
      <c r="Q70">
        <v>1</v>
      </c>
      <c r="W70">
        <v>0</v>
      </c>
      <c r="X70">
        <v>-228054128</v>
      </c>
      <c r="Y70">
        <v>17.89</v>
      </c>
      <c r="AA70">
        <v>0</v>
      </c>
      <c r="AB70">
        <v>0</v>
      </c>
      <c r="AC70">
        <v>0</v>
      </c>
      <c r="AD70">
        <v>52.61</v>
      </c>
      <c r="AE70">
        <v>0</v>
      </c>
      <c r="AF70">
        <v>0</v>
      </c>
      <c r="AG70">
        <v>0</v>
      </c>
      <c r="AH70">
        <v>8.02</v>
      </c>
      <c r="AI70">
        <v>1</v>
      </c>
      <c r="AJ70">
        <v>1</v>
      </c>
      <c r="AK70">
        <v>1</v>
      </c>
      <c r="AL70">
        <v>6.56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17.89</v>
      </c>
      <c r="AU70" t="s">
        <v>6</v>
      </c>
      <c r="AV70">
        <v>1</v>
      </c>
      <c r="AW70">
        <v>2</v>
      </c>
      <c r="AX70">
        <v>16697503</v>
      </c>
      <c r="AY70">
        <v>1</v>
      </c>
      <c r="AZ70">
        <v>0</v>
      </c>
      <c r="BA70">
        <v>74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Y70*Source!I55</f>
        <v>5.1880999999999995</v>
      </c>
      <c r="CY70">
        <f>AD70</f>
        <v>52.61</v>
      </c>
      <c r="CZ70">
        <f>AH70</f>
        <v>8.02</v>
      </c>
      <c r="DA70">
        <f>AL70</f>
        <v>6.56</v>
      </c>
      <c r="DB70">
        <f t="shared" si="4"/>
        <v>143.47999999999999</v>
      </c>
      <c r="DC70">
        <f t="shared" si="5"/>
        <v>0</v>
      </c>
    </row>
    <row r="71" spans="1:107" x14ac:dyDescent="0.2">
      <c r="A71">
        <f>ROW(Source!A55)</f>
        <v>55</v>
      </c>
      <c r="B71">
        <v>16697019</v>
      </c>
      <c r="C71">
        <v>16697499</v>
      </c>
      <c r="D71">
        <v>15430395</v>
      </c>
      <c r="E71">
        <v>1</v>
      </c>
      <c r="F71">
        <v>1</v>
      </c>
      <c r="G71">
        <v>1</v>
      </c>
      <c r="H71">
        <v>1</v>
      </c>
      <c r="I71" t="s">
        <v>1020</v>
      </c>
      <c r="J71" t="s">
        <v>6</v>
      </c>
      <c r="K71" t="s">
        <v>1021</v>
      </c>
      <c r="L71">
        <v>1191</v>
      </c>
      <c r="N71">
        <v>1013</v>
      </c>
      <c r="O71" t="s">
        <v>1010</v>
      </c>
      <c r="P71" t="s">
        <v>1010</v>
      </c>
      <c r="Q71">
        <v>1</v>
      </c>
      <c r="W71">
        <v>0</v>
      </c>
      <c r="X71">
        <v>-1417349443</v>
      </c>
      <c r="Y71">
        <v>0.08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6.56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0.08</v>
      </c>
      <c r="AU71" t="s">
        <v>6</v>
      </c>
      <c r="AV71">
        <v>2</v>
      </c>
      <c r="AW71">
        <v>2</v>
      </c>
      <c r="AX71">
        <v>16697504</v>
      </c>
      <c r="AY71">
        <v>1</v>
      </c>
      <c r="AZ71">
        <v>0</v>
      </c>
      <c r="BA71">
        <v>75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Y71*Source!I55</f>
        <v>2.3199999999999998E-2</v>
      </c>
      <c r="CY71">
        <f>AD71</f>
        <v>0</v>
      </c>
      <c r="CZ71">
        <f>AH71</f>
        <v>0</v>
      </c>
      <c r="DA71">
        <f>AL71</f>
        <v>1</v>
      </c>
      <c r="DB71">
        <f t="shared" si="4"/>
        <v>0</v>
      </c>
      <c r="DC71">
        <f t="shared" si="5"/>
        <v>0</v>
      </c>
    </row>
    <row r="72" spans="1:107" x14ac:dyDescent="0.2">
      <c r="A72">
        <f>ROW(Source!A55)</f>
        <v>55</v>
      </c>
      <c r="B72">
        <v>16697019</v>
      </c>
      <c r="C72">
        <v>16697499</v>
      </c>
      <c r="D72">
        <v>15247974</v>
      </c>
      <c r="E72">
        <v>1</v>
      </c>
      <c r="F72">
        <v>1</v>
      </c>
      <c r="G72">
        <v>1</v>
      </c>
      <c r="H72">
        <v>2</v>
      </c>
      <c r="I72" t="s">
        <v>1022</v>
      </c>
      <c r="J72" t="s">
        <v>1023</v>
      </c>
      <c r="K72" t="s">
        <v>1024</v>
      </c>
      <c r="L72">
        <v>1368</v>
      </c>
      <c r="N72">
        <v>1011</v>
      </c>
      <c r="O72" t="s">
        <v>1014</v>
      </c>
      <c r="P72" t="s">
        <v>1014</v>
      </c>
      <c r="Q72">
        <v>1</v>
      </c>
      <c r="W72">
        <v>0</v>
      </c>
      <c r="X72">
        <v>1188625873</v>
      </c>
      <c r="Y72">
        <v>0.08</v>
      </c>
      <c r="AA72">
        <v>0</v>
      </c>
      <c r="AB72">
        <v>205.07</v>
      </c>
      <c r="AC72">
        <v>13.5</v>
      </c>
      <c r="AD72">
        <v>0</v>
      </c>
      <c r="AE72">
        <v>0</v>
      </c>
      <c r="AF72">
        <v>31.26</v>
      </c>
      <c r="AG72">
        <v>13.5</v>
      </c>
      <c r="AH72">
        <v>0</v>
      </c>
      <c r="AI72">
        <v>1</v>
      </c>
      <c r="AJ72">
        <v>6.56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0.08</v>
      </c>
      <c r="AU72" t="s">
        <v>6</v>
      </c>
      <c r="AV72">
        <v>0</v>
      </c>
      <c r="AW72">
        <v>2</v>
      </c>
      <c r="AX72">
        <v>16697505</v>
      </c>
      <c r="AY72">
        <v>1</v>
      </c>
      <c r="AZ72">
        <v>0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Y72*Source!I55</f>
        <v>2.3199999999999998E-2</v>
      </c>
      <c r="CY72">
        <f>AB72</f>
        <v>205.07</v>
      </c>
      <c r="CZ72">
        <f>AF72</f>
        <v>31.26</v>
      </c>
      <c r="DA72">
        <f>AJ72</f>
        <v>6.56</v>
      </c>
      <c r="DB72">
        <f t="shared" si="4"/>
        <v>2.5</v>
      </c>
      <c r="DC72">
        <f t="shared" si="5"/>
        <v>1.08</v>
      </c>
    </row>
    <row r="73" spans="1:107" x14ac:dyDescent="0.2">
      <c r="A73">
        <f>ROW(Source!A56)</f>
        <v>56</v>
      </c>
      <c r="B73">
        <v>16697018</v>
      </c>
      <c r="C73">
        <v>16697506</v>
      </c>
      <c r="D73">
        <v>15430517</v>
      </c>
      <c r="E73">
        <v>1</v>
      </c>
      <c r="F73">
        <v>1</v>
      </c>
      <c r="G73">
        <v>1</v>
      </c>
      <c r="H73">
        <v>1</v>
      </c>
      <c r="I73" t="s">
        <v>1025</v>
      </c>
      <c r="J73" t="s">
        <v>6</v>
      </c>
      <c r="K73" t="s">
        <v>1026</v>
      </c>
      <c r="L73">
        <v>1191</v>
      </c>
      <c r="N73">
        <v>1013</v>
      </c>
      <c r="O73" t="s">
        <v>1010</v>
      </c>
      <c r="P73" t="s">
        <v>1010</v>
      </c>
      <c r="Q73">
        <v>1</v>
      </c>
      <c r="W73">
        <v>0</v>
      </c>
      <c r="X73">
        <v>735429535</v>
      </c>
      <c r="Y73">
        <v>10.81</v>
      </c>
      <c r="AA73">
        <v>0</v>
      </c>
      <c r="AB73">
        <v>0</v>
      </c>
      <c r="AC73">
        <v>0</v>
      </c>
      <c r="AD73">
        <v>7.8</v>
      </c>
      <c r="AE73">
        <v>0</v>
      </c>
      <c r="AF73">
        <v>0</v>
      </c>
      <c r="AG73">
        <v>0</v>
      </c>
      <c r="AH73">
        <v>7.8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10.81</v>
      </c>
      <c r="AU73" t="s">
        <v>6</v>
      </c>
      <c r="AV73">
        <v>1</v>
      </c>
      <c r="AW73">
        <v>2</v>
      </c>
      <c r="AX73">
        <v>16697510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Y73*Source!I56</f>
        <v>0.75670000000000015</v>
      </c>
      <c r="CY73">
        <f>AD73</f>
        <v>7.8</v>
      </c>
      <c r="CZ73">
        <f>AH73</f>
        <v>7.8</v>
      </c>
      <c r="DA73">
        <f>AL73</f>
        <v>1</v>
      </c>
      <c r="DB73">
        <f t="shared" si="4"/>
        <v>84.32</v>
      </c>
      <c r="DC73">
        <f t="shared" si="5"/>
        <v>0</v>
      </c>
    </row>
    <row r="74" spans="1:107" x14ac:dyDescent="0.2">
      <c r="A74">
        <f>ROW(Source!A56)</f>
        <v>56</v>
      </c>
      <c r="B74">
        <v>16697018</v>
      </c>
      <c r="C74">
        <v>16697506</v>
      </c>
      <c r="D74">
        <v>15430395</v>
      </c>
      <c r="E74">
        <v>1</v>
      </c>
      <c r="F74">
        <v>1</v>
      </c>
      <c r="G74">
        <v>1</v>
      </c>
      <c r="H74">
        <v>1</v>
      </c>
      <c r="I74" t="s">
        <v>1020</v>
      </c>
      <c r="J74" t="s">
        <v>6</v>
      </c>
      <c r="K74" t="s">
        <v>1021</v>
      </c>
      <c r="L74">
        <v>1191</v>
      </c>
      <c r="N74">
        <v>1013</v>
      </c>
      <c r="O74" t="s">
        <v>1010</v>
      </c>
      <c r="P74" t="s">
        <v>1010</v>
      </c>
      <c r="Q74">
        <v>1</v>
      </c>
      <c r="W74">
        <v>0</v>
      </c>
      <c r="X74">
        <v>-1417349443</v>
      </c>
      <c r="Y74">
        <v>0.03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0.03</v>
      </c>
      <c r="AU74" t="s">
        <v>6</v>
      </c>
      <c r="AV74">
        <v>2</v>
      </c>
      <c r="AW74">
        <v>2</v>
      </c>
      <c r="AX74">
        <v>16697511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Y74*Source!I56</f>
        <v>2.1000000000000003E-3</v>
      </c>
      <c r="CY74">
        <f>AD74</f>
        <v>0</v>
      </c>
      <c r="CZ74">
        <f>AH74</f>
        <v>0</v>
      </c>
      <c r="DA74">
        <f>AL74</f>
        <v>1</v>
      </c>
      <c r="DB74">
        <f t="shared" si="4"/>
        <v>0</v>
      </c>
      <c r="DC74">
        <f t="shared" si="5"/>
        <v>0</v>
      </c>
    </row>
    <row r="75" spans="1:107" x14ac:dyDescent="0.2">
      <c r="A75">
        <f>ROW(Source!A56)</f>
        <v>56</v>
      </c>
      <c r="B75">
        <v>16697018</v>
      </c>
      <c r="C75">
        <v>16697506</v>
      </c>
      <c r="D75">
        <v>15247974</v>
      </c>
      <c r="E75">
        <v>1</v>
      </c>
      <c r="F75">
        <v>1</v>
      </c>
      <c r="G75">
        <v>1</v>
      </c>
      <c r="H75">
        <v>2</v>
      </c>
      <c r="I75" t="s">
        <v>1022</v>
      </c>
      <c r="J75" t="s">
        <v>1023</v>
      </c>
      <c r="K75" t="s">
        <v>1024</v>
      </c>
      <c r="L75">
        <v>1368</v>
      </c>
      <c r="N75">
        <v>1011</v>
      </c>
      <c r="O75" t="s">
        <v>1014</v>
      </c>
      <c r="P75" t="s">
        <v>1014</v>
      </c>
      <c r="Q75">
        <v>1</v>
      </c>
      <c r="W75">
        <v>0</v>
      </c>
      <c r="X75">
        <v>1188625873</v>
      </c>
      <c r="Y75">
        <v>0.03</v>
      </c>
      <c r="AA75">
        <v>0</v>
      </c>
      <c r="AB75">
        <v>31.26</v>
      </c>
      <c r="AC75">
        <v>13.5</v>
      </c>
      <c r="AD75">
        <v>0</v>
      </c>
      <c r="AE75">
        <v>0</v>
      </c>
      <c r="AF75">
        <v>31.26</v>
      </c>
      <c r="AG75">
        <v>13.5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0.03</v>
      </c>
      <c r="AU75" t="s">
        <v>6</v>
      </c>
      <c r="AV75">
        <v>0</v>
      </c>
      <c r="AW75">
        <v>2</v>
      </c>
      <c r="AX75">
        <v>16697512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Y75*Source!I56</f>
        <v>2.1000000000000003E-3</v>
      </c>
      <c r="CY75">
        <f>AB75</f>
        <v>31.26</v>
      </c>
      <c r="CZ75">
        <f>AF75</f>
        <v>31.26</v>
      </c>
      <c r="DA75">
        <f>AJ75</f>
        <v>1</v>
      </c>
      <c r="DB75">
        <f t="shared" si="4"/>
        <v>0.94</v>
      </c>
      <c r="DC75">
        <f t="shared" si="5"/>
        <v>0.41</v>
      </c>
    </row>
    <row r="76" spans="1:107" x14ac:dyDescent="0.2">
      <c r="A76">
        <f>ROW(Source!A57)</f>
        <v>57</v>
      </c>
      <c r="B76">
        <v>16697019</v>
      </c>
      <c r="C76">
        <v>16697506</v>
      </c>
      <c r="D76">
        <v>15430517</v>
      </c>
      <c r="E76">
        <v>1</v>
      </c>
      <c r="F76">
        <v>1</v>
      </c>
      <c r="G76">
        <v>1</v>
      </c>
      <c r="H76">
        <v>1</v>
      </c>
      <c r="I76" t="s">
        <v>1025</v>
      </c>
      <c r="J76" t="s">
        <v>6</v>
      </c>
      <c r="K76" t="s">
        <v>1026</v>
      </c>
      <c r="L76">
        <v>1191</v>
      </c>
      <c r="N76">
        <v>1013</v>
      </c>
      <c r="O76" t="s">
        <v>1010</v>
      </c>
      <c r="P76" t="s">
        <v>1010</v>
      </c>
      <c r="Q76">
        <v>1</v>
      </c>
      <c r="W76">
        <v>0</v>
      </c>
      <c r="X76">
        <v>735429535</v>
      </c>
      <c r="Y76">
        <v>10.81</v>
      </c>
      <c r="AA76">
        <v>0</v>
      </c>
      <c r="AB76">
        <v>0</v>
      </c>
      <c r="AC76">
        <v>0</v>
      </c>
      <c r="AD76">
        <v>51.17</v>
      </c>
      <c r="AE76">
        <v>0</v>
      </c>
      <c r="AF76">
        <v>0</v>
      </c>
      <c r="AG76">
        <v>0</v>
      </c>
      <c r="AH76">
        <v>7.8</v>
      </c>
      <c r="AI76">
        <v>1</v>
      </c>
      <c r="AJ76">
        <v>1</v>
      </c>
      <c r="AK76">
        <v>1</v>
      </c>
      <c r="AL76">
        <v>6.56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10.81</v>
      </c>
      <c r="AU76" t="s">
        <v>6</v>
      </c>
      <c r="AV76">
        <v>1</v>
      </c>
      <c r="AW76">
        <v>2</v>
      </c>
      <c r="AX76">
        <v>16697510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Y76*Source!I57</f>
        <v>0.75670000000000015</v>
      </c>
      <c r="CY76">
        <f>AD76</f>
        <v>51.17</v>
      </c>
      <c r="CZ76">
        <f>AH76</f>
        <v>7.8</v>
      </c>
      <c r="DA76">
        <f>AL76</f>
        <v>6.56</v>
      </c>
      <c r="DB76">
        <f t="shared" si="4"/>
        <v>84.32</v>
      </c>
      <c r="DC76">
        <f t="shared" si="5"/>
        <v>0</v>
      </c>
    </row>
    <row r="77" spans="1:107" x14ac:dyDescent="0.2">
      <c r="A77">
        <f>ROW(Source!A57)</f>
        <v>57</v>
      </c>
      <c r="B77">
        <v>16697019</v>
      </c>
      <c r="C77">
        <v>16697506</v>
      </c>
      <c r="D77">
        <v>15430395</v>
      </c>
      <c r="E77">
        <v>1</v>
      </c>
      <c r="F77">
        <v>1</v>
      </c>
      <c r="G77">
        <v>1</v>
      </c>
      <c r="H77">
        <v>1</v>
      </c>
      <c r="I77" t="s">
        <v>1020</v>
      </c>
      <c r="J77" t="s">
        <v>6</v>
      </c>
      <c r="K77" t="s">
        <v>1021</v>
      </c>
      <c r="L77">
        <v>1191</v>
      </c>
      <c r="N77">
        <v>1013</v>
      </c>
      <c r="O77" t="s">
        <v>1010</v>
      </c>
      <c r="P77" t="s">
        <v>1010</v>
      </c>
      <c r="Q77">
        <v>1</v>
      </c>
      <c r="W77">
        <v>0</v>
      </c>
      <c r="X77">
        <v>-1417349443</v>
      </c>
      <c r="Y77">
        <v>0.03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6.56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0.03</v>
      </c>
      <c r="AU77" t="s">
        <v>6</v>
      </c>
      <c r="AV77">
        <v>2</v>
      </c>
      <c r="AW77">
        <v>2</v>
      </c>
      <c r="AX77">
        <v>16697511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Y77*Source!I57</f>
        <v>2.1000000000000003E-3</v>
      </c>
      <c r="CY77">
        <f>AD77</f>
        <v>0</v>
      </c>
      <c r="CZ77">
        <f>AH77</f>
        <v>0</v>
      </c>
      <c r="DA77">
        <f>AL77</f>
        <v>1</v>
      </c>
      <c r="DB77">
        <f t="shared" si="4"/>
        <v>0</v>
      </c>
      <c r="DC77">
        <f t="shared" si="5"/>
        <v>0</v>
      </c>
    </row>
    <row r="78" spans="1:107" x14ac:dyDescent="0.2">
      <c r="A78">
        <f>ROW(Source!A57)</f>
        <v>57</v>
      </c>
      <c r="B78">
        <v>16697019</v>
      </c>
      <c r="C78">
        <v>16697506</v>
      </c>
      <c r="D78">
        <v>15247974</v>
      </c>
      <c r="E78">
        <v>1</v>
      </c>
      <c r="F78">
        <v>1</v>
      </c>
      <c r="G78">
        <v>1</v>
      </c>
      <c r="H78">
        <v>2</v>
      </c>
      <c r="I78" t="s">
        <v>1022</v>
      </c>
      <c r="J78" t="s">
        <v>1023</v>
      </c>
      <c r="K78" t="s">
        <v>1024</v>
      </c>
      <c r="L78">
        <v>1368</v>
      </c>
      <c r="N78">
        <v>1011</v>
      </c>
      <c r="O78" t="s">
        <v>1014</v>
      </c>
      <c r="P78" t="s">
        <v>1014</v>
      </c>
      <c r="Q78">
        <v>1</v>
      </c>
      <c r="W78">
        <v>0</v>
      </c>
      <c r="X78">
        <v>1188625873</v>
      </c>
      <c r="Y78">
        <v>0.03</v>
      </c>
      <c r="AA78">
        <v>0</v>
      </c>
      <c r="AB78">
        <v>205.07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6.56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0.03</v>
      </c>
      <c r="AU78" t="s">
        <v>6</v>
      </c>
      <c r="AV78">
        <v>0</v>
      </c>
      <c r="AW78">
        <v>2</v>
      </c>
      <c r="AX78">
        <v>16697512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Y78*Source!I57</f>
        <v>2.1000000000000003E-3</v>
      </c>
      <c r="CY78">
        <f>AB78</f>
        <v>205.07</v>
      </c>
      <c r="CZ78">
        <f>AF78</f>
        <v>31.26</v>
      </c>
      <c r="DA78">
        <f>AJ78</f>
        <v>6.56</v>
      </c>
      <c r="DB78">
        <f t="shared" si="4"/>
        <v>0.94</v>
      </c>
      <c r="DC78">
        <f t="shared" si="5"/>
        <v>0.41</v>
      </c>
    </row>
    <row r="79" spans="1:107" x14ac:dyDescent="0.2">
      <c r="A79">
        <f>ROW(Source!A58)</f>
        <v>58</v>
      </c>
      <c r="B79">
        <v>16697018</v>
      </c>
      <c r="C79">
        <v>16697513</v>
      </c>
      <c r="D79">
        <v>15430517</v>
      </c>
      <c r="E79">
        <v>1</v>
      </c>
      <c r="F79">
        <v>1</v>
      </c>
      <c r="G79">
        <v>1</v>
      </c>
      <c r="H79">
        <v>1</v>
      </c>
      <c r="I79" t="s">
        <v>1025</v>
      </c>
      <c r="J79" t="s">
        <v>6</v>
      </c>
      <c r="K79" t="s">
        <v>1026</v>
      </c>
      <c r="L79">
        <v>1191</v>
      </c>
      <c r="N79">
        <v>1013</v>
      </c>
      <c r="O79" t="s">
        <v>1010</v>
      </c>
      <c r="P79" t="s">
        <v>1010</v>
      </c>
      <c r="Q79">
        <v>1</v>
      </c>
      <c r="W79">
        <v>0</v>
      </c>
      <c r="X79">
        <v>735429535</v>
      </c>
      <c r="Y79">
        <v>9.64</v>
      </c>
      <c r="AA79">
        <v>0</v>
      </c>
      <c r="AB79">
        <v>0</v>
      </c>
      <c r="AC79">
        <v>0</v>
      </c>
      <c r="AD79">
        <v>7.8</v>
      </c>
      <c r="AE79">
        <v>0</v>
      </c>
      <c r="AF79">
        <v>0</v>
      </c>
      <c r="AG79">
        <v>0</v>
      </c>
      <c r="AH79">
        <v>7.8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9.64</v>
      </c>
      <c r="AU79" t="s">
        <v>6</v>
      </c>
      <c r="AV79">
        <v>1</v>
      </c>
      <c r="AW79">
        <v>2</v>
      </c>
      <c r="AX79">
        <v>16697517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Y79*Source!I58</f>
        <v>68.752480000000006</v>
      </c>
      <c r="CY79">
        <f>AD79</f>
        <v>7.8</v>
      </c>
      <c r="CZ79">
        <f>AH79</f>
        <v>7.8</v>
      </c>
      <c r="DA79">
        <f>AL79</f>
        <v>1</v>
      </c>
      <c r="DB79">
        <f t="shared" si="4"/>
        <v>75.19</v>
      </c>
      <c r="DC79">
        <f t="shared" si="5"/>
        <v>0</v>
      </c>
    </row>
    <row r="80" spans="1:107" x14ac:dyDescent="0.2">
      <c r="A80">
        <f>ROW(Source!A58)</f>
        <v>58</v>
      </c>
      <c r="B80">
        <v>16697018</v>
      </c>
      <c r="C80">
        <v>16697513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1020</v>
      </c>
      <c r="J80" t="s">
        <v>6</v>
      </c>
      <c r="K80" t="s">
        <v>1021</v>
      </c>
      <c r="L80">
        <v>1191</v>
      </c>
      <c r="N80">
        <v>1013</v>
      </c>
      <c r="O80" t="s">
        <v>1010</v>
      </c>
      <c r="P80" t="s">
        <v>1010</v>
      </c>
      <c r="Q80">
        <v>1</v>
      </c>
      <c r="W80">
        <v>0</v>
      </c>
      <c r="X80">
        <v>-1417349443</v>
      </c>
      <c r="Y80">
        <v>0.01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0.01</v>
      </c>
      <c r="AU80" t="s">
        <v>6</v>
      </c>
      <c r="AV80">
        <v>2</v>
      </c>
      <c r="AW80">
        <v>2</v>
      </c>
      <c r="AX80">
        <v>16697518</v>
      </c>
      <c r="AY80">
        <v>1</v>
      </c>
      <c r="AZ80">
        <v>0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Y80*Source!I58</f>
        <v>7.1319999999999995E-2</v>
      </c>
      <c r="CY80">
        <f>AD80</f>
        <v>0</v>
      </c>
      <c r="CZ80">
        <f>AH80</f>
        <v>0</v>
      </c>
      <c r="DA80">
        <f>AL80</f>
        <v>1</v>
      </c>
      <c r="DB80">
        <f t="shared" si="4"/>
        <v>0</v>
      </c>
      <c r="DC80">
        <f t="shared" si="5"/>
        <v>0</v>
      </c>
    </row>
    <row r="81" spans="1:107" x14ac:dyDescent="0.2">
      <c r="A81">
        <f>ROW(Source!A58)</f>
        <v>58</v>
      </c>
      <c r="B81">
        <v>16697018</v>
      </c>
      <c r="C81">
        <v>16697513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1022</v>
      </c>
      <c r="J81" t="s">
        <v>1023</v>
      </c>
      <c r="K81" t="s">
        <v>1024</v>
      </c>
      <c r="L81">
        <v>1368</v>
      </c>
      <c r="N81">
        <v>1011</v>
      </c>
      <c r="O81" t="s">
        <v>1014</v>
      </c>
      <c r="P81" t="s">
        <v>1014</v>
      </c>
      <c r="Q81">
        <v>1</v>
      </c>
      <c r="W81">
        <v>0</v>
      </c>
      <c r="X81">
        <v>1188625873</v>
      </c>
      <c r="Y81">
        <v>0.01</v>
      </c>
      <c r="AA81">
        <v>0</v>
      </c>
      <c r="AB81">
        <v>31.26</v>
      </c>
      <c r="AC81">
        <v>13.5</v>
      </c>
      <c r="AD81">
        <v>0</v>
      </c>
      <c r="AE81">
        <v>0</v>
      </c>
      <c r="AF81">
        <v>31.26</v>
      </c>
      <c r="AG81">
        <v>13.5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0.01</v>
      </c>
      <c r="AU81" t="s">
        <v>6</v>
      </c>
      <c r="AV81">
        <v>0</v>
      </c>
      <c r="AW81">
        <v>2</v>
      </c>
      <c r="AX81">
        <v>16697519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Y81*Source!I58</f>
        <v>7.1319999999999995E-2</v>
      </c>
      <c r="CY81">
        <f>AB81</f>
        <v>31.26</v>
      </c>
      <c r="CZ81">
        <f>AF81</f>
        <v>31.26</v>
      </c>
      <c r="DA81">
        <f>AJ81</f>
        <v>1</v>
      </c>
      <c r="DB81">
        <f t="shared" si="4"/>
        <v>0.31</v>
      </c>
      <c r="DC81">
        <f t="shared" si="5"/>
        <v>0.14000000000000001</v>
      </c>
    </row>
    <row r="82" spans="1:107" x14ac:dyDescent="0.2">
      <c r="A82">
        <f>ROW(Source!A59)</f>
        <v>59</v>
      </c>
      <c r="B82">
        <v>16697019</v>
      </c>
      <c r="C82">
        <v>16697513</v>
      </c>
      <c r="D82">
        <v>15430517</v>
      </c>
      <c r="E82">
        <v>1</v>
      </c>
      <c r="F82">
        <v>1</v>
      </c>
      <c r="G82">
        <v>1</v>
      </c>
      <c r="H82">
        <v>1</v>
      </c>
      <c r="I82" t="s">
        <v>1025</v>
      </c>
      <c r="J82" t="s">
        <v>6</v>
      </c>
      <c r="K82" t="s">
        <v>1026</v>
      </c>
      <c r="L82">
        <v>1191</v>
      </c>
      <c r="N82">
        <v>1013</v>
      </c>
      <c r="O82" t="s">
        <v>1010</v>
      </c>
      <c r="P82" t="s">
        <v>1010</v>
      </c>
      <c r="Q82">
        <v>1</v>
      </c>
      <c r="W82">
        <v>0</v>
      </c>
      <c r="X82">
        <v>735429535</v>
      </c>
      <c r="Y82">
        <v>9.64</v>
      </c>
      <c r="AA82">
        <v>0</v>
      </c>
      <c r="AB82">
        <v>0</v>
      </c>
      <c r="AC82">
        <v>0</v>
      </c>
      <c r="AD82">
        <v>51.17</v>
      </c>
      <c r="AE82">
        <v>0</v>
      </c>
      <c r="AF82">
        <v>0</v>
      </c>
      <c r="AG82">
        <v>0</v>
      </c>
      <c r="AH82">
        <v>7.8</v>
      </c>
      <c r="AI82">
        <v>1</v>
      </c>
      <c r="AJ82">
        <v>1</v>
      </c>
      <c r="AK82">
        <v>1</v>
      </c>
      <c r="AL82">
        <v>6.56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9.64</v>
      </c>
      <c r="AU82" t="s">
        <v>6</v>
      </c>
      <c r="AV82">
        <v>1</v>
      </c>
      <c r="AW82">
        <v>2</v>
      </c>
      <c r="AX82">
        <v>16697517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Y82*Source!I59</f>
        <v>68.752480000000006</v>
      </c>
      <c r="CY82">
        <f>AD82</f>
        <v>51.17</v>
      </c>
      <c r="CZ82">
        <f>AH82</f>
        <v>7.8</v>
      </c>
      <c r="DA82">
        <f>AL82</f>
        <v>6.56</v>
      </c>
      <c r="DB82">
        <f t="shared" si="4"/>
        <v>75.19</v>
      </c>
      <c r="DC82">
        <f t="shared" si="5"/>
        <v>0</v>
      </c>
    </row>
    <row r="83" spans="1:107" x14ac:dyDescent="0.2">
      <c r="A83">
        <f>ROW(Source!A59)</f>
        <v>59</v>
      </c>
      <c r="B83">
        <v>16697019</v>
      </c>
      <c r="C83">
        <v>16697513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1020</v>
      </c>
      <c r="J83" t="s">
        <v>6</v>
      </c>
      <c r="K83" t="s">
        <v>1021</v>
      </c>
      <c r="L83">
        <v>1191</v>
      </c>
      <c r="N83">
        <v>1013</v>
      </c>
      <c r="O83" t="s">
        <v>1010</v>
      </c>
      <c r="P83" t="s">
        <v>1010</v>
      </c>
      <c r="Q83">
        <v>1</v>
      </c>
      <c r="W83">
        <v>0</v>
      </c>
      <c r="X83">
        <v>-1417349443</v>
      </c>
      <c r="Y83">
        <v>0.01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6.56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0.01</v>
      </c>
      <c r="AU83" t="s">
        <v>6</v>
      </c>
      <c r="AV83">
        <v>2</v>
      </c>
      <c r="AW83">
        <v>2</v>
      </c>
      <c r="AX83">
        <v>16697518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Y83*Source!I59</f>
        <v>7.1319999999999995E-2</v>
      </c>
      <c r="CY83">
        <f>AD83</f>
        <v>0</v>
      </c>
      <c r="CZ83">
        <f>AH83</f>
        <v>0</v>
      </c>
      <c r="DA83">
        <f>AL83</f>
        <v>1</v>
      </c>
      <c r="DB83">
        <f t="shared" si="4"/>
        <v>0</v>
      </c>
      <c r="DC83">
        <f t="shared" si="5"/>
        <v>0</v>
      </c>
    </row>
    <row r="84" spans="1:107" x14ac:dyDescent="0.2">
      <c r="A84">
        <f>ROW(Source!A59)</f>
        <v>59</v>
      </c>
      <c r="B84">
        <v>16697019</v>
      </c>
      <c r="C84">
        <v>16697513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1022</v>
      </c>
      <c r="J84" t="s">
        <v>1023</v>
      </c>
      <c r="K84" t="s">
        <v>1024</v>
      </c>
      <c r="L84">
        <v>1368</v>
      </c>
      <c r="N84">
        <v>1011</v>
      </c>
      <c r="O84" t="s">
        <v>1014</v>
      </c>
      <c r="P84" t="s">
        <v>1014</v>
      </c>
      <c r="Q84">
        <v>1</v>
      </c>
      <c r="W84">
        <v>0</v>
      </c>
      <c r="X84">
        <v>1188625873</v>
      </c>
      <c r="Y84">
        <v>0.01</v>
      </c>
      <c r="AA84">
        <v>0</v>
      </c>
      <c r="AB84">
        <v>205.07</v>
      </c>
      <c r="AC84">
        <v>13.5</v>
      </c>
      <c r="AD84">
        <v>0</v>
      </c>
      <c r="AE84">
        <v>0</v>
      </c>
      <c r="AF84">
        <v>31.26</v>
      </c>
      <c r="AG84">
        <v>13.5</v>
      </c>
      <c r="AH84">
        <v>0</v>
      </c>
      <c r="AI84">
        <v>1</v>
      </c>
      <c r="AJ84">
        <v>6.56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0.01</v>
      </c>
      <c r="AU84" t="s">
        <v>6</v>
      </c>
      <c r="AV84">
        <v>0</v>
      </c>
      <c r="AW84">
        <v>2</v>
      </c>
      <c r="AX84">
        <v>16697519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Y84*Source!I59</f>
        <v>7.1319999999999995E-2</v>
      </c>
      <c r="CY84">
        <f>AB84</f>
        <v>205.07</v>
      </c>
      <c r="CZ84">
        <f>AF84</f>
        <v>31.26</v>
      </c>
      <c r="DA84">
        <f>AJ84</f>
        <v>6.56</v>
      </c>
      <c r="DB84">
        <f t="shared" si="4"/>
        <v>0.31</v>
      </c>
      <c r="DC84">
        <f t="shared" si="5"/>
        <v>0.14000000000000001</v>
      </c>
    </row>
    <row r="85" spans="1:107" x14ac:dyDescent="0.2">
      <c r="A85">
        <f>ROW(Source!A60)</f>
        <v>60</v>
      </c>
      <c r="B85">
        <v>16697018</v>
      </c>
      <c r="C85">
        <v>16697520</v>
      </c>
      <c r="D85">
        <v>15430517</v>
      </c>
      <c r="E85">
        <v>1</v>
      </c>
      <c r="F85">
        <v>1</v>
      </c>
      <c r="G85">
        <v>1</v>
      </c>
      <c r="H85">
        <v>1</v>
      </c>
      <c r="I85" t="s">
        <v>1025</v>
      </c>
      <c r="J85" t="s">
        <v>6</v>
      </c>
      <c r="K85" t="s">
        <v>1026</v>
      </c>
      <c r="L85">
        <v>1191</v>
      </c>
      <c r="N85">
        <v>1013</v>
      </c>
      <c r="O85" t="s">
        <v>1010</v>
      </c>
      <c r="P85" t="s">
        <v>1010</v>
      </c>
      <c r="Q85">
        <v>1</v>
      </c>
      <c r="W85">
        <v>0</v>
      </c>
      <c r="X85">
        <v>735429535</v>
      </c>
      <c r="Y85">
        <v>5.84</v>
      </c>
      <c r="AA85">
        <v>0</v>
      </c>
      <c r="AB85">
        <v>0</v>
      </c>
      <c r="AC85">
        <v>0</v>
      </c>
      <c r="AD85">
        <v>7.8</v>
      </c>
      <c r="AE85">
        <v>0</v>
      </c>
      <c r="AF85">
        <v>0</v>
      </c>
      <c r="AG85">
        <v>0</v>
      </c>
      <c r="AH85">
        <v>7.8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5.84</v>
      </c>
      <c r="AU85" t="s">
        <v>6</v>
      </c>
      <c r="AV85">
        <v>1</v>
      </c>
      <c r="AW85">
        <v>2</v>
      </c>
      <c r="AX85">
        <v>16697522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Y85*Source!I60</f>
        <v>3.2704000000000004</v>
      </c>
      <c r="CY85">
        <f>AD85</f>
        <v>7.8</v>
      </c>
      <c r="CZ85">
        <f>AH85</f>
        <v>7.8</v>
      </c>
      <c r="DA85">
        <f>AL85</f>
        <v>1</v>
      </c>
      <c r="DB85">
        <f t="shared" si="4"/>
        <v>45.55</v>
      </c>
      <c r="DC85">
        <f t="shared" si="5"/>
        <v>0</v>
      </c>
    </row>
    <row r="86" spans="1:107" x14ac:dyDescent="0.2">
      <c r="A86">
        <f>ROW(Source!A61)</f>
        <v>61</v>
      </c>
      <c r="B86">
        <v>16697019</v>
      </c>
      <c r="C86">
        <v>16697520</v>
      </c>
      <c r="D86">
        <v>15430517</v>
      </c>
      <c r="E86">
        <v>1</v>
      </c>
      <c r="F86">
        <v>1</v>
      </c>
      <c r="G86">
        <v>1</v>
      </c>
      <c r="H86">
        <v>1</v>
      </c>
      <c r="I86" t="s">
        <v>1025</v>
      </c>
      <c r="J86" t="s">
        <v>6</v>
      </c>
      <c r="K86" t="s">
        <v>1026</v>
      </c>
      <c r="L86">
        <v>1191</v>
      </c>
      <c r="N86">
        <v>1013</v>
      </c>
      <c r="O86" t="s">
        <v>1010</v>
      </c>
      <c r="P86" t="s">
        <v>1010</v>
      </c>
      <c r="Q86">
        <v>1</v>
      </c>
      <c r="W86">
        <v>0</v>
      </c>
      <c r="X86">
        <v>735429535</v>
      </c>
      <c r="Y86">
        <v>5.84</v>
      </c>
      <c r="AA86">
        <v>0</v>
      </c>
      <c r="AB86">
        <v>0</v>
      </c>
      <c r="AC86">
        <v>0</v>
      </c>
      <c r="AD86">
        <v>51.17</v>
      </c>
      <c r="AE86">
        <v>0</v>
      </c>
      <c r="AF86">
        <v>0</v>
      </c>
      <c r="AG86">
        <v>0</v>
      </c>
      <c r="AH86">
        <v>7.8</v>
      </c>
      <c r="AI86">
        <v>1</v>
      </c>
      <c r="AJ86">
        <v>1</v>
      </c>
      <c r="AK86">
        <v>1</v>
      </c>
      <c r="AL86">
        <v>6.56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5.84</v>
      </c>
      <c r="AU86" t="s">
        <v>6</v>
      </c>
      <c r="AV86">
        <v>1</v>
      </c>
      <c r="AW86">
        <v>2</v>
      </c>
      <c r="AX86">
        <v>16697522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Y86*Source!I61</f>
        <v>3.2704000000000004</v>
      </c>
      <c r="CY86">
        <f>AD86</f>
        <v>51.17</v>
      </c>
      <c r="CZ86">
        <f>AH86</f>
        <v>7.8</v>
      </c>
      <c r="DA86">
        <f>AL86</f>
        <v>6.56</v>
      </c>
      <c r="DB86">
        <f t="shared" si="4"/>
        <v>45.55</v>
      </c>
      <c r="DC86">
        <f t="shared" si="5"/>
        <v>0</v>
      </c>
    </row>
    <row r="87" spans="1:107" x14ac:dyDescent="0.2">
      <c r="A87">
        <f>ROW(Source!A62)</f>
        <v>62</v>
      </c>
      <c r="B87">
        <v>16697018</v>
      </c>
      <c r="C87">
        <v>16697523</v>
      </c>
      <c r="D87">
        <v>15430767</v>
      </c>
      <c r="E87">
        <v>1</v>
      </c>
      <c r="F87">
        <v>1</v>
      </c>
      <c r="G87">
        <v>1</v>
      </c>
      <c r="H87">
        <v>1</v>
      </c>
      <c r="I87" t="s">
        <v>1008</v>
      </c>
      <c r="J87" t="s">
        <v>6</v>
      </c>
      <c r="K87" t="s">
        <v>1009</v>
      </c>
      <c r="L87">
        <v>1191</v>
      </c>
      <c r="N87">
        <v>1013</v>
      </c>
      <c r="O87" t="s">
        <v>1010</v>
      </c>
      <c r="P87" t="s">
        <v>1010</v>
      </c>
      <c r="Q87">
        <v>1</v>
      </c>
      <c r="W87">
        <v>0</v>
      </c>
      <c r="X87">
        <v>-400197608</v>
      </c>
      <c r="Y87">
        <v>567.70000000000005</v>
      </c>
      <c r="AA87">
        <v>0</v>
      </c>
      <c r="AB87">
        <v>0</v>
      </c>
      <c r="AC87">
        <v>0</v>
      </c>
      <c r="AD87">
        <v>8.5299999999999994</v>
      </c>
      <c r="AE87">
        <v>0</v>
      </c>
      <c r="AF87">
        <v>0</v>
      </c>
      <c r="AG87">
        <v>0</v>
      </c>
      <c r="AH87">
        <v>8.5299999999999994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567.70000000000005</v>
      </c>
      <c r="AU87" t="s">
        <v>6</v>
      </c>
      <c r="AV87">
        <v>1</v>
      </c>
      <c r="AW87">
        <v>2</v>
      </c>
      <c r="AX87">
        <v>16697527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Y87*Source!I62</f>
        <v>5.6770000000000005</v>
      </c>
      <c r="CY87">
        <f>AD87</f>
        <v>8.5299999999999994</v>
      </c>
      <c r="CZ87">
        <f>AH87</f>
        <v>8.5299999999999994</v>
      </c>
      <c r="DA87">
        <f>AL87</f>
        <v>1</v>
      </c>
      <c r="DB87">
        <f t="shared" si="4"/>
        <v>4842.4799999999996</v>
      </c>
      <c r="DC87">
        <f t="shared" si="5"/>
        <v>0</v>
      </c>
    </row>
    <row r="88" spans="1:107" x14ac:dyDescent="0.2">
      <c r="A88">
        <f>ROW(Source!A62)</f>
        <v>62</v>
      </c>
      <c r="B88">
        <v>16697018</v>
      </c>
      <c r="C88">
        <v>16697523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1020</v>
      </c>
      <c r="J88" t="s">
        <v>6</v>
      </c>
      <c r="K88" t="s">
        <v>1021</v>
      </c>
      <c r="L88">
        <v>1191</v>
      </c>
      <c r="N88">
        <v>1013</v>
      </c>
      <c r="O88" t="s">
        <v>1010</v>
      </c>
      <c r="P88" t="s">
        <v>1010</v>
      </c>
      <c r="Q88">
        <v>1</v>
      </c>
      <c r="W88">
        <v>0</v>
      </c>
      <c r="X88">
        <v>-1417349443</v>
      </c>
      <c r="Y88">
        <v>0.75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0.75</v>
      </c>
      <c r="AU88" t="s">
        <v>6</v>
      </c>
      <c r="AV88">
        <v>2</v>
      </c>
      <c r="AW88">
        <v>2</v>
      </c>
      <c r="AX88">
        <v>16697528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Y88*Source!I62</f>
        <v>7.4999999999999997E-3</v>
      </c>
      <c r="CY88">
        <f>AD88</f>
        <v>0</v>
      </c>
      <c r="CZ88">
        <f>AH88</f>
        <v>0</v>
      </c>
      <c r="DA88">
        <f>AL88</f>
        <v>1</v>
      </c>
      <c r="DB88">
        <f t="shared" si="4"/>
        <v>0</v>
      </c>
      <c r="DC88">
        <f t="shared" si="5"/>
        <v>0</v>
      </c>
    </row>
    <row r="89" spans="1:107" x14ac:dyDescent="0.2">
      <c r="A89">
        <f>ROW(Source!A62)</f>
        <v>62</v>
      </c>
      <c r="B89">
        <v>16697018</v>
      </c>
      <c r="C89">
        <v>16697523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1022</v>
      </c>
      <c r="J89" t="s">
        <v>1023</v>
      </c>
      <c r="K89" t="s">
        <v>1024</v>
      </c>
      <c r="L89">
        <v>1368</v>
      </c>
      <c r="N89">
        <v>1011</v>
      </c>
      <c r="O89" t="s">
        <v>1014</v>
      </c>
      <c r="P89" t="s">
        <v>1014</v>
      </c>
      <c r="Q89">
        <v>1</v>
      </c>
      <c r="W89">
        <v>0</v>
      </c>
      <c r="X89">
        <v>1188625873</v>
      </c>
      <c r="Y89">
        <v>0.75</v>
      </c>
      <c r="AA89">
        <v>0</v>
      </c>
      <c r="AB89">
        <v>31.26</v>
      </c>
      <c r="AC89">
        <v>13.5</v>
      </c>
      <c r="AD89">
        <v>0</v>
      </c>
      <c r="AE89">
        <v>0</v>
      </c>
      <c r="AF89">
        <v>31.26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0.75</v>
      </c>
      <c r="AU89" t="s">
        <v>6</v>
      </c>
      <c r="AV89">
        <v>0</v>
      </c>
      <c r="AW89">
        <v>2</v>
      </c>
      <c r="AX89">
        <v>16697529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Y89*Source!I62</f>
        <v>7.4999999999999997E-3</v>
      </c>
      <c r="CY89">
        <f>AB89</f>
        <v>31.26</v>
      </c>
      <c r="CZ89">
        <f>AF89</f>
        <v>31.26</v>
      </c>
      <c r="DA89">
        <f>AJ89</f>
        <v>1</v>
      </c>
      <c r="DB89">
        <f t="shared" si="4"/>
        <v>23.45</v>
      </c>
      <c r="DC89">
        <f t="shared" si="5"/>
        <v>10.130000000000001</v>
      </c>
    </row>
    <row r="90" spans="1:107" x14ac:dyDescent="0.2">
      <c r="A90">
        <f>ROW(Source!A63)</f>
        <v>63</v>
      </c>
      <c r="B90">
        <v>16697019</v>
      </c>
      <c r="C90">
        <v>16697523</v>
      </c>
      <c r="D90">
        <v>15430767</v>
      </c>
      <c r="E90">
        <v>1</v>
      </c>
      <c r="F90">
        <v>1</v>
      </c>
      <c r="G90">
        <v>1</v>
      </c>
      <c r="H90">
        <v>1</v>
      </c>
      <c r="I90" t="s">
        <v>1008</v>
      </c>
      <c r="J90" t="s">
        <v>6</v>
      </c>
      <c r="K90" t="s">
        <v>1009</v>
      </c>
      <c r="L90">
        <v>1191</v>
      </c>
      <c r="N90">
        <v>1013</v>
      </c>
      <c r="O90" t="s">
        <v>1010</v>
      </c>
      <c r="P90" t="s">
        <v>1010</v>
      </c>
      <c r="Q90">
        <v>1</v>
      </c>
      <c r="W90">
        <v>0</v>
      </c>
      <c r="X90">
        <v>-400197608</v>
      </c>
      <c r="Y90">
        <v>567.70000000000005</v>
      </c>
      <c r="AA90">
        <v>0</v>
      </c>
      <c r="AB90">
        <v>0</v>
      </c>
      <c r="AC90">
        <v>0</v>
      </c>
      <c r="AD90">
        <v>55.96</v>
      </c>
      <c r="AE90">
        <v>0</v>
      </c>
      <c r="AF90">
        <v>0</v>
      </c>
      <c r="AG90">
        <v>0</v>
      </c>
      <c r="AH90">
        <v>8.5299999999999994</v>
      </c>
      <c r="AI90">
        <v>1</v>
      </c>
      <c r="AJ90">
        <v>1</v>
      </c>
      <c r="AK90">
        <v>1</v>
      </c>
      <c r="AL90">
        <v>6.56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567.70000000000005</v>
      </c>
      <c r="AU90" t="s">
        <v>6</v>
      </c>
      <c r="AV90">
        <v>1</v>
      </c>
      <c r="AW90">
        <v>2</v>
      </c>
      <c r="AX90">
        <v>16697527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Y90*Source!I63</f>
        <v>5.6770000000000005</v>
      </c>
      <c r="CY90">
        <f>AD90</f>
        <v>55.96</v>
      </c>
      <c r="CZ90">
        <f>AH90</f>
        <v>8.5299999999999994</v>
      </c>
      <c r="DA90">
        <f>AL90</f>
        <v>6.56</v>
      </c>
      <c r="DB90">
        <f t="shared" si="4"/>
        <v>4842.4799999999996</v>
      </c>
      <c r="DC90">
        <f t="shared" si="5"/>
        <v>0</v>
      </c>
    </row>
    <row r="91" spans="1:107" x14ac:dyDescent="0.2">
      <c r="A91">
        <f>ROW(Source!A63)</f>
        <v>63</v>
      </c>
      <c r="B91">
        <v>16697019</v>
      </c>
      <c r="C91">
        <v>16697523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1020</v>
      </c>
      <c r="J91" t="s">
        <v>6</v>
      </c>
      <c r="K91" t="s">
        <v>1021</v>
      </c>
      <c r="L91">
        <v>1191</v>
      </c>
      <c r="N91">
        <v>1013</v>
      </c>
      <c r="O91" t="s">
        <v>1010</v>
      </c>
      <c r="P91" t="s">
        <v>1010</v>
      </c>
      <c r="Q91">
        <v>1</v>
      </c>
      <c r="W91">
        <v>0</v>
      </c>
      <c r="X91">
        <v>-1417349443</v>
      </c>
      <c r="Y91">
        <v>0.75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6.56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0.75</v>
      </c>
      <c r="AU91" t="s">
        <v>6</v>
      </c>
      <c r="AV91">
        <v>2</v>
      </c>
      <c r="AW91">
        <v>2</v>
      </c>
      <c r="AX91">
        <v>16697528</v>
      </c>
      <c r="AY91">
        <v>1</v>
      </c>
      <c r="AZ91">
        <v>0</v>
      </c>
      <c r="BA91">
        <v>95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Y91*Source!I63</f>
        <v>7.4999999999999997E-3</v>
      </c>
      <c r="CY91">
        <f>AD91</f>
        <v>0</v>
      </c>
      <c r="CZ91">
        <f>AH91</f>
        <v>0</v>
      </c>
      <c r="DA91">
        <f>AL91</f>
        <v>1</v>
      </c>
      <c r="DB91">
        <f t="shared" si="4"/>
        <v>0</v>
      </c>
      <c r="DC91">
        <f t="shared" si="5"/>
        <v>0</v>
      </c>
    </row>
    <row r="92" spans="1:107" x14ac:dyDescent="0.2">
      <c r="A92">
        <f>ROW(Source!A63)</f>
        <v>63</v>
      </c>
      <c r="B92">
        <v>16697019</v>
      </c>
      <c r="C92">
        <v>16697523</v>
      </c>
      <c r="D92">
        <v>15247974</v>
      </c>
      <c r="E92">
        <v>1</v>
      </c>
      <c r="F92">
        <v>1</v>
      </c>
      <c r="G92">
        <v>1</v>
      </c>
      <c r="H92">
        <v>2</v>
      </c>
      <c r="I92" t="s">
        <v>1022</v>
      </c>
      <c r="J92" t="s">
        <v>1023</v>
      </c>
      <c r="K92" t="s">
        <v>1024</v>
      </c>
      <c r="L92">
        <v>1368</v>
      </c>
      <c r="N92">
        <v>1011</v>
      </c>
      <c r="O92" t="s">
        <v>1014</v>
      </c>
      <c r="P92" t="s">
        <v>1014</v>
      </c>
      <c r="Q92">
        <v>1</v>
      </c>
      <c r="W92">
        <v>0</v>
      </c>
      <c r="X92">
        <v>1188625873</v>
      </c>
      <c r="Y92">
        <v>0.75</v>
      </c>
      <c r="AA92">
        <v>0</v>
      </c>
      <c r="AB92">
        <v>205.07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6.56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0.75</v>
      </c>
      <c r="AU92" t="s">
        <v>6</v>
      </c>
      <c r="AV92">
        <v>0</v>
      </c>
      <c r="AW92">
        <v>2</v>
      </c>
      <c r="AX92">
        <v>16697529</v>
      </c>
      <c r="AY92">
        <v>1</v>
      </c>
      <c r="AZ92">
        <v>0</v>
      </c>
      <c r="BA92">
        <v>96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Y92*Source!I63</f>
        <v>7.4999999999999997E-3</v>
      </c>
      <c r="CY92">
        <f>AB92</f>
        <v>205.07</v>
      </c>
      <c r="CZ92">
        <f>AF92</f>
        <v>31.26</v>
      </c>
      <c r="DA92">
        <f>AJ92</f>
        <v>6.56</v>
      </c>
      <c r="DB92">
        <f t="shared" si="4"/>
        <v>23.45</v>
      </c>
      <c r="DC92">
        <f t="shared" si="5"/>
        <v>10.130000000000001</v>
      </c>
    </row>
    <row r="93" spans="1:107" x14ac:dyDescent="0.2">
      <c r="A93">
        <f>ROW(Source!A64)</f>
        <v>64</v>
      </c>
      <c r="B93">
        <v>16697018</v>
      </c>
      <c r="C93">
        <v>16697531</v>
      </c>
      <c r="D93">
        <v>15446300</v>
      </c>
      <c r="E93">
        <v>1</v>
      </c>
      <c r="F93">
        <v>1</v>
      </c>
      <c r="G93">
        <v>1</v>
      </c>
      <c r="H93">
        <v>1</v>
      </c>
      <c r="I93" t="s">
        <v>1031</v>
      </c>
      <c r="J93" t="s">
        <v>6</v>
      </c>
      <c r="K93" t="s">
        <v>1032</v>
      </c>
      <c r="L93">
        <v>1191</v>
      </c>
      <c r="N93">
        <v>1013</v>
      </c>
      <c r="O93" t="s">
        <v>1010</v>
      </c>
      <c r="P93" t="s">
        <v>1010</v>
      </c>
      <c r="Q93">
        <v>1</v>
      </c>
      <c r="W93">
        <v>0</v>
      </c>
      <c r="X93">
        <v>912892513</v>
      </c>
      <c r="Y93">
        <v>0.81899999999999995</v>
      </c>
      <c r="AA93">
        <v>0</v>
      </c>
      <c r="AB93">
        <v>0</v>
      </c>
      <c r="AC93">
        <v>0</v>
      </c>
      <c r="AD93">
        <v>9.92</v>
      </c>
      <c r="AE93">
        <v>0</v>
      </c>
      <c r="AF93">
        <v>0</v>
      </c>
      <c r="AG93">
        <v>0</v>
      </c>
      <c r="AH93">
        <v>9.92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2.73</v>
      </c>
      <c r="AU93" t="s">
        <v>117</v>
      </c>
      <c r="AV93">
        <v>1</v>
      </c>
      <c r="AW93">
        <v>2</v>
      </c>
      <c r="AX93">
        <v>16697545</v>
      </c>
      <c r="AY93">
        <v>1</v>
      </c>
      <c r="AZ93">
        <v>0</v>
      </c>
      <c r="BA93">
        <v>97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Y93*Source!I64</f>
        <v>3.2759999999999998</v>
      </c>
      <c r="CY93">
        <f>AD93</f>
        <v>9.92</v>
      </c>
      <c r="CZ93">
        <f>AH93</f>
        <v>9.92</v>
      </c>
      <c r="DA93">
        <f>AL93</f>
        <v>1</v>
      </c>
      <c r="DB93">
        <f>ROUND((ROUND(AT93*CZ93,2)*0.3),2)</f>
        <v>8.1199999999999992</v>
      </c>
      <c r="DC93">
        <f>ROUND((ROUND(AT93*AG93,2)*0.3),2)</f>
        <v>0</v>
      </c>
    </row>
    <row r="94" spans="1:107" x14ac:dyDescent="0.2">
      <c r="A94">
        <f>ROW(Source!A64)</f>
        <v>64</v>
      </c>
      <c r="B94">
        <v>16697018</v>
      </c>
      <c r="C94">
        <v>16697531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1020</v>
      </c>
      <c r="J94" t="s">
        <v>6</v>
      </c>
      <c r="K94" t="s">
        <v>1021</v>
      </c>
      <c r="L94">
        <v>1191</v>
      </c>
      <c r="N94">
        <v>1013</v>
      </c>
      <c r="O94" t="s">
        <v>1010</v>
      </c>
      <c r="P94" t="s">
        <v>1010</v>
      </c>
      <c r="Q94">
        <v>1</v>
      </c>
      <c r="W94">
        <v>0</v>
      </c>
      <c r="X94">
        <v>-1417349443</v>
      </c>
      <c r="Y94">
        <v>0.05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0.05</v>
      </c>
      <c r="AU94" t="s">
        <v>6</v>
      </c>
      <c r="AV94">
        <v>2</v>
      </c>
      <c r="AW94">
        <v>2</v>
      </c>
      <c r="AX94">
        <v>16697546</v>
      </c>
      <c r="AY94">
        <v>1</v>
      </c>
      <c r="AZ94">
        <v>2048</v>
      </c>
      <c r="BA94">
        <v>98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Y94*Source!I64</f>
        <v>0.2</v>
      </c>
      <c r="CY94">
        <f>AD94</f>
        <v>0</v>
      </c>
      <c r="CZ94">
        <f>AH94</f>
        <v>0</v>
      </c>
      <c r="DA94">
        <f>AL94</f>
        <v>1</v>
      </c>
      <c r="DB94">
        <f>ROUND(ROUND(AT94*CZ94,2),2)</f>
        <v>0</v>
      </c>
      <c r="DC94">
        <f>ROUND(ROUND(AT94*AG94,2),2)</f>
        <v>0</v>
      </c>
    </row>
    <row r="95" spans="1:107" x14ac:dyDescent="0.2">
      <c r="A95">
        <f>ROW(Source!A64)</f>
        <v>64</v>
      </c>
      <c r="B95">
        <v>16697018</v>
      </c>
      <c r="C95">
        <v>16697531</v>
      </c>
      <c r="D95">
        <v>15247680</v>
      </c>
      <c r="E95">
        <v>1</v>
      </c>
      <c r="F95">
        <v>1</v>
      </c>
      <c r="G95">
        <v>1</v>
      </c>
      <c r="H95">
        <v>2</v>
      </c>
      <c r="I95" t="s">
        <v>1050</v>
      </c>
      <c r="J95" t="s">
        <v>1051</v>
      </c>
      <c r="K95" t="s">
        <v>1052</v>
      </c>
      <c r="L95">
        <v>1368</v>
      </c>
      <c r="N95">
        <v>1011</v>
      </c>
      <c r="O95" t="s">
        <v>1014</v>
      </c>
      <c r="P95" t="s">
        <v>1014</v>
      </c>
      <c r="Q95">
        <v>1</v>
      </c>
      <c r="W95">
        <v>0</v>
      </c>
      <c r="X95">
        <v>-1718674368</v>
      </c>
      <c r="Y95">
        <v>8.9999999999999993E-3</v>
      </c>
      <c r="AA95">
        <v>0</v>
      </c>
      <c r="AB95">
        <v>111.99</v>
      </c>
      <c r="AC95">
        <v>13.5</v>
      </c>
      <c r="AD95">
        <v>0</v>
      </c>
      <c r="AE95">
        <v>0</v>
      </c>
      <c r="AF95">
        <v>111.99</v>
      </c>
      <c r="AG95">
        <v>13.5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0.03</v>
      </c>
      <c r="AU95" t="s">
        <v>117</v>
      </c>
      <c r="AV95">
        <v>0</v>
      </c>
      <c r="AW95">
        <v>2</v>
      </c>
      <c r="AX95">
        <v>16697547</v>
      </c>
      <c r="AY95">
        <v>1</v>
      </c>
      <c r="AZ95">
        <v>0</v>
      </c>
      <c r="BA95">
        <v>99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Y95*Source!I64</f>
        <v>3.5999999999999997E-2</v>
      </c>
      <c r="CY95">
        <f>AB95</f>
        <v>111.99</v>
      </c>
      <c r="CZ95">
        <f>AF95</f>
        <v>111.99</v>
      </c>
      <c r="DA95">
        <f>AJ95</f>
        <v>1</v>
      </c>
      <c r="DB95">
        <f>ROUND((ROUND(AT95*CZ95,2)*0.3),2)</f>
        <v>1.01</v>
      </c>
      <c r="DC95">
        <f>ROUND((ROUND(AT95*AG95,2)*0.3),2)</f>
        <v>0.12</v>
      </c>
    </row>
    <row r="96" spans="1:107" x14ac:dyDescent="0.2">
      <c r="A96">
        <f>ROW(Source!A64)</f>
        <v>64</v>
      </c>
      <c r="B96">
        <v>16697018</v>
      </c>
      <c r="C96">
        <v>16697531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1033</v>
      </c>
      <c r="J96" t="s">
        <v>1034</v>
      </c>
      <c r="K96" t="s">
        <v>1035</v>
      </c>
      <c r="L96">
        <v>1368</v>
      </c>
      <c r="N96">
        <v>1011</v>
      </c>
      <c r="O96" t="s">
        <v>1014</v>
      </c>
      <c r="P96" t="s">
        <v>1014</v>
      </c>
      <c r="Q96">
        <v>1</v>
      </c>
      <c r="W96">
        <v>0</v>
      </c>
      <c r="X96">
        <v>1372534845</v>
      </c>
      <c r="Y96">
        <v>6.0000000000000001E-3</v>
      </c>
      <c r="AA96">
        <v>0</v>
      </c>
      <c r="AB96">
        <v>65.709999999999994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0.02</v>
      </c>
      <c r="AU96" t="s">
        <v>117</v>
      </c>
      <c r="AV96">
        <v>0</v>
      </c>
      <c r="AW96">
        <v>2</v>
      </c>
      <c r="AX96">
        <v>16697548</v>
      </c>
      <c r="AY96">
        <v>1</v>
      </c>
      <c r="AZ96">
        <v>0</v>
      </c>
      <c r="BA96">
        <v>100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Y96*Source!I64</f>
        <v>2.4E-2</v>
      </c>
      <c r="CY96">
        <f>AB96</f>
        <v>65.709999999999994</v>
      </c>
      <c r="CZ96">
        <f>AF96</f>
        <v>65.709999999999994</v>
      </c>
      <c r="DA96">
        <f>AJ96</f>
        <v>1</v>
      </c>
      <c r="DB96">
        <f>ROUND((ROUND(AT96*CZ96,2)*0.3),2)</f>
        <v>0.39</v>
      </c>
      <c r="DC96">
        <f>ROUND((ROUND(AT96*AG96,2)*0.3),2)</f>
        <v>7.0000000000000007E-2</v>
      </c>
    </row>
    <row r="97" spans="1:107" x14ac:dyDescent="0.2">
      <c r="A97">
        <f>ROW(Source!A64)</f>
        <v>64</v>
      </c>
      <c r="B97">
        <v>16697018</v>
      </c>
      <c r="C97">
        <v>16697531</v>
      </c>
      <c r="D97">
        <v>15249377</v>
      </c>
      <c r="E97">
        <v>1</v>
      </c>
      <c r="F97">
        <v>1</v>
      </c>
      <c r="G97">
        <v>1</v>
      </c>
      <c r="H97">
        <v>2</v>
      </c>
      <c r="I97" t="s">
        <v>1036</v>
      </c>
      <c r="J97" t="s">
        <v>1037</v>
      </c>
      <c r="K97" t="s">
        <v>1038</v>
      </c>
      <c r="L97">
        <v>1368</v>
      </c>
      <c r="N97">
        <v>1011</v>
      </c>
      <c r="O97" t="s">
        <v>1014</v>
      </c>
      <c r="P97" t="s">
        <v>1014</v>
      </c>
      <c r="Q97">
        <v>1</v>
      </c>
      <c r="W97">
        <v>0</v>
      </c>
      <c r="X97">
        <v>-353815937</v>
      </c>
      <c r="Y97">
        <v>1.2E-2</v>
      </c>
      <c r="AA97">
        <v>0</v>
      </c>
      <c r="AB97">
        <v>8.1</v>
      </c>
      <c r="AC97">
        <v>0</v>
      </c>
      <c r="AD97">
        <v>0</v>
      </c>
      <c r="AE97">
        <v>0</v>
      </c>
      <c r="AF97">
        <v>8.1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0.04</v>
      </c>
      <c r="AU97" t="s">
        <v>117</v>
      </c>
      <c r="AV97">
        <v>0</v>
      </c>
      <c r="AW97">
        <v>2</v>
      </c>
      <c r="AX97">
        <v>16697549</v>
      </c>
      <c r="AY97">
        <v>1</v>
      </c>
      <c r="AZ97">
        <v>0</v>
      </c>
      <c r="BA97">
        <v>101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Y97*Source!I64</f>
        <v>4.8000000000000001E-2</v>
      </c>
      <c r="CY97">
        <f>AB97</f>
        <v>8.1</v>
      </c>
      <c r="CZ97">
        <f>AF97</f>
        <v>8.1</v>
      </c>
      <c r="DA97">
        <f>AJ97</f>
        <v>1</v>
      </c>
      <c r="DB97">
        <f>ROUND((ROUND(AT97*CZ97,2)*0.3),2)</f>
        <v>0.1</v>
      </c>
      <c r="DC97">
        <f>ROUND((ROUND(AT97*AG97,2)*0.3),2)</f>
        <v>0</v>
      </c>
    </row>
    <row r="98" spans="1:107" x14ac:dyDescent="0.2">
      <c r="A98">
        <f>ROW(Source!A64)</f>
        <v>64</v>
      </c>
      <c r="B98">
        <v>16697018</v>
      </c>
      <c r="C98">
        <v>16697531</v>
      </c>
      <c r="D98">
        <v>15167588</v>
      </c>
      <c r="E98">
        <v>1</v>
      </c>
      <c r="F98">
        <v>1</v>
      </c>
      <c r="G98">
        <v>1</v>
      </c>
      <c r="H98">
        <v>3</v>
      </c>
      <c r="I98" t="s">
        <v>1053</v>
      </c>
      <c r="J98" t="s">
        <v>1054</v>
      </c>
      <c r="K98" t="s">
        <v>1055</v>
      </c>
      <c r="L98">
        <v>1346</v>
      </c>
      <c r="N98">
        <v>1009</v>
      </c>
      <c r="O98" t="s">
        <v>279</v>
      </c>
      <c r="P98" t="s">
        <v>279</v>
      </c>
      <c r="Q98">
        <v>1</v>
      </c>
      <c r="W98">
        <v>0</v>
      </c>
      <c r="X98">
        <v>-1088866022</v>
      </c>
      <c r="Y98">
        <v>0</v>
      </c>
      <c r="AA98">
        <v>30.4</v>
      </c>
      <c r="AB98">
        <v>0</v>
      </c>
      <c r="AC98">
        <v>0</v>
      </c>
      <c r="AD98">
        <v>0</v>
      </c>
      <c r="AE98">
        <v>30.4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2.3E-2</v>
      </c>
      <c r="AU98" t="s">
        <v>78</v>
      </c>
      <c r="AV98">
        <v>0</v>
      </c>
      <c r="AW98">
        <v>2</v>
      </c>
      <c r="AX98">
        <v>16697550</v>
      </c>
      <c r="AY98">
        <v>1</v>
      </c>
      <c r="AZ98">
        <v>0</v>
      </c>
      <c r="BA98">
        <v>102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Y98*Source!I64</f>
        <v>0</v>
      </c>
      <c r="CY98">
        <f t="shared" ref="CY98:CY105" si="6">AA98</f>
        <v>30.4</v>
      </c>
      <c r="CZ98">
        <f t="shared" ref="CZ98:CZ105" si="7">AE98</f>
        <v>30.4</v>
      </c>
      <c r="DA98">
        <f t="shared" ref="DA98:DA105" si="8">AI98</f>
        <v>1</v>
      </c>
      <c r="DB98">
        <f t="shared" ref="DB98:DB105" si="9">ROUND((ROUND(AT98*CZ98,2)*0),2)</f>
        <v>0</v>
      </c>
      <c r="DC98">
        <f t="shared" ref="DC98:DC105" si="10">ROUND((ROUND(AT98*AG98,2)*0),2)</f>
        <v>0</v>
      </c>
    </row>
    <row r="99" spans="1:107" x14ac:dyDescent="0.2">
      <c r="A99">
        <f>ROW(Source!A64)</f>
        <v>64</v>
      </c>
      <c r="B99">
        <v>16697018</v>
      </c>
      <c r="C99">
        <v>16697531</v>
      </c>
      <c r="D99">
        <v>15170074</v>
      </c>
      <c r="E99">
        <v>1</v>
      </c>
      <c r="F99">
        <v>1</v>
      </c>
      <c r="G99">
        <v>1</v>
      </c>
      <c r="H99">
        <v>3</v>
      </c>
      <c r="I99" t="s">
        <v>1056</v>
      </c>
      <c r="J99" t="s">
        <v>1057</v>
      </c>
      <c r="K99" t="s">
        <v>1058</v>
      </c>
      <c r="L99">
        <v>1355</v>
      </c>
      <c r="N99">
        <v>1010</v>
      </c>
      <c r="O99" t="s">
        <v>593</v>
      </c>
      <c r="P99" t="s">
        <v>593</v>
      </c>
      <c r="Q99">
        <v>100</v>
      </c>
      <c r="W99">
        <v>0</v>
      </c>
      <c r="X99">
        <v>1794244060</v>
      </c>
      <c r="Y99">
        <v>0</v>
      </c>
      <c r="AA99">
        <v>86</v>
      </c>
      <c r="AB99">
        <v>0</v>
      </c>
      <c r="AC99">
        <v>0</v>
      </c>
      <c r="AD99">
        <v>0</v>
      </c>
      <c r="AE99">
        <v>86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4.1000000000000002E-2</v>
      </c>
      <c r="AU99" t="s">
        <v>78</v>
      </c>
      <c r="AV99">
        <v>0</v>
      </c>
      <c r="AW99">
        <v>2</v>
      </c>
      <c r="AX99">
        <v>16697551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Y99*Source!I64</f>
        <v>0</v>
      </c>
      <c r="CY99">
        <f t="shared" si="6"/>
        <v>86</v>
      </c>
      <c r="CZ99">
        <f t="shared" si="7"/>
        <v>86</v>
      </c>
      <c r="DA99">
        <f t="shared" si="8"/>
        <v>1</v>
      </c>
      <c r="DB99">
        <f t="shared" si="9"/>
        <v>0</v>
      </c>
      <c r="DC99">
        <f t="shared" si="10"/>
        <v>0</v>
      </c>
    </row>
    <row r="100" spans="1:107" x14ac:dyDescent="0.2">
      <c r="A100">
        <f>ROW(Source!A64)</f>
        <v>64</v>
      </c>
      <c r="B100">
        <v>16697018</v>
      </c>
      <c r="C100">
        <v>16697531</v>
      </c>
      <c r="D100">
        <v>15203834</v>
      </c>
      <c r="E100">
        <v>1</v>
      </c>
      <c r="F100">
        <v>1</v>
      </c>
      <c r="G100">
        <v>1</v>
      </c>
      <c r="H100">
        <v>3</v>
      </c>
      <c r="I100" t="s">
        <v>1059</v>
      </c>
      <c r="J100" t="s">
        <v>1060</v>
      </c>
      <c r="K100" t="s">
        <v>1061</v>
      </c>
      <c r="L100">
        <v>1346</v>
      </c>
      <c r="N100">
        <v>1009</v>
      </c>
      <c r="O100" t="s">
        <v>279</v>
      </c>
      <c r="P100" t="s">
        <v>279</v>
      </c>
      <c r="Q100">
        <v>1</v>
      </c>
      <c r="W100">
        <v>0</v>
      </c>
      <c r="X100">
        <v>210558753</v>
      </c>
      <c r="Y100">
        <v>0</v>
      </c>
      <c r="AA100">
        <v>28.6</v>
      </c>
      <c r="AB100">
        <v>0</v>
      </c>
      <c r="AC100">
        <v>0</v>
      </c>
      <c r="AD100">
        <v>0</v>
      </c>
      <c r="AE100">
        <v>28.6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0.2</v>
      </c>
      <c r="AU100" t="s">
        <v>78</v>
      </c>
      <c r="AV100">
        <v>0</v>
      </c>
      <c r="AW100">
        <v>2</v>
      </c>
      <c r="AX100">
        <v>16697552</v>
      </c>
      <c r="AY100">
        <v>1</v>
      </c>
      <c r="AZ100">
        <v>0</v>
      </c>
      <c r="BA100">
        <v>104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Y100*Source!I64</f>
        <v>0</v>
      </c>
      <c r="CY100">
        <f t="shared" si="6"/>
        <v>28.6</v>
      </c>
      <c r="CZ100">
        <f t="shared" si="7"/>
        <v>28.6</v>
      </c>
      <c r="DA100">
        <f t="shared" si="8"/>
        <v>1</v>
      </c>
      <c r="DB100">
        <f t="shared" si="9"/>
        <v>0</v>
      </c>
      <c r="DC100">
        <f t="shared" si="10"/>
        <v>0</v>
      </c>
    </row>
    <row r="101" spans="1:107" x14ac:dyDescent="0.2">
      <c r="A101">
        <f>ROW(Source!A64)</f>
        <v>64</v>
      </c>
      <c r="B101">
        <v>16697018</v>
      </c>
      <c r="C101">
        <v>16697531</v>
      </c>
      <c r="D101">
        <v>15217463</v>
      </c>
      <c r="E101">
        <v>1</v>
      </c>
      <c r="F101">
        <v>1</v>
      </c>
      <c r="G101">
        <v>1</v>
      </c>
      <c r="H101">
        <v>3</v>
      </c>
      <c r="I101" t="s">
        <v>1062</v>
      </c>
      <c r="J101" t="s">
        <v>1063</v>
      </c>
      <c r="K101" t="s">
        <v>1064</v>
      </c>
      <c r="L101">
        <v>1358</v>
      </c>
      <c r="N101">
        <v>1010</v>
      </c>
      <c r="O101" t="s">
        <v>598</v>
      </c>
      <c r="P101" t="s">
        <v>598</v>
      </c>
      <c r="Q101">
        <v>10</v>
      </c>
      <c r="W101">
        <v>0</v>
      </c>
      <c r="X101">
        <v>1386890308</v>
      </c>
      <c r="Y101">
        <v>0</v>
      </c>
      <c r="AA101">
        <v>39</v>
      </c>
      <c r="AB101">
        <v>0</v>
      </c>
      <c r="AC101">
        <v>0</v>
      </c>
      <c r="AD101">
        <v>0</v>
      </c>
      <c r="AE101">
        <v>39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0.1</v>
      </c>
      <c r="AU101" t="s">
        <v>78</v>
      </c>
      <c r="AV101">
        <v>0</v>
      </c>
      <c r="AW101">
        <v>2</v>
      </c>
      <c r="AX101">
        <v>16697553</v>
      </c>
      <c r="AY101">
        <v>1</v>
      </c>
      <c r="AZ101">
        <v>0</v>
      </c>
      <c r="BA101">
        <v>105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Y101*Source!I64</f>
        <v>0</v>
      </c>
      <c r="CY101">
        <f t="shared" si="6"/>
        <v>39</v>
      </c>
      <c r="CZ101">
        <f t="shared" si="7"/>
        <v>39</v>
      </c>
      <c r="DA101">
        <f t="shared" si="8"/>
        <v>1</v>
      </c>
      <c r="DB101">
        <f t="shared" si="9"/>
        <v>0</v>
      </c>
      <c r="DC101">
        <f t="shared" si="10"/>
        <v>0</v>
      </c>
    </row>
    <row r="102" spans="1:107" x14ac:dyDescent="0.2">
      <c r="A102">
        <f>ROW(Source!A64)</f>
        <v>64</v>
      </c>
      <c r="B102">
        <v>16697018</v>
      </c>
      <c r="C102">
        <v>16697531</v>
      </c>
      <c r="D102">
        <v>15217585</v>
      </c>
      <c r="E102">
        <v>1</v>
      </c>
      <c r="F102">
        <v>1</v>
      </c>
      <c r="G102">
        <v>1</v>
      </c>
      <c r="H102">
        <v>3</v>
      </c>
      <c r="I102" t="s">
        <v>1065</v>
      </c>
      <c r="J102" t="s">
        <v>1066</v>
      </c>
      <c r="K102" t="s">
        <v>1067</v>
      </c>
      <c r="L102">
        <v>1356</v>
      </c>
      <c r="N102">
        <v>1010</v>
      </c>
      <c r="O102" t="s">
        <v>268</v>
      </c>
      <c r="P102" t="s">
        <v>268</v>
      </c>
      <c r="Q102">
        <v>1000</v>
      </c>
      <c r="W102">
        <v>0</v>
      </c>
      <c r="X102">
        <v>40709342</v>
      </c>
      <c r="Y102">
        <v>0</v>
      </c>
      <c r="AA102">
        <v>270</v>
      </c>
      <c r="AB102">
        <v>0</v>
      </c>
      <c r="AC102">
        <v>0</v>
      </c>
      <c r="AD102">
        <v>0</v>
      </c>
      <c r="AE102">
        <v>270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2.1000000000000001E-2</v>
      </c>
      <c r="AU102" t="s">
        <v>78</v>
      </c>
      <c r="AV102">
        <v>0</v>
      </c>
      <c r="AW102">
        <v>2</v>
      </c>
      <c r="AX102">
        <v>16697554</v>
      </c>
      <c r="AY102">
        <v>1</v>
      </c>
      <c r="AZ102">
        <v>0</v>
      </c>
      <c r="BA102">
        <v>106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Y102*Source!I64</f>
        <v>0</v>
      </c>
      <c r="CY102">
        <f t="shared" si="6"/>
        <v>270</v>
      </c>
      <c r="CZ102">
        <f t="shared" si="7"/>
        <v>270</v>
      </c>
      <c r="DA102">
        <f t="shared" si="8"/>
        <v>1</v>
      </c>
      <c r="DB102">
        <f t="shared" si="9"/>
        <v>0</v>
      </c>
      <c r="DC102">
        <f t="shared" si="10"/>
        <v>0</v>
      </c>
    </row>
    <row r="103" spans="1:107" x14ac:dyDescent="0.2">
      <c r="A103">
        <f>ROW(Source!A64)</f>
        <v>64</v>
      </c>
      <c r="B103">
        <v>16697018</v>
      </c>
      <c r="C103">
        <v>16697531</v>
      </c>
      <c r="D103">
        <v>15221284</v>
      </c>
      <c r="E103">
        <v>1</v>
      </c>
      <c r="F103">
        <v>1</v>
      </c>
      <c r="G103">
        <v>1</v>
      </c>
      <c r="H103">
        <v>3</v>
      </c>
      <c r="I103" t="s">
        <v>1068</v>
      </c>
      <c r="J103" t="s">
        <v>1069</v>
      </c>
      <c r="K103" t="s">
        <v>1070</v>
      </c>
      <c r="L103">
        <v>1355</v>
      </c>
      <c r="N103">
        <v>1010</v>
      </c>
      <c r="O103" t="s">
        <v>593</v>
      </c>
      <c r="P103" t="s">
        <v>593</v>
      </c>
      <c r="Q103">
        <v>100</v>
      </c>
      <c r="W103">
        <v>0</v>
      </c>
      <c r="X103">
        <v>-552597123</v>
      </c>
      <c r="Y103">
        <v>0</v>
      </c>
      <c r="AA103">
        <v>528</v>
      </c>
      <c r="AB103">
        <v>0</v>
      </c>
      <c r="AC103">
        <v>0</v>
      </c>
      <c r="AD103">
        <v>0</v>
      </c>
      <c r="AE103">
        <v>528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4.1000000000000002E-2</v>
      </c>
      <c r="AU103" t="s">
        <v>78</v>
      </c>
      <c r="AV103">
        <v>0</v>
      </c>
      <c r="AW103">
        <v>2</v>
      </c>
      <c r="AX103">
        <v>16697555</v>
      </c>
      <c r="AY103">
        <v>1</v>
      </c>
      <c r="AZ103">
        <v>0</v>
      </c>
      <c r="BA103">
        <v>107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Y103*Source!I64</f>
        <v>0</v>
      </c>
      <c r="CY103">
        <f t="shared" si="6"/>
        <v>528</v>
      </c>
      <c r="CZ103">
        <f t="shared" si="7"/>
        <v>528</v>
      </c>
      <c r="DA103">
        <f t="shared" si="8"/>
        <v>1</v>
      </c>
      <c r="DB103">
        <f t="shared" si="9"/>
        <v>0</v>
      </c>
      <c r="DC103">
        <f t="shared" si="10"/>
        <v>0</v>
      </c>
    </row>
    <row r="104" spans="1:107" x14ac:dyDescent="0.2">
      <c r="A104">
        <f>ROW(Source!A64)</f>
        <v>64</v>
      </c>
      <c r="B104">
        <v>16697018</v>
      </c>
      <c r="C104">
        <v>16697531</v>
      </c>
      <c r="D104">
        <v>15233312</v>
      </c>
      <c r="E104">
        <v>1</v>
      </c>
      <c r="F104">
        <v>1</v>
      </c>
      <c r="G104">
        <v>1</v>
      </c>
      <c r="H104">
        <v>3</v>
      </c>
      <c r="I104" t="s">
        <v>1071</v>
      </c>
      <c r="J104" t="s">
        <v>1072</v>
      </c>
      <c r="K104" t="s">
        <v>1073</v>
      </c>
      <c r="L104">
        <v>1346</v>
      </c>
      <c r="N104">
        <v>1009</v>
      </c>
      <c r="O104" t="s">
        <v>279</v>
      </c>
      <c r="P104" t="s">
        <v>279</v>
      </c>
      <c r="Q104">
        <v>1</v>
      </c>
      <c r="W104">
        <v>0</v>
      </c>
      <c r="X104">
        <v>1584075688</v>
      </c>
      <c r="Y104">
        <v>0</v>
      </c>
      <c r="AA104">
        <v>35.700000000000003</v>
      </c>
      <c r="AB104">
        <v>0</v>
      </c>
      <c r="AC104">
        <v>0</v>
      </c>
      <c r="AD104">
        <v>0</v>
      </c>
      <c r="AE104">
        <v>35.700000000000003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0.14399999999999999</v>
      </c>
      <c r="AU104" t="s">
        <v>78</v>
      </c>
      <c r="AV104">
        <v>0</v>
      </c>
      <c r="AW104">
        <v>2</v>
      </c>
      <c r="AX104">
        <v>16697556</v>
      </c>
      <c r="AY104">
        <v>1</v>
      </c>
      <c r="AZ104">
        <v>0</v>
      </c>
      <c r="BA104">
        <v>108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Y104*Source!I64</f>
        <v>0</v>
      </c>
      <c r="CY104">
        <f t="shared" si="6"/>
        <v>35.700000000000003</v>
      </c>
      <c r="CZ104">
        <f t="shared" si="7"/>
        <v>35.700000000000003</v>
      </c>
      <c r="DA104">
        <f t="shared" si="8"/>
        <v>1</v>
      </c>
      <c r="DB104">
        <f t="shared" si="9"/>
        <v>0</v>
      </c>
      <c r="DC104">
        <f t="shared" si="10"/>
        <v>0</v>
      </c>
    </row>
    <row r="105" spans="1:107" x14ac:dyDescent="0.2">
      <c r="A105">
        <f>ROW(Source!A64)</f>
        <v>64</v>
      </c>
      <c r="B105">
        <v>16697018</v>
      </c>
      <c r="C105">
        <v>16697531</v>
      </c>
      <c r="D105">
        <v>15164559</v>
      </c>
      <c r="E105">
        <v>17</v>
      </c>
      <c r="F105">
        <v>1</v>
      </c>
      <c r="G105">
        <v>1</v>
      </c>
      <c r="H105">
        <v>3</v>
      </c>
      <c r="I105" t="s">
        <v>1074</v>
      </c>
      <c r="J105" t="s">
        <v>6</v>
      </c>
      <c r="K105" t="s">
        <v>1075</v>
      </c>
      <c r="L105">
        <v>1374</v>
      </c>
      <c r="N105">
        <v>1013</v>
      </c>
      <c r="O105" t="s">
        <v>1076</v>
      </c>
      <c r="P105" t="s">
        <v>1076</v>
      </c>
      <c r="Q105">
        <v>1</v>
      </c>
      <c r="W105">
        <v>0</v>
      </c>
      <c r="X105">
        <v>-1731369543</v>
      </c>
      <c r="Y105">
        <v>0</v>
      </c>
      <c r="AA105">
        <v>1</v>
      </c>
      <c r="AB105">
        <v>0</v>
      </c>
      <c r="AC105">
        <v>0</v>
      </c>
      <c r="AD105">
        <v>0</v>
      </c>
      <c r="AE105">
        <v>1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0.54</v>
      </c>
      <c r="AU105" t="s">
        <v>78</v>
      </c>
      <c r="AV105">
        <v>0</v>
      </c>
      <c r="AW105">
        <v>2</v>
      </c>
      <c r="AX105">
        <v>16697557</v>
      </c>
      <c r="AY105">
        <v>1</v>
      </c>
      <c r="AZ105">
        <v>0</v>
      </c>
      <c r="BA105">
        <v>109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Y105*Source!I64</f>
        <v>0</v>
      </c>
      <c r="CY105">
        <f t="shared" si="6"/>
        <v>1</v>
      </c>
      <c r="CZ105">
        <f t="shared" si="7"/>
        <v>1</v>
      </c>
      <c r="DA105">
        <f t="shared" si="8"/>
        <v>1</v>
      </c>
      <c r="DB105">
        <f t="shared" si="9"/>
        <v>0</v>
      </c>
      <c r="DC105">
        <f t="shared" si="10"/>
        <v>0</v>
      </c>
    </row>
    <row r="106" spans="1:107" x14ac:dyDescent="0.2">
      <c r="A106">
        <f>ROW(Source!A65)</f>
        <v>65</v>
      </c>
      <c r="B106">
        <v>16697019</v>
      </c>
      <c r="C106">
        <v>16697531</v>
      </c>
      <c r="D106">
        <v>15446300</v>
      </c>
      <c r="E106">
        <v>1</v>
      </c>
      <c r="F106">
        <v>1</v>
      </c>
      <c r="G106">
        <v>1</v>
      </c>
      <c r="H106">
        <v>1</v>
      </c>
      <c r="I106" t="s">
        <v>1031</v>
      </c>
      <c r="J106" t="s">
        <v>6</v>
      </c>
      <c r="K106" t="s">
        <v>1032</v>
      </c>
      <c r="L106">
        <v>1191</v>
      </c>
      <c r="N106">
        <v>1013</v>
      </c>
      <c r="O106" t="s">
        <v>1010</v>
      </c>
      <c r="P106" t="s">
        <v>1010</v>
      </c>
      <c r="Q106">
        <v>1</v>
      </c>
      <c r="W106">
        <v>0</v>
      </c>
      <c r="X106">
        <v>912892513</v>
      </c>
      <c r="Y106">
        <v>0.81899999999999995</v>
      </c>
      <c r="AA106">
        <v>0</v>
      </c>
      <c r="AB106">
        <v>0</v>
      </c>
      <c r="AC106">
        <v>0</v>
      </c>
      <c r="AD106">
        <v>65.08</v>
      </c>
      <c r="AE106">
        <v>0</v>
      </c>
      <c r="AF106">
        <v>0</v>
      </c>
      <c r="AG106">
        <v>0</v>
      </c>
      <c r="AH106">
        <v>9.92</v>
      </c>
      <c r="AI106">
        <v>1</v>
      </c>
      <c r="AJ106">
        <v>1</v>
      </c>
      <c r="AK106">
        <v>1</v>
      </c>
      <c r="AL106">
        <v>6.56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2.73</v>
      </c>
      <c r="AU106" t="s">
        <v>117</v>
      </c>
      <c r="AV106">
        <v>1</v>
      </c>
      <c r="AW106">
        <v>2</v>
      </c>
      <c r="AX106">
        <v>16697545</v>
      </c>
      <c r="AY106">
        <v>1</v>
      </c>
      <c r="AZ106">
        <v>0</v>
      </c>
      <c r="BA106">
        <v>110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Y106*Source!I65</f>
        <v>3.2759999999999998</v>
      </c>
      <c r="CY106">
        <f>AD106</f>
        <v>65.08</v>
      </c>
      <c r="CZ106">
        <f>AH106</f>
        <v>9.92</v>
      </c>
      <c r="DA106">
        <f>AL106</f>
        <v>6.56</v>
      </c>
      <c r="DB106">
        <f>ROUND((ROUND(AT106*CZ106,2)*0.3),2)</f>
        <v>8.1199999999999992</v>
      </c>
      <c r="DC106">
        <f>ROUND((ROUND(AT106*AG106,2)*0.3),2)</f>
        <v>0</v>
      </c>
    </row>
    <row r="107" spans="1:107" x14ac:dyDescent="0.2">
      <c r="A107">
        <f>ROW(Source!A65)</f>
        <v>65</v>
      </c>
      <c r="B107">
        <v>16697019</v>
      </c>
      <c r="C107">
        <v>16697531</v>
      </c>
      <c r="D107">
        <v>15430395</v>
      </c>
      <c r="E107">
        <v>1</v>
      </c>
      <c r="F107">
        <v>1</v>
      </c>
      <c r="G107">
        <v>1</v>
      </c>
      <c r="H107">
        <v>1</v>
      </c>
      <c r="I107" t="s">
        <v>1020</v>
      </c>
      <c r="J107" t="s">
        <v>6</v>
      </c>
      <c r="K107" t="s">
        <v>1021</v>
      </c>
      <c r="L107">
        <v>1191</v>
      </c>
      <c r="N107">
        <v>1013</v>
      </c>
      <c r="O107" t="s">
        <v>1010</v>
      </c>
      <c r="P107" t="s">
        <v>1010</v>
      </c>
      <c r="Q107">
        <v>1</v>
      </c>
      <c r="W107">
        <v>0</v>
      </c>
      <c r="X107">
        <v>-1417349443</v>
      </c>
      <c r="Y107">
        <v>0.05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6.56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0.05</v>
      </c>
      <c r="AU107" t="s">
        <v>6</v>
      </c>
      <c r="AV107">
        <v>2</v>
      </c>
      <c r="AW107">
        <v>2</v>
      </c>
      <c r="AX107">
        <v>16697546</v>
      </c>
      <c r="AY107">
        <v>1</v>
      </c>
      <c r="AZ107">
        <v>2048</v>
      </c>
      <c r="BA107">
        <v>111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Y107*Source!I65</f>
        <v>0.2</v>
      </c>
      <c r="CY107">
        <f>AD107</f>
        <v>0</v>
      </c>
      <c r="CZ107">
        <f>AH107</f>
        <v>0</v>
      </c>
      <c r="DA107">
        <f>AL107</f>
        <v>1</v>
      </c>
      <c r="DB107">
        <f>ROUND(ROUND(AT107*CZ107,2),2)</f>
        <v>0</v>
      </c>
      <c r="DC107">
        <f>ROUND(ROUND(AT107*AG107,2),2)</f>
        <v>0</v>
      </c>
    </row>
    <row r="108" spans="1:107" x14ac:dyDescent="0.2">
      <c r="A108">
        <f>ROW(Source!A65)</f>
        <v>65</v>
      </c>
      <c r="B108">
        <v>16697019</v>
      </c>
      <c r="C108">
        <v>16697531</v>
      </c>
      <c r="D108">
        <v>15247680</v>
      </c>
      <c r="E108">
        <v>1</v>
      </c>
      <c r="F108">
        <v>1</v>
      </c>
      <c r="G108">
        <v>1</v>
      </c>
      <c r="H108">
        <v>2</v>
      </c>
      <c r="I108" t="s">
        <v>1050</v>
      </c>
      <c r="J108" t="s">
        <v>1051</v>
      </c>
      <c r="K108" t="s">
        <v>1052</v>
      </c>
      <c r="L108">
        <v>1368</v>
      </c>
      <c r="N108">
        <v>1011</v>
      </c>
      <c r="O108" t="s">
        <v>1014</v>
      </c>
      <c r="P108" t="s">
        <v>1014</v>
      </c>
      <c r="Q108">
        <v>1</v>
      </c>
      <c r="W108">
        <v>0</v>
      </c>
      <c r="X108">
        <v>-1718674368</v>
      </c>
      <c r="Y108">
        <v>8.9999999999999993E-3</v>
      </c>
      <c r="AA108">
        <v>0</v>
      </c>
      <c r="AB108">
        <v>734.65</v>
      </c>
      <c r="AC108">
        <v>13.5</v>
      </c>
      <c r="AD108">
        <v>0</v>
      </c>
      <c r="AE108">
        <v>0</v>
      </c>
      <c r="AF108">
        <v>111.99</v>
      </c>
      <c r="AG108">
        <v>13.5</v>
      </c>
      <c r="AH108">
        <v>0</v>
      </c>
      <c r="AI108">
        <v>1</v>
      </c>
      <c r="AJ108">
        <v>6.56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0.03</v>
      </c>
      <c r="AU108" t="s">
        <v>117</v>
      </c>
      <c r="AV108">
        <v>0</v>
      </c>
      <c r="AW108">
        <v>2</v>
      </c>
      <c r="AX108">
        <v>16697547</v>
      </c>
      <c r="AY108">
        <v>1</v>
      </c>
      <c r="AZ108">
        <v>0</v>
      </c>
      <c r="BA108">
        <v>112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Y108*Source!I65</f>
        <v>3.5999999999999997E-2</v>
      </c>
      <c r="CY108">
        <f>AB108</f>
        <v>734.65</v>
      </c>
      <c r="CZ108">
        <f>AF108</f>
        <v>111.99</v>
      </c>
      <c r="DA108">
        <f>AJ108</f>
        <v>6.56</v>
      </c>
      <c r="DB108">
        <f>ROUND((ROUND(AT108*CZ108,2)*0.3),2)</f>
        <v>1.01</v>
      </c>
      <c r="DC108">
        <f>ROUND((ROUND(AT108*AG108,2)*0.3),2)</f>
        <v>0.12</v>
      </c>
    </row>
    <row r="109" spans="1:107" x14ac:dyDescent="0.2">
      <c r="A109">
        <f>ROW(Source!A65)</f>
        <v>65</v>
      </c>
      <c r="B109">
        <v>16697019</v>
      </c>
      <c r="C109">
        <v>16697531</v>
      </c>
      <c r="D109">
        <v>15249073</v>
      </c>
      <c r="E109">
        <v>1</v>
      </c>
      <c r="F109">
        <v>1</v>
      </c>
      <c r="G109">
        <v>1</v>
      </c>
      <c r="H109">
        <v>2</v>
      </c>
      <c r="I109" t="s">
        <v>1033</v>
      </c>
      <c r="J109" t="s">
        <v>1034</v>
      </c>
      <c r="K109" t="s">
        <v>1035</v>
      </c>
      <c r="L109">
        <v>1368</v>
      </c>
      <c r="N109">
        <v>1011</v>
      </c>
      <c r="O109" t="s">
        <v>1014</v>
      </c>
      <c r="P109" t="s">
        <v>1014</v>
      </c>
      <c r="Q109">
        <v>1</v>
      </c>
      <c r="W109">
        <v>0</v>
      </c>
      <c r="X109">
        <v>1372534845</v>
      </c>
      <c r="Y109">
        <v>6.0000000000000001E-3</v>
      </c>
      <c r="AA109">
        <v>0</v>
      </c>
      <c r="AB109">
        <v>431.06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6.56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0.02</v>
      </c>
      <c r="AU109" t="s">
        <v>117</v>
      </c>
      <c r="AV109">
        <v>0</v>
      </c>
      <c r="AW109">
        <v>2</v>
      </c>
      <c r="AX109">
        <v>16697548</v>
      </c>
      <c r="AY109">
        <v>1</v>
      </c>
      <c r="AZ109">
        <v>0</v>
      </c>
      <c r="BA109">
        <v>113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Y109*Source!I65</f>
        <v>2.4E-2</v>
      </c>
      <c r="CY109">
        <f>AB109</f>
        <v>431.06</v>
      </c>
      <c r="CZ109">
        <f>AF109</f>
        <v>65.709999999999994</v>
      </c>
      <c r="DA109">
        <f>AJ109</f>
        <v>6.56</v>
      </c>
      <c r="DB109">
        <f>ROUND((ROUND(AT109*CZ109,2)*0.3),2)</f>
        <v>0.39</v>
      </c>
      <c r="DC109">
        <f>ROUND((ROUND(AT109*AG109,2)*0.3),2)</f>
        <v>7.0000000000000007E-2</v>
      </c>
    </row>
    <row r="110" spans="1:107" x14ac:dyDescent="0.2">
      <c r="A110">
        <f>ROW(Source!A65)</f>
        <v>65</v>
      </c>
      <c r="B110">
        <v>16697019</v>
      </c>
      <c r="C110">
        <v>16697531</v>
      </c>
      <c r="D110">
        <v>15249377</v>
      </c>
      <c r="E110">
        <v>1</v>
      </c>
      <c r="F110">
        <v>1</v>
      </c>
      <c r="G110">
        <v>1</v>
      </c>
      <c r="H110">
        <v>2</v>
      </c>
      <c r="I110" t="s">
        <v>1036</v>
      </c>
      <c r="J110" t="s">
        <v>1037</v>
      </c>
      <c r="K110" t="s">
        <v>1038</v>
      </c>
      <c r="L110">
        <v>1368</v>
      </c>
      <c r="N110">
        <v>1011</v>
      </c>
      <c r="O110" t="s">
        <v>1014</v>
      </c>
      <c r="P110" t="s">
        <v>1014</v>
      </c>
      <c r="Q110">
        <v>1</v>
      </c>
      <c r="W110">
        <v>0</v>
      </c>
      <c r="X110">
        <v>-353815937</v>
      </c>
      <c r="Y110">
        <v>1.2E-2</v>
      </c>
      <c r="AA110">
        <v>0</v>
      </c>
      <c r="AB110">
        <v>53.14</v>
      </c>
      <c r="AC110">
        <v>0</v>
      </c>
      <c r="AD110">
        <v>0</v>
      </c>
      <c r="AE110">
        <v>0</v>
      </c>
      <c r="AF110">
        <v>8.1</v>
      </c>
      <c r="AG110">
        <v>0</v>
      </c>
      <c r="AH110">
        <v>0</v>
      </c>
      <c r="AI110">
        <v>1</v>
      </c>
      <c r="AJ110">
        <v>6.56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0.04</v>
      </c>
      <c r="AU110" t="s">
        <v>117</v>
      </c>
      <c r="AV110">
        <v>0</v>
      </c>
      <c r="AW110">
        <v>2</v>
      </c>
      <c r="AX110">
        <v>16697549</v>
      </c>
      <c r="AY110">
        <v>1</v>
      </c>
      <c r="AZ110">
        <v>0</v>
      </c>
      <c r="BA110">
        <v>114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Y110*Source!I65</f>
        <v>4.8000000000000001E-2</v>
      </c>
      <c r="CY110">
        <f>AB110</f>
        <v>53.14</v>
      </c>
      <c r="CZ110">
        <f>AF110</f>
        <v>8.1</v>
      </c>
      <c r="DA110">
        <f>AJ110</f>
        <v>6.56</v>
      </c>
      <c r="DB110">
        <f>ROUND((ROUND(AT110*CZ110,2)*0.3),2)</f>
        <v>0.1</v>
      </c>
      <c r="DC110">
        <f>ROUND((ROUND(AT110*AG110,2)*0.3),2)</f>
        <v>0</v>
      </c>
    </row>
    <row r="111" spans="1:107" x14ac:dyDescent="0.2">
      <c r="A111">
        <f>ROW(Source!A65)</f>
        <v>65</v>
      </c>
      <c r="B111">
        <v>16697019</v>
      </c>
      <c r="C111">
        <v>16697531</v>
      </c>
      <c r="D111">
        <v>15167588</v>
      </c>
      <c r="E111">
        <v>1</v>
      </c>
      <c r="F111">
        <v>1</v>
      </c>
      <c r="G111">
        <v>1</v>
      </c>
      <c r="H111">
        <v>3</v>
      </c>
      <c r="I111" t="s">
        <v>1053</v>
      </c>
      <c r="J111" t="s">
        <v>1054</v>
      </c>
      <c r="K111" t="s">
        <v>1055</v>
      </c>
      <c r="L111">
        <v>1346</v>
      </c>
      <c r="N111">
        <v>1009</v>
      </c>
      <c r="O111" t="s">
        <v>279</v>
      </c>
      <c r="P111" t="s">
        <v>279</v>
      </c>
      <c r="Q111">
        <v>1</v>
      </c>
      <c r="W111">
        <v>0</v>
      </c>
      <c r="X111">
        <v>-1088866022</v>
      </c>
      <c r="Y111">
        <v>0</v>
      </c>
      <c r="AA111">
        <v>199.42</v>
      </c>
      <c r="AB111">
        <v>0</v>
      </c>
      <c r="AC111">
        <v>0</v>
      </c>
      <c r="AD111">
        <v>0</v>
      </c>
      <c r="AE111">
        <v>30.4</v>
      </c>
      <c r="AF111">
        <v>0</v>
      </c>
      <c r="AG111">
        <v>0</v>
      </c>
      <c r="AH111">
        <v>0</v>
      </c>
      <c r="AI111">
        <v>6.56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2.3E-2</v>
      </c>
      <c r="AU111" t="s">
        <v>78</v>
      </c>
      <c r="AV111">
        <v>0</v>
      </c>
      <c r="AW111">
        <v>2</v>
      </c>
      <c r="AX111">
        <v>16697550</v>
      </c>
      <c r="AY111">
        <v>1</v>
      </c>
      <c r="AZ111">
        <v>0</v>
      </c>
      <c r="BA111">
        <v>115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Y111*Source!I65</f>
        <v>0</v>
      </c>
      <c r="CY111">
        <f t="shared" ref="CY111:CY118" si="11">AA111</f>
        <v>199.42</v>
      </c>
      <c r="CZ111">
        <f t="shared" ref="CZ111:CZ118" si="12">AE111</f>
        <v>30.4</v>
      </c>
      <c r="DA111">
        <f t="shared" ref="DA111:DA118" si="13">AI111</f>
        <v>6.56</v>
      </c>
      <c r="DB111">
        <f t="shared" ref="DB111:DB118" si="14">ROUND((ROUND(AT111*CZ111,2)*0),2)</f>
        <v>0</v>
      </c>
      <c r="DC111">
        <f t="shared" ref="DC111:DC118" si="15">ROUND((ROUND(AT111*AG111,2)*0),2)</f>
        <v>0</v>
      </c>
    </row>
    <row r="112" spans="1:107" x14ac:dyDescent="0.2">
      <c r="A112">
        <f>ROW(Source!A65)</f>
        <v>65</v>
      </c>
      <c r="B112">
        <v>16697019</v>
      </c>
      <c r="C112">
        <v>16697531</v>
      </c>
      <c r="D112">
        <v>15170074</v>
      </c>
      <c r="E112">
        <v>1</v>
      </c>
      <c r="F112">
        <v>1</v>
      </c>
      <c r="G112">
        <v>1</v>
      </c>
      <c r="H112">
        <v>3</v>
      </c>
      <c r="I112" t="s">
        <v>1056</v>
      </c>
      <c r="J112" t="s">
        <v>1057</v>
      </c>
      <c r="K112" t="s">
        <v>1058</v>
      </c>
      <c r="L112">
        <v>1355</v>
      </c>
      <c r="N112">
        <v>1010</v>
      </c>
      <c r="O112" t="s">
        <v>593</v>
      </c>
      <c r="P112" t="s">
        <v>593</v>
      </c>
      <c r="Q112">
        <v>100</v>
      </c>
      <c r="W112">
        <v>0</v>
      </c>
      <c r="X112">
        <v>1794244060</v>
      </c>
      <c r="Y112">
        <v>0</v>
      </c>
      <c r="AA112">
        <v>564.16</v>
      </c>
      <c r="AB112">
        <v>0</v>
      </c>
      <c r="AC112">
        <v>0</v>
      </c>
      <c r="AD112">
        <v>0</v>
      </c>
      <c r="AE112">
        <v>86</v>
      </c>
      <c r="AF112">
        <v>0</v>
      </c>
      <c r="AG112">
        <v>0</v>
      </c>
      <c r="AH112">
        <v>0</v>
      </c>
      <c r="AI112">
        <v>6.56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4.1000000000000002E-2</v>
      </c>
      <c r="AU112" t="s">
        <v>78</v>
      </c>
      <c r="AV112">
        <v>0</v>
      </c>
      <c r="AW112">
        <v>2</v>
      </c>
      <c r="AX112">
        <v>16697551</v>
      </c>
      <c r="AY112">
        <v>1</v>
      </c>
      <c r="AZ112">
        <v>0</v>
      </c>
      <c r="BA112">
        <v>116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Y112*Source!I65</f>
        <v>0</v>
      </c>
      <c r="CY112">
        <f t="shared" si="11"/>
        <v>564.16</v>
      </c>
      <c r="CZ112">
        <f t="shared" si="12"/>
        <v>86</v>
      </c>
      <c r="DA112">
        <f t="shared" si="13"/>
        <v>6.56</v>
      </c>
      <c r="DB112">
        <f t="shared" si="14"/>
        <v>0</v>
      </c>
      <c r="DC112">
        <f t="shared" si="15"/>
        <v>0</v>
      </c>
    </row>
    <row r="113" spans="1:107" x14ac:dyDescent="0.2">
      <c r="A113">
        <f>ROW(Source!A65)</f>
        <v>65</v>
      </c>
      <c r="B113">
        <v>16697019</v>
      </c>
      <c r="C113">
        <v>16697531</v>
      </c>
      <c r="D113">
        <v>15203834</v>
      </c>
      <c r="E113">
        <v>1</v>
      </c>
      <c r="F113">
        <v>1</v>
      </c>
      <c r="G113">
        <v>1</v>
      </c>
      <c r="H113">
        <v>3</v>
      </c>
      <c r="I113" t="s">
        <v>1059</v>
      </c>
      <c r="J113" t="s">
        <v>1060</v>
      </c>
      <c r="K113" t="s">
        <v>1061</v>
      </c>
      <c r="L113">
        <v>1346</v>
      </c>
      <c r="N113">
        <v>1009</v>
      </c>
      <c r="O113" t="s">
        <v>279</v>
      </c>
      <c r="P113" t="s">
        <v>279</v>
      </c>
      <c r="Q113">
        <v>1</v>
      </c>
      <c r="W113">
        <v>0</v>
      </c>
      <c r="X113">
        <v>210558753</v>
      </c>
      <c r="Y113">
        <v>0</v>
      </c>
      <c r="AA113">
        <v>187.62</v>
      </c>
      <c r="AB113">
        <v>0</v>
      </c>
      <c r="AC113">
        <v>0</v>
      </c>
      <c r="AD113">
        <v>0</v>
      </c>
      <c r="AE113">
        <v>28.6</v>
      </c>
      <c r="AF113">
        <v>0</v>
      </c>
      <c r="AG113">
        <v>0</v>
      </c>
      <c r="AH113">
        <v>0</v>
      </c>
      <c r="AI113">
        <v>6.56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0.2</v>
      </c>
      <c r="AU113" t="s">
        <v>78</v>
      </c>
      <c r="AV113">
        <v>0</v>
      </c>
      <c r="AW113">
        <v>2</v>
      </c>
      <c r="AX113">
        <v>16697552</v>
      </c>
      <c r="AY113">
        <v>1</v>
      </c>
      <c r="AZ113">
        <v>0</v>
      </c>
      <c r="BA113">
        <v>117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Y113*Source!I65</f>
        <v>0</v>
      </c>
      <c r="CY113">
        <f t="shared" si="11"/>
        <v>187.62</v>
      </c>
      <c r="CZ113">
        <f t="shared" si="12"/>
        <v>28.6</v>
      </c>
      <c r="DA113">
        <f t="shared" si="13"/>
        <v>6.56</v>
      </c>
      <c r="DB113">
        <f t="shared" si="14"/>
        <v>0</v>
      </c>
      <c r="DC113">
        <f t="shared" si="15"/>
        <v>0</v>
      </c>
    </row>
    <row r="114" spans="1:107" x14ac:dyDescent="0.2">
      <c r="A114">
        <f>ROW(Source!A65)</f>
        <v>65</v>
      </c>
      <c r="B114">
        <v>16697019</v>
      </c>
      <c r="C114">
        <v>16697531</v>
      </c>
      <c r="D114">
        <v>15217463</v>
      </c>
      <c r="E114">
        <v>1</v>
      </c>
      <c r="F114">
        <v>1</v>
      </c>
      <c r="G114">
        <v>1</v>
      </c>
      <c r="H114">
        <v>3</v>
      </c>
      <c r="I114" t="s">
        <v>1062</v>
      </c>
      <c r="J114" t="s">
        <v>1063</v>
      </c>
      <c r="K114" t="s">
        <v>1064</v>
      </c>
      <c r="L114">
        <v>1358</v>
      </c>
      <c r="N114">
        <v>1010</v>
      </c>
      <c r="O114" t="s">
        <v>598</v>
      </c>
      <c r="P114" t="s">
        <v>598</v>
      </c>
      <c r="Q114">
        <v>10</v>
      </c>
      <c r="W114">
        <v>0</v>
      </c>
      <c r="X114">
        <v>1386890308</v>
      </c>
      <c r="Y114">
        <v>0</v>
      </c>
      <c r="AA114">
        <v>255.84</v>
      </c>
      <c r="AB114">
        <v>0</v>
      </c>
      <c r="AC114">
        <v>0</v>
      </c>
      <c r="AD114">
        <v>0</v>
      </c>
      <c r="AE114">
        <v>39</v>
      </c>
      <c r="AF114">
        <v>0</v>
      </c>
      <c r="AG114">
        <v>0</v>
      </c>
      <c r="AH114">
        <v>0</v>
      </c>
      <c r="AI114">
        <v>6.56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0.1</v>
      </c>
      <c r="AU114" t="s">
        <v>78</v>
      </c>
      <c r="AV114">
        <v>0</v>
      </c>
      <c r="AW114">
        <v>2</v>
      </c>
      <c r="AX114">
        <v>16697553</v>
      </c>
      <c r="AY114">
        <v>1</v>
      </c>
      <c r="AZ114">
        <v>0</v>
      </c>
      <c r="BA114">
        <v>118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Y114*Source!I65</f>
        <v>0</v>
      </c>
      <c r="CY114">
        <f t="shared" si="11"/>
        <v>255.84</v>
      </c>
      <c r="CZ114">
        <f t="shared" si="12"/>
        <v>39</v>
      </c>
      <c r="DA114">
        <f t="shared" si="13"/>
        <v>6.56</v>
      </c>
      <c r="DB114">
        <f t="shared" si="14"/>
        <v>0</v>
      </c>
      <c r="DC114">
        <f t="shared" si="15"/>
        <v>0</v>
      </c>
    </row>
    <row r="115" spans="1:107" x14ac:dyDescent="0.2">
      <c r="A115">
        <f>ROW(Source!A65)</f>
        <v>65</v>
      </c>
      <c r="B115">
        <v>16697019</v>
      </c>
      <c r="C115">
        <v>16697531</v>
      </c>
      <c r="D115">
        <v>15217585</v>
      </c>
      <c r="E115">
        <v>1</v>
      </c>
      <c r="F115">
        <v>1</v>
      </c>
      <c r="G115">
        <v>1</v>
      </c>
      <c r="H115">
        <v>3</v>
      </c>
      <c r="I115" t="s">
        <v>1065</v>
      </c>
      <c r="J115" t="s">
        <v>1066</v>
      </c>
      <c r="K115" t="s">
        <v>1067</v>
      </c>
      <c r="L115">
        <v>1356</v>
      </c>
      <c r="N115">
        <v>1010</v>
      </c>
      <c r="O115" t="s">
        <v>268</v>
      </c>
      <c r="P115" t="s">
        <v>268</v>
      </c>
      <c r="Q115">
        <v>1000</v>
      </c>
      <c r="W115">
        <v>0</v>
      </c>
      <c r="X115">
        <v>40709342</v>
      </c>
      <c r="Y115">
        <v>0</v>
      </c>
      <c r="AA115">
        <v>1771.2</v>
      </c>
      <c r="AB115">
        <v>0</v>
      </c>
      <c r="AC115">
        <v>0</v>
      </c>
      <c r="AD115">
        <v>0</v>
      </c>
      <c r="AE115">
        <v>270</v>
      </c>
      <c r="AF115">
        <v>0</v>
      </c>
      <c r="AG115">
        <v>0</v>
      </c>
      <c r="AH115">
        <v>0</v>
      </c>
      <c r="AI115">
        <v>6.56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2.1000000000000001E-2</v>
      </c>
      <c r="AU115" t="s">
        <v>78</v>
      </c>
      <c r="AV115">
        <v>0</v>
      </c>
      <c r="AW115">
        <v>2</v>
      </c>
      <c r="AX115">
        <v>16697554</v>
      </c>
      <c r="AY115">
        <v>1</v>
      </c>
      <c r="AZ115">
        <v>0</v>
      </c>
      <c r="BA115">
        <v>119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Y115*Source!I65</f>
        <v>0</v>
      </c>
      <c r="CY115">
        <f t="shared" si="11"/>
        <v>1771.2</v>
      </c>
      <c r="CZ115">
        <f t="shared" si="12"/>
        <v>270</v>
      </c>
      <c r="DA115">
        <f t="shared" si="13"/>
        <v>6.56</v>
      </c>
      <c r="DB115">
        <f t="shared" si="14"/>
        <v>0</v>
      </c>
      <c r="DC115">
        <f t="shared" si="15"/>
        <v>0</v>
      </c>
    </row>
    <row r="116" spans="1:107" x14ac:dyDescent="0.2">
      <c r="A116">
        <f>ROW(Source!A65)</f>
        <v>65</v>
      </c>
      <c r="B116">
        <v>16697019</v>
      </c>
      <c r="C116">
        <v>16697531</v>
      </c>
      <c r="D116">
        <v>15221284</v>
      </c>
      <c r="E116">
        <v>1</v>
      </c>
      <c r="F116">
        <v>1</v>
      </c>
      <c r="G116">
        <v>1</v>
      </c>
      <c r="H116">
        <v>3</v>
      </c>
      <c r="I116" t="s">
        <v>1068</v>
      </c>
      <c r="J116" t="s">
        <v>1069</v>
      </c>
      <c r="K116" t="s">
        <v>1070</v>
      </c>
      <c r="L116">
        <v>1355</v>
      </c>
      <c r="N116">
        <v>1010</v>
      </c>
      <c r="O116" t="s">
        <v>593</v>
      </c>
      <c r="P116" t="s">
        <v>593</v>
      </c>
      <c r="Q116">
        <v>100</v>
      </c>
      <c r="W116">
        <v>0</v>
      </c>
      <c r="X116">
        <v>-552597123</v>
      </c>
      <c r="Y116">
        <v>0</v>
      </c>
      <c r="AA116">
        <v>3463.68</v>
      </c>
      <c r="AB116">
        <v>0</v>
      </c>
      <c r="AC116">
        <v>0</v>
      </c>
      <c r="AD116">
        <v>0</v>
      </c>
      <c r="AE116">
        <v>528</v>
      </c>
      <c r="AF116">
        <v>0</v>
      </c>
      <c r="AG116">
        <v>0</v>
      </c>
      <c r="AH116">
        <v>0</v>
      </c>
      <c r="AI116">
        <v>6.56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4.1000000000000002E-2</v>
      </c>
      <c r="AU116" t="s">
        <v>78</v>
      </c>
      <c r="AV116">
        <v>0</v>
      </c>
      <c r="AW116">
        <v>2</v>
      </c>
      <c r="AX116">
        <v>16697555</v>
      </c>
      <c r="AY116">
        <v>1</v>
      </c>
      <c r="AZ116">
        <v>0</v>
      </c>
      <c r="BA116">
        <v>120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Y116*Source!I65</f>
        <v>0</v>
      </c>
      <c r="CY116">
        <f t="shared" si="11"/>
        <v>3463.68</v>
      </c>
      <c r="CZ116">
        <f t="shared" si="12"/>
        <v>528</v>
      </c>
      <c r="DA116">
        <f t="shared" si="13"/>
        <v>6.56</v>
      </c>
      <c r="DB116">
        <f t="shared" si="14"/>
        <v>0</v>
      </c>
      <c r="DC116">
        <f t="shared" si="15"/>
        <v>0</v>
      </c>
    </row>
    <row r="117" spans="1:107" x14ac:dyDescent="0.2">
      <c r="A117">
        <f>ROW(Source!A65)</f>
        <v>65</v>
      </c>
      <c r="B117">
        <v>16697019</v>
      </c>
      <c r="C117">
        <v>16697531</v>
      </c>
      <c r="D117">
        <v>15233312</v>
      </c>
      <c r="E117">
        <v>1</v>
      </c>
      <c r="F117">
        <v>1</v>
      </c>
      <c r="G117">
        <v>1</v>
      </c>
      <c r="H117">
        <v>3</v>
      </c>
      <c r="I117" t="s">
        <v>1071</v>
      </c>
      <c r="J117" t="s">
        <v>1072</v>
      </c>
      <c r="K117" t="s">
        <v>1073</v>
      </c>
      <c r="L117">
        <v>1346</v>
      </c>
      <c r="N117">
        <v>1009</v>
      </c>
      <c r="O117" t="s">
        <v>279</v>
      </c>
      <c r="P117" t="s">
        <v>279</v>
      </c>
      <c r="Q117">
        <v>1</v>
      </c>
      <c r="W117">
        <v>0</v>
      </c>
      <c r="X117">
        <v>1584075688</v>
      </c>
      <c r="Y117">
        <v>0</v>
      </c>
      <c r="AA117">
        <v>234.19</v>
      </c>
      <c r="AB117">
        <v>0</v>
      </c>
      <c r="AC117">
        <v>0</v>
      </c>
      <c r="AD117">
        <v>0</v>
      </c>
      <c r="AE117">
        <v>35.700000000000003</v>
      </c>
      <c r="AF117">
        <v>0</v>
      </c>
      <c r="AG117">
        <v>0</v>
      </c>
      <c r="AH117">
        <v>0</v>
      </c>
      <c r="AI117">
        <v>6.56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0.14399999999999999</v>
      </c>
      <c r="AU117" t="s">
        <v>78</v>
      </c>
      <c r="AV117">
        <v>0</v>
      </c>
      <c r="AW117">
        <v>2</v>
      </c>
      <c r="AX117">
        <v>16697556</v>
      </c>
      <c r="AY117">
        <v>1</v>
      </c>
      <c r="AZ117">
        <v>0</v>
      </c>
      <c r="BA117">
        <v>121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Y117*Source!I65</f>
        <v>0</v>
      </c>
      <c r="CY117">
        <f t="shared" si="11"/>
        <v>234.19</v>
      </c>
      <c r="CZ117">
        <f t="shared" si="12"/>
        <v>35.700000000000003</v>
      </c>
      <c r="DA117">
        <f t="shared" si="13"/>
        <v>6.56</v>
      </c>
      <c r="DB117">
        <f t="shared" si="14"/>
        <v>0</v>
      </c>
      <c r="DC117">
        <f t="shared" si="15"/>
        <v>0</v>
      </c>
    </row>
    <row r="118" spans="1:107" x14ac:dyDescent="0.2">
      <c r="A118">
        <f>ROW(Source!A65)</f>
        <v>65</v>
      </c>
      <c r="B118">
        <v>16697019</v>
      </c>
      <c r="C118">
        <v>16697531</v>
      </c>
      <c r="D118">
        <v>15164559</v>
      </c>
      <c r="E118">
        <v>17</v>
      </c>
      <c r="F118">
        <v>1</v>
      </c>
      <c r="G118">
        <v>1</v>
      </c>
      <c r="H118">
        <v>3</v>
      </c>
      <c r="I118" t="s">
        <v>1074</v>
      </c>
      <c r="J118" t="s">
        <v>6</v>
      </c>
      <c r="K118" t="s">
        <v>1075</v>
      </c>
      <c r="L118">
        <v>1374</v>
      </c>
      <c r="N118">
        <v>1013</v>
      </c>
      <c r="O118" t="s">
        <v>1076</v>
      </c>
      <c r="P118" t="s">
        <v>1076</v>
      </c>
      <c r="Q118">
        <v>1</v>
      </c>
      <c r="W118">
        <v>0</v>
      </c>
      <c r="X118">
        <v>-1731369543</v>
      </c>
      <c r="Y118">
        <v>0</v>
      </c>
      <c r="AA118">
        <v>1</v>
      </c>
      <c r="AB118">
        <v>0</v>
      </c>
      <c r="AC118">
        <v>0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0.54</v>
      </c>
      <c r="AU118" t="s">
        <v>78</v>
      </c>
      <c r="AV118">
        <v>0</v>
      </c>
      <c r="AW118">
        <v>2</v>
      </c>
      <c r="AX118">
        <v>16697557</v>
      </c>
      <c r="AY118">
        <v>1</v>
      </c>
      <c r="AZ118">
        <v>0</v>
      </c>
      <c r="BA118">
        <v>122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Y118*Source!I65</f>
        <v>0</v>
      </c>
      <c r="CY118">
        <f t="shared" si="11"/>
        <v>1</v>
      </c>
      <c r="CZ118">
        <f t="shared" si="12"/>
        <v>1</v>
      </c>
      <c r="DA118">
        <f t="shared" si="13"/>
        <v>1</v>
      </c>
      <c r="DB118">
        <f t="shared" si="14"/>
        <v>0</v>
      </c>
      <c r="DC118">
        <f t="shared" si="15"/>
        <v>0</v>
      </c>
    </row>
    <row r="119" spans="1:107" x14ac:dyDescent="0.2">
      <c r="A119">
        <f>ROW(Source!A66)</f>
        <v>66</v>
      </c>
      <c r="B119">
        <v>16697018</v>
      </c>
      <c r="C119">
        <v>16697558</v>
      </c>
      <c r="D119">
        <v>15430767</v>
      </c>
      <c r="E119">
        <v>1</v>
      </c>
      <c r="F119">
        <v>1</v>
      </c>
      <c r="G119">
        <v>1</v>
      </c>
      <c r="H119">
        <v>1</v>
      </c>
      <c r="I119" t="s">
        <v>1008</v>
      </c>
      <c r="J119" t="s">
        <v>6</v>
      </c>
      <c r="K119" t="s">
        <v>1009</v>
      </c>
      <c r="L119">
        <v>1191</v>
      </c>
      <c r="N119">
        <v>1013</v>
      </c>
      <c r="O119" t="s">
        <v>1010</v>
      </c>
      <c r="P119" t="s">
        <v>1010</v>
      </c>
      <c r="Q119">
        <v>1</v>
      </c>
      <c r="W119">
        <v>0</v>
      </c>
      <c r="X119">
        <v>-400197608</v>
      </c>
      <c r="Y119">
        <v>37.799999999999997</v>
      </c>
      <c r="AA119">
        <v>0</v>
      </c>
      <c r="AB119">
        <v>0</v>
      </c>
      <c r="AC119">
        <v>0</v>
      </c>
      <c r="AD119">
        <v>8.5299999999999994</v>
      </c>
      <c r="AE119">
        <v>0</v>
      </c>
      <c r="AF119">
        <v>0</v>
      </c>
      <c r="AG119">
        <v>0</v>
      </c>
      <c r="AH119">
        <v>8.5299999999999994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37.799999999999997</v>
      </c>
      <c r="AU119" t="s">
        <v>6</v>
      </c>
      <c r="AV119">
        <v>1</v>
      </c>
      <c r="AW119">
        <v>2</v>
      </c>
      <c r="AX119">
        <v>16697560</v>
      </c>
      <c r="AY119">
        <v>1</v>
      </c>
      <c r="AZ119">
        <v>0</v>
      </c>
      <c r="BA119">
        <v>123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Y119*Source!I66</f>
        <v>76.73399999999998</v>
      </c>
      <c r="CY119">
        <f>AD119</f>
        <v>8.5299999999999994</v>
      </c>
      <c r="CZ119">
        <f>AH119</f>
        <v>8.5299999999999994</v>
      </c>
      <c r="DA119">
        <f>AL119</f>
        <v>1</v>
      </c>
      <c r="DB119">
        <f t="shared" ref="DB119:DB150" si="16">ROUND(ROUND(AT119*CZ119,2),2)</f>
        <v>322.43</v>
      </c>
      <c r="DC119">
        <f t="shared" ref="DC119:DC150" si="17">ROUND(ROUND(AT119*AG119,2),2)</f>
        <v>0</v>
      </c>
    </row>
    <row r="120" spans="1:107" x14ac:dyDescent="0.2">
      <c r="A120">
        <f>ROW(Source!A67)</f>
        <v>67</v>
      </c>
      <c r="B120">
        <v>16697019</v>
      </c>
      <c r="C120">
        <v>16697558</v>
      </c>
      <c r="D120">
        <v>15430767</v>
      </c>
      <c r="E120">
        <v>1</v>
      </c>
      <c r="F120">
        <v>1</v>
      </c>
      <c r="G120">
        <v>1</v>
      </c>
      <c r="H120">
        <v>1</v>
      </c>
      <c r="I120" t="s">
        <v>1008</v>
      </c>
      <c r="J120" t="s">
        <v>6</v>
      </c>
      <c r="K120" t="s">
        <v>1009</v>
      </c>
      <c r="L120">
        <v>1191</v>
      </c>
      <c r="N120">
        <v>1013</v>
      </c>
      <c r="O120" t="s">
        <v>1010</v>
      </c>
      <c r="P120" t="s">
        <v>1010</v>
      </c>
      <c r="Q120">
        <v>1</v>
      </c>
      <c r="W120">
        <v>0</v>
      </c>
      <c r="X120">
        <v>-400197608</v>
      </c>
      <c r="Y120">
        <v>37.799999999999997</v>
      </c>
      <c r="AA120">
        <v>0</v>
      </c>
      <c r="AB120">
        <v>0</v>
      </c>
      <c r="AC120">
        <v>0</v>
      </c>
      <c r="AD120">
        <v>55.96</v>
      </c>
      <c r="AE120">
        <v>0</v>
      </c>
      <c r="AF120">
        <v>0</v>
      </c>
      <c r="AG120">
        <v>0</v>
      </c>
      <c r="AH120">
        <v>8.5299999999999994</v>
      </c>
      <c r="AI120">
        <v>1</v>
      </c>
      <c r="AJ120">
        <v>1</v>
      </c>
      <c r="AK120">
        <v>1</v>
      </c>
      <c r="AL120">
        <v>6.56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37.799999999999997</v>
      </c>
      <c r="AU120" t="s">
        <v>6</v>
      </c>
      <c r="AV120">
        <v>1</v>
      </c>
      <c r="AW120">
        <v>2</v>
      </c>
      <c r="AX120">
        <v>16697560</v>
      </c>
      <c r="AY120">
        <v>1</v>
      </c>
      <c r="AZ120">
        <v>0</v>
      </c>
      <c r="BA120">
        <v>124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Y120*Source!I67</f>
        <v>76.73399999999998</v>
      </c>
      <c r="CY120">
        <f>AD120</f>
        <v>55.96</v>
      </c>
      <c r="CZ120">
        <f>AH120</f>
        <v>8.5299999999999994</v>
      </c>
      <c r="DA120">
        <f>AL120</f>
        <v>6.56</v>
      </c>
      <c r="DB120">
        <f t="shared" si="16"/>
        <v>322.43</v>
      </c>
      <c r="DC120">
        <f t="shared" si="17"/>
        <v>0</v>
      </c>
    </row>
    <row r="121" spans="1:107" x14ac:dyDescent="0.2">
      <c r="A121">
        <f>ROW(Source!A68)</f>
        <v>68</v>
      </c>
      <c r="B121">
        <v>16697018</v>
      </c>
      <c r="C121">
        <v>16697561</v>
      </c>
      <c r="D121">
        <v>15430767</v>
      </c>
      <c r="E121">
        <v>1</v>
      </c>
      <c r="F121">
        <v>1</v>
      </c>
      <c r="G121">
        <v>1</v>
      </c>
      <c r="H121">
        <v>1</v>
      </c>
      <c r="I121" t="s">
        <v>1008</v>
      </c>
      <c r="J121" t="s">
        <v>6</v>
      </c>
      <c r="K121" t="s">
        <v>1009</v>
      </c>
      <c r="L121">
        <v>1191</v>
      </c>
      <c r="N121">
        <v>1013</v>
      </c>
      <c r="O121" t="s">
        <v>1010</v>
      </c>
      <c r="P121" t="s">
        <v>1010</v>
      </c>
      <c r="Q121">
        <v>1</v>
      </c>
      <c r="W121">
        <v>0</v>
      </c>
      <c r="X121">
        <v>-400197608</v>
      </c>
      <c r="Y121">
        <v>36.71</v>
      </c>
      <c r="AA121">
        <v>0</v>
      </c>
      <c r="AB121">
        <v>0</v>
      </c>
      <c r="AC121">
        <v>0</v>
      </c>
      <c r="AD121">
        <v>8.5299999999999994</v>
      </c>
      <c r="AE121">
        <v>0</v>
      </c>
      <c r="AF121">
        <v>0</v>
      </c>
      <c r="AG121">
        <v>0</v>
      </c>
      <c r="AH121">
        <v>8.5299999999999994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36.71</v>
      </c>
      <c r="AU121" t="s">
        <v>6</v>
      </c>
      <c r="AV121">
        <v>1</v>
      </c>
      <c r="AW121">
        <v>2</v>
      </c>
      <c r="AX121">
        <v>16697566</v>
      </c>
      <c r="AY121">
        <v>1</v>
      </c>
      <c r="AZ121">
        <v>0</v>
      </c>
      <c r="BA121">
        <v>125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Y121*Source!I68</f>
        <v>6.2407000000000004</v>
      </c>
      <c r="CY121">
        <f>AD121</f>
        <v>8.5299999999999994</v>
      </c>
      <c r="CZ121">
        <f>AH121</f>
        <v>8.5299999999999994</v>
      </c>
      <c r="DA121">
        <f>AL121</f>
        <v>1</v>
      </c>
      <c r="DB121">
        <f t="shared" si="16"/>
        <v>313.14</v>
      </c>
      <c r="DC121">
        <f t="shared" si="17"/>
        <v>0</v>
      </c>
    </row>
    <row r="122" spans="1:107" x14ac:dyDescent="0.2">
      <c r="A122">
        <f>ROW(Source!A68)</f>
        <v>68</v>
      </c>
      <c r="B122">
        <v>16697018</v>
      </c>
      <c r="C122">
        <v>16697561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1020</v>
      </c>
      <c r="J122" t="s">
        <v>6</v>
      </c>
      <c r="K122" t="s">
        <v>1021</v>
      </c>
      <c r="L122">
        <v>1191</v>
      </c>
      <c r="N122">
        <v>1013</v>
      </c>
      <c r="O122" t="s">
        <v>1010</v>
      </c>
      <c r="P122" t="s">
        <v>1010</v>
      </c>
      <c r="Q122">
        <v>1</v>
      </c>
      <c r="W122">
        <v>0</v>
      </c>
      <c r="X122">
        <v>-1417349443</v>
      </c>
      <c r="Y122">
        <v>7.0000000000000007E-2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7.0000000000000007E-2</v>
      </c>
      <c r="AU122" t="s">
        <v>6</v>
      </c>
      <c r="AV122">
        <v>2</v>
      </c>
      <c r="AW122">
        <v>2</v>
      </c>
      <c r="AX122">
        <v>16697567</v>
      </c>
      <c r="AY122">
        <v>1</v>
      </c>
      <c r="AZ122">
        <v>0</v>
      </c>
      <c r="BA122">
        <v>126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Y122*Source!I68</f>
        <v>1.1900000000000003E-2</v>
      </c>
      <c r="CY122">
        <f>AD122</f>
        <v>0</v>
      </c>
      <c r="CZ122">
        <f>AH122</f>
        <v>0</v>
      </c>
      <c r="DA122">
        <f>AL122</f>
        <v>1</v>
      </c>
      <c r="DB122">
        <f t="shared" si="16"/>
        <v>0</v>
      </c>
      <c r="DC122">
        <f t="shared" si="17"/>
        <v>0</v>
      </c>
    </row>
    <row r="123" spans="1:107" x14ac:dyDescent="0.2">
      <c r="A123">
        <f>ROW(Source!A68)</f>
        <v>68</v>
      </c>
      <c r="B123">
        <v>16697018</v>
      </c>
      <c r="C123">
        <v>16697561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1022</v>
      </c>
      <c r="J123" t="s">
        <v>1023</v>
      </c>
      <c r="K123" t="s">
        <v>1024</v>
      </c>
      <c r="L123">
        <v>1368</v>
      </c>
      <c r="N123">
        <v>1011</v>
      </c>
      <c r="O123" t="s">
        <v>1014</v>
      </c>
      <c r="P123" t="s">
        <v>1014</v>
      </c>
      <c r="Q123">
        <v>1</v>
      </c>
      <c r="W123">
        <v>0</v>
      </c>
      <c r="X123">
        <v>1188625873</v>
      </c>
      <c r="Y123">
        <v>7.0000000000000007E-2</v>
      </c>
      <c r="AA123">
        <v>0</v>
      </c>
      <c r="AB123">
        <v>31.26</v>
      </c>
      <c r="AC123">
        <v>13.5</v>
      </c>
      <c r="AD123">
        <v>0</v>
      </c>
      <c r="AE123">
        <v>0</v>
      </c>
      <c r="AF123">
        <v>31.26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7.0000000000000007E-2</v>
      </c>
      <c r="AU123" t="s">
        <v>6</v>
      </c>
      <c r="AV123">
        <v>0</v>
      </c>
      <c r="AW123">
        <v>2</v>
      </c>
      <c r="AX123">
        <v>16697568</v>
      </c>
      <c r="AY123">
        <v>1</v>
      </c>
      <c r="AZ123">
        <v>0</v>
      </c>
      <c r="BA123">
        <v>127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Y123*Source!I68</f>
        <v>1.1900000000000003E-2</v>
      </c>
      <c r="CY123">
        <f>AB123</f>
        <v>31.26</v>
      </c>
      <c r="CZ123">
        <f>AF123</f>
        <v>31.26</v>
      </c>
      <c r="DA123">
        <f>AJ123</f>
        <v>1</v>
      </c>
      <c r="DB123">
        <f t="shared" si="16"/>
        <v>2.19</v>
      </c>
      <c r="DC123">
        <f t="shared" si="17"/>
        <v>0.95</v>
      </c>
    </row>
    <row r="124" spans="1:107" x14ac:dyDescent="0.2">
      <c r="A124">
        <f>ROW(Source!A68)</f>
        <v>68</v>
      </c>
      <c r="B124">
        <v>16697018</v>
      </c>
      <c r="C124">
        <v>16697561</v>
      </c>
      <c r="D124">
        <v>15164566</v>
      </c>
      <c r="E124">
        <v>17</v>
      </c>
      <c r="F124">
        <v>1</v>
      </c>
      <c r="G124">
        <v>1</v>
      </c>
      <c r="H124">
        <v>3</v>
      </c>
      <c r="I124" t="s">
        <v>24</v>
      </c>
      <c r="J124" t="s">
        <v>6</v>
      </c>
      <c r="K124" t="s">
        <v>25</v>
      </c>
      <c r="L124">
        <v>1348</v>
      </c>
      <c r="N124">
        <v>1009</v>
      </c>
      <c r="O124" t="s">
        <v>26</v>
      </c>
      <c r="P124" t="s">
        <v>26</v>
      </c>
      <c r="Q124">
        <v>1000</v>
      </c>
      <c r="W124">
        <v>0</v>
      </c>
      <c r="X124">
        <v>-66286256</v>
      </c>
      <c r="Y124">
        <v>0.22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</v>
      </c>
      <c r="AT124">
        <v>0.22</v>
      </c>
      <c r="AU124" t="s">
        <v>6</v>
      </c>
      <c r="AV124">
        <v>0</v>
      </c>
      <c r="AW124">
        <v>2</v>
      </c>
      <c r="AX124">
        <v>16697569</v>
      </c>
      <c r="AY124">
        <v>1</v>
      </c>
      <c r="AZ124">
        <v>0</v>
      </c>
      <c r="BA124">
        <v>128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Y124*Source!I68</f>
        <v>3.7400000000000003E-2</v>
      </c>
      <c r="CY124">
        <f>AA124</f>
        <v>0</v>
      </c>
      <c r="CZ124">
        <f>AE124</f>
        <v>0</v>
      </c>
      <c r="DA124">
        <f>AI124</f>
        <v>1</v>
      </c>
      <c r="DB124">
        <f t="shared" si="16"/>
        <v>0</v>
      </c>
      <c r="DC124">
        <f t="shared" si="17"/>
        <v>0</v>
      </c>
    </row>
    <row r="125" spans="1:107" x14ac:dyDescent="0.2">
      <c r="A125">
        <f>ROW(Source!A69)</f>
        <v>69</v>
      </c>
      <c r="B125">
        <v>16697019</v>
      </c>
      <c r="C125">
        <v>16697561</v>
      </c>
      <c r="D125">
        <v>15430767</v>
      </c>
      <c r="E125">
        <v>1</v>
      </c>
      <c r="F125">
        <v>1</v>
      </c>
      <c r="G125">
        <v>1</v>
      </c>
      <c r="H125">
        <v>1</v>
      </c>
      <c r="I125" t="s">
        <v>1008</v>
      </c>
      <c r="J125" t="s">
        <v>6</v>
      </c>
      <c r="K125" t="s">
        <v>1009</v>
      </c>
      <c r="L125">
        <v>1191</v>
      </c>
      <c r="N125">
        <v>1013</v>
      </c>
      <c r="O125" t="s">
        <v>1010</v>
      </c>
      <c r="P125" t="s">
        <v>1010</v>
      </c>
      <c r="Q125">
        <v>1</v>
      </c>
      <c r="W125">
        <v>0</v>
      </c>
      <c r="X125">
        <v>-400197608</v>
      </c>
      <c r="Y125">
        <v>36.71</v>
      </c>
      <c r="AA125">
        <v>0</v>
      </c>
      <c r="AB125">
        <v>0</v>
      </c>
      <c r="AC125">
        <v>0</v>
      </c>
      <c r="AD125">
        <v>55.96</v>
      </c>
      <c r="AE125">
        <v>0</v>
      </c>
      <c r="AF125">
        <v>0</v>
      </c>
      <c r="AG125">
        <v>0</v>
      </c>
      <c r="AH125">
        <v>8.5299999999999994</v>
      </c>
      <c r="AI125">
        <v>1</v>
      </c>
      <c r="AJ125">
        <v>1</v>
      </c>
      <c r="AK125">
        <v>1</v>
      </c>
      <c r="AL125">
        <v>6.56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36.71</v>
      </c>
      <c r="AU125" t="s">
        <v>6</v>
      </c>
      <c r="AV125">
        <v>1</v>
      </c>
      <c r="AW125">
        <v>2</v>
      </c>
      <c r="AX125">
        <v>16697566</v>
      </c>
      <c r="AY125">
        <v>1</v>
      </c>
      <c r="AZ125">
        <v>0</v>
      </c>
      <c r="BA125">
        <v>129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Y125*Source!I69</f>
        <v>6.2407000000000004</v>
      </c>
      <c r="CY125">
        <f>AD125</f>
        <v>55.96</v>
      </c>
      <c r="CZ125">
        <f>AH125</f>
        <v>8.5299999999999994</v>
      </c>
      <c r="DA125">
        <f>AL125</f>
        <v>6.56</v>
      </c>
      <c r="DB125">
        <f t="shared" si="16"/>
        <v>313.14</v>
      </c>
      <c r="DC125">
        <f t="shared" si="17"/>
        <v>0</v>
      </c>
    </row>
    <row r="126" spans="1:107" x14ac:dyDescent="0.2">
      <c r="A126">
        <f>ROW(Source!A69)</f>
        <v>69</v>
      </c>
      <c r="B126">
        <v>16697019</v>
      </c>
      <c r="C126">
        <v>16697561</v>
      </c>
      <c r="D126">
        <v>15430395</v>
      </c>
      <c r="E126">
        <v>1</v>
      </c>
      <c r="F126">
        <v>1</v>
      </c>
      <c r="G126">
        <v>1</v>
      </c>
      <c r="H126">
        <v>1</v>
      </c>
      <c r="I126" t="s">
        <v>1020</v>
      </c>
      <c r="J126" t="s">
        <v>6</v>
      </c>
      <c r="K126" t="s">
        <v>1021</v>
      </c>
      <c r="L126">
        <v>1191</v>
      </c>
      <c r="N126">
        <v>1013</v>
      </c>
      <c r="O126" t="s">
        <v>1010</v>
      </c>
      <c r="P126" t="s">
        <v>1010</v>
      </c>
      <c r="Q126">
        <v>1</v>
      </c>
      <c r="W126">
        <v>0</v>
      </c>
      <c r="X126">
        <v>-1417349443</v>
      </c>
      <c r="Y126">
        <v>7.0000000000000007E-2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6.56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7.0000000000000007E-2</v>
      </c>
      <c r="AU126" t="s">
        <v>6</v>
      </c>
      <c r="AV126">
        <v>2</v>
      </c>
      <c r="AW126">
        <v>2</v>
      </c>
      <c r="AX126">
        <v>16697567</v>
      </c>
      <c r="AY126">
        <v>1</v>
      </c>
      <c r="AZ126">
        <v>0</v>
      </c>
      <c r="BA126">
        <v>130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Y126*Source!I69</f>
        <v>1.1900000000000003E-2</v>
      </c>
      <c r="CY126">
        <f>AD126</f>
        <v>0</v>
      </c>
      <c r="CZ126">
        <f>AH126</f>
        <v>0</v>
      </c>
      <c r="DA126">
        <f>AL126</f>
        <v>1</v>
      </c>
      <c r="DB126">
        <f t="shared" si="16"/>
        <v>0</v>
      </c>
      <c r="DC126">
        <f t="shared" si="17"/>
        <v>0</v>
      </c>
    </row>
    <row r="127" spans="1:107" x14ac:dyDescent="0.2">
      <c r="A127">
        <f>ROW(Source!A69)</f>
        <v>69</v>
      </c>
      <c r="B127">
        <v>16697019</v>
      </c>
      <c r="C127">
        <v>16697561</v>
      </c>
      <c r="D127">
        <v>15247974</v>
      </c>
      <c r="E127">
        <v>1</v>
      </c>
      <c r="F127">
        <v>1</v>
      </c>
      <c r="G127">
        <v>1</v>
      </c>
      <c r="H127">
        <v>2</v>
      </c>
      <c r="I127" t="s">
        <v>1022</v>
      </c>
      <c r="J127" t="s">
        <v>1023</v>
      </c>
      <c r="K127" t="s">
        <v>1024</v>
      </c>
      <c r="L127">
        <v>1368</v>
      </c>
      <c r="N127">
        <v>1011</v>
      </c>
      <c r="O127" t="s">
        <v>1014</v>
      </c>
      <c r="P127" t="s">
        <v>1014</v>
      </c>
      <c r="Q127">
        <v>1</v>
      </c>
      <c r="W127">
        <v>0</v>
      </c>
      <c r="X127">
        <v>1188625873</v>
      </c>
      <c r="Y127">
        <v>7.0000000000000007E-2</v>
      </c>
      <c r="AA127">
        <v>0</v>
      </c>
      <c r="AB127">
        <v>205.07</v>
      </c>
      <c r="AC127">
        <v>13.5</v>
      </c>
      <c r="AD127">
        <v>0</v>
      </c>
      <c r="AE127">
        <v>0</v>
      </c>
      <c r="AF127">
        <v>31.26</v>
      </c>
      <c r="AG127">
        <v>13.5</v>
      </c>
      <c r="AH127">
        <v>0</v>
      </c>
      <c r="AI127">
        <v>1</v>
      </c>
      <c r="AJ127">
        <v>6.56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7.0000000000000007E-2</v>
      </c>
      <c r="AU127" t="s">
        <v>6</v>
      </c>
      <c r="AV127">
        <v>0</v>
      </c>
      <c r="AW127">
        <v>2</v>
      </c>
      <c r="AX127">
        <v>16697568</v>
      </c>
      <c r="AY127">
        <v>1</v>
      </c>
      <c r="AZ127">
        <v>0</v>
      </c>
      <c r="BA127">
        <v>131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Y127*Source!I69</f>
        <v>1.1900000000000003E-2</v>
      </c>
      <c r="CY127">
        <f>AB127</f>
        <v>205.07</v>
      </c>
      <c r="CZ127">
        <f>AF127</f>
        <v>31.26</v>
      </c>
      <c r="DA127">
        <f>AJ127</f>
        <v>6.56</v>
      </c>
      <c r="DB127">
        <f t="shared" si="16"/>
        <v>2.19</v>
      </c>
      <c r="DC127">
        <f t="shared" si="17"/>
        <v>0.95</v>
      </c>
    </row>
    <row r="128" spans="1:107" x14ac:dyDescent="0.2">
      <c r="A128">
        <f>ROW(Source!A69)</f>
        <v>69</v>
      </c>
      <c r="B128">
        <v>16697019</v>
      </c>
      <c r="C128">
        <v>16697561</v>
      </c>
      <c r="D128">
        <v>15164566</v>
      </c>
      <c r="E128">
        <v>17</v>
      </c>
      <c r="F128">
        <v>1</v>
      </c>
      <c r="G128">
        <v>1</v>
      </c>
      <c r="H128">
        <v>3</v>
      </c>
      <c r="I128" t="s">
        <v>24</v>
      </c>
      <c r="J128" t="s">
        <v>6</v>
      </c>
      <c r="K128" t="s">
        <v>25</v>
      </c>
      <c r="L128">
        <v>1348</v>
      </c>
      <c r="N128">
        <v>1009</v>
      </c>
      <c r="O128" t="s">
        <v>26</v>
      </c>
      <c r="P128" t="s">
        <v>26</v>
      </c>
      <c r="Q128">
        <v>1000</v>
      </c>
      <c r="W128">
        <v>0</v>
      </c>
      <c r="X128">
        <v>-66286256</v>
      </c>
      <c r="Y128">
        <v>0.22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6.56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0.22</v>
      </c>
      <c r="AU128" t="s">
        <v>6</v>
      </c>
      <c r="AV128">
        <v>0</v>
      </c>
      <c r="AW128">
        <v>2</v>
      </c>
      <c r="AX128">
        <v>16697569</v>
      </c>
      <c r="AY128">
        <v>1</v>
      </c>
      <c r="AZ128">
        <v>0</v>
      </c>
      <c r="BA128">
        <v>132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Y128*Source!I69</f>
        <v>3.7400000000000003E-2</v>
      </c>
      <c r="CY128">
        <f>AA128</f>
        <v>0</v>
      </c>
      <c r="CZ128">
        <f>AE128</f>
        <v>0</v>
      </c>
      <c r="DA128">
        <f>AI128</f>
        <v>6.56</v>
      </c>
      <c r="DB128">
        <f t="shared" si="16"/>
        <v>0</v>
      </c>
      <c r="DC128">
        <f t="shared" si="17"/>
        <v>0</v>
      </c>
    </row>
    <row r="129" spans="1:107" x14ac:dyDescent="0.2">
      <c r="A129">
        <f>ROW(Source!A72)</f>
        <v>72</v>
      </c>
      <c r="B129">
        <v>16697018</v>
      </c>
      <c r="C129">
        <v>16697572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1008</v>
      </c>
      <c r="J129" t="s">
        <v>6</v>
      </c>
      <c r="K129" t="s">
        <v>1009</v>
      </c>
      <c r="L129">
        <v>1191</v>
      </c>
      <c r="N129">
        <v>1013</v>
      </c>
      <c r="O129" t="s">
        <v>1010</v>
      </c>
      <c r="P129" t="s">
        <v>1010</v>
      </c>
      <c r="Q129">
        <v>1</v>
      </c>
      <c r="W129">
        <v>0</v>
      </c>
      <c r="X129">
        <v>-400197608</v>
      </c>
      <c r="Y129">
        <v>102.6</v>
      </c>
      <c r="AA129">
        <v>0</v>
      </c>
      <c r="AB129">
        <v>0</v>
      </c>
      <c r="AC129">
        <v>0</v>
      </c>
      <c r="AD129">
        <v>8.5299999999999994</v>
      </c>
      <c r="AE129">
        <v>0</v>
      </c>
      <c r="AF129">
        <v>0</v>
      </c>
      <c r="AG129">
        <v>0</v>
      </c>
      <c r="AH129">
        <v>8.5299999999999994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102.6</v>
      </c>
      <c r="AU129" t="s">
        <v>6</v>
      </c>
      <c r="AV129">
        <v>1</v>
      </c>
      <c r="AW129">
        <v>2</v>
      </c>
      <c r="AX129">
        <v>16697577</v>
      </c>
      <c r="AY129">
        <v>1</v>
      </c>
      <c r="AZ129">
        <v>0</v>
      </c>
      <c r="BA129">
        <v>133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Y129*Source!I72</f>
        <v>8.2080000000000002</v>
      </c>
      <c r="CY129">
        <f>AD129</f>
        <v>8.5299999999999994</v>
      </c>
      <c r="CZ129">
        <f>AH129</f>
        <v>8.5299999999999994</v>
      </c>
      <c r="DA129">
        <f>AL129</f>
        <v>1</v>
      </c>
      <c r="DB129">
        <f t="shared" si="16"/>
        <v>875.18</v>
      </c>
      <c r="DC129">
        <f t="shared" si="17"/>
        <v>0</v>
      </c>
    </row>
    <row r="130" spans="1:107" x14ac:dyDescent="0.2">
      <c r="A130">
        <f>ROW(Source!A72)</f>
        <v>72</v>
      </c>
      <c r="B130">
        <v>16697018</v>
      </c>
      <c r="C130">
        <v>16697572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1020</v>
      </c>
      <c r="J130" t="s">
        <v>6</v>
      </c>
      <c r="K130" t="s">
        <v>1021</v>
      </c>
      <c r="L130">
        <v>1191</v>
      </c>
      <c r="N130">
        <v>1013</v>
      </c>
      <c r="O130" t="s">
        <v>1010</v>
      </c>
      <c r="P130" t="s">
        <v>1010</v>
      </c>
      <c r="Q130">
        <v>1</v>
      </c>
      <c r="W130">
        <v>0</v>
      </c>
      <c r="X130">
        <v>-1417349443</v>
      </c>
      <c r="Y130">
        <v>0.79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0.79</v>
      </c>
      <c r="AU130" t="s">
        <v>6</v>
      </c>
      <c r="AV130">
        <v>2</v>
      </c>
      <c r="AW130">
        <v>2</v>
      </c>
      <c r="AX130">
        <v>16697578</v>
      </c>
      <c r="AY130">
        <v>1</v>
      </c>
      <c r="AZ130">
        <v>0</v>
      </c>
      <c r="BA130">
        <v>134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Y130*Source!I72</f>
        <v>6.3200000000000006E-2</v>
      </c>
      <c r="CY130">
        <f>AD130</f>
        <v>0</v>
      </c>
      <c r="CZ130">
        <f>AH130</f>
        <v>0</v>
      </c>
      <c r="DA130">
        <f>AL130</f>
        <v>1</v>
      </c>
      <c r="DB130">
        <f t="shared" si="16"/>
        <v>0</v>
      </c>
      <c r="DC130">
        <f t="shared" si="17"/>
        <v>0</v>
      </c>
    </row>
    <row r="131" spans="1:107" x14ac:dyDescent="0.2">
      <c r="A131">
        <f>ROW(Source!A72)</f>
        <v>72</v>
      </c>
      <c r="B131">
        <v>16697018</v>
      </c>
      <c r="C131">
        <v>16697572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1022</v>
      </c>
      <c r="J131" t="s">
        <v>1023</v>
      </c>
      <c r="K131" t="s">
        <v>1024</v>
      </c>
      <c r="L131">
        <v>1368</v>
      </c>
      <c r="N131">
        <v>1011</v>
      </c>
      <c r="O131" t="s">
        <v>1014</v>
      </c>
      <c r="P131" t="s">
        <v>1014</v>
      </c>
      <c r="Q131">
        <v>1</v>
      </c>
      <c r="W131">
        <v>0</v>
      </c>
      <c r="X131">
        <v>1188625873</v>
      </c>
      <c r="Y131">
        <v>0.79</v>
      </c>
      <c r="AA131">
        <v>0</v>
      </c>
      <c r="AB131">
        <v>31.26</v>
      </c>
      <c r="AC131">
        <v>13.5</v>
      </c>
      <c r="AD131">
        <v>0</v>
      </c>
      <c r="AE131">
        <v>0</v>
      </c>
      <c r="AF131">
        <v>31.26</v>
      </c>
      <c r="AG131">
        <v>13.5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0.79</v>
      </c>
      <c r="AU131" t="s">
        <v>6</v>
      </c>
      <c r="AV131">
        <v>0</v>
      </c>
      <c r="AW131">
        <v>2</v>
      </c>
      <c r="AX131">
        <v>16697579</v>
      </c>
      <c r="AY131">
        <v>1</v>
      </c>
      <c r="AZ131">
        <v>0</v>
      </c>
      <c r="BA131">
        <v>135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Y131*Source!I72</f>
        <v>6.3200000000000006E-2</v>
      </c>
      <c r="CY131">
        <f>AB131</f>
        <v>31.26</v>
      </c>
      <c r="CZ131">
        <f>AF131</f>
        <v>31.26</v>
      </c>
      <c r="DA131">
        <f>AJ131</f>
        <v>1</v>
      </c>
      <c r="DB131">
        <f t="shared" si="16"/>
        <v>24.7</v>
      </c>
      <c r="DC131">
        <f t="shared" si="17"/>
        <v>10.67</v>
      </c>
    </row>
    <row r="132" spans="1:107" x14ac:dyDescent="0.2">
      <c r="A132">
        <f>ROW(Source!A72)</f>
        <v>72</v>
      </c>
      <c r="B132">
        <v>16697018</v>
      </c>
      <c r="C132">
        <v>16697572</v>
      </c>
      <c r="D132">
        <v>15164566</v>
      </c>
      <c r="E132">
        <v>17</v>
      </c>
      <c r="F132">
        <v>1</v>
      </c>
      <c r="G132">
        <v>1</v>
      </c>
      <c r="H132">
        <v>3</v>
      </c>
      <c r="I132" t="s">
        <v>24</v>
      </c>
      <c r="J132" t="s">
        <v>6</v>
      </c>
      <c r="K132" t="s">
        <v>25</v>
      </c>
      <c r="L132">
        <v>1348</v>
      </c>
      <c r="N132">
        <v>1009</v>
      </c>
      <c r="O132" t="s">
        <v>26</v>
      </c>
      <c r="P132" t="s">
        <v>26</v>
      </c>
      <c r="Q132">
        <v>1000</v>
      </c>
      <c r="W132">
        <v>0</v>
      </c>
      <c r="X132">
        <v>-66286256</v>
      </c>
      <c r="Y132">
        <v>1.18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1.18</v>
      </c>
      <c r="AU132" t="s">
        <v>6</v>
      </c>
      <c r="AV132">
        <v>0</v>
      </c>
      <c r="AW132">
        <v>2</v>
      </c>
      <c r="AX132">
        <v>16697580</v>
      </c>
      <c r="AY132">
        <v>1</v>
      </c>
      <c r="AZ132">
        <v>0</v>
      </c>
      <c r="BA132">
        <v>136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Y132*Source!I72</f>
        <v>9.4399999999999998E-2</v>
      </c>
      <c r="CY132">
        <f>AA132</f>
        <v>0</v>
      </c>
      <c r="CZ132">
        <f>AE132</f>
        <v>0</v>
      </c>
      <c r="DA132">
        <f>AI132</f>
        <v>1</v>
      </c>
      <c r="DB132">
        <f t="shared" si="16"/>
        <v>0</v>
      </c>
      <c r="DC132">
        <f t="shared" si="17"/>
        <v>0</v>
      </c>
    </row>
    <row r="133" spans="1:107" x14ac:dyDescent="0.2">
      <c r="A133">
        <f>ROW(Source!A73)</f>
        <v>73</v>
      </c>
      <c r="B133">
        <v>16697019</v>
      </c>
      <c r="C133">
        <v>16697572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1008</v>
      </c>
      <c r="J133" t="s">
        <v>6</v>
      </c>
      <c r="K133" t="s">
        <v>1009</v>
      </c>
      <c r="L133">
        <v>1191</v>
      </c>
      <c r="N133">
        <v>1013</v>
      </c>
      <c r="O133" t="s">
        <v>1010</v>
      </c>
      <c r="P133" t="s">
        <v>1010</v>
      </c>
      <c r="Q133">
        <v>1</v>
      </c>
      <c r="W133">
        <v>0</v>
      </c>
      <c r="X133">
        <v>-400197608</v>
      </c>
      <c r="Y133">
        <v>102.6</v>
      </c>
      <c r="AA133">
        <v>0</v>
      </c>
      <c r="AB133">
        <v>0</v>
      </c>
      <c r="AC133">
        <v>0</v>
      </c>
      <c r="AD133">
        <v>55.96</v>
      </c>
      <c r="AE133">
        <v>0</v>
      </c>
      <c r="AF133">
        <v>0</v>
      </c>
      <c r="AG133">
        <v>0</v>
      </c>
      <c r="AH133">
        <v>8.5299999999999994</v>
      </c>
      <c r="AI133">
        <v>1</v>
      </c>
      <c r="AJ133">
        <v>1</v>
      </c>
      <c r="AK133">
        <v>1</v>
      </c>
      <c r="AL133">
        <v>6.56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102.6</v>
      </c>
      <c r="AU133" t="s">
        <v>6</v>
      </c>
      <c r="AV133">
        <v>1</v>
      </c>
      <c r="AW133">
        <v>2</v>
      </c>
      <c r="AX133">
        <v>16697577</v>
      </c>
      <c r="AY133">
        <v>1</v>
      </c>
      <c r="AZ133">
        <v>0</v>
      </c>
      <c r="BA133">
        <v>137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Y133*Source!I73</f>
        <v>8.2080000000000002</v>
      </c>
      <c r="CY133">
        <f>AD133</f>
        <v>55.96</v>
      </c>
      <c r="CZ133">
        <f>AH133</f>
        <v>8.5299999999999994</v>
      </c>
      <c r="DA133">
        <f>AL133</f>
        <v>6.56</v>
      </c>
      <c r="DB133">
        <f t="shared" si="16"/>
        <v>875.18</v>
      </c>
      <c r="DC133">
        <f t="shared" si="17"/>
        <v>0</v>
      </c>
    </row>
    <row r="134" spans="1:107" x14ac:dyDescent="0.2">
      <c r="A134">
        <f>ROW(Source!A73)</f>
        <v>73</v>
      </c>
      <c r="B134">
        <v>16697019</v>
      </c>
      <c r="C134">
        <v>16697572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1020</v>
      </c>
      <c r="J134" t="s">
        <v>6</v>
      </c>
      <c r="K134" t="s">
        <v>1021</v>
      </c>
      <c r="L134">
        <v>1191</v>
      </c>
      <c r="N134">
        <v>1013</v>
      </c>
      <c r="O134" t="s">
        <v>1010</v>
      </c>
      <c r="P134" t="s">
        <v>1010</v>
      </c>
      <c r="Q134">
        <v>1</v>
      </c>
      <c r="W134">
        <v>0</v>
      </c>
      <c r="X134">
        <v>-1417349443</v>
      </c>
      <c r="Y134">
        <v>0.79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6.56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0.79</v>
      </c>
      <c r="AU134" t="s">
        <v>6</v>
      </c>
      <c r="AV134">
        <v>2</v>
      </c>
      <c r="AW134">
        <v>2</v>
      </c>
      <c r="AX134">
        <v>16697578</v>
      </c>
      <c r="AY134">
        <v>1</v>
      </c>
      <c r="AZ134">
        <v>0</v>
      </c>
      <c r="BA134">
        <v>138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Y134*Source!I73</f>
        <v>6.3200000000000006E-2</v>
      </c>
      <c r="CY134">
        <f>AD134</f>
        <v>0</v>
      </c>
      <c r="CZ134">
        <f>AH134</f>
        <v>0</v>
      </c>
      <c r="DA134">
        <f>AL134</f>
        <v>1</v>
      </c>
      <c r="DB134">
        <f t="shared" si="16"/>
        <v>0</v>
      </c>
      <c r="DC134">
        <f t="shared" si="17"/>
        <v>0</v>
      </c>
    </row>
    <row r="135" spans="1:107" x14ac:dyDescent="0.2">
      <c r="A135">
        <f>ROW(Source!A73)</f>
        <v>73</v>
      </c>
      <c r="B135">
        <v>16697019</v>
      </c>
      <c r="C135">
        <v>16697572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1022</v>
      </c>
      <c r="J135" t="s">
        <v>1023</v>
      </c>
      <c r="K135" t="s">
        <v>1024</v>
      </c>
      <c r="L135">
        <v>1368</v>
      </c>
      <c r="N135">
        <v>1011</v>
      </c>
      <c r="O135" t="s">
        <v>1014</v>
      </c>
      <c r="P135" t="s">
        <v>1014</v>
      </c>
      <c r="Q135">
        <v>1</v>
      </c>
      <c r="W135">
        <v>0</v>
      </c>
      <c r="X135">
        <v>1188625873</v>
      </c>
      <c r="Y135">
        <v>0.79</v>
      </c>
      <c r="AA135">
        <v>0</v>
      </c>
      <c r="AB135">
        <v>205.07</v>
      </c>
      <c r="AC135">
        <v>13.5</v>
      </c>
      <c r="AD135">
        <v>0</v>
      </c>
      <c r="AE135">
        <v>0</v>
      </c>
      <c r="AF135">
        <v>31.26</v>
      </c>
      <c r="AG135">
        <v>13.5</v>
      </c>
      <c r="AH135">
        <v>0</v>
      </c>
      <c r="AI135">
        <v>1</v>
      </c>
      <c r="AJ135">
        <v>6.56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0.79</v>
      </c>
      <c r="AU135" t="s">
        <v>6</v>
      </c>
      <c r="AV135">
        <v>0</v>
      </c>
      <c r="AW135">
        <v>2</v>
      </c>
      <c r="AX135">
        <v>16697579</v>
      </c>
      <c r="AY135">
        <v>1</v>
      </c>
      <c r="AZ135">
        <v>0</v>
      </c>
      <c r="BA135">
        <v>139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Y135*Source!I73</f>
        <v>6.3200000000000006E-2</v>
      </c>
      <c r="CY135">
        <f>AB135</f>
        <v>205.07</v>
      </c>
      <c r="CZ135">
        <f>AF135</f>
        <v>31.26</v>
      </c>
      <c r="DA135">
        <f>AJ135</f>
        <v>6.56</v>
      </c>
      <c r="DB135">
        <f t="shared" si="16"/>
        <v>24.7</v>
      </c>
      <c r="DC135">
        <f t="shared" si="17"/>
        <v>10.67</v>
      </c>
    </row>
    <row r="136" spans="1:107" x14ac:dyDescent="0.2">
      <c r="A136">
        <f>ROW(Source!A73)</f>
        <v>73</v>
      </c>
      <c r="B136">
        <v>16697019</v>
      </c>
      <c r="C136">
        <v>16697572</v>
      </c>
      <c r="D136">
        <v>15164566</v>
      </c>
      <c r="E136">
        <v>17</v>
      </c>
      <c r="F136">
        <v>1</v>
      </c>
      <c r="G136">
        <v>1</v>
      </c>
      <c r="H136">
        <v>3</v>
      </c>
      <c r="I136" t="s">
        <v>24</v>
      </c>
      <c r="J136" t="s">
        <v>6</v>
      </c>
      <c r="K136" t="s">
        <v>25</v>
      </c>
      <c r="L136">
        <v>1348</v>
      </c>
      <c r="N136">
        <v>1009</v>
      </c>
      <c r="O136" t="s">
        <v>26</v>
      </c>
      <c r="P136" t="s">
        <v>26</v>
      </c>
      <c r="Q136">
        <v>1000</v>
      </c>
      <c r="W136">
        <v>0</v>
      </c>
      <c r="X136">
        <v>-66286256</v>
      </c>
      <c r="Y136">
        <v>1.18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6.56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6</v>
      </c>
      <c r="AT136">
        <v>1.18</v>
      </c>
      <c r="AU136" t="s">
        <v>6</v>
      </c>
      <c r="AV136">
        <v>0</v>
      </c>
      <c r="AW136">
        <v>2</v>
      </c>
      <c r="AX136">
        <v>16697580</v>
      </c>
      <c r="AY136">
        <v>1</v>
      </c>
      <c r="AZ136">
        <v>0</v>
      </c>
      <c r="BA136">
        <v>140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Y136*Source!I73</f>
        <v>9.4399999999999998E-2</v>
      </c>
      <c r="CY136">
        <f>AA136</f>
        <v>0</v>
      </c>
      <c r="CZ136">
        <f>AE136</f>
        <v>0</v>
      </c>
      <c r="DA136">
        <f>AI136</f>
        <v>6.56</v>
      </c>
      <c r="DB136">
        <f t="shared" si="16"/>
        <v>0</v>
      </c>
      <c r="DC136">
        <f t="shared" si="17"/>
        <v>0</v>
      </c>
    </row>
    <row r="137" spans="1:107" x14ac:dyDescent="0.2">
      <c r="A137">
        <f>ROW(Source!A76)</f>
        <v>76</v>
      </c>
      <c r="B137">
        <v>16697018</v>
      </c>
      <c r="C137">
        <v>16697582</v>
      </c>
      <c r="D137">
        <v>15430767</v>
      </c>
      <c r="E137">
        <v>1</v>
      </c>
      <c r="F137">
        <v>1</v>
      </c>
      <c r="G137">
        <v>1</v>
      </c>
      <c r="H137">
        <v>1</v>
      </c>
      <c r="I137" t="s">
        <v>1008</v>
      </c>
      <c r="J137" t="s">
        <v>6</v>
      </c>
      <c r="K137" t="s">
        <v>1009</v>
      </c>
      <c r="L137">
        <v>1191</v>
      </c>
      <c r="N137">
        <v>1013</v>
      </c>
      <c r="O137" t="s">
        <v>1010</v>
      </c>
      <c r="P137" t="s">
        <v>1010</v>
      </c>
      <c r="Q137">
        <v>1</v>
      </c>
      <c r="W137">
        <v>0</v>
      </c>
      <c r="X137">
        <v>-400197608</v>
      </c>
      <c r="Y137">
        <v>51.3</v>
      </c>
      <c r="AA137">
        <v>0</v>
      </c>
      <c r="AB137">
        <v>0</v>
      </c>
      <c r="AC137">
        <v>0</v>
      </c>
      <c r="AD137">
        <v>8.5299999999999994</v>
      </c>
      <c r="AE137">
        <v>0</v>
      </c>
      <c r="AF137">
        <v>0</v>
      </c>
      <c r="AG137">
        <v>0</v>
      </c>
      <c r="AH137">
        <v>8.5299999999999994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51.3</v>
      </c>
      <c r="AU137" t="s">
        <v>6</v>
      </c>
      <c r="AV137">
        <v>1</v>
      </c>
      <c r="AW137">
        <v>2</v>
      </c>
      <c r="AX137">
        <v>16697587</v>
      </c>
      <c r="AY137">
        <v>1</v>
      </c>
      <c r="AZ137">
        <v>0</v>
      </c>
      <c r="BA137">
        <v>141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Y137*Source!I76</f>
        <v>4.1040000000000001</v>
      </c>
      <c r="CY137">
        <f>AD137</f>
        <v>8.5299999999999994</v>
      </c>
      <c r="CZ137">
        <f>AH137</f>
        <v>8.5299999999999994</v>
      </c>
      <c r="DA137">
        <f>AL137</f>
        <v>1</v>
      </c>
      <c r="DB137">
        <f t="shared" si="16"/>
        <v>437.59</v>
      </c>
      <c r="DC137">
        <f t="shared" si="17"/>
        <v>0</v>
      </c>
    </row>
    <row r="138" spans="1:107" x14ac:dyDescent="0.2">
      <c r="A138">
        <f>ROW(Source!A76)</f>
        <v>76</v>
      </c>
      <c r="B138">
        <v>16697018</v>
      </c>
      <c r="C138">
        <v>16697582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1020</v>
      </c>
      <c r="J138" t="s">
        <v>6</v>
      </c>
      <c r="K138" t="s">
        <v>1021</v>
      </c>
      <c r="L138">
        <v>1191</v>
      </c>
      <c r="N138">
        <v>1013</v>
      </c>
      <c r="O138" t="s">
        <v>1010</v>
      </c>
      <c r="P138" t="s">
        <v>1010</v>
      </c>
      <c r="Q138">
        <v>1</v>
      </c>
      <c r="W138">
        <v>0</v>
      </c>
      <c r="X138">
        <v>-1417349443</v>
      </c>
      <c r="Y138">
        <v>0.26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0.26</v>
      </c>
      <c r="AU138" t="s">
        <v>6</v>
      </c>
      <c r="AV138">
        <v>2</v>
      </c>
      <c r="AW138">
        <v>2</v>
      </c>
      <c r="AX138">
        <v>16697588</v>
      </c>
      <c r="AY138">
        <v>1</v>
      </c>
      <c r="AZ138">
        <v>0</v>
      </c>
      <c r="BA138">
        <v>142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Y138*Source!I76</f>
        <v>2.0800000000000003E-2</v>
      </c>
      <c r="CY138">
        <f>AD138</f>
        <v>0</v>
      </c>
      <c r="CZ138">
        <f>AH138</f>
        <v>0</v>
      </c>
      <c r="DA138">
        <f>AL138</f>
        <v>1</v>
      </c>
      <c r="DB138">
        <f t="shared" si="16"/>
        <v>0</v>
      </c>
      <c r="DC138">
        <f t="shared" si="17"/>
        <v>0</v>
      </c>
    </row>
    <row r="139" spans="1:107" x14ac:dyDescent="0.2">
      <c r="A139">
        <f>ROW(Source!A76)</f>
        <v>76</v>
      </c>
      <c r="B139">
        <v>16697018</v>
      </c>
      <c r="C139">
        <v>16697582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1022</v>
      </c>
      <c r="J139" t="s">
        <v>1023</v>
      </c>
      <c r="K139" t="s">
        <v>1024</v>
      </c>
      <c r="L139">
        <v>1368</v>
      </c>
      <c r="N139">
        <v>1011</v>
      </c>
      <c r="O139" t="s">
        <v>1014</v>
      </c>
      <c r="P139" t="s">
        <v>1014</v>
      </c>
      <c r="Q139">
        <v>1</v>
      </c>
      <c r="W139">
        <v>0</v>
      </c>
      <c r="X139">
        <v>1188625873</v>
      </c>
      <c r="Y139">
        <v>0.26</v>
      </c>
      <c r="AA139">
        <v>0</v>
      </c>
      <c r="AB139">
        <v>31.26</v>
      </c>
      <c r="AC139">
        <v>13.5</v>
      </c>
      <c r="AD139">
        <v>0</v>
      </c>
      <c r="AE139">
        <v>0</v>
      </c>
      <c r="AF139">
        <v>31.26</v>
      </c>
      <c r="AG139">
        <v>13.5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0.26</v>
      </c>
      <c r="AU139" t="s">
        <v>6</v>
      </c>
      <c r="AV139">
        <v>0</v>
      </c>
      <c r="AW139">
        <v>2</v>
      </c>
      <c r="AX139">
        <v>16697589</v>
      </c>
      <c r="AY139">
        <v>1</v>
      </c>
      <c r="AZ139">
        <v>0</v>
      </c>
      <c r="BA139">
        <v>143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Y139*Source!I76</f>
        <v>2.0800000000000003E-2</v>
      </c>
      <c r="CY139">
        <f>AB139</f>
        <v>31.26</v>
      </c>
      <c r="CZ139">
        <f>AF139</f>
        <v>31.26</v>
      </c>
      <c r="DA139">
        <f>AJ139</f>
        <v>1</v>
      </c>
      <c r="DB139">
        <f t="shared" si="16"/>
        <v>8.1300000000000008</v>
      </c>
      <c r="DC139">
        <f t="shared" si="17"/>
        <v>3.51</v>
      </c>
    </row>
    <row r="140" spans="1:107" x14ac:dyDescent="0.2">
      <c r="A140">
        <f>ROW(Source!A76)</f>
        <v>76</v>
      </c>
      <c r="B140">
        <v>16697018</v>
      </c>
      <c r="C140">
        <v>16697582</v>
      </c>
      <c r="D140">
        <v>15164566</v>
      </c>
      <c r="E140">
        <v>17</v>
      </c>
      <c r="F140">
        <v>1</v>
      </c>
      <c r="G140">
        <v>1</v>
      </c>
      <c r="H140">
        <v>3</v>
      </c>
      <c r="I140" t="s">
        <v>24</v>
      </c>
      <c r="J140" t="s">
        <v>6</v>
      </c>
      <c r="K140" t="s">
        <v>25</v>
      </c>
      <c r="L140">
        <v>1348</v>
      </c>
      <c r="N140">
        <v>1009</v>
      </c>
      <c r="O140" t="s">
        <v>26</v>
      </c>
      <c r="P140" t="s">
        <v>26</v>
      </c>
      <c r="Q140">
        <v>1000</v>
      </c>
      <c r="W140">
        <v>0</v>
      </c>
      <c r="X140">
        <v>-66286256</v>
      </c>
      <c r="Y140">
        <v>1.82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</v>
      </c>
      <c r="AT140">
        <v>1.82</v>
      </c>
      <c r="AU140" t="s">
        <v>6</v>
      </c>
      <c r="AV140">
        <v>0</v>
      </c>
      <c r="AW140">
        <v>2</v>
      </c>
      <c r="AX140">
        <v>16697590</v>
      </c>
      <c r="AY140">
        <v>1</v>
      </c>
      <c r="AZ140">
        <v>0</v>
      </c>
      <c r="BA140">
        <v>144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Y140*Source!I76</f>
        <v>0.14560000000000001</v>
      </c>
      <c r="CY140">
        <f>AA140</f>
        <v>0</v>
      </c>
      <c r="CZ140">
        <f>AE140</f>
        <v>0</v>
      </c>
      <c r="DA140">
        <f>AI140</f>
        <v>1</v>
      </c>
      <c r="DB140">
        <f t="shared" si="16"/>
        <v>0</v>
      </c>
      <c r="DC140">
        <f t="shared" si="17"/>
        <v>0</v>
      </c>
    </row>
    <row r="141" spans="1:107" x14ac:dyDescent="0.2">
      <c r="A141">
        <f>ROW(Source!A77)</f>
        <v>77</v>
      </c>
      <c r="B141">
        <v>16697019</v>
      </c>
      <c r="C141">
        <v>16697582</v>
      </c>
      <c r="D141">
        <v>15430767</v>
      </c>
      <c r="E141">
        <v>1</v>
      </c>
      <c r="F141">
        <v>1</v>
      </c>
      <c r="G141">
        <v>1</v>
      </c>
      <c r="H141">
        <v>1</v>
      </c>
      <c r="I141" t="s">
        <v>1008</v>
      </c>
      <c r="J141" t="s">
        <v>6</v>
      </c>
      <c r="K141" t="s">
        <v>1009</v>
      </c>
      <c r="L141">
        <v>1191</v>
      </c>
      <c r="N141">
        <v>1013</v>
      </c>
      <c r="O141" t="s">
        <v>1010</v>
      </c>
      <c r="P141" t="s">
        <v>1010</v>
      </c>
      <c r="Q141">
        <v>1</v>
      </c>
      <c r="W141">
        <v>0</v>
      </c>
      <c r="X141">
        <v>-400197608</v>
      </c>
      <c r="Y141">
        <v>51.3</v>
      </c>
      <c r="AA141">
        <v>0</v>
      </c>
      <c r="AB141">
        <v>0</v>
      </c>
      <c r="AC141">
        <v>0</v>
      </c>
      <c r="AD141">
        <v>55.96</v>
      </c>
      <c r="AE141">
        <v>0</v>
      </c>
      <c r="AF141">
        <v>0</v>
      </c>
      <c r="AG141">
        <v>0</v>
      </c>
      <c r="AH141">
        <v>8.5299999999999994</v>
      </c>
      <c r="AI141">
        <v>1</v>
      </c>
      <c r="AJ141">
        <v>1</v>
      </c>
      <c r="AK141">
        <v>1</v>
      </c>
      <c r="AL141">
        <v>6.56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51.3</v>
      </c>
      <c r="AU141" t="s">
        <v>6</v>
      </c>
      <c r="AV141">
        <v>1</v>
      </c>
      <c r="AW141">
        <v>2</v>
      </c>
      <c r="AX141">
        <v>16697587</v>
      </c>
      <c r="AY141">
        <v>1</v>
      </c>
      <c r="AZ141">
        <v>0</v>
      </c>
      <c r="BA141">
        <v>145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Y141*Source!I77</f>
        <v>4.1040000000000001</v>
      </c>
      <c r="CY141">
        <f>AD141</f>
        <v>55.96</v>
      </c>
      <c r="CZ141">
        <f>AH141</f>
        <v>8.5299999999999994</v>
      </c>
      <c r="DA141">
        <f>AL141</f>
        <v>6.56</v>
      </c>
      <c r="DB141">
        <f t="shared" si="16"/>
        <v>437.59</v>
      </c>
      <c r="DC141">
        <f t="shared" si="17"/>
        <v>0</v>
      </c>
    </row>
    <row r="142" spans="1:107" x14ac:dyDescent="0.2">
      <c r="A142">
        <f>ROW(Source!A77)</f>
        <v>77</v>
      </c>
      <c r="B142">
        <v>16697019</v>
      </c>
      <c r="C142">
        <v>16697582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1020</v>
      </c>
      <c r="J142" t="s">
        <v>6</v>
      </c>
      <c r="K142" t="s">
        <v>1021</v>
      </c>
      <c r="L142">
        <v>1191</v>
      </c>
      <c r="N142">
        <v>1013</v>
      </c>
      <c r="O142" t="s">
        <v>1010</v>
      </c>
      <c r="P142" t="s">
        <v>1010</v>
      </c>
      <c r="Q142">
        <v>1</v>
      </c>
      <c r="W142">
        <v>0</v>
      </c>
      <c r="X142">
        <v>-1417349443</v>
      </c>
      <c r="Y142">
        <v>0.26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6.56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0.26</v>
      </c>
      <c r="AU142" t="s">
        <v>6</v>
      </c>
      <c r="AV142">
        <v>2</v>
      </c>
      <c r="AW142">
        <v>2</v>
      </c>
      <c r="AX142">
        <v>16697588</v>
      </c>
      <c r="AY142">
        <v>1</v>
      </c>
      <c r="AZ142">
        <v>0</v>
      </c>
      <c r="BA142">
        <v>146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Y142*Source!I77</f>
        <v>2.0800000000000003E-2</v>
      </c>
      <c r="CY142">
        <f>AD142</f>
        <v>0</v>
      </c>
      <c r="CZ142">
        <f>AH142</f>
        <v>0</v>
      </c>
      <c r="DA142">
        <f>AL142</f>
        <v>1</v>
      </c>
      <c r="DB142">
        <f t="shared" si="16"/>
        <v>0</v>
      </c>
      <c r="DC142">
        <f t="shared" si="17"/>
        <v>0</v>
      </c>
    </row>
    <row r="143" spans="1:107" x14ac:dyDescent="0.2">
      <c r="A143">
        <f>ROW(Source!A77)</f>
        <v>77</v>
      </c>
      <c r="B143">
        <v>16697019</v>
      </c>
      <c r="C143">
        <v>16697582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1022</v>
      </c>
      <c r="J143" t="s">
        <v>1023</v>
      </c>
      <c r="K143" t="s">
        <v>1024</v>
      </c>
      <c r="L143">
        <v>1368</v>
      </c>
      <c r="N143">
        <v>1011</v>
      </c>
      <c r="O143" t="s">
        <v>1014</v>
      </c>
      <c r="P143" t="s">
        <v>1014</v>
      </c>
      <c r="Q143">
        <v>1</v>
      </c>
      <c r="W143">
        <v>0</v>
      </c>
      <c r="X143">
        <v>1188625873</v>
      </c>
      <c r="Y143">
        <v>0.26</v>
      </c>
      <c r="AA143">
        <v>0</v>
      </c>
      <c r="AB143">
        <v>205.07</v>
      </c>
      <c r="AC143">
        <v>13.5</v>
      </c>
      <c r="AD143">
        <v>0</v>
      </c>
      <c r="AE143">
        <v>0</v>
      </c>
      <c r="AF143">
        <v>31.26</v>
      </c>
      <c r="AG143">
        <v>13.5</v>
      </c>
      <c r="AH143">
        <v>0</v>
      </c>
      <c r="AI143">
        <v>1</v>
      </c>
      <c r="AJ143">
        <v>6.56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0.26</v>
      </c>
      <c r="AU143" t="s">
        <v>6</v>
      </c>
      <c r="AV143">
        <v>0</v>
      </c>
      <c r="AW143">
        <v>2</v>
      </c>
      <c r="AX143">
        <v>16697589</v>
      </c>
      <c r="AY143">
        <v>1</v>
      </c>
      <c r="AZ143">
        <v>0</v>
      </c>
      <c r="BA143">
        <v>147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Y143*Source!I77</f>
        <v>2.0800000000000003E-2</v>
      </c>
      <c r="CY143">
        <f>AB143</f>
        <v>205.07</v>
      </c>
      <c r="CZ143">
        <f>AF143</f>
        <v>31.26</v>
      </c>
      <c r="DA143">
        <f>AJ143</f>
        <v>6.56</v>
      </c>
      <c r="DB143">
        <f t="shared" si="16"/>
        <v>8.1300000000000008</v>
      </c>
      <c r="DC143">
        <f t="shared" si="17"/>
        <v>3.51</v>
      </c>
    </row>
    <row r="144" spans="1:107" x14ac:dyDescent="0.2">
      <c r="A144">
        <f>ROW(Source!A77)</f>
        <v>77</v>
      </c>
      <c r="B144">
        <v>16697019</v>
      </c>
      <c r="C144">
        <v>16697582</v>
      </c>
      <c r="D144">
        <v>15164566</v>
      </c>
      <c r="E144">
        <v>17</v>
      </c>
      <c r="F144">
        <v>1</v>
      </c>
      <c r="G144">
        <v>1</v>
      </c>
      <c r="H144">
        <v>3</v>
      </c>
      <c r="I144" t="s">
        <v>24</v>
      </c>
      <c r="J144" t="s">
        <v>6</v>
      </c>
      <c r="K144" t="s">
        <v>25</v>
      </c>
      <c r="L144">
        <v>1348</v>
      </c>
      <c r="N144">
        <v>1009</v>
      </c>
      <c r="O144" t="s">
        <v>26</v>
      </c>
      <c r="P144" t="s">
        <v>26</v>
      </c>
      <c r="Q144">
        <v>1000</v>
      </c>
      <c r="W144">
        <v>0</v>
      </c>
      <c r="X144">
        <v>-66286256</v>
      </c>
      <c r="Y144">
        <v>1.82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6.56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1.82</v>
      </c>
      <c r="AU144" t="s">
        <v>6</v>
      </c>
      <c r="AV144">
        <v>0</v>
      </c>
      <c r="AW144">
        <v>2</v>
      </c>
      <c r="AX144">
        <v>16697590</v>
      </c>
      <c r="AY144">
        <v>1</v>
      </c>
      <c r="AZ144">
        <v>0</v>
      </c>
      <c r="BA144">
        <v>148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Y144*Source!I77</f>
        <v>0.14560000000000001</v>
      </c>
      <c r="CY144">
        <f>AA144</f>
        <v>0</v>
      </c>
      <c r="CZ144">
        <f>AE144</f>
        <v>0</v>
      </c>
      <c r="DA144">
        <f>AI144</f>
        <v>6.56</v>
      </c>
      <c r="DB144">
        <f t="shared" si="16"/>
        <v>0</v>
      </c>
      <c r="DC144">
        <f t="shared" si="17"/>
        <v>0</v>
      </c>
    </row>
    <row r="145" spans="1:107" x14ac:dyDescent="0.2">
      <c r="A145">
        <f>ROW(Source!A80)</f>
        <v>80</v>
      </c>
      <c r="B145">
        <v>16697018</v>
      </c>
      <c r="C145">
        <v>16697592</v>
      </c>
      <c r="D145">
        <v>15431465</v>
      </c>
      <c r="E145">
        <v>1</v>
      </c>
      <c r="F145">
        <v>1</v>
      </c>
      <c r="G145">
        <v>1</v>
      </c>
      <c r="H145">
        <v>1</v>
      </c>
      <c r="I145" t="s">
        <v>1018</v>
      </c>
      <c r="J145" t="s">
        <v>6</v>
      </c>
      <c r="K145" t="s">
        <v>1019</v>
      </c>
      <c r="L145">
        <v>1191</v>
      </c>
      <c r="N145">
        <v>1013</v>
      </c>
      <c r="O145" t="s">
        <v>1010</v>
      </c>
      <c r="P145" t="s">
        <v>1010</v>
      </c>
      <c r="Q145">
        <v>1</v>
      </c>
      <c r="W145">
        <v>0</v>
      </c>
      <c r="X145">
        <v>152375061</v>
      </c>
      <c r="Y145">
        <v>110</v>
      </c>
      <c r="AA145">
        <v>0</v>
      </c>
      <c r="AB145">
        <v>0</v>
      </c>
      <c r="AC145">
        <v>0</v>
      </c>
      <c r="AD145">
        <v>7.87</v>
      </c>
      <c r="AE145">
        <v>0</v>
      </c>
      <c r="AF145">
        <v>0</v>
      </c>
      <c r="AG145">
        <v>0</v>
      </c>
      <c r="AH145">
        <v>7.87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110</v>
      </c>
      <c r="AU145" t="s">
        <v>6</v>
      </c>
      <c r="AV145">
        <v>1</v>
      </c>
      <c r="AW145">
        <v>2</v>
      </c>
      <c r="AX145">
        <v>16697596</v>
      </c>
      <c r="AY145">
        <v>1</v>
      </c>
      <c r="AZ145">
        <v>0</v>
      </c>
      <c r="BA145">
        <v>149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Y145*Source!I80</f>
        <v>7.7000000000000011</v>
      </c>
      <c r="CY145">
        <f>AD145</f>
        <v>7.87</v>
      </c>
      <c r="CZ145">
        <f>AH145</f>
        <v>7.87</v>
      </c>
      <c r="DA145">
        <f>AL145</f>
        <v>1</v>
      </c>
      <c r="DB145">
        <f t="shared" si="16"/>
        <v>865.7</v>
      </c>
      <c r="DC145">
        <f t="shared" si="17"/>
        <v>0</v>
      </c>
    </row>
    <row r="146" spans="1:107" x14ac:dyDescent="0.2">
      <c r="A146">
        <f>ROW(Source!A80)</f>
        <v>80</v>
      </c>
      <c r="B146">
        <v>16697018</v>
      </c>
      <c r="C146">
        <v>16697592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1020</v>
      </c>
      <c r="J146" t="s">
        <v>6</v>
      </c>
      <c r="K146" t="s">
        <v>1021</v>
      </c>
      <c r="L146">
        <v>1191</v>
      </c>
      <c r="N146">
        <v>1013</v>
      </c>
      <c r="O146" t="s">
        <v>1010</v>
      </c>
      <c r="P146" t="s">
        <v>1010</v>
      </c>
      <c r="Q146">
        <v>1</v>
      </c>
      <c r="W146">
        <v>0</v>
      </c>
      <c r="X146">
        <v>-1417349443</v>
      </c>
      <c r="Y146">
        <v>2.2400000000000002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2.2400000000000002</v>
      </c>
      <c r="AU146" t="s">
        <v>6</v>
      </c>
      <c r="AV146">
        <v>2</v>
      </c>
      <c r="AW146">
        <v>2</v>
      </c>
      <c r="AX146">
        <v>16697597</v>
      </c>
      <c r="AY146">
        <v>1</v>
      </c>
      <c r="AZ146">
        <v>0</v>
      </c>
      <c r="BA146">
        <v>150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Y146*Source!I80</f>
        <v>0.15680000000000002</v>
      </c>
      <c r="CY146">
        <f>AD146</f>
        <v>0</v>
      </c>
      <c r="CZ146">
        <f>AH146</f>
        <v>0</v>
      </c>
      <c r="DA146">
        <f>AL146</f>
        <v>1</v>
      </c>
      <c r="DB146">
        <f t="shared" si="16"/>
        <v>0</v>
      </c>
      <c r="DC146">
        <f t="shared" si="17"/>
        <v>0</v>
      </c>
    </row>
    <row r="147" spans="1:107" x14ac:dyDescent="0.2">
      <c r="A147">
        <f>ROW(Source!A80)</f>
        <v>80</v>
      </c>
      <c r="B147">
        <v>16697018</v>
      </c>
      <c r="C147">
        <v>16697592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1022</v>
      </c>
      <c r="J147" t="s">
        <v>1023</v>
      </c>
      <c r="K147" t="s">
        <v>1024</v>
      </c>
      <c r="L147">
        <v>1368</v>
      </c>
      <c r="N147">
        <v>1011</v>
      </c>
      <c r="O147" t="s">
        <v>1014</v>
      </c>
      <c r="P147" t="s">
        <v>1014</v>
      </c>
      <c r="Q147">
        <v>1</v>
      </c>
      <c r="W147">
        <v>0</v>
      </c>
      <c r="X147">
        <v>1188625873</v>
      </c>
      <c r="Y147">
        <v>2.2400000000000002</v>
      </c>
      <c r="AA147">
        <v>0</v>
      </c>
      <c r="AB147">
        <v>31.26</v>
      </c>
      <c r="AC147">
        <v>13.5</v>
      </c>
      <c r="AD147">
        <v>0</v>
      </c>
      <c r="AE147">
        <v>0</v>
      </c>
      <c r="AF147">
        <v>31.26</v>
      </c>
      <c r="AG147">
        <v>13.5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2.2400000000000002</v>
      </c>
      <c r="AU147" t="s">
        <v>6</v>
      </c>
      <c r="AV147">
        <v>0</v>
      </c>
      <c r="AW147">
        <v>2</v>
      </c>
      <c r="AX147">
        <v>16697598</v>
      </c>
      <c r="AY147">
        <v>1</v>
      </c>
      <c r="AZ147">
        <v>0</v>
      </c>
      <c r="BA147">
        <v>151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Y147*Source!I80</f>
        <v>0.15680000000000002</v>
      </c>
      <c r="CY147">
        <f>AB147</f>
        <v>31.26</v>
      </c>
      <c r="CZ147">
        <f>AF147</f>
        <v>31.26</v>
      </c>
      <c r="DA147">
        <f>AJ147</f>
        <v>1</v>
      </c>
      <c r="DB147">
        <f t="shared" si="16"/>
        <v>70.02</v>
      </c>
      <c r="DC147">
        <f t="shared" si="17"/>
        <v>30.24</v>
      </c>
    </row>
    <row r="148" spans="1:107" x14ac:dyDescent="0.2">
      <c r="A148">
        <f>ROW(Source!A81)</f>
        <v>81</v>
      </c>
      <c r="B148">
        <v>16697019</v>
      </c>
      <c r="C148">
        <v>16697592</v>
      </c>
      <c r="D148">
        <v>15431465</v>
      </c>
      <c r="E148">
        <v>1</v>
      </c>
      <c r="F148">
        <v>1</v>
      </c>
      <c r="G148">
        <v>1</v>
      </c>
      <c r="H148">
        <v>1</v>
      </c>
      <c r="I148" t="s">
        <v>1018</v>
      </c>
      <c r="J148" t="s">
        <v>6</v>
      </c>
      <c r="K148" t="s">
        <v>1019</v>
      </c>
      <c r="L148">
        <v>1191</v>
      </c>
      <c r="N148">
        <v>1013</v>
      </c>
      <c r="O148" t="s">
        <v>1010</v>
      </c>
      <c r="P148" t="s">
        <v>1010</v>
      </c>
      <c r="Q148">
        <v>1</v>
      </c>
      <c r="W148">
        <v>0</v>
      </c>
      <c r="X148">
        <v>152375061</v>
      </c>
      <c r="Y148">
        <v>110</v>
      </c>
      <c r="AA148">
        <v>0</v>
      </c>
      <c r="AB148">
        <v>0</v>
      </c>
      <c r="AC148">
        <v>0</v>
      </c>
      <c r="AD148">
        <v>51.63</v>
      </c>
      <c r="AE148">
        <v>0</v>
      </c>
      <c r="AF148">
        <v>0</v>
      </c>
      <c r="AG148">
        <v>0</v>
      </c>
      <c r="AH148">
        <v>7.87</v>
      </c>
      <c r="AI148">
        <v>1</v>
      </c>
      <c r="AJ148">
        <v>1</v>
      </c>
      <c r="AK148">
        <v>1</v>
      </c>
      <c r="AL148">
        <v>6.56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110</v>
      </c>
      <c r="AU148" t="s">
        <v>6</v>
      </c>
      <c r="AV148">
        <v>1</v>
      </c>
      <c r="AW148">
        <v>2</v>
      </c>
      <c r="AX148">
        <v>16697596</v>
      </c>
      <c r="AY148">
        <v>1</v>
      </c>
      <c r="AZ148">
        <v>0</v>
      </c>
      <c r="BA148">
        <v>152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Y148*Source!I81</f>
        <v>7.7000000000000011</v>
      </c>
      <c r="CY148">
        <f>AD148</f>
        <v>51.63</v>
      </c>
      <c r="CZ148">
        <f>AH148</f>
        <v>7.87</v>
      </c>
      <c r="DA148">
        <f>AL148</f>
        <v>6.56</v>
      </c>
      <c r="DB148">
        <f t="shared" si="16"/>
        <v>865.7</v>
      </c>
      <c r="DC148">
        <f t="shared" si="17"/>
        <v>0</v>
      </c>
    </row>
    <row r="149" spans="1:107" x14ac:dyDescent="0.2">
      <c r="A149">
        <f>ROW(Source!A81)</f>
        <v>81</v>
      </c>
      <c r="B149">
        <v>16697019</v>
      </c>
      <c r="C149">
        <v>16697592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1020</v>
      </c>
      <c r="J149" t="s">
        <v>6</v>
      </c>
      <c r="K149" t="s">
        <v>1021</v>
      </c>
      <c r="L149">
        <v>1191</v>
      </c>
      <c r="N149">
        <v>1013</v>
      </c>
      <c r="O149" t="s">
        <v>1010</v>
      </c>
      <c r="P149" t="s">
        <v>1010</v>
      </c>
      <c r="Q149">
        <v>1</v>
      </c>
      <c r="W149">
        <v>0</v>
      </c>
      <c r="X149">
        <v>-1417349443</v>
      </c>
      <c r="Y149">
        <v>2.2400000000000002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6.56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2.2400000000000002</v>
      </c>
      <c r="AU149" t="s">
        <v>6</v>
      </c>
      <c r="AV149">
        <v>2</v>
      </c>
      <c r="AW149">
        <v>2</v>
      </c>
      <c r="AX149">
        <v>16697597</v>
      </c>
      <c r="AY149">
        <v>1</v>
      </c>
      <c r="AZ149">
        <v>0</v>
      </c>
      <c r="BA149">
        <v>153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Y149*Source!I81</f>
        <v>0.15680000000000002</v>
      </c>
      <c r="CY149">
        <f>AD149</f>
        <v>0</v>
      </c>
      <c r="CZ149">
        <f>AH149</f>
        <v>0</v>
      </c>
      <c r="DA149">
        <f>AL149</f>
        <v>1</v>
      </c>
      <c r="DB149">
        <f t="shared" si="16"/>
        <v>0</v>
      </c>
      <c r="DC149">
        <f t="shared" si="17"/>
        <v>0</v>
      </c>
    </row>
    <row r="150" spans="1:107" x14ac:dyDescent="0.2">
      <c r="A150">
        <f>ROW(Source!A81)</f>
        <v>81</v>
      </c>
      <c r="B150">
        <v>16697019</v>
      </c>
      <c r="C150">
        <v>16697592</v>
      </c>
      <c r="D150">
        <v>15247974</v>
      </c>
      <c r="E150">
        <v>1</v>
      </c>
      <c r="F150">
        <v>1</v>
      </c>
      <c r="G150">
        <v>1</v>
      </c>
      <c r="H150">
        <v>2</v>
      </c>
      <c r="I150" t="s">
        <v>1022</v>
      </c>
      <c r="J150" t="s">
        <v>1023</v>
      </c>
      <c r="K150" t="s">
        <v>1024</v>
      </c>
      <c r="L150">
        <v>1368</v>
      </c>
      <c r="N150">
        <v>1011</v>
      </c>
      <c r="O150" t="s">
        <v>1014</v>
      </c>
      <c r="P150" t="s">
        <v>1014</v>
      </c>
      <c r="Q150">
        <v>1</v>
      </c>
      <c r="W150">
        <v>0</v>
      </c>
      <c r="X150">
        <v>1188625873</v>
      </c>
      <c r="Y150">
        <v>2.2400000000000002</v>
      </c>
      <c r="AA150">
        <v>0</v>
      </c>
      <c r="AB150">
        <v>205.07</v>
      </c>
      <c r="AC150">
        <v>13.5</v>
      </c>
      <c r="AD150">
        <v>0</v>
      </c>
      <c r="AE150">
        <v>0</v>
      </c>
      <c r="AF150">
        <v>31.26</v>
      </c>
      <c r="AG150">
        <v>13.5</v>
      </c>
      <c r="AH150">
        <v>0</v>
      </c>
      <c r="AI150">
        <v>1</v>
      </c>
      <c r="AJ150">
        <v>6.56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2.2400000000000002</v>
      </c>
      <c r="AU150" t="s">
        <v>6</v>
      </c>
      <c r="AV150">
        <v>0</v>
      </c>
      <c r="AW150">
        <v>2</v>
      </c>
      <c r="AX150">
        <v>16697598</v>
      </c>
      <c r="AY150">
        <v>1</v>
      </c>
      <c r="AZ150">
        <v>0</v>
      </c>
      <c r="BA150">
        <v>154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Y150*Source!I81</f>
        <v>0.15680000000000002</v>
      </c>
      <c r="CY150">
        <f>AB150</f>
        <v>205.07</v>
      </c>
      <c r="CZ150">
        <f>AF150</f>
        <v>31.26</v>
      </c>
      <c r="DA150">
        <f>AJ150</f>
        <v>6.56</v>
      </c>
      <c r="DB150">
        <f t="shared" si="16"/>
        <v>70.02</v>
      </c>
      <c r="DC150">
        <f t="shared" si="17"/>
        <v>30.24</v>
      </c>
    </row>
    <row r="151" spans="1:107" x14ac:dyDescent="0.2">
      <c r="A151">
        <f>ROW(Source!A82)</f>
        <v>82</v>
      </c>
      <c r="B151">
        <v>16697018</v>
      </c>
      <c r="C151">
        <v>16697599</v>
      </c>
      <c r="D151">
        <v>15430767</v>
      </c>
      <c r="E151">
        <v>1</v>
      </c>
      <c r="F151">
        <v>1</v>
      </c>
      <c r="G151">
        <v>1</v>
      </c>
      <c r="H151">
        <v>1</v>
      </c>
      <c r="I151" t="s">
        <v>1008</v>
      </c>
      <c r="J151" t="s">
        <v>6</v>
      </c>
      <c r="K151" t="s">
        <v>1009</v>
      </c>
      <c r="L151">
        <v>1191</v>
      </c>
      <c r="N151">
        <v>1013</v>
      </c>
      <c r="O151" t="s">
        <v>1010</v>
      </c>
      <c r="P151" t="s">
        <v>1010</v>
      </c>
      <c r="Q151">
        <v>1</v>
      </c>
      <c r="W151">
        <v>0</v>
      </c>
      <c r="X151">
        <v>-400197608</v>
      </c>
      <c r="Y151">
        <v>65.3</v>
      </c>
      <c r="AA151">
        <v>0</v>
      </c>
      <c r="AB151">
        <v>0</v>
      </c>
      <c r="AC151">
        <v>0</v>
      </c>
      <c r="AD151">
        <v>8.5299999999999994</v>
      </c>
      <c r="AE151">
        <v>0</v>
      </c>
      <c r="AF151">
        <v>0</v>
      </c>
      <c r="AG151">
        <v>0</v>
      </c>
      <c r="AH151">
        <v>8.5299999999999994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65.3</v>
      </c>
      <c r="AU151" t="s">
        <v>6</v>
      </c>
      <c r="AV151">
        <v>1</v>
      </c>
      <c r="AW151">
        <v>2</v>
      </c>
      <c r="AX151">
        <v>16697604</v>
      </c>
      <c r="AY151">
        <v>1</v>
      </c>
      <c r="AZ151">
        <v>0</v>
      </c>
      <c r="BA151">
        <v>155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Y151*Source!I82</f>
        <v>4.7015999999999991</v>
      </c>
      <c r="CY151">
        <f>AD151</f>
        <v>8.5299999999999994</v>
      </c>
      <c r="CZ151">
        <f>AH151</f>
        <v>8.5299999999999994</v>
      </c>
      <c r="DA151">
        <f>AL151</f>
        <v>1</v>
      </c>
      <c r="DB151">
        <f t="shared" ref="DB151:DB174" si="18">ROUND(ROUND(AT151*CZ151,2),2)</f>
        <v>557.01</v>
      </c>
      <c r="DC151">
        <f t="shared" ref="DC151:DC174" si="19">ROUND(ROUND(AT151*AG151,2),2)</f>
        <v>0</v>
      </c>
    </row>
    <row r="152" spans="1:107" x14ac:dyDescent="0.2">
      <c r="A152">
        <f>ROW(Source!A82)</f>
        <v>82</v>
      </c>
      <c r="B152">
        <v>16697018</v>
      </c>
      <c r="C152">
        <v>16697599</v>
      </c>
      <c r="D152">
        <v>15249308</v>
      </c>
      <c r="E152">
        <v>1</v>
      </c>
      <c r="F152">
        <v>1</v>
      </c>
      <c r="G152">
        <v>1</v>
      </c>
      <c r="H152">
        <v>2</v>
      </c>
      <c r="I152" t="s">
        <v>1077</v>
      </c>
      <c r="J152" t="s">
        <v>1078</v>
      </c>
      <c r="K152" t="s">
        <v>1079</v>
      </c>
      <c r="L152">
        <v>1368</v>
      </c>
      <c r="N152">
        <v>1011</v>
      </c>
      <c r="O152" t="s">
        <v>1014</v>
      </c>
      <c r="P152" t="s">
        <v>1014</v>
      </c>
      <c r="Q152">
        <v>1</v>
      </c>
      <c r="W152">
        <v>0</v>
      </c>
      <c r="X152">
        <v>792402865</v>
      </c>
      <c r="Y152">
        <v>13.6</v>
      </c>
      <c r="AA152">
        <v>0</v>
      </c>
      <c r="AB152">
        <v>1.2</v>
      </c>
      <c r="AC152">
        <v>0</v>
      </c>
      <c r="AD152">
        <v>0</v>
      </c>
      <c r="AE152">
        <v>0</v>
      </c>
      <c r="AF152">
        <v>1.2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13.6</v>
      </c>
      <c r="AU152" t="s">
        <v>6</v>
      </c>
      <c r="AV152">
        <v>0</v>
      </c>
      <c r="AW152">
        <v>2</v>
      </c>
      <c r="AX152">
        <v>16697605</v>
      </c>
      <c r="AY152">
        <v>1</v>
      </c>
      <c r="AZ152">
        <v>0</v>
      </c>
      <c r="BA152">
        <v>156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Y152*Source!I82</f>
        <v>0.97919999999999985</v>
      </c>
      <c r="CY152">
        <f>AB152</f>
        <v>1.2</v>
      </c>
      <c r="CZ152">
        <f>AF152</f>
        <v>1.2</v>
      </c>
      <c r="DA152">
        <f>AJ152</f>
        <v>1</v>
      </c>
      <c r="DB152">
        <f t="shared" si="18"/>
        <v>16.32</v>
      </c>
      <c r="DC152">
        <f t="shared" si="19"/>
        <v>0</v>
      </c>
    </row>
    <row r="153" spans="1:107" x14ac:dyDescent="0.2">
      <c r="A153">
        <f>ROW(Source!A82)</f>
        <v>82</v>
      </c>
      <c r="B153">
        <v>16697018</v>
      </c>
      <c r="C153">
        <v>16697599</v>
      </c>
      <c r="D153">
        <v>15165634</v>
      </c>
      <c r="E153">
        <v>1</v>
      </c>
      <c r="F153">
        <v>1</v>
      </c>
      <c r="G153">
        <v>1</v>
      </c>
      <c r="H153">
        <v>3</v>
      </c>
      <c r="I153" t="s">
        <v>1080</v>
      </c>
      <c r="J153" t="s">
        <v>1081</v>
      </c>
      <c r="K153" t="s">
        <v>1082</v>
      </c>
      <c r="L153">
        <v>1339</v>
      </c>
      <c r="N153">
        <v>1007</v>
      </c>
      <c r="O153" t="s">
        <v>249</v>
      </c>
      <c r="P153" t="s">
        <v>249</v>
      </c>
      <c r="Q153">
        <v>1</v>
      </c>
      <c r="W153">
        <v>0</v>
      </c>
      <c r="X153">
        <v>1706747518</v>
      </c>
      <c r="Y153">
        <v>0.35</v>
      </c>
      <c r="AA153">
        <v>38.51</v>
      </c>
      <c r="AB153">
        <v>0</v>
      </c>
      <c r="AC153">
        <v>0</v>
      </c>
      <c r="AD153">
        <v>0</v>
      </c>
      <c r="AE153">
        <v>38.51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0.35</v>
      </c>
      <c r="AU153" t="s">
        <v>6</v>
      </c>
      <c r="AV153">
        <v>0</v>
      </c>
      <c r="AW153">
        <v>2</v>
      </c>
      <c r="AX153">
        <v>16697606</v>
      </c>
      <c r="AY153">
        <v>1</v>
      </c>
      <c r="AZ153">
        <v>0</v>
      </c>
      <c r="BA153">
        <v>157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Y153*Source!I82</f>
        <v>2.5199999999999997E-2</v>
      </c>
      <c r="CY153">
        <f>AA153</f>
        <v>38.51</v>
      </c>
      <c r="CZ153">
        <f>AE153</f>
        <v>38.51</v>
      </c>
      <c r="DA153">
        <f>AI153</f>
        <v>1</v>
      </c>
      <c r="DB153">
        <f t="shared" si="18"/>
        <v>13.48</v>
      </c>
      <c r="DC153">
        <f t="shared" si="19"/>
        <v>0</v>
      </c>
    </row>
    <row r="154" spans="1:107" x14ac:dyDescent="0.2">
      <c r="A154">
        <f>ROW(Source!A82)</f>
        <v>82</v>
      </c>
      <c r="B154">
        <v>16697018</v>
      </c>
      <c r="C154">
        <v>16697599</v>
      </c>
      <c r="D154">
        <v>15165653</v>
      </c>
      <c r="E154">
        <v>1</v>
      </c>
      <c r="F154">
        <v>1</v>
      </c>
      <c r="G154">
        <v>1</v>
      </c>
      <c r="H154">
        <v>3</v>
      </c>
      <c r="I154" t="s">
        <v>1083</v>
      </c>
      <c r="J154" t="s">
        <v>1084</v>
      </c>
      <c r="K154" t="s">
        <v>1085</v>
      </c>
      <c r="L154">
        <v>1339</v>
      </c>
      <c r="N154">
        <v>1007</v>
      </c>
      <c r="O154" t="s">
        <v>249</v>
      </c>
      <c r="P154" t="s">
        <v>249</v>
      </c>
      <c r="Q154">
        <v>1</v>
      </c>
      <c r="W154">
        <v>0</v>
      </c>
      <c r="X154">
        <v>1262771840</v>
      </c>
      <c r="Y154">
        <v>2.71</v>
      </c>
      <c r="AA154">
        <v>6.22</v>
      </c>
      <c r="AB154">
        <v>0</v>
      </c>
      <c r="AC154">
        <v>0</v>
      </c>
      <c r="AD154">
        <v>0</v>
      </c>
      <c r="AE154">
        <v>6.22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2.71</v>
      </c>
      <c r="AU154" t="s">
        <v>6</v>
      </c>
      <c r="AV154">
        <v>0</v>
      </c>
      <c r="AW154">
        <v>2</v>
      </c>
      <c r="AX154">
        <v>16697607</v>
      </c>
      <c r="AY154">
        <v>1</v>
      </c>
      <c r="AZ154">
        <v>0</v>
      </c>
      <c r="BA154">
        <v>158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Y154*Source!I82</f>
        <v>0.19511999999999999</v>
      </c>
      <c r="CY154">
        <f>AA154</f>
        <v>6.22</v>
      </c>
      <c r="CZ154">
        <f>AE154</f>
        <v>6.22</v>
      </c>
      <c r="DA154">
        <f>AI154</f>
        <v>1</v>
      </c>
      <c r="DB154">
        <f t="shared" si="18"/>
        <v>16.86</v>
      </c>
      <c r="DC154">
        <f t="shared" si="19"/>
        <v>0</v>
      </c>
    </row>
    <row r="155" spans="1:107" x14ac:dyDescent="0.2">
      <c r="A155">
        <f>ROW(Source!A83)</f>
        <v>83</v>
      </c>
      <c r="B155">
        <v>16697019</v>
      </c>
      <c r="C155">
        <v>16697599</v>
      </c>
      <c r="D155">
        <v>15430767</v>
      </c>
      <c r="E155">
        <v>1</v>
      </c>
      <c r="F155">
        <v>1</v>
      </c>
      <c r="G155">
        <v>1</v>
      </c>
      <c r="H155">
        <v>1</v>
      </c>
      <c r="I155" t="s">
        <v>1008</v>
      </c>
      <c r="J155" t="s">
        <v>6</v>
      </c>
      <c r="K155" t="s">
        <v>1009</v>
      </c>
      <c r="L155">
        <v>1191</v>
      </c>
      <c r="N155">
        <v>1013</v>
      </c>
      <c r="O155" t="s">
        <v>1010</v>
      </c>
      <c r="P155" t="s">
        <v>1010</v>
      </c>
      <c r="Q155">
        <v>1</v>
      </c>
      <c r="W155">
        <v>0</v>
      </c>
      <c r="X155">
        <v>-400197608</v>
      </c>
      <c r="Y155">
        <v>65.3</v>
      </c>
      <c r="AA155">
        <v>0</v>
      </c>
      <c r="AB155">
        <v>0</v>
      </c>
      <c r="AC155">
        <v>0</v>
      </c>
      <c r="AD155">
        <v>55.96</v>
      </c>
      <c r="AE155">
        <v>0</v>
      </c>
      <c r="AF155">
        <v>0</v>
      </c>
      <c r="AG155">
        <v>0</v>
      </c>
      <c r="AH155">
        <v>8.5299999999999994</v>
      </c>
      <c r="AI155">
        <v>1</v>
      </c>
      <c r="AJ155">
        <v>1</v>
      </c>
      <c r="AK155">
        <v>1</v>
      </c>
      <c r="AL155">
        <v>6.56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65.3</v>
      </c>
      <c r="AU155" t="s">
        <v>6</v>
      </c>
      <c r="AV155">
        <v>1</v>
      </c>
      <c r="AW155">
        <v>2</v>
      </c>
      <c r="AX155">
        <v>16697604</v>
      </c>
      <c r="AY155">
        <v>1</v>
      </c>
      <c r="AZ155">
        <v>0</v>
      </c>
      <c r="BA155">
        <v>159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Y155*Source!I83</f>
        <v>4.7015999999999991</v>
      </c>
      <c r="CY155">
        <f>AD155</f>
        <v>55.96</v>
      </c>
      <c r="CZ155">
        <f>AH155</f>
        <v>8.5299999999999994</v>
      </c>
      <c r="DA155">
        <f>AL155</f>
        <v>6.56</v>
      </c>
      <c r="DB155">
        <f t="shared" si="18"/>
        <v>557.01</v>
      </c>
      <c r="DC155">
        <f t="shared" si="19"/>
        <v>0</v>
      </c>
    </row>
    <row r="156" spans="1:107" x14ac:dyDescent="0.2">
      <c r="A156">
        <f>ROW(Source!A83)</f>
        <v>83</v>
      </c>
      <c r="B156">
        <v>16697019</v>
      </c>
      <c r="C156">
        <v>16697599</v>
      </c>
      <c r="D156">
        <v>15249308</v>
      </c>
      <c r="E156">
        <v>1</v>
      </c>
      <c r="F156">
        <v>1</v>
      </c>
      <c r="G156">
        <v>1</v>
      </c>
      <c r="H156">
        <v>2</v>
      </c>
      <c r="I156" t="s">
        <v>1077</v>
      </c>
      <c r="J156" t="s">
        <v>1078</v>
      </c>
      <c r="K156" t="s">
        <v>1079</v>
      </c>
      <c r="L156">
        <v>1368</v>
      </c>
      <c r="N156">
        <v>1011</v>
      </c>
      <c r="O156" t="s">
        <v>1014</v>
      </c>
      <c r="P156" t="s">
        <v>1014</v>
      </c>
      <c r="Q156">
        <v>1</v>
      </c>
      <c r="W156">
        <v>0</v>
      </c>
      <c r="X156">
        <v>792402865</v>
      </c>
      <c r="Y156">
        <v>13.6</v>
      </c>
      <c r="AA156">
        <v>0</v>
      </c>
      <c r="AB156">
        <v>7.87</v>
      </c>
      <c r="AC156">
        <v>0</v>
      </c>
      <c r="AD156">
        <v>0</v>
      </c>
      <c r="AE156">
        <v>0</v>
      </c>
      <c r="AF156">
        <v>1.2</v>
      </c>
      <c r="AG156">
        <v>0</v>
      </c>
      <c r="AH156">
        <v>0</v>
      </c>
      <c r="AI156">
        <v>1</v>
      </c>
      <c r="AJ156">
        <v>6.56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13.6</v>
      </c>
      <c r="AU156" t="s">
        <v>6</v>
      </c>
      <c r="AV156">
        <v>0</v>
      </c>
      <c r="AW156">
        <v>2</v>
      </c>
      <c r="AX156">
        <v>16697605</v>
      </c>
      <c r="AY156">
        <v>1</v>
      </c>
      <c r="AZ156">
        <v>0</v>
      </c>
      <c r="BA156">
        <v>160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Y156*Source!I83</f>
        <v>0.97919999999999985</v>
      </c>
      <c r="CY156">
        <f>AB156</f>
        <v>7.87</v>
      </c>
      <c r="CZ156">
        <f>AF156</f>
        <v>1.2</v>
      </c>
      <c r="DA156">
        <f>AJ156</f>
        <v>6.56</v>
      </c>
      <c r="DB156">
        <f t="shared" si="18"/>
        <v>16.32</v>
      </c>
      <c r="DC156">
        <f t="shared" si="19"/>
        <v>0</v>
      </c>
    </row>
    <row r="157" spans="1:107" x14ac:dyDescent="0.2">
      <c r="A157">
        <f>ROW(Source!A83)</f>
        <v>83</v>
      </c>
      <c r="B157">
        <v>16697019</v>
      </c>
      <c r="C157">
        <v>16697599</v>
      </c>
      <c r="D157">
        <v>15165634</v>
      </c>
      <c r="E157">
        <v>1</v>
      </c>
      <c r="F157">
        <v>1</v>
      </c>
      <c r="G157">
        <v>1</v>
      </c>
      <c r="H157">
        <v>3</v>
      </c>
      <c r="I157" t="s">
        <v>1080</v>
      </c>
      <c r="J157" t="s">
        <v>1081</v>
      </c>
      <c r="K157" t="s">
        <v>1082</v>
      </c>
      <c r="L157">
        <v>1339</v>
      </c>
      <c r="N157">
        <v>1007</v>
      </c>
      <c r="O157" t="s">
        <v>249</v>
      </c>
      <c r="P157" t="s">
        <v>249</v>
      </c>
      <c r="Q157">
        <v>1</v>
      </c>
      <c r="W157">
        <v>0</v>
      </c>
      <c r="X157">
        <v>1706747518</v>
      </c>
      <c r="Y157">
        <v>0.35</v>
      </c>
      <c r="AA157">
        <v>252.63</v>
      </c>
      <c r="AB157">
        <v>0</v>
      </c>
      <c r="AC157">
        <v>0</v>
      </c>
      <c r="AD157">
        <v>0</v>
      </c>
      <c r="AE157">
        <v>38.51</v>
      </c>
      <c r="AF157">
        <v>0</v>
      </c>
      <c r="AG157">
        <v>0</v>
      </c>
      <c r="AH157">
        <v>0</v>
      </c>
      <c r="AI157">
        <v>6.56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0.35</v>
      </c>
      <c r="AU157" t="s">
        <v>6</v>
      </c>
      <c r="AV157">
        <v>0</v>
      </c>
      <c r="AW157">
        <v>2</v>
      </c>
      <c r="AX157">
        <v>16697606</v>
      </c>
      <c r="AY157">
        <v>1</v>
      </c>
      <c r="AZ157">
        <v>0</v>
      </c>
      <c r="BA157">
        <v>161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Y157*Source!I83</f>
        <v>2.5199999999999997E-2</v>
      </c>
      <c r="CY157">
        <f>AA157</f>
        <v>252.63</v>
      </c>
      <c r="CZ157">
        <f>AE157</f>
        <v>38.51</v>
      </c>
      <c r="DA157">
        <f>AI157</f>
        <v>6.56</v>
      </c>
      <c r="DB157">
        <f t="shared" si="18"/>
        <v>13.48</v>
      </c>
      <c r="DC157">
        <f t="shared" si="19"/>
        <v>0</v>
      </c>
    </row>
    <row r="158" spans="1:107" x14ac:dyDescent="0.2">
      <c r="A158">
        <f>ROW(Source!A83)</f>
        <v>83</v>
      </c>
      <c r="B158">
        <v>16697019</v>
      </c>
      <c r="C158">
        <v>16697599</v>
      </c>
      <c r="D158">
        <v>15165653</v>
      </c>
      <c r="E158">
        <v>1</v>
      </c>
      <c r="F158">
        <v>1</v>
      </c>
      <c r="G158">
        <v>1</v>
      </c>
      <c r="H158">
        <v>3</v>
      </c>
      <c r="I158" t="s">
        <v>1083</v>
      </c>
      <c r="J158" t="s">
        <v>1084</v>
      </c>
      <c r="K158" t="s">
        <v>1085</v>
      </c>
      <c r="L158">
        <v>1339</v>
      </c>
      <c r="N158">
        <v>1007</v>
      </c>
      <c r="O158" t="s">
        <v>249</v>
      </c>
      <c r="P158" t="s">
        <v>249</v>
      </c>
      <c r="Q158">
        <v>1</v>
      </c>
      <c r="W158">
        <v>0</v>
      </c>
      <c r="X158">
        <v>1262771840</v>
      </c>
      <c r="Y158">
        <v>2.71</v>
      </c>
      <c r="AA158">
        <v>40.799999999999997</v>
      </c>
      <c r="AB158">
        <v>0</v>
      </c>
      <c r="AC158">
        <v>0</v>
      </c>
      <c r="AD158">
        <v>0</v>
      </c>
      <c r="AE158">
        <v>6.22</v>
      </c>
      <c r="AF158">
        <v>0</v>
      </c>
      <c r="AG158">
        <v>0</v>
      </c>
      <c r="AH158">
        <v>0</v>
      </c>
      <c r="AI158">
        <v>6.56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2.71</v>
      </c>
      <c r="AU158" t="s">
        <v>6</v>
      </c>
      <c r="AV158">
        <v>0</v>
      </c>
      <c r="AW158">
        <v>2</v>
      </c>
      <c r="AX158">
        <v>16697607</v>
      </c>
      <c r="AY158">
        <v>1</v>
      </c>
      <c r="AZ158">
        <v>0</v>
      </c>
      <c r="BA158">
        <v>162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Y158*Source!I83</f>
        <v>0.19511999999999999</v>
      </c>
      <c r="CY158">
        <f>AA158</f>
        <v>40.799999999999997</v>
      </c>
      <c r="CZ158">
        <f>AE158</f>
        <v>6.22</v>
      </c>
      <c r="DA158">
        <f>AI158</f>
        <v>6.56</v>
      </c>
      <c r="DB158">
        <f t="shared" si="18"/>
        <v>16.86</v>
      </c>
      <c r="DC158">
        <f t="shared" si="19"/>
        <v>0</v>
      </c>
    </row>
    <row r="159" spans="1:107" x14ac:dyDescent="0.2">
      <c r="A159">
        <f>ROW(Source!A84)</f>
        <v>84</v>
      </c>
      <c r="B159">
        <v>16697018</v>
      </c>
      <c r="C159">
        <v>16697608</v>
      </c>
      <c r="D159">
        <v>15432258</v>
      </c>
      <c r="E159">
        <v>1</v>
      </c>
      <c r="F159">
        <v>1</v>
      </c>
      <c r="G159">
        <v>1</v>
      </c>
      <c r="H159">
        <v>1</v>
      </c>
      <c r="I159" t="s">
        <v>1086</v>
      </c>
      <c r="J159" t="s">
        <v>6</v>
      </c>
      <c r="K159" t="s">
        <v>1087</v>
      </c>
      <c r="L159">
        <v>1191</v>
      </c>
      <c r="N159">
        <v>1013</v>
      </c>
      <c r="O159" t="s">
        <v>1010</v>
      </c>
      <c r="P159" t="s">
        <v>1010</v>
      </c>
      <c r="Q159">
        <v>1</v>
      </c>
      <c r="W159">
        <v>0</v>
      </c>
      <c r="X159">
        <v>-608433632</v>
      </c>
      <c r="Y159">
        <v>68.8</v>
      </c>
      <c r="AA159">
        <v>0</v>
      </c>
      <c r="AB159">
        <v>0</v>
      </c>
      <c r="AC159">
        <v>0</v>
      </c>
      <c r="AD159">
        <v>8.4600000000000009</v>
      </c>
      <c r="AE159">
        <v>0</v>
      </c>
      <c r="AF159">
        <v>0</v>
      </c>
      <c r="AG159">
        <v>0</v>
      </c>
      <c r="AH159">
        <v>8.4600000000000009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68.8</v>
      </c>
      <c r="AU159" t="s">
        <v>6</v>
      </c>
      <c r="AV159">
        <v>1</v>
      </c>
      <c r="AW159">
        <v>2</v>
      </c>
      <c r="AX159">
        <v>16697613</v>
      </c>
      <c r="AY159">
        <v>1</v>
      </c>
      <c r="AZ159">
        <v>0</v>
      </c>
      <c r="BA159">
        <v>163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Y159*Source!I84</f>
        <v>36.051200000000001</v>
      </c>
      <c r="CY159">
        <f>AD159</f>
        <v>8.4600000000000009</v>
      </c>
      <c r="CZ159">
        <f>AH159</f>
        <v>8.4600000000000009</v>
      </c>
      <c r="DA159">
        <f>AL159</f>
        <v>1</v>
      </c>
      <c r="DB159">
        <f t="shared" si="18"/>
        <v>582.04999999999995</v>
      </c>
      <c r="DC159">
        <f t="shared" si="19"/>
        <v>0</v>
      </c>
    </row>
    <row r="160" spans="1:107" x14ac:dyDescent="0.2">
      <c r="A160">
        <f>ROW(Source!A84)</f>
        <v>84</v>
      </c>
      <c r="B160">
        <v>16697018</v>
      </c>
      <c r="C160">
        <v>16697608</v>
      </c>
      <c r="D160">
        <v>15430395</v>
      </c>
      <c r="E160">
        <v>1</v>
      </c>
      <c r="F160">
        <v>1</v>
      </c>
      <c r="G160">
        <v>1</v>
      </c>
      <c r="H160">
        <v>1</v>
      </c>
      <c r="I160" t="s">
        <v>1020</v>
      </c>
      <c r="J160" t="s">
        <v>6</v>
      </c>
      <c r="K160" t="s">
        <v>1021</v>
      </c>
      <c r="L160">
        <v>1191</v>
      </c>
      <c r="N160">
        <v>1013</v>
      </c>
      <c r="O160" t="s">
        <v>1010</v>
      </c>
      <c r="P160" t="s">
        <v>1010</v>
      </c>
      <c r="Q160">
        <v>1</v>
      </c>
      <c r="W160">
        <v>0</v>
      </c>
      <c r="X160">
        <v>-1417349443</v>
      </c>
      <c r="Y160">
        <v>0.16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0.16</v>
      </c>
      <c r="AU160" t="s">
        <v>6</v>
      </c>
      <c r="AV160">
        <v>2</v>
      </c>
      <c r="AW160">
        <v>2</v>
      </c>
      <c r="AX160">
        <v>16697614</v>
      </c>
      <c r="AY160">
        <v>1</v>
      </c>
      <c r="AZ160">
        <v>0</v>
      </c>
      <c r="BA160">
        <v>164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Y160*Source!I84</f>
        <v>8.3840000000000012E-2</v>
      </c>
      <c r="CY160">
        <f>AD160</f>
        <v>0</v>
      </c>
      <c r="CZ160">
        <f>AH160</f>
        <v>0</v>
      </c>
      <c r="DA160">
        <f>AL160</f>
        <v>1</v>
      </c>
      <c r="DB160">
        <f t="shared" si="18"/>
        <v>0</v>
      </c>
      <c r="DC160">
        <f t="shared" si="19"/>
        <v>0</v>
      </c>
    </row>
    <row r="161" spans="1:107" x14ac:dyDescent="0.2">
      <c r="A161">
        <f>ROW(Source!A84)</f>
        <v>84</v>
      </c>
      <c r="B161">
        <v>16697018</v>
      </c>
      <c r="C161">
        <v>16697608</v>
      </c>
      <c r="D161">
        <v>15247974</v>
      </c>
      <c r="E161">
        <v>1</v>
      </c>
      <c r="F161">
        <v>1</v>
      </c>
      <c r="G161">
        <v>1</v>
      </c>
      <c r="H161">
        <v>2</v>
      </c>
      <c r="I161" t="s">
        <v>1022</v>
      </c>
      <c r="J161" t="s">
        <v>1023</v>
      </c>
      <c r="K161" t="s">
        <v>1024</v>
      </c>
      <c r="L161">
        <v>1368</v>
      </c>
      <c r="N161">
        <v>1011</v>
      </c>
      <c r="O161" t="s">
        <v>1014</v>
      </c>
      <c r="P161" t="s">
        <v>1014</v>
      </c>
      <c r="Q161">
        <v>1</v>
      </c>
      <c r="W161">
        <v>0</v>
      </c>
      <c r="X161">
        <v>1188625873</v>
      </c>
      <c r="Y161">
        <v>0.16</v>
      </c>
      <c r="AA161">
        <v>0</v>
      </c>
      <c r="AB161">
        <v>31.26</v>
      </c>
      <c r="AC161">
        <v>13.5</v>
      </c>
      <c r="AD161">
        <v>0</v>
      </c>
      <c r="AE161">
        <v>0</v>
      </c>
      <c r="AF161">
        <v>31.26</v>
      </c>
      <c r="AG161">
        <v>13.5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0.16</v>
      </c>
      <c r="AU161" t="s">
        <v>6</v>
      </c>
      <c r="AV161">
        <v>0</v>
      </c>
      <c r="AW161">
        <v>2</v>
      </c>
      <c r="AX161">
        <v>16697615</v>
      </c>
      <c r="AY161">
        <v>1</v>
      </c>
      <c r="AZ161">
        <v>0</v>
      </c>
      <c r="BA161">
        <v>165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Y161*Source!I84</f>
        <v>8.3840000000000012E-2</v>
      </c>
      <c r="CY161">
        <f>AB161</f>
        <v>31.26</v>
      </c>
      <c r="CZ161">
        <f>AF161</f>
        <v>31.26</v>
      </c>
      <c r="DA161">
        <f>AJ161</f>
        <v>1</v>
      </c>
      <c r="DB161">
        <f t="shared" si="18"/>
        <v>5</v>
      </c>
      <c r="DC161">
        <f t="shared" si="19"/>
        <v>2.16</v>
      </c>
    </row>
    <row r="162" spans="1:107" x14ac:dyDescent="0.2">
      <c r="A162">
        <f>ROW(Source!A84)</f>
        <v>84</v>
      </c>
      <c r="B162">
        <v>16697018</v>
      </c>
      <c r="C162">
        <v>16697608</v>
      </c>
      <c r="D162">
        <v>15164566</v>
      </c>
      <c r="E162">
        <v>17</v>
      </c>
      <c r="F162">
        <v>1</v>
      </c>
      <c r="G162">
        <v>1</v>
      </c>
      <c r="H162">
        <v>3</v>
      </c>
      <c r="I162" t="s">
        <v>24</v>
      </c>
      <c r="J162" t="s">
        <v>6</v>
      </c>
      <c r="K162" t="s">
        <v>25</v>
      </c>
      <c r="L162">
        <v>1348</v>
      </c>
      <c r="N162">
        <v>1009</v>
      </c>
      <c r="O162" t="s">
        <v>26</v>
      </c>
      <c r="P162" t="s">
        <v>26</v>
      </c>
      <c r="Q162">
        <v>1000</v>
      </c>
      <c r="W162">
        <v>0</v>
      </c>
      <c r="X162">
        <v>-66286256</v>
      </c>
      <c r="Y162">
        <v>0.59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6</v>
      </c>
      <c r="AT162">
        <v>0.59</v>
      </c>
      <c r="AU162" t="s">
        <v>6</v>
      </c>
      <c r="AV162">
        <v>0</v>
      </c>
      <c r="AW162">
        <v>2</v>
      </c>
      <c r="AX162">
        <v>16697616</v>
      </c>
      <c r="AY162">
        <v>1</v>
      </c>
      <c r="AZ162">
        <v>0</v>
      </c>
      <c r="BA162">
        <v>166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Y162*Source!I84</f>
        <v>0.30915999999999999</v>
      </c>
      <c r="CY162">
        <f>AA162</f>
        <v>0</v>
      </c>
      <c r="CZ162">
        <f>AE162</f>
        <v>0</v>
      </c>
      <c r="DA162">
        <f>AI162</f>
        <v>1</v>
      </c>
      <c r="DB162">
        <f t="shared" si="18"/>
        <v>0</v>
      </c>
      <c r="DC162">
        <f t="shared" si="19"/>
        <v>0</v>
      </c>
    </row>
    <row r="163" spans="1:107" x14ac:dyDescent="0.2">
      <c r="A163">
        <f>ROW(Source!A85)</f>
        <v>85</v>
      </c>
      <c r="B163">
        <v>16697019</v>
      </c>
      <c r="C163">
        <v>16697608</v>
      </c>
      <c r="D163">
        <v>15432258</v>
      </c>
      <c r="E163">
        <v>1</v>
      </c>
      <c r="F163">
        <v>1</v>
      </c>
      <c r="G163">
        <v>1</v>
      </c>
      <c r="H163">
        <v>1</v>
      </c>
      <c r="I163" t="s">
        <v>1086</v>
      </c>
      <c r="J163" t="s">
        <v>6</v>
      </c>
      <c r="K163" t="s">
        <v>1087</v>
      </c>
      <c r="L163">
        <v>1191</v>
      </c>
      <c r="N163">
        <v>1013</v>
      </c>
      <c r="O163" t="s">
        <v>1010</v>
      </c>
      <c r="P163" t="s">
        <v>1010</v>
      </c>
      <c r="Q163">
        <v>1</v>
      </c>
      <c r="W163">
        <v>0</v>
      </c>
      <c r="X163">
        <v>-608433632</v>
      </c>
      <c r="Y163">
        <v>68.8</v>
      </c>
      <c r="AA163">
        <v>0</v>
      </c>
      <c r="AB163">
        <v>0</v>
      </c>
      <c r="AC163">
        <v>0</v>
      </c>
      <c r="AD163">
        <v>55.5</v>
      </c>
      <c r="AE163">
        <v>0</v>
      </c>
      <c r="AF163">
        <v>0</v>
      </c>
      <c r="AG163">
        <v>0</v>
      </c>
      <c r="AH163">
        <v>8.4600000000000009</v>
      </c>
      <c r="AI163">
        <v>1</v>
      </c>
      <c r="AJ163">
        <v>1</v>
      </c>
      <c r="AK163">
        <v>1</v>
      </c>
      <c r="AL163">
        <v>6.56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68.8</v>
      </c>
      <c r="AU163" t="s">
        <v>6</v>
      </c>
      <c r="AV163">
        <v>1</v>
      </c>
      <c r="AW163">
        <v>2</v>
      </c>
      <c r="AX163">
        <v>16697613</v>
      </c>
      <c r="AY163">
        <v>1</v>
      </c>
      <c r="AZ163">
        <v>0</v>
      </c>
      <c r="BA163">
        <v>167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Y163*Source!I85</f>
        <v>36.051200000000001</v>
      </c>
      <c r="CY163">
        <f>AD163</f>
        <v>55.5</v>
      </c>
      <c r="CZ163">
        <f>AH163</f>
        <v>8.4600000000000009</v>
      </c>
      <c r="DA163">
        <f>AL163</f>
        <v>6.56</v>
      </c>
      <c r="DB163">
        <f t="shared" si="18"/>
        <v>582.04999999999995</v>
      </c>
      <c r="DC163">
        <f t="shared" si="19"/>
        <v>0</v>
      </c>
    </row>
    <row r="164" spans="1:107" x14ac:dyDescent="0.2">
      <c r="A164">
        <f>ROW(Source!A85)</f>
        <v>85</v>
      </c>
      <c r="B164">
        <v>16697019</v>
      </c>
      <c r="C164">
        <v>16697608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1020</v>
      </c>
      <c r="J164" t="s">
        <v>6</v>
      </c>
      <c r="K164" t="s">
        <v>1021</v>
      </c>
      <c r="L164">
        <v>1191</v>
      </c>
      <c r="N164">
        <v>1013</v>
      </c>
      <c r="O164" t="s">
        <v>1010</v>
      </c>
      <c r="P164" t="s">
        <v>1010</v>
      </c>
      <c r="Q164">
        <v>1</v>
      </c>
      <c r="W164">
        <v>0</v>
      </c>
      <c r="X164">
        <v>-1417349443</v>
      </c>
      <c r="Y164">
        <v>0.16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6.56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0.16</v>
      </c>
      <c r="AU164" t="s">
        <v>6</v>
      </c>
      <c r="AV164">
        <v>2</v>
      </c>
      <c r="AW164">
        <v>2</v>
      </c>
      <c r="AX164">
        <v>16697614</v>
      </c>
      <c r="AY164">
        <v>1</v>
      </c>
      <c r="AZ164">
        <v>0</v>
      </c>
      <c r="BA164">
        <v>168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Y164*Source!I85</f>
        <v>8.3840000000000012E-2</v>
      </c>
      <c r="CY164">
        <f>AD164</f>
        <v>0</v>
      </c>
      <c r="CZ164">
        <f>AH164</f>
        <v>0</v>
      </c>
      <c r="DA164">
        <f>AL164</f>
        <v>1</v>
      </c>
      <c r="DB164">
        <f t="shared" si="18"/>
        <v>0</v>
      </c>
      <c r="DC164">
        <f t="shared" si="19"/>
        <v>0</v>
      </c>
    </row>
    <row r="165" spans="1:107" x14ac:dyDescent="0.2">
      <c r="A165">
        <f>ROW(Source!A85)</f>
        <v>85</v>
      </c>
      <c r="B165">
        <v>16697019</v>
      </c>
      <c r="C165">
        <v>16697608</v>
      </c>
      <c r="D165">
        <v>15247974</v>
      </c>
      <c r="E165">
        <v>1</v>
      </c>
      <c r="F165">
        <v>1</v>
      </c>
      <c r="G165">
        <v>1</v>
      </c>
      <c r="H165">
        <v>2</v>
      </c>
      <c r="I165" t="s">
        <v>1022</v>
      </c>
      <c r="J165" t="s">
        <v>1023</v>
      </c>
      <c r="K165" t="s">
        <v>1024</v>
      </c>
      <c r="L165">
        <v>1368</v>
      </c>
      <c r="N165">
        <v>1011</v>
      </c>
      <c r="O165" t="s">
        <v>1014</v>
      </c>
      <c r="P165" t="s">
        <v>1014</v>
      </c>
      <c r="Q165">
        <v>1</v>
      </c>
      <c r="W165">
        <v>0</v>
      </c>
      <c r="X165">
        <v>1188625873</v>
      </c>
      <c r="Y165">
        <v>0.16</v>
      </c>
      <c r="AA165">
        <v>0</v>
      </c>
      <c r="AB165">
        <v>205.07</v>
      </c>
      <c r="AC165">
        <v>13.5</v>
      </c>
      <c r="AD165">
        <v>0</v>
      </c>
      <c r="AE165">
        <v>0</v>
      </c>
      <c r="AF165">
        <v>31.26</v>
      </c>
      <c r="AG165">
        <v>13.5</v>
      </c>
      <c r="AH165">
        <v>0</v>
      </c>
      <c r="AI165">
        <v>1</v>
      </c>
      <c r="AJ165">
        <v>6.56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0.16</v>
      </c>
      <c r="AU165" t="s">
        <v>6</v>
      </c>
      <c r="AV165">
        <v>0</v>
      </c>
      <c r="AW165">
        <v>2</v>
      </c>
      <c r="AX165">
        <v>16697615</v>
      </c>
      <c r="AY165">
        <v>1</v>
      </c>
      <c r="AZ165">
        <v>0</v>
      </c>
      <c r="BA165">
        <v>169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Y165*Source!I85</f>
        <v>8.3840000000000012E-2</v>
      </c>
      <c r="CY165">
        <f>AB165</f>
        <v>205.07</v>
      </c>
      <c r="CZ165">
        <f>AF165</f>
        <v>31.26</v>
      </c>
      <c r="DA165">
        <f>AJ165</f>
        <v>6.56</v>
      </c>
      <c r="DB165">
        <f t="shared" si="18"/>
        <v>5</v>
      </c>
      <c r="DC165">
        <f t="shared" si="19"/>
        <v>2.16</v>
      </c>
    </row>
    <row r="166" spans="1:107" x14ac:dyDescent="0.2">
      <c r="A166">
        <f>ROW(Source!A85)</f>
        <v>85</v>
      </c>
      <c r="B166">
        <v>16697019</v>
      </c>
      <c r="C166">
        <v>16697608</v>
      </c>
      <c r="D166">
        <v>15164566</v>
      </c>
      <c r="E166">
        <v>17</v>
      </c>
      <c r="F166">
        <v>1</v>
      </c>
      <c r="G166">
        <v>1</v>
      </c>
      <c r="H166">
        <v>3</v>
      </c>
      <c r="I166" t="s">
        <v>24</v>
      </c>
      <c r="J166" t="s">
        <v>6</v>
      </c>
      <c r="K166" t="s">
        <v>25</v>
      </c>
      <c r="L166">
        <v>1348</v>
      </c>
      <c r="N166">
        <v>1009</v>
      </c>
      <c r="O166" t="s">
        <v>26</v>
      </c>
      <c r="P166" t="s">
        <v>26</v>
      </c>
      <c r="Q166">
        <v>1000</v>
      </c>
      <c r="W166">
        <v>0</v>
      </c>
      <c r="X166">
        <v>-66286256</v>
      </c>
      <c r="Y166">
        <v>0.59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6.56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</v>
      </c>
      <c r="AT166">
        <v>0.59</v>
      </c>
      <c r="AU166" t="s">
        <v>6</v>
      </c>
      <c r="AV166">
        <v>0</v>
      </c>
      <c r="AW166">
        <v>2</v>
      </c>
      <c r="AX166">
        <v>16697616</v>
      </c>
      <c r="AY166">
        <v>1</v>
      </c>
      <c r="AZ166">
        <v>0</v>
      </c>
      <c r="BA166">
        <v>170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Y166*Source!I85</f>
        <v>0.30915999999999999</v>
      </c>
      <c r="CY166">
        <f>AA166</f>
        <v>0</v>
      </c>
      <c r="CZ166">
        <f>AE166</f>
        <v>0</v>
      </c>
      <c r="DA166">
        <f>AI166</f>
        <v>6.56</v>
      </c>
      <c r="DB166">
        <f t="shared" si="18"/>
        <v>0</v>
      </c>
      <c r="DC166">
        <f t="shared" si="19"/>
        <v>0</v>
      </c>
    </row>
    <row r="167" spans="1:107" x14ac:dyDescent="0.2">
      <c r="A167">
        <f>ROW(Source!A88)</f>
        <v>88</v>
      </c>
      <c r="B167">
        <v>16697018</v>
      </c>
      <c r="C167">
        <v>16697618</v>
      </c>
      <c r="D167">
        <v>15432258</v>
      </c>
      <c r="E167">
        <v>1</v>
      </c>
      <c r="F167">
        <v>1</v>
      </c>
      <c r="G167">
        <v>1</v>
      </c>
      <c r="H167">
        <v>1</v>
      </c>
      <c r="I167" t="s">
        <v>1086</v>
      </c>
      <c r="J167" t="s">
        <v>6</v>
      </c>
      <c r="K167" t="s">
        <v>1087</v>
      </c>
      <c r="L167">
        <v>1191</v>
      </c>
      <c r="N167">
        <v>1013</v>
      </c>
      <c r="O167" t="s">
        <v>1010</v>
      </c>
      <c r="P167" t="s">
        <v>1010</v>
      </c>
      <c r="Q167">
        <v>1</v>
      </c>
      <c r="W167">
        <v>0</v>
      </c>
      <c r="X167">
        <v>-608433632</v>
      </c>
      <c r="Y167">
        <v>85.3</v>
      </c>
      <c r="AA167">
        <v>0</v>
      </c>
      <c r="AB167">
        <v>0</v>
      </c>
      <c r="AC167">
        <v>0</v>
      </c>
      <c r="AD167">
        <v>8.4600000000000009</v>
      </c>
      <c r="AE167">
        <v>0</v>
      </c>
      <c r="AF167">
        <v>0</v>
      </c>
      <c r="AG167">
        <v>0</v>
      </c>
      <c r="AH167">
        <v>8.4600000000000009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85.3</v>
      </c>
      <c r="AU167" t="s">
        <v>6</v>
      </c>
      <c r="AV167">
        <v>1</v>
      </c>
      <c r="AW167">
        <v>2</v>
      </c>
      <c r="AX167">
        <v>16697623</v>
      </c>
      <c r="AY167">
        <v>1</v>
      </c>
      <c r="AZ167">
        <v>0</v>
      </c>
      <c r="BA167">
        <v>171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Y167*Source!I88</f>
        <v>78.902500000000003</v>
      </c>
      <c r="CY167">
        <f>AD167</f>
        <v>8.4600000000000009</v>
      </c>
      <c r="CZ167">
        <f>AH167</f>
        <v>8.4600000000000009</v>
      </c>
      <c r="DA167">
        <f>AL167</f>
        <v>1</v>
      </c>
      <c r="DB167">
        <f t="shared" si="18"/>
        <v>721.64</v>
      </c>
      <c r="DC167">
        <f t="shared" si="19"/>
        <v>0</v>
      </c>
    </row>
    <row r="168" spans="1:107" x14ac:dyDescent="0.2">
      <c r="A168">
        <f>ROW(Source!A88)</f>
        <v>88</v>
      </c>
      <c r="B168">
        <v>16697018</v>
      </c>
      <c r="C168">
        <v>16697618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1020</v>
      </c>
      <c r="J168" t="s">
        <v>6</v>
      </c>
      <c r="K168" t="s">
        <v>1021</v>
      </c>
      <c r="L168">
        <v>1191</v>
      </c>
      <c r="N168">
        <v>1013</v>
      </c>
      <c r="O168" t="s">
        <v>1010</v>
      </c>
      <c r="P168" t="s">
        <v>1010</v>
      </c>
      <c r="Q168">
        <v>1</v>
      </c>
      <c r="W168">
        <v>0</v>
      </c>
      <c r="X168">
        <v>-1417349443</v>
      </c>
      <c r="Y168">
        <v>0.32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0.32</v>
      </c>
      <c r="AU168" t="s">
        <v>6</v>
      </c>
      <c r="AV168">
        <v>2</v>
      </c>
      <c r="AW168">
        <v>2</v>
      </c>
      <c r="AX168">
        <v>16697624</v>
      </c>
      <c r="AY168">
        <v>1</v>
      </c>
      <c r="AZ168">
        <v>0</v>
      </c>
      <c r="BA168">
        <v>172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Y168*Source!I88</f>
        <v>0.29600000000000004</v>
      </c>
      <c r="CY168">
        <f>AD168</f>
        <v>0</v>
      </c>
      <c r="CZ168">
        <f>AH168</f>
        <v>0</v>
      </c>
      <c r="DA168">
        <f>AL168</f>
        <v>1</v>
      </c>
      <c r="DB168">
        <f t="shared" si="18"/>
        <v>0</v>
      </c>
      <c r="DC168">
        <f t="shared" si="19"/>
        <v>0</v>
      </c>
    </row>
    <row r="169" spans="1:107" x14ac:dyDescent="0.2">
      <c r="A169">
        <f>ROW(Source!A88)</f>
        <v>88</v>
      </c>
      <c r="B169">
        <v>16697018</v>
      </c>
      <c r="C169">
        <v>16697618</v>
      </c>
      <c r="D169">
        <v>15247974</v>
      </c>
      <c r="E169">
        <v>1</v>
      </c>
      <c r="F169">
        <v>1</v>
      </c>
      <c r="G169">
        <v>1</v>
      </c>
      <c r="H169">
        <v>2</v>
      </c>
      <c r="I169" t="s">
        <v>1022</v>
      </c>
      <c r="J169" t="s">
        <v>1023</v>
      </c>
      <c r="K169" t="s">
        <v>1024</v>
      </c>
      <c r="L169">
        <v>1368</v>
      </c>
      <c r="N169">
        <v>1011</v>
      </c>
      <c r="O169" t="s">
        <v>1014</v>
      </c>
      <c r="P169" t="s">
        <v>1014</v>
      </c>
      <c r="Q169">
        <v>1</v>
      </c>
      <c r="W169">
        <v>0</v>
      </c>
      <c r="X169">
        <v>1188625873</v>
      </c>
      <c r="Y169">
        <v>0.32</v>
      </c>
      <c r="AA169">
        <v>0</v>
      </c>
      <c r="AB169">
        <v>31.26</v>
      </c>
      <c r="AC169">
        <v>13.5</v>
      </c>
      <c r="AD169">
        <v>0</v>
      </c>
      <c r="AE169">
        <v>0</v>
      </c>
      <c r="AF169">
        <v>31.26</v>
      </c>
      <c r="AG169">
        <v>13.5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0.32</v>
      </c>
      <c r="AU169" t="s">
        <v>6</v>
      </c>
      <c r="AV169">
        <v>0</v>
      </c>
      <c r="AW169">
        <v>2</v>
      </c>
      <c r="AX169">
        <v>16697625</v>
      </c>
      <c r="AY169">
        <v>1</v>
      </c>
      <c r="AZ169">
        <v>0</v>
      </c>
      <c r="BA169">
        <v>173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Y169*Source!I88</f>
        <v>0.29600000000000004</v>
      </c>
      <c r="CY169">
        <f>AB169</f>
        <v>31.26</v>
      </c>
      <c r="CZ169">
        <f>AF169</f>
        <v>31.26</v>
      </c>
      <c r="DA169">
        <f>AJ169</f>
        <v>1</v>
      </c>
      <c r="DB169">
        <f t="shared" si="18"/>
        <v>10</v>
      </c>
      <c r="DC169">
        <f t="shared" si="19"/>
        <v>4.32</v>
      </c>
    </row>
    <row r="170" spans="1:107" x14ac:dyDescent="0.2">
      <c r="A170">
        <f>ROW(Source!A88)</f>
        <v>88</v>
      </c>
      <c r="B170">
        <v>16697018</v>
      </c>
      <c r="C170">
        <v>16697618</v>
      </c>
      <c r="D170">
        <v>15164566</v>
      </c>
      <c r="E170">
        <v>17</v>
      </c>
      <c r="F170">
        <v>1</v>
      </c>
      <c r="G170">
        <v>1</v>
      </c>
      <c r="H170">
        <v>3</v>
      </c>
      <c r="I170" t="s">
        <v>24</v>
      </c>
      <c r="J170" t="s">
        <v>6</v>
      </c>
      <c r="K170" t="s">
        <v>25</v>
      </c>
      <c r="L170">
        <v>1348</v>
      </c>
      <c r="N170">
        <v>1009</v>
      </c>
      <c r="O170" t="s">
        <v>26</v>
      </c>
      <c r="P170" t="s">
        <v>26</v>
      </c>
      <c r="Q170">
        <v>1000</v>
      </c>
      <c r="W170">
        <v>0</v>
      </c>
      <c r="X170">
        <v>-66286256</v>
      </c>
      <c r="Y170">
        <v>1.34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6</v>
      </c>
      <c r="AT170">
        <v>1.34</v>
      </c>
      <c r="AU170" t="s">
        <v>6</v>
      </c>
      <c r="AV170">
        <v>0</v>
      </c>
      <c r="AW170">
        <v>2</v>
      </c>
      <c r="AX170">
        <v>16697626</v>
      </c>
      <c r="AY170">
        <v>1</v>
      </c>
      <c r="AZ170">
        <v>0</v>
      </c>
      <c r="BA170">
        <v>174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Y170*Source!I88</f>
        <v>1.2395</v>
      </c>
      <c r="CY170">
        <f>AA170</f>
        <v>0</v>
      </c>
      <c r="CZ170">
        <f>AE170</f>
        <v>0</v>
      </c>
      <c r="DA170">
        <f>AI170</f>
        <v>1</v>
      </c>
      <c r="DB170">
        <f t="shared" si="18"/>
        <v>0</v>
      </c>
      <c r="DC170">
        <f t="shared" si="19"/>
        <v>0</v>
      </c>
    </row>
    <row r="171" spans="1:107" x14ac:dyDescent="0.2">
      <c r="A171">
        <f>ROW(Source!A89)</f>
        <v>89</v>
      </c>
      <c r="B171">
        <v>16697019</v>
      </c>
      <c r="C171">
        <v>16697618</v>
      </c>
      <c r="D171">
        <v>15432258</v>
      </c>
      <c r="E171">
        <v>1</v>
      </c>
      <c r="F171">
        <v>1</v>
      </c>
      <c r="G171">
        <v>1</v>
      </c>
      <c r="H171">
        <v>1</v>
      </c>
      <c r="I171" t="s">
        <v>1086</v>
      </c>
      <c r="J171" t="s">
        <v>6</v>
      </c>
      <c r="K171" t="s">
        <v>1087</v>
      </c>
      <c r="L171">
        <v>1191</v>
      </c>
      <c r="N171">
        <v>1013</v>
      </c>
      <c r="O171" t="s">
        <v>1010</v>
      </c>
      <c r="P171" t="s">
        <v>1010</v>
      </c>
      <c r="Q171">
        <v>1</v>
      </c>
      <c r="W171">
        <v>0</v>
      </c>
      <c r="X171">
        <v>-608433632</v>
      </c>
      <c r="Y171">
        <v>85.3</v>
      </c>
      <c r="AA171">
        <v>0</v>
      </c>
      <c r="AB171">
        <v>0</v>
      </c>
      <c r="AC171">
        <v>0</v>
      </c>
      <c r="AD171">
        <v>55.5</v>
      </c>
      <c r="AE171">
        <v>0</v>
      </c>
      <c r="AF171">
        <v>0</v>
      </c>
      <c r="AG171">
        <v>0</v>
      </c>
      <c r="AH171">
        <v>8.4600000000000009</v>
      </c>
      <c r="AI171">
        <v>1</v>
      </c>
      <c r="AJ171">
        <v>1</v>
      </c>
      <c r="AK171">
        <v>1</v>
      </c>
      <c r="AL171">
        <v>6.56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85.3</v>
      </c>
      <c r="AU171" t="s">
        <v>6</v>
      </c>
      <c r="AV171">
        <v>1</v>
      </c>
      <c r="AW171">
        <v>2</v>
      </c>
      <c r="AX171">
        <v>16697623</v>
      </c>
      <c r="AY171">
        <v>1</v>
      </c>
      <c r="AZ171">
        <v>0</v>
      </c>
      <c r="BA171">
        <v>175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Y171*Source!I89</f>
        <v>78.902500000000003</v>
      </c>
      <c r="CY171">
        <f>AD171</f>
        <v>55.5</v>
      </c>
      <c r="CZ171">
        <f>AH171</f>
        <v>8.4600000000000009</v>
      </c>
      <c r="DA171">
        <f>AL171</f>
        <v>6.56</v>
      </c>
      <c r="DB171">
        <f t="shared" si="18"/>
        <v>721.64</v>
      </c>
      <c r="DC171">
        <f t="shared" si="19"/>
        <v>0</v>
      </c>
    </row>
    <row r="172" spans="1:107" x14ac:dyDescent="0.2">
      <c r="A172">
        <f>ROW(Source!A89)</f>
        <v>89</v>
      </c>
      <c r="B172">
        <v>16697019</v>
      </c>
      <c r="C172">
        <v>16697618</v>
      </c>
      <c r="D172">
        <v>15430395</v>
      </c>
      <c r="E172">
        <v>1</v>
      </c>
      <c r="F172">
        <v>1</v>
      </c>
      <c r="G172">
        <v>1</v>
      </c>
      <c r="H172">
        <v>1</v>
      </c>
      <c r="I172" t="s">
        <v>1020</v>
      </c>
      <c r="J172" t="s">
        <v>6</v>
      </c>
      <c r="K172" t="s">
        <v>1021</v>
      </c>
      <c r="L172">
        <v>1191</v>
      </c>
      <c r="N172">
        <v>1013</v>
      </c>
      <c r="O172" t="s">
        <v>1010</v>
      </c>
      <c r="P172" t="s">
        <v>1010</v>
      </c>
      <c r="Q172">
        <v>1</v>
      </c>
      <c r="W172">
        <v>0</v>
      </c>
      <c r="X172">
        <v>-1417349443</v>
      </c>
      <c r="Y172">
        <v>0.32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6.56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0.32</v>
      </c>
      <c r="AU172" t="s">
        <v>6</v>
      </c>
      <c r="AV172">
        <v>2</v>
      </c>
      <c r="AW172">
        <v>2</v>
      </c>
      <c r="AX172">
        <v>16697624</v>
      </c>
      <c r="AY172">
        <v>1</v>
      </c>
      <c r="AZ172">
        <v>0</v>
      </c>
      <c r="BA172">
        <v>176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Y172*Source!I89</f>
        <v>0.29600000000000004</v>
      </c>
      <c r="CY172">
        <f>AD172</f>
        <v>0</v>
      </c>
      <c r="CZ172">
        <f>AH172</f>
        <v>0</v>
      </c>
      <c r="DA172">
        <f>AL172</f>
        <v>1</v>
      </c>
      <c r="DB172">
        <f t="shared" si="18"/>
        <v>0</v>
      </c>
      <c r="DC172">
        <f t="shared" si="19"/>
        <v>0</v>
      </c>
    </row>
    <row r="173" spans="1:107" x14ac:dyDescent="0.2">
      <c r="A173">
        <f>ROW(Source!A89)</f>
        <v>89</v>
      </c>
      <c r="B173">
        <v>16697019</v>
      </c>
      <c r="C173">
        <v>16697618</v>
      </c>
      <c r="D173">
        <v>15247974</v>
      </c>
      <c r="E173">
        <v>1</v>
      </c>
      <c r="F173">
        <v>1</v>
      </c>
      <c r="G173">
        <v>1</v>
      </c>
      <c r="H173">
        <v>2</v>
      </c>
      <c r="I173" t="s">
        <v>1022</v>
      </c>
      <c r="J173" t="s">
        <v>1023</v>
      </c>
      <c r="K173" t="s">
        <v>1024</v>
      </c>
      <c r="L173">
        <v>1368</v>
      </c>
      <c r="N173">
        <v>1011</v>
      </c>
      <c r="O173" t="s">
        <v>1014</v>
      </c>
      <c r="P173" t="s">
        <v>1014</v>
      </c>
      <c r="Q173">
        <v>1</v>
      </c>
      <c r="W173">
        <v>0</v>
      </c>
      <c r="X173">
        <v>1188625873</v>
      </c>
      <c r="Y173">
        <v>0.32</v>
      </c>
      <c r="AA173">
        <v>0</v>
      </c>
      <c r="AB173">
        <v>205.07</v>
      </c>
      <c r="AC173">
        <v>13.5</v>
      </c>
      <c r="AD173">
        <v>0</v>
      </c>
      <c r="AE173">
        <v>0</v>
      </c>
      <c r="AF173">
        <v>31.26</v>
      </c>
      <c r="AG173">
        <v>13.5</v>
      </c>
      <c r="AH173">
        <v>0</v>
      </c>
      <c r="AI173">
        <v>1</v>
      </c>
      <c r="AJ173">
        <v>6.56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0.32</v>
      </c>
      <c r="AU173" t="s">
        <v>6</v>
      </c>
      <c r="AV173">
        <v>0</v>
      </c>
      <c r="AW173">
        <v>2</v>
      </c>
      <c r="AX173">
        <v>16697625</v>
      </c>
      <c r="AY173">
        <v>1</v>
      </c>
      <c r="AZ173">
        <v>0</v>
      </c>
      <c r="BA173">
        <v>177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Y173*Source!I89</f>
        <v>0.29600000000000004</v>
      </c>
      <c r="CY173">
        <f>AB173</f>
        <v>205.07</v>
      </c>
      <c r="CZ173">
        <f>AF173</f>
        <v>31.26</v>
      </c>
      <c r="DA173">
        <f>AJ173</f>
        <v>6.56</v>
      </c>
      <c r="DB173">
        <f t="shared" si="18"/>
        <v>10</v>
      </c>
      <c r="DC173">
        <f t="shared" si="19"/>
        <v>4.32</v>
      </c>
    </row>
    <row r="174" spans="1:107" x14ac:dyDescent="0.2">
      <c r="A174">
        <f>ROW(Source!A89)</f>
        <v>89</v>
      </c>
      <c r="B174">
        <v>16697019</v>
      </c>
      <c r="C174">
        <v>16697618</v>
      </c>
      <c r="D174">
        <v>15164566</v>
      </c>
      <c r="E174">
        <v>17</v>
      </c>
      <c r="F174">
        <v>1</v>
      </c>
      <c r="G174">
        <v>1</v>
      </c>
      <c r="H174">
        <v>3</v>
      </c>
      <c r="I174" t="s">
        <v>24</v>
      </c>
      <c r="J174" t="s">
        <v>6</v>
      </c>
      <c r="K174" t="s">
        <v>25</v>
      </c>
      <c r="L174">
        <v>1348</v>
      </c>
      <c r="N174">
        <v>1009</v>
      </c>
      <c r="O174" t="s">
        <v>26</v>
      </c>
      <c r="P174" t="s">
        <v>26</v>
      </c>
      <c r="Q174">
        <v>1000</v>
      </c>
      <c r="W174">
        <v>0</v>
      </c>
      <c r="X174">
        <v>-66286256</v>
      </c>
      <c r="Y174">
        <v>1.34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6.56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1.34</v>
      </c>
      <c r="AU174" t="s">
        <v>6</v>
      </c>
      <c r="AV174">
        <v>0</v>
      </c>
      <c r="AW174">
        <v>2</v>
      </c>
      <c r="AX174">
        <v>16697626</v>
      </c>
      <c r="AY174">
        <v>1</v>
      </c>
      <c r="AZ174">
        <v>0</v>
      </c>
      <c r="BA174">
        <v>178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Y174*Source!I89</f>
        <v>1.2395</v>
      </c>
      <c r="CY174">
        <f>AA174</f>
        <v>0</v>
      </c>
      <c r="CZ174">
        <f>AE174</f>
        <v>0</v>
      </c>
      <c r="DA174">
        <f>AI174</f>
        <v>6.56</v>
      </c>
      <c r="DB174">
        <f t="shared" si="18"/>
        <v>0</v>
      </c>
      <c r="DC174">
        <f t="shared" si="19"/>
        <v>0</v>
      </c>
    </row>
    <row r="175" spans="1:107" x14ac:dyDescent="0.2">
      <c r="A175">
        <f>ROW(Source!A92)</f>
        <v>92</v>
      </c>
      <c r="B175">
        <v>16697018</v>
      </c>
      <c r="C175">
        <v>16697629</v>
      </c>
      <c r="D175">
        <v>15436556</v>
      </c>
      <c r="E175">
        <v>1</v>
      </c>
      <c r="F175">
        <v>1</v>
      </c>
      <c r="G175">
        <v>1</v>
      </c>
      <c r="H175">
        <v>1</v>
      </c>
      <c r="I175" t="s">
        <v>1088</v>
      </c>
      <c r="J175" t="s">
        <v>6</v>
      </c>
      <c r="K175" t="s">
        <v>1089</v>
      </c>
      <c r="L175">
        <v>1191</v>
      </c>
      <c r="N175">
        <v>1013</v>
      </c>
      <c r="O175" t="s">
        <v>1010</v>
      </c>
      <c r="P175" t="s">
        <v>1010</v>
      </c>
      <c r="Q175">
        <v>1</v>
      </c>
      <c r="W175">
        <v>0</v>
      </c>
      <c r="X175">
        <v>1069510174</v>
      </c>
      <c r="Y175">
        <v>4.3560000000000008</v>
      </c>
      <c r="AA175">
        <v>0</v>
      </c>
      <c r="AB175">
        <v>0</v>
      </c>
      <c r="AC175">
        <v>0</v>
      </c>
      <c r="AD175">
        <v>9.6199999999999992</v>
      </c>
      <c r="AE175">
        <v>0</v>
      </c>
      <c r="AF175">
        <v>0</v>
      </c>
      <c r="AG175">
        <v>0</v>
      </c>
      <c r="AH175">
        <v>9.6199999999999992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10.89</v>
      </c>
      <c r="AU175" t="s">
        <v>165</v>
      </c>
      <c r="AV175">
        <v>1</v>
      </c>
      <c r="AW175">
        <v>2</v>
      </c>
      <c r="AX175">
        <v>16697641</v>
      </c>
      <c r="AY175">
        <v>1</v>
      </c>
      <c r="AZ175">
        <v>0</v>
      </c>
      <c r="BA175">
        <v>179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Y175*Source!I92</f>
        <v>0.4356000000000001</v>
      </c>
      <c r="CY175">
        <f>AD175</f>
        <v>9.6199999999999992</v>
      </c>
      <c r="CZ175">
        <f>AH175</f>
        <v>9.6199999999999992</v>
      </c>
      <c r="DA175">
        <f>AL175</f>
        <v>1</v>
      </c>
      <c r="DB175">
        <f>ROUND((ROUND(AT175*CZ175,2)*0.4),2)</f>
        <v>41.9</v>
      </c>
      <c r="DC175">
        <f>ROUND((ROUND(AT175*AG175,2)*0.4),2)</f>
        <v>0</v>
      </c>
    </row>
    <row r="176" spans="1:107" x14ac:dyDescent="0.2">
      <c r="A176">
        <f>ROW(Source!A92)</f>
        <v>92</v>
      </c>
      <c r="B176">
        <v>16697018</v>
      </c>
      <c r="C176">
        <v>16697629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1020</v>
      </c>
      <c r="J176" t="s">
        <v>6</v>
      </c>
      <c r="K176" t="s">
        <v>1021</v>
      </c>
      <c r="L176">
        <v>1191</v>
      </c>
      <c r="N176">
        <v>1013</v>
      </c>
      <c r="O176" t="s">
        <v>1010</v>
      </c>
      <c r="P176" t="s">
        <v>1010</v>
      </c>
      <c r="Q176">
        <v>1</v>
      </c>
      <c r="W176">
        <v>0</v>
      </c>
      <c r="X176">
        <v>-1417349443</v>
      </c>
      <c r="Y176">
        <v>0.85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0.85</v>
      </c>
      <c r="AU176" t="s">
        <v>6</v>
      </c>
      <c r="AV176">
        <v>2</v>
      </c>
      <c r="AW176">
        <v>2</v>
      </c>
      <c r="AX176">
        <v>16697642</v>
      </c>
      <c r="AY176">
        <v>1</v>
      </c>
      <c r="AZ176">
        <v>2048</v>
      </c>
      <c r="BA176">
        <v>180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Y176*Source!I92</f>
        <v>8.5000000000000006E-2</v>
      </c>
      <c r="CY176">
        <f>AD176</f>
        <v>0</v>
      </c>
      <c r="CZ176">
        <f>AH176</f>
        <v>0</v>
      </c>
      <c r="DA176">
        <f>AL176</f>
        <v>1</v>
      </c>
      <c r="DB176">
        <f>ROUND(ROUND(AT176*CZ176,2),2)</f>
        <v>0</v>
      </c>
      <c r="DC176">
        <f>ROUND(ROUND(AT176*AG176,2),2)</f>
        <v>0</v>
      </c>
    </row>
    <row r="177" spans="1:107" x14ac:dyDescent="0.2">
      <c r="A177">
        <f>ROW(Source!A92)</f>
        <v>92</v>
      </c>
      <c r="B177">
        <v>16697018</v>
      </c>
      <c r="C177">
        <v>16697629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1022</v>
      </c>
      <c r="J177" t="s">
        <v>1023</v>
      </c>
      <c r="K177" t="s">
        <v>1024</v>
      </c>
      <c r="L177">
        <v>1368</v>
      </c>
      <c r="N177">
        <v>1011</v>
      </c>
      <c r="O177" t="s">
        <v>1014</v>
      </c>
      <c r="P177" t="s">
        <v>1014</v>
      </c>
      <c r="Q177">
        <v>1</v>
      </c>
      <c r="W177">
        <v>0</v>
      </c>
      <c r="X177">
        <v>1188625873</v>
      </c>
      <c r="Y177">
        <v>9.2000000000000012E-2</v>
      </c>
      <c r="AA177">
        <v>0</v>
      </c>
      <c r="AB177">
        <v>31.26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0.23</v>
      </c>
      <c r="AU177" t="s">
        <v>165</v>
      </c>
      <c r="AV177">
        <v>0</v>
      </c>
      <c r="AW177">
        <v>2</v>
      </c>
      <c r="AX177">
        <v>16697643</v>
      </c>
      <c r="AY177">
        <v>1</v>
      </c>
      <c r="AZ177">
        <v>0</v>
      </c>
      <c r="BA177">
        <v>181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Y177*Source!I92</f>
        <v>9.2000000000000016E-3</v>
      </c>
      <c r="CY177">
        <f>AB177</f>
        <v>31.26</v>
      </c>
      <c r="CZ177">
        <f>AF177</f>
        <v>31.26</v>
      </c>
      <c r="DA177">
        <f>AJ177</f>
        <v>1</v>
      </c>
      <c r="DB177">
        <f>ROUND((ROUND(AT177*CZ177,2)*0.4),2)</f>
        <v>2.88</v>
      </c>
      <c r="DC177">
        <f>ROUND((ROUND(AT177*AG177,2)*0.4),2)</f>
        <v>1.24</v>
      </c>
    </row>
    <row r="178" spans="1:107" x14ac:dyDescent="0.2">
      <c r="A178">
        <f>ROW(Source!A92)</f>
        <v>92</v>
      </c>
      <c r="B178">
        <v>16697018</v>
      </c>
      <c r="C178">
        <v>16697629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1033</v>
      </c>
      <c r="J178" t="s">
        <v>1034</v>
      </c>
      <c r="K178" t="s">
        <v>1035</v>
      </c>
      <c r="L178">
        <v>1368</v>
      </c>
      <c r="N178">
        <v>1011</v>
      </c>
      <c r="O178" t="s">
        <v>1014</v>
      </c>
      <c r="P178" t="s">
        <v>1014</v>
      </c>
      <c r="Q178">
        <v>1</v>
      </c>
      <c r="W178">
        <v>0</v>
      </c>
      <c r="X178">
        <v>1372534845</v>
      </c>
      <c r="Y178">
        <v>0.248</v>
      </c>
      <c r="AA178">
        <v>0</v>
      </c>
      <c r="AB178">
        <v>65.709999999999994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0.62</v>
      </c>
      <c r="AU178" t="s">
        <v>165</v>
      </c>
      <c r="AV178">
        <v>0</v>
      </c>
      <c r="AW178">
        <v>2</v>
      </c>
      <c r="AX178">
        <v>16697644</v>
      </c>
      <c r="AY178">
        <v>1</v>
      </c>
      <c r="AZ178">
        <v>0</v>
      </c>
      <c r="BA178">
        <v>182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Y178*Source!I92</f>
        <v>2.4800000000000003E-2</v>
      </c>
      <c r="CY178">
        <f>AB178</f>
        <v>65.709999999999994</v>
      </c>
      <c r="CZ178">
        <f>AF178</f>
        <v>65.709999999999994</v>
      </c>
      <c r="DA178">
        <f>AJ178</f>
        <v>1</v>
      </c>
      <c r="DB178">
        <f>ROUND((ROUND(AT178*CZ178,2)*0.4),2)</f>
        <v>16.3</v>
      </c>
      <c r="DC178">
        <f>ROUND((ROUND(AT178*AG178,2)*0.4),2)</f>
        <v>2.88</v>
      </c>
    </row>
    <row r="179" spans="1:107" x14ac:dyDescent="0.2">
      <c r="A179">
        <f>ROW(Source!A92)</f>
        <v>92</v>
      </c>
      <c r="B179">
        <v>16697018</v>
      </c>
      <c r="C179">
        <v>16697629</v>
      </c>
      <c r="D179">
        <v>15167955</v>
      </c>
      <c r="E179">
        <v>1</v>
      </c>
      <c r="F179">
        <v>1</v>
      </c>
      <c r="G179">
        <v>1</v>
      </c>
      <c r="H179">
        <v>3</v>
      </c>
      <c r="I179" t="s">
        <v>1090</v>
      </c>
      <c r="J179" t="s">
        <v>1091</v>
      </c>
      <c r="K179" t="s">
        <v>1092</v>
      </c>
      <c r="L179">
        <v>1348</v>
      </c>
      <c r="N179">
        <v>1009</v>
      </c>
      <c r="O179" t="s">
        <v>26</v>
      </c>
      <c r="P179" t="s">
        <v>26</v>
      </c>
      <c r="Q179">
        <v>1000</v>
      </c>
      <c r="W179">
        <v>0</v>
      </c>
      <c r="X179">
        <v>-1699345571</v>
      </c>
      <c r="Y179">
        <v>0</v>
      </c>
      <c r="AA179">
        <v>30030</v>
      </c>
      <c r="AB179">
        <v>0</v>
      </c>
      <c r="AC179">
        <v>0</v>
      </c>
      <c r="AD179">
        <v>0</v>
      </c>
      <c r="AE179">
        <v>30030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6.9999999999999999E-4</v>
      </c>
      <c r="AU179" t="s">
        <v>78</v>
      </c>
      <c r="AV179">
        <v>0</v>
      </c>
      <c r="AW179">
        <v>2</v>
      </c>
      <c r="AX179">
        <v>16697645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Y179*Source!I92</f>
        <v>0</v>
      </c>
      <c r="CY179">
        <f t="shared" ref="CY179:CY185" si="20">AA179</f>
        <v>30030</v>
      </c>
      <c r="CZ179">
        <f t="shared" ref="CZ179:CZ185" si="21">AE179</f>
        <v>30030</v>
      </c>
      <c r="DA179">
        <f t="shared" ref="DA179:DA185" si="22">AI179</f>
        <v>1</v>
      </c>
      <c r="DB179">
        <f t="shared" ref="DB179:DB185" si="23">ROUND((ROUND(AT179*CZ179,2)*0),2)</f>
        <v>0</v>
      </c>
      <c r="DC179">
        <f t="shared" ref="DC179:DC185" si="24">ROUND((ROUND(AT179*AG179,2)*0),2)</f>
        <v>0</v>
      </c>
    </row>
    <row r="180" spans="1:107" x14ac:dyDescent="0.2">
      <c r="A180">
        <f>ROW(Source!A92)</f>
        <v>92</v>
      </c>
      <c r="B180">
        <v>16697018</v>
      </c>
      <c r="C180">
        <v>16697629</v>
      </c>
      <c r="D180">
        <v>15167963</v>
      </c>
      <c r="E180">
        <v>1</v>
      </c>
      <c r="F180">
        <v>1</v>
      </c>
      <c r="G180">
        <v>1</v>
      </c>
      <c r="H180">
        <v>3</v>
      </c>
      <c r="I180" t="s">
        <v>1093</v>
      </c>
      <c r="J180" t="s">
        <v>1094</v>
      </c>
      <c r="K180" t="s">
        <v>1095</v>
      </c>
      <c r="L180">
        <v>1346</v>
      </c>
      <c r="N180">
        <v>1009</v>
      </c>
      <c r="O180" t="s">
        <v>279</v>
      </c>
      <c r="P180" t="s">
        <v>279</v>
      </c>
      <c r="Q180">
        <v>1</v>
      </c>
      <c r="W180">
        <v>0</v>
      </c>
      <c r="X180">
        <v>-490687590</v>
      </c>
      <c r="Y180">
        <v>0</v>
      </c>
      <c r="AA180">
        <v>37.29</v>
      </c>
      <c r="AB180">
        <v>0</v>
      </c>
      <c r="AC180">
        <v>0</v>
      </c>
      <c r="AD180">
        <v>0</v>
      </c>
      <c r="AE180">
        <v>37.29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0.6</v>
      </c>
      <c r="AU180" t="s">
        <v>78</v>
      </c>
      <c r="AV180">
        <v>0</v>
      </c>
      <c r="AW180">
        <v>2</v>
      </c>
      <c r="AX180">
        <v>16697646</v>
      </c>
      <c r="AY180">
        <v>1</v>
      </c>
      <c r="AZ180">
        <v>0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Y180*Source!I92</f>
        <v>0</v>
      </c>
      <c r="CY180">
        <f t="shared" si="20"/>
        <v>37.29</v>
      </c>
      <c r="CZ180">
        <f t="shared" si="21"/>
        <v>37.29</v>
      </c>
      <c r="DA180">
        <f t="shared" si="22"/>
        <v>1</v>
      </c>
      <c r="DB180">
        <f t="shared" si="23"/>
        <v>0</v>
      </c>
      <c r="DC180">
        <f t="shared" si="24"/>
        <v>0</v>
      </c>
    </row>
    <row r="181" spans="1:107" x14ac:dyDescent="0.2">
      <c r="A181">
        <f>ROW(Source!A92)</f>
        <v>92</v>
      </c>
      <c r="B181">
        <v>16697018</v>
      </c>
      <c r="C181">
        <v>16697629</v>
      </c>
      <c r="D181">
        <v>15168763</v>
      </c>
      <c r="E181">
        <v>1</v>
      </c>
      <c r="F181">
        <v>1</v>
      </c>
      <c r="G181">
        <v>1</v>
      </c>
      <c r="H181">
        <v>3</v>
      </c>
      <c r="I181" t="s">
        <v>1096</v>
      </c>
      <c r="J181" t="s">
        <v>1097</v>
      </c>
      <c r="K181" t="s">
        <v>1098</v>
      </c>
      <c r="L181">
        <v>1348</v>
      </c>
      <c r="N181">
        <v>1009</v>
      </c>
      <c r="O181" t="s">
        <v>26</v>
      </c>
      <c r="P181" t="s">
        <v>26</v>
      </c>
      <c r="Q181">
        <v>1000</v>
      </c>
      <c r="W181">
        <v>0</v>
      </c>
      <c r="X181">
        <v>-1068056325</v>
      </c>
      <c r="Y181">
        <v>0</v>
      </c>
      <c r="AA181">
        <v>10362</v>
      </c>
      <c r="AB181">
        <v>0</v>
      </c>
      <c r="AC181">
        <v>0</v>
      </c>
      <c r="AD181">
        <v>0</v>
      </c>
      <c r="AE181">
        <v>10362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3.0000000000000001E-5</v>
      </c>
      <c r="AU181" t="s">
        <v>78</v>
      </c>
      <c r="AV181">
        <v>0</v>
      </c>
      <c r="AW181">
        <v>2</v>
      </c>
      <c r="AX181">
        <v>16697647</v>
      </c>
      <c r="AY181">
        <v>1</v>
      </c>
      <c r="AZ181">
        <v>0</v>
      </c>
      <c r="BA181">
        <v>185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Y181*Source!I92</f>
        <v>0</v>
      </c>
      <c r="CY181">
        <f t="shared" si="20"/>
        <v>10362</v>
      </c>
      <c r="CZ181">
        <f t="shared" si="21"/>
        <v>10362</v>
      </c>
      <c r="DA181">
        <f t="shared" si="22"/>
        <v>1</v>
      </c>
      <c r="DB181">
        <f t="shared" si="23"/>
        <v>0</v>
      </c>
      <c r="DC181">
        <f t="shared" si="24"/>
        <v>0</v>
      </c>
    </row>
    <row r="182" spans="1:107" x14ac:dyDescent="0.2">
      <c r="A182">
        <f>ROW(Source!A92)</f>
        <v>92</v>
      </c>
      <c r="B182">
        <v>16697018</v>
      </c>
      <c r="C182">
        <v>16697629</v>
      </c>
      <c r="D182">
        <v>15169922</v>
      </c>
      <c r="E182">
        <v>1</v>
      </c>
      <c r="F182">
        <v>1</v>
      </c>
      <c r="G182">
        <v>1</v>
      </c>
      <c r="H182">
        <v>3</v>
      </c>
      <c r="I182" t="s">
        <v>1099</v>
      </c>
      <c r="J182" t="s">
        <v>1100</v>
      </c>
      <c r="K182" t="s">
        <v>1101</v>
      </c>
      <c r="L182">
        <v>1348</v>
      </c>
      <c r="N182">
        <v>1009</v>
      </c>
      <c r="O182" t="s">
        <v>26</v>
      </c>
      <c r="P182" t="s">
        <v>26</v>
      </c>
      <c r="Q182">
        <v>1000</v>
      </c>
      <c r="W182">
        <v>0</v>
      </c>
      <c r="X182">
        <v>774209331</v>
      </c>
      <c r="Y182">
        <v>0</v>
      </c>
      <c r="AA182">
        <v>15130</v>
      </c>
      <c r="AB182">
        <v>0</v>
      </c>
      <c r="AC182">
        <v>0</v>
      </c>
      <c r="AD182">
        <v>0</v>
      </c>
      <c r="AE182">
        <v>15130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1E-4</v>
      </c>
      <c r="AU182" t="s">
        <v>78</v>
      </c>
      <c r="AV182">
        <v>0</v>
      </c>
      <c r="AW182">
        <v>2</v>
      </c>
      <c r="AX182">
        <v>16697648</v>
      </c>
      <c r="AY182">
        <v>1</v>
      </c>
      <c r="AZ182">
        <v>0</v>
      </c>
      <c r="BA182">
        <v>186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Y182*Source!I92</f>
        <v>0</v>
      </c>
      <c r="CY182">
        <f t="shared" si="20"/>
        <v>15130</v>
      </c>
      <c r="CZ182">
        <f t="shared" si="21"/>
        <v>15130</v>
      </c>
      <c r="DA182">
        <f t="shared" si="22"/>
        <v>1</v>
      </c>
      <c r="DB182">
        <f t="shared" si="23"/>
        <v>0</v>
      </c>
      <c r="DC182">
        <f t="shared" si="24"/>
        <v>0</v>
      </c>
    </row>
    <row r="183" spans="1:107" x14ac:dyDescent="0.2">
      <c r="A183">
        <f>ROW(Source!A92)</f>
        <v>92</v>
      </c>
      <c r="B183">
        <v>16697018</v>
      </c>
      <c r="C183">
        <v>16697629</v>
      </c>
      <c r="D183">
        <v>15172117</v>
      </c>
      <c r="E183">
        <v>1</v>
      </c>
      <c r="F183">
        <v>1</v>
      </c>
      <c r="G183">
        <v>1</v>
      </c>
      <c r="H183">
        <v>3</v>
      </c>
      <c r="I183" t="s">
        <v>1102</v>
      </c>
      <c r="J183" t="s">
        <v>1103</v>
      </c>
      <c r="K183" t="s">
        <v>1104</v>
      </c>
      <c r="L183">
        <v>1348</v>
      </c>
      <c r="N183">
        <v>1009</v>
      </c>
      <c r="O183" t="s">
        <v>26</v>
      </c>
      <c r="P183" t="s">
        <v>26</v>
      </c>
      <c r="Q183">
        <v>1000</v>
      </c>
      <c r="W183">
        <v>0</v>
      </c>
      <c r="X183">
        <v>1529337430</v>
      </c>
      <c r="Y183">
        <v>0</v>
      </c>
      <c r="AA183">
        <v>1836</v>
      </c>
      <c r="AB183">
        <v>0</v>
      </c>
      <c r="AC183">
        <v>0</v>
      </c>
      <c r="AD183">
        <v>0</v>
      </c>
      <c r="AE183">
        <v>1836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2E-3</v>
      </c>
      <c r="AU183" t="s">
        <v>78</v>
      </c>
      <c r="AV183">
        <v>0</v>
      </c>
      <c r="AW183">
        <v>2</v>
      </c>
      <c r="AX183">
        <v>16697649</v>
      </c>
      <c r="AY183">
        <v>1</v>
      </c>
      <c r="AZ183">
        <v>0</v>
      </c>
      <c r="BA183">
        <v>187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Y183*Source!I92</f>
        <v>0</v>
      </c>
      <c r="CY183">
        <f t="shared" si="20"/>
        <v>1836</v>
      </c>
      <c r="CZ183">
        <f t="shared" si="21"/>
        <v>1836</v>
      </c>
      <c r="DA183">
        <f t="shared" si="22"/>
        <v>1</v>
      </c>
      <c r="DB183">
        <f t="shared" si="23"/>
        <v>0</v>
      </c>
      <c r="DC183">
        <f t="shared" si="24"/>
        <v>0</v>
      </c>
    </row>
    <row r="184" spans="1:107" x14ac:dyDescent="0.2">
      <c r="A184">
        <f>ROW(Source!A92)</f>
        <v>92</v>
      </c>
      <c r="B184">
        <v>16697018</v>
      </c>
      <c r="C184">
        <v>16697629</v>
      </c>
      <c r="D184">
        <v>15203740</v>
      </c>
      <c r="E184">
        <v>1</v>
      </c>
      <c r="F184">
        <v>1</v>
      </c>
      <c r="G184">
        <v>1</v>
      </c>
      <c r="H184">
        <v>3</v>
      </c>
      <c r="I184" t="s">
        <v>1105</v>
      </c>
      <c r="J184" t="s">
        <v>1106</v>
      </c>
      <c r="K184" t="s">
        <v>1107</v>
      </c>
      <c r="L184">
        <v>1348</v>
      </c>
      <c r="N184">
        <v>1009</v>
      </c>
      <c r="O184" t="s">
        <v>26</v>
      </c>
      <c r="P184" t="s">
        <v>26</v>
      </c>
      <c r="Q184">
        <v>1000</v>
      </c>
      <c r="W184">
        <v>0</v>
      </c>
      <c r="X184">
        <v>570223526</v>
      </c>
      <c r="Y184">
        <v>0</v>
      </c>
      <c r="AA184">
        <v>15119</v>
      </c>
      <c r="AB184">
        <v>0</v>
      </c>
      <c r="AC184">
        <v>0</v>
      </c>
      <c r="AD184">
        <v>0</v>
      </c>
      <c r="AE184">
        <v>15119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1.4E-3</v>
      </c>
      <c r="AU184" t="s">
        <v>78</v>
      </c>
      <c r="AV184">
        <v>0</v>
      </c>
      <c r="AW184">
        <v>2</v>
      </c>
      <c r="AX184">
        <v>16697650</v>
      </c>
      <c r="AY184">
        <v>1</v>
      </c>
      <c r="AZ184">
        <v>0</v>
      </c>
      <c r="BA184">
        <v>188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Y184*Source!I92</f>
        <v>0</v>
      </c>
      <c r="CY184">
        <f t="shared" si="20"/>
        <v>15119</v>
      </c>
      <c r="CZ184">
        <f t="shared" si="21"/>
        <v>15119</v>
      </c>
      <c r="DA184">
        <f t="shared" si="22"/>
        <v>1</v>
      </c>
      <c r="DB184">
        <f t="shared" si="23"/>
        <v>0</v>
      </c>
      <c r="DC184">
        <f t="shared" si="24"/>
        <v>0</v>
      </c>
    </row>
    <row r="185" spans="1:107" x14ac:dyDescent="0.2">
      <c r="A185">
        <f>ROW(Source!A92)</f>
        <v>92</v>
      </c>
      <c r="B185">
        <v>16697018</v>
      </c>
      <c r="C185">
        <v>16697629</v>
      </c>
      <c r="D185">
        <v>15204468</v>
      </c>
      <c r="E185">
        <v>1</v>
      </c>
      <c r="F185">
        <v>1</v>
      </c>
      <c r="G185">
        <v>1</v>
      </c>
      <c r="H185">
        <v>3</v>
      </c>
      <c r="I185" t="s">
        <v>1108</v>
      </c>
      <c r="J185" t="s">
        <v>1109</v>
      </c>
      <c r="K185" t="s">
        <v>1110</v>
      </c>
      <c r="L185">
        <v>1348</v>
      </c>
      <c r="N185">
        <v>1009</v>
      </c>
      <c r="O185" t="s">
        <v>26</v>
      </c>
      <c r="P185" t="s">
        <v>26</v>
      </c>
      <c r="Q185">
        <v>1000</v>
      </c>
      <c r="W185">
        <v>0</v>
      </c>
      <c r="X185">
        <v>-909021926</v>
      </c>
      <c r="Y185">
        <v>0</v>
      </c>
      <c r="AA185">
        <v>16950</v>
      </c>
      <c r="AB185">
        <v>0</v>
      </c>
      <c r="AC185">
        <v>0</v>
      </c>
      <c r="AD185">
        <v>0</v>
      </c>
      <c r="AE185">
        <v>16950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6.9999999999999999E-4</v>
      </c>
      <c r="AU185" t="s">
        <v>78</v>
      </c>
      <c r="AV185">
        <v>0</v>
      </c>
      <c r="AW185">
        <v>2</v>
      </c>
      <c r="AX185">
        <v>16697651</v>
      </c>
      <c r="AY185">
        <v>1</v>
      </c>
      <c r="AZ185">
        <v>0</v>
      </c>
      <c r="BA185">
        <v>189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Y185*Source!I92</f>
        <v>0</v>
      </c>
      <c r="CY185">
        <f t="shared" si="20"/>
        <v>16950</v>
      </c>
      <c r="CZ185">
        <f t="shared" si="21"/>
        <v>16950</v>
      </c>
      <c r="DA185">
        <f t="shared" si="22"/>
        <v>1</v>
      </c>
      <c r="DB185">
        <f t="shared" si="23"/>
        <v>0</v>
      </c>
      <c r="DC185">
        <f t="shared" si="24"/>
        <v>0</v>
      </c>
    </row>
    <row r="186" spans="1:107" x14ac:dyDescent="0.2">
      <c r="A186">
        <f>ROW(Source!A93)</f>
        <v>93</v>
      </c>
      <c r="B186">
        <v>16697019</v>
      </c>
      <c r="C186">
        <v>16697629</v>
      </c>
      <c r="D186">
        <v>15436556</v>
      </c>
      <c r="E186">
        <v>1</v>
      </c>
      <c r="F186">
        <v>1</v>
      </c>
      <c r="G186">
        <v>1</v>
      </c>
      <c r="H186">
        <v>1</v>
      </c>
      <c r="I186" t="s">
        <v>1088</v>
      </c>
      <c r="J186" t="s">
        <v>6</v>
      </c>
      <c r="K186" t="s">
        <v>1089</v>
      </c>
      <c r="L186">
        <v>1191</v>
      </c>
      <c r="N186">
        <v>1013</v>
      </c>
      <c r="O186" t="s">
        <v>1010</v>
      </c>
      <c r="P186" t="s">
        <v>1010</v>
      </c>
      <c r="Q186">
        <v>1</v>
      </c>
      <c r="W186">
        <v>0</v>
      </c>
      <c r="X186">
        <v>1069510174</v>
      </c>
      <c r="Y186">
        <v>4.3560000000000008</v>
      </c>
      <c r="AA186">
        <v>0</v>
      </c>
      <c r="AB186">
        <v>0</v>
      </c>
      <c r="AC186">
        <v>0</v>
      </c>
      <c r="AD186">
        <v>63.11</v>
      </c>
      <c r="AE186">
        <v>0</v>
      </c>
      <c r="AF186">
        <v>0</v>
      </c>
      <c r="AG186">
        <v>0</v>
      </c>
      <c r="AH186">
        <v>9.6199999999999992</v>
      </c>
      <c r="AI186">
        <v>1</v>
      </c>
      <c r="AJ186">
        <v>1</v>
      </c>
      <c r="AK186">
        <v>1</v>
      </c>
      <c r="AL186">
        <v>6.56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10.89</v>
      </c>
      <c r="AU186" t="s">
        <v>165</v>
      </c>
      <c r="AV186">
        <v>1</v>
      </c>
      <c r="AW186">
        <v>2</v>
      </c>
      <c r="AX186">
        <v>16697641</v>
      </c>
      <c r="AY186">
        <v>1</v>
      </c>
      <c r="AZ186">
        <v>0</v>
      </c>
      <c r="BA186">
        <v>191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Y186*Source!I93</f>
        <v>0.4356000000000001</v>
      </c>
      <c r="CY186">
        <f>AD186</f>
        <v>63.11</v>
      </c>
      <c r="CZ186">
        <f>AH186</f>
        <v>9.6199999999999992</v>
      </c>
      <c r="DA186">
        <f>AL186</f>
        <v>6.56</v>
      </c>
      <c r="DB186">
        <f>ROUND((ROUND(AT186*CZ186,2)*0.4),2)</f>
        <v>41.9</v>
      </c>
      <c r="DC186">
        <f>ROUND((ROUND(AT186*AG186,2)*0.4),2)</f>
        <v>0</v>
      </c>
    </row>
    <row r="187" spans="1:107" x14ac:dyDescent="0.2">
      <c r="A187">
        <f>ROW(Source!A93)</f>
        <v>93</v>
      </c>
      <c r="B187">
        <v>16697019</v>
      </c>
      <c r="C187">
        <v>16697629</v>
      </c>
      <c r="D187">
        <v>15430395</v>
      </c>
      <c r="E187">
        <v>1</v>
      </c>
      <c r="F187">
        <v>1</v>
      </c>
      <c r="G187">
        <v>1</v>
      </c>
      <c r="H187">
        <v>1</v>
      </c>
      <c r="I187" t="s">
        <v>1020</v>
      </c>
      <c r="J187" t="s">
        <v>6</v>
      </c>
      <c r="K187" t="s">
        <v>1021</v>
      </c>
      <c r="L187">
        <v>1191</v>
      </c>
      <c r="N187">
        <v>1013</v>
      </c>
      <c r="O187" t="s">
        <v>1010</v>
      </c>
      <c r="P187" t="s">
        <v>1010</v>
      </c>
      <c r="Q187">
        <v>1</v>
      </c>
      <c r="W187">
        <v>0</v>
      </c>
      <c r="X187">
        <v>-1417349443</v>
      </c>
      <c r="Y187">
        <v>0.85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6.56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0.85</v>
      </c>
      <c r="AU187" t="s">
        <v>6</v>
      </c>
      <c r="AV187">
        <v>2</v>
      </c>
      <c r="AW187">
        <v>2</v>
      </c>
      <c r="AX187">
        <v>16697642</v>
      </c>
      <c r="AY187">
        <v>1</v>
      </c>
      <c r="AZ187">
        <v>2048</v>
      </c>
      <c r="BA187">
        <v>192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Y187*Source!I93</f>
        <v>8.5000000000000006E-2</v>
      </c>
      <c r="CY187">
        <f>AD187</f>
        <v>0</v>
      </c>
      <c r="CZ187">
        <f>AH187</f>
        <v>0</v>
      </c>
      <c r="DA187">
        <f>AL187</f>
        <v>1</v>
      </c>
      <c r="DB187">
        <f>ROUND(ROUND(AT187*CZ187,2),2)</f>
        <v>0</v>
      </c>
      <c r="DC187">
        <f>ROUND(ROUND(AT187*AG187,2),2)</f>
        <v>0</v>
      </c>
    </row>
    <row r="188" spans="1:107" x14ac:dyDescent="0.2">
      <c r="A188">
        <f>ROW(Source!A93)</f>
        <v>93</v>
      </c>
      <c r="B188">
        <v>16697019</v>
      </c>
      <c r="C188">
        <v>16697629</v>
      </c>
      <c r="D188">
        <v>15247974</v>
      </c>
      <c r="E188">
        <v>1</v>
      </c>
      <c r="F188">
        <v>1</v>
      </c>
      <c r="G188">
        <v>1</v>
      </c>
      <c r="H188">
        <v>2</v>
      </c>
      <c r="I188" t="s">
        <v>1022</v>
      </c>
      <c r="J188" t="s">
        <v>1023</v>
      </c>
      <c r="K188" t="s">
        <v>1024</v>
      </c>
      <c r="L188">
        <v>1368</v>
      </c>
      <c r="N188">
        <v>1011</v>
      </c>
      <c r="O188" t="s">
        <v>1014</v>
      </c>
      <c r="P188" t="s">
        <v>1014</v>
      </c>
      <c r="Q188">
        <v>1</v>
      </c>
      <c r="W188">
        <v>0</v>
      </c>
      <c r="X188">
        <v>1188625873</v>
      </c>
      <c r="Y188">
        <v>9.2000000000000012E-2</v>
      </c>
      <c r="AA188">
        <v>0</v>
      </c>
      <c r="AB188">
        <v>205.07</v>
      </c>
      <c r="AC188">
        <v>13.5</v>
      </c>
      <c r="AD188">
        <v>0</v>
      </c>
      <c r="AE188">
        <v>0</v>
      </c>
      <c r="AF188">
        <v>31.26</v>
      </c>
      <c r="AG188">
        <v>13.5</v>
      </c>
      <c r="AH188">
        <v>0</v>
      </c>
      <c r="AI188">
        <v>1</v>
      </c>
      <c r="AJ188">
        <v>6.56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0.23</v>
      </c>
      <c r="AU188" t="s">
        <v>165</v>
      </c>
      <c r="AV188">
        <v>0</v>
      </c>
      <c r="AW188">
        <v>2</v>
      </c>
      <c r="AX188">
        <v>16697643</v>
      </c>
      <c r="AY188">
        <v>1</v>
      </c>
      <c r="AZ188">
        <v>0</v>
      </c>
      <c r="BA188">
        <v>193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Y188*Source!I93</f>
        <v>9.2000000000000016E-3</v>
      </c>
      <c r="CY188">
        <f>AB188</f>
        <v>205.07</v>
      </c>
      <c r="CZ188">
        <f>AF188</f>
        <v>31.26</v>
      </c>
      <c r="DA188">
        <f>AJ188</f>
        <v>6.56</v>
      </c>
      <c r="DB188">
        <f>ROUND((ROUND(AT188*CZ188,2)*0.4),2)</f>
        <v>2.88</v>
      </c>
      <c r="DC188">
        <f>ROUND((ROUND(AT188*AG188,2)*0.4),2)</f>
        <v>1.24</v>
      </c>
    </row>
    <row r="189" spans="1:107" x14ac:dyDescent="0.2">
      <c r="A189">
        <f>ROW(Source!A93)</f>
        <v>93</v>
      </c>
      <c r="B189">
        <v>16697019</v>
      </c>
      <c r="C189">
        <v>16697629</v>
      </c>
      <c r="D189">
        <v>15249073</v>
      </c>
      <c r="E189">
        <v>1</v>
      </c>
      <c r="F189">
        <v>1</v>
      </c>
      <c r="G189">
        <v>1</v>
      </c>
      <c r="H189">
        <v>2</v>
      </c>
      <c r="I189" t="s">
        <v>1033</v>
      </c>
      <c r="J189" t="s">
        <v>1034</v>
      </c>
      <c r="K189" t="s">
        <v>1035</v>
      </c>
      <c r="L189">
        <v>1368</v>
      </c>
      <c r="N189">
        <v>1011</v>
      </c>
      <c r="O189" t="s">
        <v>1014</v>
      </c>
      <c r="P189" t="s">
        <v>1014</v>
      </c>
      <c r="Q189">
        <v>1</v>
      </c>
      <c r="W189">
        <v>0</v>
      </c>
      <c r="X189">
        <v>1372534845</v>
      </c>
      <c r="Y189">
        <v>0.248</v>
      </c>
      <c r="AA189">
        <v>0</v>
      </c>
      <c r="AB189">
        <v>431.06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6.56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0.62</v>
      </c>
      <c r="AU189" t="s">
        <v>165</v>
      </c>
      <c r="AV189">
        <v>0</v>
      </c>
      <c r="AW189">
        <v>2</v>
      </c>
      <c r="AX189">
        <v>16697644</v>
      </c>
      <c r="AY189">
        <v>1</v>
      </c>
      <c r="AZ189">
        <v>0</v>
      </c>
      <c r="BA189">
        <v>194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Y189*Source!I93</f>
        <v>2.4800000000000003E-2</v>
      </c>
      <c r="CY189">
        <f>AB189</f>
        <v>431.06</v>
      </c>
      <c r="CZ189">
        <f>AF189</f>
        <v>65.709999999999994</v>
      </c>
      <c r="DA189">
        <f>AJ189</f>
        <v>6.56</v>
      </c>
      <c r="DB189">
        <f>ROUND((ROUND(AT189*CZ189,2)*0.4),2)</f>
        <v>16.3</v>
      </c>
      <c r="DC189">
        <f>ROUND((ROUND(AT189*AG189,2)*0.4),2)</f>
        <v>2.88</v>
      </c>
    </row>
    <row r="190" spans="1:107" x14ac:dyDescent="0.2">
      <c r="A190">
        <f>ROW(Source!A93)</f>
        <v>93</v>
      </c>
      <c r="B190">
        <v>16697019</v>
      </c>
      <c r="C190">
        <v>16697629</v>
      </c>
      <c r="D190">
        <v>15167955</v>
      </c>
      <c r="E190">
        <v>1</v>
      </c>
      <c r="F190">
        <v>1</v>
      </c>
      <c r="G190">
        <v>1</v>
      </c>
      <c r="H190">
        <v>3</v>
      </c>
      <c r="I190" t="s">
        <v>1090</v>
      </c>
      <c r="J190" t="s">
        <v>1091</v>
      </c>
      <c r="K190" t="s">
        <v>1092</v>
      </c>
      <c r="L190">
        <v>1348</v>
      </c>
      <c r="N190">
        <v>1009</v>
      </c>
      <c r="O190" t="s">
        <v>26</v>
      </c>
      <c r="P190" t="s">
        <v>26</v>
      </c>
      <c r="Q190">
        <v>1000</v>
      </c>
      <c r="W190">
        <v>0</v>
      </c>
      <c r="X190">
        <v>-1699345571</v>
      </c>
      <c r="Y190">
        <v>0</v>
      </c>
      <c r="AA190">
        <v>196996.8</v>
      </c>
      <c r="AB190">
        <v>0</v>
      </c>
      <c r="AC190">
        <v>0</v>
      </c>
      <c r="AD190">
        <v>0</v>
      </c>
      <c r="AE190">
        <v>30030</v>
      </c>
      <c r="AF190">
        <v>0</v>
      </c>
      <c r="AG190">
        <v>0</v>
      </c>
      <c r="AH190">
        <v>0</v>
      </c>
      <c r="AI190">
        <v>6.56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6.9999999999999999E-4</v>
      </c>
      <c r="AU190" t="s">
        <v>78</v>
      </c>
      <c r="AV190">
        <v>0</v>
      </c>
      <c r="AW190">
        <v>2</v>
      </c>
      <c r="AX190">
        <v>16697645</v>
      </c>
      <c r="AY190">
        <v>1</v>
      </c>
      <c r="AZ190">
        <v>0</v>
      </c>
      <c r="BA190">
        <v>195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Y190*Source!I93</f>
        <v>0</v>
      </c>
      <c r="CY190">
        <f t="shared" ref="CY190:CY196" si="25">AA190</f>
        <v>196996.8</v>
      </c>
      <c r="CZ190">
        <f t="shared" ref="CZ190:CZ196" si="26">AE190</f>
        <v>30030</v>
      </c>
      <c r="DA190">
        <f t="shared" ref="DA190:DA196" si="27">AI190</f>
        <v>6.56</v>
      </c>
      <c r="DB190">
        <f t="shared" ref="DB190:DB196" si="28">ROUND((ROUND(AT190*CZ190,2)*0),2)</f>
        <v>0</v>
      </c>
      <c r="DC190">
        <f t="shared" ref="DC190:DC196" si="29">ROUND((ROUND(AT190*AG190,2)*0),2)</f>
        <v>0</v>
      </c>
    </row>
    <row r="191" spans="1:107" x14ac:dyDescent="0.2">
      <c r="A191">
        <f>ROW(Source!A93)</f>
        <v>93</v>
      </c>
      <c r="B191">
        <v>16697019</v>
      </c>
      <c r="C191">
        <v>16697629</v>
      </c>
      <c r="D191">
        <v>15167963</v>
      </c>
      <c r="E191">
        <v>1</v>
      </c>
      <c r="F191">
        <v>1</v>
      </c>
      <c r="G191">
        <v>1</v>
      </c>
      <c r="H191">
        <v>3</v>
      </c>
      <c r="I191" t="s">
        <v>1093</v>
      </c>
      <c r="J191" t="s">
        <v>1094</v>
      </c>
      <c r="K191" t="s">
        <v>1095</v>
      </c>
      <c r="L191">
        <v>1346</v>
      </c>
      <c r="N191">
        <v>1009</v>
      </c>
      <c r="O191" t="s">
        <v>279</v>
      </c>
      <c r="P191" t="s">
        <v>279</v>
      </c>
      <c r="Q191">
        <v>1</v>
      </c>
      <c r="W191">
        <v>0</v>
      </c>
      <c r="X191">
        <v>-490687590</v>
      </c>
      <c r="Y191">
        <v>0</v>
      </c>
      <c r="AA191">
        <v>244.62</v>
      </c>
      <c r="AB191">
        <v>0</v>
      </c>
      <c r="AC191">
        <v>0</v>
      </c>
      <c r="AD191">
        <v>0</v>
      </c>
      <c r="AE191">
        <v>37.29</v>
      </c>
      <c r="AF191">
        <v>0</v>
      </c>
      <c r="AG191">
        <v>0</v>
      </c>
      <c r="AH191">
        <v>0</v>
      </c>
      <c r="AI191">
        <v>6.56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0.6</v>
      </c>
      <c r="AU191" t="s">
        <v>78</v>
      </c>
      <c r="AV191">
        <v>0</v>
      </c>
      <c r="AW191">
        <v>2</v>
      </c>
      <c r="AX191">
        <v>16697646</v>
      </c>
      <c r="AY191">
        <v>1</v>
      </c>
      <c r="AZ191">
        <v>0</v>
      </c>
      <c r="BA191">
        <v>196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Y191*Source!I93</f>
        <v>0</v>
      </c>
      <c r="CY191">
        <f t="shared" si="25"/>
        <v>244.62</v>
      </c>
      <c r="CZ191">
        <f t="shared" si="26"/>
        <v>37.29</v>
      </c>
      <c r="DA191">
        <f t="shared" si="27"/>
        <v>6.56</v>
      </c>
      <c r="DB191">
        <f t="shared" si="28"/>
        <v>0</v>
      </c>
      <c r="DC191">
        <f t="shared" si="29"/>
        <v>0</v>
      </c>
    </row>
    <row r="192" spans="1:107" x14ac:dyDescent="0.2">
      <c r="A192">
        <f>ROW(Source!A93)</f>
        <v>93</v>
      </c>
      <c r="B192">
        <v>16697019</v>
      </c>
      <c r="C192">
        <v>16697629</v>
      </c>
      <c r="D192">
        <v>15168763</v>
      </c>
      <c r="E192">
        <v>1</v>
      </c>
      <c r="F192">
        <v>1</v>
      </c>
      <c r="G192">
        <v>1</v>
      </c>
      <c r="H192">
        <v>3</v>
      </c>
      <c r="I192" t="s">
        <v>1096</v>
      </c>
      <c r="J192" t="s">
        <v>1097</v>
      </c>
      <c r="K192" t="s">
        <v>1098</v>
      </c>
      <c r="L192">
        <v>1348</v>
      </c>
      <c r="N192">
        <v>1009</v>
      </c>
      <c r="O192" t="s">
        <v>26</v>
      </c>
      <c r="P192" t="s">
        <v>26</v>
      </c>
      <c r="Q192">
        <v>1000</v>
      </c>
      <c r="W192">
        <v>0</v>
      </c>
      <c r="X192">
        <v>-1068056325</v>
      </c>
      <c r="Y192">
        <v>0</v>
      </c>
      <c r="AA192">
        <v>67974.720000000001</v>
      </c>
      <c r="AB192">
        <v>0</v>
      </c>
      <c r="AC192">
        <v>0</v>
      </c>
      <c r="AD192">
        <v>0</v>
      </c>
      <c r="AE192">
        <v>10362</v>
      </c>
      <c r="AF192">
        <v>0</v>
      </c>
      <c r="AG192">
        <v>0</v>
      </c>
      <c r="AH192">
        <v>0</v>
      </c>
      <c r="AI192">
        <v>6.56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3.0000000000000001E-5</v>
      </c>
      <c r="AU192" t="s">
        <v>78</v>
      </c>
      <c r="AV192">
        <v>0</v>
      </c>
      <c r="AW192">
        <v>2</v>
      </c>
      <c r="AX192">
        <v>16697647</v>
      </c>
      <c r="AY192">
        <v>1</v>
      </c>
      <c r="AZ192">
        <v>0</v>
      </c>
      <c r="BA192">
        <v>197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Y192*Source!I93</f>
        <v>0</v>
      </c>
      <c r="CY192">
        <f t="shared" si="25"/>
        <v>67974.720000000001</v>
      </c>
      <c r="CZ192">
        <f t="shared" si="26"/>
        <v>10362</v>
      </c>
      <c r="DA192">
        <f t="shared" si="27"/>
        <v>6.56</v>
      </c>
      <c r="DB192">
        <f t="shared" si="28"/>
        <v>0</v>
      </c>
      <c r="DC192">
        <f t="shared" si="29"/>
        <v>0</v>
      </c>
    </row>
    <row r="193" spans="1:107" x14ac:dyDescent="0.2">
      <c r="A193">
        <f>ROW(Source!A93)</f>
        <v>93</v>
      </c>
      <c r="B193">
        <v>16697019</v>
      </c>
      <c r="C193">
        <v>16697629</v>
      </c>
      <c r="D193">
        <v>15169922</v>
      </c>
      <c r="E193">
        <v>1</v>
      </c>
      <c r="F193">
        <v>1</v>
      </c>
      <c r="G193">
        <v>1</v>
      </c>
      <c r="H193">
        <v>3</v>
      </c>
      <c r="I193" t="s">
        <v>1099</v>
      </c>
      <c r="J193" t="s">
        <v>1100</v>
      </c>
      <c r="K193" t="s">
        <v>1101</v>
      </c>
      <c r="L193">
        <v>1348</v>
      </c>
      <c r="N193">
        <v>1009</v>
      </c>
      <c r="O193" t="s">
        <v>26</v>
      </c>
      <c r="P193" t="s">
        <v>26</v>
      </c>
      <c r="Q193">
        <v>1000</v>
      </c>
      <c r="W193">
        <v>0</v>
      </c>
      <c r="X193">
        <v>774209331</v>
      </c>
      <c r="Y193">
        <v>0</v>
      </c>
      <c r="AA193">
        <v>99252.800000000003</v>
      </c>
      <c r="AB193">
        <v>0</v>
      </c>
      <c r="AC193">
        <v>0</v>
      </c>
      <c r="AD193">
        <v>0</v>
      </c>
      <c r="AE193">
        <v>15130</v>
      </c>
      <c r="AF193">
        <v>0</v>
      </c>
      <c r="AG193">
        <v>0</v>
      </c>
      <c r="AH193">
        <v>0</v>
      </c>
      <c r="AI193">
        <v>6.56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1E-4</v>
      </c>
      <c r="AU193" t="s">
        <v>78</v>
      </c>
      <c r="AV193">
        <v>0</v>
      </c>
      <c r="AW193">
        <v>2</v>
      </c>
      <c r="AX193">
        <v>16697648</v>
      </c>
      <c r="AY193">
        <v>1</v>
      </c>
      <c r="AZ193">
        <v>0</v>
      </c>
      <c r="BA193">
        <v>198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Y193*Source!I93</f>
        <v>0</v>
      </c>
      <c r="CY193">
        <f t="shared" si="25"/>
        <v>99252.800000000003</v>
      </c>
      <c r="CZ193">
        <f t="shared" si="26"/>
        <v>15130</v>
      </c>
      <c r="DA193">
        <f t="shared" si="27"/>
        <v>6.56</v>
      </c>
      <c r="DB193">
        <f t="shared" si="28"/>
        <v>0</v>
      </c>
      <c r="DC193">
        <f t="shared" si="29"/>
        <v>0</v>
      </c>
    </row>
    <row r="194" spans="1:107" x14ac:dyDescent="0.2">
      <c r="A194">
        <f>ROW(Source!A93)</f>
        <v>93</v>
      </c>
      <c r="B194">
        <v>16697019</v>
      </c>
      <c r="C194">
        <v>16697629</v>
      </c>
      <c r="D194">
        <v>15172117</v>
      </c>
      <c r="E194">
        <v>1</v>
      </c>
      <c r="F194">
        <v>1</v>
      </c>
      <c r="G194">
        <v>1</v>
      </c>
      <c r="H194">
        <v>3</v>
      </c>
      <c r="I194" t="s">
        <v>1102</v>
      </c>
      <c r="J194" t="s">
        <v>1103</v>
      </c>
      <c r="K194" t="s">
        <v>1104</v>
      </c>
      <c r="L194">
        <v>1348</v>
      </c>
      <c r="N194">
        <v>1009</v>
      </c>
      <c r="O194" t="s">
        <v>26</v>
      </c>
      <c r="P194" t="s">
        <v>26</v>
      </c>
      <c r="Q194">
        <v>1000</v>
      </c>
      <c r="W194">
        <v>0</v>
      </c>
      <c r="X194">
        <v>1529337430</v>
      </c>
      <c r="Y194">
        <v>0</v>
      </c>
      <c r="AA194">
        <v>12044.16</v>
      </c>
      <c r="AB194">
        <v>0</v>
      </c>
      <c r="AC194">
        <v>0</v>
      </c>
      <c r="AD194">
        <v>0</v>
      </c>
      <c r="AE194">
        <v>1836</v>
      </c>
      <c r="AF194">
        <v>0</v>
      </c>
      <c r="AG194">
        <v>0</v>
      </c>
      <c r="AH194">
        <v>0</v>
      </c>
      <c r="AI194">
        <v>6.56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2E-3</v>
      </c>
      <c r="AU194" t="s">
        <v>78</v>
      </c>
      <c r="AV194">
        <v>0</v>
      </c>
      <c r="AW194">
        <v>2</v>
      </c>
      <c r="AX194">
        <v>16697649</v>
      </c>
      <c r="AY194">
        <v>1</v>
      </c>
      <c r="AZ194">
        <v>0</v>
      </c>
      <c r="BA194">
        <v>199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Y194*Source!I93</f>
        <v>0</v>
      </c>
      <c r="CY194">
        <f t="shared" si="25"/>
        <v>12044.16</v>
      </c>
      <c r="CZ194">
        <f t="shared" si="26"/>
        <v>1836</v>
      </c>
      <c r="DA194">
        <f t="shared" si="27"/>
        <v>6.56</v>
      </c>
      <c r="DB194">
        <f t="shared" si="28"/>
        <v>0</v>
      </c>
      <c r="DC194">
        <f t="shared" si="29"/>
        <v>0</v>
      </c>
    </row>
    <row r="195" spans="1:107" x14ac:dyDescent="0.2">
      <c r="A195">
        <f>ROW(Source!A93)</f>
        <v>93</v>
      </c>
      <c r="B195">
        <v>16697019</v>
      </c>
      <c r="C195">
        <v>16697629</v>
      </c>
      <c r="D195">
        <v>15203740</v>
      </c>
      <c r="E195">
        <v>1</v>
      </c>
      <c r="F195">
        <v>1</v>
      </c>
      <c r="G195">
        <v>1</v>
      </c>
      <c r="H195">
        <v>3</v>
      </c>
      <c r="I195" t="s">
        <v>1105</v>
      </c>
      <c r="J195" t="s">
        <v>1106</v>
      </c>
      <c r="K195" t="s">
        <v>1107</v>
      </c>
      <c r="L195">
        <v>1348</v>
      </c>
      <c r="N195">
        <v>1009</v>
      </c>
      <c r="O195" t="s">
        <v>26</v>
      </c>
      <c r="P195" t="s">
        <v>26</v>
      </c>
      <c r="Q195">
        <v>1000</v>
      </c>
      <c r="W195">
        <v>0</v>
      </c>
      <c r="X195">
        <v>570223526</v>
      </c>
      <c r="Y195">
        <v>0</v>
      </c>
      <c r="AA195">
        <v>99180.64</v>
      </c>
      <c r="AB195">
        <v>0</v>
      </c>
      <c r="AC195">
        <v>0</v>
      </c>
      <c r="AD195">
        <v>0</v>
      </c>
      <c r="AE195">
        <v>15119</v>
      </c>
      <c r="AF195">
        <v>0</v>
      </c>
      <c r="AG195">
        <v>0</v>
      </c>
      <c r="AH195">
        <v>0</v>
      </c>
      <c r="AI195">
        <v>6.56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1.4E-3</v>
      </c>
      <c r="AU195" t="s">
        <v>78</v>
      </c>
      <c r="AV195">
        <v>0</v>
      </c>
      <c r="AW195">
        <v>2</v>
      </c>
      <c r="AX195">
        <v>16697650</v>
      </c>
      <c r="AY195">
        <v>1</v>
      </c>
      <c r="AZ195">
        <v>0</v>
      </c>
      <c r="BA195">
        <v>200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Y195*Source!I93</f>
        <v>0</v>
      </c>
      <c r="CY195">
        <f t="shared" si="25"/>
        <v>99180.64</v>
      </c>
      <c r="CZ195">
        <f t="shared" si="26"/>
        <v>15119</v>
      </c>
      <c r="DA195">
        <f t="shared" si="27"/>
        <v>6.56</v>
      </c>
      <c r="DB195">
        <f t="shared" si="28"/>
        <v>0</v>
      </c>
      <c r="DC195">
        <f t="shared" si="29"/>
        <v>0</v>
      </c>
    </row>
    <row r="196" spans="1:107" x14ac:dyDescent="0.2">
      <c r="A196">
        <f>ROW(Source!A93)</f>
        <v>93</v>
      </c>
      <c r="B196">
        <v>16697019</v>
      </c>
      <c r="C196">
        <v>16697629</v>
      </c>
      <c r="D196">
        <v>15204468</v>
      </c>
      <c r="E196">
        <v>1</v>
      </c>
      <c r="F196">
        <v>1</v>
      </c>
      <c r="G196">
        <v>1</v>
      </c>
      <c r="H196">
        <v>3</v>
      </c>
      <c r="I196" t="s">
        <v>1108</v>
      </c>
      <c r="J196" t="s">
        <v>1109</v>
      </c>
      <c r="K196" t="s">
        <v>1110</v>
      </c>
      <c r="L196">
        <v>1348</v>
      </c>
      <c r="N196">
        <v>1009</v>
      </c>
      <c r="O196" t="s">
        <v>26</v>
      </c>
      <c r="P196" t="s">
        <v>26</v>
      </c>
      <c r="Q196">
        <v>1000</v>
      </c>
      <c r="W196">
        <v>0</v>
      </c>
      <c r="X196">
        <v>-909021926</v>
      </c>
      <c r="Y196">
        <v>0</v>
      </c>
      <c r="AA196">
        <v>111192</v>
      </c>
      <c r="AB196">
        <v>0</v>
      </c>
      <c r="AC196">
        <v>0</v>
      </c>
      <c r="AD196">
        <v>0</v>
      </c>
      <c r="AE196">
        <v>16950</v>
      </c>
      <c r="AF196">
        <v>0</v>
      </c>
      <c r="AG196">
        <v>0</v>
      </c>
      <c r="AH196">
        <v>0</v>
      </c>
      <c r="AI196">
        <v>6.56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6.9999999999999999E-4</v>
      </c>
      <c r="AU196" t="s">
        <v>78</v>
      </c>
      <c r="AV196">
        <v>0</v>
      </c>
      <c r="AW196">
        <v>2</v>
      </c>
      <c r="AX196">
        <v>16697651</v>
      </c>
      <c r="AY196">
        <v>1</v>
      </c>
      <c r="AZ196">
        <v>0</v>
      </c>
      <c r="BA196">
        <v>201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Y196*Source!I93</f>
        <v>0</v>
      </c>
      <c r="CY196">
        <f t="shared" si="25"/>
        <v>111192</v>
      </c>
      <c r="CZ196">
        <f t="shared" si="26"/>
        <v>16950</v>
      </c>
      <c r="DA196">
        <f t="shared" si="27"/>
        <v>6.56</v>
      </c>
      <c r="DB196">
        <f t="shared" si="28"/>
        <v>0</v>
      </c>
      <c r="DC196">
        <f t="shared" si="29"/>
        <v>0</v>
      </c>
    </row>
    <row r="197" spans="1:107" x14ac:dyDescent="0.2">
      <c r="A197">
        <f>ROW(Source!A94)</f>
        <v>94</v>
      </c>
      <c r="B197">
        <v>16697018</v>
      </c>
      <c r="C197">
        <v>16697653</v>
      </c>
      <c r="D197">
        <v>15430767</v>
      </c>
      <c r="E197">
        <v>1</v>
      </c>
      <c r="F197">
        <v>1</v>
      </c>
      <c r="G197">
        <v>1</v>
      </c>
      <c r="H197">
        <v>1</v>
      </c>
      <c r="I197" t="s">
        <v>1008</v>
      </c>
      <c r="J197" t="s">
        <v>6</v>
      </c>
      <c r="K197" t="s">
        <v>1009</v>
      </c>
      <c r="L197">
        <v>1191</v>
      </c>
      <c r="N197">
        <v>1013</v>
      </c>
      <c r="O197" t="s">
        <v>1010</v>
      </c>
      <c r="P197" t="s">
        <v>1010</v>
      </c>
      <c r="Q197">
        <v>1</v>
      </c>
      <c r="W197">
        <v>0</v>
      </c>
      <c r="X197">
        <v>-400197608</v>
      </c>
      <c r="Y197">
        <v>63.84</v>
      </c>
      <c r="AA197">
        <v>0</v>
      </c>
      <c r="AB197">
        <v>0</v>
      </c>
      <c r="AC197">
        <v>0</v>
      </c>
      <c r="AD197">
        <v>8.5299999999999994</v>
      </c>
      <c r="AE197">
        <v>0</v>
      </c>
      <c r="AF197">
        <v>0</v>
      </c>
      <c r="AG197">
        <v>0</v>
      </c>
      <c r="AH197">
        <v>8.5299999999999994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63.84</v>
      </c>
      <c r="AU197" t="s">
        <v>6</v>
      </c>
      <c r="AV197">
        <v>1</v>
      </c>
      <c r="AW197">
        <v>2</v>
      </c>
      <c r="AX197">
        <v>16697658</v>
      </c>
      <c r="AY197">
        <v>1</v>
      </c>
      <c r="AZ197">
        <v>0</v>
      </c>
      <c r="BA197">
        <v>203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Y197*Source!I94</f>
        <v>0.63840000000000008</v>
      </c>
      <c r="CY197">
        <f>AD197</f>
        <v>8.5299999999999994</v>
      </c>
      <c r="CZ197">
        <f>AH197</f>
        <v>8.5299999999999994</v>
      </c>
      <c r="DA197">
        <f>AL197</f>
        <v>1</v>
      </c>
      <c r="DB197">
        <f t="shared" ref="DB197:DB204" si="30">ROUND(ROUND(AT197*CZ197,2),2)</f>
        <v>544.55999999999995</v>
      </c>
      <c r="DC197">
        <f t="shared" ref="DC197:DC204" si="31">ROUND(ROUND(AT197*AG197,2),2)</f>
        <v>0</v>
      </c>
    </row>
    <row r="198" spans="1:107" x14ac:dyDescent="0.2">
      <c r="A198">
        <f>ROW(Source!A94)</f>
        <v>94</v>
      </c>
      <c r="B198">
        <v>16697018</v>
      </c>
      <c r="C198">
        <v>16697653</v>
      </c>
      <c r="D198">
        <v>15430395</v>
      </c>
      <c r="E198">
        <v>1</v>
      </c>
      <c r="F198">
        <v>1</v>
      </c>
      <c r="G198">
        <v>1</v>
      </c>
      <c r="H198">
        <v>1</v>
      </c>
      <c r="I198" t="s">
        <v>1020</v>
      </c>
      <c r="J198" t="s">
        <v>6</v>
      </c>
      <c r="K198" t="s">
        <v>1021</v>
      </c>
      <c r="L198">
        <v>1191</v>
      </c>
      <c r="N198">
        <v>1013</v>
      </c>
      <c r="O198" t="s">
        <v>1010</v>
      </c>
      <c r="P198" t="s">
        <v>1010</v>
      </c>
      <c r="Q198">
        <v>1</v>
      </c>
      <c r="W198">
        <v>0</v>
      </c>
      <c r="X198">
        <v>-1417349443</v>
      </c>
      <c r="Y198">
        <v>0.28999999999999998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0.28999999999999998</v>
      </c>
      <c r="AU198" t="s">
        <v>6</v>
      </c>
      <c r="AV198">
        <v>2</v>
      </c>
      <c r="AW198">
        <v>2</v>
      </c>
      <c r="AX198">
        <v>16697659</v>
      </c>
      <c r="AY198">
        <v>1</v>
      </c>
      <c r="AZ198">
        <v>0</v>
      </c>
      <c r="BA198">
        <v>204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Y198*Source!I94</f>
        <v>2.8999999999999998E-3</v>
      </c>
      <c r="CY198">
        <f>AD198</f>
        <v>0</v>
      </c>
      <c r="CZ198">
        <f>AH198</f>
        <v>0</v>
      </c>
      <c r="DA198">
        <f>AL198</f>
        <v>1</v>
      </c>
      <c r="DB198">
        <f t="shared" si="30"/>
        <v>0</v>
      </c>
      <c r="DC198">
        <f t="shared" si="31"/>
        <v>0</v>
      </c>
    </row>
    <row r="199" spans="1:107" x14ac:dyDescent="0.2">
      <c r="A199">
        <f>ROW(Source!A94)</f>
        <v>94</v>
      </c>
      <c r="B199">
        <v>16697018</v>
      </c>
      <c r="C199">
        <v>16697653</v>
      </c>
      <c r="D199">
        <v>15247974</v>
      </c>
      <c r="E199">
        <v>1</v>
      </c>
      <c r="F199">
        <v>1</v>
      </c>
      <c r="G199">
        <v>1</v>
      </c>
      <c r="H199">
        <v>2</v>
      </c>
      <c r="I199" t="s">
        <v>1022</v>
      </c>
      <c r="J199" t="s">
        <v>1023</v>
      </c>
      <c r="K199" t="s">
        <v>1024</v>
      </c>
      <c r="L199">
        <v>1368</v>
      </c>
      <c r="N199">
        <v>1011</v>
      </c>
      <c r="O199" t="s">
        <v>1014</v>
      </c>
      <c r="P199" t="s">
        <v>1014</v>
      </c>
      <c r="Q199">
        <v>1</v>
      </c>
      <c r="W199">
        <v>0</v>
      </c>
      <c r="X199">
        <v>1188625873</v>
      </c>
      <c r="Y199">
        <v>0.28999999999999998</v>
      </c>
      <c r="AA199">
        <v>0</v>
      </c>
      <c r="AB199">
        <v>31.26</v>
      </c>
      <c r="AC199">
        <v>13.5</v>
      </c>
      <c r="AD199">
        <v>0</v>
      </c>
      <c r="AE199">
        <v>0</v>
      </c>
      <c r="AF199">
        <v>31.26</v>
      </c>
      <c r="AG199">
        <v>13.5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0.28999999999999998</v>
      </c>
      <c r="AU199" t="s">
        <v>6</v>
      </c>
      <c r="AV199">
        <v>0</v>
      </c>
      <c r="AW199">
        <v>2</v>
      </c>
      <c r="AX199">
        <v>16697660</v>
      </c>
      <c r="AY199">
        <v>1</v>
      </c>
      <c r="AZ199">
        <v>0</v>
      </c>
      <c r="BA199">
        <v>205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Y199*Source!I94</f>
        <v>2.8999999999999998E-3</v>
      </c>
      <c r="CY199">
        <f>AB199</f>
        <v>31.26</v>
      </c>
      <c r="CZ199">
        <f>AF199</f>
        <v>31.26</v>
      </c>
      <c r="DA199">
        <f>AJ199</f>
        <v>1</v>
      </c>
      <c r="DB199">
        <f t="shared" si="30"/>
        <v>9.07</v>
      </c>
      <c r="DC199">
        <f t="shared" si="31"/>
        <v>3.92</v>
      </c>
    </row>
    <row r="200" spans="1:107" x14ac:dyDescent="0.2">
      <c r="A200">
        <f>ROW(Source!A94)</f>
        <v>94</v>
      </c>
      <c r="B200">
        <v>16697018</v>
      </c>
      <c r="C200">
        <v>16697653</v>
      </c>
      <c r="D200">
        <v>15164566</v>
      </c>
      <c r="E200">
        <v>17</v>
      </c>
      <c r="F200">
        <v>1</v>
      </c>
      <c r="G200">
        <v>1</v>
      </c>
      <c r="H200">
        <v>3</v>
      </c>
      <c r="I200" t="s">
        <v>24</v>
      </c>
      <c r="J200" t="s">
        <v>6</v>
      </c>
      <c r="K200" t="s">
        <v>25</v>
      </c>
      <c r="L200">
        <v>1348</v>
      </c>
      <c r="N200">
        <v>1009</v>
      </c>
      <c r="O200" t="s">
        <v>26</v>
      </c>
      <c r="P200" t="s">
        <v>26</v>
      </c>
      <c r="Q200">
        <v>1000</v>
      </c>
      <c r="W200">
        <v>0</v>
      </c>
      <c r="X200">
        <v>-66286256</v>
      </c>
      <c r="Y200">
        <v>2.65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6</v>
      </c>
      <c r="AT200">
        <v>2.65</v>
      </c>
      <c r="AU200" t="s">
        <v>6</v>
      </c>
      <c r="AV200">
        <v>0</v>
      </c>
      <c r="AW200">
        <v>2</v>
      </c>
      <c r="AX200">
        <v>16697661</v>
      </c>
      <c r="AY200">
        <v>1</v>
      </c>
      <c r="AZ200">
        <v>0</v>
      </c>
      <c r="BA200">
        <v>206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Y200*Source!I94</f>
        <v>2.6499999999999999E-2</v>
      </c>
      <c r="CY200">
        <f>AA200</f>
        <v>0</v>
      </c>
      <c r="CZ200">
        <f>AE200</f>
        <v>0</v>
      </c>
      <c r="DA200">
        <f>AI200</f>
        <v>1</v>
      </c>
      <c r="DB200">
        <f t="shared" si="30"/>
        <v>0</v>
      </c>
      <c r="DC200">
        <f t="shared" si="31"/>
        <v>0</v>
      </c>
    </row>
    <row r="201" spans="1:107" x14ac:dyDescent="0.2">
      <c r="A201">
        <f>ROW(Source!A95)</f>
        <v>95</v>
      </c>
      <c r="B201">
        <v>16697019</v>
      </c>
      <c r="C201">
        <v>16697653</v>
      </c>
      <c r="D201">
        <v>15430767</v>
      </c>
      <c r="E201">
        <v>1</v>
      </c>
      <c r="F201">
        <v>1</v>
      </c>
      <c r="G201">
        <v>1</v>
      </c>
      <c r="H201">
        <v>1</v>
      </c>
      <c r="I201" t="s">
        <v>1008</v>
      </c>
      <c r="J201" t="s">
        <v>6</v>
      </c>
      <c r="K201" t="s">
        <v>1009</v>
      </c>
      <c r="L201">
        <v>1191</v>
      </c>
      <c r="N201">
        <v>1013</v>
      </c>
      <c r="O201" t="s">
        <v>1010</v>
      </c>
      <c r="P201" t="s">
        <v>1010</v>
      </c>
      <c r="Q201">
        <v>1</v>
      </c>
      <c r="W201">
        <v>0</v>
      </c>
      <c r="X201">
        <v>-400197608</v>
      </c>
      <c r="Y201">
        <v>63.84</v>
      </c>
      <c r="AA201">
        <v>0</v>
      </c>
      <c r="AB201">
        <v>0</v>
      </c>
      <c r="AC201">
        <v>0</v>
      </c>
      <c r="AD201">
        <v>55.96</v>
      </c>
      <c r="AE201">
        <v>0</v>
      </c>
      <c r="AF201">
        <v>0</v>
      </c>
      <c r="AG201">
        <v>0</v>
      </c>
      <c r="AH201">
        <v>8.5299999999999994</v>
      </c>
      <c r="AI201">
        <v>1</v>
      </c>
      <c r="AJ201">
        <v>1</v>
      </c>
      <c r="AK201">
        <v>1</v>
      </c>
      <c r="AL201">
        <v>6.56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63.84</v>
      </c>
      <c r="AU201" t="s">
        <v>6</v>
      </c>
      <c r="AV201">
        <v>1</v>
      </c>
      <c r="AW201">
        <v>2</v>
      </c>
      <c r="AX201">
        <v>16697658</v>
      </c>
      <c r="AY201">
        <v>1</v>
      </c>
      <c r="AZ201">
        <v>0</v>
      </c>
      <c r="BA201">
        <v>207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Y201*Source!I95</f>
        <v>0.63840000000000008</v>
      </c>
      <c r="CY201">
        <f>AD201</f>
        <v>55.96</v>
      </c>
      <c r="CZ201">
        <f>AH201</f>
        <v>8.5299999999999994</v>
      </c>
      <c r="DA201">
        <f>AL201</f>
        <v>6.56</v>
      </c>
      <c r="DB201">
        <f t="shared" si="30"/>
        <v>544.55999999999995</v>
      </c>
      <c r="DC201">
        <f t="shared" si="31"/>
        <v>0</v>
      </c>
    </row>
    <row r="202" spans="1:107" x14ac:dyDescent="0.2">
      <c r="A202">
        <f>ROW(Source!A95)</f>
        <v>95</v>
      </c>
      <c r="B202">
        <v>16697019</v>
      </c>
      <c r="C202">
        <v>16697653</v>
      </c>
      <c r="D202">
        <v>15430395</v>
      </c>
      <c r="E202">
        <v>1</v>
      </c>
      <c r="F202">
        <v>1</v>
      </c>
      <c r="G202">
        <v>1</v>
      </c>
      <c r="H202">
        <v>1</v>
      </c>
      <c r="I202" t="s">
        <v>1020</v>
      </c>
      <c r="J202" t="s">
        <v>6</v>
      </c>
      <c r="K202" t="s">
        <v>1021</v>
      </c>
      <c r="L202">
        <v>1191</v>
      </c>
      <c r="N202">
        <v>1013</v>
      </c>
      <c r="O202" t="s">
        <v>1010</v>
      </c>
      <c r="P202" t="s">
        <v>1010</v>
      </c>
      <c r="Q202">
        <v>1</v>
      </c>
      <c r="W202">
        <v>0</v>
      </c>
      <c r="X202">
        <v>-1417349443</v>
      </c>
      <c r="Y202">
        <v>0.28999999999999998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6.56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0.28999999999999998</v>
      </c>
      <c r="AU202" t="s">
        <v>6</v>
      </c>
      <c r="AV202">
        <v>2</v>
      </c>
      <c r="AW202">
        <v>2</v>
      </c>
      <c r="AX202">
        <v>16697659</v>
      </c>
      <c r="AY202">
        <v>1</v>
      </c>
      <c r="AZ202">
        <v>0</v>
      </c>
      <c r="BA202">
        <v>208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Y202*Source!I95</f>
        <v>2.8999999999999998E-3</v>
      </c>
      <c r="CY202">
        <f>AD202</f>
        <v>0</v>
      </c>
      <c r="CZ202">
        <f>AH202</f>
        <v>0</v>
      </c>
      <c r="DA202">
        <f>AL202</f>
        <v>1</v>
      </c>
      <c r="DB202">
        <f t="shared" si="30"/>
        <v>0</v>
      </c>
      <c r="DC202">
        <f t="shared" si="31"/>
        <v>0</v>
      </c>
    </row>
    <row r="203" spans="1:107" x14ac:dyDescent="0.2">
      <c r="A203">
        <f>ROW(Source!A95)</f>
        <v>95</v>
      </c>
      <c r="B203">
        <v>16697019</v>
      </c>
      <c r="C203">
        <v>16697653</v>
      </c>
      <c r="D203">
        <v>15247974</v>
      </c>
      <c r="E203">
        <v>1</v>
      </c>
      <c r="F203">
        <v>1</v>
      </c>
      <c r="G203">
        <v>1</v>
      </c>
      <c r="H203">
        <v>2</v>
      </c>
      <c r="I203" t="s">
        <v>1022</v>
      </c>
      <c r="J203" t="s">
        <v>1023</v>
      </c>
      <c r="K203" t="s">
        <v>1024</v>
      </c>
      <c r="L203">
        <v>1368</v>
      </c>
      <c r="N203">
        <v>1011</v>
      </c>
      <c r="O203" t="s">
        <v>1014</v>
      </c>
      <c r="P203" t="s">
        <v>1014</v>
      </c>
      <c r="Q203">
        <v>1</v>
      </c>
      <c r="W203">
        <v>0</v>
      </c>
      <c r="X203">
        <v>1188625873</v>
      </c>
      <c r="Y203">
        <v>0.28999999999999998</v>
      </c>
      <c r="AA203">
        <v>0</v>
      </c>
      <c r="AB203">
        <v>205.07</v>
      </c>
      <c r="AC203">
        <v>13.5</v>
      </c>
      <c r="AD203">
        <v>0</v>
      </c>
      <c r="AE203">
        <v>0</v>
      </c>
      <c r="AF203">
        <v>31.26</v>
      </c>
      <c r="AG203">
        <v>13.5</v>
      </c>
      <c r="AH203">
        <v>0</v>
      </c>
      <c r="AI203">
        <v>1</v>
      </c>
      <c r="AJ203">
        <v>6.56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0.28999999999999998</v>
      </c>
      <c r="AU203" t="s">
        <v>6</v>
      </c>
      <c r="AV203">
        <v>0</v>
      </c>
      <c r="AW203">
        <v>2</v>
      </c>
      <c r="AX203">
        <v>16697660</v>
      </c>
      <c r="AY203">
        <v>1</v>
      </c>
      <c r="AZ203">
        <v>0</v>
      </c>
      <c r="BA203">
        <v>209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Y203*Source!I95</f>
        <v>2.8999999999999998E-3</v>
      </c>
      <c r="CY203">
        <f>AB203</f>
        <v>205.07</v>
      </c>
      <c r="CZ203">
        <f>AF203</f>
        <v>31.26</v>
      </c>
      <c r="DA203">
        <f>AJ203</f>
        <v>6.56</v>
      </c>
      <c r="DB203">
        <f t="shared" si="30"/>
        <v>9.07</v>
      </c>
      <c r="DC203">
        <f t="shared" si="31"/>
        <v>3.92</v>
      </c>
    </row>
    <row r="204" spans="1:107" x14ac:dyDescent="0.2">
      <c r="A204">
        <f>ROW(Source!A95)</f>
        <v>95</v>
      </c>
      <c r="B204">
        <v>16697019</v>
      </c>
      <c r="C204">
        <v>16697653</v>
      </c>
      <c r="D204">
        <v>15164566</v>
      </c>
      <c r="E204">
        <v>17</v>
      </c>
      <c r="F204">
        <v>1</v>
      </c>
      <c r="G204">
        <v>1</v>
      </c>
      <c r="H204">
        <v>3</v>
      </c>
      <c r="I204" t="s">
        <v>24</v>
      </c>
      <c r="J204" t="s">
        <v>6</v>
      </c>
      <c r="K204" t="s">
        <v>25</v>
      </c>
      <c r="L204">
        <v>1348</v>
      </c>
      <c r="N204">
        <v>1009</v>
      </c>
      <c r="O204" t="s">
        <v>26</v>
      </c>
      <c r="P204" t="s">
        <v>26</v>
      </c>
      <c r="Q204">
        <v>1000</v>
      </c>
      <c r="W204">
        <v>0</v>
      </c>
      <c r="X204">
        <v>-66286256</v>
      </c>
      <c r="Y204">
        <v>2.65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6.56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2.65</v>
      </c>
      <c r="AU204" t="s">
        <v>6</v>
      </c>
      <c r="AV204">
        <v>0</v>
      </c>
      <c r="AW204">
        <v>2</v>
      </c>
      <c r="AX204">
        <v>16697661</v>
      </c>
      <c r="AY204">
        <v>1</v>
      </c>
      <c r="AZ204">
        <v>0</v>
      </c>
      <c r="BA204">
        <v>210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Y204*Source!I95</f>
        <v>2.6499999999999999E-2</v>
      </c>
      <c r="CY204">
        <f>AA204</f>
        <v>0</v>
      </c>
      <c r="CZ204">
        <f>AE204</f>
        <v>0</v>
      </c>
      <c r="DA204">
        <f>AI204</f>
        <v>6.56</v>
      </c>
      <c r="DB204">
        <f t="shared" si="30"/>
        <v>0</v>
      </c>
      <c r="DC204">
        <f t="shared" si="31"/>
        <v>0</v>
      </c>
    </row>
    <row r="205" spans="1:107" x14ac:dyDescent="0.2">
      <c r="A205">
        <f>ROW(Source!A136)</f>
        <v>136</v>
      </c>
      <c r="B205">
        <v>16697018</v>
      </c>
      <c r="C205">
        <v>16697665</v>
      </c>
      <c r="D205">
        <v>15433640</v>
      </c>
      <c r="E205">
        <v>1</v>
      </c>
      <c r="F205">
        <v>1</v>
      </c>
      <c r="G205">
        <v>1</v>
      </c>
      <c r="H205">
        <v>1</v>
      </c>
      <c r="I205" t="s">
        <v>1111</v>
      </c>
      <c r="J205" t="s">
        <v>6</v>
      </c>
      <c r="K205" t="s">
        <v>1112</v>
      </c>
      <c r="L205">
        <v>1191</v>
      </c>
      <c r="N205">
        <v>1013</v>
      </c>
      <c r="O205" t="s">
        <v>1010</v>
      </c>
      <c r="P205" t="s">
        <v>1010</v>
      </c>
      <c r="Q205">
        <v>1</v>
      </c>
      <c r="W205">
        <v>0</v>
      </c>
      <c r="X205">
        <v>-1366118074</v>
      </c>
      <c r="Y205">
        <v>45.436499999999995</v>
      </c>
      <c r="AA205">
        <v>0</v>
      </c>
      <c r="AB205">
        <v>0</v>
      </c>
      <c r="AC205">
        <v>0</v>
      </c>
      <c r="AD205">
        <v>7.94</v>
      </c>
      <c r="AE205">
        <v>0</v>
      </c>
      <c r="AF205">
        <v>0</v>
      </c>
      <c r="AG205">
        <v>0</v>
      </c>
      <c r="AH205">
        <v>7.94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39.51</v>
      </c>
      <c r="AU205" t="s">
        <v>39</v>
      </c>
      <c r="AV205">
        <v>1</v>
      </c>
      <c r="AW205">
        <v>2</v>
      </c>
      <c r="AX205">
        <v>16697672</v>
      </c>
      <c r="AY205">
        <v>1</v>
      </c>
      <c r="AZ205">
        <v>0</v>
      </c>
      <c r="BA205">
        <v>211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Y205*Source!I136</f>
        <v>108.6023223</v>
      </c>
      <c r="CY205">
        <f>AD205</f>
        <v>7.94</v>
      </c>
      <c r="CZ205">
        <f>AH205</f>
        <v>7.94</v>
      </c>
      <c r="DA205">
        <f>AL205</f>
        <v>1</v>
      </c>
      <c r="DB205">
        <f>ROUND((ROUND(AT205*CZ205,2)*1.15),2)</f>
        <v>360.77</v>
      </c>
      <c r="DC205">
        <f>ROUND((ROUND(AT205*AG205,2)*1.15),2)</f>
        <v>0</v>
      </c>
    </row>
    <row r="206" spans="1:107" x14ac:dyDescent="0.2">
      <c r="A206">
        <f>ROW(Source!A136)</f>
        <v>136</v>
      </c>
      <c r="B206">
        <v>16697018</v>
      </c>
      <c r="C206">
        <v>16697665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1020</v>
      </c>
      <c r="J206" t="s">
        <v>6</v>
      </c>
      <c r="K206" t="s">
        <v>1021</v>
      </c>
      <c r="L206">
        <v>1191</v>
      </c>
      <c r="N206">
        <v>1013</v>
      </c>
      <c r="O206" t="s">
        <v>1010</v>
      </c>
      <c r="P206" t="s">
        <v>1010</v>
      </c>
      <c r="Q206">
        <v>1</v>
      </c>
      <c r="W206">
        <v>0</v>
      </c>
      <c r="X206">
        <v>-1417349443</v>
      </c>
      <c r="Y206">
        <v>1.27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1.27</v>
      </c>
      <c r="AU206" t="s">
        <v>6</v>
      </c>
      <c r="AV206">
        <v>2</v>
      </c>
      <c r="AW206">
        <v>2</v>
      </c>
      <c r="AX206">
        <v>16697673</v>
      </c>
      <c r="AY206">
        <v>1</v>
      </c>
      <c r="AZ206">
        <v>2048</v>
      </c>
      <c r="BA206">
        <v>212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Y206*Source!I136</f>
        <v>3.0355540000000003</v>
      </c>
      <c r="CY206">
        <f>AD206</f>
        <v>0</v>
      </c>
      <c r="CZ206">
        <f>AH206</f>
        <v>0</v>
      </c>
      <c r="DA206">
        <f>AL206</f>
        <v>1</v>
      </c>
      <c r="DB206">
        <f>ROUND(ROUND(AT206*CZ206,2),2)</f>
        <v>0</v>
      </c>
      <c r="DC206">
        <f>ROUND(ROUND(AT206*AG206,2),2)</f>
        <v>0</v>
      </c>
    </row>
    <row r="207" spans="1:107" x14ac:dyDescent="0.2">
      <c r="A207">
        <f>ROW(Source!A136)</f>
        <v>136</v>
      </c>
      <c r="B207">
        <v>16697018</v>
      </c>
      <c r="C207">
        <v>16697665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1022</v>
      </c>
      <c r="J207" t="s">
        <v>1023</v>
      </c>
      <c r="K207" t="s">
        <v>1024</v>
      </c>
      <c r="L207">
        <v>1368</v>
      </c>
      <c r="N207">
        <v>1011</v>
      </c>
      <c r="O207" t="s">
        <v>1014</v>
      </c>
      <c r="P207" t="s">
        <v>1014</v>
      </c>
      <c r="Q207">
        <v>1</v>
      </c>
      <c r="W207">
        <v>0</v>
      </c>
      <c r="X207">
        <v>1188625873</v>
      </c>
      <c r="Y207">
        <v>1.5874999999999999</v>
      </c>
      <c r="AA207">
        <v>0</v>
      </c>
      <c r="AB207">
        <v>31.26</v>
      </c>
      <c r="AC207">
        <v>13.5</v>
      </c>
      <c r="AD207">
        <v>0</v>
      </c>
      <c r="AE207">
        <v>0</v>
      </c>
      <c r="AF207">
        <v>31.26</v>
      </c>
      <c r="AG207">
        <v>13.5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1.27</v>
      </c>
      <c r="AU207" t="s">
        <v>38</v>
      </c>
      <c r="AV207">
        <v>0</v>
      </c>
      <c r="AW207">
        <v>2</v>
      </c>
      <c r="AX207">
        <v>16697674</v>
      </c>
      <c r="AY207">
        <v>1</v>
      </c>
      <c r="AZ207">
        <v>0</v>
      </c>
      <c r="BA207">
        <v>213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Y207*Source!I136</f>
        <v>3.7944425000000002</v>
      </c>
      <c r="CY207">
        <f>AB207</f>
        <v>31.26</v>
      </c>
      <c r="CZ207">
        <f>AF207</f>
        <v>31.26</v>
      </c>
      <c r="DA207">
        <f>AJ207</f>
        <v>1</v>
      </c>
      <c r="DB207">
        <f>ROUND((ROUND(AT207*CZ207,2)*1.25),2)</f>
        <v>49.63</v>
      </c>
      <c r="DC207">
        <f>ROUND((ROUND(AT207*AG207,2)*1.25),2)</f>
        <v>21.44</v>
      </c>
    </row>
    <row r="208" spans="1:107" x14ac:dyDescent="0.2">
      <c r="A208">
        <f>ROW(Source!A136)</f>
        <v>136</v>
      </c>
      <c r="B208">
        <v>16697018</v>
      </c>
      <c r="C208">
        <v>16697665</v>
      </c>
      <c r="D208">
        <v>15248091</v>
      </c>
      <c r="E208">
        <v>1</v>
      </c>
      <c r="F208">
        <v>1</v>
      </c>
      <c r="G208">
        <v>1</v>
      </c>
      <c r="H208">
        <v>2</v>
      </c>
      <c r="I208" t="s">
        <v>1113</v>
      </c>
      <c r="J208" t="s">
        <v>1114</v>
      </c>
      <c r="K208" t="s">
        <v>1115</v>
      </c>
      <c r="L208">
        <v>1368</v>
      </c>
      <c r="N208">
        <v>1011</v>
      </c>
      <c r="O208" t="s">
        <v>1014</v>
      </c>
      <c r="P208" t="s">
        <v>1014</v>
      </c>
      <c r="Q208">
        <v>1</v>
      </c>
      <c r="W208">
        <v>0</v>
      </c>
      <c r="X208">
        <v>126902709</v>
      </c>
      <c r="Y208">
        <v>11.3375</v>
      </c>
      <c r="AA208">
        <v>0</v>
      </c>
      <c r="AB208">
        <v>0.5</v>
      </c>
      <c r="AC208">
        <v>0</v>
      </c>
      <c r="AD208">
        <v>0</v>
      </c>
      <c r="AE208">
        <v>0</v>
      </c>
      <c r="AF208">
        <v>0.5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9.07</v>
      </c>
      <c r="AU208" t="s">
        <v>38</v>
      </c>
      <c r="AV208">
        <v>0</v>
      </c>
      <c r="AW208">
        <v>2</v>
      </c>
      <c r="AX208">
        <v>16697675</v>
      </c>
      <c r="AY208">
        <v>1</v>
      </c>
      <c r="AZ208">
        <v>0</v>
      </c>
      <c r="BA208">
        <v>214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Y208*Source!I136</f>
        <v>27.098892500000002</v>
      </c>
      <c r="CY208">
        <f>AB208</f>
        <v>0.5</v>
      </c>
      <c r="CZ208">
        <f>AF208</f>
        <v>0.5</v>
      </c>
      <c r="DA208">
        <f>AJ208</f>
        <v>1</v>
      </c>
      <c r="DB208">
        <f>ROUND((ROUND(AT208*CZ208,2)*1.25),2)</f>
        <v>5.68</v>
      </c>
      <c r="DC208">
        <f>ROUND((ROUND(AT208*AG208,2)*1.25),2)</f>
        <v>0</v>
      </c>
    </row>
    <row r="209" spans="1:107" x14ac:dyDescent="0.2">
      <c r="A209">
        <f>ROW(Source!A136)</f>
        <v>136</v>
      </c>
      <c r="B209">
        <v>16697018</v>
      </c>
      <c r="C209">
        <v>16697665</v>
      </c>
      <c r="D209">
        <v>15167286</v>
      </c>
      <c r="E209">
        <v>1</v>
      </c>
      <c r="F209">
        <v>1</v>
      </c>
      <c r="G209">
        <v>1</v>
      </c>
      <c r="H209">
        <v>3</v>
      </c>
      <c r="I209" t="s">
        <v>1116</v>
      </c>
      <c r="J209" t="s">
        <v>1117</v>
      </c>
      <c r="K209" t="s">
        <v>1118</v>
      </c>
      <c r="L209">
        <v>1339</v>
      </c>
      <c r="N209">
        <v>1007</v>
      </c>
      <c r="O209" t="s">
        <v>249</v>
      </c>
      <c r="P209" t="s">
        <v>249</v>
      </c>
      <c r="Q209">
        <v>1</v>
      </c>
      <c r="W209">
        <v>0</v>
      </c>
      <c r="X209">
        <v>-1660354250</v>
      </c>
      <c r="Y209">
        <v>3.5</v>
      </c>
      <c r="AA209">
        <v>2.44</v>
      </c>
      <c r="AB209">
        <v>0</v>
      </c>
      <c r="AC209">
        <v>0</v>
      </c>
      <c r="AD209">
        <v>0</v>
      </c>
      <c r="AE209">
        <v>2.44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3.5</v>
      </c>
      <c r="AU209" t="s">
        <v>6</v>
      </c>
      <c r="AV209">
        <v>0</v>
      </c>
      <c r="AW209">
        <v>2</v>
      </c>
      <c r="AX209">
        <v>16697676</v>
      </c>
      <c r="AY209">
        <v>1</v>
      </c>
      <c r="AZ209">
        <v>0</v>
      </c>
      <c r="BA209">
        <v>215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Y209*Source!I136</f>
        <v>8.3657000000000004</v>
      </c>
      <c r="CY209">
        <f>AA209</f>
        <v>2.44</v>
      </c>
      <c r="CZ209">
        <f>AE209</f>
        <v>2.44</v>
      </c>
      <c r="DA209">
        <f>AI209</f>
        <v>1</v>
      </c>
      <c r="DB209">
        <f>ROUND(ROUND(AT209*CZ209,2),2)</f>
        <v>8.5399999999999991</v>
      </c>
      <c r="DC209">
        <f>ROUND(ROUND(AT209*AG209,2),2)</f>
        <v>0</v>
      </c>
    </row>
    <row r="210" spans="1:107" x14ac:dyDescent="0.2">
      <c r="A210">
        <f>ROW(Source!A136)</f>
        <v>136</v>
      </c>
      <c r="B210">
        <v>16697018</v>
      </c>
      <c r="C210">
        <v>16697665</v>
      </c>
      <c r="D210">
        <v>15172836</v>
      </c>
      <c r="E210">
        <v>1</v>
      </c>
      <c r="F210">
        <v>1</v>
      </c>
      <c r="G210">
        <v>1</v>
      </c>
      <c r="H210">
        <v>3</v>
      </c>
      <c r="I210" t="s">
        <v>247</v>
      </c>
      <c r="J210" t="s">
        <v>250</v>
      </c>
      <c r="K210" t="s">
        <v>248</v>
      </c>
      <c r="L210">
        <v>1339</v>
      </c>
      <c r="N210">
        <v>1007</v>
      </c>
      <c r="O210" t="s">
        <v>249</v>
      </c>
      <c r="P210" t="s">
        <v>249</v>
      </c>
      <c r="Q210">
        <v>1</v>
      </c>
      <c r="W210">
        <v>0</v>
      </c>
      <c r="X210">
        <v>519185539</v>
      </c>
      <c r="Y210">
        <v>2.04</v>
      </c>
      <c r="AA210">
        <v>519.79999999999995</v>
      </c>
      <c r="AB210">
        <v>0</v>
      </c>
      <c r="AC210">
        <v>0</v>
      </c>
      <c r="AD210">
        <v>0</v>
      </c>
      <c r="AE210">
        <v>519.79999999999995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6</v>
      </c>
      <c r="AT210">
        <v>2.04</v>
      </c>
      <c r="AU210" t="s">
        <v>6</v>
      </c>
      <c r="AV210">
        <v>0</v>
      </c>
      <c r="AW210">
        <v>1</v>
      </c>
      <c r="AX210">
        <v>-1</v>
      </c>
      <c r="AY210">
        <v>0</v>
      </c>
      <c r="AZ210">
        <v>0</v>
      </c>
      <c r="BA210" t="s">
        <v>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Y210*Source!I136</f>
        <v>4.8760080000000006</v>
      </c>
      <c r="CY210">
        <f>AA210</f>
        <v>519.79999999999995</v>
      </c>
      <c r="CZ210">
        <f>AE210</f>
        <v>519.79999999999995</v>
      </c>
      <c r="DA210">
        <f>AI210</f>
        <v>1</v>
      </c>
      <c r="DB210">
        <f>ROUND(ROUND(AT210*CZ210,2),2)</f>
        <v>1060.3900000000001</v>
      </c>
      <c r="DC210">
        <f>ROUND(ROUND(AT210*AG210,2),2)</f>
        <v>0</v>
      </c>
    </row>
    <row r="211" spans="1:107" x14ac:dyDescent="0.2">
      <c r="A211">
        <f>ROW(Source!A137)</f>
        <v>137</v>
      </c>
      <c r="B211">
        <v>16697019</v>
      </c>
      <c r="C211">
        <v>16697665</v>
      </c>
      <c r="D211">
        <v>15433640</v>
      </c>
      <c r="E211">
        <v>1</v>
      </c>
      <c r="F211">
        <v>1</v>
      </c>
      <c r="G211">
        <v>1</v>
      </c>
      <c r="H211">
        <v>1</v>
      </c>
      <c r="I211" t="s">
        <v>1111</v>
      </c>
      <c r="J211" t="s">
        <v>6</v>
      </c>
      <c r="K211" t="s">
        <v>1112</v>
      </c>
      <c r="L211">
        <v>1191</v>
      </c>
      <c r="N211">
        <v>1013</v>
      </c>
      <c r="O211" t="s">
        <v>1010</v>
      </c>
      <c r="P211" t="s">
        <v>1010</v>
      </c>
      <c r="Q211">
        <v>1</v>
      </c>
      <c r="W211">
        <v>0</v>
      </c>
      <c r="X211">
        <v>-1366118074</v>
      </c>
      <c r="Y211">
        <v>45.436499999999995</v>
      </c>
      <c r="AA211">
        <v>0</v>
      </c>
      <c r="AB211">
        <v>0</v>
      </c>
      <c r="AC211">
        <v>0</v>
      </c>
      <c r="AD211">
        <v>52.09</v>
      </c>
      <c r="AE211">
        <v>0</v>
      </c>
      <c r="AF211">
        <v>0</v>
      </c>
      <c r="AG211">
        <v>0</v>
      </c>
      <c r="AH211">
        <v>7.94</v>
      </c>
      <c r="AI211">
        <v>1</v>
      </c>
      <c r="AJ211">
        <v>1</v>
      </c>
      <c r="AK211">
        <v>1</v>
      </c>
      <c r="AL211">
        <v>6.56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39.51</v>
      </c>
      <c r="AU211" t="s">
        <v>39</v>
      </c>
      <c r="AV211">
        <v>1</v>
      </c>
      <c r="AW211">
        <v>2</v>
      </c>
      <c r="AX211">
        <v>16697672</v>
      </c>
      <c r="AY211">
        <v>1</v>
      </c>
      <c r="AZ211">
        <v>0</v>
      </c>
      <c r="BA211">
        <v>217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Y211*Source!I137</f>
        <v>108.6023223</v>
      </c>
      <c r="CY211">
        <f>AD211</f>
        <v>52.09</v>
      </c>
      <c r="CZ211">
        <f>AH211</f>
        <v>7.94</v>
      </c>
      <c r="DA211">
        <f>AL211</f>
        <v>6.56</v>
      </c>
      <c r="DB211">
        <f>ROUND((ROUND(AT211*CZ211,2)*1.15),2)</f>
        <v>360.77</v>
      </c>
      <c r="DC211">
        <f>ROUND((ROUND(AT211*AG211,2)*1.15),2)</f>
        <v>0</v>
      </c>
    </row>
    <row r="212" spans="1:107" x14ac:dyDescent="0.2">
      <c r="A212">
        <f>ROW(Source!A137)</f>
        <v>137</v>
      </c>
      <c r="B212">
        <v>16697019</v>
      </c>
      <c r="C212">
        <v>16697665</v>
      </c>
      <c r="D212">
        <v>15430395</v>
      </c>
      <c r="E212">
        <v>1</v>
      </c>
      <c r="F212">
        <v>1</v>
      </c>
      <c r="G212">
        <v>1</v>
      </c>
      <c r="H212">
        <v>1</v>
      </c>
      <c r="I212" t="s">
        <v>1020</v>
      </c>
      <c r="J212" t="s">
        <v>6</v>
      </c>
      <c r="K212" t="s">
        <v>1021</v>
      </c>
      <c r="L212">
        <v>1191</v>
      </c>
      <c r="N212">
        <v>1013</v>
      </c>
      <c r="O212" t="s">
        <v>1010</v>
      </c>
      <c r="P212" t="s">
        <v>1010</v>
      </c>
      <c r="Q212">
        <v>1</v>
      </c>
      <c r="W212">
        <v>0</v>
      </c>
      <c r="X212">
        <v>-1417349443</v>
      </c>
      <c r="Y212">
        <v>1.27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6.56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1.27</v>
      </c>
      <c r="AU212" t="s">
        <v>6</v>
      </c>
      <c r="AV212">
        <v>2</v>
      </c>
      <c r="AW212">
        <v>2</v>
      </c>
      <c r="AX212">
        <v>16697673</v>
      </c>
      <c r="AY212">
        <v>1</v>
      </c>
      <c r="AZ212">
        <v>2048</v>
      </c>
      <c r="BA212">
        <v>218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Y212*Source!I137</f>
        <v>3.0355540000000003</v>
      </c>
      <c r="CY212">
        <f>AD212</f>
        <v>0</v>
      </c>
      <c r="CZ212">
        <f>AH212</f>
        <v>0</v>
      </c>
      <c r="DA212">
        <f>AL212</f>
        <v>1</v>
      </c>
      <c r="DB212">
        <f>ROUND(ROUND(AT212*CZ212,2),2)</f>
        <v>0</v>
      </c>
      <c r="DC212">
        <f>ROUND(ROUND(AT212*AG212,2),2)</f>
        <v>0</v>
      </c>
    </row>
    <row r="213" spans="1:107" x14ac:dyDescent="0.2">
      <c r="A213">
        <f>ROW(Source!A137)</f>
        <v>137</v>
      </c>
      <c r="B213">
        <v>16697019</v>
      </c>
      <c r="C213">
        <v>16697665</v>
      </c>
      <c r="D213">
        <v>15247974</v>
      </c>
      <c r="E213">
        <v>1</v>
      </c>
      <c r="F213">
        <v>1</v>
      </c>
      <c r="G213">
        <v>1</v>
      </c>
      <c r="H213">
        <v>2</v>
      </c>
      <c r="I213" t="s">
        <v>1022</v>
      </c>
      <c r="J213" t="s">
        <v>1023</v>
      </c>
      <c r="K213" t="s">
        <v>1024</v>
      </c>
      <c r="L213">
        <v>1368</v>
      </c>
      <c r="N213">
        <v>1011</v>
      </c>
      <c r="O213" t="s">
        <v>1014</v>
      </c>
      <c r="P213" t="s">
        <v>1014</v>
      </c>
      <c r="Q213">
        <v>1</v>
      </c>
      <c r="W213">
        <v>0</v>
      </c>
      <c r="X213">
        <v>1188625873</v>
      </c>
      <c r="Y213">
        <v>1.5874999999999999</v>
      </c>
      <c r="AA213">
        <v>0</v>
      </c>
      <c r="AB213">
        <v>205.07</v>
      </c>
      <c r="AC213">
        <v>13.5</v>
      </c>
      <c r="AD213">
        <v>0</v>
      </c>
      <c r="AE213">
        <v>0</v>
      </c>
      <c r="AF213">
        <v>31.26</v>
      </c>
      <c r="AG213">
        <v>13.5</v>
      </c>
      <c r="AH213">
        <v>0</v>
      </c>
      <c r="AI213">
        <v>1</v>
      </c>
      <c r="AJ213">
        <v>6.56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</v>
      </c>
      <c r="AT213">
        <v>1.27</v>
      </c>
      <c r="AU213" t="s">
        <v>38</v>
      </c>
      <c r="AV213">
        <v>0</v>
      </c>
      <c r="AW213">
        <v>2</v>
      </c>
      <c r="AX213">
        <v>16697674</v>
      </c>
      <c r="AY213">
        <v>1</v>
      </c>
      <c r="AZ213">
        <v>0</v>
      </c>
      <c r="BA213">
        <v>219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Y213*Source!I137</f>
        <v>3.7944425000000002</v>
      </c>
      <c r="CY213">
        <f>AB213</f>
        <v>205.07</v>
      </c>
      <c r="CZ213">
        <f>AF213</f>
        <v>31.26</v>
      </c>
      <c r="DA213">
        <f>AJ213</f>
        <v>6.56</v>
      </c>
      <c r="DB213">
        <f>ROUND((ROUND(AT213*CZ213,2)*1.25),2)</f>
        <v>49.63</v>
      </c>
      <c r="DC213">
        <f>ROUND((ROUND(AT213*AG213,2)*1.25),2)</f>
        <v>21.44</v>
      </c>
    </row>
    <row r="214" spans="1:107" x14ac:dyDescent="0.2">
      <c r="A214">
        <f>ROW(Source!A137)</f>
        <v>137</v>
      </c>
      <c r="B214">
        <v>16697019</v>
      </c>
      <c r="C214">
        <v>16697665</v>
      </c>
      <c r="D214">
        <v>15248091</v>
      </c>
      <c r="E214">
        <v>1</v>
      </c>
      <c r="F214">
        <v>1</v>
      </c>
      <c r="G214">
        <v>1</v>
      </c>
      <c r="H214">
        <v>2</v>
      </c>
      <c r="I214" t="s">
        <v>1113</v>
      </c>
      <c r="J214" t="s">
        <v>1114</v>
      </c>
      <c r="K214" t="s">
        <v>1115</v>
      </c>
      <c r="L214">
        <v>1368</v>
      </c>
      <c r="N214">
        <v>1011</v>
      </c>
      <c r="O214" t="s">
        <v>1014</v>
      </c>
      <c r="P214" t="s">
        <v>1014</v>
      </c>
      <c r="Q214">
        <v>1</v>
      </c>
      <c r="W214">
        <v>0</v>
      </c>
      <c r="X214">
        <v>126902709</v>
      </c>
      <c r="Y214">
        <v>11.3375</v>
      </c>
      <c r="AA214">
        <v>0</v>
      </c>
      <c r="AB214">
        <v>3.28</v>
      </c>
      <c r="AC214">
        <v>0</v>
      </c>
      <c r="AD214">
        <v>0</v>
      </c>
      <c r="AE214">
        <v>0</v>
      </c>
      <c r="AF214">
        <v>0.5</v>
      </c>
      <c r="AG214">
        <v>0</v>
      </c>
      <c r="AH214">
        <v>0</v>
      </c>
      <c r="AI214">
        <v>1</v>
      </c>
      <c r="AJ214">
        <v>6.56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6</v>
      </c>
      <c r="AT214">
        <v>9.07</v>
      </c>
      <c r="AU214" t="s">
        <v>38</v>
      </c>
      <c r="AV214">
        <v>0</v>
      </c>
      <c r="AW214">
        <v>2</v>
      </c>
      <c r="AX214">
        <v>16697675</v>
      </c>
      <c r="AY214">
        <v>1</v>
      </c>
      <c r="AZ214">
        <v>0</v>
      </c>
      <c r="BA214">
        <v>220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Y214*Source!I137</f>
        <v>27.098892500000002</v>
      </c>
      <c r="CY214">
        <f>AB214</f>
        <v>3.28</v>
      </c>
      <c r="CZ214">
        <f>AF214</f>
        <v>0.5</v>
      </c>
      <c r="DA214">
        <f>AJ214</f>
        <v>6.56</v>
      </c>
      <c r="DB214">
        <f>ROUND((ROUND(AT214*CZ214,2)*1.25),2)</f>
        <v>5.68</v>
      </c>
      <c r="DC214">
        <f>ROUND((ROUND(AT214*AG214,2)*1.25),2)</f>
        <v>0</v>
      </c>
    </row>
    <row r="215" spans="1:107" x14ac:dyDescent="0.2">
      <c r="A215">
        <f>ROW(Source!A137)</f>
        <v>137</v>
      </c>
      <c r="B215">
        <v>16697019</v>
      </c>
      <c r="C215">
        <v>16697665</v>
      </c>
      <c r="D215">
        <v>15167286</v>
      </c>
      <c r="E215">
        <v>1</v>
      </c>
      <c r="F215">
        <v>1</v>
      </c>
      <c r="G215">
        <v>1</v>
      </c>
      <c r="H215">
        <v>3</v>
      </c>
      <c r="I215" t="s">
        <v>1116</v>
      </c>
      <c r="J215" t="s">
        <v>1117</v>
      </c>
      <c r="K215" t="s">
        <v>1118</v>
      </c>
      <c r="L215">
        <v>1339</v>
      </c>
      <c r="N215">
        <v>1007</v>
      </c>
      <c r="O215" t="s">
        <v>249</v>
      </c>
      <c r="P215" t="s">
        <v>249</v>
      </c>
      <c r="Q215">
        <v>1</v>
      </c>
      <c r="W215">
        <v>0</v>
      </c>
      <c r="X215">
        <v>-1660354250</v>
      </c>
      <c r="Y215">
        <v>3.5</v>
      </c>
      <c r="AA215">
        <v>16.010000000000002</v>
      </c>
      <c r="AB215">
        <v>0</v>
      </c>
      <c r="AC215">
        <v>0</v>
      </c>
      <c r="AD215">
        <v>0</v>
      </c>
      <c r="AE215">
        <v>2.44</v>
      </c>
      <c r="AF215">
        <v>0</v>
      </c>
      <c r="AG215">
        <v>0</v>
      </c>
      <c r="AH215">
        <v>0</v>
      </c>
      <c r="AI215">
        <v>6.56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3.5</v>
      </c>
      <c r="AU215" t="s">
        <v>6</v>
      </c>
      <c r="AV215">
        <v>0</v>
      </c>
      <c r="AW215">
        <v>2</v>
      </c>
      <c r="AX215">
        <v>16697676</v>
      </c>
      <c r="AY215">
        <v>1</v>
      </c>
      <c r="AZ215">
        <v>0</v>
      </c>
      <c r="BA215">
        <v>221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Y215*Source!I137</f>
        <v>8.3657000000000004</v>
      </c>
      <c r="CY215">
        <f>AA215</f>
        <v>16.010000000000002</v>
      </c>
      <c r="CZ215">
        <f>AE215</f>
        <v>2.44</v>
      </c>
      <c r="DA215">
        <f>AI215</f>
        <v>6.56</v>
      </c>
      <c r="DB215">
        <f>ROUND(ROUND(AT215*CZ215,2),2)</f>
        <v>8.5399999999999991</v>
      </c>
      <c r="DC215">
        <f>ROUND(ROUND(AT215*AG215,2),2)</f>
        <v>0</v>
      </c>
    </row>
    <row r="216" spans="1:107" x14ac:dyDescent="0.2">
      <c r="A216">
        <f>ROW(Source!A137)</f>
        <v>137</v>
      </c>
      <c r="B216">
        <v>16697019</v>
      </c>
      <c r="C216">
        <v>16697665</v>
      </c>
      <c r="D216">
        <v>15172836</v>
      </c>
      <c r="E216">
        <v>1</v>
      </c>
      <c r="F216">
        <v>1</v>
      </c>
      <c r="G216">
        <v>1</v>
      </c>
      <c r="H216">
        <v>3</v>
      </c>
      <c r="I216" t="s">
        <v>247</v>
      </c>
      <c r="J216" t="s">
        <v>250</v>
      </c>
      <c r="K216" t="s">
        <v>248</v>
      </c>
      <c r="L216">
        <v>1339</v>
      </c>
      <c r="N216">
        <v>1007</v>
      </c>
      <c r="O216" t="s">
        <v>249</v>
      </c>
      <c r="P216" t="s">
        <v>249</v>
      </c>
      <c r="Q216">
        <v>1</v>
      </c>
      <c r="W216">
        <v>0</v>
      </c>
      <c r="X216">
        <v>519185539</v>
      </c>
      <c r="Y216">
        <v>2.04</v>
      </c>
      <c r="AA216">
        <v>3409.89</v>
      </c>
      <c r="AB216">
        <v>0</v>
      </c>
      <c r="AC216">
        <v>0</v>
      </c>
      <c r="AD216">
        <v>0</v>
      </c>
      <c r="AE216">
        <v>519.79999999999995</v>
      </c>
      <c r="AF216">
        <v>0</v>
      </c>
      <c r="AG216">
        <v>0</v>
      </c>
      <c r="AH216">
        <v>0</v>
      </c>
      <c r="AI216">
        <v>6.56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2.04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Y216*Source!I137</f>
        <v>4.8760080000000006</v>
      </c>
      <c r="CY216">
        <f>AA216</f>
        <v>3409.89</v>
      </c>
      <c r="CZ216">
        <f>AE216</f>
        <v>519.79999999999995</v>
      </c>
      <c r="DA216">
        <f>AI216</f>
        <v>6.56</v>
      </c>
      <c r="DB216">
        <f>ROUND(ROUND(AT216*CZ216,2),2)</f>
        <v>1060.3900000000001</v>
      </c>
      <c r="DC216">
        <f>ROUND(ROUND(AT216*AG216,2),2)</f>
        <v>0</v>
      </c>
    </row>
    <row r="217" spans="1:107" x14ac:dyDescent="0.2">
      <c r="A217">
        <f>ROW(Source!A140)</f>
        <v>140</v>
      </c>
      <c r="B217">
        <v>16697018</v>
      </c>
      <c r="C217">
        <v>16697680</v>
      </c>
      <c r="D217">
        <v>15433640</v>
      </c>
      <c r="E217">
        <v>1</v>
      </c>
      <c r="F217">
        <v>1</v>
      </c>
      <c r="G217">
        <v>1</v>
      </c>
      <c r="H217">
        <v>1</v>
      </c>
      <c r="I217" t="s">
        <v>1111</v>
      </c>
      <c r="J217" t="s">
        <v>6</v>
      </c>
      <c r="K217" t="s">
        <v>1112</v>
      </c>
      <c r="L217">
        <v>1191</v>
      </c>
      <c r="N217">
        <v>1013</v>
      </c>
      <c r="O217" t="s">
        <v>1010</v>
      </c>
      <c r="P217" t="s">
        <v>1010</v>
      </c>
      <c r="Q217">
        <v>1</v>
      </c>
      <c r="W217">
        <v>0</v>
      </c>
      <c r="X217">
        <v>-1366118074</v>
      </c>
      <c r="Y217">
        <v>1.1499999999999999</v>
      </c>
      <c r="AA217">
        <v>0</v>
      </c>
      <c r="AB217">
        <v>0</v>
      </c>
      <c r="AC217">
        <v>0</v>
      </c>
      <c r="AD217">
        <v>7.94</v>
      </c>
      <c r="AE217">
        <v>0</v>
      </c>
      <c r="AF217">
        <v>0</v>
      </c>
      <c r="AG217">
        <v>0</v>
      </c>
      <c r="AH217">
        <v>7.94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0.5</v>
      </c>
      <c r="AU217" t="s">
        <v>257</v>
      </c>
      <c r="AV217">
        <v>1</v>
      </c>
      <c r="AW217">
        <v>2</v>
      </c>
      <c r="AX217">
        <v>16697686</v>
      </c>
      <c r="AY217">
        <v>1</v>
      </c>
      <c r="AZ217">
        <v>0</v>
      </c>
      <c r="BA217">
        <v>223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Y217*Source!I140</f>
        <v>2.7487300000000001</v>
      </c>
      <c r="CY217">
        <f>AD217</f>
        <v>7.94</v>
      </c>
      <c r="CZ217">
        <f>AH217</f>
        <v>7.94</v>
      </c>
      <c r="DA217">
        <f>AL217</f>
        <v>1</v>
      </c>
      <c r="DB217">
        <f>ROUND((ROUND(AT217*CZ217,2)*1.15*2),2)</f>
        <v>9.1300000000000008</v>
      </c>
      <c r="DC217">
        <f>ROUND((ROUND(AT217*AG217,2)*1.15*2),2)</f>
        <v>0</v>
      </c>
    </row>
    <row r="218" spans="1:107" x14ac:dyDescent="0.2">
      <c r="A218">
        <f>ROW(Source!A140)</f>
        <v>140</v>
      </c>
      <c r="B218">
        <v>16697018</v>
      </c>
      <c r="C218">
        <v>16697680</v>
      </c>
      <c r="D218">
        <v>15430395</v>
      </c>
      <c r="E218">
        <v>1</v>
      </c>
      <c r="F218">
        <v>1</v>
      </c>
      <c r="G218">
        <v>1</v>
      </c>
      <c r="H218">
        <v>1</v>
      </c>
      <c r="I218" t="s">
        <v>1020</v>
      </c>
      <c r="J218" t="s">
        <v>6</v>
      </c>
      <c r="K218" t="s">
        <v>1021</v>
      </c>
      <c r="L218">
        <v>1191</v>
      </c>
      <c r="N218">
        <v>1013</v>
      </c>
      <c r="O218" t="s">
        <v>1010</v>
      </c>
      <c r="P218" t="s">
        <v>1010</v>
      </c>
      <c r="Q218">
        <v>1</v>
      </c>
      <c r="W218">
        <v>0</v>
      </c>
      <c r="X218">
        <v>-1417349443</v>
      </c>
      <c r="Y218">
        <v>0.21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0.21</v>
      </c>
      <c r="AU218" t="s">
        <v>6</v>
      </c>
      <c r="AV218">
        <v>2</v>
      </c>
      <c r="AW218">
        <v>2</v>
      </c>
      <c r="AX218">
        <v>16697687</v>
      </c>
      <c r="AY218">
        <v>1</v>
      </c>
      <c r="AZ218">
        <v>2048</v>
      </c>
      <c r="BA218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Y218*Source!I140</f>
        <v>0.501942</v>
      </c>
      <c r="CY218">
        <f>AD218</f>
        <v>0</v>
      </c>
      <c r="CZ218">
        <f>AH218</f>
        <v>0</v>
      </c>
      <c r="DA218">
        <f>AL218</f>
        <v>1</v>
      </c>
      <c r="DB218">
        <f>ROUND(ROUND(AT218*CZ218,2),2)</f>
        <v>0</v>
      </c>
      <c r="DC218">
        <f>ROUND(ROUND(AT218*AG218,2),2)</f>
        <v>0</v>
      </c>
    </row>
    <row r="219" spans="1:107" x14ac:dyDescent="0.2">
      <c r="A219">
        <f>ROW(Source!A140)</f>
        <v>140</v>
      </c>
      <c r="B219">
        <v>16697018</v>
      </c>
      <c r="C219">
        <v>16697680</v>
      </c>
      <c r="D219">
        <v>15247974</v>
      </c>
      <c r="E219">
        <v>1</v>
      </c>
      <c r="F219">
        <v>1</v>
      </c>
      <c r="G219">
        <v>1</v>
      </c>
      <c r="H219">
        <v>2</v>
      </c>
      <c r="I219" t="s">
        <v>1022</v>
      </c>
      <c r="J219" t="s">
        <v>1023</v>
      </c>
      <c r="K219" t="s">
        <v>1024</v>
      </c>
      <c r="L219">
        <v>1368</v>
      </c>
      <c r="N219">
        <v>1011</v>
      </c>
      <c r="O219" t="s">
        <v>1014</v>
      </c>
      <c r="P219" t="s">
        <v>1014</v>
      </c>
      <c r="Q219">
        <v>1</v>
      </c>
      <c r="W219">
        <v>0</v>
      </c>
      <c r="X219">
        <v>1188625873</v>
      </c>
      <c r="Y219">
        <v>0.52500000000000002</v>
      </c>
      <c r="AA219">
        <v>0</v>
      </c>
      <c r="AB219">
        <v>31.26</v>
      </c>
      <c r="AC219">
        <v>13.5</v>
      </c>
      <c r="AD219">
        <v>0</v>
      </c>
      <c r="AE219">
        <v>0</v>
      </c>
      <c r="AF219">
        <v>31.26</v>
      </c>
      <c r="AG219">
        <v>13.5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0.21</v>
      </c>
      <c r="AU219" t="s">
        <v>256</v>
      </c>
      <c r="AV219">
        <v>0</v>
      </c>
      <c r="AW219">
        <v>2</v>
      </c>
      <c r="AX219">
        <v>16697688</v>
      </c>
      <c r="AY219">
        <v>1</v>
      </c>
      <c r="AZ219">
        <v>0</v>
      </c>
      <c r="BA219">
        <v>225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Y219*Source!I140</f>
        <v>1.2548550000000001</v>
      </c>
      <c r="CY219">
        <f>AB219</f>
        <v>31.26</v>
      </c>
      <c r="CZ219">
        <f>AF219</f>
        <v>31.26</v>
      </c>
      <c r="DA219">
        <f>AJ219</f>
        <v>1</v>
      </c>
      <c r="DB219">
        <f>ROUND((ROUND(AT219*CZ219,2)*1.25*2),2)</f>
        <v>16.399999999999999</v>
      </c>
      <c r="DC219">
        <f>ROUND((ROUND(AT219*AG219,2)*1.25*2),2)</f>
        <v>7.1</v>
      </c>
    </row>
    <row r="220" spans="1:107" x14ac:dyDescent="0.2">
      <c r="A220">
        <f>ROW(Source!A140)</f>
        <v>140</v>
      </c>
      <c r="B220">
        <v>16697018</v>
      </c>
      <c r="C220">
        <v>16697680</v>
      </c>
      <c r="D220">
        <v>15248091</v>
      </c>
      <c r="E220">
        <v>1</v>
      </c>
      <c r="F220">
        <v>1</v>
      </c>
      <c r="G220">
        <v>1</v>
      </c>
      <c r="H220">
        <v>2</v>
      </c>
      <c r="I220" t="s">
        <v>1113</v>
      </c>
      <c r="J220" t="s">
        <v>1114</v>
      </c>
      <c r="K220" t="s">
        <v>1115</v>
      </c>
      <c r="L220">
        <v>1368</v>
      </c>
      <c r="N220">
        <v>1011</v>
      </c>
      <c r="O220" t="s">
        <v>1014</v>
      </c>
      <c r="P220" t="s">
        <v>1014</v>
      </c>
      <c r="Q220">
        <v>1</v>
      </c>
      <c r="W220">
        <v>0</v>
      </c>
      <c r="X220">
        <v>126902709</v>
      </c>
      <c r="Y220">
        <v>5.8</v>
      </c>
      <c r="AA220">
        <v>0</v>
      </c>
      <c r="AB220">
        <v>0.5</v>
      </c>
      <c r="AC220">
        <v>0</v>
      </c>
      <c r="AD220">
        <v>0</v>
      </c>
      <c r="AE220">
        <v>0</v>
      </c>
      <c r="AF220">
        <v>0.5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2.3199999999999998</v>
      </c>
      <c r="AU220" t="s">
        <v>256</v>
      </c>
      <c r="AV220">
        <v>0</v>
      </c>
      <c r="AW220">
        <v>2</v>
      </c>
      <c r="AX220">
        <v>16697689</v>
      </c>
      <c r="AY220">
        <v>1</v>
      </c>
      <c r="AZ220">
        <v>0</v>
      </c>
      <c r="BA220">
        <v>226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Y220*Source!I140</f>
        <v>13.863160000000001</v>
      </c>
      <c r="CY220">
        <f>AB220</f>
        <v>0.5</v>
      </c>
      <c r="CZ220">
        <f>AF220</f>
        <v>0.5</v>
      </c>
      <c r="DA220">
        <f>AJ220</f>
        <v>1</v>
      </c>
      <c r="DB220">
        <f>ROUND((ROUND(AT220*CZ220,2)*1.25*2),2)</f>
        <v>2.9</v>
      </c>
      <c r="DC220">
        <f>ROUND((ROUND(AT220*AG220,2)*1.25*2),2)</f>
        <v>0</v>
      </c>
    </row>
    <row r="221" spans="1:107" x14ac:dyDescent="0.2">
      <c r="A221">
        <f>ROW(Source!A140)</f>
        <v>140</v>
      </c>
      <c r="B221">
        <v>16697018</v>
      </c>
      <c r="C221">
        <v>16697680</v>
      </c>
      <c r="D221">
        <v>15172836</v>
      </c>
      <c r="E221">
        <v>1</v>
      </c>
      <c r="F221">
        <v>1</v>
      </c>
      <c r="G221">
        <v>1</v>
      </c>
      <c r="H221">
        <v>3</v>
      </c>
      <c r="I221" t="s">
        <v>247</v>
      </c>
      <c r="J221" t="s">
        <v>250</v>
      </c>
      <c r="K221" t="s">
        <v>248</v>
      </c>
      <c r="L221">
        <v>1339</v>
      </c>
      <c r="N221">
        <v>1007</v>
      </c>
      <c r="O221" t="s">
        <v>249</v>
      </c>
      <c r="P221" t="s">
        <v>249</v>
      </c>
      <c r="Q221">
        <v>1</v>
      </c>
      <c r="W221">
        <v>0</v>
      </c>
      <c r="X221">
        <v>519185539</v>
      </c>
      <c r="Y221">
        <v>2.04</v>
      </c>
      <c r="AA221">
        <v>519.79999999999995</v>
      </c>
      <c r="AB221">
        <v>0</v>
      </c>
      <c r="AC221">
        <v>0</v>
      </c>
      <c r="AD221">
        <v>0</v>
      </c>
      <c r="AE221">
        <v>519.79999999999995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1</v>
      </c>
      <c r="AQ221">
        <v>0</v>
      </c>
      <c r="AR221">
        <v>0</v>
      </c>
      <c r="AS221" t="s">
        <v>6</v>
      </c>
      <c r="AT221">
        <v>1.02</v>
      </c>
      <c r="AU221" t="s">
        <v>255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Y221*Source!I140</f>
        <v>4.8760080000000006</v>
      </c>
      <c r="CY221">
        <f>AA221</f>
        <v>519.79999999999995</v>
      </c>
      <c r="CZ221">
        <f>AE221</f>
        <v>519.79999999999995</v>
      </c>
      <c r="DA221">
        <f>AI221</f>
        <v>1</v>
      </c>
      <c r="DB221">
        <f>ROUND((ROUND(AT221*CZ221,2)*2),2)</f>
        <v>1060.4000000000001</v>
      </c>
      <c r="DC221">
        <f>ROUND((ROUND(AT221*AG221,2)*2),2)</f>
        <v>0</v>
      </c>
    </row>
    <row r="222" spans="1:107" x14ac:dyDescent="0.2">
      <c r="A222">
        <f>ROW(Source!A141)</f>
        <v>141</v>
      </c>
      <c r="B222">
        <v>16697019</v>
      </c>
      <c r="C222">
        <v>16697680</v>
      </c>
      <c r="D222">
        <v>15433640</v>
      </c>
      <c r="E222">
        <v>1</v>
      </c>
      <c r="F222">
        <v>1</v>
      </c>
      <c r="G222">
        <v>1</v>
      </c>
      <c r="H222">
        <v>1</v>
      </c>
      <c r="I222" t="s">
        <v>1111</v>
      </c>
      <c r="J222" t="s">
        <v>6</v>
      </c>
      <c r="K222" t="s">
        <v>1112</v>
      </c>
      <c r="L222">
        <v>1191</v>
      </c>
      <c r="N222">
        <v>1013</v>
      </c>
      <c r="O222" t="s">
        <v>1010</v>
      </c>
      <c r="P222" t="s">
        <v>1010</v>
      </c>
      <c r="Q222">
        <v>1</v>
      </c>
      <c r="W222">
        <v>0</v>
      </c>
      <c r="X222">
        <v>-1366118074</v>
      </c>
      <c r="Y222">
        <v>1.1499999999999999</v>
      </c>
      <c r="AA222">
        <v>0</v>
      </c>
      <c r="AB222">
        <v>0</v>
      </c>
      <c r="AC222">
        <v>0</v>
      </c>
      <c r="AD222">
        <v>52.09</v>
      </c>
      <c r="AE222">
        <v>0</v>
      </c>
      <c r="AF222">
        <v>0</v>
      </c>
      <c r="AG222">
        <v>0</v>
      </c>
      <c r="AH222">
        <v>7.94</v>
      </c>
      <c r="AI222">
        <v>1</v>
      </c>
      <c r="AJ222">
        <v>1</v>
      </c>
      <c r="AK222">
        <v>1</v>
      </c>
      <c r="AL222">
        <v>6.56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0.5</v>
      </c>
      <c r="AU222" t="s">
        <v>257</v>
      </c>
      <c r="AV222">
        <v>1</v>
      </c>
      <c r="AW222">
        <v>2</v>
      </c>
      <c r="AX222">
        <v>16697686</v>
      </c>
      <c r="AY222">
        <v>1</v>
      </c>
      <c r="AZ222">
        <v>0</v>
      </c>
      <c r="BA222">
        <v>228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Y222*Source!I141</f>
        <v>2.7487300000000001</v>
      </c>
      <c r="CY222">
        <f>AD222</f>
        <v>52.09</v>
      </c>
      <c r="CZ222">
        <f>AH222</f>
        <v>7.94</v>
      </c>
      <c r="DA222">
        <f>AL222</f>
        <v>6.56</v>
      </c>
      <c r="DB222">
        <f>ROUND((ROUND(AT222*CZ222,2)*1.15*2),2)</f>
        <v>9.1300000000000008</v>
      </c>
      <c r="DC222">
        <f>ROUND((ROUND(AT222*AG222,2)*1.15*2),2)</f>
        <v>0</v>
      </c>
    </row>
    <row r="223" spans="1:107" x14ac:dyDescent="0.2">
      <c r="A223">
        <f>ROW(Source!A141)</f>
        <v>141</v>
      </c>
      <c r="B223">
        <v>16697019</v>
      </c>
      <c r="C223">
        <v>16697680</v>
      </c>
      <c r="D223">
        <v>15430395</v>
      </c>
      <c r="E223">
        <v>1</v>
      </c>
      <c r="F223">
        <v>1</v>
      </c>
      <c r="G223">
        <v>1</v>
      </c>
      <c r="H223">
        <v>1</v>
      </c>
      <c r="I223" t="s">
        <v>1020</v>
      </c>
      <c r="J223" t="s">
        <v>6</v>
      </c>
      <c r="K223" t="s">
        <v>1021</v>
      </c>
      <c r="L223">
        <v>1191</v>
      </c>
      <c r="N223">
        <v>1013</v>
      </c>
      <c r="O223" t="s">
        <v>1010</v>
      </c>
      <c r="P223" t="s">
        <v>1010</v>
      </c>
      <c r="Q223">
        <v>1</v>
      </c>
      <c r="W223">
        <v>0</v>
      </c>
      <c r="X223">
        <v>-1417349443</v>
      </c>
      <c r="Y223">
        <v>0.21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6.56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0.21</v>
      </c>
      <c r="AU223" t="s">
        <v>6</v>
      </c>
      <c r="AV223">
        <v>2</v>
      </c>
      <c r="AW223">
        <v>2</v>
      </c>
      <c r="AX223">
        <v>16697687</v>
      </c>
      <c r="AY223">
        <v>1</v>
      </c>
      <c r="AZ223">
        <v>2048</v>
      </c>
      <c r="BA223">
        <v>229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Y223*Source!I141</f>
        <v>0.501942</v>
      </c>
      <c r="CY223">
        <f>AD223</f>
        <v>0</v>
      </c>
      <c r="CZ223">
        <f>AH223</f>
        <v>0</v>
      </c>
      <c r="DA223">
        <f>AL223</f>
        <v>1</v>
      </c>
      <c r="DB223">
        <f>ROUND(ROUND(AT223*CZ223,2),2)</f>
        <v>0</v>
      </c>
      <c r="DC223">
        <f>ROUND(ROUND(AT223*AG223,2),2)</f>
        <v>0</v>
      </c>
    </row>
    <row r="224" spans="1:107" x14ac:dyDescent="0.2">
      <c r="A224">
        <f>ROW(Source!A141)</f>
        <v>141</v>
      </c>
      <c r="B224">
        <v>16697019</v>
      </c>
      <c r="C224">
        <v>16697680</v>
      </c>
      <c r="D224">
        <v>15247974</v>
      </c>
      <c r="E224">
        <v>1</v>
      </c>
      <c r="F224">
        <v>1</v>
      </c>
      <c r="G224">
        <v>1</v>
      </c>
      <c r="H224">
        <v>2</v>
      </c>
      <c r="I224" t="s">
        <v>1022</v>
      </c>
      <c r="J224" t="s">
        <v>1023</v>
      </c>
      <c r="K224" t="s">
        <v>1024</v>
      </c>
      <c r="L224">
        <v>1368</v>
      </c>
      <c r="N224">
        <v>1011</v>
      </c>
      <c r="O224" t="s">
        <v>1014</v>
      </c>
      <c r="P224" t="s">
        <v>1014</v>
      </c>
      <c r="Q224">
        <v>1</v>
      </c>
      <c r="W224">
        <v>0</v>
      </c>
      <c r="X224">
        <v>1188625873</v>
      </c>
      <c r="Y224">
        <v>0.52500000000000002</v>
      </c>
      <c r="AA224">
        <v>0</v>
      </c>
      <c r="AB224">
        <v>205.07</v>
      </c>
      <c r="AC224">
        <v>13.5</v>
      </c>
      <c r="AD224">
        <v>0</v>
      </c>
      <c r="AE224">
        <v>0</v>
      </c>
      <c r="AF224">
        <v>31.26</v>
      </c>
      <c r="AG224">
        <v>13.5</v>
      </c>
      <c r="AH224">
        <v>0</v>
      </c>
      <c r="AI224">
        <v>1</v>
      </c>
      <c r="AJ224">
        <v>6.56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</v>
      </c>
      <c r="AT224">
        <v>0.21</v>
      </c>
      <c r="AU224" t="s">
        <v>256</v>
      </c>
      <c r="AV224">
        <v>0</v>
      </c>
      <c r="AW224">
        <v>2</v>
      </c>
      <c r="AX224">
        <v>16697688</v>
      </c>
      <c r="AY224">
        <v>1</v>
      </c>
      <c r="AZ224">
        <v>0</v>
      </c>
      <c r="BA224">
        <v>230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Y224*Source!I141</f>
        <v>1.2548550000000001</v>
      </c>
      <c r="CY224">
        <f>AB224</f>
        <v>205.07</v>
      </c>
      <c r="CZ224">
        <f>AF224</f>
        <v>31.26</v>
      </c>
      <c r="DA224">
        <f>AJ224</f>
        <v>6.56</v>
      </c>
      <c r="DB224">
        <f>ROUND((ROUND(AT224*CZ224,2)*1.25*2),2)</f>
        <v>16.399999999999999</v>
      </c>
      <c r="DC224">
        <f>ROUND((ROUND(AT224*AG224,2)*1.25*2),2)</f>
        <v>7.1</v>
      </c>
    </row>
    <row r="225" spans="1:107" x14ac:dyDescent="0.2">
      <c r="A225">
        <f>ROW(Source!A141)</f>
        <v>141</v>
      </c>
      <c r="B225">
        <v>16697019</v>
      </c>
      <c r="C225">
        <v>16697680</v>
      </c>
      <c r="D225">
        <v>15248091</v>
      </c>
      <c r="E225">
        <v>1</v>
      </c>
      <c r="F225">
        <v>1</v>
      </c>
      <c r="G225">
        <v>1</v>
      </c>
      <c r="H225">
        <v>2</v>
      </c>
      <c r="I225" t="s">
        <v>1113</v>
      </c>
      <c r="J225" t="s">
        <v>1114</v>
      </c>
      <c r="K225" t="s">
        <v>1115</v>
      </c>
      <c r="L225">
        <v>1368</v>
      </c>
      <c r="N225">
        <v>1011</v>
      </c>
      <c r="O225" t="s">
        <v>1014</v>
      </c>
      <c r="P225" t="s">
        <v>1014</v>
      </c>
      <c r="Q225">
        <v>1</v>
      </c>
      <c r="W225">
        <v>0</v>
      </c>
      <c r="X225">
        <v>126902709</v>
      </c>
      <c r="Y225">
        <v>5.8</v>
      </c>
      <c r="AA225">
        <v>0</v>
      </c>
      <c r="AB225">
        <v>3.28</v>
      </c>
      <c r="AC225">
        <v>0</v>
      </c>
      <c r="AD225">
        <v>0</v>
      </c>
      <c r="AE225">
        <v>0</v>
      </c>
      <c r="AF225">
        <v>0.5</v>
      </c>
      <c r="AG225">
        <v>0</v>
      </c>
      <c r="AH225">
        <v>0</v>
      </c>
      <c r="AI225">
        <v>1</v>
      </c>
      <c r="AJ225">
        <v>6.56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2.3199999999999998</v>
      </c>
      <c r="AU225" t="s">
        <v>256</v>
      </c>
      <c r="AV225">
        <v>0</v>
      </c>
      <c r="AW225">
        <v>2</v>
      </c>
      <c r="AX225">
        <v>16697689</v>
      </c>
      <c r="AY225">
        <v>1</v>
      </c>
      <c r="AZ225">
        <v>0</v>
      </c>
      <c r="BA225">
        <v>231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Y225*Source!I141</f>
        <v>13.863160000000001</v>
      </c>
      <c r="CY225">
        <f>AB225</f>
        <v>3.28</v>
      </c>
      <c r="CZ225">
        <f>AF225</f>
        <v>0.5</v>
      </c>
      <c r="DA225">
        <f>AJ225</f>
        <v>6.56</v>
      </c>
      <c r="DB225">
        <f>ROUND((ROUND(AT225*CZ225,2)*1.25*2),2)</f>
        <v>2.9</v>
      </c>
      <c r="DC225">
        <f>ROUND((ROUND(AT225*AG225,2)*1.25*2),2)</f>
        <v>0</v>
      </c>
    </row>
    <row r="226" spans="1:107" x14ac:dyDescent="0.2">
      <c r="A226">
        <f>ROW(Source!A141)</f>
        <v>141</v>
      </c>
      <c r="B226">
        <v>16697019</v>
      </c>
      <c r="C226">
        <v>16697680</v>
      </c>
      <c r="D226">
        <v>15172836</v>
      </c>
      <c r="E226">
        <v>1</v>
      </c>
      <c r="F226">
        <v>1</v>
      </c>
      <c r="G226">
        <v>1</v>
      </c>
      <c r="H226">
        <v>3</v>
      </c>
      <c r="I226" t="s">
        <v>247</v>
      </c>
      <c r="J226" t="s">
        <v>250</v>
      </c>
      <c r="K226" t="s">
        <v>248</v>
      </c>
      <c r="L226">
        <v>1339</v>
      </c>
      <c r="N226">
        <v>1007</v>
      </c>
      <c r="O226" t="s">
        <v>249</v>
      </c>
      <c r="P226" t="s">
        <v>249</v>
      </c>
      <c r="Q226">
        <v>1</v>
      </c>
      <c r="W226">
        <v>0</v>
      </c>
      <c r="X226">
        <v>519185539</v>
      </c>
      <c r="Y226">
        <v>2.04</v>
      </c>
      <c r="AA226">
        <v>3409.89</v>
      </c>
      <c r="AB226">
        <v>0</v>
      </c>
      <c r="AC226">
        <v>0</v>
      </c>
      <c r="AD226">
        <v>0</v>
      </c>
      <c r="AE226">
        <v>519.79999999999995</v>
      </c>
      <c r="AF226">
        <v>0</v>
      </c>
      <c r="AG226">
        <v>0</v>
      </c>
      <c r="AH226">
        <v>0</v>
      </c>
      <c r="AI226">
        <v>6.56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1</v>
      </c>
      <c r="AQ226">
        <v>0</v>
      </c>
      <c r="AR226">
        <v>0</v>
      </c>
      <c r="AS226" t="s">
        <v>6</v>
      </c>
      <c r="AT226">
        <v>1.02</v>
      </c>
      <c r="AU226" t="s">
        <v>255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Y226*Source!I141</f>
        <v>4.8760080000000006</v>
      </c>
      <c r="CY226">
        <f>AA226</f>
        <v>3409.89</v>
      </c>
      <c r="CZ226">
        <f>AE226</f>
        <v>519.79999999999995</v>
      </c>
      <c r="DA226">
        <f>AI226</f>
        <v>6.56</v>
      </c>
      <c r="DB226">
        <f>ROUND((ROUND(AT226*CZ226,2)*2),2)</f>
        <v>1060.4000000000001</v>
      </c>
      <c r="DC226">
        <f>ROUND((ROUND(AT226*AG226,2)*2),2)</f>
        <v>0</v>
      </c>
    </row>
    <row r="227" spans="1:107" x14ac:dyDescent="0.2">
      <c r="A227">
        <f>ROW(Source!A144)</f>
        <v>144</v>
      </c>
      <c r="B227">
        <v>16697018</v>
      </c>
      <c r="C227">
        <v>16697692</v>
      </c>
      <c r="D227">
        <v>15430767</v>
      </c>
      <c r="E227">
        <v>1</v>
      </c>
      <c r="F227">
        <v>1</v>
      </c>
      <c r="G227">
        <v>1</v>
      </c>
      <c r="H227">
        <v>1</v>
      </c>
      <c r="I227" t="s">
        <v>1008</v>
      </c>
      <c r="J227" t="s">
        <v>6</v>
      </c>
      <c r="K227" t="s">
        <v>1009</v>
      </c>
      <c r="L227">
        <v>1191</v>
      </c>
      <c r="N227">
        <v>1013</v>
      </c>
      <c r="O227" t="s">
        <v>1010</v>
      </c>
      <c r="P227" t="s">
        <v>1010</v>
      </c>
      <c r="Q227">
        <v>1</v>
      </c>
      <c r="W227">
        <v>0</v>
      </c>
      <c r="X227">
        <v>-400197608</v>
      </c>
      <c r="Y227">
        <v>165.58850000000001</v>
      </c>
      <c r="AA227">
        <v>0</v>
      </c>
      <c r="AB227">
        <v>0</v>
      </c>
      <c r="AC227">
        <v>0</v>
      </c>
      <c r="AD227">
        <v>8.5299999999999994</v>
      </c>
      <c r="AE227">
        <v>0</v>
      </c>
      <c r="AF227">
        <v>0</v>
      </c>
      <c r="AG227">
        <v>0</v>
      </c>
      <c r="AH227">
        <v>8.5299999999999994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143.99</v>
      </c>
      <c r="AU227" t="s">
        <v>39</v>
      </c>
      <c r="AV227">
        <v>1</v>
      </c>
      <c r="AW227">
        <v>2</v>
      </c>
      <c r="AX227">
        <v>16697701</v>
      </c>
      <c r="AY227">
        <v>1</v>
      </c>
      <c r="AZ227">
        <v>0</v>
      </c>
      <c r="BA227">
        <v>233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Y227*Source!I144</f>
        <v>7.633629850000001</v>
      </c>
      <c r="CY227">
        <f>AD227</f>
        <v>8.5299999999999994</v>
      </c>
      <c r="CZ227">
        <f>AH227</f>
        <v>8.5299999999999994</v>
      </c>
      <c r="DA227">
        <f>AL227</f>
        <v>1</v>
      </c>
      <c r="DB227">
        <f>ROUND((ROUND(AT227*CZ227,2)*1.15),2)</f>
        <v>1412.46</v>
      </c>
      <c r="DC227">
        <f>ROUND((ROUND(AT227*AG227,2)*1.15),2)</f>
        <v>0</v>
      </c>
    </row>
    <row r="228" spans="1:107" x14ac:dyDescent="0.2">
      <c r="A228">
        <f>ROW(Source!A144)</f>
        <v>144</v>
      </c>
      <c r="B228">
        <v>16697018</v>
      </c>
      <c r="C228">
        <v>16697692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1020</v>
      </c>
      <c r="J228" t="s">
        <v>6</v>
      </c>
      <c r="K228" t="s">
        <v>1021</v>
      </c>
      <c r="L228">
        <v>1191</v>
      </c>
      <c r="N228">
        <v>1013</v>
      </c>
      <c r="O228" t="s">
        <v>1010</v>
      </c>
      <c r="P228" t="s">
        <v>1010</v>
      </c>
      <c r="Q228">
        <v>1</v>
      </c>
      <c r="W228">
        <v>0</v>
      </c>
      <c r="X228">
        <v>-1417349443</v>
      </c>
      <c r="Y228">
        <v>4.1100000000000003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4.1100000000000003</v>
      </c>
      <c r="AU228" t="s">
        <v>6</v>
      </c>
      <c r="AV228">
        <v>2</v>
      </c>
      <c r="AW228">
        <v>2</v>
      </c>
      <c r="AX228">
        <v>16697702</v>
      </c>
      <c r="AY228">
        <v>1</v>
      </c>
      <c r="AZ228">
        <v>2048</v>
      </c>
      <c r="BA228">
        <v>234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Y228*Source!I144</f>
        <v>0.18947100000000003</v>
      </c>
      <c r="CY228">
        <f>AD228</f>
        <v>0</v>
      </c>
      <c r="CZ228">
        <f>AH228</f>
        <v>0</v>
      </c>
      <c r="DA228">
        <f>AL228</f>
        <v>1</v>
      </c>
      <c r="DB228">
        <f>ROUND(ROUND(AT228*CZ228,2),2)</f>
        <v>0</v>
      </c>
      <c r="DC228">
        <f>ROUND(ROUND(AT228*AG228,2),2)</f>
        <v>0</v>
      </c>
    </row>
    <row r="229" spans="1:107" x14ac:dyDescent="0.2">
      <c r="A229">
        <f>ROW(Source!A144)</f>
        <v>144</v>
      </c>
      <c r="B229">
        <v>16697018</v>
      </c>
      <c r="C229">
        <v>16697692</v>
      </c>
      <c r="D229">
        <v>15247578</v>
      </c>
      <c r="E229">
        <v>1</v>
      </c>
      <c r="F229">
        <v>1</v>
      </c>
      <c r="G229">
        <v>1</v>
      </c>
      <c r="H229">
        <v>2</v>
      </c>
      <c r="I229" t="s">
        <v>1119</v>
      </c>
      <c r="J229" t="s">
        <v>1120</v>
      </c>
      <c r="K229" t="s">
        <v>1121</v>
      </c>
      <c r="L229">
        <v>1368</v>
      </c>
      <c r="N229">
        <v>1011</v>
      </c>
      <c r="O229" t="s">
        <v>1014</v>
      </c>
      <c r="P229" t="s">
        <v>1014</v>
      </c>
      <c r="Q229">
        <v>1</v>
      </c>
      <c r="W229">
        <v>0</v>
      </c>
      <c r="X229">
        <v>-1460065968</v>
      </c>
      <c r="Y229">
        <v>5.1375000000000002</v>
      </c>
      <c r="AA229">
        <v>0</v>
      </c>
      <c r="AB229">
        <v>86.4</v>
      </c>
      <c r="AC229">
        <v>13.5</v>
      </c>
      <c r="AD229">
        <v>0</v>
      </c>
      <c r="AE229">
        <v>0</v>
      </c>
      <c r="AF229">
        <v>86.4</v>
      </c>
      <c r="AG229">
        <v>13.5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4.1100000000000003</v>
      </c>
      <c r="AU229" t="s">
        <v>38</v>
      </c>
      <c r="AV229">
        <v>0</v>
      </c>
      <c r="AW229">
        <v>2</v>
      </c>
      <c r="AX229">
        <v>16697703</v>
      </c>
      <c r="AY229">
        <v>1</v>
      </c>
      <c r="AZ229">
        <v>0</v>
      </c>
      <c r="BA229">
        <v>235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Y229*Source!I144</f>
        <v>0.23683875000000001</v>
      </c>
      <c r="CY229">
        <f>AB229</f>
        <v>86.4</v>
      </c>
      <c r="CZ229">
        <f>AF229</f>
        <v>86.4</v>
      </c>
      <c r="DA229">
        <f>AJ229</f>
        <v>1</v>
      </c>
      <c r="DB229">
        <f>ROUND((ROUND(AT229*CZ229,2)*1.25),2)</f>
        <v>443.88</v>
      </c>
      <c r="DC229">
        <f>ROUND((ROUND(AT229*AG229,2)*1.25),2)</f>
        <v>69.36</v>
      </c>
    </row>
    <row r="230" spans="1:107" x14ac:dyDescent="0.2">
      <c r="A230">
        <f>ROW(Source!A144)</f>
        <v>144</v>
      </c>
      <c r="B230">
        <v>16697018</v>
      </c>
      <c r="C230">
        <v>16697692</v>
      </c>
      <c r="D230">
        <v>15167286</v>
      </c>
      <c r="E230">
        <v>1</v>
      </c>
      <c r="F230">
        <v>1</v>
      </c>
      <c r="G230">
        <v>1</v>
      </c>
      <c r="H230">
        <v>3</v>
      </c>
      <c r="I230" t="s">
        <v>1116</v>
      </c>
      <c r="J230" t="s">
        <v>1117</v>
      </c>
      <c r="K230" t="s">
        <v>1118</v>
      </c>
      <c r="L230">
        <v>1339</v>
      </c>
      <c r="N230">
        <v>1007</v>
      </c>
      <c r="O230" t="s">
        <v>249</v>
      </c>
      <c r="P230" t="s">
        <v>249</v>
      </c>
      <c r="Q230">
        <v>1</v>
      </c>
      <c r="W230">
        <v>0</v>
      </c>
      <c r="X230">
        <v>-1660354250</v>
      </c>
      <c r="Y230">
        <v>0.3</v>
      </c>
      <c r="AA230">
        <v>2.44</v>
      </c>
      <c r="AB230">
        <v>0</v>
      </c>
      <c r="AC230">
        <v>0</v>
      </c>
      <c r="AD230">
        <v>0</v>
      </c>
      <c r="AE230">
        <v>2.44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0.3</v>
      </c>
      <c r="AU230" t="s">
        <v>6</v>
      </c>
      <c r="AV230">
        <v>0</v>
      </c>
      <c r="AW230">
        <v>2</v>
      </c>
      <c r="AX230">
        <v>16697704</v>
      </c>
      <c r="AY230">
        <v>1</v>
      </c>
      <c r="AZ230">
        <v>0</v>
      </c>
      <c r="BA230">
        <v>236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Y230*Source!I144</f>
        <v>1.383E-2</v>
      </c>
      <c r="CY230">
        <f>AA230</f>
        <v>2.44</v>
      </c>
      <c r="CZ230">
        <f>AE230</f>
        <v>2.44</v>
      </c>
      <c r="DA230">
        <f>AI230</f>
        <v>1</v>
      </c>
      <c r="DB230">
        <f>ROUND(ROUND(AT230*CZ230,2),2)</f>
        <v>0.73</v>
      </c>
      <c r="DC230">
        <f>ROUND(ROUND(AT230*AG230,2),2)</f>
        <v>0</v>
      </c>
    </row>
    <row r="231" spans="1:107" x14ac:dyDescent="0.2">
      <c r="A231">
        <f>ROW(Source!A144)</f>
        <v>144</v>
      </c>
      <c r="B231">
        <v>16697018</v>
      </c>
      <c r="C231">
        <v>16697692</v>
      </c>
      <c r="D231">
        <v>15172868</v>
      </c>
      <c r="E231">
        <v>1</v>
      </c>
      <c r="F231">
        <v>1</v>
      </c>
      <c r="G231">
        <v>1</v>
      </c>
      <c r="H231">
        <v>3</v>
      </c>
      <c r="I231" t="s">
        <v>1122</v>
      </c>
      <c r="J231" t="s">
        <v>1123</v>
      </c>
      <c r="K231" t="s">
        <v>1124</v>
      </c>
      <c r="L231">
        <v>1339</v>
      </c>
      <c r="N231">
        <v>1007</v>
      </c>
      <c r="O231" t="s">
        <v>249</v>
      </c>
      <c r="P231" t="s">
        <v>249</v>
      </c>
      <c r="Q231">
        <v>1</v>
      </c>
      <c r="W231">
        <v>0</v>
      </c>
      <c r="X231">
        <v>-861814431</v>
      </c>
      <c r="Y231">
        <v>2.2999999999999998</v>
      </c>
      <c r="AA231">
        <v>519.79999999999995</v>
      </c>
      <c r="AB231">
        <v>0</v>
      </c>
      <c r="AC231">
        <v>0</v>
      </c>
      <c r="AD231">
        <v>0</v>
      </c>
      <c r="AE231">
        <v>519.79999999999995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2.2999999999999998</v>
      </c>
      <c r="AU231" t="s">
        <v>6</v>
      </c>
      <c r="AV231">
        <v>0</v>
      </c>
      <c r="AW231">
        <v>2</v>
      </c>
      <c r="AX231">
        <v>16697705</v>
      </c>
      <c r="AY231">
        <v>1</v>
      </c>
      <c r="AZ231">
        <v>0</v>
      </c>
      <c r="BA231">
        <v>237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Y231*Source!I144</f>
        <v>0.10603</v>
      </c>
      <c r="CY231">
        <f>AA231</f>
        <v>519.79999999999995</v>
      </c>
      <c r="CZ231">
        <f>AE231</f>
        <v>519.79999999999995</v>
      </c>
      <c r="DA231">
        <f>AI231</f>
        <v>1</v>
      </c>
      <c r="DB231">
        <f>ROUND(ROUND(AT231*CZ231,2),2)</f>
        <v>1195.54</v>
      </c>
      <c r="DC231">
        <f>ROUND(ROUND(AT231*AG231,2),2)</f>
        <v>0</v>
      </c>
    </row>
    <row r="232" spans="1:107" x14ac:dyDescent="0.2">
      <c r="A232">
        <f>ROW(Source!A144)</f>
        <v>144</v>
      </c>
      <c r="B232">
        <v>16697018</v>
      </c>
      <c r="C232">
        <v>16697692</v>
      </c>
      <c r="D232">
        <v>15186828</v>
      </c>
      <c r="E232">
        <v>1</v>
      </c>
      <c r="F232">
        <v>1</v>
      </c>
      <c r="G232">
        <v>1</v>
      </c>
      <c r="H232">
        <v>3</v>
      </c>
      <c r="I232" t="s">
        <v>266</v>
      </c>
      <c r="J232" t="s">
        <v>269</v>
      </c>
      <c r="K232" t="s">
        <v>267</v>
      </c>
      <c r="L232">
        <v>1356</v>
      </c>
      <c r="N232">
        <v>1010</v>
      </c>
      <c r="O232" t="s">
        <v>268</v>
      </c>
      <c r="P232" t="s">
        <v>268</v>
      </c>
      <c r="Q232">
        <v>1000</v>
      </c>
      <c r="W232">
        <v>0</v>
      </c>
      <c r="X232">
        <v>-911876401</v>
      </c>
      <c r="Y232">
        <v>5.04</v>
      </c>
      <c r="AA232">
        <v>1752.6</v>
      </c>
      <c r="AB232">
        <v>0</v>
      </c>
      <c r="AC232">
        <v>0</v>
      </c>
      <c r="AD232">
        <v>0</v>
      </c>
      <c r="AE232">
        <v>1752.6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6</v>
      </c>
      <c r="AT232">
        <v>5.04</v>
      </c>
      <c r="AU232" t="s">
        <v>6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Y232*Source!I144</f>
        <v>0.23234400000000002</v>
      </c>
      <c r="CY232">
        <f>AA232</f>
        <v>1752.6</v>
      </c>
      <c r="CZ232">
        <f>AE232</f>
        <v>1752.6</v>
      </c>
      <c r="DA232">
        <f>AI232</f>
        <v>1</v>
      </c>
      <c r="DB232">
        <f>ROUND(ROUND(AT232*CZ232,2),2)</f>
        <v>8833.1</v>
      </c>
      <c r="DC232">
        <f>ROUND(ROUND(AT232*AG232,2),2)</f>
        <v>0</v>
      </c>
    </row>
    <row r="233" spans="1:107" x14ac:dyDescent="0.2">
      <c r="A233">
        <f>ROW(Source!A144)</f>
        <v>144</v>
      </c>
      <c r="B233">
        <v>16697018</v>
      </c>
      <c r="C233">
        <v>16697692</v>
      </c>
      <c r="D233">
        <v>15189796</v>
      </c>
      <c r="E233">
        <v>1</v>
      </c>
      <c r="F233">
        <v>1</v>
      </c>
      <c r="G233">
        <v>1</v>
      </c>
      <c r="H233">
        <v>3</v>
      </c>
      <c r="I233" t="s">
        <v>1125</v>
      </c>
      <c r="J233" t="s">
        <v>1126</v>
      </c>
      <c r="K233" t="s">
        <v>1127</v>
      </c>
      <c r="L233">
        <v>1348</v>
      </c>
      <c r="N233">
        <v>1009</v>
      </c>
      <c r="O233" t="s">
        <v>26</v>
      </c>
      <c r="P233" t="s">
        <v>26</v>
      </c>
      <c r="Q233">
        <v>1000</v>
      </c>
      <c r="W233">
        <v>0</v>
      </c>
      <c r="X233">
        <v>-1756095795</v>
      </c>
      <c r="Y233">
        <v>2.3E-3</v>
      </c>
      <c r="AA233">
        <v>5989</v>
      </c>
      <c r="AB233">
        <v>0</v>
      </c>
      <c r="AC233">
        <v>0</v>
      </c>
      <c r="AD233">
        <v>0</v>
      </c>
      <c r="AE233">
        <v>5989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2.3E-3</v>
      </c>
      <c r="AU233" t="s">
        <v>6</v>
      </c>
      <c r="AV233">
        <v>0</v>
      </c>
      <c r="AW233">
        <v>2</v>
      </c>
      <c r="AX233">
        <v>16697707</v>
      </c>
      <c r="AY233">
        <v>1</v>
      </c>
      <c r="AZ233">
        <v>0</v>
      </c>
      <c r="BA233">
        <v>239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Y233*Source!I144</f>
        <v>1.0603E-4</v>
      </c>
      <c r="CY233">
        <f>AA233</f>
        <v>5989</v>
      </c>
      <c r="CZ233">
        <f>AE233</f>
        <v>5989</v>
      </c>
      <c r="DA233">
        <f>AI233</f>
        <v>1</v>
      </c>
      <c r="DB233">
        <f>ROUND(ROUND(AT233*CZ233,2),2)</f>
        <v>13.77</v>
      </c>
      <c r="DC233">
        <f>ROUND(ROUND(AT233*AG233,2),2)</f>
        <v>0</v>
      </c>
    </row>
    <row r="234" spans="1:107" x14ac:dyDescent="0.2">
      <c r="A234">
        <f>ROW(Source!A144)</f>
        <v>144</v>
      </c>
      <c r="B234">
        <v>16697018</v>
      </c>
      <c r="C234">
        <v>16697692</v>
      </c>
      <c r="D234">
        <v>15195823</v>
      </c>
      <c r="E234">
        <v>1</v>
      </c>
      <c r="F234">
        <v>1</v>
      </c>
      <c r="G234">
        <v>1</v>
      </c>
      <c r="H234">
        <v>3</v>
      </c>
      <c r="I234" t="s">
        <v>1128</v>
      </c>
      <c r="J234" t="s">
        <v>1129</v>
      </c>
      <c r="K234" t="s">
        <v>1130</v>
      </c>
      <c r="L234">
        <v>1339</v>
      </c>
      <c r="N234">
        <v>1007</v>
      </c>
      <c r="O234" t="s">
        <v>249</v>
      </c>
      <c r="P234" t="s">
        <v>249</v>
      </c>
      <c r="Q234">
        <v>1</v>
      </c>
      <c r="W234">
        <v>0</v>
      </c>
      <c r="X234">
        <v>1443343806</v>
      </c>
      <c r="Y234">
        <v>1.6E-2</v>
      </c>
      <c r="AA234">
        <v>1056</v>
      </c>
      <c r="AB234">
        <v>0</v>
      </c>
      <c r="AC234">
        <v>0</v>
      </c>
      <c r="AD234">
        <v>0</v>
      </c>
      <c r="AE234">
        <v>1056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1.6E-2</v>
      </c>
      <c r="AU234" t="s">
        <v>6</v>
      </c>
      <c r="AV234">
        <v>0</v>
      </c>
      <c r="AW234">
        <v>2</v>
      </c>
      <c r="AX234">
        <v>16697708</v>
      </c>
      <c r="AY234">
        <v>1</v>
      </c>
      <c r="AZ234">
        <v>0</v>
      </c>
      <c r="BA234">
        <v>240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Y234*Source!I144</f>
        <v>7.3760000000000004E-4</v>
      </c>
      <c r="CY234">
        <f>AA234</f>
        <v>1056</v>
      </c>
      <c r="CZ234">
        <f>AE234</f>
        <v>1056</v>
      </c>
      <c r="DA234">
        <f>AI234</f>
        <v>1</v>
      </c>
      <c r="DB234">
        <f>ROUND(ROUND(AT234*CZ234,2),2)</f>
        <v>16.899999999999999</v>
      </c>
      <c r="DC234">
        <f>ROUND(ROUND(AT234*AG234,2),2)</f>
        <v>0</v>
      </c>
    </row>
    <row r="235" spans="1:107" x14ac:dyDescent="0.2">
      <c r="A235">
        <f>ROW(Source!A145)</f>
        <v>145</v>
      </c>
      <c r="B235">
        <v>16697019</v>
      </c>
      <c r="C235">
        <v>16697692</v>
      </c>
      <c r="D235">
        <v>15430767</v>
      </c>
      <c r="E235">
        <v>1</v>
      </c>
      <c r="F235">
        <v>1</v>
      </c>
      <c r="G235">
        <v>1</v>
      </c>
      <c r="H235">
        <v>1</v>
      </c>
      <c r="I235" t="s">
        <v>1008</v>
      </c>
      <c r="J235" t="s">
        <v>6</v>
      </c>
      <c r="K235" t="s">
        <v>1009</v>
      </c>
      <c r="L235">
        <v>1191</v>
      </c>
      <c r="N235">
        <v>1013</v>
      </c>
      <c r="O235" t="s">
        <v>1010</v>
      </c>
      <c r="P235" t="s">
        <v>1010</v>
      </c>
      <c r="Q235">
        <v>1</v>
      </c>
      <c r="W235">
        <v>0</v>
      </c>
      <c r="X235">
        <v>-400197608</v>
      </c>
      <c r="Y235">
        <v>165.58850000000001</v>
      </c>
      <c r="AA235">
        <v>0</v>
      </c>
      <c r="AB235">
        <v>0</v>
      </c>
      <c r="AC235">
        <v>0</v>
      </c>
      <c r="AD235">
        <v>55.96</v>
      </c>
      <c r="AE235">
        <v>0</v>
      </c>
      <c r="AF235">
        <v>0</v>
      </c>
      <c r="AG235">
        <v>0</v>
      </c>
      <c r="AH235">
        <v>8.5299999999999994</v>
      </c>
      <c r="AI235">
        <v>1</v>
      </c>
      <c r="AJ235">
        <v>1</v>
      </c>
      <c r="AK235">
        <v>1</v>
      </c>
      <c r="AL235">
        <v>6.56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143.99</v>
      </c>
      <c r="AU235" t="s">
        <v>39</v>
      </c>
      <c r="AV235">
        <v>1</v>
      </c>
      <c r="AW235">
        <v>2</v>
      </c>
      <c r="AX235">
        <v>16697701</v>
      </c>
      <c r="AY235">
        <v>1</v>
      </c>
      <c r="AZ235">
        <v>0</v>
      </c>
      <c r="BA235">
        <v>241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Y235*Source!I145</f>
        <v>7.633629850000001</v>
      </c>
      <c r="CY235">
        <f>AD235</f>
        <v>55.96</v>
      </c>
      <c r="CZ235">
        <f>AH235</f>
        <v>8.5299999999999994</v>
      </c>
      <c r="DA235">
        <f>AL235</f>
        <v>6.56</v>
      </c>
      <c r="DB235">
        <f>ROUND((ROUND(AT235*CZ235,2)*1.15),2)</f>
        <v>1412.46</v>
      </c>
      <c r="DC235">
        <f>ROUND((ROUND(AT235*AG235,2)*1.15),2)</f>
        <v>0</v>
      </c>
    </row>
    <row r="236" spans="1:107" x14ac:dyDescent="0.2">
      <c r="A236">
        <f>ROW(Source!A145)</f>
        <v>145</v>
      </c>
      <c r="B236">
        <v>16697019</v>
      </c>
      <c r="C236">
        <v>16697692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1020</v>
      </c>
      <c r="J236" t="s">
        <v>6</v>
      </c>
      <c r="K236" t="s">
        <v>1021</v>
      </c>
      <c r="L236">
        <v>1191</v>
      </c>
      <c r="N236">
        <v>1013</v>
      </c>
      <c r="O236" t="s">
        <v>1010</v>
      </c>
      <c r="P236" t="s">
        <v>1010</v>
      </c>
      <c r="Q236">
        <v>1</v>
      </c>
      <c r="W236">
        <v>0</v>
      </c>
      <c r="X236">
        <v>-1417349443</v>
      </c>
      <c r="Y236">
        <v>4.1100000000000003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6.56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4.1100000000000003</v>
      </c>
      <c r="AU236" t="s">
        <v>6</v>
      </c>
      <c r="AV236">
        <v>2</v>
      </c>
      <c r="AW236">
        <v>2</v>
      </c>
      <c r="AX236">
        <v>16697702</v>
      </c>
      <c r="AY236">
        <v>1</v>
      </c>
      <c r="AZ236">
        <v>2048</v>
      </c>
      <c r="BA236">
        <v>242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Y236*Source!I145</f>
        <v>0.18947100000000003</v>
      </c>
      <c r="CY236">
        <f>AD236</f>
        <v>0</v>
      </c>
      <c r="CZ236">
        <f>AH236</f>
        <v>0</v>
      </c>
      <c r="DA236">
        <f>AL236</f>
        <v>1</v>
      </c>
      <c r="DB236">
        <f>ROUND(ROUND(AT236*CZ236,2),2)</f>
        <v>0</v>
      </c>
      <c r="DC236">
        <f>ROUND(ROUND(AT236*AG236,2),2)</f>
        <v>0</v>
      </c>
    </row>
    <row r="237" spans="1:107" x14ac:dyDescent="0.2">
      <c r="A237">
        <f>ROW(Source!A145)</f>
        <v>145</v>
      </c>
      <c r="B237">
        <v>16697019</v>
      </c>
      <c r="C237">
        <v>16697692</v>
      </c>
      <c r="D237">
        <v>15247578</v>
      </c>
      <c r="E237">
        <v>1</v>
      </c>
      <c r="F237">
        <v>1</v>
      </c>
      <c r="G237">
        <v>1</v>
      </c>
      <c r="H237">
        <v>2</v>
      </c>
      <c r="I237" t="s">
        <v>1119</v>
      </c>
      <c r="J237" t="s">
        <v>1120</v>
      </c>
      <c r="K237" t="s">
        <v>1121</v>
      </c>
      <c r="L237">
        <v>1368</v>
      </c>
      <c r="N237">
        <v>1011</v>
      </c>
      <c r="O237" t="s">
        <v>1014</v>
      </c>
      <c r="P237" t="s">
        <v>1014</v>
      </c>
      <c r="Q237">
        <v>1</v>
      </c>
      <c r="W237">
        <v>0</v>
      </c>
      <c r="X237">
        <v>-1460065968</v>
      </c>
      <c r="Y237">
        <v>5.1375000000000002</v>
      </c>
      <c r="AA237">
        <v>0</v>
      </c>
      <c r="AB237">
        <v>566.78</v>
      </c>
      <c r="AC237">
        <v>13.5</v>
      </c>
      <c r="AD237">
        <v>0</v>
      </c>
      <c r="AE237">
        <v>0</v>
      </c>
      <c r="AF237">
        <v>86.4</v>
      </c>
      <c r="AG237">
        <v>13.5</v>
      </c>
      <c r="AH237">
        <v>0</v>
      </c>
      <c r="AI237">
        <v>1</v>
      </c>
      <c r="AJ237">
        <v>6.56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4.1100000000000003</v>
      </c>
      <c r="AU237" t="s">
        <v>38</v>
      </c>
      <c r="AV237">
        <v>0</v>
      </c>
      <c r="AW237">
        <v>2</v>
      </c>
      <c r="AX237">
        <v>16697703</v>
      </c>
      <c r="AY237">
        <v>1</v>
      </c>
      <c r="AZ237">
        <v>0</v>
      </c>
      <c r="BA237">
        <v>243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Y237*Source!I145</f>
        <v>0.23683875000000001</v>
      </c>
      <c r="CY237">
        <f>AB237</f>
        <v>566.78</v>
      </c>
      <c r="CZ237">
        <f>AF237</f>
        <v>86.4</v>
      </c>
      <c r="DA237">
        <f>AJ237</f>
        <v>6.56</v>
      </c>
      <c r="DB237">
        <f>ROUND((ROUND(AT237*CZ237,2)*1.25),2)</f>
        <v>443.88</v>
      </c>
      <c r="DC237">
        <f>ROUND((ROUND(AT237*AG237,2)*1.25),2)</f>
        <v>69.36</v>
      </c>
    </row>
    <row r="238" spans="1:107" x14ac:dyDescent="0.2">
      <c r="A238">
        <f>ROW(Source!A145)</f>
        <v>145</v>
      </c>
      <c r="B238">
        <v>16697019</v>
      </c>
      <c r="C238">
        <v>16697692</v>
      </c>
      <c r="D238">
        <v>15167286</v>
      </c>
      <c r="E238">
        <v>1</v>
      </c>
      <c r="F238">
        <v>1</v>
      </c>
      <c r="G238">
        <v>1</v>
      </c>
      <c r="H238">
        <v>3</v>
      </c>
      <c r="I238" t="s">
        <v>1116</v>
      </c>
      <c r="J238" t="s">
        <v>1117</v>
      </c>
      <c r="K238" t="s">
        <v>1118</v>
      </c>
      <c r="L238">
        <v>1339</v>
      </c>
      <c r="N238">
        <v>1007</v>
      </c>
      <c r="O238" t="s">
        <v>249</v>
      </c>
      <c r="P238" t="s">
        <v>249</v>
      </c>
      <c r="Q238">
        <v>1</v>
      </c>
      <c r="W238">
        <v>0</v>
      </c>
      <c r="X238">
        <v>-1660354250</v>
      </c>
      <c r="Y238">
        <v>0.3</v>
      </c>
      <c r="AA238">
        <v>16.010000000000002</v>
      </c>
      <c r="AB238">
        <v>0</v>
      </c>
      <c r="AC238">
        <v>0</v>
      </c>
      <c r="AD238">
        <v>0</v>
      </c>
      <c r="AE238">
        <v>2.44</v>
      </c>
      <c r="AF238">
        <v>0</v>
      </c>
      <c r="AG238">
        <v>0</v>
      </c>
      <c r="AH238">
        <v>0</v>
      </c>
      <c r="AI238">
        <v>6.56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0.3</v>
      </c>
      <c r="AU238" t="s">
        <v>6</v>
      </c>
      <c r="AV238">
        <v>0</v>
      </c>
      <c r="AW238">
        <v>2</v>
      </c>
      <c r="AX238">
        <v>16697704</v>
      </c>
      <c r="AY238">
        <v>1</v>
      </c>
      <c r="AZ238">
        <v>0</v>
      </c>
      <c r="BA238">
        <v>244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Y238*Source!I145</f>
        <v>1.383E-2</v>
      </c>
      <c r="CY238">
        <f>AA238</f>
        <v>16.010000000000002</v>
      </c>
      <c r="CZ238">
        <f>AE238</f>
        <v>2.44</v>
      </c>
      <c r="DA238">
        <f>AI238</f>
        <v>6.56</v>
      </c>
      <c r="DB238">
        <f>ROUND(ROUND(AT238*CZ238,2),2)</f>
        <v>0.73</v>
      </c>
      <c r="DC238">
        <f>ROUND(ROUND(AT238*AG238,2),2)</f>
        <v>0</v>
      </c>
    </row>
    <row r="239" spans="1:107" x14ac:dyDescent="0.2">
      <c r="A239">
        <f>ROW(Source!A145)</f>
        <v>145</v>
      </c>
      <c r="B239">
        <v>16697019</v>
      </c>
      <c r="C239">
        <v>16697692</v>
      </c>
      <c r="D239">
        <v>15172868</v>
      </c>
      <c r="E239">
        <v>1</v>
      </c>
      <c r="F239">
        <v>1</v>
      </c>
      <c r="G239">
        <v>1</v>
      </c>
      <c r="H239">
        <v>3</v>
      </c>
      <c r="I239" t="s">
        <v>1122</v>
      </c>
      <c r="J239" t="s">
        <v>1123</v>
      </c>
      <c r="K239" t="s">
        <v>1124</v>
      </c>
      <c r="L239">
        <v>1339</v>
      </c>
      <c r="N239">
        <v>1007</v>
      </c>
      <c r="O239" t="s">
        <v>249</v>
      </c>
      <c r="P239" t="s">
        <v>249</v>
      </c>
      <c r="Q239">
        <v>1</v>
      </c>
      <c r="W239">
        <v>0</v>
      </c>
      <c r="X239">
        <v>-861814431</v>
      </c>
      <c r="Y239">
        <v>2.2999999999999998</v>
      </c>
      <c r="AA239">
        <v>3409.89</v>
      </c>
      <c r="AB239">
        <v>0</v>
      </c>
      <c r="AC239">
        <v>0</v>
      </c>
      <c r="AD239">
        <v>0</v>
      </c>
      <c r="AE239">
        <v>519.79999999999995</v>
      </c>
      <c r="AF239">
        <v>0</v>
      </c>
      <c r="AG239">
        <v>0</v>
      </c>
      <c r="AH239">
        <v>0</v>
      </c>
      <c r="AI239">
        <v>6.56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2.2999999999999998</v>
      </c>
      <c r="AU239" t="s">
        <v>6</v>
      </c>
      <c r="AV239">
        <v>0</v>
      </c>
      <c r="AW239">
        <v>2</v>
      </c>
      <c r="AX239">
        <v>16697705</v>
      </c>
      <c r="AY239">
        <v>1</v>
      </c>
      <c r="AZ239">
        <v>0</v>
      </c>
      <c r="BA239">
        <v>245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Y239*Source!I145</f>
        <v>0.10603</v>
      </c>
      <c r="CY239">
        <f>AA239</f>
        <v>3409.89</v>
      </c>
      <c r="CZ239">
        <f>AE239</f>
        <v>519.79999999999995</v>
      </c>
      <c r="DA239">
        <f>AI239</f>
        <v>6.56</v>
      </c>
      <c r="DB239">
        <f>ROUND(ROUND(AT239*CZ239,2),2)</f>
        <v>1195.54</v>
      </c>
      <c r="DC239">
        <f>ROUND(ROUND(AT239*AG239,2),2)</f>
        <v>0</v>
      </c>
    </row>
    <row r="240" spans="1:107" x14ac:dyDescent="0.2">
      <c r="A240">
        <f>ROW(Source!A145)</f>
        <v>145</v>
      </c>
      <c r="B240">
        <v>16697019</v>
      </c>
      <c r="C240">
        <v>16697692</v>
      </c>
      <c r="D240">
        <v>15186828</v>
      </c>
      <c r="E240">
        <v>1</v>
      </c>
      <c r="F240">
        <v>1</v>
      </c>
      <c r="G240">
        <v>1</v>
      </c>
      <c r="H240">
        <v>3</v>
      </c>
      <c r="I240" t="s">
        <v>266</v>
      </c>
      <c r="J240" t="s">
        <v>269</v>
      </c>
      <c r="K240" t="s">
        <v>267</v>
      </c>
      <c r="L240">
        <v>1356</v>
      </c>
      <c r="N240">
        <v>1010</v>
      </c>
      <c r="O240" t="s">
        <v>268</v>
      </c>
      <c r="P240" t="s">
        <v>268</v>
      </c>
      <c r="Q240">
        <v>1000</v>
      </c>
      <c r="W240">
        <v>0</v>
      </c>
      <c r="X240">
        <v>-911876401</v>
      </c>
      <c r="Y240">
        <v>5.04</v>
      </c>
      <c r="AA240">
        <v>11497.06</v>
      </c>
      <c r="AB240">
        <v>0</v>
      </c>
      <c r="AC240">
        <v>0</v>
      </c>
      <c r="AD240">
        <v>0</v>
      </c>
      <c r="AE240">
        <v>1752.6</v>
      </c>
      <c r="AF240">
        <v>0</v>
      </c>
      <c r="AG240">
        <v>0</v>
      </c>
      <c r="AH240">
        <v>0</v>
      </c>
      <c r="AI240">
        <v>6.56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6</v>
      </c>
      <c r="AT240">
        <v>5.04</v>
      </c>
      <c r="AU240" t="s">
        <v>6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Y240*Source!I145</f>
        <v>0.23234400000000002</v>
      </c>
      <c r="CY240">
        <f>AA240</f>
        <v>11497.06</v>
      </c>
      <c r="CZ240">
        <f>AE240</f>
        <v>1752.6</v>
      </c>
      <c r="DA240">
        <f>AI240</f>
        <v>6.56</v>
      </c>
      <c r="DB240">
        <f>ROUND(ROUND(AT240*CZ240,2),2)</f>
        <v>8833.1</v>
      </c>
      <c r="DC240">
        <f>ROUND(ROUND(AT240*AG240,2),2)</f>
        <v>0</v>
      </c>
    </row>
    <row r="241" spans="1:107" x14ac:dyDescent="0.2">
      <c r="A241">
        <f>ROW(Source!A145)</f>
        <v>145</v>
      </c>
      <c r="B241">
        <v>16697019</v>
      </c>
      <c r="C241">
        <v>16697692</v>
      </c>
      <c r="D241">
        <v>15189796</v>
      </c>
      <c r="E241">
        <v>1</v>
      </c>
      <c r="F241">
        <v>1</v>
      </c>
      <c r="G241">
        <v>1</v>
      </c>
      <c r="H241">
        <v>3</v>
      </c>
      <c r="I241" t="s">
        <v>1125</v>
      </c>
      <c r="J241" t="s">
        <v>1126</v>
      </c>
      <c r="K241" t="s">
        <v>1127</v>
      </c>
      <c r="L241">
        <v>1348</v>
      </c>
      <c r="N241">
        <v>1009</v>
      </c>
      <c r="O241" t="s">
        <v>26</v>
      </c>
      <c r="P241" t="s">
        <v>26</v>
      </c>
      <c r="Q241">
        <v>1000</v>
      </c>
      <c r="W241">
        <v>0</v>
      </c>
      <c r="X241">
        <v>-1756095795</v>
      </c>
      <c r="Y241">
        <v>2.3E-3</v>
      </c>
      <c r="AA241">
        <v>39287.839999999997</v>
      </c>
      <c r="AB241">
        <v>0</v>
      </c>
      <c r="AC241">
        <v>0</v>
      </c>
      <c r="AD241">
        <v>0</v>
      </c>
      <c r="AE241">
        <v>5989</v>
      </c>
      <c r="AF241">
        <v>0</v>
      </c>
      <c r="AG241">
        <v>0</v>
      </c>
      <c r="AH241">
        <v>0</v>
      </c>
      <c r="AI241">
        <v>6.56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2.3E-3</v>
      </c>
      <c r="AU241" t="s">
        <v>6</v>
      </c>
      <c r="AV241">
        <v>0</v>
      </c>
      <c r="AW241">
        <v>2</v>
      </c>
      <c r="AX241">
        <v>16697707</v>
      </c>
      <c r="AY241">
        <v>1</v>
      </c>
      <c r="AZ241">
        <v>0</v>
      </c>
      <c r="BA241">
        <v>247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Y241*Source!I145</f>
        <v>1.0603E-4</v>
      </c>
      <c r="CY241">
        <f>AA241</f>
        <v>39287.839999999997</v>
      </c>
      <c r="CZ241">
        <f>AE241</f>
        <v>5989</v>
      </c>
      <c r="DA241">
        <f>AI241</f>
        <v>6.56</v>
      </c>
      <c r="DB241">
        <f>ROUND(ROUND(AT241*CZ241,2),2)</f>
        <v>13.77</v>
      </c>
      <c r="DC241">
        <f>ROUND(ROUND(AT241*AG241,2),2)</f>
        <v>0</v>
      </c>
    </row>
    <row r="242" spans="1:107" x14ac:dyDescent="0.2">
      <c r="A242">
        <f>ROW(Source!A145)</f>
        <v>145</v>
      </c>
      <c r="B242">
        <v>16697019</v>
      </c>
      <c r="C242">
        <v>16697692</v>
      </c>
      <c r="D242">
        <v>15195823</v>
      </c>
      <c r="E242">
        <v>1</v>
      </c>
      <c r="F242">
        <v>1</v>
      </c>
      <c r="G242">
        <v>1</v>
      </c>
      <c r="H242">
        <v>3</v>
      </c>
      <c r="I242" t="s">
        <v>1128</v>
      </c>
      <c r="J242" t="s">
        <v>1129</v>
      </c>
      <c r="K242" t="s">
        <v>1130</v>
      </c>
      <c r="L242">
        <v>1339</v>
      </c>
      <c r="N242">
        <v>1007</v>
      </c>
      <c r="O242" t="s">
        <v>249</v>
      </c>
      <c r="P242" t="s">
        <v>249</v>
      </c>
      <c r="Q242">
        <v>1</v>
      </c>
      <c r="W242">
        <v>0</v>
      </c>
      <c r="X242">
        <v>1443343806</v>
      </c>
      <c r="Y242">
        <v>1.6E-2</v>
      </c>
      <c r="AA242">
        <v>6927.36</v>
      </c>
      <c r="AB242">
        <v>0</v>
      </c>
      <c r="AC242">
        <v>0</v>
      </c>
      <c r="AD242">
        <v>0</v>
      </c>
      <c r="AE242">
        <v>1056</v>
      </c>
      <c r="AF242">
        <v>0</v>
      </c>
      <c r="AG242">
        <v>0</v>
      </c>
      <c r="AH242">
        <v>0</v>
      </c>
      <c r="AI242">
        <v>6.56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1.6E-2</v>
      </c>
      <c r="AU242" t="s">
        <v>6</v>
      </c>
      <c r="AV242">
        <v>0</v>
      </c>
      <c r="AW242">
        <v>2</v>
      </c>
      <c r="AX242">
        <v>16697708</v>
      </c>
      <c r="AY242">
        <v>1</v>
      </c>
      <c r="AZ242">
        <v>0</v>
      </c>
      <c r="BA242">
        <v>248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Y242*Source!I145</f>
        <v>7.3760000000000004E-4</v>
      </c>
      <c r="CY242">
        <f>AA242</f>
        <v>6927.36</v>
      </c>
      <c r="CZ242">
        <f>AE242</f>
        <v>1056</v>
      </c>
      <c r="DA242">
        <f>AI242</f>
        <v>6.56</v>
      </c>
      <c r="DB242">
        <f>ROUND(ROUND(AT242*CZ242,2),2)</f>
        <v>16.899999999999999</v>
      </c>
      <c r="DC242">
        <f>ROUND(ROUND(AT242*AG242,2),2)</f>
        <v>0</v>
      </c>
    </row>
    <row r="243" spans="1:107" x14ac:dyDescent="0.2">
      <c r="A243">
        <f>ROW(Source!A148)</f>
        <v>148</v>
      </c>
      <c r="B243">
        <v>16697018</v>
      </c>
      <c r="C243">
        <v>16697710</v>
      </c>
      <c r="D243">
        <v>15430767</v>
      </c>
      <c r="E243">
        <v>1</v>
      </c>
      <c r="F243">
        <v>1</v>
      </c>
      <c r="G243">
        <v>1</v>
      </c>
      <c r="H243">
        <v>1</v>
      </c>
      <c r="I243" t="s">
        <v>1008</v>
      </c>
      <c r="J243" t="s">
        <v>6</v>
      </c>
      <c r="K243" t="s">
        <v>1009</v>
      </c>
      <c r="L243">
        <v>1191</v>
      </c>
      <c r="N243">
        <v>1013</v>
      </c>
      <c r="O243" t="s">
        <v>1010</v>
      </c>
      <c r="P243" t="s">
        <v>1010</v>
      </c>
      <c r="Q243">
        <v>1</v>
      </c>
      <c r="W243">
        <v>0</v>
      </c>
      <c r="X243">
        <v>-400197608</v>
      </c>
      <c r="Y243">
        <v>37.363500000000002</v>
      </c>
      <c r="AA243">
        <v>0</v>
      </c>
      <c r="AB243">
        <v>0</v>
      </c>
      <c r="AC243">
        <v>0</v>
      </c>
      <c r="AD243">
        <v>8.5299999999999994</v>
      </c>
      <c r="AE243">
        <v>0</v>
      </c>
      <c r="AF243">
        <v>0</v>
      </c>
      <c r="AG243">
        <v>0</v>
      </c>
      <c r="AH243">
        <v>8.5299999999999994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32.49</v>
      </c>
      <c r="AU243" t="s">
        <v>39</v>
      </c>
      <c r="AV243">
        <v>1</v>
      </c>
      <c r="AW243">
        <v>2</v>
      </c>
      <c r="AX243">
        <v>16697719</v>
      </c>
      <c r="AY243">
        <v>1</v>
      </c>
      <c r="AZ243">
        <v>0</v>
      </c>
      <c r="BA243">
        <v>249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Y243*Source!I148</f>
        <v>197.44367940000001</v>
      </c>
      <c r="CY243">
        <f>AD243</f>
        <v>8.5299999999999994</v>
      </c>
      <c r="CZ243">
        <f>AH243</f>
        <v>8.5299999999999994</v>
      </c>
      <c r="DA243">
        <f>AL243</f>
        <v>1</v>
      </c>
      <c r="DB243">
        <f>ROUND((ROUND(AT243*CZ243,2)*1.15),2)</f>
        <v>318.70999999999998</v>
      </c>
      <c r="DC243">
        <f>ROUND((ROUND(AT243*AG243,2)*1.15),2)</f>
        <v>0</v>
      </c>
    </row>
    <row r="244" spans="1:107" x14ac:dyDescent="0.2">
      <c r="A244">
        <f>ROW(Source!A148)</f>
        <v>148</v>
      </c>
      <c r="B244">
        <v>16697018</v>
      </c>
      <c r="C244">
        <v>16697710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1020</v>
      </c>
      <c r="J244" t="s">
        <v>6</v>
      </c>
      <c r="K244" t="s">
        <v>1021</v>
      </c>
      <c r="L244">
        <v>1191</v>
      </c>
      <c r="N244">
        <v>1013</v>
      </c>
      <c r="O244" t="s">
        <v>1010</v>
      </c>
      <c r="P244" t="s">
        <v>1010</v>
      </c>
      <c r="Q244">
        <v>1</v>
      </c>
      <c r="W244">
        <v>0</v>
      </c>
      <c r="X244">
        <v>-1417349443</v>
      </c>
      <c r="Y244">
        <v>0.93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0.93</v>
      </c>
      <c r="AU244" t="s">
        <v>6</v>
      </c>
      <c r="AV244">
        <v>2</v>
      </c>
      <c r="AW244">
        <v>2</v>
      </c>
      <c r="AX244">
        <v>16697720</v>
      </c>
      <c r="AY244">
        <v>1</v>
      </c>
      <c r="AZ244">
        <v>2048</v>
      </c>
      <c r="BA244">
        <v>250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Y244*Source!I148</f>
        <v>4.9144920000000001</v>
      </c>
      <c r="CY244">
        <f>AD244</f>
        <v>0</v>
      </c>
      <c r="CZ244">
        <f>AH244</f>
        <v>0</v>
      </c>
      <c r="DA244">
        <f>AL244</f>
        <v>1</v>
      </c>
      <c r="DB244">
        <f>ROUND(ROUND(AT244*CZ244,2),2)</f>
        <v>0</v>
      </c>
      <c r="DC244">
        <f>ROUND(ROUND(AT244*AG244,2),2)</f>
        <v>0</v>
      </c>
    </row>
    <row r="245" spans="1:107" x14ac:dyDescent="0.2">
      <c r="A245">
        <f>ROW(Source!A148)</f>
        <v>148</v>
      </c>
      <c r="B245">
        <v>16697018</v>
      </c>
      <c r="C245">
        <v>16697710</v>
      </c>
      <c r="D245">
        <v>15247905</v>
      </c>
      <c r="E245">
        <v>1</v>
      </c>
      <c r="F245">
        <v>1</v>
      </c>
      <c r="G245">
        <v>1</v>
      </c>
      <c r="H245">
        <v>2</v>
      </c>
      <c r="I245" t="s">
        <v>1131</v>
      </c>
      <c r="J245" t="s">
        <v>1132</v>
      </c>
      <c r="K245" t="s">
        <v>1133</v>
      </c>
      <c r="L245">
        <v>1368</v>
      </c>
      <c r="N245">
        <v>1011</v>
      </c>
      <c r="O245" t="s">
        <v>1014</v>
      </c>
      <c r="P245" t="s">
        <v>1014</v>
      </c>
      <c r="Q245">
        <v>1</v>
      </c>
      <c r="W245">
        <v>0</v>
      </c>
      <c r="X245">
        <v>1225731627</v>
      </c>
      <c r="Y245">
        <v>2.5000000000000001E-2</v>
      </c>
      <c r="AA245">
        <v>0</v>
      </c>
      <c r="AB245">
        <v>89.99</v>
      </c>
      <c r="AC245">
        <v>10.06</v>
      </c>
      <c r="AD245">
        <v>0</v>
      </c>
      <c r="AE245">
        <v>0</v>
      </c>
      <c r="AF245">
        <v>89.99</v>
      </c>
      <c r="AG245">
        <v>10.06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0.02</v>
      </c>
      <c r="AU245" t="s">
        <v>38</v>
      </c>
      <c r="AV245">
        <v>0</v>
      </c>
      <c r="AW245">
        <v>2</v>
      </c>
      <c r="AX245">
        <v>16697721</v>
      </c>
      <c r="AY245">
        <v>1</v>
      </c>
      <c r="AZ245">
        <v>0</v>
      </c>
      <c r="BA245">
        <v>251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Y245*Source!I148</f>
        <v>0.13211000000000001</v>
      </c>
      <c r="CY245">
        <f>AB245</f>
        <v>89.99</v>
      </c>
      <c r="CZ245">
        <f>AF245</f>
        <v>89.99</v>
      </c>
      <c r="DA245">
        <f>AJ245</f>
        <v>1</v>
      </c>
      <c r="DB245">
        <f>ROUND((ROUND(AT245*CZ245,2)*1.25),2)</f>
        <v>2.25</v>
      </c>
      <c r="DC245">
        <f>ROUND((ROUND(AT245*AG245,2)*1.25),2)</f>
        <v>0.25</v>
      </c>
    </row>
    <row r="246" spans="1:107" x14ac:dyDescent="0.2">
      <c r="A246">
        <f>ROW(Source!A148)</f>
        <v>148</v>
      </c>
      <c r="B246">
        <v>16697018</v>
      </c>
      <c r="C246">
        <v>16697710</v>
      </c>
      <c r="D246">
        <v>15247974</v>
      </c>
      <c r="E246">
        <v>1</v>
      </c>
      <c r="F246">
        <v>1</v>
      </c>
      <c r="G246">
        <v>1</v>
      </c>
      <c r="H246">
        <v>2</v>
      </c>
      <c r="I246" t="s">
        <v>1022</v>
      </c>
      <c r="J246" t="s">
        <v>1023</v>
      </c>
      <c r="K246" t="s">
        <v>1024</v>
      </c>
      <c r="L246">
        <v>1368</v>
      </c>
      <c r="N246">
        <v>1011</v>
      </c>
      <c r="O246" t="s">
        <v>1014</v>
      </c>
      <c r="P246" t="s">
        <v>1014</v>
      </c>
      <c r="Q246">
        <v>1</v>
      </c>
      <c r="W246">
        <v>0</v>
      </c>
      <c r="X246">
        <v>1188625873</v>
      </c>
      <c r="Y246">
        <v>0.26250000000000001</v>
      </c>
      <c r="AA246">
        <v>0</v>
      </c>
      <c r="AB246">
        <v>31.26</v>
      </c>
      <c r="AC246">
        <v>13.5</v>
      </c>
      <c r="AD246">
        <v>0</v>
      </c>
      <c r="AE246">
        <v>0</v>
      </c>
      <c r="AF246">
        <v>31.26</v>
      </c>
      <c r="AG246">
        <v>13.5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0.21</v>
      </c>
      <c r="AU246" t="s">
        <v>38</v>
      </c>
      <c r="AV246">
        <v>0</v>
      </c>
      <c r="AW246">
        <v>2</v>
      </c>
      <c r="AX246">
        <v>16697722</v>
      </c>
      <c r="AY246">
        <v>1</v>
      </c>
      <c r="AZ246">
        <v>0</v>
      </c>
      <c r="BA246">
        <v>252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Y246*Source!I148</f>
        <v>1.3871549999999999</v>
      </c>
      <c r="CY246">
        <f>AB246</f>
        <v>31.26</v>
      </c>
      <c r="CZ246">
        <f>AF246</f>
        <v>31.26</v>
      </c>
      <c r="DA246">
        <f>AJ246</f>
        <v>1</v>
      </c>
      <c r="DB246">
        <f>ROUND((ROUND(AT246*CZ246,2)*1.25),2)</f>
        <v>8.1999999999999993</v>
      </c>
      <c r="DC246">
        <f>ROUND((ROUND(AT246*AG246,2)*1.25),2)</f>
        <v>3.55</v>
      </c>
    </row>
    <row r="247" spans="1:107" x14ac:dyDescent="0.2">
      <c r="A247">
        <f>ROW(Source!A148)</f>
        <v>148</v>
      </c>
      <c r="B247">
        <v>16697018</v>
      </c>
      <c r="C247">
        <v>16697710</v>
      </c>
      <c r="D247">
        <v>15248143</v>
      </c>
      <c r="E247">
        <v>1</v>
      </c>
      <c r="F247">
        <v>1</v>
      </c>
      <c r="G247">
        <v>1</v>
      </c>
      <c r="H247">
        <v>2</v>
      </c>
      <c r="I247" t="s">
        <v>1134</v>
      </c>
      <c r="J247" t="s">
        <v>1135</v>
      </c>
      <c r="K247" t="s">
        <v>1136</v>
      </c>
      <c r="L247">
        <v>1368</v>
      </c>
      <c r="N247">
        <v>1011</v>
      </c>
      <c r="O247" t="s">
        <v>1014</v>
      </c>
      <c r="P247" t="s">
        <v>1014</v>
      </c>
      <c r="Q247">
        <v>1</v>
      </c>
      <c r="W247">
        <v>0</v>
      </c>
      <c r="X247">
        <v>983187852</v>
      </c>
      <c r="Y247">
        <v>0.875</v>
      </c>
      <c r="AA247">
        <v>0</v>
      </c>
      <c r="AB247">
        <v>12.39</v>
      </c>
      <c r="AC247">
        <v>10.06</v>
      </c>
      <c r="AD247">
        <v>0</v>
      </c>
      <c r="AE247">
        <v>0</v>
      </c>
      <c r="AF247">
        <v>12.39</v>
      </c>
      <c r="AG247">
        <v>10.06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0.7</v>
      </c>
      <c r="AU247" t="s">
        <v>38</v>
      </c>
      <c r="AV247">
        <v>0</v>
      </c>
      <c r="AW247">
        <v>2</v>
      </c>
      <c r="AX247">
        <v>16697723</v>
      </c>
      <c r="AY247">
        <v>1</v>
      </c>
      <c r="AZ247">
        <v>0</v>
      </c>
      <c r="BA247">
        <v>253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Y247*Source!I148</f>
        <v>4.62385</v>
      </c>
      <c r="CY247">
        <f>AB247</f>
        <v>12.39</v>
      </c>
      <c r="CZ247">
        <f>AF247</f>
        <v>12.39</v>
      </c>
      <c r="DA247">
        <f>AJ247</f>
        <v>1</v>
      </c>
      <c r="DB247">
        <f>ROUND((ROUND(AT247*CZ247,2)*1.25),2)</f>
        <v>10.84</v>
      </c>
      <c r="DC247">
        <f>ROUND((ROUND(AT247*AG247,2)*1.25),2)</f>
        <v>8.8000000000000007</v>
      </c>
    </row>
    <row r="248" spans="1:107" x14ac:dyDescent="0.2">
      <c r="A248">
        <f>ROW(Source!A148)</f>
        <v>148</v>
      </c>
      <c r="B248">
        <v>16697018</v>
      </c>
      <c r="C248">
        <v>16697710</v>
      </c>
      <c r="D248">
        <v>15167286</v>
      </c>
      <c r="E248">
        <v>1</v>
      </c>
      <c r="F248">
        <v>1</v>
      </c>
      <c r="G248">
        <v>1</v>
      </c>
      <c r="H248">
        <v>3</v>
      </c>
      <c r="I248" t="s">
        <v>1116</v>
      </c>
      <c r="J248" t="s">
        <v>1117</v>
      </c>
      <c r="K248" t="s">
        <v>1118</v>
      </c>
      <c r="L248">
        <v>1339</v>
      </c>
      <c r="N248">
        <v>1007</v>
      </c>
      <c r="O248" t="s">
        <v>249</v>
      </c>
      <c r="P248" t="s">
        <v>249</v>
      </c>
      <c r="Q248">
        <v>1</v>
      </c>
      <c r="W248">
        <v>0</v>
      </c>
      <c r="X248">
        <v>-1660354250</v>
      </c>
      <c r="Y248">
        <v>0.51</v>
      </c>
      <c r="AA248">
        <v>2.44</v>
      </c>
      <c r="AB248">
        <v>0</v>
      </c>
      <c r="AC248">
        <v>0</v>
      </c>
      <c r="AD248">
        <v>0</v>
      </c>
      <c r="AE248">
        <v>2.44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0.51</v>
      </c>
      <c r="AU248" t="s">
        <v>6</v>
      </c>
      <c r="AV248">
        <v>0</v>
      </c>
      <c r="AW248">
        <v>2</v>
      </c>
      <c r="AX248">
        <v>16697724</v>
      </c>
      <c r="AY248">
        <v>1</v>
      </c>
      <c r="AZ248">
        <v>0</v>
      </c>
      <c r="BA248">
        <v>254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Y248*Source!I148</f>
        <v>2.6950439999999998</v>
      </c>
      <c r="CY248">
        <f>AA248</f>
        <v>2.44</v>
      </c>
      <c r="CZ248">
        <f>AE248</f>
        <v>2.44</v>
      </c>
      <c r="DA248">
        <f>AI248</f>
        <v>1</v>
      </c>
      <c r="DB248">
        <f>ROUND(ROUND(AT248*CZ248,2),2)</f>
        <v>1.24</v>
      </c>
      <c r="DC248">
        <f>ROUND(ROUND(AT248*AG248,2),2)</f>
        <v>0</v>
      </c>
    </row>
    <row r="249" spans="1:107" x14ac:dyDescent="0.2">
      <c r="A249">
        <f>ROW(Source!A148)</f>
        <v>148</v>
      </c>
      <c r="B249">
        <v>16697018</v>
      </c>
      <c r="C249">
        <v>16697710</v>
      </c>
      <c r="D249">
        <v>15173003</v>
      </c>
      <c r="E249">
        <v>1</v>
      </c>
      <c r="F249">
        <v>1</v>
      </c>
      <c r="G249">
        <v>1</v>
      </c>
      <c r="H249">
        <v>3</v>
      </c>
      <c r="I249" t="s">
        <v>277</v>
      </c>
      <c r="J249" t="s">
        <v>280</v>
      </c>
      <c r="K249" t="s">
        <v>278</v>
      </c>
      <c r="L249">
        <v>1346</v>
      </c>
      <c r="N249">
        <v>1009</v>
      </c>
      <c r="O249" t="s">
        <v>279</v>
      </c>
      <c r="P249" t="s">
        <v>279</v>
      </c>
      <c r="Q249">
        <v>1</v>
      </c>
      <c r="W249">
        <v>0</v>
      </c>
      <c r="X249">
        <v>-60067644</v>
      </c>
      <c r="Y249">
        <v>850</v>
      </c>
      <c r="AA249">
        <v>2.0699999999999998</v>
      </c>
      <c r="AB249">
        <v>0</v>
      </c>
      <c r="AC249">
        <v>0</v>
      </c>
      <c r="AD249">
        <v>0</v>
      </c>
      <c r="AE249">
        <v>2.0699999999999998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</v>
      </c>
      <c r="AT249">
        <v>850</v>
      </c>
      <c r="AU249" t="s">
        <v>6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Y249*Source!I148</f>
        <v>4491.74</v>
      </c>
      <c r="CY249">
        <f>AA249</f>
        <v>2.0699999999999998</v>
      </c>
      <c r="CZ249">
        <f>AE249</f>
        <v>2.0699999999999998</v>
      </c>
      <c r="DA249">
        <f>AI249</f>
        <v>1</v>
      </c>
      <c r="DB249">
        <f>ROUND(ROUND(AT249*CZ249,2),2)</f>
        <v>1759.5</v>
      </c>
      <c r="DC249">
        <f>ROUND(ROUND(AT249*AG249,2),2)</f>
        <v>0</v>
      </c>
    </row>
    <row r="250" spans="1:107" x14ac:dyDescent="0.2">
      <c r="A250">
        <f>ROW(Source!A148)</f>
        <v>148</v>
      </c>
      <c r="B250">
        <v>16697018</v>
      </c>
      <c r="C250">
        <v>16697710</v>
      </c>
      <c r="D250">
        <v>15203233</v>
      </c>
      <c r="E250">
        <v>1</v>
      </c>
      <c r="F250">
        <v>1</v>
      </c>
      <c r="G250">
        <v>1</v>
      </c>
      <c r="H250">
        <v>3</v>
      </c>
      <c r="I250" t="s">
        <v>282</v>
      </c>
      <c r="J250" t="s">
        <v>284</v>
      </c>
      <c r="K250" t="s">
        <v>283</v>
      </c>
      <c r="L250">
        <v>1348</v>
      </c>
      <c r="N250">
        <v>1009</v>
      </c>
      <c r="O250" t="s">
        <v>26</v>
      </c>
      <c r="P250" t="s">
        <v>26</v>
      </c>
      <c r="Q250">
        <v>1000</v>
      </c>
      <c r="W250">
        <v>0</v>
      </c>
      <c r="X250">
        <v>-1919714308</v>
      </c>
      <c r="Y250">
        <v>1.2999999999999999E-2</v>
      </c>
      <c r="AA250">
        <v>18390.16</v>
      </c>
      <c r="AB250">
        <v>0</v>
      </c>
      <c r="AC250">
        <v>0</v>
      </c>
      <c r="AD250">
        <v>0</v>
      </c>
      <c r="AE250">
        <v>18390.16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1.2999999999999999E-2</v>
      </c>
      <c r="AU250" t="s">
        <v>6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Y250*Source!I148</f>
        <v>6.86972E-2</v>
      </c>
      <c r="CY250">
        <f>AA250</f>
        <v>18390.16</v>
      </c>
      <c r="CZ250">
        <f>AE250</f>
        <v>18390.16</v>
      </c>
      <c r="DA250">
        <f>AI250</f>
        <v>1</v>
      </c>
      <c r="DB250">
        <f>ROUND(ROUND(AT250*CZ250,2),2)</f>
        <v>239.07</v>
      </c>
      <c r="DC250">
        <f>ROUND(ROUND(AT250*AG250,2),2)</f>
        <v>0</v>
      </c>
    </row>
    <row r="251" spans="1:107" x14ac:dyDescent="0.2">
      <c r="A251">
        <f>ROW(Source!A149)</f>
        <v>149</v>
      </c>
      <c r="B251">
        <v>16697019</v>
      </c>
      <c r="C251">
        <v>16697710</v>
      </c>
      <c r="D251">
        <v>15430767</v>
      </c>
      <c r="E251">
        <v>1</v>
      </c>
      <c r="F251">
        <v>1</v>
      </c>
      <c r="G251">
        <v>1</v>
      </c>
      <c r="H251">
        <v>1</v>
      </c>
      <c r="I251" t="s">
        <v>1008</v>
      </c>
      <c r="J251" t="s">
        <v>6</v>
      </c>
      <c r="K251" t="s">
        <v>1009</v>
      </c>
      <c r="L251">
        <v>1191</v>
      </c>
      <c r="N251">
        <v>1013</v>
      </c>
      <c r="O251" t="s">
        <v>1010</v>
      </c>
      <c r="P251" t="s">
        <v>1010</v>
      </c>
      <c r="Q251">
        <v>1</v>
      </c>
      <c r="W251">
        <v>0</v>
      </c>
      <c r="X251">
        <v>-400197608</v>
      </c>
      <c r="Y251">
        <v>37.363500000000002</v>
      </c>
      <c r="AA251">
        <v>0</v>
      </c>
      <c r="AB251">
        <v>0</v>
      </c>
      <c r="AC251">
        <v>0</v>
      </c>
      <c r="AD251">
        <v>55.96</v>
      </c>
      <c r="AE251">
        <v>0</v>
      </c>
      <c r="AF251">
        <v>0</v>
      </c>
      <c r="AG251">
        <v>0</v>
      </c>
      <c r="AH251">
        <v>8.5299999999999994</v>
      </c>
      <c r="AI251">
        <v>1</v>
      </c>
      <c r="AJ251">
        <v>1</v>
      </c>
      <c r="AK251">
        <v>1</v>
      </c>
      <c r="AL251">
        <v>6.56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32.49</v>
      </c>
      <c r="AU251" t="s">
        <v>39</v>
      </c>
      <c r="AV251">
        <v>1</v>
      </c>
      <c r="AW251">
        <v>2</v>
      </c>
      <c r="AX251">
        <v>16697719</v>
      </c>
      <c r="AY251">
        <v>1</v>
      </c>
      <c r="AZ251">
        <v>0</v>
      </c>
      <c r="BA251">
        <v>257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Y251*Source!I149</f>
        <v>197.44367940000001</v>
      </c>
      <c r="CY251">
        <f>AD251</f>
        <v>55.96</v>
      </c>
      <c r="CZ251">
        <f>AH251</f>
        <v>8.5299999999999994</v>
      </c>
      <c r="DA251">
        <f>AL251</f>
        <v>6.56</v>
      </c>
      <c r="DB251">
        <f>ROUND((ROUND(AT251*CZ251,2)*1.15),2)</f>
        <v>318.70999999999998</v>
      </c>
      <c r="DC251">
        <f>ROUND((ROUND(AT251*AG251,2)*1.15),2)</f>
        <v>0</v>
      </c>
    </row>
    <row r="252" spans="1:107" x14ac:dyDescent="0.2">
      <c r="A252">
        <f>ROW(Source!A149)</f>
        <v>149</v>
      </c>
      <c r="B252">
        <v>16697019</v>
      </c>
      <c r="C252">
        <v>16697710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1020</v>
      </c>
      <c r="J252" t="s">
        <v>6</v>
      </c>
      <c r="K252" t="s">
        <v>1021</v>
      </c>
      <c r="L252">
        <v>1191</v>
      </c>
      <c r="N252">
        <v>1013</v>
      </c>
      <c r="O252" t="s">
        <v>1010</v>
      </c>
      <c r="P252" t="s">
        <v>1010</v>
      </c>
      <c r="Q252">
        <v>1</v>
      </c>
      <c r="W252">
        <v>0</v>
      </c>
      <c r="X252">
        <v>-1417349443</v>
      </c>
      <c r="Y252">
        <v>0.93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6.56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0.93</v>
      </c>
      <c r="AU252" t="s">
        <v>6</v>
      </c>
      <c r="AV252">
        <v>2</v>
      </c>
      <c r="AW252">
        <v>2</v>
      </c>
      <c r="AX252">
        <v>16697720</v>
      </c>
      <c r="AY252">
        <v>1</v>
      </c>
      <c r="AZ252">
        <v>2048</v>
      </c>
      <c r="BA252">
        <v>258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Y252*Source!I149</f>
        <v>4.9144920000000001</v>
      </c>
      <c r="CY252">
        <f>AD252</f>
        <v>0</v>
      </c>
      <c r="CZ252">
        <f>AH252</f>
        <v>0</v>
      </c>
      <c r="DA252">
        <f>AL252</f>
        <v>1</v>
      </c>
      <c r="DB252">
        <f>ROUND(ROUND(AT252*CZ252,2),2)</f>
        <v>0</v>
      </c>
      <c r="DC252">
        <f>ROUND(ROUND(AT252*AG252,2),2)</f>
        <v>0</v>
      </c>
    </row>
    <row r="253" spans="1:107" x14ac:dyDescent="0.2">
      <c r="A253">
        <f>ROW(Source!A149)</f>
        <v>149</v>
      </c>
      <c r="B253">
        <v>16697019</v>
      </c>
      <c r="C253">
        <v>16697710</v>
      </c>
      <c r="D253">
        <v>15247905</v>
      </c>
      <c r="E253">
        <v>1</v>
      </c>
      <c r="F253">
        <v>1</v>
      </c>
      <c r="G253">
        <v>1</v>
      </c>
      <c r="H253">
        <v>2</v>
      </c>
      <c r="I253" t="s">
        <v>1131</v>
      </c>
      <c r="J253" t="s">
        <v>1132</v>
      </c>
      <c r="K253" t="s">
        <v>1133</v>
      </c>
      <c r="L253">
        <v>1368</v>
      </c>
      <c r="N253">
        <v>1011</v>
      </c>
      <c r="O253" t="s">
        <v>1014</v>
      </c>
      <c r="P253" t="s">
        <v>1014</v>
      </c>
      <c r="Q253">
        <v>1</v>
      </c>
      <c r="W253">
        <v>0</v>
      </c>
      <c r="X253">
        <v>1225731627</v>
      </c>
      <c r="Y253">
        <v>2.5000000000000001E-2</v>
      </c>
      <c r="AA253">
        <v>0</v>
      </c>
      <c r="AB253">
        <v>590.33000000000004</v>
      </c>
      <c r="AC253">
        <v>10.06</v>
      </c>
      <c r="AD253">
        <v>0</v>
      </c>
      <c r="AE253">
        <v>0</v>
      </c>
      <c r="AF253">
        <v>89.99</v>
      </c>
      <c r="AG253">
        <v>10.06</v>
      </c>
      <c r="AH253">
        <v>0</v>
      </c>
      <c r="AI253">
        <v>1</v>
      </c>
      <c r="AJ253">
        <v>6.56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0.02</v>
      </c>
      <c r="AU253" t="s">
        <v>38</v>
      </c>
      <c r="AV253">
        <v>0</v>
      </c>
      <c r="AW253">
        <v>2</v>
      </c>
      <c r="AX253">
        <v>16697721</v>
      </c>
      <c r="AY253">
        <v>1</v>
      </c>
      <c r="AZ253">
        <v>0</v>
      </c>
      <c r="BA253">
        <v>259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Y253*Source!I149</f>
        <v>0.13211000000000001</v>
      </c>
      <c r="CY253">
        <f>AB253</f>
        <v>590.33000000000004</v>
      </c>
      <c r="CZ253">
        <f>AF253</f>
        <v>89.99</v>
      </c>
      <c r="DA253">
        <f>AJ253</f>
        <v>6.56</v>
      </c>
      <c r="DB253">
        <f>ROUND((ROUND(AT253*CZ253,2)*1.25),2)</f>
        <v>2.25</v>
      </c>
      <c r="DC253">
        <f>ROUND((ROUND(AT253*AG253,2)*1.25),2)</f>
        <v>0.25</v>
      </c>
    </row>
    <row r="254" spans="1:107" x14ac:dyDescent="0.2">
      <c r="A254">
        <f>ROW(Source!A149)</f>
        <v>149</v>
      </c>
      <c r="B254">
        <v>16697019</v>
      </c>
      <c r="C254">
        <v>16697710</v>
      </c>
      <c r="D254">
        <v>15247974</v>
      </c>
      <c r="E254">
        <v>1</v>
      </c>
      <c r="F254">
        <v>1</v>
      </c>
      <c r="G254">
        <v>1</v>
      </c>
      <c r="H254">
        <v>2</v>
      </c>
      <c r="I254" t="s">
        <v>1022</v>
      </c>
      <c r="J254" t="s">
        <v>1023</v>
      </c>
      <c r="K254" t="s">
        <v>1024</v>
      </c>
      <c r="L254">
        <v>1368</v>
      </c>
      <c r="N254">
        <v>1011</v>
      </c>
      <c r="O254" t="s">
        <v>1014</v>
      </c>
      <c r="P254" t="s">
        <v>1014</v>
      </c>
      <c r="Q254">
        <v>1</v>
      </c>
      <c r="W254">
        <v>0</v>
      </c>
      <c r="X254">
        <v>1188625873</v>
      </c>
      <c r="Y254">
        <v>0.26250000000000001</v>
      </c>
      <c r="AA254">
        <v>0</v>
      </c>
      <c r="AB254">
        <v>205.07</v>
      </c>
      <c r="AC254">
        <v>13.5</v>
      </c>
      <c r="AD254">
        <v>0</v>
      </c>
      <c r="AE254">
        <v>0</v>
      </c>
      <c r="AF254">
        <v>31.26</v>
      </c>
      <c r="AG254">
        <v>13.5</v>
      </c>
      <c r="AH254">
        <v>0</v>
      </c>
      <c r="AI254">
        <v>1</v>
      </c>
      <c r="AJ254">
        <v>6.56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</v>
      </c>
      <c r="AT254">
        <v>0.21</v>
      </c>
      <c r="AU254" t="s">
        <v>38</v>
      </c>
      <c r="AV254">
        <v>0</v>
      </c>
      <c r="AW254">
        <v>2</v>
      </c>
      <c r="AX254">
        <v>16697722</v>
      </c>
      <c r="AY254">
        <v>1</v>
      </c>
      <c r="AZ254">
        <v>0</v>
      </c>
      <c r="BA254">
        <v>260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Y254*Source!I149</f>
        <v>1.3871549999999999</v>
      </c>
      <c r="CY254">
        <f>AB254</f>
        <v>205.07</v>
      </c>
      <c r="CZ254">
        <f>AF254</f>
        <v>31.26</v>
      </c>
      <c r="DA254">
        <f>AJ254</f>
        <v>6.56</v>
      </c>
      <c r="DB254">
        <f>ROUND((ROUND(AT254*CZ254,2)*1.25),2)</f>
        <v>8.1999999999999993</v>
      </c>
      <c r="DC254">
        <f>ROUND((ROUND(AT254*AG254,2)*1.25),2)</f>
        <v>3.55</v>
      </c>
    </row>
    <row r="255" spans="1:107" x14ac:dyDescent="0.2">
      <c r="A255">
        <f>ROW(Source!A149)</f>
        <v>149</v>
      </c>
      <c r="B255">
        <v>16697019</v>
      </c>
      <c r="C255">
        <v>16697710</v>
      </c>
      <c r="D255">
        <v>15248143</v>
      </c>
      <c r="E255">
        <v>1</v>
      </c>
      <c r="F255">
        <v>1</v>
      </c>
      <c r="G255">
        <v>1</v>
      </c>
      <c r="H255">
        <v>2</v>
      </c>
      <c r="I255" t="s">
        <v>1134</v>
      </c>
      <c r="J255" t="s">
        <v>1135</v>
      </c>
      <c r="K255" t="s">
        <v>1136</v>
      </c>
      <c r="L255">
        <v>1368</v>
      </c>
      <c r="N255">
        <v>1011</v>
      </c>
      <c r="O255" t="s">
        <v>1014</v>
      </c>
      <c r="P255" t="s">
        <v>1014</v>
      </c>
      <c r="Q255">
        <v>1</v>
      </c>
      <c r="W255">
        <v>0</v>
      </c>
      <c r="X255">
        <v>983187852</v>
      </c>
      <c r="Y255">
        <v>0.875</v>
      </c>
      <c r="AA255">
        <v>0</v>
      </c>
      <c r="AB255">
        <v>81.28</v>
      </c>
      <c r="AC255">
        <v>10.06</v>
      </c>
      <c r="AD255">
        <v>0</v>
      </c>
      <c r="AE255">
        <v>0</v>
      </c>
      <c r="AF255">
        <v>12.39</v>
      </c>
      <c r="AG255">
        <v>10.06</v>
      </c>
      <c r="AH255">
        <v>0</v>
      </c>
      <c r="AI255">
        <v>1</v>
      </c>
      <c r="AJ255">
        <v>6.56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0.7</v>
      </c>
      <c r="AU255" t="s">
        <v>38</v>
      </c>
      <c r="AV255">
        <v>0</v>
      </c>
      <c r="AW255">
        <v>2</v>
      </c>
      <c r="AX255">
        <v>16697723</v>
      </c>
      <c r="AY255">
        <v>1</v>
      </c>
      <c r="AZ255">
        <v>0</v>
      </c>
      <c r="BA255">
        <v>261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Y255*Source!I149</f>
        <v>4.62385</v>
      </c>
      <c r="CY255">
        <f>AB255</f>
        <v>81.28</v>
      </c>
      <c r="CZ255">
        <f>AF255</f>
        <v>12.39</v>
      </c>
      <c r="DA255">
        <f>AJ255</f>
        <v>6.56</v>
      </c>
      <c r="DB255">
        <f>ROUND((ROUND(AT255*CZ255,2)*1.25),2)</f>
        <v>10.84</v>
      </c>
      <c r="DC255">
        <f>ROUND((ROUND(AT255*AG255,2)*1.25),2)</f>
        <v>8.8000000000000007</v>
      </c>
    </row>
    <row r="256" spans="1:107" x14ac:dyDescent="0.2">
      <c r="A256">
        <f>ROW(Source!A149)</f>
        <v>149</v>
      </c>
      <c r="B256">
        <v>16697019</v>
      </c>
      <c r="C256">
        <v>16697710</v>
      </c>
      <c r="D256">
        <v>15167286</v>
      </c>
      <c r="E256">
        <v>1</v>
      </c>
      <c r="F256">
        <v>1</v>
      </c>
      <c r="G256">
        <v>1</v>
      </c>
      <c r="H256">
        <v>3</v>
      </c>
      <c r="I256" t="s">
        <v>1116</v>
      </c>
      <c r="J256" t="s">
        <v>1117</v>
      </c>
      <c r="K256" t="s">
        <v>1118</v>
      </c>
      <c r="L256">
        <v>1339</v>
      </c>
      <c r="N256">
        <v>1007</v>
      </c>
      <c r="O256" t="s">
        <v>249</v>
      </c>
      <c r="P256" t="s">
        <v>249</v>
      </c>
      <c r="Q256">
        <v>1</v>
      </c>
      <c r="W256">
        <v>0</v>
      </c>
      <c r="X256">
        <v>-1660354250</v>
      </c>
      <c r="Y256">
        <v>0.51</v>
      </c>
      <c r="AA256">
        <v>16.010000000000002</v>
      </c>
      <c r="AB256">
        <v>0</v>
      </c>
      <c r="AC256">
        <v>0</v>
      </c>
      <c r="AD256">
        <v>0</v>
      </c>
      <c r="AE256">
        <v>2.44</v>
      </c>
      <c r="AF256">
        <v>0</v>
      </c>
      <c r="AG256">
        <v>0</v>
      </c>
      <c r="AH256">
        <v>0</v>
      </c>
      <c r="AI256">
        <v>6.56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0.51</v>
      </c>
      <c r="AU256" t="s">
        <v>6</v>
      </c>
      <c r="AV256">
        <v>0</v>
      </c>
      <c r="AW256">
        <v>2</v>
      </c>
      <c r="AX256">
        <v>16697724</v>
      </c>
      <c r="AY256">
        <v>1</v>
      </c>
      <c r="AZ256">
        <v>0</v>
      </c>
      <c r="BA256">
        <v>262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Y256*Source!I149</f>
        <v>2.6950439999999998</v>
      </c>
      <c r="CY256">
        <f>AA256</f>
        <v>16.010000000000002</v>
      </c>
      <c r="CZ256">
        <f>AE256</f>
        <v>2.44</v>
      </c>
      <c r="DA256">
        <f>AI256</f>
        <v>6.56</v>
      </c>
      <c r="DB256">
        <f>ROUND(ROUND(AT256*CZ256,2),2)</f>
        <v>1.24</v>
      </c>
      <c r="DC256">
        <f>ROUND(ROUND(AT256*AG256,2),2)</f>
        <v>0</v>
      </c>
    </row>
    <row r="257" spans="1:107" x14ac:dyDescent="0.2">
      <c r="A257">
        <f>ROW(Source!A149)</f>
        <v>149</v>
      </c>
      <c r="B257">
        <v>16697019</v>
      </c>
      <c r="C257">
        <v>16697710</v>
      </c>
      <c r="D257">
        <v>15173003</v>
      </c>
      <c r="E257">
        <v>1</v>
      </c>
      <c r="F257">
        <v>1</v>
      </c>
      <c r="G257">
        <v>1</v>
      </c>
      <c r="H257">
        <v>3</v>
      </c>
      <c r="I257" t="s">
        <v>277</v>
      </c>
      <c r="J257" t="s">
        <v>280</v>
      </c>
      <c r="K257" t="s">
        <v>278</v>
      </c>
      <c r="L257">
        <v>1346</v>
      </c>
      <c r="N257">
        <v>1009</v>
      </c>
      <c r="O257" t="s">
        <v>279</v>
      </c>
      <c r="P257" t="s">
        <v>279</v>
      </c>
      <c r="Q257">
        <v>1</v>
      </c>
      <c r="W257">
        <v>0</v>
      </c>
      <c r="X257">
        <v>-60067644</v>
      </c>
      <c r="Y257">
        <v>850</v>
      </c>
      <c r="AA257">
        <v>13.58</v>
      </c>
      <c r="AB257">
        <v>0</v>
      </c>
      <c r="AC257">
        <v>0</v>
      </c>
      <c r="AD257">
        <v>0</v>
      </c>
      <c r="AE257">
        <v>2.0699999999999998</v>
      </c>
      <c r="AF257">
        <v>0</v>
      </c>
      <c r="AG257">
        <v>0</v>
      </c>
      <c r="AH257">
        <v>0</v>
      </c>
      <c r="AI257">
        <v>6.56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6</v>
      </c>
      <c r="AT257">
        <v>850</v>
      </c>
      <c r="AU257" t="s">
        <v>6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6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Y257*Source!I149</f>
        <v>4491.74</v>
      </c>
      <c r="CY257">
        <f>AA257</f>
        <v>13.58</v>
      </c>
      <c r="CZ257">
        <f>AE257</f>
        <v>2.0699999999999998</v>
      </c>
      <c r="DA257">
        <f>AI257</f>
        <v>6.56</v>
      </c>
      <c r="DB257">
        <f>ROUND(ROUND(AT257*CZ257,2),2)</f>
        <v>1759.5</v>
      </c>
      <c r="DC257">
        <f>ROUND(ROUND(AT257*AG257,2),2)</f>
        <v>0</v>
      </c>
    </row>
    <row r="258" spans="1:107" x14ac:dyDescent="0.2">
      <c r="A258">
        <f>ROW(Source!A149)</f>
        <v>149</v>
      </c>
      <c r="B258">
        <v>16697019</v>
      </c>
      <c r="C258">
        <v>16697710</v>
      </c>
      <c r="D258">
        <v>15203233</v>
      </c>
      <c r="E258">
        <v>1</v>
      </c>
      <c r="F258">
        <v>1</v>
      </c>
      <c r="G258">
        <v>1</v>
      </c>
      <c r="H258">
        <v>3</v>
      </c>
      <c r="I258" t="s">
        <v>282</v>
      </c>
      <c r="J258" t="s">
        <v>284</v>
      </c>
      <c r="K258" t="s">
        <v>283</v>
      </c>
      <c r="L258">
        <v>1348</v>
      </c>
      <c r="N258">
        <v>1009</v>
      </c>
      <c r="O258" t="s">
        <v>26</v>
      </c>
      <c r="P258" t="s">
        <v>26</v>
      </c>
      <c r="Q258">
        <v>1000</v>
      </c>
      <c r="W258">
        <v>0</v>
      </c>
      <c r="X258">
        <v>-1919714308</v>
      </c>
      <c r="Y258">
        <v>1.2999999999999999E-2</v>
      </c>
      <c r="AA258">
        <v>120639.45</v>
      </c>
      <c r="AB258">
        <v>0</v>
      </c>
      <c r="AC258">
        <v>0</v>
      </c>
      <c r="AD258">
        <v>0</v>
      </c>
      <c r="AE258">
        <v>18390.16</v>
      </c>
      <c r="AF258">
        <v>0</v>
      </c>
      <c r="AG258">
        <v>0</v>
      </c>
      <c r="AH258">
        <v>0</v>
      </c>
      <c r="AI258">
        <v>6.56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6</v>
      </c>
      <c r="AT258">
        <v>1.2999999999999999E-2</v>
      </c>
      <c r="AU258" t="s">
        <v>6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Y258*Source!I149</f>
        <v>6.86972E-2</v>
      </c>
      <c r="CY258">
        <f>AA258</f>
        <v>120639.45</v>
      </c>
      <c r="CZ258">
        <f>AE258</f>
        <v>18390.16</v>
      </c>
      <c r="DA258">
        <f>AI258</f>
        <v>6.56</v>
      </c>
      <c r="DB258">
        <f>ROUND(ROUND(AT258*CZ258,2),2)</f>
        <v>239.07</v>
      </c>
      <c r="DC258">
        <f>ROUND(ROUND(AT258*AG258,2),2)</f>
        <v>0</v>
      </c>
    </row>
    <row r="259" spans="1:107" x14ac:dyDescent="0.2">
      <c r="A259">
        <f>ROW(Source!A154)</f>
        <v>154</v>
      </c>
      <c r="B259">
        <v>16697018</v>
      </c>
      <c r="C259">
        <v>16697729</v>
      </c>
      <c r="D259">
        <v>15430767</v>
      </c>
      <c r="E259">
        <v>1</v>
      </c>
      <c r="F259">
        <v>1</v>
      </c>
      <c r="G259">
        <v>1</v>
      </c>
      <c r="H259">
        <v>1</v>
      </c>
      <c r="I259" t="s">
        <v>1008</v>
      </c>
      <c r="J259" t="s">
        <v>6</v>
      </c>
      <c r="K259" t="s">
        <v>1009</v>
      </c>
      <c r="L259">
        <v>1191</v>
      </c>
      <c r="N259">
        <v>1013</v>
      </c>
      <c r="O259" t="s">
        <v>1010</v>
      </c>
      <c r="P259" t="s">
        <v>1010</v>
      </c>
      <c r="Q259">
        <v>1</v>
      </c>
      <c r="W259">
        <v>0</v>
      </c>
      <c r="X259">
        <v>-400197608</v>
      </c>
      <c r="Y259">
        <v>35.65</v>
      </c>
      <c r="AA259">
        <v>0</v>
      </c>
      <c r="AB259">
        <v>0</v>
      </c>
      <c r="AC259">
        <v>0</v>
      </c>
      <c r="AD259">
        <v>8.5299999999999994</v>
      </c>
      <c r="AE259">
        <v>0</v>
      </c>
      <c r="AF259">
        <v>0</v>
      </c>
      <c r="AG259">
        <v>0</v>
      </c>
      <c r="AH259">
        <v>8.5299999999999994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3.1</v>
      </c>
      <c r="AU259" t="s">
        <v>291</v>
      </c>
      <c r="AV259">
        <v>1</v>
      </c>
      <c r="AW259">
        <v>2</v>
      </c>
      <c r="AX259">
        <v>16697737</v>
      </c>
      <c r="AY259">
        <v>1</v>
      </c>
      <c r="AZ259">
        <v>0</v>
      </c>
      <c r="BA259">
        <v>265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Y259*Source!I154</f>
        <v>188.38885999999999</v>
      </c>
      <c r="CY259">
        <f>AD259</f>
        <v>8.5299999999999994</v>
      </c>
      <c r="CZ259">
        <f>AH259</f>
        <v>8.5299999999999994</v>
      </c>
      <c r="DA259">
        <f>AL259</f>
        <v>1</v>
      </c>
      <c r="DB259">
        <f>ROUND(((ROUND(AT259*CZ259,2)*1.15)*10),2)</f>
        <v>304.06</v>
      </c>
      <c r="DC259">
        <f>ROUND(((ROUND(AT259*AG259,2)*1.15)*10),2)</f>
        <v>0</v>
      </c>
    </row>
    <row r="260" spans="1:107" x14ac:dyDescent="0.2">
      <c r="A260">
        <f>ROW(Source!A154)</f>
        <v>154</v>
      </c>
      <c r="B260">
        <v>16697018</v>
      </c>
      <c r="C260">
        <v>16697729</v>
      </c>
      <c r="D260">
        <v>15430395</v>
      </c>
      <c r="E260">
        <v>1</v>
      </c>
      <c r="F260">
        <v>1</v>
      </c>
      <c r="G260">
        <v>1</v>
      </c>
      <c r="H260">
        <v>1</v>
      </c>
      <c r="I260" t="s">
        <v>1020</v>
      </c>
      <c r="J260" t="s">
        <v>6</v>
      </c>
      <c r="K260" t="s">
        <v>1021</v>
      </c>
      <c r="L260">
        <v>1191</v>
      </c>
      <c r="N260">
        <v>1013</v>
      </c>
      <c r="O260" t="s">
        <v>1010</v>
      </c>
      <c r="P260" t="s">
        <v>1010</v>
      </c>
      <c r="Q260">
        <v>1</v>
      </c>
      <c r="W260">
        <v>0</v>
      </c>
      <c r="X260">
        <v>-1417349443</v>
      </c>
      <c r="Y260">
        <v>0.09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0.09</v>
      </c>
      <c r="AU260" t="s">
        <v>6</v>
      </c>
      <c r="AV260">
        <v>2</v>
      </c>
      <c r="AW260">
        <v>2</v>
      </c>
      <c r="AX260">
        <v>16697738</v>
      </c>
      <c r="AY260">
        <v>1</v>
      </c>
      <c r="AZ260">
        <v>2048</v>
      </c>
      <c r="BA260">
        <v>266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Y260*Source!I154</f>
        <v>0.47559599999999996</v>
      </c>
      <c r="CY260">
        <f>AD260</f>
        <v>0</v>
      </c>
      <c r="CZ260">
        <f>AH260</f>
        <v>0</v>
      </c>
      <c r="DA260">
        <f>AL260</f>
        <v>1</v>
      </c>
      <c r="DB260">
        <f>ROUND(ROUND(AT260*CZ260,2),2)</f>
        <v>0</v>
      </c>
      <c r="DC260">
        <f>ROUND(ROUND(AT260*AG260,2),2)</f>
        <v>0</v>
      </c>
    </row>
    <row r="261" spans="1:107" x14ac:dyDescent="0.2">
      <c r="A261">
        <f>ROW(Source!A154)</f>
        <v>154</v>
      </c>
      <c r="B261">
        <v>16697018</v>
      </c>
      <c r="C261">
        <v>16697729</v>
      </c>
      <c r="D261">
        <v>15247905</v>
      </c>
      <c r="E261">
        <v>1</v>
      </c>
      <c r="F261">
        <v>1</v>
      </c>
      <c r="G261">
        <v>1</v>
      </c>
      <c r="H261">
        <v>2</v>
      </c>
      <c r="I261" t="s">
        <v>1131</v>
      </c>
      <c r="J261" t="s">
        <v>1132</v>
      </c>
      <c r="K261" t="s">
        <v>1133</v>
      </c>
      <c r="L261">
        <v>1368</v>
      </c>
      <c r="N261">
        <v>1011</v>
      </c>
      <c r="O261" t="s">
        <v>1014</v>
      </c>
      <c r="P261" t="s">
        <v>1014</v>
      </c>
      <c r="Q261">
        <v>1</v>
      </c>
      <c r="W261">
        <v>0</v>
      </c>
      <c r="X261">
        <v>1225731627</v>
      </c>
      <c r="Y261">
        <v>2.5000000000000001E-2</v>
      </c>
      <c r="AA261">
        <v>0</v>
      </c>
      <c r="AB261">
        <v>89.99</v>
      </c>
      <c r="AC261">
        <v>10.06</v>
      </c>
      <c r="AD261">
        <v>0</v>
      </c>
      <c r="AE261">
        <v>0</v>
      </c>
      <c r="AF261">
        <v>89.99</v>
      </c>
      <c r="AG261">
        <v>10.06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2E-3</v>
      </c>
      <c r="AU261" t="s">
        <v>290</v>
      </c>
      <c r="AV261">
        <v>0</v>
      </c>
      <c r="AW261">
        <v>2</v>
      </c>
      <c r="AX261">
        <v>16697739</v>
      </c>
      <c r="AY261">
        <v>1</v>
      </c>
      <c r="AZ261">
        <v>0</v>
      </c>
      <c r="BA261">
        <v>267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Y261*Source!I154</f>
        <v>0.13211000000000001</v>
      </c>
      <c r="CY261">
        <f>AB261</f>
        <v>89.99</v>
      </c>
      <c r="CZ261">
        <f>AF261</f>
        <v>89.99</v>
      </c>
      <c r="DA261">
        <f>AJ261</f>
        <v>1</v>
      </c>
      <c r="DB261">
        <f>ROUND(((ROUND(AT261*CZ261,2)*1.25)*10),2)</f>
        <v>2.25</v>
      </c>
      <c r="DC261">
        <f>ROUND(((ROUND(AT261*AG261,2)*1.25)*10),2)</f>
        <v>0.25</v>
      </c>
    </row>
    <row r="262" spans="1:107" x14ac:dyDescent="0.2">
      <c r="A262">
        <f>ROW(Source!A154)</f>
        <v>154</v>
      </c>
      <c r="B262">
        <v>16697018</v>
      </c>
      <c r="C262">
        <v>16697729</v>
      </c>
      <c r="D262">
        <v>15247974</v>
      </c>
      <c r="E262">
        <v>1</v>
      </c>
      <c r="F262">
        <v>1</v>
      </c>
      <c r="G262">
        <v>1</v>
      </c>
      <c r="H262">
        <v>2</v>
      </c>
      <c r="I262" t="s">
        <v>1022</v>
      </c>
      <c r="J262" t="s">
        <v>1023</v>
      </c>
      <c r="K262" t="s">
        <v>1024</v>
      </c>
      <c r="L262">
        <v>1368</v>
      </c>
      <c r="N262">
        <v>1011</v>
      </c>
      <c r="O262" t="s">
        <v>1014</v>
      </c>
      <c r="P262" t="s">
        <v>1014</v>
      </c>
      <c r="Q262">
        <v>1</v>
      </c>
      <c r="W262">
        <v>0</v>
      </c>
      <c r="X262">
        <v>1188625873</v>
      </c>
      <c r="Y262">
        <v>0.25</v>
      </c>
      <c r="AA262">
        <v>0</v>
      </c>
      <c r="AB262">
        <v>31.26</v>
      </c>
      <c r="AC262">
        <v>13.5</v>
      </c>
      <c r="AD262">
        <v>0</v>
      </c>
      <c r="AE262">
        <v>0</v>
      </c>
      <c r="AF262">
        <v>31.26</v>
      </c>
      <c r="AG262">
        <v>13.5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0.02</v>
      </c>
      <c r="AU262" t="s">
        <v>290</v>
      </c>
      <c r="AV262">
        <v>0</v>
      </c>
      <c r="AW262">
        <v>2</v>
      </c>
      <c r="AX262">
        <v>16697740</v>
      </c>
      <c r="AY262">
        <v>1</v>
      </c>
      <c r="AZ262">
        <v>0</v>
      </c>
      <c r="BA262">
        <v>268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Y262*Source!I154</f>
        <v>1.3210999999999999</v>
      </c>
      <c r="CY262">
        <f>AB262</f>
        <v>31.26</v>
      </c>
      <c r="CZ262">
        <f>AF262</f>
        <v>31.26</v>
      </c>
      <c r="DA262">
        <f>AJ262</f>
        <v>1</v>
      </c>
      <c r="DB262">
        <f>ROUND(((ROUND(AT262*CZ262,2)*1.25)*10),2)</f>
        <v>7.88</v>
      </c>
      <c r="DC262">
        <f>ROUND(((ROUND(AT262*AG262,2)*1.25)*10),2)</f>
        <v>3.38</v>
      </c>
    </row>
    <row r="263" spans="1:107" x14ac:dyDescent="0.2">
      <c r="A263">
        <f>ROW(Source!A154)</f>
        <v>154</v>
      </c>
      <c r="B263">
        <v>16697018</v>
      </c>
      <c r="C263">
        <v>16697729</v>
      </c>
      <c r="D263">
        <v>15248143</v>
      </c>
      <c r="E263">
        <v>1</v>
      </c>
      <c r="F263">
        <v>1</v>
      </c>
      <c r="G263">
        <v>1</v>
      </c>
      <c r="H263">
        <v>2</v>
      </c>
      <c r="I263" t="s">
        <v>1134</v>
      </c>
      <c r="J263" t="s">
        <v>1135</v>
      </c>
      <c r="K263" t="s">
        <v>1136</v>
      </c>
      <c r="L263">
        <v>1368</v>
      </c>
      <c r="N263">
        <v>1011</v>
      </c>
      <c r="O263" t="s">
        <v>1014</v>
      </c>
      <c r="P263" t="s">
        <v>1014</v>
      </c>
      <c r="Q263">
        <v>1</v>
      </c>
      <c r="W263">
        <v>0</v>
      </c>
      <c r="X263">
        <v>983187852</v>
      </c>
      <c r="Y263">
        <v>0.87500000000000011</v>
      </c>
      <c r="AA263">
        <v>0</v>
      </c>
      <c r="AB263">
        <v>12.39</v>
      </c>
      <c r="AC263">
        <v>10.06</v>
      </c>
      <c r="AD263">
        <v>0</v>
      </c>
      <c r="AE263">
        <v>0</v>
      </c>
      <c r="AF263">
        <v>12.39</v>
      </c>
      <c r="AG263">
        <v>10.06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7.0000000000000007E-2</v>
      </c>
      <c r="AU263" t="s">
        <v>290</v>
      </c>
      <c r="AV263">
        <v>0</v>
      </c>
      <c r="AW263">
        <v>2</v>
      </c>
      <c r="AX263">
        <v>16697741</v>
      </c>
      <c r="AY263">
        <v>1</v>
      </c>
      <c r="AZ263">
        <v>0</v>
      </c>
      <c r="BA263">
        <v>269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Y263*Source!I154</f>
        <v>4.62385</v>
      </c>
      <c r="CY263">
        <f>AB263</f>
        <v>12.39</v>
      </c>
      <c r="CZ263">
        <f>AF263</f>
        <v>12.39</v>
      </c>
      <c r="DA263">
        <f>AJ263</f>
        <v>1</v>
      </c>
      <c r="DB263">
        <f>ROUND(((ROUND(AT263*CZ263,2)*1.25)*10),2)</f>
        <v>10.88</v>
      </c>
      <c r="DC263">
        <f>ROUND(((ROUND(AT263*AG263,2)*1.25)*10),2)</f>
        <v>8.75</v>
      </c>
    </row>
    <row r="264" spans="1:107" x14ac:dyDescent="0.2">
      <c r="A264">
        <f>ROW(Source!A154)</f>
        <v>154</v>
      </c>
      <c r="B264">
        <v>16697018</v>
      </c>
      <c r="C264">
        <v>16697729</v>
      </c>
      <c r="D264">
        <v>15167286</v>
      </c>
      <c r="E264">
        <v>1</v>
      </c>
      <c r="F264">
        <v>1</v>
      </c>
      <c r="G264">
        <v>1</v>
      </c>
      <c r="H264">
        <v>3</v>
      </c>
      <c r="I264" t="s">
        <v>1116</v>
      </c>
      <c r="J264" t="s">
        <v>1117</v>
      </c>
      <c r="K264" t="s">
        <v>1118</v>
      </c>
      <c r="L264">
        <v>1339</v>
      </c>
      <c r="N264">
        <v>1007</v>
      </c>
      <c r="O264" t="s">
        <v>249</v>
      </c>
      <c r="P264" t="s">
        <v>249</v>
      </c>
      <c r="Q264">
        <v>1</v>
      </c>
      <c r="W264">
        <v>0</v>
      </c>
      <c r="X264">
        <v>-1660354250</v>
      </c>
      <c r="Y264">
        <v>0.51</v>
      </c>
      <c r="AA264">
        <v>2.44</v>
      </c>
      <c r="AB264">
        <v>0</v>
      </c>
      <c r="AC264">
        <v>0</v>
      </c>
      <c r="AD264">
        <v>0</v>
      </c>
      <c r="AE264">
        <v>2.44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5.0999999999999997E-2</v>
      </c>
      <c r="AU264" t="s">
        <v>289</v>
      </c>
      <c r="AV264">
        <v>0</v>
      </c>
      <c r="AW264">
        <v>2</v>
      </c>
      <c r="AX264">
        <v>16697742</v>
      </c>
      <c r="AY264">
        <v>1</v>
      </c>
      <c r="AZ264">
        <v>0</v>
      </c>
      <c r="BA264">
        <v>270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Y264*Source!I154</f>
        <v>2.6950439999999998</v>
      </c>
      <c r="CY264">
        <f>AA264</f>
        <v>2.44</v>
      </c>
      <c r="CZ264">
        <f>AE264</f>
        <v>2.44</v>
      </c>
      <c r="DA264">
        <f>AI264</f>
        <v>1</v>
      </c>
      <c r="DB264">
        <f>ROUND((ROUND(AT264*CZ264,2)*10),2)</f>
        <v>1.2</v>
      </c>
      <c r="DC264">
        <f>ROUND((ROUND(AT264*AG264,2)*10),2)</f>
        <v>0</v>
      </c>
    </row>
    <row r="265" spans="1:107" x14ac:dyDescent="0.2">
      <c r="A265">
        <f>ROW(Source!A154)</f>
        <v>154</v>
      </c>
      <c r="B265">
        <v>16697018</v>
      </c>
      <c r="C265">
        <v>16697729</v>
      </c>
      <c r="D265">
        <v>15173003</v>
      </c>
      <c r="E265">
        <v>1</v>
      </c>
      <c r="F265">
        <v>1</v>
      </c>
      <c r="G265">
        <v>1</v>
      </c>
      <c r="H265">
        <v>3</v>
      </c>
      <c r="I265" t="s">
        <v>277</v>
      </c>
      <c r="J265" t="s">
        <v>280</v>
      </c>
      <c r="K265" t="s">
        <v>278</v>
      </c>
      <c r="L265">
        <v>1346</v>
      </c>
      <c r="N265">
        <v>1009</v>
      </c>
      <c r="O265" t="s">
        <v>279</v>
      </c>
      <c r="P265" t="s">
        <v>279</v>
      </c>
      <c r="Q265">
        <v>1</v>
      </c>
      <c r="W265">
        <v>0</v>
      </c>
      <c r="X265">
        <v>-60067644</v>
      </c>
      <c r="Y265">
        <v>850</v>
      </c>
      <c r="AA265">
        <v>2.0699999999999998</v>
      </c>
      <c r="AB265">
        <v>0</v>
      </c>
      <c r="AC265">
        <v>0</v>
      </c>
      <c r="AD265">
        <v>0</v>
      </c>
      <c r="AE265">
        <v>2.0699999999999998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0</v>
      </c>
      <c r="AP265">
        <v>1</v>
      </c>
      <c r="AQ265">
        <v>0</v>
      </c>
      <c r="AR265">
        <v>0</v>
      </c>
      <c r="AS265" t="s">
        <v>6</v>
      </c>
      <c r="AT265">
        <v>85</v>
      </c>
      <c r="AU265" t="s">
        <v>289</v>
      </c>
      <c r="AV265">
        <v>0</v>
      </c>
      <c r="AW265">
        <v>1</v>
      </c>
      <c r="AX265">
        <v>-1</v>
      </c>
      <c r="AY265">
        <v>0</v>
      </c>
      <c r="AZ265">
        <v>0</v>
      </c>
      <c r="BA265" t="s">
        <v>6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Y265*Source!I154</f>
        <v>4491.74</v>
      </c>
      <c r="CY265">
        <f>AA265</f>
        <v>2.0699999999999998</v>
      </c>
      <c r="CZ265">
        <f>AE265</f>
        <v>2.0699999999999998</v>
      </c>
      <c r="DA265">
        <f>AI265</f>
        <v>1</v>
      </c>
      <c r="DB265">
        <f>ROUND((ROUND(AT265*CZ265,2)*10),2)</f>
        <v>1759.5</v>
      </c>
      <c r="DC265">
        <f>ROUND((ROUND(AT265*AG265,2)*10),2)</f>
        <v>0</v>
      </c>
    </row>
    <row r="266" spans="1:107" x14ac:dyDescent="0.2">
      <c r="A266">
        <f>ROW(Source!A155)</f>
        <v>155</v>
      </c>
      <c r="B266">
        <v>16697019</v>
      </c>
      <c r="C266">
        <v>16697729</v>
      </c>
      <c r="D266">
        <v>15430767</v>
      </c>
      <c r="E266">
        <v>1</v>
      </c>
      <c r="F266">
        <v>1</v>
      </c>
      <c r="G266">
        <v>1</v>
      </c>
      <c r="H266">
        <v>1</v>
      </c>
      <c r="I266" t="s">
        <v>1008</v>
      </c>
      <c r="J266" t="s">
        <v>6</v>
      </c>
      <c r="K266" t="s">
        <v>1009</v>
      </c>
      <c r="L266">
        <v>1191</v>
      </c>
      <c r="N266">
        <v>1013</v>
      </c>
      <c r="O266" t="s">
        <v>1010</v>
      </c>
      <c r="P266" t="s">
        <v>1010</v>
      </c>
      <c r="Q266">
        <v>1</v>
      </c>
      <c r="W266">
        <v>0</v>
      </c>
      <c r="X266">
        <v>-400197608</v>
      </c>
      <c r="Y266">
        <v>35.65</v>
      </c>
      <c r="AA266">
        <v>0</v>
      </c>
      <c r="AB266">
        <v>0</v>
      </c>
      <c r="AC266">
        <v>0</v>
      </c>
      <c r="AD266">
        <v>55.96</v>
      </c>
      <c r="AE266">
        <v>0</v>
      </c>
      <c r="AF266">
        <v>0</v>
      </c>
      <c r="AG266">
        <v>0</v>
      </c>
      <c r="AH266">
        <v>8.5299999999999994</v>
      </c>
      <c r="AI266">
        <v>1</v>
      </c>
      <c r="AJ266">
        <v>1</v>
      </c>
      <c r="AK266">
        <v>1</v>
      </c>
      <c r="AL266">
        <v>6.56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3.1</v>
      </c>
      <c r="AU266" t="s">
        <v>291</v>
      </c>
      <c r="AV266">
        <v>1</v>
      </c>
      <c r="AW266">
        <v>2</v>
      </c>
      <c r="AX266">
        <v>16697737</v>
      </c>
      <c r="AY266">
        <v>1</v>
      </c>
      <c r="AZ266">
        <v>0</v>
      </c>
      <c r="BA266">
        <v>272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Y266*Source!I155</f>
        <v>188.38885999999999</v>
      </c>
      <c r="CY266">
        <f>AD266</f>
        <v>55.96</v>
      </c>
      <c r="CZ266">
        <f>AH266</f>
        <v>8.5299999999999994</v>
      </c>
      <c r="DA266">
        <f>AL266</f>
        <v>6.56</v>
      </c>
      <c r="DB266">
        <f>ROUND(((ROUND(AT266*CZ266,2)*1.15)*10),2)</f>
        <v>304.06</v>
      </c>
      <c r="DC266">
        <f>ROUND(((ROUND(AT266*AG266,2)*1.15)*10),2)</f>
        <v>0</v>
      </c>
    </row>
    <row r="267" spans="1:107" x14ac:dyDescent="0.2">
      <c r="A267">
        <f>ROW(Source!A155)</f>
        <v>155</v>
      </c>
      <c r="B267">
        <v>16697019</v>
      </c>
      <c r="C267">
        <v>16697729</v>
      </c>
      <c r="D267">
        <v>15430395</v>
      </c>
      <c r="E267">
        <v>1</v>
      </c>
      <c r="F267">
        <v>1</v>
      </c>
      <c r="G267">
        <v>1</v>
      </c>
      <c r="H267">
        <v>1</v>
      </c>
      <c r="I267" t="s">
        <v>1020</v>
      </c>
      <c r="J267" t="s">
        <v>6</v>
      </c>
      <c r="K267" t="s">
        <v>1021</v>
      </c>
      <c r="L267">
        <v>1191</v>
      </c>
      <c r="N267">
        <v>1013</v>
      </c>
      <c r="O267" t="s">
        <v>1010</v>
      </c>
      <c r="P267" t="s">
        <v>1010</v>
      </c>
      <c r="Q267">
        <v>1</v>
      </c>
      <c r="W267">
        <v>0</v>
      </c>
      <c r="X267">
        <v>-1417349443</v>
      </c>
      <c r="Y267">
        <v>0.09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6.56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0.09</v>
      </c>
      <c r="AU267" t="s">
        <v>6</v>
      </c>
      <c r="AV267">
        <v>2</v>
      </c>
      <c r="AW267">
        <v>2</v>
      </c>
      <c r="AX267">
        <v>16697738</v>
      </c>
      <c r="AY267">
        <v>1</v>
      </c>
      <c r="AZ267">
        <v>2048</v>
      </c>
      <c r="BA267">
        <v>273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Y267*Source!I155</f>
        <v>0.47559599999999996</v>
      </c>
      <c r="CY267">
        <f>AD267</f>
        <v>0</v>
      </c>
      <c r="CZ267">
        <f>AH267</f>
        <v>0</v>
      </c>
      <c r="DA267">
        <f>AL267</f>
        <v>1</v>
      </c>
      <c r="DB267">
        <f>ROUND(ROUND(AT267*CZ267,2),2)</f>
        <v>0</v>
      </c>
      <c r="DC267">
        <f>ROUND(ROUND(AT267*AG267,2),2)</f>
        <v>0</v>
      </c>
    </row>
    <row r="268" spans="1:107" x14ac:dyDescent="0.2">
      <c r="A268">
        <f>ROW(Source!A155)</f>
        <v>155</v>
      </c>
      <c r="B268">
        <v>16697019</v>
      </c>
      <c r="C268">
        <v>16697729</v>
      </c>
      <c r="D268">
        <v>15247905</v>
      </c>
      <c r="E268">
        <v>1</v>
      </c>
      <c r="F268">
        <v>1</v>
      </c>
      <c r="G268">
        <v>1</v>
      </c>
      <c r="H268">
        <v>2</v>
      </c>
      <c r="I268" t="s">
        <v>1131</v>
      </c>
      <c r="J268" t="s">
        <v>1132</v>
      </c>
      <c r="K268" t="s">
        <v>1133</v>
      </c>
      <c r="L268">
        <v>1368</v>
      </c>
      <c r="N268">
        <v>1011</v>
      </c>
      <c r="O268" t="s">
        <v>1014</v>
      </c>
      <c r="P268" t="s">
        <v>1014</v>
      </c>
      <c r="Q268">
        <v>1</v>
      </c>
      <c r="W268">
        <v>0</v>
      </c>
      <c r="X268">
        <v>1225731627</v>
      </c>
      <c r="Y268">
        <v>2.5000000000000001E-2</v>
      </c>
      <c r="AA268">
        <v>0</v>
      </c>
      <c r="AB268">
        <v>590.33000000000004</v>
      </c>
      <c r="AC268">
        <v>10.06</v>
      </c>
      <c r="AD268">
        <v>0</v>
      </c>
      <c r="AE268">
        <v>0</v>
      </c>
      <c r="AF268">
        <v>89.99</v>
      </c>
      <c r="AG268">
        <v>10.06</v>
      </c>
      <c r="AH268">
        <v>0</v>
      </c>
      <c r="AI268">
        <v>1</v>
      </c>
      <c r="AJ268">
        <v>6.56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2E-3</v>
      </c>
      <c r="AU268" t="s">
        <v>290</v>
      </c>
      <c r="AV268">
        <v>0</v>
      </c>
      <c r="AW268">
        <v>2</v>
      </c>
      <c r="AX268">
        <v>16697739</v>
      </c>
      <c r="AY268">
        <v>1</v>
      </c>
      <c r="AZ268">
        <v>0</v>
      </c>
      <c r="BA268">
        <v>274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Y268*Source!I155</f>
        <v>0.13211000000000001</v>
      </c>
      <c r="CY268">
        <f>AB268</f>
        <v>590.33000000000004</v>
      </c>
      <c r="CZ268">
        <f>AF268</f>
        <v>89.99</v>
      </c>
      <c r="DA268">
        <f>AJ268</f>
        <v>6.56</v>
      </c>
      <c r="DB268">
        <f>ROUND(((ROUND(AT268*CZ268,2)*1.25)*10),2)</f>
        <v>2.25</v>
      </c>
      <c r="DC268">
        <f>ROUND(((ROUND(AT268*AG268,2)*1.25)*10),2)</f>
        <v>0.25</v>
      </c>
    </row>
    <row r="269" spans="1:107" x14ac:dyDescent="0.2">
      <c r="A269">
        <f>ROW(Source!A155)</f>
        <v>155</v>
      </c>
      <c r="B269">
        <v>16697019</v>
      </c>
      <c r="C269">
        <v>16697729</v>
      </c>
      <c r="D269">
        <v>15247974</v>
      </c>
      <c r="E269">
        <v>1</v>
      </c>
      <c r="F269">
        <v>1</v>
      </c>
      <c r="G269">
        <v>1</v>
      </c>
      <c r="H269">
        <v>2</v>
      </c>
      <c r="I269" t="s">
        <v>1022</v>
      </c>
      <c r="J269" t="s">
        <v>1023</v>
      </c>
      <c r="K269" t="s">
        <v>1024</v>
      </c>
      <c r="L269">
        <v>1368</v>
      </c>
      <c r="N269">
        <v>1011</v>
      </c>
      <c r="O269" t="s">
        <v>1014</v>
      </c>
      <c r="P269" t="s">
        <v>1014</v>
      </c>
      <c r="Q269">
        <v>1</v>
      </c>
      <c r="W269">
        <v>0</v>
      </c>
      <c r="X269">
        <v>1188625873</v>
      </c>
      <c r="Y269">
        <v>0.25</v>
      </c>
      <c r="AA269">
        <v>0</v>
      </c>
      <c r="AB269">
        <v>205.07</v>
      </c>
      <c r="AC269">
        <v>13.5</v>
      </c>
      <c r="AD269">
        <v>0</v>
      </c>
      <c r="AE269">
        <v>0</v>
      </c>
      <c r="AF269">
        <v>31.26</v>
      </c>
      <c r="AG269">
        <v>13.5</v>
      </c>
      <c r="AH269">
        <v>0</v>
      </c>
      <c r="AI269">
        <v>1</v>
      </c>
      <c r="AJ269">
        <v>6.56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0.02</v>
      </c>
      <c r="AU269" t="s">
        <v>290</v>
      </c>
      <c r="AV269">
        <v>0</v>
      </c>
      <c r="AW269">
        <v>2</v>
      </c>
      <c r="AX269">
        <v>16697740</v>
      </c>
      <c r="AY269">
        <v>1</v>
      </c>
      <c r="AZ269">
        <v>0</v>
      </c>
      <c r="BA269">
        <v>275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Y269*Source!I155</f>
        <v>1.3210999999999999</v>
      </c>
      <c r="CY269">
        <f>AB269</f>
        <v>205.07</v>
      </c>
      <c r="CZ269">
        <f>AF269</f>
        <v>31.26</v>
      </c>
      <c r="DA269">
        <f>AJ269</f>
        <v>6.56</v>
      </c>
      <c r="DB269">
        <f>ROUND(((ROUND(AT269*CZ269,2)*1.25)*10),2)</f>
        <v>7.88</v>
      </c>
      <c r="DC269">
        <f>ROUND(((ROUND(AT269*AG269,2)*1.25)*10),2)</f>
        <v>3.38</v>
      </c>
    </row>
    <row r="270" spans="1:107" x14ac:dyDescent="0.2">
      <c r="A270">
        <f>ROW(Source!A155)</f>
        <v>155</v>
      </c>
      <c r="B270">
        <v>16697019</v>
      </c>
      <c r="C270">
        <v>16697729</v>
      </c>
      <c r="D270">
        <v>15248143</v>
      </c>
      <c r="E270">
        <v>1</v>
      </c>
      <c r="F270">
        <v>1</v>
      </c>
      <c r="G270">
        <v>1</v>
      </c>
      <c r="H270">
        <v>2</v>
      </c>
      <c r="I270" t="s">
        <v>1134</v>
      </c>
      <c r="J270" t="s">
        <v>1135</v>
      </c>
      <c r="K270" t="s">
        <v>1136</v>
      </c>
      <c r="L270">
        <v>1368</v>
      </c>
      <c r="N270">
        <v>1011</v>
      </c>
      <c r="O270" t="s">
        <v>1014</v>
      </c>
      <c r="P270" t="s">
        <v>1014</v>
      </c>
      <c r="Q270">
        <v>1</v>
      </c>
      <c r="W270">
        <v>0</v>
      </c>
      <c r="X270">
        <v>983187852</v>
      </c>
      <c r="Y270">
        <v>0.87500000000000011</v>
      </c>
      <c r="AA270">
        <v>0</v>
      </c>
      <c r="AB270">
        <v>81.28</v>
      </c>
      <c r="AC270">
        <v>10.06</v>
      </c>
      <c r="AD270">
        <v>0</v>
      </c>
      <c r="AE270">
        <v>0</v>
      </c>
      <c r="AF270">
        <v>12.39</v>
      </c>
      <c r="AG270">
        <v>10.06</v>
      </c>
      <c r="AH270">
        <v>0</v>
      </c>
      <c r="AI270">
        <v>1</v>
      </c>
      <c r="AJ270">
        <v>6.56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</v>
      </c>
      <c r="AT270">
        <v>7.0000000000000007E-2</v>
      </c>
      <c r="AU270" t="s">
        <v>290</v>
      </c>
      <c r="AV270">
        <v>0</v>
      </c>
      <c r="AW270">
        <v>2</v>
      </c>
      <c r="AX270">
        <v>16697741</v>
      </c>
      <c r="AY270">
        <v>1</v>
      </c>
      <c r="AZ270">
        <v>0</v>
      </c>
      <c r="BA270">
        <v>276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Y270*Source!I155</f>
        <v>4.62385</v>
      </c>
      <c r="CY270">
        <f>AB270</f>
        <v>81.28</v>
      </c>
      <c r="CZ270">
        <f>AF270</f>
        <v>12.39</v>
      </c>
      <c r="DA270">
        <f>AJ270</f>
        <v>6.56</v>
      </c>
      <c r="DB270">
        <f>ROUND(((ROUND(AT270*CZ270,2)*1.25)*10),2)</f>
        <v>10.88</v>
      </c>
      <c r="DC270">
        <f>ROUND(((ROUND(AT270*AG270,2)*1.25)*10),2)</f>
        <v>8.75</v>
      </c>
    </row>
    <row r="271" spans="1:107" x14ac:dyDescent="0.2">
      <c r="A271">
        <f>ROW(Source!A155)</f>
        <v>155</v>
      </c>
      <c r="B271">
        <v>16697019</v>
      </c>
      <c r="C271">
        <v>16697729</v>
      </c>
      <c r="D271">
        <v>15167286</v>
      </c>
      <c r="E271">
        <v>1</v>
      </c>
      <c r="F271">
        <v>1</v>
      </c>
      <c r="G271">
        <v>1</v>
      </c>
      <c r="H271">
        <v>3</v>
      </c>
      <c r="I271" t="s">
        <v>1116</v>
      </c>
      <c r="J271" t="s">
        <v>1117</v>
      </c>
      <c r="K271" t="s">
        <v>1118</v>
      </c>
      <c r="L271">
        <v>1339</v>
      </c>
      <c r="N271">
        <v>1007</v>
      </c>
      <c r="O271" t="s">
        <v>249</v>
      </c>
      <c r="P271" t="s">
        <v>249</v>
      </c>
      <c r="Q271">
        <v>1</v>
      </c>
      <c r="W271">
        <v>0</v>
      </c>
      <c r="X271">
        <v>-1660354250</v>
      </c>
      <c r="Y271">
        <v>0.51</v>
      </c>
      <c r="AA271">
        <v>16.010000000000002</v>
      </c>
      <c r="AB271">
        <v>0</v>
      </c>
      <c r="AC271">
        <v>0</v>
      </c>
      <c r="AD271">
        <v>0</v>
      </c>
      <c r="AE271">
        <v>2.44</v>
      </c>
      <c r="AF271">
        <v>0</v>
      </c>
      <c r="AG271">
        <v>0</v>
      </c>
      <c r="AH271">
        <v>0</v>
      </c>
      <c r="AI271">
        <v>6.56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5.0999999999999997E-2</v>
      </c>
      <c r="AU271" t="s">
        <v>289</v>
      </c>
      <c r="AV271">
        <v>0</v>
      </c>
      <c r="AW271">
        <v>2</v>
      </c>
      <c r="AX271">
        <v>16697742</v>
      </c>
      <c r="AY271">
        <v>1</v>
      </c>
      <c r="AZ271">
        <v>0</v>
      </c>
      <c r="BA271">
        <v>277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Y271*Source!I155</f>
        <v>2.6950439999999998</v>
      </c>
      <c r="CY271">
        <f>AA271</f>
        <v>16.010000000000002</v>
      </c>
      <c r="CZ271">
        <f>AE271</f>
        <v>2.44</v>
      </c>
      <c r="DA271">
        <f>AI271</f>
        <v>6.56</v>
      </c>
      <c r="DB271">
        <f>ROUND((ROUND(AT271*CZ271,2)*10),2)</f>
        <v>1.2</v>
      </c>
      <c r="DC271">
        <f>ROUND((ROUND(AT271*AG271,2)*10),2)</f>
        <v>0</v>
      </c>
    </row>
    <row r="272" spans="1:107" x14ac:dyDescent="0.2">
      <c r="A272">
        <f>ROW(Source!A155)</f>
        <v>155</v>
      </c>
      <c r="B272">
        <v>16697019</v>
      </c>
      <c r="C272">
        <v>16697729</v>
      </c>
      <c r="D272">
        <v>15173003</v>
      </c>
      <c r="E272">
        <v>1</v>
      </c>
      <c r="F272">
        <v>1</v>
      </c>
      <c r="G272">
        <v>1</v>
      </c>
      <c r="H272">
        <v>3</v>
      </c>
      <c r="I272" t="s">
        <v>277</v>
      </c>
      <c r="J272" t="s">
        <v>280</v>
      </c>
      <c r="K272" t="s">
        <v>278</v>
      </c>
      <c r="L272">
        <v>1346</v>
      </c>
      <c r="N272">
        <v>1009</v>
      </c>
      <c r="O272" t="s">
        <v>279</v>
      </c>
      <c r="P272" t="s">
        <v>279</v>
      </c>
      <c r="Q272">
        <v>1</v>
      </c>
      <c r="W272">
        <v>0</v>
      </c>
      <c r="X272">
        <v>-60067644</v>
      </c>
      <c r="Y272">
        <v>850</v>
      </c>
      <c r="AA272">
        <v>13.58</v>
      </c>
      <c r="AB272">
        <v>0</v>
      </c>
      <c r="AC272">
        <v>0</v>
      </c>
      <c r="AD272">
        <v>0</v>
      </c>
      <c r="AE272">
        <v>2.0699999999999998</v>
      </c>
      <c r="AF272">
        <v>0</v>
      </c>
      <c r="AG272">
        <v>0</v>
      </c>
      <c r="AH272">
        <v>0</v>
      </c>
      <c r="AI272">
        <v>6.56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1</v>
      </c>
      <c r="AQ272">
        <v>0</v>
      </c>
      <c r="AR272">
        <v>0</v>
      </c>
      <c r="AS272" t="s">
        <v>6</v>
      </c>
      <c r="AT272">
        <v>85</v>
      </c>
      <c r="AU272" t="s">
        <v>289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Y272*Source!I155</f>
        <v>4491.74</v>
      </c>
      <c r="CY272">
        <f>AA272</f>
        <v>13.58</v>
      </c>
      <c r="CZ272">
        <f>AE272</f>
        <v>2.0699999999999998</v>
      </c>
      <c r="DA272">
        <f>AI272</f>
        <v>6.56</v>
      </c>
      <c r="DB272">
        <f>ROUND((ROUND(AT272*CZ272,2)*10),2)</f>
        <v>1759.5</v>
      </c>
      <c r="DC272">
        <f>ROUND((ROUND(AT272*AG272,2)*10),2)</f>
        <v>0</v>
      </c>
    </row>
    <row r="273" spans="1:107" x14ac:dyDescent="0.2">
      <c r="A273">
        <f>ROW(Source!A158)</f>
        <v>158</v>
      </c>
      <c r="B273">
        <v>16697018</v>
      </c>
      <c r="C273">
        <v>16697745</v>
      </c>
      <c r="D273">
        <v>15430767</v>
      </c>
      <c r="E273">
        <v>1</v>
      </c>
      <c r="F273">
        <v>1</v>
      </c>
      <c r="G273">
        <v>1</v>
      </c>
      <c r="H273">
        <v>1</v>
      </c>
      <c r="I273" t="s">
        <v>1008</v>
      </c>
      <c r="J273" t="s">
        <v>6</v>
      </c>
      <c r="K273" t="s">
        <v>1009</v>
      </c>
      <c r="L273">
        <v>1191</v>
      </c>
      <c r="N273">
        <v>1013</v>
      </c>
      <c r="O273" t="s">
        <v>1010</v>
      </c>
      <c r="P273" t="s">
        <v>1010</v>
      </c>
      <c r="Q273">
        <v>1</v>
      </c>
      <c r="W273">
        <v>0</v>
      </c>
      <c r="X273">
        <v>-400197608</v>
      </c>
      <c r="Y273">
        <v>96.220500000000001</v>
      </c>
      <c r="AA273">
        <v>0</v>
      </c>
      <c r="AB273">
        <v>0</v>
      </c>
      <c r="AC273">
        <v>0</v>
      </c>
      <c r="AD273">
        <v>8.5299999999999994</v>
      </c>
      <c r="AE273">
        <v>0</v>
      </c>
      <c r="AF273">
        <v>0</v>
      </c>
      <c r="AG273">
        <v>0</v>
      </c>
      <c r="AH273">
        <v>8.5299999999999994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83.67</v>
      </c>
      <c r="AU273" t="s">
        <v>39</v>
      </c>
      <c r="AV273">
        <v>1</v>
      </c>
      <c r="AW273">
        <v>2</v>
      </c>
      <c r="AX273">
        <v>16697754</v>
      </c>
      <c r="AY273">
        <v>1</v>
      </c>
      <c r="AZ273">
        <v>0</v>
      </c>
      <c r="BA273">
        <v>279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Y273*Source!I158</f>
        <v>48.071761799999997</v>
      </c>
      <c r="CY273">
        <f>AD273</f>
        <v>8.5299999999999994</v>
      </c>
      <c r="CZ273">
        <f>AH273</f>
        <v>8.5299999999999994</v>
      </c>
      <c r="DA273">
        <f>AL273</f>
        <v>1</v>
      </c>
      <c r="DB273">
        <f>ROUND((ROUND(AT273*CZ273,2)*1.15),2)</f>
        <v>820.77</v>
      </c>
      <c r="DC273">
        <f>ROUND((ROUND(AT273*AG273,2)*1.15),2)</f>
        <v>0</v>
      </c>
    </row>
    <row r="274" spans="1:107" x14ac:dyDescent="0.2">
      <c r="A274">
        <f>ROW(Source!A158)</f>
        <v>158</v>
      </c>
      <c r="B274">
        <v>16697018</v>
      </c>
      <c r="C274">
        <v>16697745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1020</v>
      </c>
      <c r="J274" t="s">
        <v>6</v>
      </c>
      <c r="K274" t="s">
        <v>1021</v>
      </c>
      <c r="L274">
        <v>1191</v>
      </c>
      <c r="N274">
        <v>1013</v>
      </c>
      <c r="O274" t="s">
        <v>1010</v>
      </c>
      <c r="P274" t="s">
        <v>1010</v>
      </c>
      <c r="Q274">
        <v>1</v>
      </c>
      <c r="W274">
        <v>0</v>
      </c>
      <c r="X274">
        <v>-1417349443</v>
      </c>
      <c r="Y274">
        <v>1.34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1.34</v>
      </c>
      <c r="AU274" t="s">
        <v>6</v>
      </c>
      <c r="AV274">
        <v>2</v>
      </c>
      <c r="AW274">
        <v>2</v>
      </c>
      <c r="AX274">
        <v>16697755</v>
      </c>
      <c r="AY274">
        <v>1</v>
      </c>
      <c r="AZ274">
        <v>2048</v>
      </c>
      <c r="BA274">
        <v>280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Y274*Source!I158</f>
        <v>0.66946400000000006</v>
      </c>
      <c r="CY274">
        <f>AD274</f>
        <v>0</v>
      </c>
      <c r="CZ274">
        <f>AH274</f>
        <v>0</v>
      </c>
      <c r="DA274">
        <f>AL274</f>
        <v>1</v>
      </c>
      <c r="DB274">
        <f>ROUND(ROUND(AT274*CZ274,2),2)</f>
        <v>0</v>
      </c>
      <c r="DC274">
        <f>ROUND(ROUND(AT274*AG274,2),2)</f>
        <v>0</v>
      </c>
    </row>
    <row r="275" spans="1:107" x14ac:dyDescent="0.2">
      <c r="A275">
        <f>ROW(Source!A158)</f>
        <v>158</v>
      </c>
      <c r="B275">
        <v>16697018</v>
      </c>
      <c r="C275">
        <v>16697745</v>
      </c>
      <c r="D275">
        <v>15247905</v>
      </c>
      <c r="E275">
        <v>1</v>
      </c>
      <c r="F275">
        <v>1</v>
      </c>
      <c r="G275">
        <v>1</v>
      </c>
      <c r="H275">
        <v>2</v>
      </c>
      <c r="I275" t="s">
        <v>1131</v>
      </c>
      <c r="J275" t="s">
        <v>1132</v>
      </c>
      <c r="K275" t="s">
        <v>1133</v>
      </c>
      <c r="L275">
        <v>1368</v>
      </c>
      <c r="N275">
        <v>1011</v>
      </c>
      <c r="O275" t="s">
        <v>1014</v>
      </c>
      <c r="P275" t="s">
        <v>1014</v>
      </c>
      <c r="Q275">
        <v>1</v>
      </c>
      <c r="W275">
        <v>0</v>
      </c>
      <c r="X275">
        <v>1225731627</v>
      </c>
      <c r="Y275">
        <v>2.5000000000000001E-2</v>
      </c>
      <c r="AA275">
        <v>0</v>
      </c>
      <c r="AB275">
        <v>89.99</v>
      </c>
      <c r="AC275">
        <v>10.06</v>
      </c>
      <c r="AD275">
        <v>0</v>
      </c>
      <c r="AE275">
        <v>0</v>
      </c>
      <c r="AF275">
        <v>89.99</v>
      </c>
      <c r="AG275">
        <v>10.06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0.02</v>
      </c>
      <c r="AU275" t="s">
        <v>38</v>
      </c>
      <c r="AV275">
        <v>0</v>
      </c>
      <c r="AW275">
        <v>2</v>
      </c>
      <c r="AX275">
        <v>16697756</v>
      </c>
      <c r="AY275">
        <v>1</v>
      </c>
      <c r="AZ275">
        <v>0</v>
      </c>
      <c r="BA275">
        <v>281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Y275*Source!I158</f>
        <v>1.2490000000000001E-2</v>
      </c>
      <c r="CY275">
        <f>AB275</f>
        <v>89.99</v>
      </c>
      <c r="CZ275">
        <f>AF275</f>
        <v>89.99</v>
      </c>
      <c r="DA275">
        <f>AJ275</f>
        <v>1</v>
      </c>
      <c r="DB275">
        <f>ROUND((ROUND(AT275*CZ275,2)*1.25),2)</f>
        <v>2.25</v>
      </c>
      <c r="DC275">
        <f>ROUND((ROUND(AT275*AG275,2)*1.25),2)</f>
        <v>0.25</v>
      </c>
    </row>
    <row r="276" spans="1:107" x14ac:dyDescent="0.2">
      <c r="A276">
        <f>ROW(Source!A158)</f>
        <v>158</v>
      </c>
      <c r="B276">
        <v>16697018</v>
      </c>
      <c r="C276">
        <v>16697745</v>
      </c>
      <c r="D276">
        <v>15247974</v>
      </c>
      <c r="E276">
        <v>1</v>
      </c>
      <c r="F276">
        <v>1</v>
      </c>
      <c r="G276">
        <v>1</v>
      </c>
      <c r="H276">
        <v>2</v>
      </c>
      <c r="I276" t="s">
        <v>1022</v>
      </c>
      <c r="J276" t="s">
        <v>1023</v>
      </c>
      <c r="K276" t="s">
        <v>1024</v>
      </c>
      <c r="L276">
        <v>1368</v>
      </c>
      <c r="N276">
        <v>1011</v>
      </c>
      <c r="O276" t="s">
        <v>1014</v>
      </c>
      <c r="P276" t="s">
        <v>1014</v>
      </c>
      <c r="Q276">
        <v>1</v>
      </c>
      <c r="W276">
        <v>0</v>
      </c>
      <c r="X276">
        <v>1188625873</v>
      </c>
      <c r="Y276">
        <v>0.375</v>
      </c>
      <c r="AA276">
        <v>0</v>
      </c>
      <c r="AB276">
        <v>31.26</v>
      </c>
      <c r="AC276">
        <v>13.5</v>
      </c>
      <c r="AD276">
        <v>0</v>
      </c>
      <c r="AE276">
        <v>0</v>
      </c>
      <c r="AF276">
        <v>31.26</v>
      </c>
      <c r="AG276">
        <v>13.5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0.3</v>
      </c>
      <c r="AU276" t="s">
        <v>38</v>
      </c>
      <c r="AV276">
        <v>0</v>
      </c>
      <c r="AW276">
        <v>2</v>
      </c>
      <c r="AX276">
        <v>16697757</v>
      </c>
      <c r="AY276">
        <v>1</v>
      </c>
      <c r="AZ276">
        <v>0</v>
      </c>
      <c r="BA276">
        <v>282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Y276*Source!I158</f>
        <v>0.18734999999999999</v>
      </c>
      <c r="CY276">
        <f>AB276</f>
        <v>31.26</v>
      </c>
      <c r="CZ276">
        <f>AF276</f>
        <v>31.26</v>
      </c>
      <c r="DA276">
        <f>AJ276</f>
        <v>1</v>
      </c>
      <c r="DB276">
        <f>ROUND((ROUND(AT276*CZ276,2)*1.25),2)</f>
        <v>11.73</v>
      </c>
      <c r="DC276">
        <f>ROUND((ROUND(AT276*AG276,2)*1.25),2)</f>
        <v>5.0599999999999996</v>
      </c>
    </row>
    <row r="277" spans="1:107" x14ac:dyDescent="0.2">
      <c r="A277">
        <f>ROW(Source!A158)</f>
        <v>158</v>
      </c>
      <c r="B277">
        <v>16697018</v>
      </c>
      <c r="C277">
        <v>16697745</v>
      </c>
      <c r="D277">
        <v>15248143</v>
      </c>
      <c r="E277">
        <v>1</v>
      </c>
      <c r="F277">
        <v>1</v>
      </c>
      <c r="G277">
        <v>1</v>
      </c>
      <c r="H277">
        <v>2</v>
      </c>
      <c r="I277" t="s">
        <v>1134</v>
      </c>
      <c r="J277" t="s">
        <v>1135</v>
      </c>
      <c r="K277" t="s">
        <v>1136</v>
      </c>
      <c r="L277">
        <v>1368</v>
      </c>
      <c r="N277">
        <v>1011</v>
      </c>
      <c r="O277" t="s">
        <v>1014</v>
      </c>
      <c r="P277" t="s">
        <v>1014</v>
      </c>
      <c r="Q277">
        <v>1</v>
      </c>
      <c r="W277">
        <v>0</v>
      </c>
      <c r="X277">
        <v>983187852</v>
      </c>
      <c r="Y277">
        <v>1.2749999999999999</v>
      </c>
      <c r="AA277">
        <v>0</v>
      </c>
      <c r="AB277">
        <v>12.39</v>
      </c>
      <c r="AC277">
        <v>10.06</v>
      </c>
      <c r="AD277">
        <v>0</v>
      </c>
      <c r="AE277">
        <v>0</v>
      </c>
      <c r="AF277">
        <v>12.39</v>
      </c>
      <c r="AG277">
        <v>10.06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1.02</v>
      </c>
      <c r="AU277" t="s">
        <v>38</v>
      </c>
      <c r="AV277">
        <v>0</v>
      </c>
      <c r="AW277">
        <v>2</v>
      </c>
      <c r="AX277">
        <v>16697758</v>
      </c>
      <c r="AY277">
        <v>1</v>
      </c>
      <c r="AZ277">
        <v>0</v>
      </c>
      <c r="BA277">
        <v>283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Y277*Source!I158</f>
        <v>0.63698999999999995</v>
      </c>
      <c r="CY277">
        <f>AB277</f>
        <v>12.39</v>
      </c>
      <c r="CZ277">
        <f>AF277</f>
        <v>12.39</v>
      </c>
      <c r="DA277">
        <f>AJ277</f>
        <v>1</v>
      </c>
      <c r="DB277">
        <f>ROUND((ROUND(AT277*CZ277,2)*1.25),2)</f>
        <v>15.8</v>
      </c>
      <c r="DC277">
        <f>ROUND((ROUND(AT277*AG277,2)*1.25),2)</f>
        <v>12.83</v>
      </c>
    </row>
    <row r="278" spans="1:107" x14ac:dyDescent="0.2">
      <c r="A278">
        <f>ROW(Source!A158)</f>
        <v>158</v>
      </c>
      <c r="B278">
        <v>16697018</v>
      </c>
      <c r="C278">
        <v>16697745</v>
      </c>
      <c r="D278">
        <v>15167286</v>
      </c>
      <c r="E278">
        <v>1</v>
      </c>
      <c r="F278">
        <v>1</v>
      </c>
      <c r="G278">
        <v>1</v>
      </c>
      <c r="H278">
        <v>3</v>
      </c>
      <c r="I278" t="s">
        <v>1116</v>
      </c>
      <c r="J278" t="s">
        <v>1117</v>
      </c>
      <c r="K278" t="s">
        <v>1118</v>
      </c>
      <c r="L278">
        <v>1339</v>
      </c>
      <c r="N278">
        <v>1007</v>
      </c>
      <c r="O278" t="s">
        <v>249</v>
      </c>
      <c r="P278" t="s">
        <v>249</v>
      </c>
      <c r="Q278">
        <v>1</v>
      </c>
      <c r="W278">
        <v>0</v>
      </c>
      <c r="X278">
        <v>-1660354250</v>
      </c>
      <c r="Y278">
        <v>0.74</v>
      </c>
      <c r="AA278">
        <v>2.44</v>
      </c>
      <c r="AB278">
        <v>0</v>
      </c>
      <c r="AC278">
        <v>0</v>
      </c>
      <c r="AD278">
        <v>0</v>
      </c>
      <c r="AE278">
        <v>2.44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0.74</v>
      </c>
      <c r="AU278" t="s">
        <v>6</v>
      </c>
      <c r="AV278">
        <v>0</v>
      </c>
      <c r="AW278">
        <v>2</v>
      </c>
      <c r="AX278">
        <v>16697759</v>
      </c>
      <c r="AY278">
        <v>1</v>
      </c>
      <c r="AZ278">
        <v>0</v>
      </c>
      <c r="BA278">
        <v>284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Y278*Source!I158</f>
        <v>0.36970399999999998</v>
      </c>
      <c r="CY278">
        <f>AA278</f>
        <v>2.44</v>
      </c>
      <c r="CZ278">
        <f>AE278</f>
        <v>2.44</v>
      </c>
      <c r="DA278">
        <f>AI278</f>
        <v>1</v>
      </c>
      <c r="DB278">
        <f>ROUND(ROUND(AT278*CZ278,2),2)</f>
        <v>1.81</v>
      </c>
      <c r="DC278">
        <f>ROUND(ROUND(AT278*AG278,2),2)</f>
        <v>0</v>
      </c>
    </row>
    <row r="279" spans="1:107" x14ac:dyDescent="0.2">
      <c r="A279">
        <f>ROW(Source!A158)</f>
        <v>158</v>
      </c>
      <c r="B279">
        <v>16697018</v>
      </c>
      <c r="C279">
        <v>16697745</v>
      </c>
      <c r="D279">
        <v>15173003</v>
      </c>
      <c r="E279">
        <v>1</v>
      </c>
      <c r="F279">
        <v>1</v>
      </c>
      <c r="G279">
        <v>1</v>
      </c>
      <c r="H279">
        <v>3</v>
      </c>
      <c r="I279" t="s">
        <v>277</v>
      </c>
      <c r="J279" t="s">
        <v>280</v>
      </c>
      <c r="K279" t="s">
        <v>278</v>
      </c>
      <c r="L279">
        <v>1346</v>
      </c>
      <c r="N279">
        <v>1009</v>
      </c>
      <c r="O279" t="s">
        <v>279</v>
      </c>
      <c r="P279" t="s">
        <v>279</v>
      </c>
      <c r="Q279">
        <v>1</v>
      </c>
      <c r="W279">
        <v>0</v>
      </c>
      <c r="X279">
        <v>-60067644</v>
      </c>
      <c r="Y279">
        <v>1230</v>
      </c>
      <c r="AA279">
        <v>2.0699999999999998</v>
      </c>
      <c r="AB279">
        <v>0</v>
      </c>
      <c r="AC279">
        <v>0</v>
      </c>
      <c r="AD279">
        <v>0</v>
      </c>
      <c r="AE279">
        <v>2.0699999999999998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6</v>
      </c>
      <c r="AT279">
        <v>1230</v>
      </c>
      <c r="AU279" t="s">
        <v>6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Y279*Source!I158</f>
        <v>614.50800000000004</v>
      </c>
      <c r="CY279">
        <f>AA279</f>
        <v>2.0699999999999998</v>
      </c>
      <c r="CZ279">
        <f>AE279</f>
        <v>2.0699999999999998</v>
      </c>
      <c r="DA279">
        <f>AI279</f>
        <v>1</v>
      </c>
      <c r="DB279">
        <f>ROUND(ROUND(AT279*CZ279,2),2)</f>
        <v>2546.1</v>
      </c>
      <c r="DC279">
        <f>ROUND(ROUND(AT279*AG279,2),2)</f>
        <v>0</v>
      </c>
    </row>
    <row r="280" spans="1:107" x14ac:dyDescent="0.2">
      <c r="A280">
        <f>ROW(Source!A158)</f>
        <v>158</v>
      </c>
      <c r="B280">
        <v>16697018</v>
      </c>
      <c r="C280">
        <v>16697745</v>
      </c>
      <c r="D280">
        <v>15203233</v>
      </c>
      <c r="E280">
        <v>1</v>
      </c>
      <c r="F280">
        <v>1</v>
      </c>
      <c r="G280">
        <v>1</v>
      </c>
      <c r="H280">
        <v>3</v>
      </c>
      <c r="I280" t="s">
        <v>282</v>
      </c>
      <c r="J280" t="s">
        <v>284</v>
      </c>
      <c r="K280" t="s">
        <v>283</v>
      </c>
      <c r="L280">
        <v>1348</v>
      </c>
      <c r="N280">
        <v>1009</v>
      </c>
      <c r="O280" t="s">
        <v>26</v>
      </c>
      <c r="P280" t="s">
        <v>26</v>
      </c>
      <c r="Q280">
        <v>1000</v>
      </c>
      <c r="W280">
        <v>0</v>
      </c>
      <c r="X280">
        <v>-1919714308</v>
      </c>
      <c r="Y280">
        <v>1.2999999999999999E-2</v>
      </c>
      <c r="AA280">
        <v>18390.16</v>
      </c>
      <c r="AB280">
        <v>0</v>
      </c>
      <c r="AC280">
        <v>0</v>
      </c>
      <c r="AD280">
        <v>0</v>
      </c>
      <c r="AE280">
        <v>18390.16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</v>
      </c>
      <c r="AT280">
        <v>1.2999999999999999E-2</v>
      </c>
      <c r="AU280" t="s">
        <v>6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Y280*Source!I158</f>
        <v>6.4947999999999994E-3</v>
      </c>
      <c r="CY280">
        <f>AA280</f>
        <v>18390.16</v>
      </c>
      <c r="CZ280">
        <f>AE280</f>
        <v>18390.16</v>
      </c>
      <c r="DA280">
        <f>AI280</f>
        <v>1</v>
      </c>
      <c r="DB280">
        <f>ROUND(ROUND(AT280*CZ280,2),2)</f>
        <v>239.07</v>
      </c>
      <c r="DC280">
        <f>ROUND(ROUND(AT280*AG280,2),2)</f>
        <v>0</v>
      </c>
    </row>
    <row r="281" spans="1:107" x14ac:dyDescent="0.2">
      <c r="A281">
        <f>ROW(Source!A159)</f>
        <v>159</v>
      </c>
      <c r="B281">
        <v>16697019</v>
      </c>
      <c r="C281">
        <v>16697745</v>
      </c>
      <c r="D281">
        <v>15430767</v>
      </c>
      <c r="E281">
        <v>1</v>
      </c>
      <c r="F281">
        <v>1</v>
      </c>
      <c r="G281">
        <v>1</v>
      </c>
      <c r="H281">
        <v>1</v>
      </c>
      <c r="I281" t="s">
        <v>1008</v>
      </c>
      <c r="J281" t="s">
        <v>6</v>
      </c>
      <c r="K281" t="s">
        <v>1009</v>
      </c>
      <c r="L281">
        <v>1191</v>
      </c>
      <c r="N281">
        <v>1013</v>
      </c>
      <c r="O281" t="s">
        <v>1010</v>
      </c>
      <c r="P281" t="s">
        <v>1010</v>
      </c>
      <c r="Q281">
        <v>1</v>
      </c>
      <c r="W281">
        <v>0</v>
      </c>
      <c r="X281">
        <v>-400197608</v>
      </c>
      <c r="Y281">
        <v>96.220500000000001</v>
      </c>
      <c r="AA281">
        <v>0</v>
      </c>
      <c r="AB281">
        <v>0</v>
      </c>
      <c r="AC281">
        <v>0</v>
      </c>
      <c r="AD281">
        <v>55.96</v>
      </c>
      <c r="AE281">
        <v>0</v>
      </c>
      <c r="AF281">
        <v>0</v>
      </c>
      <c r="AG281">
        <v>0</v>
      </c>
      <c r="AH281">
        <v>8.5299999999999994</v>
      </c>
      <c r="AI281">
        <v>1</v>
      </c>
      <c r="AJ281">
        <v>1</v>
      </c>
      <c r="AK281">
        <v>1</v>
      </c>
      <c r="AL281">
        <v>6.56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83.67</v>
      </c>
      <c r="AU281" t="s">
        <v>39</v>
      </c>
      <c r="AV281">
        <v>1</v>
      </c>
      <c r="AW281">
        <v>2</v>
      </c>
      <c r="AX281">
        <v>16697754</v>
      </c>
      <c r="AY281">
        <v>1</v>
      </c>
      <c r="AZ281">
        <v>0</v>
      </c>
      <c r="BA281">
        <v>287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Y281*Source!I159</f>
        <v>48.071761799999997</v>
      </c>
      <c r="CY281">
        <f>AD281</f>
        <v>55.96</v>
      </c>
      <c r="CZ281">
        <f>AH281</f>
        <v>8.5299999999999994</v>
      </c>
      <c r="DA281">
        <f>AL281</f>
        <v>6.56</v>
      </c>
      <c r="DB281">
        <f>ROUND((ROUND(AT281*CZ281,2)*1.15),2)</f>
        <v>820.77</v>
      </c>
      <c r="DC281">
        <f>ROUND((ROUND(AT281*AG281,2)*1.15),2)</f>
        <v>0</v>
      </c>
    </row>
    <row r="282" spans="1:107" x14ac:dyDescent="0.2">
      <c r="A282">
        <f>ROW(Source!A159)</f>
        <v>159</v>
      </c>
      <c r="B282">
        <v>16697019</v>
      </c>
      <c r="C282">
        <v>16697745</v>
      </c>
      <c r="D282">
        <v>15430395</v>
      </c>
      <c r="E282">
        <v>1</v>
      </c>
      <c r="F282">
        <v>1</v>
      </c>
      <c r="G282">
        <v>1</v>
      </c>
      <c r="H282">
        <v>1</v>
      </c>
      <c r="I282" t="s">
        <v>1020</v>
      </c>
      <c r="J282" t="s">
        <v>6</v>
      </c>
      <c r="K282" t="s">
        <v>1021</v>
      </c>
      <c r="L282">
        <v>1191</v>
      </c>
      <c r="N282">
        <v>1013</v>
      </c>
      <c r="O282" t="s">
        <v>1010</v>
      </c>
      <c r="P282" t="s">
        <v>1010</v>
      </c>
      <c r="Q282">
        <v>1</v>
      </c>
      <c r="W282">
        <v>0</v>
      </c>
      <c r="X282">
        <v>-1417349443</v>
      </c>
      <c r="Y282">
        <v>1.34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6.56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1.34</v>
      </c>
      <c r="AU282" t="s">
        <v>6</v>
      </c>
      <c r="AV282">
        <v>2</v>
      </c>
      <c r="AW282">
        <v>2</v>
      </c>
      <c r="AX282">
        <v>16697755</v>
      </c>
      <c r="AY282">
        <v>1</v>
      </c>
      <c r="AZ282">
        <v>2048</v>
      </c>
      <c r="BA282">
        <v>288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Y282*Source!I159</f>
        <v>0.66946400000000006</v>
      </c>
      <c r="CY282">
        <f>AD282</f>
        <v>0</v>
      </c>
      <c r="CZ282">
        <f>AH282</f>
        <v>0</v>
      </c>
      <c r="DA282">
        <f>AL282</f>
        <v>1</v>
      </c>
      <c r="DB282">
        <f>ROUND(ROUND(AT282*CZ282,2),2)</f>
        <v>0</v>
      </c>
      <c r="DC282">
        <f>ROUND(ROUND(AT282*AG282,2),2)</f>
        <v>0</v>
      </c>
    </row>
    <row r="283" spans="1:107" x14ac:dyDescent="0.2">
      <c r="A283">
        <f>ROW(Source!A159)</f>
        <v>159</v>
      </c>
      <c r="B283">
        <v>16697019</v>
      </c>
      <c r="C283">
        <v>16697745</v>
      </c>
      <c r="D283">
        <v>15247905</v>
      </c>
      <c r="E283">
        <v>1</v>
      </c>
      <c r="F283">
        <v>1</v>
      </c>
      <c r="G283">
        <v>1</v>
      </c>
      <c r="H283">
        <v>2</v>
      </c>
      <c r="I283" t="s">
        <v>1131</v>
      </c>
      <c r="J283" t="s">
        <v>1132</v>
      </c>
      <c r="K283" t="s">
        <v>1133</v>
      </c>
      <c r="L283">
        <v>1368</v>
      </c>
      <c r="N283">
        <v>1011</v>
      </c>
      <c r="O283" t="s">
        <v>1014</v>
      </c>
      <c r="P283" t="s">
        <v>1014</v>
      </c>
      <c r="Q283">
        <v>1</v>
      </c>
      <c r="W283">
        <v>0</v>
      </c>
      <c r="X283">
        <v>1225731627</v>
      </c>
      <c r="Y283">
        <v>2.5000000000000001E-2</v>
      </c>
      <c r="AA283">
        <v>0</v>
      </c>
      <c r="AB283">
        <v>590.33000000000004</v>
      </c>
      <c r="AC283">
        <v>10.06</v>
      </c>
      <c r="AD283">
        <v>0</v>
      </c>
      <c r="AE283">
        <v>0</v>
      </c>
      <c r="AF283">
        <v>89.99</v>
      </c>
      <c r="AG283">
        <v>10.06</v>
      </c>
      <c r="AH283">
        <v>0</v>
      </c>
      <c r="AI283">
        <v>1</v>
      </c>
      <c r="AJ283">
        <v>6.56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0.02</v>
      </c>
      <c r="AU283" t="s">
        <v>38</v>
      </c>
      <c r="AV283">
        <v>0</v>
      </c>
      <c r="AW283">
        <v>2</v>
      </c>
      <c r="AX283">
        <v>16697756</v>
      </c>
      <c r="AY283">
        <v>1</v>
      </c>
      <c r="AZ283">
        <v>0</v>
      </c>
      <c r="BA283">
        <v>289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Y283*Source!I159</f>
        <v>1.2490000000000001E-2</v>
      </c>
      <c r="CY283">
        <f>AB283</f>
        <v>590.33000000000004</v>
      </c>
      <c r="CZ283">
        <f>AF283</f>
        <v>89.99</v>
      </c>
      <c r="DA283">
        <f>AJ283</f>
        <v>6.56</v>
      </c>
      <c r="DB283">
        <f>ROUND((ROUND(AT283*CZ283,2)*1.25),2)</f>
        <v>2.25</v>
      </c>
      <c r="DC283">
        <f>ROUND((ROUND(AT283*AG283,2)*1.25),2)</f>
        <v>0.25</v>
      </c>
    </row>
    <row r="284" spans="1:107" x14ac:dyDescent="0.2">
      <c r="A284">
        <f>ROW(Source!A159)</f>
        <v>159</v>
      </c>
      <c r="B284">
        <v>16697019</v>
      </c>
      <c r="C284">
        <v>16697745</v>
      </c>
      <c r="D284">
        <v>15247974</v>
      </c>
      <c r="E284">
        <v>1</v>
      </c>
      <c r="F284">
        <v>1</v>
      </c>
      <c r="G284">
        <v>1</v>
      </c>
      <c r="H284">
        <v>2</v>
      </c>
      <c r="I284" t="s">
        <v>1022</v>
      </c>
      <c r="J284" t="s">
        <v>1023</v>
      </c>
      <c r="K284" t="s">
        <v>1024</v>
      </c>
      <c r="L284">
        <v>1368</v>
      </c>
      <c r="N284">
        <v>1011</v>
      </c>
      <c r="O284" t="s">
        <v>1014</v>
      </c>
      <c r="P284" t="s">
        <v>1014</v>
      </c>
      <c r="Q284">
        <v>1</v>
      </c>
      <c r="W284">
        <v>0</v>
      </c>
      <c r="X284">
        <v>1188625873</v>
      </c>
      <c r="Y284">
        <v>0.375</v>
      </c>
      <c r="AA284">
        <v>0</v>
      </c>
      <c r="AB284">
        <v>205.07</v>
      </c>
      <c r="AC284">
        <v>13.5</v>
      </c>
      <c r="AD284">
        <v>0</v>
      </c>
      <c r="AE284">
        <v>0</v>
      </c>
      <c r="AF284">
        <v>31.26</v>
      </c>
      <c r="AG284">
        <v>13.5</v>
      </c>
      <c r="AH284">
        <v>0</v>
      </c>
      <c r="AI284">
        <v>1</v>
      </c>
      <c r="AJ284">
        <v>6.56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0.3</v>
      </c>
      <c r="AU284" t="s">
        <v>38</v>
      </c>
      <c r="AV284">
        <v>0</v>
      </c>
      <c r="AW284">
        <v>2</v>
      </c>
      <c r="AX284">
        <v>16697757</v>
      </c>
      <c r="AY284">
        <v>1</v>
      </c>
      <c r="AZ284">
        <v>0</v>
      </c>
      <c r="BA284">
        <v>290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Y284*Source!I159</f>
        <v>0.18734999999999999</v>
      </c>
      <c r="CY284">
        <f>AB284</f>
        <v>205.07</v>
      </c>
      <c r="CZ284">
        <f>AF284</f>
        <v>31.26</v>
      </c>
      <c r="DA284">
        <f>AJ284</f>
        <v>6.56</v>
      </c>
      <c r="DB284">
        <f>ROUND((ROUND(AT284*CZ284,2)*1.25),2)</f>
        <v>11.73</v>
      </c>
      <c r="DC284">
        <f>ROUND((ROUND(AT284*AG284,2)*1.25),2)</f>
        <v>5.0599999999999996</v>
      </c>
    </row>
    <row r="285" spans="1:107" x14ac:dyDescent="0.2">
      <c r="A285">
        <f>ROW(Source!A159)</f>
        <v>159</v>
      </c>
      <c r="B285">
        <v>16697019</v>
      </c>
      <c r="C285">
        <v>16697745</v>
      </c>
      <c r="D285">
        <v>15248143</v>
      </c>
      <c r="E285">
        <v>1</v>
      </c>
      <c r="F285">
        <v>1</v>
      </c>
      <c r="G285">
        <v>1</v>
      </c>
      <c r="H285">
        <v>2</v>
      </c>
      <c r="I285" t="s">
        <v>1134</v>
      </c>
      <c r="J285" t="s">
        <v>1135</v>
      </c>
      <c r="K285" t="s">
        <v>1136</v>
      </c>
      <c r="L285">
        <v>1368</v>
      </c>
      <c r="N285">
        <v>1011</v>
      </c>
      <c r="O285" t="s">
        <v>1014</v>
      </c>
      <c r="P285" t="s">
        <v>1014</v>
      </c>
      <c r="Q285">
        <v>1</v>
      </c>
      <c r="W285">
        <v>0</v>
      </c>
      <c r="X285">
        <v>983187852</v>
      </c>
      <c r="Y285">
        <v>1.2749999999999999</v>
      </c>
      <c r="AA285">
        <v>0</v>
      </c>
      <c r="AB285">
        <v>81.28</v>
      </c>
      <c r="AC285">
        <v>10.06</v>
      </c>
      <c r="AD285">
        <v>0</v>
      </c>
      <c r="AE285">
        <v>0</v>
      </c>
      <c r="AF285">
        <v>12.39</v>
      </c>
      <c r="AG285">
        <v>10.06</v>
      </c>
      <c r="AH285">
        <v>0</v>
      </c>
      <c r="AI285">
        <v>1</v>
      </c>
      <c r="AJ285">
        <v>6.56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1.02</v>
      </c>
      <c r="AU285" t="s">
        <v>38</v>
      </c>
      <c r="AV285">
        <v>0</v>
      </c>
      <c r="AW285">
        <v>2</v>
      </c>
      <c r="AX285">
        <v>16697758</v>
      </c>
      <c r="AY285">
        <v>1</v>
      </c>
      <c r="AZ285">
        <v>0</v>
      </c>
      <c r="BA285">
        <v>291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Y285*Source!I159</f>
        <v>0.63698999999999995</v>
      </c>
      <c r="CY285">
        <f>AB285</f>
        <v>81.28</v>
      </c>
      <c r="CZ285">
        <f>AF285</f>
        <v>12.39</v>
      </c>
      <c r="DA285">
        <f>AJ285</f>
        <v>6.56</v>
      </c>
      <c r="DB285">
        <f>ROUND((ROUND(AT285*CZ285,2)*1.25),2)</f>
        <v>15.8</v>
      </c>
      <c r="DC285">
        <f>ROUND((ROUND(AT285*AG285,2)*1.25),2)</f>
        <v>12.83</v>
      </c>
    </row>
    <row r="286" spans="1:107" x14ac:dyDescent="0.2">
      <c r="A286">
        <f>ROW(Source!A159)</f>
        <v>159</v>
      </c>
      <c r="B286">
        <v>16697019</v>
      </c>
      <c r="C286">
        <v>16697745</v>
      </c>
      <c r="D286">
        <v>15167286</v>
      </c>
      <c r="E286">
        <v>1</v>
      </c>
      <c r="F286">
        <v>1</v>
      </c>
      <c r="G286">
        <v>1</v>
      </c>
      <c r="H286">
        <v>3</v>
      </c>
      <c r="I286" t="s">
        <v>1116</v>
      </c>
      <c r="J286" t="s">
        <v>1117</v>
      </c>
      <c r="K286" t="s">
        <v>1118</v>
      </c>
      <c r="L286">
        <v>1339</v>
      </c>
      <c r="N286">
        <v>1007</v>
      </c>
      <c r="O286" t="s">
        <v>249</v>
      </c>
      <c r="P286" t="s">
        <v>249</v>
      </c>
      <c r="Q286">
        <v>1</v>
      </c>
      <c r="W286">
        <v>0</v>
      </c>
      <c r="X286">
        <v>-1660354250</v>
      </c>
      <c r="Y286">
        <v>0.74</v>
      </c>
      <c r="AA286">
        <v>16.010000000000002</v>
      </c>
      <c r="AB286">
        <v>0</v>
      </c>
      <c r="AC286">
        <v>0</v>
      </c>
      <c r="AD286">
        <v>0</v>
      </c>
      <c r="AE286">
        <v>2.44</v>
      </c>
      <c r="AF286">
        <v>0</v>
      </c>
      <c r="AG286">
        <v>0</v>
      </c>
      <c r="AH286">
        <v>0</v>
      </c>
      <c r="AI286">
        <v>6.56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0.74</v>
      </c>
      <c r="AU286" t="s">
        <v>6</v>
      </c>
      <c r="AV286">
        <v>0</v>
      </c>
      <c r="AW286">
        <v>2</v>
      </c>
      <c r="AX286">
        <v>16697759</v>
      </c>
      <c r="AY286">
        <v>1</v>
      </c>
      <c r="AZ286">
        <v>0</v>
      </c>
      <c r="BA286">
        <v>292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Y286*Source!I159</f>
        <v>0.36970399999999998</v>
      </c>
      <c r="CY286">
        <f>AA286</f>
        <v>16.010000000000002</v>
      </c>
      <c r="CZ286">
        <f>AE286</f>
        <v>2.44</v>
      </c>
      <c r="DA286">
        <f>AI286</f>
        <v>6.56</v>
      </c>
      <c r="DB286">
        <f>ROUND(ROUND(AT286*CZ286,2),2)</f>
        <v>1.81</v>
      </c>
      <c r="DC286">
        <f>ROUND(ROUND(AT286*AG286,2),2)</f>
        <v>0</v>
      </c>
    </row>
    <row r="287" spans="1:107" x14ac:dyDescent="0.2">
      <c r="A287">
        <f>ROW(Source!A159)</f>
        <v>159</v>
      </c>
      <c r="B287">
        <v>16697019</v>
      </c>
      <c r="C287">
        <v>16697745</v>
      </c>
      <c r="D287">
        <v>15173003</v>
      </c>
      <c r="E287">
        <v>1</v>
      </c>
      <c r="F287">
        <v>1</v>
      </c>
      <c r="G287">
        <v>1</v>
      </c>
      <c r="H287">
        <v>3</v>
      </c>
      <c r="I287" t="s">
        <v>277</v>
      </c>
      <c r="J287" t="s">
        <v>280</v>
      </c>
      <c r="K287" t="s">
        <v>278</v>
      </c>
      <c r="L287">
        <v>1346</v>
      </c>
      <c r="N287">
        <v>1009</v>
      </c>
      <c r="O287" t="s">
        <v>279</v>
      </c>
      <c r="P287" t="s">
        <v>279</v>
      </c>
      <c r="Q287">
        <v>1</v>
      </c>
      <c r="W287">
        <v>0</v>
      </c>
      <c r="X287">
        <v>-60067644</v>
      </c>
      <c r="Y287">
        <v>1230</v>
      </c>
      <c r="AA287">
        <v>13.58</v>
      </c>
      <c r="AB287">
        <v>0</v>
      </c>
      <c r="AC287">
        <v>0</v>
      </c>
      <c r="AD287">
        <v>0</v>
      </c>
      <c r="AE287">
        <v>2.0699999999999998</v>
      </c>
      <c r="AF287">
        <v>0</v>
      </c>
      <c r="AG287">
        <v>0</v>
      </c>
      <c r="AH287">
        <v>0</v>
      </c>
      <c r="AI287">
        <v>6.56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1230</v>
      </c>
      <c r="AU287" t="s">
        <v>6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Y287*Source!I159</f>
        <v>614.50800000000004</v>
      </c>
      <c r="CY287">
        <f>AA287</f>
        <v>13.58</v>
      </c>
      <c r="CZ287">
        <f>AE287</f>
        <v>2.0699999999999998</v>
      </c>
      <c r="DA287">
        <f>AI287</f>
        <v>6.56</v>
      </c>
      <c r="DB287">
        <f>ROUND(ROUND(AT287*CZ287,2),2)</f>
        <v>2546.1</v>
      </c>
      <c r="DC287">
        <f>ROUND(ROUND(AT287*AG287,2),2)</f>
        <v>0</v>
      </c>
    </row>
    <row r="288" spans="1:107" x14ac:dyDescent="0.2">
      <c r="A288">
        <f>ROW(Source!A159)</f>
        <v>159</v>
      </c>
      <c r="B288">
        <v>16697019</v>
      </c>
      <c r="C288">
        <v>16697745</v>
      </c>
      <c r="D288">
        <v>15203233</v>
      </c>
      <c r="E288">
        <v>1</v>
      </c>
      <c r="F288">
        <v>1</v>
      </c>
      <c r="G288">
        <v>1</v>
      </c>
      <c r="H288">
        <v>3</v>
      </c>
      <c r="I288" t="s">
        <v>282</v>
      </c>
      <c r="J288" t="s">
        <v>284</v>
      </c>
      <c r="K288" t="s">
        <v>283</v>
      </c>
      <c r="L288">
        <v>1348</v>
      </c>
      <c r="N288">
        <v>1009</v>
      </c>
      <c r="O288" t="s">
        <v>26</v>
      </c>
      <c r="P288" t="s">
        <v>26</v>
      </c>
      <c r="Q288">
        <v>1000</v>
      </c>
      <c r="W288">
        <v>0</v>
      </c>
      <c r="X288">
        <v>-1919714308</v>
      </c>
      <c r="Y288">
        <v>1.2999999999999999E-2</v>
      </c>
      <c r="AA288">
        <v>120639.45</v>
      </c>
      <c r="AB288">
        <v>0</v>
      </c>
      <c r="AC288">
        <v>0</v>
      </c>
      <c r="AD288">
        <v>0</v>
      </c>
      <c r="AE288">
        <v>18390.16</v>
      </c>
      <c r="AF288">
        <v>0</v>
      </c>
      <c r="AG288">
        <v>0</v>
      </c>
      <c r="AH288">
        <v>0</v>
      </c>
      <c r="AI288">
        <v>6.56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1.2999999999999999E-2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Y288*Source!I159</f>
        <v>6.4947999999999994E-3</v>
      </c>
      <c r="CY288">
        <f>AA288</f>
        <v>120639.45</v>
      </c>
      <c r="CZ288">
        <f>AE288</f>
        <v>18390.16</v>
      </c>
      <c r="DA288">
        <f>AI288</f>
        <v>6.56</v>
      </c>
      <c r="DB288">
        <f>ROUND(ROUND(AT288*CZ288,2),2)</f>
        <v>239.07</v>
      </c>
      <c r="DC288">
        <f>ROUND(ROUND(AT288*AG288,2),2)</f>
        <v>0</v>
      </c>
    </row>
    <row r="289" spans="1:107" x14ac:dyDescent="0.2">
      <c r="A289">
        <f>ROW(Source!A164)</f>
        <v>164</v>
      </c>
      <c r="B289">
        <v>16697018</v>
      </c>
      <c r="C289">
        <v>16697764</v>
      </c>
      <c r="D289">
        <v>15430767</v>
      </c>
      <c r="E289">
        <v>1</v>
      </c>
      <c r="F289">
        <v>1</v>
      </c>
      <c r="G289">
        <v>1</v>
      </c>
      <c r="H289">
        <v>1</v>
      </c>
      <c r="I289" t="s">
        <v>1008</v>
      </c>
      <c r="J289" t="s">
        <v>6</v>
      </c>
      <c r="K289" t="s">
        <v>1009</v>
      </c>
      <c r="L289">
        <v>1191</v>
      </c>
      <c r="N289">
        <v>1013</v>
      </c>
      <c r="O289" t="s">
        <v>1010</v>
      </c>
      <c r="P289" t="s">
        <v>1010</v>
      </c>
      <c r="Q289">
        <v>1</v>
      </c>
      <c r="W289">
        <v>0</v>
      </c>
      <c r="X289">
        <v>-400197608</v>
      </c>
      <c r="Y289">
        <v>94.53</v>
      </c>
      <c r="AA289">
        <v>0</v>
      </c>
      <c r="AB289">
        <v>0</v>
      </c>
      <c r="AC289">
        <v>0</v>
      </c>
      <c r="AD289">
        <v>8.5299999999999994</v>
      </c>
      <c r="AE289">
        <v>0</v>
      </c>
      <c r="AF289">
        <v>0</v>
      </c>
      <c r="AG289">
        <v>0</v>
      </c>
      <c r="AH289">
        <v>8.5299999999999994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8.2200000000000006</v>
      </c>
      <c r="AU289" t="s">
        <v>291</v>
      </c>
      <c r="AV289">
        <v>1</v>
      </c>
      <c r="AW289">
        <v>2</v>
      </c>
      <c r="AX289">
        <v>16697772</v>
      </c>
      <c r="AY289">
        <v>1</v>
      </c>
      <c r="AZ289">
        <v>0</v>
      </c>
      <c r="BA289">
        <v>295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Y289*Source!I164</f>
        <v>47.227187999999998</v>
      </c>
      <c r="CY289">
        <f>AD289</f>
        <v>8.5299999999999994</v>
      </c>
      <c r="CZ289">
        <f>AH289</f>
        <v>8.5299999999999994</v>
      </c>
      <c r="DA289">
        <f>AL289</f>
        <v>1</v>
      </c>
      <c r="DB289">
        <f>ROUND(((ROUND(AT289*CZ289,2)*1.15)*10),2)</f>
        <v>806.38</v>
      </c>
      <c r="DC289">
        <f>ROUND(((ROUND(AT289*AG289,2)*1.15)*10),2)</f>
        <v>0</v>
      </c>
    </row>
    <row r="290" spans="1:107" x14ac:dyDescent="0.2">
      <c r="A290">
        <f>ROW(Source!A164)</f>
        <v>164</v>
      </c>
      <c r="B290">
        <v>16697018</v>
      </c>
      <c r="C290">
        <v>16697764</v>
      </c>
      <c r="D290">
        <v>15430395</v>
      </c>
      <c r="E290">
        <v>1</v>
      </c>
      <c r="F290">
        <v>1</v>
      </c>
      <c r="G290">
        <v>1</v>
      </c>
      <c r="H290">
        <v>1</v>
      </c>
      <c r="I290" t="s">
        <v>1020</v>
      </c>
      <c r="J290" t="s">
        <v>6</v>
      </c>
      <c r="K290" t="s">
        <v>1021</v>
      </c>
      <c r="L290">
        <v>1191</v>
      </c>
      <c r="N290">
        <v>1013</v>
      </c>
      <c r="O290" t="s">
        <v>1010</v>
      </c>
      <c r="P290" t="s">
        <v>1010</v>
      </c>
      <c r="Q290">
        <v>1</v>
      </c>
      <c r="W290">
        <v>0</v>
      </c>
      <c r="X290">
        <v>-1417349443</v>
      </c>
      <c r="Y290">
        <v>0.13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0.13</v>
      </c>
      <c r="AU290" t="s">
        <v>6</v>
      </c>
      <c r="AV290">
        <v>2</v>
      </c>
      <c r="AW290">
        <v>2</v>
      </c>
      <c r="AX290">
        <v>16697773</v>
      </c>
      <c r="AY290">
        <v>1</v>
      </c>
      <c r="AZ290">
        <v>2048</v>
      </c>
      <c r="BA290">
        <v>296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6.4948000000000006E-2</v>
      </c>
      <c r="CY290">
        <f>AD290</f>
        <v>0</v>
      </c>
      <c r="CZ290">
        <f>AH290</f>
        <v>0</v>
      </c>
      <c r="DA290">
        <f>AL290</f>
        <v>1</v>
      </c>
      <c r="DB290">
        <f>ROUND(ROUND(AT290*CZ290,2),2)</f>
        <v>0</v>
      </c>
      <c r="DC290">
        <f>ROUND(ROUND(AT290*AG290,2),2)</f>
        <v>0</v>
      </c>
    </row>
    <row r="291" spans="1:107" x14ac:dyDescent="0.2">
      <c r="A291">
        <f>ROW(Source!A164)</f>
        <v>164</v>
      </c>
      <c r="B291">
        <v>16697018</v>
      </c>
      <c r="C291">
        <v>16697764</v>
      </c>
      <c r="D291">
        <v>15247905</v>
      </c>
      <c r="E291">
        <v>1</v>
      </c>
      <c r="F291">
        <v>1</v>
      </c>
      <c r="G291">
        <v>1</v>
      </c>
      <c r="H291">
        <v>2</v>
      </c>
      <c r="I291" t="s">
        <v>1131</v>
      </c>
      <c r="J291" t="s">
        <v>1132</v>
      </c>
      <c r="K291" t="s">
        <v>1133</v>
      </c>
      <c r="L291">
        <v>1368</v>
      </c>
      <c r="N291">
        <v>1011</v>
      </c>
      <c r="O291" t="s">
        <v>1014</v>
      </c>
      <c r="P291" t="s">
        <v>1014</v>
      </c>
      <c r="Q291">
        <v>1</v>
      </c>
      <c r="W291">
        <v>0</v>
      </c>
      <c r="X291">
        <v>1225731627</v>
      </c>
      <c r="Y291">
        <v>2.5000000000000001E-2</v>
      </c>
      <c r="AA291">
        <v>0</v>
      </c>
      <c r="AB291">
        <v>89.99</v>
      </c>
      <c r="AC291">
        <v>10.06</v>
      </c>
      <c r="AD291">
        <v>0</v>
      </c>
      <c r="AE291">
        <v>0</v>
      </c>
      <c r="AF291">
        <v>89.99</v>
      </c>
      <c r="AG291">
        <v>10.06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2E-3</v>
      </c>
      <c r="AU291" t="s">
        <v>290</v>
      </c>
      <c r="AV291">
        <v>0</v>
      </c>
      <c r="AW291">
        <v>2</v>
      </c>
      <c r="AX291">
        <v>16697774</v>
      </c>
      <c r="AY291">
        <v>1</v>
      </c>
      <c r="AZ291">
        <v>0</v>
      </c>
      <c r="BA291">
        <v>297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Y291*Source!I164</f>
        <v>1.2490000000000001E-2</v>
      </c>
      <c r="CY291">
        <f>AB291</f>
        <v>89.99</v>
      </c>
      <c r="CZ291">
        <f>AF291</f>
        <v>89.99</v>
      </c>
      <c r="DA291">
        <f>AJ291</f>
        <v>1</v>
      </c>
      <c r="DB291">
        <f>ROUND(((ROUND(AT291*CZ291,2)*1.25)*10),2)</f>
        <v>2.25</v>
      </c>
      <c r="DC291">
        <f>ROUND(((ROUND(AT291*AG291,2)*1.25)*10),2)</f>
        <v>0.25</v>
      </c>
    </row>
    <row r="292" spans="1:107" x14ac:dyDescent="0.2">
      <c r="A292">
        <f>ROW(Source!A164)</f>
        <v>164</v>
      </c>
      <c r="B292">
        <v>16697018</v>
      </c>
      <c r="C292">
        <v>16697764</v>
      </c>
      <c r="D292">
        <v>15247974</v>
      </c>
      <c r="E292">
        <v>1</v>
      </c>
      <c r="F292">
        <v>1</v>
      </c>
      <c r="G292">
        <v>1</v>
      </c>
      <c r="H292">
        <v>2</v>
      </c>
      <c r="I292" t="s">
        <v>1022</v>
      </c>
      <c r="J292" t="s">
        <v>1023</v>
      </c>
      <c r="K292" t="s">
        <v>1024</v>
      </c>
      <c r="L292">
        <v>1368</v>
      </c>
      <c r="N292">
        <v>1011</v>
      </c>
      <c r="O292" t="s">
        <v>1014</v>
      </c>
      <c r="P292" t="s">
        <v>1014</v>
      </c>
      <c r="Q292">
        <v>1</v>
      </c>
      <c r="W292">
        <v>0</v>
      </c>
      <c r="X292">
        <v>1188625873</v>
      </c>
      <c r="Y292">
        <v>0.375</v>
      </c>
      <c r="AA292">
        <v>0</v>
      </c>
      <c r="AB292">
        <v>31.26</v>
      </c>
      <c r="AC292">
        <v>13.5</v>
      </c>
      <c r="AD292">
        <v>0</v>
      </c>
      <c r="AE292">
        <v>0</v>
      </c>
      <c r="AF292">
        <v>31.26</v>
      </c>
      <c r="AG292">
        <v>13.5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0.03</v>
      </c>
      <c r="AU292" t="s">
        <v>290</v>
      </c>
      <c r="AV292">
        <v>0</v>
      </c>
      <c r="AW292">
        <v>2</v>
      </c>
      <c r="AX292">
        <v>16697775</v>
      </c>
      <c r="AY292">
        <v>1</v>
      </c>
      <c r="AZ292">
        <v>0</v>
      </c>
      <c r="BA292">
        <v>298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Y292*Source!I164</f>
        <v>0.18734999999999999</v>
      </c>
      <c r="CY292">
        <f>AB292</f>
        <v>31.26</v>
      </c>
      <c r="CZ292">
        <f>AF292</f>
        <v>31.26</v>
      </c>
      <c r="DA292">
        <f>AJ292</f>
        <v>1</v>
      </c>
      <c r="DB292">
        <f>ROUND(((ROUND(AT292*CZ292,2)*1.25)*10),2)</f>
        <v>11.75</v>
      </c>
      <c r="DC292">
        <f>ROUND(((ROUND(AT292*AG292,2)*1.25)*10),2)</f>
        <v>5.13</v>
      </c>
    </row>
    <row r="293" spans="1:107" x14ac:dyDescent="0.2">
      <c r="A293">
        <f>ROW(Source!A164)</f>
        <v>164</v>
      </c>
      <c r="B293">
        <v>16697018</v>
      </c>
      <c r="C293">
        <v>16697764</v>
      </c>
      <c r="D293">
        <v>15248143</v>
      </c>
      <c r="E293">
        <v>1</v>
      </c>
      <c r="F293">
        <v>1</v>
      </c>
      <c r="G293">
        <v>1</v>
      </c>
      <c r="H293">
        <v>2</v>
      </c>
      <c r="I293" t="s">
        <v>1134</v>
      </c>
      <c r="J293" t="s">
        <v>1135</v>
      </c>
      <c r="K293" t="s">
        <v>1136</v>
      </c>
      <c r="L293">
        <v>1368</v>
      </c>
      <c r="N293">
        <v>1011</v>
      </c>
      <c r="O293" t="s">
        <v>1014</v>
      </c>
      <c r="P293" t="s">
        <v>1014</v>
      </c>
      <c r="Q293">
        <v>1</v>
      </c>
      <c r="W293">
        <v>0</v>
      </c>
      <c r="X293">
        <v>983187852</v>
      </c>
      <c r="Y293">
        <v>1.25</v>
      </c>
      <c r="AA293">
        <v>0</v>
      </c>
      <c r="AB293">
        <v>12.39</v>
      </c>
      <c r="AC293">
        <v>10.06</v>
      </c>
      <c r="AD293">
        <v>0</v>
      </c>
      <c r="AE293">
        <v>0</v>
      </c>
      <c r="AF293">
        <v>12.39</v>
      </c>
      <c r="AG293">
        <v>10.06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0.1</v>
      </c>
      <c r="AU293" t="s">
        <v>290</v>
      </c>
      <c r="AV293">
        <v>0</v>
      </c>
      <c r="AW293">
        <v>2</v>
      </c>
      <c r="AX293">
        <v>16697776</v>
      </c>
      <c r="AY293">
        <v>1</v>
      </c>
      <c r="AZ293">
        <v>0</v>
      </c>
      <c r="BA293">
        <v>299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Y293*Source!I164</f>
        <v>0.62449999999999994</v>
      </c>
      <c r="CY293">
        <f>AB293</f>
        <v>12.39</v>
      </c>
      <c r="CZ293">
        <f>AF293</f>
        <v>12.39</v>
      </c>
      <c r="DA293">
        <f>AJ293</f>
        <v>1</v>
      </c>
      <c r="DB293">
        <f>ROUND(((ROUND(AT293*CZ293,2)*1.25)*10),2)</f>
        <v>15.5</v>
      </c>
      <c r="DC293">
        <f>ROUND(((ROUND(AT293*AG293,2)*1.25)*10),2)</f>
        <v>12.63</v>
      </c>
    </row>
    <row r="294" spans="1:107" x14ac:dyDescent="0.2">
      <c r="A294">
        <f>ROW(Source!A164)</f>
        <v>164</v>
      </c>
      <c r="B294">
        <v>16697018</v>
      </c>
      <c r="C294">
        <v>16697764</v>
      </c>
      <c r="D294">
        <v>15167286</v>
      </c>
      <c r="E294">
        <v>1</v>
      </c>
      <c r="F294">
        <v>1</v>
      </c>
      <c r="G294">
        <v>1</v>
      </c>
      <c r="H294">
        <v>3</v>
      </c>
      <c r="I294" t="s">
        <v>1116</v>
      </c>
      <c r="J294" t="s">
        <v>1117</v>
      </c>
      <c r="K294" t="s">
        <v>1118</v>
      </c>
      <c r="L294">
        <v>1339</v>
      </c>
      <c r="N294">
        <v>1007</v>
      </c>
      <c r="O294" t="s">
        <v>249</v>
      </c>
      <c r="P294" t="s">
        <v>249</v>
      </c>
      <c r="Q294">
        <v>1</v>
      </c>
      <c r="W294">
        <v>0</v>
      </c>
      <c r="X294">
        <v>-1660354250</v>
      </c>
      <c r="Y294">
        <v>0.74</v>
      </c>
      <c r="AA294">
        <v>2.44</v>
      </c>
      <c r="AB294">
        <v>0</v>
      </c>
      <c r="AC294">
        <v>0</v>
      </c>
      <c r="AD294">
        <v>0</v>
      </c>
      <c r="AE294">
        <v>2.44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7.3999999999999996E-2</v>
      </c>
      <c r="AU294" t="s">
        <v>303</v>
      </c>
      <c r="AV294">
        <v>0</v>
      </c>
      <c r="AW294">
        <v>2</v>
      </c>
      <c r="AX294">
        <v>16697777</v>
      </c>
      <c r="AY294">
        <v>1</v>
      </c>
      <c r="AZ294">
        <v>0</v>
      </c>
      <c r="BA294">
        <v>300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Y294*Source!I164</f>
        <v>0.36970399999999998</v>
      </c>
      <c r="CY294">
        <f>AA294</f>
        <v>2.44</v>
      </c>
      <c r="CZ294">
        <f>AE294</f>
        <v>2.44</v>
      </c>
      <c r="DA294">
        <f>AI294</f>
        <v>1</v>
      </c>
      <c r="DB294">
        <f>ROUND((ROUND(AT294*CZ294,2)*10),2)</f>
        <v>1.8</v>
      </c>
      <c r="DC294">
        <f>ROUND((ROUND(AT294*AG294,2)*10),2)</f>
        <v>0</v>
      </c>
    </row>
    <row r="295" spans="1:107" x14ac:dyDescent="0.2">
      <c r="A295">
        <f>ROW(Source!A164)</f>
        <v>164</v>
      </c>
      <c r="B295">
        <v>16697018</v>
      </c>
      <c r="C295">
        <v>16697764</v>
      </c>
      <c r="D295">
        <v>15173003</v>
      </c>
      <c r="E295">
        <v>1</v>
      </c>
      <c r="F295">
        <v>1</v>
      </c>
      <c r="G295">
        <v>1</v>
      </c>
      <c r="H295">
        <v>3</v>
      </c>
      <c r="I295" t="s">
        <v>277</v>
      </c>
      <c r="J295" t="s">
        <v>280</v>
      </c>
      <c r="K295" t="s">
        <v>278</v>
      </c>
      <c r="L295">
        <v>1346</v>
      </c>
      <c r="N295">
        <v>1009</v>
      </c>
      <c r="O295" t="s">
        <v>279</v>
      </c>
      <c r="P295" t="s">
        <v>279</v>
      </c>
      <c r="Q295">
        <v>1</v>
      </c>
      <c r="W295">
        <v>0</v>
      </c>
      <c r="X295">
        <v>-60067644</v>
      </c>
      <c r="Y295">
        <v>1230</v>
      </c>
      <c r="AA295">
        <v>2.0699999999999998</v>
      </c>
      <c r="AB295">
        <v>0</v>
      </c>
      <c r="AC295">
        <v>0</v>
      </c>
      <c r="AD295">
        <v>0</v>
      </c>
      <c r="AE295">
        <v>2.0699999999999998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1</v>
      </c>
      <c r="AQ295">
        <v>0</v>
      </c>
      <c r="AR295">
        <v>0</v>
      </c>
      <c r="AS295" t="s">
        <v>6</v>
      </c>
      <c r="AT295">
        <v>123</v>
      </c>
      <c r="AU295" t="s">
        <v>303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Y295*Source!I164</f>
        <v>614.50800000000004</v>
      </c>
      <c r="CY295">
        <f>AA295</f>
        <v>2.0699999999999998</v>
      </c>
      <c r="CZ295">
        <f>AE295</f>
        <v>2.0699999999999998</v>
      </c>
      <c r="DA295">
        <f>AI295</f>
        <v>1</v>
      </c>
      <c r="DB295">
        <f>ROUND((ROUND(AT295*CZ295,2)*10),2)</f>
        <v>2546.1</v>
      </c>
      <c r="DC295">
        <f>ROUND((ROUND(AT295*AG295,2)*10),2)</f>
        <v>0</v>
      </c>
    </row>
    <row r="296" spans="1:107" x14ac:dyDescent="0.2">
      <c r="A296">
        <f>ROW(Source!A165)</f>
        <v>165</v>
      </c>
      <c r="B296">
        <v>16697019</v>
      </c>
      <c r="C296">
        <v>16697764</v>
      </c>
      <c r="D296">
        <v>15430767</v>
      </c>
      <c r="E296">
        <v>1</v>
      </c>
      <c r="F296">
        <v>1</v>
      </c>
      <c r="G296">
        <v>1</v>
      </c>
      <c r="H296">
        <v>1</v>
      </c>
      <c r="I296" t="s">
        <v>1008</v>
      </c>
      <c r="J296" t="s">
        <v>6</v>
      </c>
      <c r="K296" t="s">
        <v>1009</v>
      </c>
      <c r="L296">
        <v>1191</v>
      </c>
      <c r="N296">
        <v>1013</v>
      </c>
      <c r="O296" t="s">
        <v>1010</v>
      </c>
      <c r="P296" t="s">
        <v>1010</v>
      </c>
      <c r="Q296">
        <v>1</v>
      </c>
      <c r="W296">
        <v>0</v>
      </c>
      <c r="X296">
        <v>-400197608</v>
      </c>
      <c r="Y296">
        <v>94.53</v>
      </c>
      <c r="AA296">
        <v>0</v>
      </c>
      <c r="AB296">
        <v>0</v>
      </c>
      <c r="AC296">
        <v>0</v>
      </c>
      <c r="AD296">
        <v>55.96</v>
      </c>
      <c r="AE296">
        <v>0</v>
      </c>
      <c r="AF296">
        <v>0</v>
      </c>
      <c r="AG296">
        <v>0</v>
      </c>
      <c r="AH296">
        <v>8.5299999999999994</v>
      </c>
      <c r="AI296">
        <v>1</v>
      </c>
      <c r="AJ296">
        <v>1</v>
      </c>
      <c r="AK296">
        <v>1</v>
      </c>
      <c r="AL296">
        <v>6.56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8.2200000000000006</v>
      </c>
      <c r="AU296" t="s">
        <v>291</v>
      </c>
      <c r="AV296">
        <v>1</v>
      </c>
      <c r="AW296">
        <v>2</v>
      </c>
      <c r="AX296">
        <v>16697772</v>
      </c>
      <c r="AY296">
        <v>1</v>
      </c>
      <c r="AZ296">
        <v>0</v>
      </c>
      <c r="BA296">
        <v>302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Y296*Source!I165</f>
        <v>47.227187999999998</v>
      </c>
      <c r="CY296">
        <f>AD296</f>
        <v>55.96</v>
      </c>
      <c r="CZ296">
        <f>AH296</f>
        <v>8.5299999999999994</v>
      </c>
      <c r="DA296">
        <f>AL296</f>
        <v>6.56</v>
      </c>
      <c r="DB296">
        <f>ROUND(((ROUND(AT296*CZ296,2)*1.15)*10),2)</f>
        <v>806.38</v>
      </c>
      <c r="DC296">
        <f>ROUND(((ROUND(AT296*AG296,2)*1.15)*10),2)</f>
        <v>0</v>
      </c>
    </row>
    <row r="297" spans="1:107" x14ac:dyDescent="0.2">
      <c r="A297">
        <f>ROW(Source!A165)</f>
        <v>165</v>
      </c>
      <c r="B297">
        <v>16697019</v>
      </c>
      <c r="C297">
        <v>16697764</v>
      </c>
      <c r="D297">
        <v>15430395</v>
      </c>
      <c r="E297">
        <v>1</v>
      </c>
      <c r="F297">
        <v>1</v>
      </c>
      <c r="G297">
        <v>1</v>
      </c>
      <c r="H297">
        <v>1</v>
      </c>
      <c r="I297" t="s">
        <v>1020</v>
      </c>
      <c r="J297" t="s">
        <v>6</v>
      </c>
      <c r="K297" t="s">
        <v>1021</v>
      </c>
      <c r="L297">
        <v>1191</v>
      </c>
      <c r="N297">
        <v>1013</v>
      </c>
      <c r="O297" t="s">
        <v>1010</v>
      </c>
      <c r="P297" t="s">
        <v>1010</v>
      </c>
      <c r="Q297">
        <v>1</v>
      </c>
      <c r="W297">
        <v>0</v>
      </c>
      <c r="X297">
        <v>-1417349443</v>
      </c>
      <c r="Y297">
        <v>0.13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6.56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0.13</v>
      </c>
      <c r="AU297" t="s">
        <v>6</v>
      </c>
      <c r="AV297">
        <v>2</v>
      </c>
      <c r="AW297">
        <v>2</v>
      </c>
      <c r="AX297">
        <v>16697773</v>
      </c>
      <c r="AY297">
        <v>1</v>
      </c>
      <c r="AZ297">
        <v>2048</v>
      </c>
      <c r="BA297">
        <v>303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Y297*Source!I165</f>
        <v>6.4948000000000006E-2</v>
      </c>
      <c r="CY297">
        <f>AD297</f>
        <v>0</v>
      </c>
      <c r="CZ297">
        <f>AH297</f>
        <v>0</v>
      </c>
      <c r="DA297">
        <f>AL297</f>
        <v>1</v>
      </c>
      <c r="DB297">
        <f>ROUND(ROUND(AT297*CZ297,2),2)</f>
        <v>0</v>
      </c>
      <c r="DC297">
        <f>ROUND(ROUND(AT297*AG297,2),2)</f>
        <v>0</v>
      </c>
    </row>
    <row r="298" spans="1:107" x14ac:dyDescent="0.2">
      <c r="A298">
        <f>ROW(Source!A165)</f>
        <v>165</v>
      </c>
      <c r="B298">
        <v>16697019</v>
      </c>
      <c r="C298">
        <v>16697764</v>
      </c>
      <c r="D298">
        <v>15247905</v>
      </c>
      <c r="E298">
        <v>1</v>
      </c>
      <c r="F298">
        <v>1</v>
      </c>
      <c r="G298">
        <v>1</v>
      </c>
      <c r="H298">
        <v>2</v>
      </c>
      <c r="I298" t="s">
        <v>1131</v>
      </c>
      <c r="J298" t="s">
        <v>1132</v>
      </c>
      <c r="K298" t="s">
        <v>1133</v>
      </c>
      <c r="L298">
        <v>1368</v>
      </c>
      <c r="N298">
        <v>1011</v>
      </c>
      <c r="O298" t="s">
        <v>1014</v>
      </c>
      <c r="P298" t="s">
        <v>1014</v>
      </c>
      <c r="Q298">
        <v>1</v>
      </c>
      <c r="W298">
        <v>0</v>
      </c>
      <c r="X298">
        <v>1225731627</v>
      </c>
      <c r="Y298">
        <v>2.5000000000000001E-2</v>
      </c>
      <c r="AA298">
        <v>0</v>
      </c>
      <c r="AB298">
        <v>590.33000000000004</v>
      </c>
      <c r="AC298">
        <v>10.06</v>
      </c>
      <c r="AD298">
        <v>0</v>
      </c>
      <c r="AE298">
        <v>0</v>
      </c>
      <c r="AF298">
        <v>89.99</v>
      </c>
      <c r="AG298">
        <v>10.06</v>
      </c>
      <c r="AH298">
        <v>0</v>
      </c>
      <c r="AI298">
        <v>1</v>
      </c>
      <c r="AJ298">
        <v>6.56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2E-3</v>
      </c>
      <c r="AU298" t="s">
        <v>290</v>
      </c>
      <c r="AV298">
        <v>0</v>
      </c>
      <c r="AW298">
        <v>2</v>
      </c>
      <c r="AX298">
        <v>16697774</v>
      </c>
      <c r="AY298">
        <v>1</v>
      </c>
      <c r="AZ298">
        <v>0</v>
      </c>
      <c r="BA298">
        <v>304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Y298*Source!I165</f>
        <v>1.2490000000000001E-2</v>
      </c>
      <c r="CY298">
        <f>AB298</f>
        <v>590.33000000000004</v>
      </c>
      <c r="CZ298">
        <f>AF298</f>
        <v>89.99</v>
      </c>
      <c r="DA298">
        <f>AJ298</f>
        <v>6.56</v>
      </c>
      <c r="DB298">
        <f>ROUND(((ROUND(AT298*CZ298,2)*1.25)*10),2)</f>
        <v>2.25</v>
      </c>
      <c r="DC298">
        <f>ROUND(((ROUND(AT298*AG298,2)*1.25)*10),2)</f>
        <v>0.25</v>
      </c>
    </row>
    <row r="299" spans="1:107" x14ac:dyDescent="0.2">
      <c r="A299">
        <f>ROW(Source!A165)</f>
        <v>165</v>
      </c>
      <c r="B299">
        <v>16697019</v>
      </c>
      <c r="C299">
        <v>16697764</v>
      </c>
      <c r="D299">
        <v>15247974</v>
      </c>
      <c r="E299">
        <v>1</v>
      </c>
      <c r="F299">
        <v>1</v>
      </c>
      <c r="G299">
        <v>1</v>
      </c>
      <c r="H299">
        <v>2</v>
      </c>
      <c r="I299" t="s">
        <v>1022</v>
      </c>
      <c r="J299" t="s">
        <v>1023</v>
      </c>
      <c r="K299" t="s">
        <v>1024</v>
      </c>
      <c r="L299">
        <v>1368</v>
      </c>
      <c r="N299">
        <v>1011</v>
      </c>
      <c r="O299" t="s">
        <v>1014</v>
      </c>
      <c r="P299" t="s">
        <v>1014</v>
      </c>
      <c r="Q299">
        <v>1</v>
      </c>
      <c r="W299">
        <v>0</v>
      </c>
      <c r="X299">
        <v>1188625873</v>
      </c>
      <c r="Y299">
        <v>0.375</v>
      </c>
      <c r="AA299">
        <v>0</v>
      </c>
      <c r="AB299">
        <v>205.07</v>
      </c>
      <c r="AC299">
        <v>13.5</v>
      </c>
      <c r="AD299">
        <v>0</v>
      </c>
      <c r="AE299">
        <v>0</v>
      </c>
      <c r="AF299">
        <v>31.26</v>
      </c>
      <c r="AG299">
        <v>13.5</v>
      </c>
      <c r="AH299">
        <v>0</v>
      </c>
      <c r="AI299">
        <v>1</v>
      </c>
      <c r="AJ299">
        <v>6.56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0.03</v>
      </c>
      <c r="AU299" t="s">
        <v>290</v>
      </c>
      <c r="AV299">
        <v>0</v>
      </c>
      <c r="AW299">
        <v>2</v>
      </c>
      <c r="AX299">
        <v>16697775</v>
      </c>
      <c r="AY299">
        <v>1</v>
      </c>
      <c r="AZ299">
        <v>0</v>
      </c>
      <c r="BA299">
        <v>305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Y299*Source!I165</f>
        <v>0.18734999999999999</v>
      </c>
      <c r="CY299">
        <f>AB299</f>
        <v>205.07</v>
      </c>
      <c r="CZ299">
        <f>AF299</f>
        <v>31.26</v>
      </c>
      <c r="DA299">
        <f>AJ299</f>
        <v>6.56</v>
      </c>
      <c r="DB299">
        <f>ROUND(((ROUND(AT299*CZ299,2)*1.25)*10),2)</f>
        <v>11.75</v>
      </c>
      <c r="DC299">
        <f>ROUND(((ROUND(AT299*AG299,2)*1.25)*10),2)</f>
        <v>5.13</v>
      </c>
    </row>
    <row r="300" spans="1:107" x14ac:dyDescent="0.2">
      <c r="A300">
        <f>ROW(Source!A165)</f>
        <v>165</v>
      </c>
      <c r="B300">
        <v>16697019</v>
      </c>
      <c r="C300">
        <v>16697764</v>
      </c>
      <c r="D300">
        <v>15248143</v>
      </c>
      <c r="E300">
        <v>1</v>
      </c>
      <c r="F300">
        <v>1</v>
      </c>
      <c r="G300">
        <v>1</v>
      </c>
      <c r="H300">
        <v>2</v>
      </c>
      <c r="I300" t="s">
        <v>1134</v>
      </c>
      <c r="J300" t="s">
        <v>1135</v>
      </c>
      <c r="K300" t="s">
        <v>1136</v>
      </c>
      <c r="L300">
        <v>1368</v>
      </c>
      <c r="N300">
        <v>1011</v>
      </c>
      <c r="O300" t="s">
        <v>1014</v>
      </c>
      <c r="P300" t="s">
        <v>1014</v>
      </c>
      <c r="Q300">
        <v>1</v>
      </c>
      <c r="W300">
        <v>0</v>
      </c>
      <c r="X300">
        <v>983187852</v>
      </c>
      <c r="Y300">
        <v>1.25</v>
      </c>
      <c r="AA300">
        <v>0</v>
      </c>
      <c r="AB300">
        <v>81.28</v>
      </c>
      <c r="AC300">
        <v>10.06</v>
      </c>
      <c r="AD300">
        <v>0</v>
      </c>
      <c r="AE300">
        <v>0</v>
      </c>
      <c r="AF300">
        <v>12.39</v>
      </c>
      <c r="AG300">
        <v>10.06</v>
      </c>
      <c r="AH300">
        <v>0</v>
      </c>
      <c r="AI300">
        <v>1</v>
      </c>
      <c r="AJ300">
        <v>6.56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0.1</v>
      </c>
      <c r="AU300" t="s">
        <v>290</v>
      </c>
      <c r="AV300">
        <v>0</v>
      </c>
      <c r="AW300">
        <v>2</v>
      </c>
      <c r="AX300">
        <v>16697776</v>
      </c>
      <c r="AY300">
        <v>1</v>
      </c>
      <c r="AZ300">
        <v>0</v>
      </c>
      <c r="BA300">
        <v>306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Y300*Source!I165</f>
        <v>0.62449999999999994</v>
      </c>
      <c r="CY300">
        <f>AB300</f>
        <v>81.28</v>
      </c>
      <c r="CZ300">
        <f>AF300</f>
        <v>12.39</v>
      </c>
      <c r="DA300">
        <f>AJ300</f>
        <v>6.56</v>
      </c>
      <c r="DB300">
        <f>ROUND(((ROUND(AT300*CZ300,2)*1.25)*10),2)</f>
        <v>15.5</v>
      </c>
      <c r="DC300">
        <f>ROUND(((ROUND(AT300*AG300,2)*1.25)*10),2)</f>
        <v>12.63</v>
      </c>
    </row>
    <row r="301" spans="1:107" x14ac:dyDescent="0.2">
      <c r="A301">
        <f>ROW(Source!A165)</f>
        <v>165</v>
      </c>
      <c r="B301">
        <v>16697019</v>
      </c>
      <c r="C301">
        <v>16697764</v>
      </c>
      <c r="D301">
        <v>15167286</v>
      </c>
      <c r="E301">
        <v>1</v>
      </c>
      <c r="F301">
        <v>1</v>
      </c>
      <c r="G301">
        <v>1</v>
      </c>
      <c r="H301">
        <v>3</v>
      </c>
      <c r="I301" t="s">
        <v>1116</v>
      </c>
      <c r="J301" t="s">
        <v>1117</v>
      </c>
      <c r="K301" t="s">
        <v>1118</v>
      </c>
      <c r="L301">
        <v>1339</v>
      </c>
      <c r="N301">
        <v>1007</v>
      </c>
      <c r="O301" t="s">
        <v>249</v>
      </c>
      <c r="P301" t="s">
        <v>249</v>
      </c>
      <c r="Q301">
        <v>1</v>
      </c>
      <c r="W301">
        <v>0</v>
      </c>
      <c r="X301">
        <v>-1660354250</v>
      </c>
      <c r="Y301">
        <v>0.74</v>
      </c>
      <c r="AA301">
        <v>16.010000000000002</v>
      </c>
      <c r="AB301">
        <v>0</v>
      </c>
      <c r="AC301">
        <v>0</v>
      </c>
      <c r="AD301">
        <v>0</v>
      </c>
      <c r="AE301">
        <v>2.44</v>
      </c>
      <c r="AF301">
        <v>0</v>
      </c>
      <c r="AG301">
        <v>0</v>
      </c>
      <c r="AH301">
        <v>0</v>
      </c>
      <c r="AI301">
        <v>6.56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7.3999999999999996E-2</v>
      </c>
      <c r="AU301" t="s">
        <v>303</v>
      </c>
      <c r="AV301">
        <v>0</v>
      </c>
      <c r="AW301">
        <v>2</v>
      </c>
      <c r="AX301">
        <v>16697777</v>
      </c>
      <c r="AY301">
        <v>1</v>
      </c>
      <c r="AZ301">
        <v>0</v>
      </c>
      <c r="BA301">
        <v>307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Y301*Source!I165</f>
        <v>0.36970399999999998</v>
      </c>
      <c r="CY301">
        <f>AA301</f>
        <v>16.010000000000002</v>
      </c>
      <c r="CZ301">
        <f>AE301</f>
        <v>2.44</v>
      </c>
      <c r="DA301">
        <f>AI301</f>
        <v>6.56</v>
      </c>
      <c r="DB301">
        <f>ROUND((ROUND(AT301*CZ301,2)*10),2)</f>
        <v>1.8</v>
      </c>
      <c r="DC301">
        <f>ROUND((ROUND(AT301*AG301,2)*10),2)</f>
        <v>0</v>
      </c>
    </row>
    <row r="302" spans="1:107" x14ac:dyDescent="0.2">
      <c r="A302">
        <f>ROW(Source!A165)</f>
        <v>165</v>
      </c>
      <c r="B302">
        <v>16697019</v>
      </c>
      <c r="C302">
        <v>16697764</v>
      </c>
      <c r="D302">
        <v>15173003</v>
      </c>
      <c r="E302">
        <v>1</v>
      </c>
      <c r="F302">
        <v>1</v>
      </c>
      <c r="G302">
        <v>1</v>
      </c>
      <c r="H302">
        <v>3</v>
      </c>
      <c r="I302" t="s">
        <v>277</v>
      </c>
      <c r="J302" t="s">
        <v>280</v>
      </c>
      <c r="K302" t="s">
        <v>278</v>
      </c>
      <c r="L302">
        <v>1346</v>
      </c>
      <c r="N302">
        <v>1009</v>
      </c>
      <c r="O302" t="s">
        <v>279</v>
      </c>
      <c r="P302" t="s">
        <v>279</v>
      </c>
      <c r="Q302">
        <v>1</v>
      </c>
      <c r="W302">
        <v>0</v>
      </c>
      <c r="X302">
        <v>-60067644</v>
      </c>
      <c r="Y302">
        <v>1230</v>
      </c>
      <c r="AA302">
        <v>13.58</v>
      </c>
      <c r="AB302">
        <v>0</v>
      </c>
      <c r="AC302">
        <v>0</v>
      </c>
      <c r="AD302">
        <v>0</v>
      </c>
      <c r="AE302">
        <v>2.0699999999999998</v>
      </c>
      <c r="AF302">
        <v>0</v>
      </c>
      <c r="AG302">
        <v>0</v>
      </c>
      <c r="AH302">
        <v>0</v>
      </c>
      <c r="AI302">
        <v>6.56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1</v>
      </c>
      <c r="AQ302">
        <v>0</v>
      </c>
      <c r="AR302">
        <v>0</v>
      </c>
      <c r="AS302" t="s">
        <v>6</v>
      </c>
      <c r="AT302">
        <v>123</v>
      </c>
      <c r="AU302" t="s">
        <v>303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Y302*Source!I165</f>
        <v>614.50800000000004</v>
      </c>
      <c r="CY302">
        <f>AA302</f>
        <v>13.58</v>
      </c>
      <c r="CZ302">
        <f>AE302</f>
        <v>2.0699999999999998</v>
      </c>
      <c r="DA302">
        <f>AI302</f>
        <v>6.56</v>
      </c>
      <c r="DB302">
        <f>ROUND((ROUND(AT302*CZ302,2)*10),2)</f>
        <v>2546.1</v>
      </c>
      <c r="DC302">
        <f>ROUND((ROUND(AT302*AG302,2)*10),2)</f>
        <v>0</v>
      </c>
    </row>
    <row r="303" spans="1:107" x14ac:dyDescent="0.2">
      <c r="A303">
        <f>ROW(Source!A168)</f>
        <v>168</v>
      </c>
      <c r="B303">
        <v>16697018</v>
      </c>
      <c r="C303">
        <v>16697780</v>
      </c>
      <c r="D303">
        <v>15435695</v>
      </c>
      <c r="E303">
        <v>1</v>
      </c>
      <c r="F303">
        <v>1</v>
      </c>
      <c r="G303">
        <v>1</v>
      </c>
      <c r="H303">
        <v>1</v>
      </c>
      <c r="I303" t="s">
        <v>1137</v>
      </c>
      <c r="J303" t="s">
        <v>6</v>
      </c>
      <c r="K303" t="s">
        <v>1138</v>
      </c>
      <c r="L303">
        <v>1191</v>
      </c>
      <c r="N303">
        <v>1013</v>
      </c>
      <c r="O303" t="s">
        <v>1010</v>
      </c>
      <c r="P303" t="s">
        <v>1010</v>
      </c>
      <c r="Q303">
        <v>1</v>
      </c>
      <c r="W303">
        <v>0</v>
      </c>
      <c r="X303">
        <v>1881689430</v>
      </c>
      <c r="Y303">
        <v>31.015499999999996</v>
      </c>
      <c r="AA303">
        <v>0</v>
      </c>
      <c r="AB303">
        <v>0</v>
      </c>
      <c r="AC303">
        <v>0</v>
      </c>
      <c r="AD303">
        <v>10.94</v>
      </c>
      <c r="AE303">
        <v>0</v>
      </c>
      <c r="AF303">
        <v>0</v>
      </c>
      <c r="AG303">
        <v>0</v>
      </c>
      <c r="AH303">
        <v>10.94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26.97</v>
      </c>
      <c r="AU303" t="s">
        <v>39</v>
      </c>
      <c r="AV303">
        <v>1</v>
      </c>
      <c r="AW303">
        <v>2</v>
      </c>
      <c r="AX303">
        <v>16697794</v>
      </c>
      <c r="AY303">
        <v>1</v>
      </c>
      <c r="AZ303">
        <v>0</v>
      </c>
      <c r="BA303">
        <v>309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Y303*Source!I168</f>
        <v>76.031396699999988</v>
      </c>
      <c r="CY303">
        <f>AD303</f>
        <v>10.94</v>
      </c>
      <c r="CZ303">
        <f>AH303</f>
        <v>10.94</v>
      </c>
      <c r="DA303">
        <f>AL303</f>
        <v>1</v>
      </c>
      <c r="DB303">
        <f>ROUND((ROUND(AT303*CZ303,2)*1.15),2)</f>
        <v>339.31</v>
      </c>
      <c r="DC303">
        <f>ROUND((ROUND(AT303*AG303,2)*1.15),2)</f>
        <v>0</v>
      </c>
    </row>
    <row r="304" spans="1:107" x14ac:dyDescent="0.2">
      <c r="A304">
        <f>ROW(Source!A168)</f>
        <v>168</v>
      </c>
      <c r="B304">
        <v>16697018</v>
      </c>
      <c r="C304">
        <v>16697780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1020</v>
      </c>
      <c r="J304" t="s">
        <v>6</v>
      </c>
      <c r="K304" t="s">
        <v>1021</v>
      </c>
      <c r="L304">
        <v>1191</v>
      </c>
      <c r="N304">
        <v>1013</v>
      </c>
      <c r="O304" t="s">
        <v>1010</v>
      </c>
      <c r="P304" t="s">
        <v>1010</v>
      </c>
      <c r="Q304">
        <v>1</v>
      </c>
      <c r="W304">
        <v>0</v>
      </c>
      <c r="X304">
        <v>-1417349443</v>
      </c>
      <c r="Y304">
        <v>0.43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0.43</v>
      </c>
      <c r="AU304" t="s">
        <v>6</v>
      </c>
      <c r="AV304">
        <v>2</v>
      </c>
      <c r="AW304">
        <v>2</v>
      </c>
      <c r="AX304">
        <v>16697795</v>
      </c>
      <c r="AY304">
        <v>1</v>
      </c>
      <c r="AZ304">
        <v>2048</v>
      </c>
      <c r="BA304">
        <v>310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Y304*Source!I168</f>
        <v>1.0541020000000001</v>
      </c>
      <c r="CY304">
        <f>AD304</f>
        <v>0</v>
      </c>
      <c r="CZ304">
        <f>AH304</f>
        <v>0</v>
      </c>
      <c r="DA304">
        <f>AL304</f>
        <v>1</v>
      </c>
      <c r="DB304">
        <f>ROUND(ROUND(AT304*CZ304,2),2)</f>
        <v>0</v>
      </c>
      <c r="DC304">
        <f>ROUND(ROUND(AT304*AG304,2),2)</f>
        <v>0</v>
      </c>
    </row>
    <row r="305" spans="1:107" x14ac:dyDescent="0.2">
      <c r="A305">
        <f>ROW(Source!A168)</f>
        <v>168</v>
      </c>
      <c r="B305">
        <v>16697018</v>
      </c>
      <c r="C305">
        <v>16697780</v>
      </c>
      <c r="D305">
        <v>15247974</v>
      </c>
      <c r="E305">
        <v>1</v>
      </c>
      <c r="F305">
        <v>1</v>
      </c>
      <c r="G305">
        <v>1</v>
      </c>
      <c r="H305">
        <v>2</v>
      </c>
      <c r="I305" t="s">
        <v>1022</v>
      </c>
      <c r="J305" t="s">
        <v>1023</v>
      </c>
      <c r="K305" t="s">
        <v>1024</v>
      </c>
      <c r="L305">
        <v>1368</v>
      </c>
      <c r="N305">
        <v>1011</v>
      </c>
      <c r="O305" t="s">
        <v>1014</v>
      </c>
      <c r="P305" t="s">
        <v>1014</v>
      </c>
      <c r="Q305">
        <v>1</v>
      </c>
      <c r="W305">
        <v>0</v>
      </c>
      <c r="X305">
        <v>1188625873</v>
      </c>
      <c r="Y305">
        <v>0.22499999999999998</v>
      </c>
      <c r="AA305">
        <v>0</v>
      </c>
      <c r="AB305">
        <v>31.26</v>
      </c>
      <c r="AC305">
        <v>13.5</v>
      </c>
      <c r="AD305">
        <v>0</v>
      </c>
      <c r="AE305">
        <v>0</v>
      </c>
      <c r="AF305">
        <v>31.26</v>
      </c>
      <c r="AG305">
        <v>13.5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0.18</v>
      </c>
      <c r="AU305" t="s">
        <v>38</v>
      </c>
      <c r="AV305">
        <v>0</v>
      </c>
      <c r="AW305">
        <v>2</v>
      </c>
      <c r="AX305">
        <v>16697796</v>
      </c>
      <c r="AY305">
        <v>1</v>
      </c>
      <c r="AZ305">
        <v>0</v>
      </c>
      <c r="BA305">
        <v>311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Y305*Source!I168</f>
        <v>0.55156499999999997</v>
      </c>
      <c r="CY305">
        <f>AB305</f>
        <v>31.26</v>
      </c>
      <c r="CZ305">
        <f>AF305</f>
        <v>31.26</v>
      </c>
      <c r="DA305">
        <f>AJ305</f>
        <v>1</v>
      </c>
      <c r="DB305">
        <f>ROUND((ROUND(AT305*CZ305,2)*1.25),2)</f>
        <v>7.04</v>
      </c>
      <c r="DC305">
        <f>ROUND((ROUND(AT305*AG305,2)*1.25),2)</f>
        <v>3.04</v>
      </c>
    </row>
    <row r="306" spans="1:107" x14ac:dyDescent="0.2">
      <c r="A306">
        <f>ROW(Source!A168)</f>
        <v>168</v>
      </c>
      <c r="B306">
        <v>16697018</v>
      </c>
      <c r="C306">
        <v>16697780</v>
      </c>
      <c r="D306">
        <v>15248306</v>
      </c>
      <c r="E306">
        <v>1</v>
      </c>
      <c r="F306">
        <v>1</v>
      </c>
      <c r="G306">
        <v>1</v>
      </c>
      <c r="H306">
        <v>2</v>
      </c>
      <c r="I306" t="s">
        <v>1139</v>
      </c>
      <c r="J306" t="s">
        <v>1140</v>
      </c>
      <c r="K306" t="s">
        <v>1141</v>
      </c>
      <c r="L306">
        <v>1368</v>
      </c>
      <c r="N306">
        <v>1011</v>
      </c>
      <c r="O306" t="s">
        <v>1014</v>
      </c>
      <c r="P306" t="s">
        <v>1014</v>
      </c>
      <c r="Q306">
        <v>1</v>
      </c>
      <c r="W306">
        <v>0</v>
      </c>
      <c r="X306">
        <v>520357435</v>
      </c>
      <c r="Y306">
        <v>5.4625000000000004</v>
      </c>
      <c r="AA306">
        <v>0</v>
      </c>
      <c r="AB306">
        <v>30</v>
      </c>
      <c r="AC306">
        <v>0</v>
      </c>
      <c r="AD306">
        <v>0</v>
      </c>
      <c r="AE306">
        <v>0</v>
      </c>
      <c r="AF306">
        <v>30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4.37</v>
      </c>
      <c r="AU306" t="s">
        <v>38</v>
      </c>
      <c r="AV306">
        <v>0</v>
      </c>
      <c r="AW306">
        <v>2</v>
      </c>
      <c r="AX306">
        <v>16697797</v>
      </c>
      <c r="AY306">
        <v>1</v>
      </c>
      <c r="AZ306">
        <v>0</v>
      </c>
      <c r="BA306">
        <v>312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Y306*Source!I168</f>
        <v>13.390772500000001</v>
      </c>
      <c r="CY306">
        <f>AB306</f>
        <v>30</v>
      </c>
      <c r="CZ306">
        <f>AF306</f>
        <v>30</v>
      </c>
      <c r="DA306">
        <f>AJ306</f>
        <v>1</v>
      </c>
      <c r="DB306">
        <f>ROUND((ROUND(AT306*CZ306,2)*1.25),2)</f>
        <v>163.88</v>
      </c>
      <c r="DC306">
        <f>ROUND((ROUND(AT306*AG306,2)*1.25),2)</f>
        <v>0</v>
      </c>
    </row>
    <row r="307" spans="1:107" x14ac:dyDescent="0.2">
      <c r="A307">
        <f>ROW(Source!A168)</f>
        <v>168</v>
      </c>
      <c r="B307">
        <v>16697018</v>
      </c>
      <c r="C307">
        <v>16697780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1033</v>
      </c>
      <c r="J307" t="s">
        <v>1034</v>
      </c>
      <c r="K307" t="s">
        <v>1035</v>
      </c>
      <c r="L307">
        <v>1368</v>
      </c>
      <c r="N307">
        <v>1011</v>
      </c>
      <c r="O307" t="s">
        <v>1014</v>
      </c>
      <c r="P307" t="s">
        <v>1014</v>
      </c>
      <c r="Q307">
        <v>1</v>
      </c>
      <c r="W307">
        <v>0</v>
      </c>
      <c r="X307">
        <v>1372534845</v>
      </c>
      <c r="Y307">
        <v>0.3125</v>
      </c>
      <c r="AA307">
        <v>0</v>
      </c>
      <c r="AB307">
        <v>65.709999999999994</v>
      </c>
      <c r="AC307">
        <v>11.6</v>
      </c>
      <c r="AD307">
        <v>0</v>
      </c>
      <c r="AE307">
        <v>0</v>
      </c>
      <c r="AF307">
        <v>65.709999999999994</v>
      </c>
      <c r="AG307">
        <v>11.6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0.25</v>
      </c>
      <c r="AU307" t="s">
        <v>38</v>
      </c>
      <c r="AV307">
        <v>0</v>
      </c>
      <c r="AW307">
        <v>2</v>
      </c>
      <c r="AX307">
        <v>16697798</v>
      </c>
      <c r="AY307">
        <v>1</v>
      </c>
      <c r="AZ307">
        <v>0</v>
      </c>
      <c r="BA307">
        <v>313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Y307*Source!I168</f>
        <v>0.76606249999999998</v>
      </c>
      <c r="CY307">
        <f>AB307</f>
        <v>65.709999999999994</v>
      </c>
      <c r="CZ307">
        <f>AF307</f>
        <v>65.709999999999994</v>
      </c>
      <c r="DA307">
        <f>AJ307</f>
        <v>1</v>
      </c>
      <c r="DB307">
        <f>ROUND((ROUND(AT307*CZ307,2)*1.25),2)</f>
        <v>20.54</v>
      </c>
      <c r="DC307">
        <f>ROUND((ROUND(AT307*AG307,2)*1.25),2)</f>
        <v>3.63</v>
      </c>
    </row>
    <row r="308" spans="1:107" x14ac:dyDescent="0.2">
      <c r="A308">
        <f>ROW(Source!A168)</f>
        <v>168</v>
      </c>
      <c r="B308">
        <v>16697018</v>
      </c>
      <c r="C308">
        <v>16697780</v>
      </c>
      <c r="D308">
        <v>15250226</v>
      </c>
      <c r="E308">
        <v>1</v>
      </c>
      <c r="F308">
        <v>1</v>
      </c>
      <c r="G308">
        <v>1</v>
      </c>
      <c r="H308">
        <v>2</v>
      </c>
      <c r="I308" t="s">
        <v>1142</v>
      </c>
      <c r="J308" t="s">
        <v>1143</v>
      </c>
      <c r="K308" t="s">
        <v>1144</v>
      </c>
      <c r="L308">
        <v>1368</v>
      </c>
      <c r="N308">
        <v>1011</v>
      </c>
      <c r="O308" t="s">
        <v>1014</v>
      </c>
      <c r="P308" t="s">
        <v>1014</v>
      </c>
      <c r="Q308">
        <v>1</v>
      </c>
      <c r="W308">
        <v>0</v>
      </c>
      <c r="X308">
        <v>-53362720</v>
      </c>
      <c r="Y308">
        <v>1.875</v>
      </c>
      <c r="AA308">
        <v>0</v>
      </c>
      <c r="AB308">
        <v>2.7</v>
      </c>
      <c r="AC308">
        <v>0</v>
      </c>
      <c r="AD308">
        <v>0</v>
      </c>
      <c r="AE308">
        <v>0</v>
      </c>
      <c r="AF308">
        <v>2.7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1.5</v>
      </c>
      <c r="AU308" t="s">
        <v>38</v>
      </c>
      <c r="AV308">
        <v>0</v>
      </c>
      <c r="AW308">
        <v>2</v>
      </c>
      <c r="AX308">
        <v>16697799</v>
      </c>
      <c r="AY308">
        <v>1</v>
      </c>
      <c r="AZ308">
        <v>0</v>
      </c>
      <c r="BA308">
        <v>314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Y308*Source!I168</f>
        <v>4.5963750000000001</v>
      </c>
      <c r="CY308">
        <f>AB308</f>
        <v>2.7</v>
      </c>
      <c r="CZ308">
        <f>AF308</f>
        <v>2.7</v>
      </c>
      <c r="DA308">
        <f>AJ308</f>
        <v>1</v>
      </c>
      <c r="DB308">
        <f>ROUND((ROUND(AT308*CZ308,2)*1.25),2)</f>
        <v>5.0599999999999996</v>
      </c>
      <c r="DC308">
        <f>ROUND((ROUND(AT308*AG308,2)*1.25),2)</f>
        <v>0</v>
      </c>
    </row>
    <row r="309" spans="1:107" x14ac:dyDescent="0.2">
      <c r="A309">
        <f>ROW(Source!A168)</f>
        <v>168</v>
      </c>
      <c r="B309">
        <v>16697018</v>
      </c>
      <c r="C309">
        <v>16697780</v>
      </c>
      <c r="D309">
        <v>15165310</v>
      </c>
      <c r="E309">
        <v>1</v>
      </c>
      <c r="F309">
        <v>1</v>
      </c>
      <c r="G309">
        <v>1</v>
      </c>
      <c r="H309">
        <v>3</v>
      </c>
      <c r="I309" t="s">
        <v>334</v>
      </c>
      <c r="J309" t="s">
        <v>336</v>
      </c>
      <c r="K309" t="s">
        <v>335</v>
      </c>
      <c r="L309">
        <v>1348</v>
      </c>
      <c r="N309">
        <v>1009</v>
      </c>
      <c r="O309" t="s">
        <v>26</v>
      </c>
      <c r="P309" t="s">
        <v>26</v>
      </c>
      <c r="Q309">
        <v>1000</v>
      </c>
      <c r="W309">
        <v>0</v>
      </c>
      <c r="X309">
        <v>-1006529954</v>
      </c>
      <c r="Y309">
        <v>8.0000000000000002E-3</v>
      </c>
      <c r="AA309">
        <v>1160</v>
      </c>
      <c r="AB309">
        <v>0</v>
      </c>
      <c r="AC309">
        <v>0</v>
      </c>
      <c r="AD309">
        <v>0</v>
      </c>
      <c r="AE309">
        <v>1160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8.0000000000000002E-3</v>
      </c>
      <c r="AU309" t="s">
        <v>6</v>
      </c>
      <c r="AV309">
        <v>0</v>
      </c>
      <c r="AW309">
        <v>2</v>
      </c>
      <c r="AX309">
        <v>16697800</v>
      </c>
      <c r="AY309">
        <v>1</v>
      </c>
      <c r="AZ309">
        <v>0</v>
      </c>
      <c r="BA309">
        <v>315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Y309*Source!I168</f>
        <v>1.9611200000000002E-2</v>
      </c>
      <c r="CY309">
        <f t="shared" ref="CY309:CY315" si="32">AA309</f>
        <v>1160</v>
      </c>
      <c r="CZ309">
        <f t="shared" ref="CZ309:CZ315" si="33">AE309</f>
        <v>1160</v>
      </c>
      <c r="DA309">
        <f t="shared" ref="DA309:DA315" si="34">AI309</f>
        <v>1</v>
      </c>
      <c r="DB309">
        <f t="shared" ref="DB309:DB315" si="35">ROUND(ROUND(AT309*CZ309,2),2)</f>
        <v>9.2799999999999994</v>
      </c>
      <c r="DC309">
        <f t="shared" ref="DC309:DC315" si="36">ROUND(ROUND(AT309*AG309,2),2)</f>
        <v>0</v>
      </c>
    </row>
    <row r="310" spans="1:107" x14ac:dyDescent="0.2">
      <c r="A310">
        <f>ROW(Source!A168)</f>
        <v>168</v>
      </c>
      <c r="B310">
        <v>16697018</v>
      </c>
      <c r="C310">
        <v>16697780</v>
      </c>
      <c r="D310">
        <v>15165346</v>
      </c>
      <c r="E310">
        <v>1</v>
      </c>
      <c r="F310">
        <v>1</v>
      </c>
      <c r="G310">
        <v>1</v>
      </c>
      <c r="H310">
        <v>3</v>
      </c>
      <c r="I310" t="s">
        <v>314</v>
      </c>
      <c r="J310" t="s">
        <v>316</v>
      </c>
      <c r="K310" t="s">
        <v>315</v>
      </c>
      <c r="L310">
        <v>1348</v>
      </c>
      <c r="N310">
        <v>1009</v>
      </c>
      <c r="O310" t="s">
        <v>26</v>
      </c>
      <c r="P310" t="s">
        <v>26</v>
      </c>
      <c r="Q310">
        <v>1000</v>
      </c>
      <c r="W310">
        <v>1</v>
      </c>
      <c r="X310">
        <v>243290531</v>
      </c>
      <c r="Y310">
        <v>-1.9E-2</v>
      </c>
      <c r="AA310">
        <v>1525.5</v>
      </c>
      <c r="AB310">
        <v>0</v>
      </c>
      <c r="AC310">
        <v>0</v>
      </c>
      <c r="AD310">
        <v>0</v>
      </c>
      <c r="AE310">
        <v>1525.5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-1.9E-2</v>
      </c>
      <c r="AU310" t="s">
        <v>6</v>
      </c>
      <c r="AV310">
        <v>0</v>
      </c>
      <c r="AW310">
        <v>2</v>
      </c>
      <c r="AX310">
        <v>16697801</v>
      </c>
      <c r="AY310">
        <v>1</v>
      </c>
      <c r="AZ310">
        <v>6144</v>
      </c>
      <c r="BA310">
        <v>316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Y310*Source!I168</f>
        <v>-4.6576600000000003E-2</v>
      </c>
      <c r="CY310">
        <f t="shared" si="32"/>
        <v>1525.5</v>
      </c>
      <c r="CZ310">
        <f t="shared" si="33"/>
        <v>1525.5</v>
      </c>
      <c r="DA310">
        <f t="shared" si="34"/>
        <v>1</v>
      </c>
      <c r="DB310">
        <f t="shared" si="35"/>
        <v>-28.98</v>
      </c>
      <c r="DC310">
        <f t="shared" si="36"/>
        <v>0</v>
      </c>
    </row>
    <row r="311" spans="1:107" x14ac:dyDescent="0.2">
      <c r="A311">
        <f>ROW(Source!A168)</f>
        <v>168</v>
      </c>
      <c r="B311">
        <v>16697018</v>
      </c>
      <c r="C311">
        <v>16697780</v>
      </c>
      <c r="D311">
        <v>15165348</v>
      </c>
      <c r="E311">
        <v>1</v>
      </c>
      <c r="F311">
        <v>1</v>
      </c>
      <c r="G311">
        <v>1</v>
      </c>
      <c r="H311">
        <v>3</v>
      </c>
      <c r="I311" t="s">
        <v>318</v>
      </c>
      <c r="J311" t="s">
        <v>320</v>
      </c>
      <c r="K311" t="s">
        <v>319</v>
      </c>
      <c r="L311">
        <v>1348</v>
      </c>
      <c r="N311">
        <v>1009</v>
      </c>
      <c r="O311" t="s">
        <v>26</v>
      </c>
      <c r="P311" t="s">
        <v>26</v>
      </c>
      <c r="Q311">
        <v>1000</v>
      </c>
      <c r="W311">
        <v>1</v>
      </c>
      <c r="X311">
        <v>110322092</v>
      </c>
      <c r="Y311">
        <v>-0.157</v>
      </c>
      <c r="AA311">
        <v>1383.1</v>
      </c>
      <c r="AB311">
        <v>0</v>
      </c>
      <c r="AC311">
        <v>0</v>
      </c>
      <c r="AD311">
        <v>0</v>
      </c>
      <c r="AE311">
        <v>1383.1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-0.157</v>
      </c>
      <c r="AU311" t="s">
        <v>6</v>
      </c>
      <c r="AV311">
        <v>0</v>
      </c>
      <c r="AW311">
        <v>2</v>
      </c>
      <c r="AX311">
        <v>16697802</v>
      </c>
      <c r="AY311">
        <v>1</v>
      </c>
      <c r="AZ311">
        <v>6144</v>
      </c>
      <c r="BA311">
        <v>317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Y311*Source!I168</f>
        <v>-0.38486979999999998</v>
      </c>
      <c r="CY311">
        <f t="shared" si="32"/>
        <v>1383.1</v>
      </c>
      <c r="CZ311">
        <f t="shared" si="33"/>
        <v>1383.1</v>
      </c>
      <c r="DA311">
        <f t="shared" si="34"/>
        <v>1</v>
      </c>
      <c r="DB311">
        <f t="shared" si="35"/>
        <v>-217.15</v>
      </c>
      <c r="DC311">
        <f t="shared" si="36"/>
        <v>0</v>
      </c>
    </row>
    <row r="312" spans="1:107" x14ac:dyDescent="0.2">
      <c r="A312">
        <f>ROW(Source!A168)</f>
        <v>168</v>
      </c>
      <c r="B312">
        <v>16697018</v>
      </c>
      <c r="C312">
        <v>16697780</v>
      </c>
      <c r="D312">
        <v>15165532</v>
      </c>
      <c r="E312">
        <v>1</v>
      </c>
      <c r="F312">
        <v>1</v>
      </c>
      <c r="G312">
        <v>1</v>
      </c>
      <c r="H312">
        <v>3</v>
      </c>
      <c r="I312" t="s">
        <v>322</v>
      </c>
      <c r="J312" t="s">
        <v>324</v>
      </c>
      <c r="K312" t="s">
        <v>323</v>
      </c>
      <c r="L312">
        <v>1348</v>
      </c>
      <c r="N312">
        <v>1009</v>
      </c>
      <c r="O312" t="s">
        <v>26</v>
      </c>
      <c r="P312" t="s">
        <v>26</v>
      </c>
      <c r="Q312">
        <v>1000</v>
      </c>
      <c r="W312">
        <v>1</v>
      </c>
      <c r="X312">
        <v>-1414849288</v>
      </c>
      <c r="Y312">
        <v>-5.7000000000000002E-2</v>
      </c>
      <c r="AA312">
        <v>6143.8</v>
      </c>
      <c r="AB312">
        <v>0</v>
      </c>
      <c r="AC312">
        <v>0</v>
      </c>
      <c r="AD312">
        <v>0</v>
      </c>
      <c r="AE312">
        <v>6143.8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-5.7000000000000002E-2</v>
      </c>
      <c r="AU312" t="s">
        <v>6</v>
      </c>
      <c r="AV312">
        <v>0</v>
      </c>
      <c r="AW312">
        <v>2</v>
      </c>
      <c r="AX312">
        <v>16697803</v>
      </c>
      <c r="AY312">
        <v>1</v>
      </c>
      <c r="AZ312">
        <v>6144</v>
      </c>
      <c r="BA312">
        <v>318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Y312*Source!I168</f>
        <v>-0.13972980000000002</v>
      </c>
      <c r="CY312">
        <f t="shared" si="32"/>
        <v>6143.8</v>
      </c>
      <c r="CZ312">
        <f t="shared" si="33"/>
        <v>6143.8</v>
      </c>
      <c r="DA312">
        <f t="shared" si="34"/>
        <v>1</v>
      </c>
      <c r="DB312">
        <f t="shared" si="35"/>
        <v>-350.2</v>
      </c>
      <c r="DC312">
        <f t="shared" si="36"/>
        <v>0</v>
      </c>
    </row>
    <row r="313" spans="1:107" x14ac:dyDescent="0.2">
      <c r="A313">
        <f>ROW(Source!A168)</f>
        <v>168</v>
      </c>
      <c r="B313">
        <v>16697018</v>
      </c>
      <c r="C313">
        <v>16697780</v>
      </c>
      <c r="D313">
        <v>15167803</v>
      </c>
      <c r="E313">
        <v>1</v>
      </c>
      <c r="F313">
        <v>1</v>
      </c>
      <c r="G313">
        <v>1</v>
      </c>
      <c r="H313">
        <v>3</v>
      </c>
      <c r="I313" t="s">
        <v>326</v>
      </c>
      <c r="J313" t="s">
        <v>328</v>
      </c>
      <c r="K313" t="s">
        <v>327</v>
      </c>
      <c r="L313">
        <v>1348</v>
      </c>
      <c r="N313">
        <v>1009</v>
      </c>
      <c r="O313" t="s">
        <v>26</v>
      </c>
      <c r="P313" t="s">
        <v>26</v>
      </c>
      <c r="Q313">
        <v>1000</v>
      </c>
      <c r="W313">
        <v>1</v>
      </c>
      <c r="X313">
        <v>-956606579</v>
      </c>
      <c r="Y313">
        <v>-0.125</v>
      </c>
      <c r="AA313">
        <v>688.8</v>
      </c>
      <c r="AB313">
        <v>0</v>
      </c>
      <c r="AC313">
        <v>0</v>
      </c>
      <c r="AD313">
        <v>0</v>
      </c>
      <c r="AE313">
        <v>688.8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-0.125</v>
      </c>
      <c r="AU313" t="s">
        <v>6</v>
      </c>
      <c r="AV313">
        <v>0</v>
      </c>
      <c r="AW313">
        <v>2</v>
      </c>
      <c r="AX313">
        <v>16697804</v>
      </c>
      <c r="AY313">
        <v>1</v>
      </c>
      <c r="AZ313">
        <v>6144</v>
      </c>
      <c r="BA313">
        <v>319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Y313*Source!I168</f>
        <v>-0.306425</v>
      </c>
      <c r="CY313">
        <f t="shared" si="32"/>
        <v>688.8</v>
      </c>
      <c r="CZ313">
        <f t="shared" si="33"/>
        <v>688.8</v>
      </c>
      <c r="DA313">
        <f t="shared" si="34"/>
        <v>1</v>
      </c>
      <c r="DB313">
        <f t="shared" si="35"/>
        <v>-86.1</v>
      </c>
      <c r="DC313">
        <f t="shared" si="36"/>
        <v>0</v>
      </c>
    </row>
    <row r="314" spans="1:107" x14ac:dyDescent="0.2">
      <c r="A314">
        <f>ROW(Source!A168)</f>
        <v>168</v>
      </c>
      <c r="B314">
        <v>16697018</v>
      </c>
      <c r="C314">
        <v>16697780</v>
      </c>
      <c r="D314">
        <v>15171018</v>
      </c>
      <c r="E314">
        <v>1</v>
      </c>
      <c r="F314">
        <v>1</v>
      </c>
      <c r="G314">
        <v>1</v>
      </c>
      <c r="H314">
        <v>3</v>
      </c>
      <c r="I314" t="s">
        <v>1145</v>
      </c>
      <c r="J314" t="s">
        <v>1146</v>
      </c>
      <c r="K314" t="s">
        <v>1147</v>
      </c>
      <c r="L314">
        <v>1346</v>
      </c>
      <c r="N314">
        <v>1009</v>
      </c>
      <c r="O314" t="s">
        <v>279</v>
      </c>
      <c r="P314" t="s">
        <v>279</v>
      </c>
      <c r="Q314">
        <v>1</v>
      </c>
      <c r="W314">
        <v>0</v>
      </c>
      <c r="X314">
        <v>813963326</v>
      </c>
      <c r="Y314">
        <v>0.5</v>
      </c>
      <c r="AA314">
        <v>1.82</v>
      </c>
      <c r="AB314">
        <v>0</v>
      </c>
      <c r="AC314">
        <v>0</v>
      </c>
      <c r="AD314">
        <v>0</v>
      </c>
      <c r="AE314">
        <v>1.82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0.5</v>
      </c>
      <c r="AU314" t="s">
        <v>6</v>
      </c>
      <c r="AV314">
        <v>0</v>
      </c>
      <c r="AW314">
        <v>2</v>
      </c>
      <c r="AX314">
        <v>16697805</v>
      </c>
      <c r="AY314">
        <v>1</v>
      </c>
      <c r="AZ314">
        <v>0</v>
      </c>
      <c r="BA314">
        <v>320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Y314*Source!I168</f>
        <v>1.2257</v>
      </c>
      <c r="CY314">
        <f t="shared" si="32"/>
        <v>1.82</v>
      </c>
      <c r="CZ314">
        <f t="shared" si="33"/>
        <v>1.82</v>
      </c>
      <c r="DA314">
        <f t="shared" si="34"/>
        <v>1</v>
      </c>
      <c r="DB314">
        <f t="shared" si="35"/>
        <v>0.91</v>
      </c>
      <c r="DC314">
        <f t="shared" si="36"/>
        <v>0</v>
      </c>
    </row>
    <row r="315" spans="1:107" x14ac:dyDescent="0.2">
      <c r="A315">
        <f>ROW(Source!A168)</f>
        <v>168</v>
      </c>
      <c r="B315">
        <v>16697018</v>
      </c>
      <c r="C315">
        <v>16697780</v>
      </c>
      <c r="D315">
        <v>15202991</v>
      </c>
      <c r="E315">
        <v>1</v>
      </c>
      <c r="F315">
        <v>1</v>
      </c>
      <c r="G315">
        <v>1</v>
      </c>
      <c r="H315">
        <v>3</v>
      </c>
      <c r="I315" t="s">
        <v>310</v>
      </c>
      <c r="J315" t="s">
        <v>312</v>
      </c>
      <c r="K315" t="s">
        <v>311</v>
      </c>
      <c r="L315">
        <v>1346</v>
      </c>
      <c r="N315">
        <v>1009</v>
      </c>
      <c r="O315" t="s">
        <v>279</v>
      </c>
      <c r="P315" t="s">
        <v>279</v>
      </c>
      <c r="Q315">
        <v>1</v>
      </c>
      <c r="W315">
        <v>0</v>
      </c>
      <c r="X315">
        <v>461778009</v>
      </c>
      <c r="Y315">
        <v>55</v>
      </c>
      <c r="AA315">
        <v>36.369999999999997</v>
      </c>
      <c r="AB315">
        <v>0</v>
      </c>
      <c r="AC315">
        <v>0</v>
      </c>
      <c r="AD315">
        <v>0</v>
      </c>
      <c r="AE315">
        <v>36.369999999999997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6</v>
      </c>
      <c r="AT315">
        <v>55</v>
      </c>
      <c r="AU315" t="s">
        <v>6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Y315*Source!I168</f>
        <v>134.827</v>
      </c>
      <c r="CY315">
        <f t="shared" si="32"/>
        <v>36.369999999999997</v>
      </c>
      <c r="CZ315">
        <f t="shared" si="33"/>
        <v>36.369999999999997</v>
      </c>
      <c r="DA315">
        <f t="shared" si="34"/>
        <v>1</v>
      </c>
      <c r="DB315">
        <f t="shared" si="35"/>
        <v>2000.35</v>
      </c>
      <c r="DC315">
        <f t="shared" si="36"/>
        <v>0</v>
      </c>
    </row>
    <row r="316" spans="1:107" x14ac:dyDescent="0.2">
      <c r="A316">
        <f>ROW(Source!A169)</f>
        <v>169</v>
      </c>
      <c r="B316">
        <v>16697019</v>
      </c>
      <c r="C316">
        <v>16697780</v>
      </c>
      <c r="D316">
        <v>15435695</v>
      </c>
      <c r="E316">
        <v>1</v>
      </c>
      <c r="F316">
        <v>1</v>
      </c>
      <c r="G316">
        <v>1</v>
      </c>
      <c r="H316">
        <v>1</v>
      </c>
      <c r="I316" t="s">
        <v>1137</v>
      </c>
      <c r="J316" t="s">
        <v>6</v>
      </c>
      <c r="K316" t="s">
        <v>1138</v>
      </c>
      <c r="L316">
        <v>1191</v>
      </c>
      <c r="N316">
        <v>1013</v>
      </c>
      <c r="O316" t="s">
        <v>1010</v>
      </c>
      <c r="P316" t="s">
        <v>1010</v>
      </c>
      <c r="Q316">
        <v>1</v>
      </c>
      <c r="W316">
        <v>0</v>
      </c>
      <c r="X316">
        <v>1881689430</v>
      </c>
      <c r="Y316">
        <v>31.015499999999996</v>
      </c>
      <c r="AA316">
        <v>0</v>
      </c>
      <c r="AB316">
        <v>0</v>
      </c>
      <c r="AC316">
        <v>0</v>
      </c>
      <c r="AD316">
        <v>71.77</v>
      </c>
      <c r="AE316">
        <v>0</v>
      </c>
      <c r="AF316">
        <v>0</v>
      </c>
      <c r="AG316">
        <v>0</v>
      </c>
      <c r="AH316">
        <v>10.94</v>
      </c>
      <c r="AI316">
        <v>1</v>
      </c>
      <c r="AJ316">
        <v>1</v>
      </c>
      <c r="AK316">
        <v>1</v>
      </c>
      <c r="AL316">
        <v>6.56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26.97</v>
      </c>
      <c r="AU316" t="s">
        <v>39</v>
      </c>
      <c r="AV316">
        <v>1</v>
      </c>
      <c r="AW316">
        <v>2</v>
      </c>
      <c r="AX316">
        <v>16697794</v>
      </c>
      <c r="AY316">
        <v>1</v>
      </c>
      <c r="AZ316">
        <v>0</v>
      </c>
      <c r="BA316">
        <v>321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Y316*Source!I169</f>
        <v>76.031396699999988</v>
      </c>
      <c r="CY316">
        <f>AD316</f>
        <v>71.77</v>
      </c>
      <c r="CZ316">
        <f>AH316</f>
        <v>10.94</v>
      </c>
      <c r="DA316">
        <f>AL316</f>
        <v>6.56</v>
      </c>
      <c r="DB316">
        <f>ROUND((ROUND(AT316*CZ316,2)*1.15),2)</f>
        <v>339.31</v>
      </c>
      <c r="DC316">
        <f>ROUND((ROUND(AT316*AG316,2)*1.15),2)</f>
        <v>0</v>
      </c>
    </row>
    <row r="317" spans="1:107" x14ac:dyDescent="0.2">
      <c r="A317">
        <f>ROW(Source!A169)</f>
        <v>169</v>
      </c>
      <c r="B317">
        <v>16697019</v>
      </c>
      <c r="C317">
        <v>16697780</v>
      </c>
      <c r="D317">
        <v>15430395</v>
      </c>
      <c r="E317">
        <v>1</v>
      </c>
      <c r="F317">
        <v>1</v>
      </c>
      <c r="G317">
        <v>1</v>
      </c>
      <c r="H317">
        <v>1</v>
      </c>
      <c r="I317" t="s">
        <v>1020</v>
      </c>
      <c r="J317" t="s">
        <v>6</v>
      </c>
      <c r="K317" t="s">
        <v>1021</v>
      </c>
      <c r="L317">
        <v>1191</v>
      </c>
      <c r="N317">
        <v>1013</v>
      </c>
      <c r="O317" t="s">
        <v>1010</v>
      </c>
      <c r="P317" t="s">
        <v>1010</v>
      </c>
      <c r="Q317">
        <v>1</v>
      </c>
      <c r="W317">
        <v>0</v>
      </c>
      <c r="X317">
        <v>-1417349443</v>
      </c>
      <c r="Y317">
        <v>0.43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6.56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0.43</v>
      </c>
      <c r="AU317" t="s">
        <v>6</v>
      </c>
      <c r="AV317">
        <v>2</v>
      </c>
      <c r="AW317">
        <v>2</v>
      </c>
      <c r="AX317">
        <v>16697795</v>
      </c>
      <c r="AY317">
        <v>1</v>
      </c>
      <c r="AZ317">
        <v>2048</v>
      </c>
      <c r="BA317">
        <v>322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Y317*Source!I169</f>
        <v>1.0541020000000001</v>
      </c>
      <c r="CY317">
        <f>AD317</f>
        <v>0</v>
      </c>
      <c r="CZ317">
        <f>AH317</f>
        <v>0</v>
      </c>
      <c r="DA317">
        <f>AL317</f>
        <v>1</v>
      </c>
      <c r="DB317">
        <f>ROUND(ROUND(AT317*CZ317,2),2)</f>
        <v>0</v>
      </c>
      <c r="DC317">
        <f>ROUND(ROUND(AT317*AG317,2),2)</f>
        <v>0</v>
      </c>
    </row>
    <row r="318" spans="1:107" x14ac:dyDescent="0.2">
      <c r="A318">
        <f>ROW(Source!A169)</f>
        <v>169</v>
      </c>
      <c r="B318">
        <v>16697019</v>
      </c>
      <c r="C318">
        <v>16697780</v>
      </c>
      <c r="D318">
        <v>15247974</v>
      </c>
      <c r="E318">
        <v>1</v>
      </c>
      <c r="F318">
        <v>1</v>
      </c>
      <c r="G318">
        <v>1</v>
      </c>
      <c r="H318">
        <v>2</v>
      </c>
      <c r="I318" t="s">
        <v>1022</v>
      </c>
      <c r="J318" t="s">
        <v>1023</v>
      </c>
      <c r="K318" t="s">
        <v>1024</v>
      </c>
      <c r="L318">
        <v>1368</v>
      </c>
      <c r="N318">
        <v>1011</v>
      </c>
      <c r="O318" t="s">
        <v>1014</v>
      </c>
      <c r="P318" t="s">
        <v>1014</v>
      </c>
      <c r="Q318">
        <v>1</v>
      </c>
      <c r="W318">
        <v>0</v>
      </c>
      <c r="X318">
        <v>1188625873</v>
      </c>
      <c r="Y318">
        <v>0.22499999999999998</v>
      </c>
      <c r="AA318">
        <v>0</v>
      </c>
      <c r="AB318">
        <v>205.07</v>
      </c>
      <c r="AC318">
        <v>13.5</v>
      </c>
      <c r="AD318">
        <v>0</v>
      </c>
      <c r="AE318">
        <v>0</v>
      </c>
      <c r="AF318">
        <v>31.26</v>
      </c>
      <c r="AG318">
        <v>13.5</v>
      </c>
      <c r="AH318">
        <v>0</v>
      </c>
      <c r="AI318">
        <v>1</v>
      </c>
      <c r="AJ318">
        <v>6.56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0.18</v>
      </c>
      <c r="AU318" t="s">
        <v>38</v>
      </c>
      <c r="AV318">
        <v>0</v>
      </c>
      <c r="AW318">
        <v>2</v>
      </c>
      <c r="AX318">
        <v>16697796</v>
      </c>
      <c r="AY318">
        <v>1</v>
      </c>
      <c r="AZ318">
        <v>0</v>
      </c>
      <c r="BA318">
        <v>323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Y318*Source!I169</f>
        <v>0.55156499999999997</v>
      </c>
      <c r="CY318">
        <f>AB318</f>
        <v>205.07</v>
      </c>
      <c r="CZ318">
        <f>AF318</f>
        <v>31.26</v>
      </c>
      <c r="DA318">
        <f>AJ318</f>
        <v>6.56</v>
      </c>
      <c r="DB318">
        <f>ROUND((ROUND(AT318*CZ318,2)*1.25),2)</f>
        <v>7.04</v>
      </c>
      <c r="DC318">
        <f>ROUND((ROUND(AT318*AG318,2)*1.25),2)</f>
        <v>3.04</v>
      </c>
    </row>
    <row r="319" spans="1:107" x14ac:dyDescent="0.2">
      <c r="A319">
        <f>ROW(Source!A169)</f>
        <v>169</v>
      </c>
      <c r="B319">
        <v>16697019</v>
      </c>
      <c r="C319">
        <v>16697780</v>
      </c>
      <c r="D319">
        <v>15248306</v>
      </c>
      <c r="E319">
        <v>1</v>
      </c>
      <c r="F319">
        <v>1</v>
      </c>
      <c r="G319">
        <v>1</v>
      </c>
      <c r="H319">
        <v>2</v>
      </c>
      <c r="I319" t="s">
        <v>1139</v>
      </c>
      <c r="J319" t="s">
        <v>1140</v>
      </c>
      <c r="K319" t="s">
        <v>1141</v>
      </c>
      <c r="L319">
        <v>1368</v>
      </c>
      <c r="N319">
        <v>1011</v>
      </c>
      <c r="O319" t="s">
        <v>1014</v>
      </c>
      <c r="P319" t="s">
        <v>1014</v>
      </c>
      <c r="Q319">
        <v>1</v>
      </c>
      <c r="W319">
        <v>0</v>
      </c>
      <c r="X319">
        <v>520357435</v>
      </c>
      <c r="Y319">
        <v>5.4625000000000004</v>
      </c>
      <c r="AA319">
        <v>0</v>
      </c>
      <c r="AB319">
        <v>196.8</v>
      </c>
      <c r="AC319">
        <v>0</v>
      </c>
      <c r="AD319">
        <v>0</v>
      </c>
      <c r="AE319">
        <v>0</v>
      </c>
      <c r="AF319">
        <v>30</v>
      </c>
      <c r="AG319">
        <v>0</v>
      </c>
      <c r="AH319">
        <v>0</v>
      </c>
      <c r="AI319">
        <v>1</v>
      </c>
      <c r="AJ319">
        <v>6.56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4.37</v>
      </c>
      <c r="AU319" t="s">
        <v>38</v>
      </c>
      <c r="AV319">
        <v>0</v>
      </c>
      <c r="AW319">
        <v>2</v>
      </c>
      <c r="AX319">
        <v>16697797</v>
      </c>
      <c r="AY319">
        <v>1</v>
      </c>
      <c r="AZ319">
        <v>0</v>
      </c>
      <c r="BA319">
        <v>324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Y319*Source!I169</f>
        <v>13.390772500000001</v>
      </c>
      <c r="CY319">
        <f>AB319</f>
        <v>196.8</v>
      </c>
      <c r="CZ319">
        <f>AF319</f>
        <v>30</v>
      </c>
      <c r="DA319">
        <f>AJ319</f>
        <v>6.56</v>
      </c>
      <c r="DB319">
        <f>ROUND((ROUND(AT319*CZ319,2)*1.25),2)</f>
        <v>163.88</v>
      </c>
      <c r="DC319">
        <f>ROUND((ROUND(AT319*AG319,2)*1.25),2)</f>
        <v>0</v>
      </c>
    </row>
    <row r="320" spans="1:107" x14ac:dyDescent="0.2">
      <c r="A320">
        <f>ROW(Source!A169)</f>
        <v>169</v>
      </c>
      <c r="B320">
        <v>16697019</v>
      </c>
      <c r="C320">
        <v>16697780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1033</v>
      </c>
      <c r="J320" t="s">
        <v>1034</v>
      </c>
      <c r="K320" t="s">
        <v>1035</v>
      </c>
      <c r="L320">
        <v>1368</v>
      </c>
      <c r="N320">
        <v>1011</v>
      </c>
      <c r="O320" t="s">
        <v>1014</v>
      </c>
      <c r="P320" t="s">
        <v>1014</v>
      </c>
      <c r="Q320">
        <v>1</v>
      </c>
      <c r="W320">
        <v>0</v>
      </c>
      <c r="X320">
        <v>1372534845</v>
      </c>
      <c r="Y320">
        <v>0.3125</v>
      </c>
      <c r="AA320">
        <v>0</v>
      </c>
      <c r="AB320">
        <v>431.06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6.56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0.25</v>
      </c>
      <c r="AU320" t="s">
        <v>38</v>
      </c>
      <c r="AV320">
        <v>0</v>
      </c>
      <c r="AW320">
        <v>2</v>
      </c>
      <c r="AX320">
        <v>16697798</v>
      </c>
      <c r="AY320">
        <v>1</v>
      </c>
      <c r="AZ320">
        <v>0</v>
      </c>
      <c r="BA320">
        <v>325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Y320*Source!I169</f>
        <v>0.76606249999999998</v>
      </c>
      <c r="CY320">
        <f>AB320</f>
        <v>431.06</v>
      </c>
      <c r="CZ320">
        <f>AF320</f>
        <v>65.709999999999994</v>
      </c>
      <c r="DA320">
        <f>AJ320</f>
        <v>6.56</v>
      </c>
      <c r="DB320">
        <f>ROUND((ROUND(AT320*CZ320,2)*1.25),2)</f>
        <v>20.54</v>
      </c>
      <c r="DC320">
        <f>ROUND((ROUND(AT320*AG320,2)*1.25),2)</f>
        <v>3.63</v>
      </c>
    </row>
    <row r="321" spans="1:107" x14ac:dyDescent="0.2">
      <c r="A321">
        <f>ROW(Source!A169)</f>
        <v>169</v>
      </c>
      <c r="B321">
        <v>16697019</v>
      </c>
      <c r="C321">
        <v>16697780</v>
      </c>
      <c r="D321">
        <v>15250226</v>
      </c>
      <c r="E321">
        <v>1</v>
      </c>
      <c r="F321">
        <v>1</v>
      </c>
      <c r="G321">
        <v>1</v>
      </c>
      <c r="H321">
        <v>2</v>
      </c>
      <c r="I321" t="s">
        <v>1142</v>
      </c>
      <c r="J321" t="s">
        <v>1143</v>
      </c>
      <c r="K321" t="s">
        <v>1144</v>
      </c>
      <c r="L321">
        <v>1368</v>
      </c>
      <c r="N321">
        <v>1011</v>
      </c>
      <c r="O321" t="s">
        <v>1014</v>
      </c>
      <c r="P321" t="s">
        <v>1014</v>
      </c>
      <c r="Q321">
        <v>1</v>
      </c>
      <c r="W321">
        <v>0</v>
      </c>
      <c r="X321">
        <v>-53362720</v>
      </c>
      <c r="Y321">
        <v>1.875</v>
      </c>
      <c r="AA321">
        <v>0</v>
      </c>
      <c r="AB321">
        <v>17.71</v>
      </c>
      <c r="AC321">
        <v>0</v>
      </c>
      <c r="AD321">
        <v>0</v>
      </c>
      <c r="AE321">
        <v>0</v>
      </c>
      <c r="AF321">
        <v>2.7</v>
      </c>
      <c r="AG321">
        <v>0</v>
      </c>
      <c r="AH321">
        <v>0</v>
      </c>
      <c r="AI321">
        <v>1</v>
      </c>
      <c r="AJ321">
        <v>6.56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1.5</v>
      </c>
      <c r="AU321" t="s">
        <v>38</v>
      </c>
      <c r="AV321">
        <v>0</v>
      </c>
      <c r="AW321">
        <v>2</v>
      </c>
      <c r="AX321">
        <v>16697799</v>
      </c>
      <c r="AY321">
        <v>1</v>
      </c>
      <c r="AZ321">
        <v>0</v>
      </c>
      <c r="BA321">
        <v>326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Y321*Source!I169</f>
        <v>4.5963750000000001</v>
      </c>
      <c r="CY321">
        <f>AB321</f>
        <v>17.71</v>
      </c>
      <c r="CZ321">
        <f>AF321</f>
        <v>2.7</v>
      </c>
      <c r="DA321">
        <f>AJ321</f>
        <v>6.56</v>
      </c>
      <c r="DB321">
        <f>ROUND((ROUND(AT321*CZ321,2)*1.25),2)</f>
        <v>5.0599999999999996</v>
      </c>
      <c r="DC321">
        <f>ROUND((ROUND(AT321*AG321,2)*1.25),2)</f>
        <v>0</v>
      </c>
    </row>
    <row r="322" spans="1:107" x14ac:dyDescent="0.2">
      <c r="A322">
        <f>ROW(Source!A169)</f>
        <v>169</v>
      </c>
      <c r="B322">
        <v>16697019</v>
      </c>
      <c r="C322">
        <v>16697780</v>
      </c>
      <c r="D322">
        <v>15165310</v>
      </c>
      <c r="E322">
        <v>1</v>
      </c>
      <c r="F322">
        <v>1</v>
      </c>
      <c r="G322">
        <v>1</v>
      </c>
      <c r="H322">
        <v>3</v>
      </c>
      <c r="I322" t="s">
        <v>334</v>
      </c>
      <c r="J322" t="s">
        <v>336</v>
      </c>
      <c r="K322" t="s">
        <v>335</v>
      </c>
      <c r="L322">
        <v>1348</v>
      </c>
      <c r="N322">
        <v>1009</v>
      </c>
      <c r="O322" t="s">
        <v>26</v>
      </c>
      <c r="P322" t="s">
        <v>26</v>
      </c>
      <c r="Q322">
        <v>1000</v>
      </c>
      <c r="W322">
        <v>0</v>
      </c>
      <c r="X322">
        <v>-1006529954</v>
      </c>
      <c r="Y322">
        <v>8.0000000000000002E-3</v>
      </c>
      <c r="AA322">
        <v>7609.6</v>
      </c>
      <c r="AB322">
        <v>0</v>
      </c>
      <c r="AC322">
        <v>0</v>
      </c>
      <c r="AD322">
        <v>0</v>
      </c>
      <c r="AE322">
        <v>1160</v>
      </c>
      <c r="AF322">
        <v>0</v>
      </c>
      <c r="AG322">
        <v>0</v>
      </c>
      <c r="AH322">
        <v>0</v>
      </c>
      <c r="AI322">
        <v>6.56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8.0000000000000002E-3</v>
      </c>
      <c r="AU322" t="s">
        <v>6</v>
      </c>
      <c r="AV322">
        <v>0</v>
      </c>
      <c r="AW322">
        <v>2</v>
      </c>
      <c r="AX322">
        <v>16697800</v>
      </c>
      <c r="AY322">
        <v>1</v>
      </c>
      <c r="AZ322">
        <v>0</v>
      </c>
      <c r="BA322">
        <v>327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Y322*Source!I169</f>
        <v>1.9611200000000002E-2</v>
      </c>
      <c r="CY322">
        <f t="shared" ref="CY322:CY328" si="37">AA322</f>
        <v>7609.6</v>
      </c>
      <c r="CZ322">
        <f t="shared" ref="CZ322:CZ328" si="38">AE322</f>
        <v>1160</v>
      </c>
      <c r="DA322">
        <f t="shared" ref="DA322:DA328" si="39">AI322</f>
        <v>6.56</v>
      </c>
      <c r="DB322">
        <f t="shared" ref="DB322:DB328" si="40">ROUND(ROUND(AT322*CZ322,2),2)</f>
        <v>9.2799999999999994</v>
      </c>
      <c r="DC322">
        <f t="shared" ref="DC322:DC328" si="41">ROUND(ROUND(AT322*AG322,2),2)</f>
        <v>0</v>
      </c>
    </row>
    <row r="323" spans="1:107" x14ac:dyDescent="0.2">
      <c r="A323">
        <f>ROW(Source!A169)</f>
        <v>169</v>
      </c>
      <c r="B323">
        <v>16697019</v>
      </c>
      <c r="C323">
        <v>16697780</v>
      </c>
      <c r="D323">
        <v>15165346</v>
      </c>
      <c r="E323">
        <v>1</v>
      </c>
      <c r="F323">
        <v>1</v>
      </c>
      <c r="G323">
        <v>1</v>
      </c>
      <c r="H323">
        <v>3</v>
      </c>
      <c r="I323" t="s">
        <v>314</v>
      </c>
      <c r="J323" t="s">
        <v>316</v>
      </c>
      <c r="K323" t="s">
        <v>315</v>
      </c>
      <c r="L323">
        <v>1348</v>
      </c>
      <c r="N323">
        <v>1009</v>
      </c>
      <c r="O323" t="s">
        <v>26</v>
      </c>
      <c r="P323" t="s">
        <v>26</v>
      </c>
      <c r="Q323">
        <v>1000</v>
      </c>
      <c r="W323">
        <v>1</v>
      </c>
      <c r="X323">
        <v>243290531</v>
      </c>
      <c r="Y323">
        <v>-1.9E-2</v>
      </c>
      <c r="AA323">
        <v>10007.280000000001</v>
      </c>
      <c r="AB323">
        <v>0</v>
      </c>
      <c r="AC323">
        <v>0</v>
      </c>
      <c r="AD323">
        <v>0</v>
      </c>
      <c r="AE323">
        <v>1525.5</v>
      </c>
      <c r="AF323">
        <v>0</v>
      </c>
      <c r="AG323">
        <v>0</v>
      </c>
      <c r="AH323">
        <v>0</v>
      </c>
      <c r="AI323">
        <v>6.56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-1.9E-2</v>
      </c>
      <c r="AU323" t="s">
        <v>6</v>
      </c>
      <c r="AV323">
        <v>0</v>
      </c>
      <c r="AW323">
        <v>2</v>
      </c>
      <c r="AX323">
        <v>16697801</v>
      </c>
      <c r="AY323">
        <v>1</v>
      </c>
      <c r="AZ323">
        <v>6144</v>
      </c>
      <c r="BA323">
        <v>328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Y323*Source!I169</f>
        <v>-4.6576600000000003E-2</v>
      </c>
      <c r="CY323">
        <f t="shared" si="37"/>
        <v>10007.280000000001</v>
      </c>
      <c r="CZ323">
        <f t="shared" si="38"/>
        <v>1525.5</v>
      </c>
      <c r="DA323">
        <f t="shared" si="39"/>
        <v>6.56</v>
      </c>
      <c r="DB323">
        <f t="shared" si="40"/>
        <v>-28.98</v>
      </c>
      <c r="DC323">
        <f t="shared" si="41"/>
        <v>0</v>
      </c>
    </row>
    <row r="324" spans="1:107" x14ac:dyDescent="0.2">
      <c r="A324">
        <f>ROW(Source!A169)</f>
        <v>169</v>
      </c>
      <c r="B324">
        <v>16697019</v>
      </c>
      <c r="C324">
        <v>16697780</v>
      </c>
      <c r="D324">
        <v>15165348</v>
      </c>
      <c r="E324">
        <v>1</v>
      </c>
      <c r="F324">
        <v>1</v>
      </c>
      <c r="G324">
        <v>1</v>
      </c>
      <c r="H324">
        <v>3</v>
      </c>
      <c r="I324" t="s">
        <v>318</v>
      </c>
      <c r="J324" t="s">
        <v>320</v>
      </c>
      <c r="K324" t="s">
        <v>319</v>
      </c>
      <c r="L324">
        <v>1348</v>
      </c>
      <c r="N324">
        <v>1009</v>
      </c>
      <c r="O324" t="s">
        <v>26</v>
      </c>
      <c r="P324" t="s">
        <v>26</v>
      </c>
      <c r="Q324">
        <v>1000</v>
      </c>
      <c r="W324">
        <v>1</v>
      </c>
      <c r="X324">
        <v>110322092</v>
      </c>
      <c r="Y324">
        <v>-0.157</v>
      </c>
      <c r="AA324">
        <v>9073.14</v>
      </c>
      <c r="AB324">
        <v>0</v>
      </c>
      <c r="AC324">
        <v>0</v>
      </c>
      <c r="AD324">
        <v>0</v>
      </c>
      <c r="AE324">
        <v>1383.1</v>
      </c>
      <c r="AF324">
        <v>0</v>
      </c>
      <c r="AG324">
        <v>0</v>
      </c>
      <c r="AH324">
        <v>0</v>
      </c>
      <c r="AI324">
        <v>6.56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-0.157</v>
      </c>
      <c r="AU324" t="s">
        <v>6</v>
      </c>
      <c r="AV324">
        <v>0</v>
      </c>
      <c r="AW324">
        <v>2</v>
      </c>
      <c r="AX324">
        <v>16697802</v>
      </c>
      <c r="AY324">
        <v>1</v>
      </c>
      <c r="AZ324">
        <v>6144</v>
      </c>
      <c r="BA324">
        <v>329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Y324*Source!I169</f>
        <v>-0.38486979999999998</v>
      </c>
      <c r="CY324">
        <f t="shared" si="37"/>
        <v>9073.14</v>
      </c>
      <c r="CZ324">
        <f t="shared" si="38"/>
        <v>1383.1</v>
      </c>
      <c r="DA324">
        <f t="shared" si="39"/>
        <v>6.56</v>
      </c>
      <c r="DB324">
        <f t="shared" si="40"/>
        <v>-217.15</v>
      </c>
      <c r="DC324">
        <f t="shared" si="41"/>
        <v>0</v>
      </c>
    </row>
    <row r="325" spans="1:107" x14ac:dyDescent="0.2">
      <c r="A325">
        <f>ROW(Source!A169)</f>
        <v>169</v>
      </c>
      <c r="B325">
        <v>16697019</v>
      </c>
      <c r="C325">
        <v>16697780</v>
      </c>
      <c r="D325">
        <v>15165532</v>
      </c>
      <c r="E325">
        <v>1</v>
      </c>
      <c r="F325">
        <v>1</v>
      </c>
      <c r="G325">
        <v>1</v>
      </c>
      <c r="H325">
        <v>3</v>
      </c>
      <c r="I325" t="s">
        <v>322</v>
      </c>
      <c r="J325" t="s">
        <v>324</v>
      </c>
      <c r="K325" t="s">
        <v>323</v>
      </c>
      <c r="L325">
        <v>1348</v>
      </c>
      <c r="N325">
        <v>1009</v>
      </c>
      <c r="O325" t="s">
        <v>26</v>
      </c>
      <c r="P325" t="s">
        <v>26</v>
      </c>
      <c r="Q325">
        <v>1000</v>
      </c>
      <c r="W325">
        <v>1</v>
      </c>
      <c r="X325">
        <v>-1414849288</v>
      </c>
      <c r="Y325">
        <v>-5.7000000000000002E-2</v>
      </c>
      <c r="AA325">
        <v>40303.33</v>
      </c>
      <c r="AB325">
        <v>0</v>
      </c>
      <c r="AC325">
        <v>0</v>
      </c>
      <c r="AD325">
        <v>0</v>
      </c>
      <c r="AE325">
        <v>6143.8</v>
      </c>
      <c r="AF325">
        <v>0</v>
      </c>
      <c r="AG325">
        <v>0</v>
      </c>
      <c r="AH325">
        <v>0</v>
      </c>
      <c r="AI325">
        <v>6.56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-5.7000000000000002E-2</v>
      </c>
      <c r="AU325" t="s">
        <v>6</v>
      </c>
      <c r="AV325">
        <v>0</v>
      </c>
      <c r="AW325">
        <v>2</v>
      </c>
      <c r="AX325">
        <v>16697803</v>
      </c>
      <c r="AY325">
        <v>1</v>
      </c>
      <c r="AZ325">
        <v>6144</v>
      </c>
      <c r="BA325">
        <v>330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Y325*Source!I169</f>
        <v>-0.13972980000000002</v>
      </c>
      <c r="CY325">
        <f t="shared" si="37"/>
        <v>40303.33</v>
      </c>
      <c r="CZ325">
        <f t="shared" si="38"/>
        <v>6143.8</v>
      </c>
      <c r="DA325">
        <f t="shared" si="39"/>
        <v>6.56</v>
      </c>
      <c r="DB325">
        <f t="shared" si="40"/>
        <v>-350.2</v>
      </c>
      <c r="DC325">
        <f t="shared" si="41"/>
        <v>0</v>
      </c>
    </row>
    <row r="326" spans="1:107" x14ac:dyDescent="0.2">
      <c r="A326">
        <f>ROW(Source!A169)</f>
        <v>169</v>
      </c>
      <c r="B326">
        <v>16697019</v>
      </c>
      <c r="C326">
        <v>16697780</v>
      </c>
      <c r="D326">
        <v>15167803</v>
      </c>
      <c r="E326">
        <v>1</v>
      </c>
      <c r="F326">
        <v>1</v>
      </c>
      <c r="G326">
        <v>1</v>
      </c>
      <c r="H326">
        <v>3</v>
      </c>
      <c r="I326" t="s">
        <v>326</v>
      </c>
      <c r="J326" t="s">
        <v>328</v>
      </c>
      <c r="K326" t="s">
        <v>327</v>
      </c>
      <c r="L326">
        <v>1348</v>
      </c>
      <c r="N326">
        <v>1009</v>
      </c>
      <c r="O326" t="s">
        <v>26</v>
      </c>
      <c r="P326" t="s">
        <v>26</v>
      </c>
      <c r="Q326">
        <v>1000</v>
      </c>
      <c r="W326">
        <v>1</v>
      </c>
      <c r="X326">
        <v>-956606579</v>
      </c>
      <c r="Y326">
        <v>-0.125</v>
      </c>
      <c r="AA326">
        <v>4518.53</v>
      </c>
      <c r="AB326">
        <v>0</v>
      </c>
      <c r="AC326">
        <v>0</v>
      </c>
      <c r="AD326">
        <v>0</v>
      </c>
      <c r="AE326">
        <v>688.8</v>
      </c>
      <c r="AF326">
        <v>0</v>
      </c>
      <c r="AG326">
        <v>0</v>
      </c>
      <c r="AH326">
        <v>0</v>
      </c>
      <c r="AI326">
        <v>6.56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-0.125</v>
      </c>
      <c r="AU326" t="s">
        <v>6</v>
      </c>
      <c r="AV326">
        <v>0</v>
      </c>
      <c r="AW326">
        <v>2</v>
      </c>
      <c r="AX326">
        <v>16697804</v>
      </c>
      <c r="AY326">
        <v>1</v>
      </c>
      <c r="AZ326">
        <v>6144</v>
      </c>
      <c r="BA326">
        <v>331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Y326*Source!I169</f>
        <v>-0.306425</v>
      </c>
      <c r="CY326">
        <f t="shared" si="37"/>
        <v>4518.53</v>
      </c>
      <c r="CZ326">
        <f t="shared" si="38"/>
        <v>688.8</v>
      </c>
      <c r="DA326">
        <f t="shared" si="39"/>
        <v>6.56</v>
      </c>
      <c r="DB326">
        <f t="shared" si="40"/>
        <v>-86.1</v>
      </c>
      <c r="DC326">
        <f t="shared" si="41"/>
        <v>0</v>
      </c>
    </row>
    <row r="327" spans="1:107" x14ac:dyDescent="0.2">
      <c r="A327">
        <f>ROW(Source!A169)</f>
        <v>169</v>
      </c>
      <c r="B327">
        <v>16697019</v>
      </c>
      <c r="C327">
        <v>16697780</v>
      </c>
      <c r="D327">
        <v>15171018</v>
      </c>
      <c r="E327">
        <v>1</v>
      </c>
      <c r="F327">
        <v>1</v>
      </c>
      <c r="G327">
        <v>1</v>
      </c>
      <c r="H327">
        <v>3</v>
      </c>
      <c r="I327" t="s">
        <v>1145</v>
      </c>
      <c r="J327" t="s">
        <v>1146</v>
      </c>
      <c r="K327" t="s">
        <v>1147</v>
      </c>
      <c r="L327">
        <v>1346</v>
      </c>
      <c r="N327">
        <v>1009</v>
      </c>
      <c r="O327" t="s">
        <v>279</v>
      </c>
      <c r="P327" t="s">
        <v>279</v>
      </c>
      <c r="Q327">
        <v>1</v>
      </c>
      <c r="W327">
        <v>0</v>
      </c>
      <c r="X327">
        <v>813963326</v>
      </c>
      <c r="Y327">
        <v>0.5</v>
      </c>
      <c r="AA327">
        <v>11.94</v>
      </c>
      <c r="AB327">
        <v>0</v>
      </c>
      <c r="AC327">
        <v>0</v>
      </c>
      <c r="AD327">
        <v>0</v>
      </c>
      <c r="AE327">
        <v>1.82</v>
      </c>
      <c r="AF327">
        <v>0</v>
      </c>
      <c r="AG327">
        <v>0</v>
      </c>
      <c r="AH327">
        <v>0</v>
      </c>
      <c r="AI327">
        <v>6.56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0.5</v>
      </c>
      <c r="AU327" t="s">
        <v>6</v>
      </c>
      <c r="AV327">
        <v>0</v>
      </c>
      <c r="AW327">
        <v>2</v>
      </c>
      <c r="AX327">
        <v>16697805</v>
      </c>
      <c r="AY327">
        <v>1</v>
      </c>
      <c r="AZ327">
        <v>0</v>
      </c>
      <c r="BA327">
        <v>332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Y327*Source!I169</f>
        <v>1.2257</v>
      </c>
      <c r="CY327">
        <f t="shared" si="37"/>
        <v>11.94</v>
      </c>
      <c r="CZ327">
        <f t="shared" si="38"/>
        <v>1.82</v>
      </c>
      <c r="DA327">
        <f t="shared" si="39"/>
        <v>6.56</v>
      </c>
      <c r="DB327">
        <f t="shared" si="40"/>
        <v>0.91</v>
      </c>
      <c r="DC327">
        <f t="shared" si="41"/>
        <v>0</v>
      </c>
    </row>
    <row r="328" spans="1:107" x14ac:dyDescent="0.2">
      <c r="A328">
        <f>ROW(Source!A169)</f>
        <v>169</v>
      </c>
      <c r="B328">
        <v>16697019</v>
      </c>
      <c r="C328">
        <v>16697780</v>
      </c>
      <c r="D328">
        <v>15202991</v>
      </c>
      <c r="E328">
        <v>1</v>
      </c>
      <c r="F328">
        <v>1</v>
      </c>
      <c r="G328">
        <v>1</v>
      </c>
      <c r="H328">
        <v>3</v>
      </c>
      <c r="I328" t="s">
        <v>310</v>
      </c>
      <c r="J328" t="s">
        <v>312</v>
      </c>
      <c r="K328" t="s">
        <v>311</v>
      </c>
      <c r="L328">
        <v>1346</v>
      </c>
      <c r="N328">
        <v>1009</v>
      </c>
      <c r="O328" t="s">
        <v>279</v>
      </c>
      <c r="P328" t="s">
        <v>279</v>
      </c>
      <c r="Q328">
        <v>1</v>
      </c>
      <c r="W328">
        <v>0</v>
      </c>
      <c r="X328">
        <v>461778009</v>
      </c>
      <c r="Y328">
        <v>55</v>
      </c>
      <c r="AA328">
        <v>238.59</v>
      </c>
      <c r="AB328">
        <v>0</v>
      </c>
      <c r="AC328">
        <v>0</v>
      </c>
      <c r="AD328">
        <v>0</v>
      </c>
      <c r="AE328">
        <v>36.369999999999997</v>
      </c>
      <c r="AF328">
        <v>0</v>
      </c>
      <c r="AG328">
        <v>0</v>
      </c>
      <c r="AH328">
        <v>0</v>
      </c>
      <c r="AI328">
        <v>6.56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55</v>
      </c>
      <c r="AU328" t="s">
        <v>6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Y328*Source!I169</f>
        <v>134.827</v>
      </c>
      <c r="CY328">
        <f t="shared" si="37"/>
        <v>238.59</v>
      </c>
      <c r="CZ328">
        <f t="shared" si="38"/>
        <v>36.369999999999997</v>
      </c>
      <c r="DA328">
        <f t="shared" si="39"/>
        <v>6.56</v>
      </c>
      <c r="DB328">
        <f t="shared" si="40"/>
        <v>2000.35</v>
      </c>
      <c r="DC328">
        <f t="shared" si="41"/>
        <v>0</v>
      </c>
    </row>
    <row r="329" spans="1:107" x14ac:dyDescent="0.2">
      <c r="A329">
        <f>ROW(Source!A180)</f>
        <v>180</v>
      </c>
      <c r="B329">
        <v>16697018</v>
      </c>
      <c r="C329">
        <v>16697811</v>
      </c>
      <c r="D329">
        <v>15435695</v>
      </c>
      <c r="E329">
        <v>1</v>
      </c>
      <c r="F329">
        <v>1</v>
      </c>
      <c r="G329">
        <v>1</v>
      </c>
      <c r="H329">
        <v>1</v>
      </c>
      <c r="I329" t="s">
        <v>1137</v>
      </c>
      <c r="J329" t="s">
        <v>6</v>
      </c>
      <c r="K329" t="s">
        <v>1138</v>
      </c>
      <c r="L329">
        <v>1191</v>
      </c>
      <c r="N329">
        <v>1013</v>
      </c>
      <c r="O329" t="s">
        <v>1010</v>
      </c>
      <c r="P329" t="s">
        <v>1010</v>
      </c>
      <c r="Q329">
        <v>1</v>
      </c>
      <c r="W329">
        <v>0</v>
      </c>
      <c r="X329">
        <v>1881689430</v>
      </c>
      <c r="Y329">
        <v>10.464999999999998</v>
      </c>
      <c r="AA329">
        <v>0</v>
      </c>
      <c r="AB329">
        <v>0</v>
      </c>
      <c r="AC329">
        <v>0</v>
      </c>
      <c r="AD329">
        <v>10.94</v>
      </c>
      <c r="AE329">
        <v>0</v>
      </c>
      <c r="AF329">
        <v>0</v>
      </c>
      <c r="AG329">
        <v>0</v>
      </c>
      <c r="AH329">
        <v>10.94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9.1</v>
      </c>
      <c r="AU329" t="s">
        <v>39</v>
      </c>
      <c r="AV329">
        <v>1</v>
      </c>
      <c r="AW329">
        <v>2</v>
      </c>
      <c r="AX329">
        <v>16697822</v>
      </c>
      <c r="AY329">
        <v>1</v>
      </c>
      <c r="AZ329">
        <v>0</v>
      </c>
      <c r="BA329">
        <v>333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Y329*Source!I180</f>
        <v>25.653900999999994</v>
      </c>
      <c r="CY329">
        <f>AD329</f>
        <v>10.94</v>
      </c>
      <c r="CZ329">
        <f>AH329</f>
        <v>10.94</v>
      </c>
      <c r="DA329">
        <f>AL329</f>
        <v>1</v>
      </c>
      <c r="DB329">
        <f>ROUND((ROUND(AT329*CZ329,2)*1.15),2)</f>
        <v>114.48</v>
      </c>
      <c r="DC329">
        <f>ROUND((ROUND(AT329*AG329,2)*1.15),2)</f>
        <v>0</v>
      </c>
    </row>
    <row r="330" spans="1:107" x14ac:dyDescent="0.2">
      <c r="A330">
        <f>ROW(Source!A180)</f>
        <v>180</v>
      </c>
      <c r="B330">
        <v>16697018</v>
      </c>
      <c r="C330">
        <v>16697811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1020</v>
      </c>
      <c r="J330" t="s">
        <v>6</v>
      </c>
      <c r="K330" t="s">
        <v>1021</v>
      </c>
      <c r="L330">
        <v>1191</v>
      </c>
      <c r="N330">
        <v>1013</v>
      </c>
      <c r="O330" t="s">
        <v>1010</v>
      </c>
      <c r="P330" t="s">
        <v>1010</v>
      </c>
      <c r="Q330">
        <v>1</v>
      </c>
      <c r="W330">
        <v>0</v>
      </c>
      <c r="X330">
        <v>-1417349443</v>
      </c>
      <c r="Y330">
        <v>0.24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0.24</v>
      </c>
      <c r="AU330" t="s">
        <v>6</v>
      </c>
      <c r="AV330">
        <v>2</v>
      </c>
      <c r="AW330">
        <v>2</v>
      </c>
      <c r="AX330">
        <v>16697823</v>
      </c>
      <c r="AY330">
        <v>1</v>
      </c>
      <c r="AZ330">
        <v>2048</v>
      </c>
      <c r="BA330">
        <v>334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Y330*Source!I180</f>
        <v>0.58833599999999997</v>
      </c>
      <c r="CY330">
        <f>AD330</f>
        <v>0</v>
      </c>
      <c r="CZ330">
        <f>AH330</f>
        <v>0</v>
      </c>
      <c r="DA330">
        <f>AL330</f>
        <v>1</v>
      </c>
      <c r="DB330">
        <f>ROUND(ROUND(AT330*CZ330,2),2)</f>
        <v>0</v>
      </c>
      <c r="DC330">
        <f>ROUND(ROUND(AT330*AG330,2),2)</f>
        <v>0</v>
      </c>
    </row>
    <row r="331" spans="1:107" x14ac:dyDescent="0.2">
      <c r="A331">
        <f>ROW(Source!A180)</f>
        <v>180</v>
      </c>
      <c r="B331">
        <v>16697018</v>
      </c>
      <c r="C331">
        <v>16697811</v>
      </c>
      <c r="D331">
        <v>15247974</v>
      </c>
      <c r="E331">
        <v>1</v>
      </c>
      <c r="F331">
        <v>1</v>
      </c>
      <c r="G331">
        <v>1</v>
      </c>
      <c r="H331">
        <v>2</v>
      </c>
      <c r="I331" t="s">
        <v>1022</v>
      </c>
      <c r="J331" t="s">
        <v>1023</v>
      </c>
      <c r="K331" t="s">
        <v>1024</v>
      </c>
      <c r="L331">
        <v>1368</v>
      </c>
      <c r="N331">
        <v>1011</v>
      </c>
      <c r="O331" t="s">
        <v>1014</v>
      </c>
      <c r="P331" t="s">
        <v>1014</v>
      </c>
      <c r="Q331">
        <v>1</v>
      </c>
      <c r="W331">
        <v>0</v>
      </c>
      <c r="X331">
        <v>1188625873</v>
      </c>
      <c r="Y331">
        <v>0.125</v>
      </c>
      <c r="AA331">
        <v>0</v>
      </c>
      <c r="AB331">
        <v>31.26</v>
      </c>
      <c r="AC331">
        <v>13.5</v>
      </c>
      <c r="AD331">
        <v>0</v>
      </c>
      <c r="AE331">
        <v>0</v>
      </c>
      <c r="AF331">
        <v>31.26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0.1</v>
      </c>
      <c r="AU331" t="s">
        <v>38</v>
      </c>
      <c r="AV331">
        <v>0</v>
      </c>
      <c r="AW331">
        <v>2</v>
      </c>
      <c r="AX331">
        <v>16697824</v>
      </c>
      <c r="AY331">
        <v>1</v>
      </c>
      <c r="AZ331">
        <v>0</v>
      </c>
      <c r="BA331">
        <v>335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Y331*Source!I180</f>
        <v>0.306425</v>
      </c>
      <c r="CY331">
        <f>AB331</f>
        <v>31.26</v>
      </c>
      <c r="CZ331">
        <f>AF331</f>
        <v>31.26</v>
      </c>
      <c r="DA331">
        <f>AJ331</f>
        <v>1</v>
      </c>
      <c r="DB331">
        <f>ROUND((ROUND(AT331*CZ331,2)*1.25),2)</f>
        <v>3.91</v>
      </c>
      <c r="DC331">
        <f>ROUND((ROUND(AT331*AG331,2)*1.25),2)</f>
        <v>1.69</v>
      </c>
    </row>
    <row r="332" spans="1:107" x14ac:dyDescent="0.2">
      <c r="A332">
        <f>ROW(Source!A180)</f>
        <v>180</v>
      </c>
      <c r="B332">
        <v>16697018</v>
      </c>
      <c r="C332">
        <v>16697811</v>
      </c>
      <c r="D332">
        <v>15248306</v>
      </c>
      <c r="E332">
        <v>1</v>
      </c>
      <c r="F332">
        <v>1</v>
      </c>
      <c r="G332">
        <v>1</v>
      </c>
      <c r="H332">
        <v>2</v>
      </c>
      <c r="I332" t="s">
        <v>1139</v>
      </c>
      <c r="J332" t="s">
        <v>1140</v>
      </c>
      <c r="K332" t="s">
        <v>1141</v>
      </c>
      <c r="L332">
        <v>1368</v>
      </c>
      <c r="N332">
        <v>1011</v>
      </c>
      <c r="O332" t="s">
        <v>1014</v>
      </c>
      <c r="P332" t="s">
        <v>1014</v>
      </c>
      <c r="Q332">
        <v>1</v>
      </c>
      <c r="W332">
        <v>0</v>
      </c>
      <c r="X332">
        <v>520357435</v>
      </c>
      <c r="Y332">
        <v>2.7374999999999998</v>
      </c>
      <c r="AA332">
        <v>0</v>
      </c>
      <c r="AB332">
        <v>30</v>
      </c>
      <c r="AC332">
        <v>0</v>
      </c>
      <c r="AD332">
        <v>0</v>
      </c>
      <c r="AE332">
        <v>0</v>
      </c>
      <c r="AF332">
        <v>30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2.19</v>
      </c>
      <c r="AU332" t="s">
        <v>38</v>
      </c>
      <c r="AV332">
        <v>0</v>
      </c>
      <c r="AW332">
        <v>2</v>
      </c>
      <c r="AX332">
        <v>16697825</v>
      </c>
      <c r="AY332">
        <v>1</v>
      </c>
      <c r="AZ332">
        <v>0</v>
      </c>
      <c r="BA332">
        <v>336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Y332*Source!I180</f>
        <v>6.7107074999999998</v>
      </c>
      <c r="CY332">
        <f>AB332</f>
        <v>30</v>
      </c>
      <c r="CZ332">
        <f>AF332</f>
        <v>30</v>
      </c>
      <c r="DA332">
        <f>AJ332</f>
        <v>1</v>
      </c>
      <c r="DB332">
        <f>ROUND((ROUND(AT332*CZ332,2)*1.25),2)</f>
        <v>82.13</v>
      </c>
      <c r="DC332">
        <f>ROUND((ROUND(AT332*AG332,2)*1.25),2)</f>
        <v>0</v>
      </c>
    </row>
    <row r="333" spans="1:107" x14ac:dyDescent="0.2">
      <c r="A333">
        <f>ROW(Source!A180)</f>
        <v>180</v>
      </c>
      <c r="B333">
        <v>16697018</v>
      </c>
      <c r="C333">
        <v>16697811</v>
      </c>
      <c r="D333">
        <v>15249073</v>
      </c>
      <c r="E333">
        <v>1</v>
      </c>
      <c r="F333">
        <v>1</v>
      </c>
      <c r="G333">
        <v>1</v>
      </c>
      <c r="H333">
        <v>2</v>
      </c>
      <c r="I333" t="s">
        <v>1033</v>
      </c>
      <c r="J333" t="s">
        <v>1034</v>
      </c>
      <c r="K333" t="s">
        <v>1035</v>
      </c>
      <c r="L333">
        <v>1368</v>
      </c>
      <c r="N333">
        <v>1011</v>
      </c>
      <c r="O333" t="s">
        <v>1014</v>
      </c>
      <c r="P333" t="s">
        <v>1014</v>
      </c>
      <c r="Q333">
        <v>1</v>
      </c>
      <c r="W333">
        <v>0</v>
      </c>
      <c r="X333">
        <v>1372534845</v>
      </c>
      <c r="Y333">
        <v>0.17500000000000002</v>
      </c>
      <c r="AA333">
        <v>0</v>
      </c>
      <c r="AB333">
        <v>65.709999999999994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0.14000000000000001</v>
      </c>
      <c r="AU333" t="s">
        <v>38</v>
      </c>
      <c r="AV333">
        <v>0</v>
      </c>
      <c r="AW333">
        <v>2</v>
      </c>
      <c r="AX333">
        <v>16697826</v>
      </c>
      <c r="AY333">
        <v>1</v>
      </c>
      <c r="AZ333">
        <v>0</v>
      </c>
      <c r="BA333">
        <v>337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Y333*Source!I180</f>
        <v>0.42899500000000007</v>
      </c>
      <c r="CY333">
        <f>AB333</f>
        <v>65.709999999999994</v>
      </c>
      <c r="CZ333">
        <f>AF333</f>
        <v>65.709999999999994</v>
      </c>
      <c r="DA333">
        <f>AJ333</f>
        <v>1</v>
      </c>
      <c r="DB333">
        <f>ROUND((ROUND(AT333*CZ333,2)*1.25),2)</f>
        <v>11.5</v>
      </c>
      <c r="DC333">
        <f>ROUND((ROUND(AT333*AG333,2)*1.25),2)</f>
        <v>2.0299999999999998</v>
      </c>
    </row>
    <row r="334" spans="1:107" x14ac:dyDescent="0.2">
      <c r="A334">
        <f>ROW(Source!A180)</f>
        <v>180</v>
      </c>
      <c r="B334">
        <v>16697018</v>
      </c>
      <c r="C334">
        <v>16697811</v>
      </c>
      <c r="D334">
        <v>15250226</v>
      </c>
      <c r="E334">
        <v>1</v>
      </c>
      <c r="F334">
        <v>1</v>
      </c>
      <c r="G334">
        <v>1</v>
      </c>
      <c r="H334">
        <v>2</v>
      </c>
      <c r="I334" t="s">
        <v>1142</v>
      </c>
      <c r="J334" t="s">
        <v>1143</v>
      </c>
      <c r="K334" t="s">
        <v>1144</v>
      </c>
      <c r="L334">
        <v>1368</v>
      </c>
      <c r="N334">
        <v>1011</v>
      </c>
      <c r="O334" t="s">
        <v>1014</v>
      </c>
      <c r="P334" t="s">
        <v>1014</v>
      </c>
      <c r="Q334">
        <v>1</v>
      </c>
      <c r="W334">
        <v>0</v>
      </c>
      <c r="X334">
        <v>-53362720</v>
      </c>
      <c r="Y334">
        <v>1.375</v>
      </c>
      <c r="AA334">
        <v>0</v>
      </c>
      <c r="AB334">
        <v>2.7</v>
      </c>
      <c r="AC334">
        <v>0</v>
      </c>
      <c r="AD334">
        <v>0</v>
      </c>
      <c r="AE334">
        <v>0</v>
      </c>
      <c r="AF334">
        <v>2.7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1.1000000000000001</v>
      </c>
      <c r="AU334" t="s">
        <v>38</v>
      </c>
      <c r="AV334">
        <v>0</v>
      </c>
      <c r="AW334">
        <v>2</v>
      </c>
      <c r="AX334">
        <v>16697827</v>
      </c>
      <c r="AY334">
        <v>1</v>
      </c>
      <c r="AZ334">
        <v>0</v>
      </c>
      <c r="BA334">
        <v>338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Y334*Source!I180</f>
        <v>3.3706749999999999</v>
      </c>
      <c r="CY334">
        <f>AB334</f>
        <v>2.7</v>
      </c>
      <c r="CZ334">
        <f>AF334</f>
        <v>2.7</v>
      </c>
      <c r="DA334">
        <f>AJ334</f>
        <v>1</v>
      </c>
      <c r="DB334">
        <f>ROUND((ROUND(AT334*CZ334,2)*1.25),2)</f>
        <v>3.71</v>
      </c>
      <c r="DC334">
        <f>ROUND((ROUND(AT334*AG334,2)*1.25),2)</f>
        <v>0</v>
      </c>
    </row>
    <row r="335" spans="1:107" x14ac:dyDescent="0.2">
      <c r="A335">
        <f>ROW(Source!A180)</f>
        <v>180</v>
      </c>
      <c r="B335">
        <v>16697018</v>
      </c>
      <c r="C335">
        <v>16697811</v>
      </c>
      <c r="D335">
        <v>15165310</v>
      </c>
      <c r="E335">
        <v>1</v>
      </c>
      <c r="F335">
        <v>1</v>
      </c>
      <c r="G335">
        <v>1</v>
      </c>
      <c r="H335">
        <v>3</v>
      </c>
      <c r="I335" t="s">
        <v>334</v>
      </c>
      <c r="J335" t="s">
        <v>336</v>
      </c>
      <c r="K335" t="s">
        <v>335</v>
      </c>
      <c r="L335">
        <v>1348</v>
      </c>
      <c r="N335">
        <v>1009</v>
      </c>
      <c r="O335" t="s">
        <v>26</v>
      </c>
      <c r="P335" t="s">
        <v>26</v>
      </c>
      <c r="Q335">
        <v>1000</v>
      </c>
      <c r="W335">
        <v>1</v>
      </c>
      <c r="X335">
        <v>-1006529954</v>
      </c>
      <c r="Y335">
        <v>-4.0000000000000001E-3</v>
      </c>
      <c r="AA335">
        <v>1160</v>
      </c>
      <c r="AB335">
        <v>0</v>
      </c>
      <c r="AC335">
        <v>0</v>
      </c>
      <c r="AD335">
        <v>0</v>
      </c>
      <c r="AE335">
        <v>1160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-4.0000000000000001E-3</v>
      </c>
      <c r="AU335" t="s">
        <v>6</v>
      </c>
      <c r="AV335">
        <v>0</v>
      </c>
      <c r="AW335">
        <v>2</v>
      </c>
      <c r="AX335">
        <v>16697828</v>
      </c>
      <c r="AY335">
        <v>1</v>
      </c>
      <c r="AZ335">
        <v>6144</v>
      </c>
      <c r="BA335">
        <v>339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Y335*Source!I180</f>
        <v>-9.8056000000000011E-3</v>
      </c>
      <c r="CY335">
        <f>AA335</f>
        <v>1160</v>
      </c>
      <c r="CZ335">
        <f>AE335</f>
        <v>1160</v>
      </c>
      <c r="DA335">
        <f>AI335</f>
        <v>1</v>
      </c>
      <c r="DB335">
        <f>ROUND(ROUND(AT335*CZ335,2),2)</f>
        <v>-4.6399999999999997</v>
      </c>
      <c r="DC335">
        <f>ROUND(ROUND(AT335*AG335,2),2)</f>
        <v>0</v>
      </c>
    </row>
    <row r="336" spans="1:107" x14ac:dyDescent="0.2">
      <c r="A336">
        <f>ROW(Source!A180)</f>
        <v>180</v>
      </c>
      <c r="B336">
        <v>16697018</v>
      </c>
      <c r="C336">
        <v>16697811</v>
      </c>
      <c r="D336">
        <v>15165348</v>
      </c>
      <c r="E336">
        <v>1</v>
      </c>
      <c r="F336">
        <v>1</v>
      </c>
      <c r="G336">
        <v>1</v>
      </c>
      <c r="H336">
        <v>3</v>
      </c>
      <c r="I336" t="s">
        <v>318</v>
      </c>
      <c r="J336" t="s">
        <v>320</v>
      </c>
      <c r="K336" t="s">
        <v>319</v>
      </c>
      <c r="L336">
        <v>1348</v>
      </c>
      <c r="N336">
        <v>1009</v>
      </c>
      <c r="O336" t="s">
        <v>26</v>
      </c>
      <c r="P336" t="s">
        <v>26</v>
      </c>
      <c r="Q336">
        <v>1000</v>
      </c>
      <c r="W336">
        <v>1</v>
      </c>
      <c r="X336">
        <v>110322092</v>
      </c>
      <c r="Y336">
        <v>-7.8E-2</v>
      </c>
      <c r="AA336">
        <v>1383.1</v>
      </c>
      <c r="AB336">
        <v>0</v>
      </c>
      <c r="AC336">
        <v>0</v>
      </c>
      <c r="AD336">
        <v>0</v>
      </c>
      <c r="AE336">
        <v>1383.1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-7.8E-2</v>
      </c>
      <c r="AU336" t="s">
        <v>6</v>
      </c>
      <c r="AV336">
        <v>0</v>
      </c>
      <c r="AW336">
        <v>2</v>
      </c>
      <c r="AX336">
        <v>16697829</v>
      </c>
      <c r="AY336">
        <v>1</v>
      </c>
      <c r="AZ336">
        <v>6144</v>
      </c>
      <c r="BA336">
        <v>340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Y336*Source!I180</f>
        <v>-0.1912092</v>
      </c>
      <c r="CY336">
        <f>AA336</f>
        <v>1383.1</v>
      </c>
      <c r="CZ336">
        <f>AE336</f>
        <v>1383.1</v>
      </c>
      <c r="DA336">
        <f>AI336</f>
        <v>1</v>
      </c>
      <c r="DB336">
        <f>ROUND(ROUND(AT336*CZ336,2),2)</f>
        <v>-107.88</v>
      </c>
      <c r="DC336">
        <f>ROUND(ROUND(AT336*AG336,2),2)</f>
        <v>0</v>
      </c>
    </row>
    <row r="337" spans="1:107" x14ac:dyDescent="0.2">
      <c r="A337">
        <f>ROW(Source!A180)</f>
        <v>180</v>
      </c>
      <c r="B337">
        <v>16697018</v>
      </c>
      <c r="C337">
        <v>16697811</v>
      </c>
      <c r="D337">
        <v>15167803</v>
      </c>
      <c r="E337">
        <v>1</v>
      </c>
      <c r="F337">
        <v>1</v>
      </c>
      <c r="G337">
        <v>1</v>
      </c>
      <c r="H337">
        <v>3</v>
      </c>
      <c r="I337" t="s">
        <v>326</v>
      </c>
      <c r="J337" t="s">
        <v>328</v>
      </c>
      <c r="K337" t="s">
        <v>327</v>
      </c>
      <c r="L337">
        <v>1348</v>
      </c>
      <c r="N337">
        <v>1009</v>
      </c>
      <c r="O337" t="s">
        <v>26</v>
      </c>
      <c r="P337" t="s">
        <v>26</v>
      </c>
      <c r="Q337">
        <v>1000</v>
      </c>
      <c r="W337">
        <v>1</v>
      </c>
      <c r="X337">
        <v>-956606579</v>
      </c>
      <c r="Y337">
        <v>-6.3E-2</v>
      </c>
      <c r="AA337">
        <v>688.8</v>
      </c>
      <c r="AB337">
        <v>0</v>
      </c>
      <c r="AC337">
        <v>0</v>
      </c>
      <c r="AD337">
        <v>0</v>
      </c>
      <c r="AE337">
        <v>688.8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-6.3E-2</v>
      </c>
      <c r="AU337" t="s">
        <v>6</v>
      </c>
      <c r="AV337">
        <v>0</v>
      </c>
      <c r="AW337">
        <v>2</v>
      </c>
      <c r="AX337">
        <v>16697830</v>
      </c>
      <c r="AY337">
        <v>1</v>
      </c>
      <c r="AZ337">
        <v>6144</v>
      </c>
      <c r="BA337">
        <v>341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Y337*Source!I180</f>
        <v>-0.1544382</v>
      </c>
      <c r="CY337">
        <f>AA337</f>
        <v>688.8</v>
      </c>
      <c r="CZ337">
        <f>AE337</f>
        <v>688.8</v>
      </c>
      <c r="DA337">
        <f>AI337</f>
        <v>1</v>
      </c>
      <c r="DB337">
        <f>ROUND(ROUND(AT337*CZ337,2),2)</f>
        <v>-43.39</v>
      </c>
      <c r="DC337">
        <f>ROUND(ROUND(AT337*AG337,2),2)</f>
        <v>0</v>
      </c>
    </row>
    <row r="338" spans="1:107" x14ac:dyDescent="0.2">
      <c r="A338">
        <f>ROW(Source!A180)</f>
        <v>180</v>
      </c>
      <c r="B338">
        <v>16697018</v>
      </c>
      <c r="C338">
        <v>16697811</v>
      </c>
      <c r="D338">
        <v>15202991</v>
      </c>
      <c r="E338">
        <v>1</v>
      </c>
      <c r="F338">
        <v>1</v>
      </c>
      <c r="G338">
        <v>1</v>
      </c>
      <c r="H338">
        <v>3</v>
      </c>
      <c r="I338" t="s">
        <v>310</v>
      </c>
      <c r="J338" t="s">
        <v>312</v>
      </c>
      <c r="K338" t="s">
        <v>311</v>
      </c>
      <c r="L338">
        <v>1346</v>
      </c>
      <c r="N338">
        <v>1009</v>
      </c>
      <c r="O338" t="s">
        <v>279</v>
      </c>
      <c r="P338" t="s">
        <v>279</v>
      </c>
      <c r="Q338">
        <v>1</v>
      </c>
      <c r="W338">
        <v>0</v>
      </c>
      <c r="X338">
        <v>461778009</v>
      </c>
      <c r="Y338">
        <v>50</v>
      </c>
      <c r="AA338">
        <v>36.369999999999997</v>
      </c>
      <c r="AB338">
        <v>0</v>
      </c>
      <c r="AC338">
        <v>0</v>
      </c>
      <c r="AD338">
        <v>0</v>
      </c>
      <c r="AE338">
        <v>36.369999999999997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0</v>
      </c>
      <c r="AP338">
        <v>0</v>
      </c>
      <c r="AQ338">
        <v>0</v>
      </c>
      <c r="AR338">
        <v>0</v>
      </c>
      <c r="AS338" t="s">
        <v>6</v>
      </c>
      <c r="AT338">
        <v>50</v>
      </c>
      <c r="AU338" t="s">
        <v>6</v>
      </c>
      <c r="AV338">
        <v>0</v>
      </c>
      <c r="AW338">
        <v>1</v>
      </c>
      <c r="AX338">
        <v>-1</v>
      </c>
      <c r="AY338">
        <v>0</v>
      </c>
      <c r="AZ338">
        <v>0</v>
      </c>
      <c r="BA338" t="s">
        <v>6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Y338*Source!I180</f>
        <v>122.57000000000001</v>
      </c>
      <c r="CY338">
        <f>AA338</f>
        <v>36.369999999999997</v>
      </c>
      <c r="CZ338">
        <f>AE338</f>
        <v>36.369999999999997</v>
      </c>
      <c r="DA338">
        <f>AI338</f>
        <v>1</v>
      </c>
      <c r="DB338">
        <f>ROUND(ROUND(AT338*CZ338,2),2)</f>
        <v>1818.5</v>
      </c>
      <c r="DC338">
        <f>ROUND(ROUND(AT338*AG338,2),2)</f>
        <v>0</v>
      </c>
    </row>
    <row r="339" spans="1:107" x14ac:dyDescent="0.2">
      <c r="A339">
        <f>ROW(Source!A181)</f>
        <v>181</v>
      </c>
      <c r="B339">
        <v>16697019</v>
      </c>
      <c r="C339">
        <v>16697811</v>
      </c>
      <c r="D339">
        <v>15435695</v>
      </c>
      <c r="E339">
        <v>1</v>
      </c>
      <c r="F339">
        <v>1</v>
      </c>
      <c r="G339">
        <v>1</v>
      </c>
      <c r="H339">
        <v>1</v>
      </c>
      <c r="I339" t="s">
        <v>1137</v>
      </c>
      <c r="J339" t="s">
        <v>6</v>
      </c>
      <c r="K339" t="s">
        <v>1138</v>
      </c>
      <c r="L339">
        <v>1191</v>
      </c>
      <c r="N339">
        <v>1013</v>
      </c>
      <c r="O339" t="s">
        <v>1010</v>
      </c>
      <c r="P339" t="s">
        <v>1010</v>
      </c>
      <c r="Q339">
        <v>1</v>
      </c>
      <c r="W339">
        <v>0</v>
      </c>
      <c r="X339">
        <v>1881689430</v>
      </c>
      <c r="Y339">
        <v>10.464999999999998</v>
      </c>
      <c r="AA339">
        <v>0</v>
      </c>
      <c r="AB339">
        <v>0</v>
      </c>
      <c r="AC339">
        <v>0</v>
      </c>
      <c r="AD339">
        <v>71.77</v>
      </c>
      <c r="AE339">
        <v>0</v>
      </c>
      <c r="AF339">
        <v>0</v>
      </c>
      <c r="AG339">
        <v>0</v>
      </c>
      <c r="AH339">
        <v>10.94</v>
      </c>
      <c r="AI339">
        <v>1</v>
      </c>
      <c r="AJ339">
        <v>1</v>
      </c>
      <c r="AK339">
        <v>1</v>
      </c>
      <c r="AL339">
        <v>6.56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9.1</v>
      </c>
      <c r="AU339" t="s">
        <v>39</v>
      </c>
      <c r="AV339">
        <v>1</v>
      </c>
      <c r="AW339">
        <v>2</v>
      </c>
      <c r="AX339">
        <v>16697822</v>
      </c>
      <c r="AY339">
        <v>1</v>
      </c>
      <c r="AZ339">
        <v>0</v>
      </c>
      <c r="BA339">
        <v>342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Y339*Source!I181</f>
        <v>25.653900999999994</v>
      </c>
      <c r="CY339">
        <f>AD339</f>
        <v>71.77</v>
      </c>
      <c r="CZ339">
        <f>AH339</f>
        <v>10.94</v>
      </c>
      <c r="DA339">
        <f>AL339</f>
        <v>6.56</v>
      </c>
      <c r="DB339">
        <f>ROUND((ROUND(AT339*CZ339,2)*1.15),2)</f>
        <v>114.48</v>
      </c>
      <c r="DC339">
        <f>ROUND((ROUND(AT339*AG339,2)*1.15),2)</f>
        <v>0</v>
      </c>
    </row>
    <row r="340" spans="1:107" x14ac:dyDescent="0.2">
      <c r="A340">
        <f>ROW(Source!A181)</f>
        <v>181</v>
      </c>
      <c r="B340">
        <v>16697019</v>
      </c>
      <c r="C340">
        <v>16697811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1020</v>
      </c>
      <c r="J340" t="s">
        <v>6</v>
      </c>
      <c r="K340" t="s">
        <v>1021</v>
      </c>
      <c r="L340">
        <v>1191</v>
      </c>
      <c r="N340">
        <v>1013</v>
      </c>
      <c r="O340" t="s">
        <v>1010</v>
      </c>
      <c r="P340" t="s">
        <v>1010</v>
      </c>
      <c r="Q340">
        <v>1</v>
      </c>
      <c r="W340">
        <v>0</v>
      </c>
      <c r="X340">
        <v>-1417349443</v>
      </c>
      <c r="Y340">
        <v>0.24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6.56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0.24</v>
      </c>
      <c r="AU340" t="s">
        <v>6</v>
      </c>
      <c r="AV340">
        <v>2</v>
      </c>
      <c r="AW340">
        <v>2</v>
      </c>
      <c r="AX340">
        <v>16697823</v>
      </c>
      <c r="AY340">
        <v>1</v>
      </c>
      <c r="AZ340">
        <v>2048</v>
      </c>
      <c r="BA340">
        <v>343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Y340*Source!I181</f>
        <v>0.58833599999999997</v>
      </c>
      <c r="CY340">
        <f>AD340</f>
        <v>0</v>
      </c>
      <c r="CZ340">
        <f>AH340</f>
        <v>0</v>
      </c>
      <c r="DA340">
        <f>AL340</f>
        <v>1</v>
      </c>
      <c r="DB340">
        <f>ROUND(ROUND(AT340*CZ340,2),2)</f>
        <v>0</v>
      </c>
      <c r="DC340">
        <f>ROUND(ROUND(AT340*AG340,2),2)</f>
        <v>0</v>
      </c>
    </row>
    <row r="341" spans="1:107" x14ac:dyDescent="0.2">
      <c r="A341">
        <f>ROW(Source!A181)</f>
        <v>181</v>
      </c>
      <c r="B341">
        <v>16697019</v>
      </c>
      <c r="C341">
        <v>16697811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1022</v>
      </c>
      <c r="J341" t="s">
        <v>1023</v>
      </c>
      <c r="K341" t="s">
        <v>1024</v>
      </c>
      <c r="L341">
        <v>1368</v>
      </c>
      <c r="N341">
        <v>1011</v>
      </c>
      <c r="O341" t="s">
        <v>1014</v>
      </c>
      <c r="P341" t="s">
        <v>1014</v>
      </c>
      <c r="Q341">
        <v>1</v>
      </c>
      <c r="W341">
        <v>0</v>
      </c>
      <c r="X341">
        <v>1188625873</v>
      </c>
      <c r="Y341">
        <v>0.125</v>
      </c>
      <c r="AA341">
        <v>0</v>
      </c>
      <c r="AB341">
        <v>205.07</v>
      </c>
      <c r="AC341">
        <v>13.5</v>
      </c>
      <c r="AD341">
        <v>0</v>
      </c>
      <c r="AE341">
        <v>0</v>
      </c>
      <c r="AF341">
        <v>31.26</v>
      </c>
      <c r="AG341">
        <v>13.5</v>
      </c>
      <c r="AH341">
        <v>0</v>
      </c>
      <c r="AI341">
        <v>1</v>
      </c>
      <c r="AJ341">
        <v>6.56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0.1</v>
      </c>
      <c r="AU341" t="s">
        <v>38</v>
      </c>
      <c r="AV341">
        <v>0</v>
      </c>
      <c r="AW341">
        <v>2</v>
      </c>
      <c r="AX341">
        <v>16697824</v>
      </c>
      <c r="AY341">
        <v>1</v>
      </c>
      <c r="AZ341">
        <v>0</v>
      </c>
      <c r="BA341">
        <v>344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Y341*Source!I181</f>
        <v>0.306425</v>
      </c>
      <c r="CY341">
        <f>AB341</f>
        <v>205.07</v>
      </c>
      <c r="CZ341">
        <f>AF341</f>
        <v>31.26</v>
      </c>
      <c r="DA341">
        <f>AJ341</f>
        <v>6.56</v>
      </c>
      <c r="DB341">
        <f>ROUND((ROUND(AT341*CZ341,2)*1.25),2)</f>
        <v>3.91</v>
      </c>
      <c r="DC341">
        <f>ROUND((ROUND(AT341*AG341,2)*1.25),2)</f>
        <v>1.69</v>
      </c>
    </row>
    <row r="342" spans="1:107" x14ac:dyDescent="0.2">
      <c r="A342">
        <f>ROW(Source!A181)</f>
        <v>181</v>
      </c>
      <c r="B342">
        <v>16697019</v>
      </c>
      <c r="C342">
        <v>16697811</v>
      </c>
      <c r="D342">
        <v>15248306</v>
      </c>
      <c r="E342">
        <v>1</v>
      </c>
      <c r="F342">
        <v>1</v>
      </c>
      <c r="G342">
        <v>1</v>
      </c>
      <c r="H342">
        <v>2</v>
      </c>
      <c r="I342" t="s">
        <v>1139</v>
      </c>
      <c r="J342" t="s">
        <v>1140</v>
      </c>
      <c r="K342" t="s">
        <v>1141</v>
      </c>
      <c r="L342">
        <v>1368</v>
      </c>
      <c r="N342">
        <v>1011</v>
      </c>
      <c r="O342" t="s">
        <v>1014</v>
      </c>
      <c r="P342" t="s">
        <v>1014</v>
      </c>
      <c r="Q342">
        <v>1</v>
      </c>
      <c r="W342">
        <v>0</v>
      </c>
      <c r="X342">
        <v>520357435</v>
      </c>
      <c r="Y342">
        <v>2.7374999999999998</v>
      </c>
      <c r="AA342">
        <v>0</v>
      </c>
      <c r="AB342">
        <v>196.8</v>
      </c>
      <c r="AC342">
        <v>0</v>
      </c>
      <c r="AD342">
        <v>0</v>
      </c>
      <c r="AE342">
        <v>0</v>
      </c>
      <c r="AF342">
        <v>30</v>
      </c>
      <c r="AG342">
        <v>0</v>
      </c>
      <c r="AH342">
        <v>0</v>
      </c>
      <c r="AI342">
        <v>1</v>
      </c>
      <c r="AJ342">
        <v>6.56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2.19</v>
      </c>
      <c r="AU342" t="s">
        <v>38</v>
      </c>
      <c r="AV342">
        <v>0</v>
      </c>
      <c r="AW342">
        <v>2</v>
      </c>
      <c r="AX342">
        <v>16697825</v>
      </c>
      <c r="AY342">
        <v>1</v>
      </c>
      <c r="AZ342">
        <v>0</v>
      </c>
      <c r="BA342">
        <v>345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Y342*Source!I181</f>
        <v>6.7107074999999998</v>
      </c>
      <c r="CY342">
        <f>AB342</f>
        <v>196.8</v>
      </c>
      <c r="CZ342">
        <f>AF342</f>
        <v>30</v>
      </c>
      <c r="DA342">
        <f>AJ342</f>
        <v>6.56</v>
      </c>
      <c r="DB342">
        <f>ROUND((ROUND(AT342*CZ342,2)*1.25),2)</f>
        <v>82.13</v>
      </c>
      <c r="DC342">
        <f>ROUND((ROUND(AT342*AG342,2)*1.25),2)</f>
        <v>0</v>
      </c>
    </row>
    <row r="343" spans="1:107" x14ac:dyDescent="0.2">
      <c r="A343">
        <f>ROW(Source!A181)</f>
        <v>181</v>
      </c>
      <c r="B343">
        <v>16697019</v>
      </c>
      <c r="C343">
        <v>16697811</v>
      </c>
      <c r="D343">
        <v>15249073</v>
      </c>
      <c r="E343">
        <v>1</v>
      </c>
      <c r="F343">
        <v>1</v>
      </c>
      <c r="G343">
        <v>1</v>
      </c>
      <c r="H343">
        <v>2</v>
      </c>
      <c r="I343" t="s">
        <v>1033</v>
      </c>
      <c r="J343" t="s">
        <v>1034</v>
      </c>
      <c r="K343" t="s">
        <v>1035</v>
      </c>
      <c r="L343">
        <v>1368</v>
      </c>
      <c r="N343">
        <v>1011</v>
      </c>
      <c r="O343" t="s">
        <v>1014</v>
      </c>
      <c r="P343" t="s">
        <v>1014</v>
      </c>
      <c r="Q343">
        <v>1</v>
      </c>
      <c r="W343">
        <v>0</v>
      </c>
      <c r="X343">
        <v>1372534845</v>
      </c>
      <c r="Y343">
        <v>0.17500000000000002</v>
      </c>
      <c r="AA343">
        <v>0</v>
      </c>
      <c r="AB343">
        <v>431.06</v>
      </c>
      <c r="AC343">
        <v>11.6</v>
      </c>
      <c r="AD343">
        <v>0</v>
      </c>
      <c r="AE343">
        <v>0</v>
      </c>
      <c r="AF343">
        <v>65.709999999999994</v>
      </c>
      <c r="AG343">
        <v>11.6</v>
      </c>
      <c r="AH343">
        <v>0</v>
      </c>
      <c r="AI343">
        <v>1</v>
      </c>
      <c r="AJ343">
        <v>6.56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0.14000000000000001</v>
      </c>
      <c r="AU343" t="s">
        <v>38</v>
      </c>
      <c r="AV343">
        <v>0</v>
      </c>
      <c r="AW343">
        <v>2</v>
      </c>
      <c r="AX343">
        <v>16697826</v>
      </c>
      <c r="AY343">
        <v>1</v>
      </c>
      <c r="AZ343">
        <v>0</v>
      </c>
      <c r="BA343">
        <v>346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Y343*Source!I181</f>
        <v>0.42899500000000007</v>
      </c>
      <c r="CY343">
        <f>AB343</f>
        <v>431.06</v>
      </c>
      <c r="CZ343">
        <f>AF343</f>
        <v>65.709999999999994</v>
      </c>
      <c r="DA343">
        <f>AJ343</f>
        <v>6.56</v>
      </c>
      <c r="DB343">
        <f>ROUND((ROUND(AT343*CZ343,2)*1.25),2)</f>
        <v>11.5</v>
      </c>
      <c r="DC343">
        <f>ROUND((ROUND(AT343*AG343,2)*1.25),2)</f>
        <v>2.0299999999999998</v>
      </c>
    </row>
    <row r="344" spans="1:107" x14ac:dyDescent="0.2">
      <c r="A344">
        <f>ROW(Source!A181)</f>
        <v>181</v>
      </c>
      <c r="B344">
        <v>16697019</v>
      </c>
      <c r="C344">
        <v>16697811</v>
      </c>
      <c r="D344">
        <v>15250226</v>
      </c>
      <c r="E344">
        <v>1</v>
      </c>
      <c r="F344">
        <v>1</v>
      </c>
      <c r="G344">
        <v>1</v>
      </c>
      <c r="H344">
        <v>2</v>
      </c>
      <c r="I344" t="s">
        <v>1142</v>
      </c>
      <c r="J344" t="s">
        <v>1143</v>
      </c>
      <c r="K344" t="s">
        <v>1144</v>
      </c>
      <c r="L344">
        <v>1368</v>
      </c>
      <c r="N344">
        <v>1011</v>
      </c>
      <c r="O344" t="s">
        <v>1014</v>
      </c>
      <c r="P344" t="s">
        <v>1014</v>
      </c>
      <c r="Q344">
        <v>1</v>
      </c>
      <c r="W344">
        <v>0</v>
      </c>
      <c r="X344">
        <v>-53362720</v>
      </c>
      <c r="Y344">
        <v>1.375</v>
      </c>
      <c r="AA344">
        <v>0</v>
      </c>
      <c r="AB344">
        <v>17.71</v>
      </c>
      <c r="AC344">
        <v>0</v>
      </c>
      <c r="AD344">
        <v>0</v>
      </c>
      <c r="AE344">
        <v>0</v>
      </c>
      <c r="AF344">
        <v>2.7</v>
      </c>
      <c r="AG344">
        <v>0</v>
      </c>
      <c r="AH344">
        <v>0</v>
      </c>
      <c r="AI344">
        <v>1</v>
      </c>
      <c r="AJ344">
        <v>6.56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1.1000000000000001</v>
      </c>
      <c r="AU344" t="s">
        <v>38</v>
      </c>
      <c r="AV344">
        <v>0</v>
      </c>
      <c r="AW344">
        <v>2</v>
      </c>
      <c r="AX344">
        <v>16697827</v>
      </c>
      <c r="AY344">
        <v>1</v>
      </c>
      <c r="AZ344">
        <v>0</v>
      </c>
      <c r="BA344">
        <v>347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Y344*Source!I181</f>
        <v>3.3706749999999999</v>
      </c>
      <c r="CY344">
        <f>AB344</f>
        <v>17.71</v>
      </c>
      <c r="CZ344">
        <f>AF344</f>
        <v>2.7</v>
      </c>
      <c r="DA344">
        <f>AJ344</f>
        <v>6.56</v>
      </c>
      <c r="DB344">
        <f>ROUND((ROUND(AT344*CZ344,2)*1.25),2)</f>
        <v>3.71</v>
      </c>
      <c r="DC344">
        <f>ROUND((ROUND(AT344*AG344,2)*1.25),2)</f>
        <v>0</v>
      </c>
    </row>
    <row r="345" spans="1:107" x14ac:dyDescent="0.2">
      <c r="A345">
        <f>ROW(Source!A181)</f>
        <v>181</v>
      </c>
      <c r="B345">
        <v>16697019</v>
      </c>
      <c r="C345">
        <v>16697811</v>
      </c>
      <c r="D345">
        <v>15165310</v>
      </c>
      <c r="E345">
        <v>1</v>
      </c>
      <c r="F345">
        <v>1</v>
      </c>
      <c r="G345">
        <v>1</v>
      </c>
      <c r="H345">
        <v>3</v>
      </c>
      <c r="I345" t="s">
        <v>334</v>
      </c>
      <c r="J345" t="s">
        <v>336</v>
      </c>
      <c r="K345" t="s">
        <v>335</v>
      </c>
      <c r="L345">
        <v>1348</v>
      </c>
      <c r="N345">
        <v>1009</v>
      </c>
      <c r="O345" t="s">
        <v>26</v>
      </c>
      <c r="P345" t="s">
        <v>26</v>
      </c>
      <c r="Q345">
        <v>1000</v>
      </c>
      <c r="W345">
        <v>1</v>
      </c>
      <c r="X345">
        <v>-1006529954</v>
      </c>
      <c r="Y345">
        <v>-4.0000000000000001E-3</v>
      </c>
      <c r="AA345">
        <v>7609.6</v>
      </c>
      <c r="AB345">
        <v>0</v>
      </c>
      <c r="AC345">
        <v>0</v>
      </c>
      <c r="AD345">
        <v>0</v>
      </c>
      <c r="AE345">
        <v>1160</v>
      </c>
      <c r="AF345">
        <v>0</v>
      </c>
      <c r="AG345">
        <v>0</v>
      </c>
      <c r="AH345">
        <v>0</v>
      </c>
      <c r="AI345">
        <v>6.56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-4.0000000000000001E-3</v>
      </c>
      <c r="AU345" t="s">
        <v>6</v>
      </c>
      <c r="AV345">
        <v>0</v>
      </c>
      <c r="AW345">
        <v>2</v>
      </c>
      <c r="AX345">
        <v>16697828</v>
      </c>
      <c r="AY345">
        <v>1</v>
      </c>
      <c r="AZ345">
        <v>6144</v>
      </c>
      <c r="BA345">
        <v>348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Y345*Source!I181</f>
        <v>-9.8056000000000011E-3</v>
      </c>
      <c r="CY345">
        <f>AA345</f>
        <v>7609.6</v>
      </c>
      <c r="CZ345">
        <f>AE345</f>
        <v>1160</v>
      </c>
      <c r="DA345">
        <f>AI345</f>
        <v>6.56</v>
      </c>
      <c r="DB345">
        <f>ROUND(ROUND(AT345*CZ345,2),2)</f>
        <v>-4.6399999999999997</v>
      </c>
      <c r="DC345">
        <f>ROUND(ROUND(AT345*AG345,2),2)</f>
        <v>0</v>
      </c>
    </row>
    <row r="346" spans="1:107" x14ac:dyDescent="0.2">
      <c r="A346">
        <f>ROW(Source!A181)</f>
        <v>181</v>
      </c>
      <c r="B346">
        <v>16697019</v>
      </c>
      <c r="C346">
        <v>16697811</v>
      </c>
      <c r="D346">
        <v>15165348</v>
      </c>
      <c r="E346">
        <v>1</v>
      </c>
      <c r="F346">
        <v>1</v>
      </c>
      <c r="G346">
        <v>1</v>
      </c>
      <c r="H346">
        <v>3</v>
      </c>
      <c r="I346" t="s">
        <v>318</v>
      </c>
      <c r="J346" t="s">
        <v>320</v>
      </c>
      <c r="K346" t="s">
        <v>319</v>
      </c>
      <c r="L346">
        <v>1348</v>
      </c>
      <c r="N346">
        <v>1009</v>
      </c>
      <c r="O346" t="s">
        <v>26</v>
      </c>
      <c r="P346" t="s">
        <v>26</v>
      </c>
      <c r="Q346">
        <v>1000</v>
      </c>
      <c r="W346">
        <v>1</v>
      </c>
      <c r="X346">
        <v>110322092</v>
      </c>
      <c r="Y346">
        <v>-7.8E-2</v>
      </c>
      <c r="AA346">
        <v>9073.14</v>
      </c>
      <c r="AB346">
        <v>0</v>
      </c>
      <c r="AC346">
        <v>0</v>
      </c>
      <c r="AD346">
        <v>0</v>
      </c>
      <c r="AE346">
        <v>1383.1</v>
      </c>
      <c r="AF346">
        <v>0</v>
      </c>
      <c r="AG346">
        <v>0</v>
      </c>
      <c r="AH346">
        <v>0</v>
      </c>
      <c r="AI346">
        <v>6.56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-7.8E-2</v>
      </c>
      <c r="AU346" t="s">
        <v>6</v>
      </c>
      <c r="AV346">
        <v>0</v>
      </c>
      <c r="AW346">
        <v>2</v>
      </c>
      <c r="AX346">
        <v>16697829</v>
      </c>
      <c r="AY346">
        <v>1</v>
      </c>
      <c r="AZ346">
        <v>6144</v>
      </c>
      <c r="BA346">
        <v>349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Y346*Source!I181</f>
        <v>-0.1912092</v>
      </c>
      <c r="CY346">
        <f>AA346</f>
        <v>9073.14</v>
      </c>
      <c r="CZ346">
        <f>AE346</f>
        <v>1383.1</v>
      </c>
      <c r="DA346">
        <f>AI346</f>
        <v>6.56</v>
      </c>
      <c r="DB346">
        <f>ROUND(ROUND(AT346*CZ346,2),2)</f>
        <v>-107.88</v>
      </c>
      <c r="DC346">
        <f>ROUND(ROUND(AT346*AG346,2),2)</f>
        <v>0</v>
      </c>
    </row>
    <row r="347" spans="1:107" x14ac:dyDescent="0.2">
      <c r="A347">
        <f>ROW(Source!A181)</f>
        <v>181</v>
      </c>
      <c r="B347">
        <v>16697019</v>
      </c>
      <c r="C347">
        <v>16697811</v>
      </c>
      <c r="D347">
        <v>15167803</v>
      </c>
      <c r="E347">
        <v>1</v>
      </c>
      <c r="F347">
        <v>1</v>
      </c>
      <c r="G347">
        <v>1</v>
      </c>
      <c r="H347">
        <v>3</v>
      </c>
      <c r="I347" t="s">
        <v>326</v>
      </c>
      <c r="J347" t="s">
        <v>328</v>
      </c>
      <c r="K347" t="s">
        <v>327</v>
      </c>
      <c r="L347">
        <v>1348</v>
      </c>
      <c r="N347">
        <v>1009</v>
      </c>
      <c r="O347" t="s">
        <v>26</v>
      </c>
      <c r="P347" t="s">
        <v>26</v>
      </c>
      <c r="Q347">
        <v>1000</v>
      </c>
      <c r="W347">
        <v>1</v>
      </c>
      <c r="X347">
        <v>-956606579</v>
      </c>
      <c r="Y347">
        <v>-6.3E-2</v>
      </c>
      <c r="AA347">
        <v>4518.53</v>
      </c>
      <c r="AB347">
        <v>0</v>
      </c>
      <c r="AC347">
        <v>0</v>
      </c>
      <c r="AD347">
        <v>0</v>
      </c>
      <c r="AE347">
        <v>688.8</v>
      </c>
      <c r="AF347">
        <v>0</v>
      </c>
      <c r="AG347">
        <v>0</v>
      </c>
      <c r="AH347">
        <v>0</v>
      </c>
      <c r="AI347">
        <v>6.56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-6.3E-2</v>
      </c>
      <c r="AU347" t="s">
        <v>6</v>
      </c>
      <c r="AV347">
        <v>0</v>
      </c>
      <c r="AW347">
        <v>2</v>
      </c>
      <c r="AX347">
        <v>16697830</v>
      </c>
      <c r="AY347">
        <v>1</v>
      </c>
      <c r="AZ347">
        <v>6144</v>
      </c>
      <c r="BA347">
        <v>350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Y347*Source!I181</f>
        <v>-0.1544382</v>
      </c>
      <c r="CY347">
        <f>AA347</f>
        <v>4518.53</v>
      </c>
      <c r="CZ347">
        <f>AE347</f>
        <v>688.8</v>
      </c>
      <c r="DA347">
        <f>AI347</f>
        <v>6.56</v>
      </c>
      <c r="DB347">
        <f>ROUND(ROUND(AT347*CZ347,2),2)</f>
        <v>-43.39</v>
      </c>
      <c r="DC347">
        <f>ROUND(ROUND(AT347*AG347,2),2)</f>
        <v>0</v>
      </c>
    </row>
    <row r="348" spans="1:107" x14ac:dyDescent="0.2">
      <c r="A348">
        <f>ROW(Source!A181)</f>
        <v>181</v>
      </c>
      <c r="B348">
        <v>16697019</v>
      </c>
      <c r="C348">
        <v>16697811</v>
      </c>
      <c r="D348">
        <v>15202991</v>
      </c>
      <c r="E348">
        <v>1</v>
      </c>
      <c r="F348">
        <v>1</v>
      </c>
      <c r="G348">
        <v>1</v>
      </c>
      <c r="H348">
        <v>3</v>
      </c>
      <c r="I348" t="s">
        <v>310</v>
      </c>
      <c r="J348" t="s">
        <v>312</v>
      </c>
      <c r="K348" t="s">
        <v>311</v>
      </c>
      <c r="L348">
        <v>1346</v>
      </c>
      <c r="N348">
        <v>1009</v>
      </c>
      <c r="O348" t="s">
        <v>279</v>
      </c>
      <c r="P348" t="s">
        <v>279</v>
      </c>
      <c r="Q348">
        <v>1</v>
      </c>
      <c r="W348">
        <v>0</v>
      </c>
      <c r="X348">
        <v>461778009</v>
      </c>
      <c r="Y348">
        <v>50</v>
      </c>
      <c r="AA348">
        <v>238.59</v>
      </c>
      <c r="AB348">
        <v>0</v>
      </c>
      <c r="AC348">
        <v>0</v>
      </c>
      <c r="AD348">
        <v>0</v>
      </c>
      <c r="AE348">
        <v>36.369999999999997</v>
      </c>
      <c r="AF348">
        <v>0</v>
      </c>
      <c r="AG348">
        <v>0</v>
      </c>
      <c r="AH348">
        <v>0</v>
      </c>
      <c r="AI348">
        <v>6.56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50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Y348*Source!I181</f>
        <v>122.57000000000001</v>
      </c>
      <c r="CY348">
        <f>AA348</f>
        <v>238.59</v>
      </c>
      <c r="CZ348">
        <f>AE348</f>
        <v>36.369999999999997</v>
      </c>
      <c r="DA348">
        <f>AI348</f>
        <v>6.56</v>
      </c>
      <c r="DB348">
        <f>ROUND(ROUND(AT348*CZ348,2),2)</f>
        <v>1818.5</v>
      </c>
      <c r="DC348">
        <f>ROUND(ROUND(AT348*AG348,2),2)</f>
        <v>0</v>
      </c>
    </row>
    <row r="349" spans="1:107" x14ac:dyDescent="0.2">
      <c r="A349">
        <f>ROW(Source!A190)</f>
        <v>190</v>
      </c>
      <c r="B349">
        <v>16697018</v>
      </c>
      <c r="C349">
        <v>16697836</v>
      </c>
      <c r="D349">
        <v>15436014</v>
      </c>
      <c r="E349">
        <v>1</v>
      </c>
      <c r="F349">
        <v>1</v>
      </c>
      <c r="G349">
        <v>1</v>
      </c>
      <c r="H349">
        <v>1</v>
      </c>
      <c r="I349" t="s">
        <v>1148</v>
      </c>
      <c r="J349" t="s">
        <v>6</v>
      </c>
      <c r="K349" t="s">
        <v>1149</v>
      </c>
      <c r="L349">
        <v>1191</v>
      </c>
      <c r="N349">
        <v>1013</v>
      </c>
      <c r="O349" t="s">
        <v>1010</v>
      </c>
      <c r="P349" t="s">
        <v>1010</v>
      </c>
      <c r="Q349">
        <v>1</v>
      </c>
      <c r="W349">
        <v>0</v>
      </c>
      <c r="X349">
        <v>-784637506</v>
      </c>
      <c r="Y349">
        <v>356.983</v>
      </c>
      <c r="AA349">
        <v>0</v>
      </c>
      <c r="AB349">
        <v>0</v>
      </c>
      <c r="AC349">
        <v>0</v>
      </c>
      <c r="AD349">
        <v>8.74</v>
      </c>
      <c r="AE349">
        <v>0</v>
      </c>
      <c r="AF349">
        <v>0</v>
      </c>
      <c r="AG349">
        <v>0</v>
      </c>
      <c r="AH349">
        <v>8.74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310.42</v>
      </c>
      <c r="AU349" t="s">
        <v>39</v>
      </c>
      <c r="AV349">
        <v>1</v>
      </c>
      <c r="AW349">
        <v>2</v>
      </c>
      <c r="AX349">
        <v>16697848</v>
      </c>
      <c r="AY349">
        <v>1</v>
      </c>
      <c r="AZ349">
        <v>0</v>
      </c>
      <c r="BA349">
        <v>351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Y349*Source!I190</f>
        <v>875.10812620000002</v>
      </c>
      <c r="CY349">
        <f>AD349</f>
        <v>8.74</v>
      </c>
      <c r="CZ349">
        <f>AH349</f>
        <v>8.74</v>
      </c>
      <c r="DA349">
        <f>AL349</f>
        <v>1</v>
      </c>
      <c r="DB349">
        <f>ROUND((ROUND(AT349*CZ349,2)*1.15),2)</f>
        <v>3120.03</v>
      </c>
      <c r="DC349">
        <f>ROUND((ROUND(AT349*AG349,2)*1.15),2)</f>
        <v>0</v>
      </c>
    </row>
    <row r="350" spans="1:107" x14ac:dyDescent="0.2">
      <c r="A350">
        <f>ROW(Source!A190)</f>
        <v>190</v>
      </c>
      <c r="B350">
        <v>16697018</v>
      </c>
      <c r="C350">
        <v>16697836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1020</v>
      </c>
      <c r="J350" t="s">
        <v>6</v>
      </c>
      <c r="K350" t="s">
        <v>1021</v>
      </c>
      <c r="L350">
        <v>1191</v>
      </c>
      <c r="N350">
        <v>1013</v>
      </c>
      <c r="O350" t="s">
        <v>1010</v>
      </c>
      <c r="P350" t="s">
        <v>1010</v>
      </c>
      <c r="Q350">
        <v>1</v>
      </c>
      <c r="W350">
        <v>0</v>
      </c>
      <c r="X350">
        <v>-1417349443</v>
      </c>
      <c r="Y350">
        <v>1.73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1.73</v>
      </c>
      <c r="AU350" t="s">
        <v>6</v>
      </c>
      <c r="AV350">
        <v>2</v>
      </c>
      <c r="AW350">
        <v>2</v>
      </c>
      <c r="AX350">
        <v>16697849</v>
      </c>
      <c r="AY350">
        <v>1</v>
      </c>
      <c r="AZ350">
        <v>2048</v>
      </c>
      <c r="BA350">
        <v>352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Y350*Source!I190</f>
        <v>4.2409220000000003</v>
      </c>
      <c r="CY350">
        <f>AD350</f>
        <v>0</v>
      </c>
      <c r="CZ350">
        <f>AH350</f>
        <v>0</v>
      </c>
      <c r="DA350">
        <f>AL350</f>
        <v>1</v>
      </c>
      <c r="DB350">
        <f>ROUND(ROUND(AT350*CZ350,2),2)</f>
        <v>0</v>
      </c>
      <c r="DC350">
        <f>ROUND(ROUND(AT350*AG350,2),2)</f>
        <v>0</v>
      </c>
    </row>
    <row r="351" spans="1:107" x14ac:dyDescent="0.2">
      <c r="A351">
        <f>ROW(Source!A190)</f>
        <v>190</v>
      </c>
      <c r="B351">
        <v>16697018</v>
      </c>
      <c r="C351">
        <v>16697836</v>
      </c>
      <c r="D351">
        <v>15247576</v>
      </c>
      <c r="E351">
        <v>1</v>
      </c>
      <c r="F351">
        <v>1</v>
      </c>
      <c r="G351">
        <v>1</v>
      </c>
      <c r="H351">
        <v>2</v>
      </c>
      <c r="I351" t="s">
        <v>1150</v>
      </c>
      <c r="J351" t="s">
        <v>1151</v>
      </c>
      <c r="K351" t="s">
        <v>1152</v>
      </c>
      <c r="L351">
        <v>1368</v>
      </c>
      <c r="N351">
        <v>1011</v>
      </c>
      <c r="O351" t="s">
        <v>1014</v>
      </c>
      <c r="P351" t="s">
        <v>1014</v>
      </c>
      <c r="Q351">
        <v>1</v>
      </c>
      <c r="W351">
        <v>0</v>
      </c>
      <c r="X351">
        <v>257150282</v>
      </c>
      <c r="Y351">
        <v>2.5000000000000001E-2</v>
      </c>
      <c r="AA351">
        <v>0</v>
      </c>
      <c r="AB351">
        <v>83.43</v>
      </c>
      <c r="AC351">
        <v>13.5</v>
      </c>
      <c r="AD351">
        <v>0</v>
      </c>
      <c r="AE351">
        <v>0</v>
      </c>
      <c r="AF351">
        <v>83.43</v>
      </c>
      <c r="AG351">
        <v>13.5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</v>
      </c>
      <c r="AT351">
        <v>0.02</v>
      </c>
      <c r="AU351" t="s">
        <v>38</v>
      </c>
      <c r="AV351">
        <v>0</v>
      </c>
      <c r="AW351">
        <v>2</v>
      </c>
      <c r="AX351">
        <v>16697850</v>
      </c>
      <c r="AY351">
        <v>1</v>
      </c>
      <c r="AZ351">
        <v>0</v>
      </c>
      <c r="BA351">
        <v>353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Y351*Source!I190</f>
        <v>6.1285000000000006E-2</v>
      </c>
      <c r="CY351">
        <f>AB351</f>
        <v>83.43</v>
      </c>
      <c r="CZ351">
        <f>AF351</f>
        <v>83.43</v>
      </c>
      <c r="DA351">
        <f>AJ351</f>
        <v>1</v>
      </c>
      <c r="DB351">
        <f>ROUND((ROUND(AT351*CZ351,2)*1.25),2)</f>
        <v>2.09</v>
      </c>
      <c r="DC351">
        <f>ROUND((ROUND(AT351*AG351,2)*1.25),2)</f>
        <v>0.34</v>
      </c>
    </row>
    <row r="352" spans="1:107" x14ac:dyDescent="0.2">
      <c r="A352">
        <f>ROW(Source!A190)</f>
        <v>190</v>
      </c>
      <c r="B352">
        <v>16697018</v>
      </c>
      <c r="C352">
        <v>16697836</v>
      </c>
      <c r="D352">
        <v>15247678</v>
      </c>
      <c r="E352">
        <v>1</v>
      </c>
      <c r="F352">
        <v>1</v>
      </c>
      <c r="G352">
        <v>1</v>
      </c>
      <c r="H352">
        <v>2</v>
      </c>
      <c r="I352" t="s">
        <v>1153</v>
      </c>
      <c r="J352" t="s">
        <v>1154</v>
      </c>
      <c r="K352" t="s">
        <v>1155</v>
      </c>
      <c r="L352">
        <v>1368</v>
      </c>
      <c r="N352">
        <v>1011</v>
      </c>
      <c r="O352" t="s">
        <v>1014</v>
      </c>
      <c r="P352" t="s">
        <v>1014</v>
      </c>
      <c r="Q352">
        <v>1</v>
      </c>
      <c r="W352">
        <v>0</v>
      </c>
      <c r="X352">
        <v>1330025190</v>
      </c>
      <c r="Y352">
        <v>1.2500000000000001E-2</v>
      </c>
      <c r="AA352">
        <v>0</v>
      </c>
      <c r="AB352">
        <v>88.01</v>
      </c>
      <c r="AC352">
        <v>11.6</v>
      </c>
      <c r="AD352">
        <v>0</v>
      </c>
      <c r="AE352">
        <v>0</v>
      </c>
      <c r="AF352">
        <v>88.01</v>
      </c>
      <c r="AG352">
        <v>11.6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0.01</v>
      </c>
      <c r="AU352" t="s">
        <v>38</v>
      </c>
      <c r="AV352">
        <v>0</v>
      </c>
      <c r="AW352">
        <v>2</v>
      </c>
      <c r="AX352">
        <v>16697851</v>
      </c>
      <c r="AY352">
        <v>1</v>
      </c>
      <c r="AZ352">
        <v>0</v>
      </c>
      <c r="BA352">
        <v>354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Y352*Source!I190</f>
        <v>3.0642500000000003E-2</v>
      </c>
      <c r="CY352">
        <f>AB352</f>
        <v>88.01</v>
      </c>
      <c r="CZ352">
        <f>AF352</f>
        <v>88.01</v>
      </c>
      <c r="DA352">
        <f>AJ352</f>
        <v>1</v>
      </c>
      <c r="DB352">
        <f>ROUND((ROUND(AT352*CZ352,2)*1.25),2)</f>
        <v>1.1000000000000001</v>
      </c>
      <c r="DC352">
        <f>ROUND((ROUND(AT352*AG352,2)*1.25),2)</f>
        <v>0.15</v>
      </c>
    </row>
    <row r="353" spans="1:107" x14ac:dyDescent="0.2">
      <c r="A353">
        <f>ROW(Source!A190)</f>
        <v>190</v>
      </c>
      <c r="B353">
        <v>16697018</v>
      </c>
      <c r="C353">
        <v>16697836</v>
      </c>
      <c r="D353">
        <v>15248143</v>
      </c>
      <c r="E353">
        <v>1</v>
      </c>
      <c r="F353">
        <v>1</v>
      </c>
      <c r="G353">
        <v>1</v>
      </c>
      <c r="H353">
        <v>2</v>
      </c>
      <c r="I353" t="s">
        <v>1134</v>
      </c>
      <c r="J353" t="s">
        <v>1135</v>
      </c>
      <c r="K353" t="s">
        <v>1136</v>
      </c>
      <c r="L353">
        <v>1368</v>
      </c>
      <c r="N353">
        <v>1011</v>
      </c>
      <c r="O353" t="s">
        <v>1014</v>
      </c>
      <c r="P353" t="s">
        <v>1014</v>
      </c>
      <c r="Q353">
        <v>1</v>
      </c>
      <c r="W353">
        <v>0</v>
      </c>
      <c r="X353">
        <v>983187852</v>
      </c>
      <c r="Y353">
        <v>2.1124999999999998</v>
      </c>
      <c r="AA353">
        <v>0</v>
      </c>
      <c r="AB353">
        <v>12.39</v>
      </c>
      <c r="AC353">
        <v>10.06</v>
      </c>
      <c r="AD353">
        <v>0</v>
      </c>
      <c r="AE353">
        <v>0</v>
      </c>
      <c r="AF353">
        <v>12.39</v>
      </c>
      <c r="AG353">
        <v>10.06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1.69</v>
      </c>
      <c r="AU353" t="s">
        <v>38</v>
      </c>
      <c r="AV353">
        <v>0</v>
      </c>
      <c r="AW353">
        <v>2</v>
      </c>
      <c r="AX353">
        <v>16697852</v>
      </c>
      <c r="AY353">
        <v>1</v>
      </c>
      <c r="AZ353">
        <v>0</v>
      </c>
      <c r="BA353">
        <v>355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Y353*Source!I190</f>
        <v>5.1785824999999992</v>
      </c>
      <c r="CY353">
        <f>AB353</f>
        <v>12.39</v>
      </c>
      <c r="CZ353">
        <f>AF353</f>
        <v>12.39</v>
      </c>
      <c r="DA353">
        <f>AJ353</f>
        <v>1</v>
      </c>
      <c r="DB353">
        <f>ROUND((ROUND(AT353*CZ353,2)*1.25),2)</f>
        <v>26.18</v>
      </c>
      <c r="DC353">
        <f>ROUND((ROUND(AT353*AG353,2)*1.25),2)</f>
        <v>21.25</v>
      </c>
    </row>
    <row r="354" spans="1:107" x14ac:dyDescent="0.2">
      <c r="A354">
        <f>ROW(Source!A190)</f>
        <v>190</v>
      </c>
      <c r="B354">
        <v>16697018</v>
      </c>
      <c r="C354">
        <v>16697836</v>
      </c>
      <c r="D354">
        <v>15249073</v>
      </c>
      <c r="E354">
        <v>1</v>
      </c>
      <c r="F354">
        <v>1</v>
      </c>
      <c r="G354">
        <v>1</v>
      </c>
      <c r="H354">
        <v>2</v>
      </c>
      <c r="I354" t="s">
        <v>1033</v>
      </c>
      <c r="J354" t="s">
        <v>1034</v>
      </c>
      <c r="K354" t="s">
        <v>1035</v>
      </c>
      <c r="L354">
        <v>1368</v>
      </c>
      <c r="N354">
        <v>1011</v>
      </c>
      <c r="O354" t="s">
        <v>1014</v>
      </c>
      <c r="P354" t="s">
        <v>1014</v>
      </c>
      <c r="Q354">
        <v>1</v>
      </c>
      <c r="W354">
        <v>0</v>
      </c>
      <c r="X354">
        <v>1372534845</v>
      </c>
      <c r="Y354">
        <v>1.2500000000000001E-2</v>
      </c>
      <c r="AA354">
        <v>0</v>
      </c>
      <c r="AB354">
        <v>65.709999999999994</v>
      </c>
      <c r="AC354">
        <v>11.6</v>
      </c>
      <c r="AD354">
        <v>0</v>
      </c>
      <c r="AE354">
        <v>0</v>
      </c>
      <c r="AF354">
        <v>65.709999999999994</v>
      </c>
      <c r="AG354">
        <v>11.6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0.01</v>
      </c>
      <c r="AU354" t="s">
        <v>38</v>
      </c>
      <c r="AV354">
        <v>0</v>
      </c>
      <c r="AW354">
        <v>2</v>
      </c>
      <c r="AX354">
        <v>16697853</v>
      </c>
      <c r="AY354">
        <v>1</v>
      </c>
      <c r="AZ354">
        <v>0</v>
      </c>
      <c r="BA354">
        <v>356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Y354*Source!I190</f>
        <v>3.0642500000000003E-2</v>
      </c>
      <c r="CY354">
        <f>AB354</f>
        <v>65.709999999999994</v>
      </c>
      <c r="CZ354">
        <f>AF354</f>
        <v>65.709999999999994</v>
      </c>
      <c r="DA354">
        <f>AJ354</f>
        <v>1</v>
      </c>
      <c r="DB354">
        <f>ROUND((ROUND(AT354*CZ354,2)*1.25),2)</f>
        <v>0.83</v>
      </c>
      <c r="DC354">
        <f>ROUND((ROUND(AT354*AG354,2)*1.25),2)</f>
        <v>0.15</v>
      </c>
    </row>
    <row r="355" spans="1:107" x14ac:dyDescent="0.2">
      <c r="A355">
        <f>ROW(Source!A190)</f>
        <v>190</v>
      </c>
      <c r="B355">
        <v>16697018</v>
      </c>
      <c r="C355">
        <v>16697836</v>
      </c>
      <c r="D355">
        <v>15167286</v>
      </c>
      <c r="E355">
        <v>1</v>
      </c>
      <c r="F355">
        <v>1</v>
      </c>
      <c r="G355">
        <v>1</v>
      </c>
      <c r="H355">
        <v>3</v>
      </c>
      <c r="I355" t="s">
        <v>1116</v>
      </c>
      <c r="J355" t="s">
        <v>1117</v>
      </c>
      <c r="K355" t="s">
        <v>1118</v>
      </c>
      <c r="L355">
        <v>1339</v>
      </c>
      <c r="N355">
        <v>1007</v>
      </c>
      <c r="O355" t="s">
        <v>249</v>
      </c>
      <c r="P355" t="s">
        <v>249</v>
      </c>
      <c r="Q355">
        <v>1</v>
      </c>
      <c r="W355">
        <v>0</v>
      </c>
      <c r="X355">
        <v>-1660354250</v>
      </c>
      <c r="Y355">
        <v>0.44</v>
      </c>
      <c r="AA355">
        <v>2.44</v>
      </c>
      <c r="AB355">
        <v>0</v>
      </c>
      <c r="AC355">
        <v>0</v>
      </c>
      <c r="AD355">
        <v>0</v>
      </c>
      <c r="AE355">
        <v>2.44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0.44</v>
      </c>
      <c r="AU355" t="s">
        <v>6</v>
      </c>
      <c r="AV355">
        <v>0</v>
      </c>
      <c r="AW355">
        <v>2</v>
      </c>
      <c r="AX355">
        <v>16697854</v>
      </c>
      <c r="AY355">
        <v>1</v>
      </c>
      <c r="AZ355">
        <v>0</v>
      </c>
      <c r="BA355">
        <v>357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Y355*Source!I190</f>
        <v>1.078616</v>
      </c>
      <c r="CY355">
        <f>AA355</f>
        <v>2.44</v>
      </c>
      <c r="CZ355">
        <f>AE355</f>
        <v>2.44</v>
      </c>
      <c r="DA355">
        <f>AI355</f>
        <v>1</v>
      </c>
      <c r="DB355">
        <f>ROUND(ROUND(AT355*CZ355,2),2)</f>
        <v>1.07</v>
      </c>
      <c r="DC355">
        <f>ROUND(ROUND(AT355*AG355,2),2)</f>
        <v>0</v>
      </c>
    </row>
    <row r="356" spans="1:107" x14ac:dyDescent="0.2">
      <c r="A356">
        <f>ROW(Source!A190)</f>
        <v>190</v>
      </c>
      <c r="B356">
        <v>16697018</v>
      </c>
      <c r="C356">
        <v>16697836</v>
      </c>
      <c r="D356">
        <v>15173044</v>
      </c>
      <c r="E356">
        <v>1</v>
      </c>
      <c r="F356">
        <v>1</v>
      </c>
      <c r="G356">
        <v>1</v>
      </c>
      <c r="H356">
        <v>3</v>
      </c>
      <c r="I356" t="s">
        <v>1156</v>
      </c>
      <c r="J356" t="s">
        <v>1157</v>
      </c>
      <c r="K356" t="s">
        <v>1158</v>
      </c>
      <c r="L356">
        <v>1348</v>
      </c>
      <c r="N356">
        <v>1009</v>
      </c>
      <c r="O356" t="s">
        <v>26</v>
      </c>
      <c r="P356" t="s">
        <v>26</v>
      </c>
      <c r="Q356">
        <v>1000</v>
      </c>
      <c r="W356">
        <v>0</v>
      </c>
      <c r="X356">
        <v>2108657288</v>
      </c>
      <c r="Y356">
        <v>1.2999999999999999E-2</v>
      </c>
      <c r="AA356">
        <v>6513</v>
      </c>
      <c r="AB356">
        <v>0</v>
      </c>
      <c r="AC356">
        <v>0</v>
      </c>
      <c r="AD356">
        <v>0</v>
      </c>
      <c r="AE356">
        <v>6513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1.2999999999999999E-2</v>
      </c>
      <c r="AU356" t="s">
        <v>6</v>
      </c>
      <c r="AV356">
        <v>0</v>
      </c>
      <c r="AW356">
        <v>2</v>
      </c>
      <c r="AX356">
        <v>16697855</v>
      </c>
      <c r="AY356">
        <v>1</v>
      </c>
      <c r="AZ356">
        <v>0</v>
      </c>
      <c r="BA356">
        <v>358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Y356*Source!I190</f>
        <v>3.1868199999999999E-2</v>
      </c>
      <c r="CY356">
        <f>AA356</f>
        <v>6513</v>
      </c>
      <c r="CZ356">
        <f>AE356</f>
        <v>6513</v>
      </c>
      <c r="DA356">
        <f>AI356</f>
        <v>1</v>
      </c>
      <c r="DB356">
        <f>ROUND(ROUND(AT356*CZ356,2),2)</f>
        <v>84.67</v>
      </c>
      <c r="DC356">
        <f>ROUND(ROUND(AT356*AG356,2),2)</f>
        <v>0</v>
      </c>
    </row>
    <row r="357" spans="1:107" x14ac:dyDescent="0.2">
      <c r="A357">
        <f>ROW(Source!A190)</f>
        <v>190</v>
      </c>
      <c r="B357">
        <v>16697018</v>
      </c>
      <c r="C357">
        <v>16697836</v>
      </c>
      <c r="D357">
        <v>15187102</v>
      </c>
      <c r="E357">
        <v>1</v>
      </c>
      <c r="F357">
        <v>1</v>
      </c>
      <c r="G357">
        <v>1</v>
      </c>
      <c r="H357">
        <v>3</v>
      </c>
      <c r="I357" t="s">
        <v>345</v>
      </c>
      <c r="J357" t="s">
        <v>347</v>
      </c>
      <c r="K357" t="s">
        <v>346</v>
      </c>
      <c r="L357">
        <v>1327</v>
      </c>
      <c r="N357">
        <v>1005</v>
      </c>
      <c r="O357" t="s">
        <v>36</v>
      </c>
      <c r="P357" t="s">
        <v>36</v>
      </c>
      <c r="Q357">
        <v>1</v>
      </c>
      <c r="W357">
        <v>1</v>
      </c>
      <c r="X357">
        <v>2046761779</v>
      </c>
      <c r="Y357">
        <v>-102</v>
      </c>
      <c r="AA357">
        <v>140.44999999999999</v>
      </c>
      <c r="AB357">
        <v>0</v>
      </c>
      <c r="AC357">
        <v>0</v>
      </c>
      <c r="AD357">
        <v>0</v>
      </c>
      <c r="AE357">
        <v>140.44999999999999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-102</v>
      </c>
      <c r="AU357" t="s">
        <v>6</v>
      </c>
      <c r="AV357">
        <v>0</v>
      </c>
      <c r="AW357">
        <v>2</v>
      </c>
      <c r="AX357">
        <v>16697856</v>
      </c>
      <c r="AY357">
        <v>1</v>
      </c>
      <c r="AZ357">
        <v>6144</v>
      </c>
      <c r="BA357">
        <v>359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Y357*Source!I190</f>
        <v>-250.0428</v>
      </c>
      <c r="CY357">
        <f>AA357</f>
        <v>140.44999999999999</v>
      </c>
      <c r="CZ357">
        <f>AE357</f>
        <v>140.44999999999999</v>
      </c>
      <c r="DA357">
        <f>AI357</f>
        <v>1</v>
      </c>
      <c r="DB357">
        <f>ROUND(ROUND(AT357*CZ357,2),2)</f>
        <v>-14325.9</v>
      </c>
      <c r="DC357">
        <f>ROUND(ROUND(AT357*AG357,2),2)</f>
        <v>0</v>
      </c>
    </row>
    <row r="358" spans="1:107" x14ac:dyDescent="0.2">
      <c r="A358">
        <f>ROW(Source!A190)</f>
        <v>190</v>
      </c>
      <c r="B358">
        <v>16697018</v>
      </c>
      <c r="C358">
        <v>16697836</v>
      </c>
      <c r="D358">
        <v>15187123</v>
      </c>
      <c r="E358">
        <v>1</v>
      </c>
      <c r="F358">
        <v>1</v>
      </c>
      <c r="G358">
        <v>1</v>
      </c>
      <c r="H358">
        <v>3</v>
      </c>
      <c r="I358" t="s">
        <v>349</v>
      </c>
      <c r="J358" t="s">
        <v>351</v>
      </c>
      <c r="K358" t="s">
        <v>350</v>
      </c>
      <c r="L358">
        <v>1327</v>
      </c>
      <c r="N358">
        <v>1005</v>
      </c>
      <c r="O358" t="s">
        <v>36</v>
      </c>
      <c r="P358" t="s">
        <v>36</v>
      </c>
      <c r="Q358">
        <v>1</v>
      </c>
      <c r="W358">
        <v>0</v>
      </c>
      <c r="X358">
        <v>-852842557</v>
      </c>
      <c r="Y358">
        <v>102</v>
      </c>
      <c r="AA358">
        <v>56.32</v>
      </c>
      <c r="AB358">
        <v>0</v>
      </c>
      <c r="AC358">
        <v>0</v>
      </c>
      <c r="AD358">
        <v>0</v>
      </c>
      <c r="AE358">
        <v>56.32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102</v>
      </c>
      <c r="AU358" t="s">
        <v>6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Y358*Source!I190</f>
        <v>250.0428</v>
      </c>
      <c r="CY358">
        <f>AA358</f>
        <v>56.32</v>
      </c>
      <c r="CZ358">
        <f>AE358</f>
        <v>56.32</v>
      </c>
      <c r="DA358">
        <f>AI358</f>
        <v>1</v>
      </c>
      <c r="DB358">
        <f>ROUND(ROUND(AT358*CZ358,2),2)</f>
        <v>5744.64</v>
      </c>
      <c r="DC358">
        <f>ROUND(ROUND(AT358*AG358,2),2)</f>
        <v>0</v>
      </c>
    </row>
    <row r="359" spans="1:107" x14ac:dyDescent="0.2">
      <c r="A359">
        <f>ROW(Source!A190)</f>
        <v>190</v>
      </c>
      <c r="B359">
        <v>16697018</v>
      </c>
      <c r="C359">
        <v>16697836</v>
      </c>
      <c r="D359">
        <v>15202597</v>
      </c>
      <c r="E359">
        <v>1</v>
      </c>
      <c r="F359">
        <v>1</v>
      </c>
      <c r="G359">
        <v>1</v>
      </c>
      <c r="H359">
        <v>3</v>
      </c>
      <c r="I359" t="s">
        <v>1159</v>
      </c>
      <c r="J359" t="s">
        <v>1160</v>
      </c>
      <c r="K359" t="s">
        <v>1161</v>
      </c>
      <c r="L359">
        <v>1346</v>
      </c>
      <c r="N359">
        <v>1009</v>
      </c>
      <c r="O359" t="s">
        <v>279</v>
      </c>
      <c r="P359" t="s">
        <v>279</v>
      </c>
      <c r="Q359">
        <v>1</v>
      </c>
      <c r="W359">
        <v>0</v>
      </c>
      <c r="X359">
        <v>830044740</v>
      </c>
      <c r="Y359">
        <v>1200</v>
      </c>
      <c r="AA359">
        <v>3.69</v>
      </c>
      <c r="AB359">
        <v>0</v>
      </c>
      <c r="AC359">
        <v>0</v>
      </c>
      <c r="AD359">
        <v>0</v>
      </c>
      <c r="AE359">
        <v>3.69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1200</v>
      </c>
      <c r="AU359" t="s">
        <v>6</v>
      </c>
      <c r="AV359">
        <v>0</v>
      </c>
      <c r="AW359">
        <v>2</v>
      </c>
      <c r="AX359">
        <v>16697858</v>
      </c>
      <c r="AY359">
        <v>1</v>
      </c>
      <c r="AZ359">
        <v>0</v>
      </c>
      <c r="BA359">
        <v>361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Y359*Source!I190</f>
        <v>2941.68</v>
      </c>
      <c r="CY359">
        <f>AA359</f>
        <v>3.69</v>
      </c>
      <c r="CZ359">
        <f>AE359</f>
        <v>3.69</v>
      </c>
      <c r="DA359">
        <f>AI359</f>
        <v>1</v>
      </c>
      <c r="DB359">
        <f>ROUND(ROUND(AT359*CZ359,2),2)</f>
        <v>4428</v>
      </c>
      <c r="DC359">
        <f>ROUND(ROUND(AT359*AG359,2),2)</f>
        <v>0</v>
      </c>
    </row>
    <row r="360" spans="1:107" x14ac:dyDescent="0.2">
      <c r="A360">
        <f>ROW(Source!A191)</f>
        <v>191</v>
      </c>
      <c r="B360">
        <v>16697019</v>
      </c>
      <c r="C360">
        <v>16697836</v>
      </c>
      <c r="D360">
        <v>15436014</v>
      </c>
      <c r="E360">
        <v>1</v>
      </c>
      <c r="F360">
        <v>1</v>
      </c>
      <c r="G360">
        <v>1</v>
      </c>
      <c r="H360">
        <v>1</v>
      </c>
      <c r="I360" t="s">
        <v>1148</v>
      </c>
      <c r="J360" t="s">
        <v>6</v>
      </c>
      <c r="K360" t="s">
        <v>1149</v>
      </c>
      <c r="L360">
        <v>1191</v>
      </c>
      <c r="N360">
        <v>1013</v>
      </c>
      <c r="O360" t="s">
        <v>1010</v>
      </c>
      <c r="P360" t="s">
        <v>1010</v>
      </c>
      <c r="Q360">
        <v>1</v>
      </c>
      <c r="W360">
        <v>0</v>
      </c>
      <c r="X360">
        <v>-784637506</v>
      </c>
      <c r="Y360">
        <v>356.983</v>
      </c>
      <c r="AA360">
        <v>0</v>
      </c>
      <c r="AB360">
        <v>0</v>
      </c>
      <c r="AC360">
        <v>0</v>
      </c>
      <c r="AD360">
        <v>57.33</v>
      </c>
      <c r="AE360">
        <v>0</v>
      </c>
      <c r="AF360">
        <v>0</v>
      </c>
      <c r="AG360">
        <v>0</v>
      </c>
      <c r="AH360">
        <v>8.74</v>
      </c>
      <c r="AI360">
        <v>1</v>
      </c>
      <c r="AJ360">
        <v>1</v>
      </c>
      <c r="AK360">
        <v>1</v>
      </c>
      <c r="AL360">
        <v>6.56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6</v>
      </c>
      <c r="AT360">
        <v>310.42</v>
      </c>
      <c r="AU360" t="s">
        <v>39</v>
      </c>
      <c r="AV360">
        <v>1</v>
      </c>
      <c r="AW360">
        <v>2</v>
      </c>
      <c r="AX360">
        <v>16697848</v>
      </c>
      <c r="AY360">
        <v>1</v>
      </c>
      <c r="AZ360">
        <v>0</v>
      </c>
      <c r="BA360">
        <v>363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Y360*Source!I191</f>
        <v>875.10812620000002</v>
      </c>
      <c r="CY360">
        <f>AD360</f>
        <v>57.33</v>
      </c>
      <c r="CZ360">
        <f>AH360</f>
        <v>8.74</v>
      </c>
      <c r="DA360">
        <f>AL360</f>
        <v>6.56</v>
      </c>
      <c r="DB360">
        <f>ROUND((ROUND(AT360*CZ360,2)*1.15),2)</f>
        <v>3120.03</v>
      </c>
      <c r="DC360">
        <f>ROUND((ROUND(AT360*AG360,2)*1.15),2)</f>
        <v>0</v>
      </c>
    </row>
    <row r="361" spans="1:107" x14ac:dyDescent="0.2">
      <c r="A361">
        <f>ROW(Source!A191)</f>
        <v>191</v>
      </c>
      <c r="B361">
        <v>16697019</v>
      </c>
      <c r="C361">
        <v>16697836</v>
      </c>
      <c r="D361">
        <v>15430395</v>
      </c>
      <c r="E361">
        <v>1</v>
      </c>
      <c r="F361">
        <v>1</v>
      </c>
      <c r="G361">
        <v>1</v>
      </c>
      <c r="H361">
        <v>1</v>
      </c>
      <c r="I361" t="s">
        <v>1020</v>
      </c>
      <c r="J361" t="s">
        <v>6</v>
      </c>
      <c r="K361" t="s">
        <v>1021</v>
      </c>
      <c r="L361">
        <v>1191</v>
      </c>
      <c r="N361">
        <v>1013</v>
      </c>
      <c r="O361" t="s">
        <v>1010</v>
      </c>
      <c r="P361" t="s">
        <v>1010</v>
      </c>
      <c r="Q361">
        <v>1</v>
      </c>
      <c r="W361">
        <v>0</v>
      </c>
      <c r="X361">
        <v>-1417349443</v>
      </c>
      <c r="Y361">
        <v>1.73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6.56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1.73</v>
      </c>
      <c r="AU361" t="s">
        <v>6</v>
      </c>
      <c r="AV361">
        <v>2</v>
      </c>
      <c r="AW361">
        <v>2</v>
      </c>
      <c r="AX361">
        <v>16697849</v>
      </c>
      <c r="AY361">
        <v>1</v>
      </c>
      <c r="AZ361">
        <v>2048</v>
      </c>
      <c r="BA361">
        <v>364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Y361*Source!I191</f>
        <v>4.2409220000000003</v>
      </c>
      <c r="CY361">
        <f>AD361</f>
        <v>0</v>
      </c>
      <c r="CZ361">
        <f>AH361</f>
        <v>0</v>
      </c>
      <c r="DA361">
        <f>AL361</f>
        <v>1</v>
      </c>
      <c r="DB361">
        <f>ROUND(ROUND(AT361*CZ361,2),2)</f>
        <v>0</v>
      </c>
      <c r="DC361">
        <f>ROUND(ROUND(AT361*AG361,2),2)</f>
        <v>0</v>
      </c>
    </row>
    <row r="362" spans="1:107" x14ac:dyDescent="0.2">
      <c r="A362">
        <f>ROW(Source!A191)</f>
        <v>191</v>
      </c>
      <c r="B362">
        <v>16697019</v>
      </c>
      <c r="C362">
        <v>16697836</v>
      </c>
      <c r="D362">
        <v>15247576</v>
      </c>
      <c r="E362">
        <v>1</v>
      </c>
      <c r="F362">
        <v>1</v>
      </c>
      <c r="G362">
        <v>1</v>
      </c>
      <c r="H362">
        <v>2</v>
      </c>
      <c r="I362" t="s">
        <v>1150</v>
      </c>
      <c r="J362" t="s">
        <v>1151</v>
      </c>
      <c r="K362" t="s">
        <v>1152</v>
      </c>
      <c r="L362">
        <v>1368</v>
      </c>
      <c r="N362">
        <v>1011</v>
      </c>
      <c r="O362" t="s">
        <v>1014</v>
      </c>
      <c r="P362" t="s">
        <v>1014</v>
      </c>
      <c r="Q362">
        <v>1</v>
      </c>
      <c r="W362">
        <v>0</v>
      </c>
      <c r="X362">
        <v>257150282</v>
      </c>
      <c r="Y362">
        <v>2.5000000000000001E-2</v>
      </c>
      <c r="AA362">
        <v>0</v>
      </c>
      <c r="AB362">
        <v>547.29999999999995</v>
      </c>
      <c r="AC362">
        <v>13.5</v>
      </c>
      <c r="AD362">
        <v>0</v>
      </c>
      <c r="AE362">
        <v>0</v>
      </c>
      <c r="AF362">
        <v>83.43</v>
      </c>
      <c r="AG362">
        <v>13.5</v>
      </c>
      <c r="AH362">
        <v>0</v>
      </c>
      <c r="AI362">
        <v>1</v>
      </c>
      <c r="AJ362">
        <v>6.56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0.02</v>
      </c>
      <c r="AU362" t="s">
        <v>38</v>
      </c>
      <c r="AV362">
        <v>0</v>
      </c>
      <c r="AW362">
        <v>2</v>
      </c>
      <c r="AX362">
        <v>16697850</v>
      </c>
      <c r="AY362">
        <v>1</v>
      </c>
      <c r="AZ362">
        <v>0</v>
      </c>
      <c r="BA362">
        <v>365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Y362*Source!I191</f>
        <v>6.1285000000000006E-2</v>
      </c>
      <c r="CY362">
        <f>AB362</f>
        <v>547.29999999999995</v>
      </c>
      <c r="CZ362">
        <f>AF362</f>
        <v>83.43</v>
      </c>
      <c r="DA362">
        <f>AJ362</f>
        <v>6.56</v>
      </c>
      <c r="DB362">
        <f>ROUND((ROUND(AT362*CZ362,2)*1.25),2)</f>
        <v>2.09</v>
      </c>
      <c r="DC362">
        <f>ROUND((ROUND(AT362*AG362,2)*1.25),2)</f>
        <v>0.34</v>
      </c>
    </row>
    <row r="363" spans="1:107" x14ac:dyDescent="0.2">
      <c r="A363">
        <f>ROW(Source!A191)</f>
        <v>191</v>
      </c>
      <c r="B363">
        <v>16697019</v>
      </c>
      <c r="C363">
        <v>16697836</v>
      </c>
      <c r="D363">
        <v>15247678</v>
      </c>
      <c r="E363">
        <v>1</v>
      </c>
      <c r="F363">
        <v>1</v>
      </c>
      <c r="G363">
        <v>1</v>
      </c>
      <c r="H363">
        <v>2</v>
      </c>
      <c r="I363" t="s">
        <v>1153</v>
      </c>
      <c r="J363" t="s">
        <v>1154</v>
      </c>
      <c r="K363" t="s">
        <v>1155</v>
      </c>
      <c r="L363">
        <v>1368</v>
      </c>
      <c r="N363">
        <v>1011</v>
      </c>
      <c r="O363" t="s">
        <v>1014</v>
      </c>
      <c r="P363" t="s">
        <v>1014</v>
      </c>
      <c r="Q363">
        <v>1</v>
      </c>
      <c r="W363">
        <v>0</v>
      </c>
      <c r="X363">
        <v>1330025190</v>
      </c>
      <c r="Y363">
        <v>1.2500000000000001E-2</v>
      </c>
      <c r="AA363">
        <v>0</v>
      </c>
      <c r="AB363">
        <v>577.35</v>
      </c>
      <c r="AC363">
        <v>11.6</v>
      </c>
      <c r="AD363">
        <v>0</v>
      </c>
      <c r="AE363">
        <v>0</v>
      </c>
      <c r="AF363">
        <v>88.01</v>
      </c>
      <c r="AG363">
        <v>11.6</v>
      </c>
      <c r="AH363">
        <v>0</v>
      </c>
      <c r="AI363">
        <v>1</v>
      </c>
      <c r="AJ363">
        <v>6.56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0.01</v>
      </c>
      <c r="AU363" t="s">
        <v>38</v>
      </c>
      <c r="AV363">
        <v>0</v>
      </c>
      <c r="AW363">
        <v>2</v>
      </c>
      <c r="AX363">
        <v>16697851</v>
      </c>
      <c r="AY363">
        <v>1</v>
      </c>
      <c r="AZ363">
        <v>0</v>
      </c>
      <c r="BA363">
        <v>366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Y363*Source!I191</f>
        <v>3.0642500000000003E-2</v>
      </c>
      <c r="CY363">
        <f>AB363</f>
        <v>577.35</v>
      </c>
      <c r="CZ363">
        <f>AF363</f>
        <v>88.01</v>
      </c>
      <c r="DA363">
        <f>AJ363</f>
        <v>6.56</v>
      </c>
      <c r="DB363">
        <f>ROUND((ROUND(AT363*CZ363,2)*1.25),2)</f>
        <v>1.1000000000000001</v>
      </c>
      <c r="DC363">
        <f>ROUND((ROUND(AT363*AG363,2)*1.25),2)</f>
        <v>0.15</v>
      </c>
    </row>
    <row r="364" spans="1:107" x14ac:dyDescent="0.2">
      <c r="A364">
        <f>ROW(Source!A191)</f>
        <v>191</v>
      </c>
      <c r="B364">
        <v>16697019</v>
      </c>
      <c r="C364">
        <v>16697836</v>
      </c>
      <c r="D364">
        <v>15248143</v>
      </c>
      <c r="E364">
        <v>1</v>
      </c>
      <c r="F364">
        <v>1</v>
      </c>
      <c r="G364">
        <v>1</v>
      </c>
      <c r="H364">
        <v>2</v>
      </c>
      <c r="I364" t="s">
        <v>1134</v>
      </c>
      <c r="J364" t="s">
        <v>1135</v>
      </c>
      <c r="K364" t="s">
        <v>1136</v>
      </c>
      <c r="L364">
        <v>1368</v>
      </c>
      <c r="N364">
        <v>1011</v>
      </c>
      <c r="O364" t="s">
        <v>1014</v>
      </c>
      <c r="P364" t="s">
        <v>1014</v>
      </c>
      <c r="Q364">
        <v>1</v>
      </c>
      <c r="W364">
        <v>0</v>
      </c>
      <c r="X364">
        <v>983187852</v>
      </c>
      <c r="Y364">
        <v>2.1124999999999998</v>
      </c>
      <c r="AA364">
        <v>0</v>
      </c>
      <c r="AB364">
        <v>81.28</v>
      </c>
      <c r="AC364">
        <v>10.06</v>
      </c>
      <c r="AD364">
        <v>0</v>
      </c>
      <c r="AE364">
        <v>0</v>
      </c>
      <c r="AF364">
        <v>12.39</v>
      </c>
      <c r="AG364">
        <v>10.06</v>
      </c>
      <c r="AH364">
        <v>0</v>
      </c>
      <c r="AI364">
        <v>1</v>
      </c>
      <c r="AJ364">
        <v>6.56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1.69</v>
      </c>
      <c r="AU364" t="s">
        <v>38</v>
      </c>
      <c r="AV364">
        <v>0</v>
      </c>
      <c r="AW364">
        <v>2</v>
      </c>
      <c r="AX364">
        <v>16697852</v>
      </c>
      <c r="AY364">
        <v>1</v>
      </c>
      <c r="AZ364">
        <v>0</v>
      </c>
      <c r="BA364">
        <v>367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Y364*Source!I191</f>
        <v>5.1785824999999992</v>
      </c>
      <c r="CY364">
        <f>AB364</f>
        <v>81.28</v>
      </c>
      <c r="CZ364">
        <f>AF364</f>
        <v>12.39</v>
      </c>
      <c r="DA364">
        <f>AJ364</f>
        <v>6.56</v>
      </c>
      <c r="DB364">
        <f>ROUND((ROUND(AT364*CZ364,2)*1.25),2)</f>
        <v>26.18</v>
      </c>
      <c r="DC364">
        <f>ROUND((ROUND(AT364*AG364,2)*1.25),2)</f>
        <v>21.25</v>
      </c>
    </row>
    <row r="365" spans="1:107" x14ac:dyDescent="0.2">
      <c r="A365">
        <f>ROW(Source!A191)</f>
        <v>191</v>
      </c>
      <c r="B365">
        <v>16697019</v>
      </c>
      <c r="C365">
        <v>16697836</v>
      </c>
      <c r="D365">
        <v>15249073</v>
      </c>
      <c r="E365">
        <v>1</v>
      </c>
      <c r="F365">
        <v>1</v>
      </c>
      <c r="G365">
        <v>1</v>
      </c>
      <c r="H365">
        <v>2</v>
      </c>
      <c r="I365" t="s">
        <v>1033</v>
      </c>
      <c r="J365" t="s">
        <v>1034</v>
      </c>
      <c r="K365" t="s">
        <v>1035</v>
      </c>
      <c r="L365">
        <v>1368</v>
      </c>
      <c r="N365">
        <v>1011</v>
      </c>
      <c r="O365" t="s">
        <v>1014</v>
      </c>
      <c r="P365" t="s">
        <v>1014</v>
      </c>
      <c r="Q365">
        <v>1</v>
      </c>
      <c r="W365">
        <v>0</v>
      </c>
      <c r="X365">
        <v>1372534845</v>
      </c>
      <c r="Y365">
        <v>1.2500000000000001E-2</v>
      </c>
      <c r="AA365">
        <v>0</v>
      </c>
      <c r="AB365">
        <v>431.06</v>
      </c>
      <c r="AC365">
        <v>11.6</v>
      </c>
      <c r="AD365">
        <v>0</v>
      </c>
      <c r="AE365">
        <v>0</v>
      </c>
      <c r="AF365">
        <v>65.709999999999994</v>
      </c>
      <c r="AG365">
        <v>11.6</v>
      </c>
      <c r="AH365">
        <v>0</v>
      </c>
      <c r="AI365">
        <v>1</v>
      </c>
      <c r="AJ365">
        <v>6.56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0.01</v>
      </c>
      <c r="AU365" t="s">
        <v>38</v>
      </c>
      <c r="AV365">
        <v>0</v>
      </c>
      <c r="AW365">
        <v>2</v>
      </c>
      <c r="AX365">
        <v>16697853</v>
      </c>
      <c r="AY365">
        <v>1</v>
      </c>
      <c r="AZ365">
        <v>0</v>
      </c>
      <c r="BA365">
        <v>368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Y365*Source!I191</f>
        <v>3.0642500000000003E-2</v>
      </c>
      <c r="CY365">
        <f>AB365</f>
        <v>431.06</v>
      </c>
      <c r="CZ365">
        <f>AF365</f>
        <v>65.709999999999994</v>
      </c>
      <c r="DA365">
        <f>AJ365</f>
        <v>6.56</v>
      </c>
      <c r="DB365">
        <f>ROUND((ROUND(AT365*CZ365,2)*1.25),2)</f>
        <v>0.83</v>
      </c>
      <c r="DC365">
        <f>ROUND((ROUND(AT365*AG365,2)*1.25),2)</f>
        <v>0.15</v>
      </c>
    </row>
    <row r="366" spans="1:107" x14ac:dyDescent="0.2">
      <c r="A366">
        <f>ROW(Source!A191)</f>
        <v>191</v>
      </c>
      <c r="B366">
        <v>16697019</v>
      </c>
      <c r="C366">
        <v>16697836</v>
      </c>
      <c r="D366">
        <v>15167286</v>
      </c>
      <c r="E366">
        <v>1</v>
      </c>
      <c r="F366">
        <v>1</v>
      </c>
      <c r="G366">
        <v>1</v>
      </c>
      <c r="H366">
        <v>3</v>
      </c>
      <c r="I366" t="s">
        <v>1116</v>
      </c>
      <c r="J366" t="s">
        <v>1117</v>
      </c>
      <c r="K366" t="s">
        <v>1118</v>
      </c>
      <c r="L366">
        <v>1339</v>
      </c>
      <c r="N366">
        <v>1007</v>
      </c>
      <c r="O366" t="s">
        <v>249</v>
      </c>
      <c r="P366" t="s">
        <v>249</v>
      </c>
      <c r="Q366">
        <v>1</v>
      </c>
      <c r="W366">
        <v>0</v>
      </c>
      <c r="X366">
        <v>-1660354250</v>
      </c>
      <c r="Y366">
        <v>0.44</v>
      </c>
      <c r="AA366">
        <v>16.010000000000002</v>
      </c>
      <c r="AB366">
        <v>0</v>
      </c>
      <c r="AC366">
        <v>0</v>
      </c>
      <c r="AD366">
        <v>0</v>
      </c>
      <c r="AE366">
        <v>2.44</v>
      </c>
      <c r="AF366">
        <v>0</v>
      </c>
      <c r="AG366">
        <v>0</v>
      </c>
      <c r="AH366">
        <v>0</v>
      </c>
      <c r="AI366">
        <v>6.56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0.44</v>
      </c>
      <c r="AU366" t="s">
        <v>6</v>
      </c>
      <c r="AV366">
        <v>0</v>
      </c>
      <c r="AW366">
        <v>2</v>
      </c>
      <c r="AX366">
        <v>16697854</v>
      </c>
      <c r="AY366">
        <v>1</v>
      </c>
      <c r="AZ366">
        <v>0</v>
      </c>
      <c r="BA366">
        <v>369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Y366*Source!I191</f>
        <v>1.078616</v>
      </c>
      <c r="CY366">
        <f>AA366</f>
        <v>16.010000000000002</v>
      </c>
      <c r="CZ366">
        <f>AE366</f>
        <v>2.44</v>
      </c>
      <c r="DA366">
        <f>AI366</f>
        <v>6.56</v>
      </c>
      <c r="DB366">
        <f>ROUND(ROUND(AT366*CZ366,2),2)</f>
        <v>1.07</v>
      </c>
      <c r="DC366">
        <f>ROUND(ROUND(AT366*AG366,2),2)</f>
        <v>0</v>
      </c>
    </row>
    <row r="367" spans="1:107" x14ac:dyDescent="0.2">
      <c r="A367">
        <f>ROW(Source!A191)</f>
        <v>191</v>
      </c>
      <c r="B367">
        <v>16697019</v>
      </c>
      <c r="C367">
        <v>16697836</v>
      </c>
      <c r="D367">
        <v>15173044</v>
      </c>
      <c r="E367">
        <v>1</v>
      </c>
      <c r="F367">
        <v>1</v>
      </c>
      <c r="G367">
        <v>1</v>
      </c>
      <c r="H367">
        <v>3</v>
      </c>
      <c r="I367" t="s">
        <v>1156</v>
      </c>
      <c r="J367" t="s">
        <v>1157</v>
      </c>
      <c r="K367" t="s">
        <v>1158</v>
      </c>
      <c r="L367">
        <v>1348</v>
      </c>
      <c r="N367">
        <v>1009</v>
      </c>
      <c r="O367" t="s">
        <v>26</v>
      </c>
      <c r="P367" t="s">
        <v>26</v>
      </c>
      <c r="Q367">
        <v>1000</v>
      </c>
      <c r="W367">
        <v>0</v>
      </c>
      <c r="X367">
        <v>2108657288</v>
      </c>
      <c r="Y367">
        <v>1.2999999999999999E-2</v>
      </c>
      <c r="AA367">
        <v>42725.279999999999</v>
      </c>
      <c r="AB367">
        <v>0</v>
      </c>
      <c r="AC367">
        <v>0</v>
      </c>
      <c r="AD367">
        <v>0</v>
      </c>
      <c r="AE367">
        <v>6513</v>
      </c>
      <c r="AF367">
        <v>0</v>
      </c>
      <c r="AG367">
        <v>0</v>
      </c>
      <c r="AH367">
        <v>0</v>
      </c>
      <c r="AI367">
        <v>6.56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1.2999999999999999E-2</v>
      </c>
      <c r="AU367" t="s">
        <v>6</v>
      </c>
      <c r="AV367">
        <v>0</v>
      </c>
      <c r="AW367">
        <v>2</v>
      </c>
      <c r="AX367">
        <v>16697855</v>
      </c>
      <c r="AY367">
        <v>1</v>
      </c>
      <c r="AZ367">
        <v>0</v>
      </c>
      <c r="BA367">
        <v>370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Y367*Source!I191</f>
        <v>3.1868199999999999E-2</v>
      </c>
      <c r="CY367">
        <f>AA367</f>
        <v>42725.279999999999</v>
      </c>
      <c r="CZ367">
        <f>AE367</f>
        <v>6513</v>
      </c>
      <c r="DA367">
        <f>AI367</f>
        <v>6.56</v>
      </c>
      <c r="DB367">
        <f>ROUND(ROUND(AT367*CZ367,2),2)</f>
        <v>84.67</v>
      </c>
      <c r="DC367">
        <f>ROUND(ROUND(AT367*AG367,2),2)</f>
        <v>0</v>
      </c>
    </row>
    <row r="368" spans="1:107" x14ac:dyDescent="0.2">
      <c r="A368">
        <f>ROW(Source!A191)</f>
        <v>191</v>
      </c>
      <c r="B368">
        <v>16697019</v>
      </c>
      <c r="C368">
        <v>16697836</v>
      </c>
      <c r="D368">
        <v>15187102</v>
      </c>
      <c r="E368">
        <v>1</v>
      </c>
      <c r="F368">
        <v>1</v>
      </c>
      <c r="G368">
        <v>1</v>
      </c>
      <c r="H368">
        <v>3</v>
      </c>
      <c r="I368" t="s">
        <v>345</v>
      </c>
      <c r="J368" t="s">
        <v>347</v>
      </c>
      <c r="K368" t="s">
        <v>346</v>
      </c>
      <c r="L368">
        <v>1327</v>
      </c>
      <c r="N368">
        <v>1005</v>
      </c>
      <c r="O368" t="s">
        <v>36</v>
      </c>
      <c r="P368" t="s">
        <v>36</v>
      </c>
      <c r="Q368">
        <v>1</v>
      </c>
      <c r="W368">
        <v>1</v>
      </c>
      <c r="X368">
        <v>2046761779</v>
      </c>
      <c r="Y368">
        <v>-102</v>
      </c>
      <c r="AA368">
        <v>921.35</v>
      </c>
      <c r="AB368">
        <v>0</v>
      </c>
      <c r="AC368">
        <v>0</v>
      </c>
      <c r="AD368">
        <v>0</v>
      </c>
      <c r="AE368">
        <v>140.44999999999999</v>
      </c>
      <c r="AF368">
        <v>0</v>
      </c>
      <c r="AG368">
        <v>0</v>
      </c>
      <c r="AH368">
        <v>0</v>
      </c>
      <c r="AI368">
        <v>6.56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-102</v>
      </c>
      <c r="AU368" t="s">
        <v>6</v>
      </c>
      <c r="AV368">
        <v>0</v>
      </c>
      <c r="AW368">
        <v>2</v>
      </c>
      <c r="AX368">
        <v>16697856</v>
      </c>
      <c r="AY368">
        <v>1</v>
      </c>
      <c r="AZ368">
        <v>6144</v>
      </c>
      <c r="BA368">
        <v>371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Y368*Source!I191</f>
        <v>-250.0428</v>
      </c>
      <c r="CY368">
        <f>AA368</f>
        <v>921.35</v>
      </c>
      <c r="CZ368">
        <f>AE368</f>
        <v>140.44999999999999</v>
      </c>
      <c r="DA368">
        <f>AI368</f>
        <v>6.56</v>
      </c>
      <c r="DB368">
        <f>ROUND(ROUND(AT368*CZ368,2),2)</f>
        <v>-14325.9</v>
      </c>
      <c r="DC368">
        <f>ROUND(ROUND(AT368*AG368,2),2)</f>
        <v>0</v>
      </c>
    </row>
    <row r="369" spans="1:107" x14ac:dyDescent="0.2">
      <c r="A369">
        <f>ROW(Source!A191)</f>
        <v>191</v>
      </c>
      <c r="B369">
        <v>16697019</v>
      </c>
      <c r="C369">
        <v>16697836</v>
      </c>
      <c r="D369">
        <v>15187123</v>
      </c>
      <c r="E369">
        <v>1</v>
      </c>
      <c r="F369">
        <v>1</v>
      </c>
      <c r="G369">
        <v>1</v>
      </c>
      <c r="H369">
        <v>3</v>
      </c>
      <c r="I369" t="s">
        <v>349</v>
      </c>
      <c r="J369" t="s">
        <v>351</v>
      </c>
      <c r="K369" t="s">
        <v>350</v>
      </c>
      <c r="L369">
        <v>1327</v>
      </c>
      <c r="N369">
        <v>1005</v>
      </c>
      <c r="O369" t="s">
        <v>36</v>
      </c>
      <c r="P369" t="s">
        <v>36</v>
      </c>
      <c r="Q369">
        <v>1</v>
      </c>
      <c r="W369">
        <v>0</v>
      </c>
      <c r="X369">
        <v>-852842557</v>
      </c>
      <c r="Y369">
        <v>102</v>
      </c>
      <c r="AA369">
        <v>369.46</v>
      </c>
      <c r="AB369">
        <v>0</v>
      </c>
      <c r="AC369">
        <v>0</v>
      </c>
      <c r="AD369">
        <v>0</v>
      </c>
      <c r="AE369">
        <v>56.32</v>
      </c>
      <c r="AF369">
        <v>0</v>
      </c>
      <c r="AG369">
        <v>0</v>
      </c>
      <c r="AH369">
        <v>0</v>
      </c>
      <c r="AI369">
        <v>6.56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6</v>
      </c>
      <c r="AT369">
        <v>102</v>
      </c>
      <c r="AU369" t="s">
        <v>6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Y369*Source!I191</f>
        <v>250.0428</v>
      </c>
      <c r="CY369">
        <f>AA369</f>
        <v>369.46</v>
      </c>
      <c r="CZ369">
        <f>AE369</f>
        <v>56.32</v>
      </c>
      <c r="DA369">
        <f>AI369</f>
        <v>6.56</v>
      </c>
      <c r="DB369">
        <f>ROUND(ROUND(AT369*CZ369,2),2)</f>
        <v>5744.64</v>
      </c>
      <c r="DC369">
        <f>ROUND(ROUND(AT369*AG369,2),2)</f>
        <v>0</v>
      </c>
    </row>
    <row r="370" spans="1:107" x14ac:dyDescent="0.2">
      <c r="A370">
        <f>ROW(Source!A191)</f>
        <v>191</v>
      </c>
      <c r="B370">
        <v>16697019</v>
      </c>
      <c r="C370">
        <v>16697836</v>
      </c>
      <c r="D370">
        <v>15202597</v>
      </c>
      <c r="E370">
        <v>1</v>
      </c>
      <c r="F370">
        <v>1</v>
      </c>
      <c r="G370">
        <v>1</v>
      </c>
      <c r="H370">
        <v>3</v>
      </c>
      <c r="I370" t="s">
        <v>1159</v>
      </c>
      <c r="J370" t="s">
        <v>1160</v>
      </c>
      <c r="K370" t="s">
        <v>1161</v>
      </c>
      <c r="L370">
        <v>1346</v>
      </c>
      <c r="N370">
        <v>1009</v>
      </c>
      <c r="O370" t="s">
        <v>279</v>
      </c>
      <c r="P370" t="s">
        <v>279</v>
      </c>
      <c r="Q370">
        <v>1</v>
      </c>
      <c r="W370">
        <v>0</v>
      </c>
      <c r="X370">
        <v>830044740</v>
      </c>
      <c r="Y370">
        <v>1200</v>
      </c>
      <c r="AA370">
        <v>24.21</v>
      </c>
      <c r="AB370">
        <v>0</v>
      </c>
      <c r="AC370">
        <v>0</v>
      </c>
      <c r="AD370">
        <v>0</v>
      </c>
      <c r="AE370">
        <v>3.69</v>
      </c>
      <c r="AF370">
        <v>0</v>
      </c>
      <c r="AG370">
        <v>0</v>
      </c>
      <c r="AH370">
        <v>0</v>
      </c>
      <c r="AI370">
        <v>6.56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1200</v>
      </c>
      <c r="AU370" t="s">
        <v>6</v>
      </c>
      <c r="AV370">
        <v>0</v>
      </c>
      <c r="AW370">
        <v>2</v>
      </c>
      <c r="AX370">
        <v>16697858</v>
      </c>
      <c r="AY370">
        <v>1</v>
      </c>
      <c r="AZ370">
        <v>0</v>
      </c>
      <c r="BA370">
        <v>373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Y370*Source!I191</f>
        <v>2941.68</v>
      </c>
      <c r="CY370">
        <f>AA370</f>
        <v>24.21</v>
      </c>
      <c r="CZ370">
        <f>AE370</f>
        <v>3.69</v>
      </c>
      <c r="DA370">
        <f>AI370</f>
        <v>6.56</v>
      </c>
      <c r="DB370">
        <f>ROUND(ROUND(AT370*CZ370,2),2)</f>
        <v>4428</v>
      </c>
      <c r="DC370">
        <f>ROUND(ROUND(AT370*AG370,2),2)</f>
        <v>0</v>
      </c>
    </row>
    <row r="371" spans="1:107" x14ac:dyDescent="0.2">
      <c r="A371">
        <f>ROW(Source!A196)</f>
        <v>196</v>
      </c>
      <c r="B371">
        <v>16697018</v>
      </c>
      <c r="C371">
        <v>16697862</v>
      </c>
      <c r="D371">
        <v>15435721</v>
      </c>
      <c r="E371">
        <v>1</v>
      </c>
      <c r="F371">
        <v>1</v>
      </c>
      <c r="G371">
        <v>1</v>
      </c>
      <c r="H371">
        <v>1</v>
      </c>
      <c r="I371" t="s">
        <v>1162</v>
      </c>
      <c r="J371" t="s">
        <v>6</v>
      </c>
      <c r="K371" t="s">
        <v>1163</v>
      </c>
      <c r="L371">
        <v>1191</v>
      </c>
      <c r="N371">
        <v>1013</v>
      </c>
      <c r="O371" t="s">
        <v>1010</v>
      </c>
      <c r="P371" t="s">
        <v>1010</v>
      </c>
      <c r="Q371">
        <v>1</v>
      </c>
      <c r="W371">
        <v>0</v>
      </c>
      <c r="X371">
        <v>1983201532</v>
      </c>
      <c r="Y371">
        <v>27.392999999999997</v>
      </c>
      <c r="AA371">
        <v>0</v>
      </c>
      <c r="AB371">
        <v>0</v>
      </c>
      <c r="AC371">
        <v>0</v>
      </c>
      <c r="AD371">
        <v>9.51</v>
      </c>
      <c r="AE371">
        <v>0</v>
      </c>
      <c r="AF371">
        <v>0</v>
      </c>
      <c r="AG371">
        <v>0</v>
      </c>
      <c r="AH371">
        <v>9.51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23.82</v>
      </c>
      <c r="AU371" t="s">
        <v>39</v>
      </c>
      <c r="AV371">
        <v>1</v>
      </c>
      <c r="AW371">
        <v>2</v>
      </c>
      <c r="AX371">
        <v>16697869</v>
      </c>
      <c r="AY371">
        <v>1</v>
      </c>
      <c r="AZ371">
        <v>0</v>
      </c>
      <c r="BA371">
        <v>375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Y371*Source!I196</f>
        <v>21.996579000000001</v>
      </c>
      <c r="CY371">
        <f>AD371</f>
        <v>9.51</v>
      </c>
      <c r="CZ371">
        <f>AH371</f>
        <v>9.51</v>
      </c>
      <c r="DA371">
        <f>AL371</f>
        <v>1</v>
      </c>
      <c r="DB371">
        <f>ROUND((ROUND(AT371*CZ371,2)*1.15),2)</f>
        <v>260.51</v>
      </c>
      <c r="DC371">
        <f>ROUND((ROUND(AT371*AG371,2)*1.15),2)</f>
        <v>0</v>
      </c>
    </row>
    <row r="372" spans="1:107" x14ac:dyDescent="0.2">
      <c r="A372">
        <f>ROW(Source!A196)</f>
        <v>196</v>
      </c>
      <c r="B372">
        <v>16697018</v>
      </c>
      <c r="C372">
        <v>16697862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1020</v>
      </c>
      <c r="J372" t="s">
        <v>6</v>
      </c>
      <c r="K372" t="s">
        <v>1021</v>
      </c>
      <c r="L372">
        <v>1191</v>
      </c>
      <c r="N372">
        <v>1013</v>
      </c>
      <c r="O372" t="s">
        <v>1010</v>
      </c>
      <c r="P372" t="s">
        <v>1010</v>
      </c>
      <c r="Q372">
        <v>1</v>
      </c>
      <c r="W372">
        <v>0</v>
      </c>
      <c r="X372">
        <v>-1417349443</v>
      </c>
      <c r="Y372">
        <v>0.11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0.11</v>
      </c>
      <c r="AU372" t="s">
        <v>6</v>
      </c>
      <c r="AV372">
        <v>2</v>
      </c>
      <c r="AW372">
        <v>2</v>
      </c>
      <c r="AX372">
        <v>16697870</v>
      </c>
      <c r="AY372">
        <v>1</v>
      </c>
      <c r="AZ372">
        <v>2048</v>
      </c>
      <c r="BA372">
        <v>376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Y372*Source!I196</f>
        <v>8.8330000000000006E-2</v>
      </c>
      <c r="CY372">
        <f>AD372</f>
        <v>0</v>
      </c>
      <c r="CZ372">
        <f>AH372</f>
        <v>0</v>
      </c>
      <c r="DA372">
        <f>AL372</f>
        <v>1</v>
      </c>
      <c r="DB372">
        <f>ROUND(ROUND(AT372*CZ372,2),2)</f>
        <v>0</v>
      </c>
      <c r="DC372">
        <f>ROUND(ROUND(AT372*AG372,2),2)</f>
        <v>0</v>
      </c>
    </row>
    <row r="373" spans="1:107" x14ac:dyDescent="0.2">
      <c r="A373">
        <f>ROW(Source!A196)</f>
        <v>196</v>
      </c>
      <c r="B373">
        <v>16697018</v>
      </c>
      <c r="C373">
        <v>16697862</v>
      </c>
      <c r="D373">
        <v>15247974</v>
      </c>
      <c r="E373">
        <v>1</v>
      </c>
      <c r="F373">
        <v>1</v>
      </c>
      <c r="G373">
        <v>1</v>
      </c>
      <c r="H373">
        <v>2</v>
      </c>
      <c r="I373" t="s">
        <v>1022</v>
      </c>
      <c r="J373" t="s">
        <v>1023</v>
      </c>
      <c r="K373" t="s">
        <v>1024</v>
      </c>
      <c r="L373">
        <v>1368</v>
      </c>
      <c r="N373">
        <v>1011</v>
      </c>
      <c r="O373" t="s">
        <v>1014</v>
      </c>
      <c r="P373" t="s">
        <v>1014</v>
      </c>
      <c r="Q373">
        <v>1</v>
      </c>
      <c r="W373">
        <v>0</v>
      </c>
      <c r="X373">
        <v>1188625873</v>
      </c>
      <c r="Y373">
        <v>6.25E-2</v>
      </c>
      <c r="AA373">
        <v>0</v>
      </c>
      <c r="AB373">
        <v>31.26</v>
      </c>
      <c r="AC373">
        <v>13.5</v>
      </c>
      <c r="AD373">
        <v>0</v>
      </c>
      <c r="AE373">
        <v>0</v>
      </c>
      <c r="AF373">
        <v>31.26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0.05</v>
      </c>
      <c r="AU373" t="s">
        <v>38</v>
      </c>
      <c r="AV373">
        <v>0</v>
      </c>
      <c r="AW373">
        <v>2</v>
      </c>
      <c r="AX373">
        <v>16697871</v>
      </c>
      <c r="AY373">
        <v>1</v>
      </c>
      <c r="AZ373">
        <v>0</v>
      </c>
      <c r="BA373">
        <v>377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Y373*Source!I196</f>
        <v>5.0187500000000003E-2</v>
      </c>
      <c r="CY373">
        <f>AB373</f>
        <v>31.26</v>
      </c>
      <c r="CZ373">
        <f>AF373</f>
        <v>31.26</v>
      </c>
      <c r="DA373">
        <f>AJ373</f>
        <v>1</v>
      </c>
      <c r="DB373">
        <f>ROUND((ROUND(AT373*CZ373,2)*1.25),2)</f>
        <v>1.95</v>
      </c>
      <c r="DC373">
        <f>ROUND((ROUND(AT373*AG373,2)*1.25),2)</f>
        <v>0.85</v>
      </c>
    </row>
    <row r="374" spans="1:107" x14ac:dyDescent="0.2">
      <c r="A374">
        <f>ROW(Source!A196)</f>
        <v>196</v>
      </c>
      <c r="B374">
        <v>16697018</v>
      </c>
      <c r="C374">
        <v>16697862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1033</v>
      </c>
      <c r="J374" t="s">
        <v>1034</v>
      </c>
      <c r="K374" t="s">
        <v>1035</v>
      </c>
      <c r="L374">
        <v>1368</v>
      </c>
      <c r="N374">
        <v>1011</v>
      </c>
      <c r="O374" t="s">
        <v>1014</v>
      </c>
      <c r="P374" t="s">
        <v>1014</v>
      </c>
      <c r="Q374">
        <v>1</v>
      </c>
      <c r="W374">
        <v>0</v>
      </c>
      <c r="X374">
        <v>1372534845</v>
      </c>
      <c r="Y374">
        <v>7.4999999999999997E-2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0.06</v>
      </c>
      <c r="AU374" t="s">
        <v>38</v>
      </c>
      <c r="AV374">
        <v>0</v>
      </c>
      <c r="AW374">
        <v>2</v>
      </c>
      <c r="AX374">
        <v>16697872</v>
      </c>
      <c r="AY374">
        <v>1</v>
      </c>
      <c r="AZ374">
        <v>0</v>
      </c>
      <c r="BA374">
        <v>378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Y374*Source!I196</f>
        <v>6.0225000000000001E-2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f>ROUND((ROUND(AT374*CZ374,2)*1.25),2)</f>
        <v>4.93</v>
      </c>
      <c r="DC374">
        <f>ROUND((ROUND(AT374*AG374,2)*1.25),2)</f>
        <v>0.88</v>
      </c>
    </row>
    <row r="375" spans="1:107" x14ac:dyDescent="0.2">
      <c r="A375">
        <f>ROW(Source!A196)</f>
        <v>196</v>
      </c>
      <c r="B375">
        <v>16697018</v>
      </c>
      <c r="C375">
        <v>16697862</v>
      </c>
      <c r="D375">
        <v>15172834</v>
      </c>
      <c r="E375">
        <v>1</v>
      </c>
      <c r="F375">
        <v>1</v>
      </c>
      <c r="G375">
        <v>1</v>
      </c>
      <c r="H375">
        <v>3</v>
      </c>
      <c r="I375" t="s">
        <v>357</v>
      </c>
      <c r="J375" t="s">
        <v>359</v>
      </c>
      <c r="K375" t="s">
        <v>358</v>
      </c>
      <c r="L375">
        <v>1339</v>
      </c>
      <c r="N375">
        <v>1007</v>
      </c>
      <c r="O375" t="s">
        <v>249</v>
      </c>
      <c r="P375" t="s">
        <v>249</v>
      </c>
      <c r="Q375">
        <v>1</v>
      </c>
      <c r="W375">
        <v>0</v>
      </c>
      <c r="X375">
        <v>-1019936957</v>
      </c>
      <c r="Y375">
        <v>0.16</v>
      </c>
      <c r="AA375">
        <v>485.9</v>
      </c>
      <c r="AB375">
        <v>0</v>
      </c>
      <c r="AC375">
        <v>0</v>
      </c>
      <c r="AD375">
        <v>0</v>
      </c>
      <c r="AE375">
        <v>485.9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0</v>
      </c>
      <c r="AP375">
        <v>0</v>
      </c>
      <c r="AQ375">
        <v>0</v>
      </c>
      <c r="AR375">
        <v>0</v>
      </c>
      <c r="AS375" t="s">
        <v>6</v>
      </c>
      <c r="AT375">
        <v>0.16</v>
      </c>
      <c r="AU375" t="s">
        <v>6</v>
      </c>
      <c r="AV375">
        <v>0</v>
      </c>
      <c r="AW375">
        <v>1</v>
      </c>
      <c r="AX375">
        <v>-1</v>
      </c>
      <c r="AY375">
        <v>0</v>
      </c>
      <c r="AZ375">
        <v>0</v>
      </c>
      <c r="BA375" t="s">
        <v>6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Y375*Source!I196</f>
        <v>0.12848000000000001</v>
      </c>
      <c r="CY375">
        <f>AA375</f>
        <v>485.9</v>
      </c>
      <c r="CZ375">
        <f>AE375</f>
        <v>485.9</v>
      </c>
      <c r="DA375">
        <f>AI375</f>
        <v>1</v>
      </c>
      <c r="DB375">
        <f>ROUND(ROUND(AT375*CZ375,2),2)</f>
        <v>77.739999999999995</v>
      </c>
      <c r="DC375">
        <f>ROUND(ROUND(AT375*AG375,2),2)</f>
        <v>0</v>
      </c>
    </row>
    <row r="376" spans="1:107" x14ac:dyDescent="0.2">
      <c r="A376">
        <f>ROW(Source!A196)</f>
        <v>196</v>
      </c>
      <c r="B376">
        <v>16697018</v>
      </c>
      <c r="C376">
        <v>16697862</v>
      </c>
      <c r="D376">
        <v>15187109</v>
      </c>
      <c r="E376">
        <v>1</v>
      </c>
      <c r="F376">
        <v>1</v>
      </c>
      <c r="G376">
        <v>1</v>
      </c>
      <c r="H376">
        <v>3</v>
      </c>
      <c r="I376" t="s">
        <v>361</v>
      </c>
      <c r="J376" t="s">
        <v>364</v>
      </c>
      <c r="K376" t="s">
        <v>362</v>
      </c>
      <c r="L376">
        <v>1301</v>
      </c>
      <c r="N376">
        <v>1003</v>
      </c>
      <c r="O376" t="s">
        <v>363</v>
      </c>
      <c r="P376" t="s">
        <v>363</v>
      </c>
      <c r="Q376">
        <v>1</v>
      </c>
      <c r="W376">
        <v>0</v>
      </c>
      <c r="X376">
        <v>831643793</v>
      </c>
      <c r="Y376">
        <v>101</v>
      </c>
      <c r="AA376">
        <v>23.73</v>
      </c>
      <c r="AB376">
        <v>0</v>
      </c>
      <c r="AC376">
        <v>0</v>
      </c>
      <c r="AD376">
        <v>0</v>
      </c>
      <c r="AE376">
        <v>23.73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6</v>
      </c>
      <c r="AT376">
        <v>101</v>
      </c>
      <c r="AU376" t="s">
        <v>6</v>
      </c>
      <c r="AV376">
        <v>0</v>
      </c>
      <c r="AW376">
        <v>1</v>
      </c>
      <c r="AX376">
        <v>-1</v>
      </c>
      <c r="AY376">
        <v>0</v>
      </c>
      <c r="AZ376">
        <v>0</v>
      </c>
      <c r="BA376" t="s">
        <v>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Y376*Source!I196</f>
        <v>81.103000000000009</v>
      </c>
      <c r="CY376">
        <f>AA376</f>
        <v>23.73</v>
      </c>
      <c r="CZ376">
        <f>AE376</f>
        <v>23.73</v>
      </c>
      <c r="DA376">
        <f>AI376</f>
        <v>1</v>
      </c>
      <c r="DB376">
        <f>ROUND(ROUND(AT376*CZ376,2),2)</f>
        <v>2396.73</v>
      </c>
      <c r="DC376">
        <f>ROUND(ROUND(AT376*AG376,2),2)</f>
        <v>0</v>
      </c>
    </row>
    <row r="377" spans="1:107" x14ac:dyDescent="0.2">
      <c r="A377">
        <f>ROW(Source!A197)</f>
        <v>197</v>
      </c>
      <c r="B377">
        <v>16697019</v>
      </c>
      <c r="C377">
        <v>16697862</v>
      </c>
      <c r="D377">
        <v>15435721</v>
      </c>
      <c r="E377">
        <v>1</v>
      </c>
      <c r="F377">
        <v>1</v>
      </c>
      <c r="G377">
        <v>1</v>
      </c>
      <c r="H377">
        <v>1</v>
      </c>
      <c r="I377" t="s">
        <v>1162</v>
      </c>
      <c r="J377" t="s">
        <v>6</v>
      </c>
      <c r="K377" t="s">
        <v>1163</v>
      </c>
      <c r="L377">
        <v>1191</v>
      </c>
      <c r="N377">
        <v>1013</v>
      </c>
      <c r="O377" t="s">
        <v>1010</v>
      </c>
      <c r="P377" t="s">
        <v>1010</v>
      </c>
      <c r="Q377">
        <v>1</v>
      </c>
      <c r="W377">
        <v>0</v>
      </c>
      <c r="X377">
        <v>1983201532</v>
      </c>
      <c r="Y377">
        <v>27.392999999999997</v>
      </c>
      <c r="AA377">
        <v>0</v>
      </c>
      <c r="AB377">
        <v>0</v>
      </c>
      <c r="AC377">
        <v>0</v>
      </c>
      <c r="AD377">
        <v>62.39</v>
      </c>
      <c r="AE377">
        <v>0</v>
      </c>
      <c r="AF377">
        <v>0</v>
      </c>
      <c r="AG377">
        <v>0</v>
      </c>
      <c r="AH377">
        <v>9.51</v>
      </c>
      <c r="AI377">
        <v>1</v>
      </c>
      <c r="AJ377">
        <v>1</v>
      </c>
      <c r="AK377">
        <v>1</v>
      </c>
      <c r="AL377">
        <v>6.56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23.82</v>
      </c>
      <c r="AU377" t="s">
        <v>39</v>
      </c>
      <c r="AV377">
        <v>1</v>
      </c>
      <c r="AW377">
        <v>2</v>
      </c>
      <c r="AX377">
        <v>16697869</v>
      </c>
      <c r="AY377">
        <v>1</v>
      </c>
      <c r="AZ377">
        <v>0</v>
      </c>
      <c r="BA377">
        <v>381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Y377*Source!I197</f>
        <v>21.996579000000001</v>
      </c>
      <c r="CY377">
        <f>AD377</f>
        <v>62.39</v>
      </c>
      <c r="CZ377">
        <f>AH377</f>
        <v>9.51</v>
      </c>
      <c r="DA377">
        <f>AL377</f>
        <v>6.56</v>
      </c>
      <c r="DB377">
        <f>ROUND((ROUND(AT377*CZ377,2)*1.15),2)</f>
        <v>260.51</v>
      </c>
      <c r="DC377">
        <f>ROUND((ROUND(AT377*AG377,2)*1.15),2)</f>
        <v>0</v>
      </c>
    </row>
    <row r="378" spans="1:107" x14ac:dyDescent="0.2">
      <c r="A378">
        <f>ROW(Source!A197)</f>
        <v>197</v>
      </c>
      <c r="B378">
        <v>16697019</v>
      </c>
      <c r="C378">
        <v>16697862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1020</v>
      </c>
      <c r="J378" t="s">
        <v>6</v>
      </c>
      <c r="K378" t="s">
        <v>1021</v>
      </c>
      <c r="L378">
        <v>1191</v>
      </c>
      <c r="N378">
        <v>1013</v>
      </c>
      <c r="O378" t="s">
        <v>1010</v>
      </c>
      <c r="P378" t="s">
        <v>1010</v>
      </c>
      <c r="Q378">
        <v>1</v>
      </c>
      <c r="W378">
        <v>0</v>
      </c>
      <c r="X378">
        <v>-1417349443</v>
      </c>
      <c r="Y378">
        <v>0.11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6.56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0.11</v>
      </c>
      <c r="AU378" t="s">
        <v>6</v>
      </c>
      <c r="AV378">
        <v>2</v>
      </c>
      <c r="AW378">
        <v>2</v>
      </c>
      <c r="AX378">
        <v>16697870</v>
      </c>
      <c r="AY378">
        <v>1</v>
      </c>
      <c r="AZ378">
        <v>2048</v>
      </c>
      <c r="BA378">
        <v>382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Y378*Source!I197</f>
        <v>8.8330000000000006E-2</v>
      </c>
      <c r="CY378">
        <f>AD378</f>
        <v>0</v>
      </c>
      <c r="CZ378">
        <f>AH378</f>
        <v>0</v>
      </c>
      <c r="DA378">
        <f>AL378</f>
        <v>1</v>
      </c>
      <c r="DB378">
        <f>ROUND(ROUND(AT378*CZ378,2),2)</f>
        <v>0</v>
      </c>
      <c r="DC378">
        <f>ROUND(ROUND(AT378*AG378,2),2)</f>
        <v>0</v>
      </c>
    </row>
    <row r="379" spans="1:107" x14ac:dyDescent="0.2">
      <c r="A379">
        <f>ROW(Source!A197)</f>
        <v>197</v>
      </c>
      <c r="B379">
        <v>16697019</v>
      </c>
      <c r="C379">
        <v>16697862</v>
      </c>
      <c r="D379">
        <v>15247974</v>
      </c>
      <c r="E379">
        <v>1</v>
      </c>
      <c r="F379">
        <v>1</v>
      </c>
      <c r="G379">
        <v>1</v>
      </c>
      <c r="H379">
        <v>2</v>
      </c>
      <c r="I379" t="s">
        <v>1022</v>
      </c>
      <c r="J379" t="s">
        <v>1023</v>
      </c>
      <c r="K379" t="s">
        <v>1024</v>
      </c>
      <c r="L379">
        <v>1368</v>
      </c>
      <c r="N379">
        <v>1011</v>
      </c>
      <c r="O379" t="s">
        <v>1014</v>
      </c>
      <c r="P379" t="s">
        <v>1014</v>
      </c>
      <c r="Q379">
        <v>1</v>
      </c>
      <c r="W379">
        <v>0</v>
      </c>
      <c r="X379">
        <v>1188625873</v>
      </c>
      <c r="Y379">
        <v>6.25E-2</v>
      </c>
      <c r="AA379">
        <v>0</v>
      </c>
      <c r="AB379">
        <v>205.07</v>
      </c>
      <c r="AC379">
        <v>13.5</v>
      </c>
      <c r="AD379">
        <v>0</v>
      </c>
      <c r="AE379">
        <v>0</v>
      </c>
      <c r="AF379">
        <v>31.26</v>
      </c>
      <c r="AG379">
        <v>13.5</v>
      </c>
      <c r="AH379">
        <v>0</v>
      </c>
      <c r="AI379">
        <v>1</v>
      </c>
      <c r="AJ379">
        <v>6.56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0.05</v>
      </c>
      <c r="AU379" t="s">
        <v>38</v>
      </c>
      <c r="AV379">
        <v>0</v>
      </c>
      <c r="AW379">
        <v>2</v>
      </c>
      <c r="AX379">
        <v>16697871</v>
      </c>
      <c r="AY379">
        <v>1</v>
      </c>
      <c r="AZ379">
        <v>0</v>
      </c>
      <c r="BA379">
        <v>383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Y379*Source!I197</f>
        <v>5.0187500000000003E-2</v>
      </c>
      <c r="CY379">
        <f>AB379</f>
        <v>205.07</v>
      </c>
      <c r="CZ379">
        <f>AF379</f>
        <v>31.26</v>
      </c>
      <c r="DA379">
        <f>AJ379</f>
        <v>6.56</v>
      </c>
      <c r="DB379">
        <f>ROUND((ROUND(AT379*CZ379,2)*1.25),2)</f>
        <v>1.95</v>
      </c>
      <c r="DC379">
        <f>ROUND((ROUND(AT379*AG379,2)*1.25),2)</f>
        <v>0.85</v>
      </c>
    </row>
    <row r="380" spans="1:107" x14ac:dyDescent="0.2">
      <c r="A380">
        <f>ROW(Source!A197)</f>
        <v>197</v>
      </c>
      <c r="B380">
        <v>16697019</v>
      </c>
      <c r="C380">
        <v>16697862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1033</v>
      </c>
      <c r="J380" t="s">
        <v>1034</v>
      </c>
      <c r="K380" t="s">
        <v>1035</v>
      </c>
      <c r="L380">
        <v>1368</v>
      </c>
      <c r="N380">
        <v>1011</v>
      </c>
      <c r="O380" t="s">
        <v>1014</v>
      </c>
      <c r="P380" t="s">
        <v>1014</v>
      </c>
      <c r="Q380">
        <v>1</v>
      </c>
      <c r="W380">
        <v>0</v>
      </c>
      <c r="X380">
        <v>1372534845</v>
      </c>
      <c r="Y380">
        <v>7.4999999999999997E-2</v>
      </c>
      <c r="AA380">
        <v>0</v>
      </c>
      <c r="AB380">
        <v>431.06</v>
      </c>
      <c r="AC380">
        <v>11.6</v>
      </c>
      <c r="AD380">
        <v>0</v>
      </c>
      <c r="AE380">
        <v>0</v>
      </c>
      <c r="AF380">
        <v>65.709999999999994</v>
      </c>
      <c r="AG380">
        <v>11.6</v>
      </c>
      <c r="AH380">
        <v>0</v>
      </c>
      <c r="AI380">
        <v>1</v>
      </c>
      <c r="AJ380">
        <v>6.56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0.06</v>
      </c>
      <c r="AU380" t="s">
        <v>38</v>
      </c>
      <c r="AV380">
        <v>0</v>
      </c>
      <c r="AW380">
        <v>2</v>
      </c>
      <c r="AX380">
        <v>16697872</v>
      </c>
      <c r="AY380">
        <v>1</v>
      </c>
      <c r="AZ380">
        <v>0</v>
      </c>
      <c r="BA380">
        <v>384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Y380*Source!I197</f>
        <v>6.0225000000000001E-2</v>
      </c>
      <c r="CY380">
        <f>AB380</f>
        <v>431.06</v>
      </c>
      <c r="CZ380">
        <f>AF380</f>
        <v>65.709999999999994</v>
      </c>
      <c r="DA380">
        <f>AJ380</f>
        <v>6.56</v>
      </c>
      <c r="DB380">
        <f>ROUND((ROUND(AT380*CZ380,2)*1.25),2)</f>
        <v>4.93</v>
      </c>
      <c r="DC380">
        <f>ROUND((ROUND(AT380*AG380,2)*1.25),2)</f>
        <v>0.88</v>
      </c>
    </row>
    <row r="381" spans="1:107" x14ac:dyDescent="0.2">
      <c r="A381">
        <f>ROW(Source!A197)</f>
        <v>197</v>
      </c>
      <c r="B381">
        <v>16697019</v>
      </c>
      <c r="C381">
        <v>16697862</v>
      </c>
      <c r="D381">
        <v>15172834</v>
      </c>
      <c r="E381">
        <v>1</v>
      </c>
      <c r="F381">
        <v>1</v>
      </c>
      <c r="G381">
        <v>1</v>
      </c>
      <c r="H381">
        <v>3</v>
      </c>
      <c r="I381" t="s">
        <v>357</v>
      </c>
      <c r="J381" t="s">
        <v>359</v>
      </c>
      <c r="K381" t="s">
        <v>358</v>
      </c>
      <c r="L381">
        <v>1339</v>
      </c>
      <c r="N381">
        <v>1007</v>
      </c>
      <c r="O381" t="s">
        <v>249</v>
      </c>
      <c r="P381" t="s">
        <v>249</v>
      </c>
      <c r="Q381">
        <v>1</v>
      </c>
      <c r="W381">
        <v>0</v>
      </c>
      <c r="X381">
        <v>-1019936957</v>
      </c>
      <c r="Y381">
        <v>0.16</v>
      </c>
      <c r="AA381">
        <v>3187.5</v>
      </c>
      <c r="AB381">
        <v>0</v>
      </c>
      <c r="AC381">
        <v>0</v>
      </c>
      <c r="AD381">
        <v>0</v>
      </c>
      <c r="AE381">
        <v>485.9</v>
      </c>
      <c r="AF381">
        <v>0</v>
      </c>
      <c r="AG381">
        <v>0</v>
      </c>
      <c r="AH381">
        <v>0</v>
      </c>
      <c r="AI381">
        <v>6.56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6</v>
      </c>
      <c r="AT381">
        <v>0.16</v>
      </c>
      <c r="AU381" t="s">
        <v>6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Y381*Source!I197</f>
        <v>0.12848000000000001</v>
      </c>
      <c r="CY381">
        <f>AA381</f>
        <v>3187.5</v>
      </c>
      <c r="CZ381">
        <f>AE381</f>
        <v>485.9</v>
      </c>
      <c r="DA381">
        <f>AI381</f>
        <v>6.56</v>
      </c>
      <c r="DB381">
        <f>ROUND(ROUND(AT381*CZ381,2),2)</f>
        <v>77.739999999999995</v>
      </c>
      <c r="DC381">
        <f>ROUND(ROUND(AT381*AG381,2),2)</f>
        <v>0</v>
      </c>
    </row>
    <row r="382" spans="1:107" x14ac:dyDescent="0.2">
      <c r="A382">
        <f>ROW(Source!A197)</f>
        <v>197</v>
      </c>
      <c r="B382">
        <v>16697019</v>
      </c>
      <c r="C382">
        <v>16697862</v>
      </c>
      <c r="D382">
        <v>15187109</v>
      </c>
      <c r="E382">
        <v>1</v>
      </c>
      <c r="F382">
        <v>1</v>
      </c>
      <c r="G382">
        <v>1</v>
      </c>
      <c r="H382">
        <v>3</v>
      </c>
      <c r="I382" t="s">
        <v>361</v>
      </c>
      <c r="J382" t="s">
        <v>364</v>
      </c>
      <c r="K382" t="s">
        <v>362</v>
      </c>
      <c r="L382">
        <v>1301</v>
      </c>
      <c r="N382">
        <v>1003</v>
      </c>
      <c r="O382" t="s">
        <v>363</v>
      </c>
      <c r="P382" t="s">
        <v>363</v>
      </c>
      <c r="Q382">
        <v>1</v>
      </c>
      <c r="W382">
        <v>0</v>
      </c>
      <c r="X382">
        <v>831643793</v>
      </c>
      <c r="Y382">
        <v>101</v>
      </c>
      <c r="AA382">
        <v>155.66999999999999</v>
      </c>
      <c r="AB382">
        <v>0</v>
      </c>
      <c r="AC382">
        <v>0</v>
      </c>
      <c r="AD382">
        <v>0</v>
      </c>
      <c r="AE382">
        <v>23.73</v>
      </c>
      <c r="AF382">
        <v>0</v>
      </c>
      <c r="AG382">
        <v>0</v>
      </c>
      <c r="AH382">
        <v>0</v>
      </c>
      <c r="AI382">
        <v>6.56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101</v>
      </c>
      <c r="AU382" t="s">
        <v>6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Y382*Source!I197</f>
        <v>81.103000000000009</v>
      </c>
      <c r="CY382">
        <f>AA382</f>
        <v>155.66999999999999</v>
      </c>
      <c r="CZ382">
        <f>AE382</f>
        <v>23.73</v>
      </c>
      <c r="DA382">
        <f>AI382</f>
        <v>6.56</v>
      </c>
      <c r="DB382">
        <f>ROUND(ROUND(AT382*CZ382,2),2)</f>
        <v>2396.73</v>
      </c>
      <c r="DC382">
        <f>ROUND(ROUND(AT382*AG382,2),2)</f>
        <v>0</v>
      </c>
    </row>
    <row r="383" spans="1:107" x14ac:dyDescent="0.2">
      <c r="A383">
        <f>ROW(Source!A202)</f>
        <v>202</v>
      </c>
      <c r="B383">
        <v>16697018</v>
      </c>
      <c r="C383">
        <v>16697877</v>
      </c>
      <c r="D383">
        <v>15436556</v>
      </c>
      <c r="E383">
        <v>1</v>
      </c>
      <c r="F383">
        <v>1</v>
      </c>
      <c r="G383">
        <v>1</v>
      </c>
      <c r="H383">
        <v>1</v>
      </c>
      <c r="I383" t="s">
        <v>1088</v>
      </c>
      <c r="J383" t="s">
        <v>6</v>
      </c>
      <c r="K383" t="s">
        <v>1089</v>
      </c>
      <c r="L383">
        <v>1191</v>
      </c>
      <c r="N383">
        <v>1013</v>
      </c>
      <c r="O383" t="s">
        <v>1010</v>
      </c>
      <c r="P383" t="s">
        <v>1010</v>
      </c>
      <c r="Q383">
        <v>1</v>
      </c>
      <c r="W383">
        <v>0</v>
      </c>
      <c r="X383">
        <v>1069510174</v>
      </c>
      <c r="Y383">
        <v>7.5324999999999989</v>
      </c>
      <c r="AA383">
        <v>0</v>
      </c>
      <c r="AB383">
        <v>0</v>
      </c>
      <c r="AC383">
        <v>0</v>
      </c>
      <c r="AD383">
        <v>9.6199999999999992</v>
      </c>
      <c r="AE383">
        <v>0</v>
      </c>
      <c r="AF383">
        <v>0</v>
      </c>
      <c r="AG383">
        <v>0</v>
      </c>
      <c r="AH383">
        <v>9.6199999999999992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6.55</v>
      </c>
      <c r="AU383" t="s">
        <v>39</v>
      </c>
      <c r="AV383">
        <v>1</v>
      </c>
      <c r="AW383">
        <v>2</v>
      </c>
      <c r="AX383">
        <v>16697885</v>
      </c>
      <c r="AY383">
        <v>1</v>
      </c>
      <c r="AZ383">
        <v>0</v>
      </c>
      <c r="BA383">
        <v>387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Y383*Source!I202</f>
        <v>43.001535999999994</v>
      </c>
      <c r="CY383">
        <f>AD383</f>
        <v>9.6199999999999992</v>
      </c>
      <c r="CZ383">
        <f>AH383</f>
        <v>9.6199999999999992</v>
      </c>
      <c r="DA383">
        <f>AL383</f>
        <v>1</v>
      </c>
      <c r="DB383">
        <f>ROUND((ROUND(AT383*CZ383,2)*1.15),2)</f>
        <v>72.459999999999994</v>
      </c>
      <c r="DC383">
        <f>ROUND((ROUND(AT383*AG383,2)*1.15),2)</f>
        <v>0</v>
      </c>
    </row>
    <row r="384" spans="1:107" x14ac:dyDescent="0.2">
      <c r="A384">
        <f>ROW(Source!A202)</f>
        <v>202</v>
      </c>
      <c r="B384">
        <v>16697018</v>
      </c>
      <c r="C384">
        <v>16697877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1020</v>
      </c>
      <c r="J384" t="s">
        <v>6</v>
      </c>
      <c r="K384" t="s">
        <v>1021</v>
      </c>
      <c r="L384">
        <v>1191</v>
      </c>
      <c r="N384">
        <v>1013</v>
      </c>
      <c r="O384" t="s">
        <v>1010</v>
      </c>
      <c r="P384" t="s">
        <v>1010</v>
      </c>
      <c r="Q384">
        <v>1</v>
      </c>
      <c r="W384">
        <v>0</v>
      </c>
      <c r="X384">
        <v>-1417349443</v>
      </c>
      <c r="Y384">
        <v>0.02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0.02</v>
      </c>
      <c r="AU384" t="s">
        <v>6</v>
      </c>
      <c r="AV384">
        <v>2</v>
      </c>
      <c r="AW384">
        <v>2</v>
      </c>
      <c r="AX384">
        <v>16697886</v>
      </c>
      <c r="AY384">
        <v>1</v>
      </c>
      <c r="AZ384">
        <v>2048</v>
      </c>
      <c r="BA384">
        <v>388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Y384*Source!I202</f>
        <v>0.114176</v>
      </c>
      <c r="CY384">
        <f>AD384</f>
        <v>0</v>
      </c>
      <c r="CZ384">
        <f>AH384</f>
        <v>0</v>
      </c>
      <c r="DA384">
        <f>AL384</f>
        <v>1</v>
      </c>
      <c r="DB384">
        <f>ROUND(ROUND(AT384*CZ384,2),2)</f>
        <v>0</v>
      </c>
      <c r="DC384">
        <f>ROUND(ROUND(AT384*AG384,2),2)</f>
        <v>0</v>
      </c>
    </row>
    <row r="385" spans="1:107" x14ac:dyDescent="0.2">
      <c r="A385">
        <f>ROW(Source!A202)</f>
        <v>202</v>
      </c>
      <c r="B385">
        <v>16697018</v>
      </c>
      <c r="C385">
        <v>16697877</v>
      </c>
      <c r="D385">
        <v>15247974</v>
      </c>
      <c r="E385">
        <v>1</v>
      </c>
      <c r="F385">
        <v>1</v>
      </c>
      <c r="G385">
        <v>1</v>
      </c>
      <c r="H385">
        <v>2</v>
      </c>
      <c r="I385" t="s">
        <v>1022</v>
      </c>
      <c r="J385" t="s">
        <v>1023</v>
      </c>
      <c r="K385" t="s">
        <v>1024</v>
      </c>
      <c r="L385">
        <v>1368</v>
      </c>
      <c r="N385">
        <v>1011</v>
      </c>
      <c r="O385" t="s">
        <v>1014</v>
      </c>
      <c r="P385" t="s">
        <v>1014</v>
      </c>
      <c r="Q385">
        <v>1</v>
      </c>
      <c r="W385">
        <v>0</v>
      </c>
      <c r="X385">
        <v>1188625873</v>
      </c>
      <c r="Y385">
        <v>1.2500000000000001E-2</v>
      </c>
      <c r="AA385">
        <v>0</v>
      </c>
      <c r="AB385">
        <v>31.26</v>
      </c>
      <c r="AC385">
        <v>13.5</v>
      </c>
      <c r="AD385">
        <v>0</v>
      </c>
      <c r="AE385">
        <v>0</v>
      </c>
      <c r="AF385">
        <v>31.26</v>
      </c>
      <c r="AG385">
        <v>13.5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0.01</v>
      </c>
      <c r="AU385" t="s">
        <v>38</v>
      </c>
      <c r="AV385">
        <v>0</v>
      </c>
      <c r="AW385">
        <v>2</v>
      </c>
      <c r="AX385">
        <v>16697887</v>
      </c>
      <c r="AY385">
        <v>1</v>
      </c>
      <c r="AZ385">
        <v>0</v>
      </c>
      <c r="BA385">
        <v>389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Y385*Source!I202</f>
        <v>7.1360000000000007E-2</v>
      </c>
      <c r="CY385">
        <f>AB385</f>
        <v>31.26</v>
      </c>
      <c r="CZ385">
        <f>AF385</f>
        <v>31.26</v>
      </c>
      <c r="DA385">
        <f>AJ385</f>
        <v>1</v>
      </c>
      <c r="DB385">
        <f>ROUND((ROUND(AT385*CZ385,2)*1.25),2)</f>
        <v>0.39</v>
      </c>
      <c r="DC385">
        <f>ROUND((ROUND(AT385*AG385,2)*1.25),2)</f>
        <v>0.18</v>
      </c>
    </row>
    <row r="386" spans="1:107" x14ac:dyDescent="0.2">
      <c r="A386">
        <f>ROW(Source!A202)</f>
        <v>202</v>
      </c>
      <c r="B386">
        <v>16697018</v>
      </c>
      <c r="C386">
        <v>16697877</v>
      </c>
      <c r="D386">
        <v>15249073</v>
      </c>
      <c r="E386">
        <v>1</v>
      </c>
      <c r="F386">
        <v>1</v>
      </c>
      <c r="G386">
        <v>1</v>
      </c>
      <c r="H386">
        <v>2</v>
      </c>
      <c r="I386" t="s">
        <v>1033</v>
      </c>
      <c r="J386" t="s">
        <v>1034</v>
      </c>
      <c r="K386" t="s">
        <v>1035</v>
      </c>
      <c r="L386">
        <v>1368</v>
      </c>
      <c r="N386">
        <v>1011</v>
      </c>
      <c r="O386" t="s">
        <v>1014</v>
      </c>
      <c r="P386" t="s">
        <v>1014</v>
      </c>
      <c r="Q386">
        <v>1</v>
      </c>
      <c r="W386">
        <v>0</v>
      </c>
      <c r="X386">
        <v>1372534845</v>
      </c>
      <c r="Y386">
        <v>1.2500000000000001E-2</v>
      </c>
      <c r="AA386">
        <v>0</v>
      </c>
      <c r="AB386">
        <v>65.709999999999994</v>
      </c>
      <c r="AC386">
        <v>11.6</v>
      </c>
      <c r="AD386">
        <v>0</v>
      </c>
      <c r="AE386">
        <v>0</v>
      </c>
      <c r="AF386">
        <v>65.709999999999994</v>
      </c>
      <c r="AG386">
        <v>11.6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</v>
      </c>
      <c r="AT386">
        <v>0.01</v>
      </c>
      <c r="AU386" t="s">
        <v>38</v>
      </c>
      <c r="AV386">
        <v>0</v>
      </c>
      <c r="AW386">
        <v>2</v>
      </c>
      <c r="AX386">
        <v>16697888</v>
      </c>
      <c r="AY386">
        <v>1</v>
      </c>
      <c r="AZ386">
        <v>0</v>
      </c>
      <c r="BA386">
        <v>390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Y386*Source!I202</f>
        <v>7.1360000000000007E-2</v>
      </c>
      <c r="CY386">
        <f>AB386</f>
        <v>65.709999999999994</v>
      </c>
      <c r="CZ386">
        <f>AF386</f>
        <v>65.709999999999994</v>
      </c>
      <c r="DA386">
        <f>AJ386</f>
        <v>1</v>
      </c>
      <c r="DB386">
        <f>ROUND((ROUND(AT386*CZ386,2)*1.25),2)</f>
        <v>0.83</v>
      </c>
      <c r="DC386">
        <f>ROUND((ROUND(AT386*AG386,2)*1.25),2)</f>
        <v>0.15</v>
      </c>
    </row>
    <row r="387" spans="1:107" x14ac:dyDescent="0.2">
      <c r="A387">
        <f>ROW(Source!A202)</f>
        <v>202</v>
      </c>
      <c r="B387">
        <v>16697018</v>
      </c>
      <c r="C387">
        <v>16697877</v>
      </c>
      <c r="D387">
        <v>15171018</v>
      </c>
      <c r="E387">
        <v>1</v>
      </c>
      <c r="F387">
        <v>1</v>
      </c>
      <c r="G387">
        <v>1</v>
      </c>
      <c r="H387">
        <v>3</v>
      </c>
      <c r="I387" t="s">
        <v>1145</v>
      </c>
      <c r="J387" t="s">
        <v>1146</v>
      </c>
      <c r="K387" t="s">
        <v>1147</v>
      </c>
      <c r="L387">
        <v>1346</v>
      </c>
      <c r="N387">
        <v>1009</v>
      </c>
      <c r="O387" t="s">
        <v>279</v>
      </c>
      <c r="P387" t="s">
        <v>279</v>
      </c>
      <c r="Q387">
        <v>1</v>
      </c>
      <c r="W387">
        <v>0</v>
      </c>
      <c r="X387">
        <v>813963326</v>
      </c>
      <c r="Y387">
        <v>0.1</v>
      </c>
      <c r="AA387">
        <v>1.82</v>
      </c>
      <c r="AB387">
        <v>0</v>
      </c>
      <c r="AC387">
        <v>0</v>
      </c>
      <c r="AD387">
        <v>0</v>
      </c>
      <c r="AE387">
        <v>1.82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0.1</v>
      </c>
      <c r="AU387" t="s">
        <v>6</v>
      </c>
      <c r="AV387">
        <v>0</v>
      </c>
      <c r="AW387">
        <v>2</v>
      </c>
      <c r="AX387">
        <v>16697889</v>
      </c>
      <c r="AY387">
        <v>1</v>
      </c>
      <c r="AZ387">
        <v>0</v>
      </c>
      <c r="BA387">
        <v>391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Y387*Source!I202</f>
        <v>0.57088000000000005</v>
      </c>
      <c r="CY387">
        <f>AA387</f>
        <v>1.82</v>
      </c>
      <c r="CZ387">
        <f>AE387</f>
        <v>1.82</v>
      </c>
      <c r="DA387">
        <f>AI387</f>
        <v>1</v>
      </c>
      <c r="DB387">
        <f>ROUND(ROUND(AT387*CZ387,2),2)</f>
        <v>0.18</v>
      </c>
      <c r="DC387">
        <f>ROUND(ROUND(AT387*AG387,2),2)</f>
        <v>0</v>
      </c>
    </row>
    <row r="388" spans="1:107" x14ac:dyDescent="0.2">
      <c r="A388">
        <f>ROW(Source!A202)</f>
        <v>202</v>
      </c>
      <c r="B388">
        <v>16697018</v>
      </c>
      <c r="C388">
        <v>16697877</v>
      </c>
      <c r="D388">
        <v>15203474</v>
      </c>
      <c r="E388">
        <v>1</v>
      </c>
      <c r="F388">
        <v>1</v>
      </c>
      <c r="G388">
        <v>1</v>
      </c>
      <c r="H388">
        <v>3</v>
      </c>
      <c r="I388" t="s">
        <v>370</v>
      </c>
      <c r="J388" t="s">
        <v>373</v>
      </c>
      <c r="K388" t="s">
        <v>371</v>
      </c>
      <c r="L388">
        <v>1296</v>
      </c>
      <c r="N388">
        <v>1002</v>
      </c>
      <c r="O388" t="s">
        <v>372</v>
      </c>
      <c r="P388" t="s">
        <v>372</v>
      </c>
      <c r="Q388">
        <v>1</v>
      </c>
      <c r="W388">
        <v>0</v>
      </c>
      <c r="X388">
        <v>-511336025</v>
      </c>
      <c r="Y388">
        <v>7.0566490000000002</v>
      </c>
      <c r="AA388">
        <v>30.67</v>
      </c>
      <c r="AB388">
        <v>0</v>
      </c>
      <c r="AC388">
        <v>0</v>
      </c>
      <c r="AD388">
        <v>0</v>
      </c>
      <c r="AE388">
        <v>30.67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6</v>
      </c>
      <c r="AT388">
        <v>7.0566490000000002</v>
      </c>
      <c r="AU388" t="s">
        <v>6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Y388*Source!I202</f>
        <v>40.2849978112</v>
      </c>
      <c r="CY388">
        <f>AA388</f>
        <v>30.67</v>
      </c>
      <c r="CZ388">
        <f>AE388</f>
        <v>30.67</v>
      </c>
      <c r="DA388">
        <f>AI388</f>
        <v>1</v>
      </c>
      <c r="DB388">
        <f>ROUND(ROUND(AT388*CZ388,2),2)</f>
        <v>216.43</v>
      </c>
      <c r="DC388">
        <f>ROUND(ROUND(AT388*AG388,2),2)</f>
        <v>0</v>
      </c>
    </row>
    <row r="389" spans="1:107" x14ac:dyDescent="0.2">
      <c r="A389">
        <f>ROW(Source!A203)</f>
        <v>203</v>
      </c>
      <c r="B389">
        <v>16697019</v>
      </c>
      <c r="C389">
        <v>16697877</v>
      </c>
      <c r="D389">
        <v>15436556</v>
      </c>
      <c r="E389">
        <v>1</v>
      </c>
      <c r="F389">
        <v>1</v>
      </c>
      <c r="G389">
        <v>1</v>
      </c>
      <c r="H389">
        <v>1</v>
      </c>
      <c r="I389" t="s">
        <v>1088</v>
      </c>
      <c r="J389" t="s">
        <v>6</v>
      </c>
      <c r="K389" t="s">
        <v>1089</v>
      </c>
      <c r="L389">
        <v>1191</v>
      </c>
      <c r="N389">
        <v>1013</v>
      </c>
      <c r="O389" t="s">
        <v>1010</v>
      </c>
      <c r="P389" t="s">
        <v>1010</v>
      </c>
      <c r="Q389">
        <v>1</v>
      </c>
      <c r="W389">
        <v>0</v>
      </c>
      <c r="X389">
        <v>1069510174</v>
      </c>
      <c r="Y389">
        <v>7.5324999999999989</v>
      </c>
      <c r="AA389">
        <v>0</v>
      </c>
      <c r="AB389">
        <v>0</v>
      </c>
      <c r="AC389">
        <v>0</v>
      </c>
      <c r="AD389">
        <v>63.11</v>
      </c>
      <c r="AE389">
        <v>0</v>
      </c>
      <c r="AF389">
        <v>0</v>
      </c>
      <c r="AG389">
        <v>0</v>
      </c>
      <c r="AH389">
        <v>9.6199999999999992</v>
      </c>
      <c r="AI389">
        <v>1</v>
      </c>
      <c r="AJ389">
        <v>1</v>
      </c>
      <c r="AK389">
        <v>1</v>
      </c>
      <c r="AL389">
        <v>6.56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6.55</v>
      </c>
      <c r="AU389" t="s">
        <v>39</v>
      </c>
      <c r="AV389">
        <v>1</v>
      </c>
      <c r="AW389">
        <v>2</v>
      </c>
      <c r="AX389">
        <v>16697885</v>
      </c>
      <c r="AY389">
        <v>1</v>
      </c>
      <c r="AZ389">
        <v>0</v>
      </c>
      <c r="BA389">
        <v>393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Y389*Source!I203</f>
        <v>43.001535999999994</v>
      </c>
      <c r="CY389">
        <f>AD389</f>
        <v>63.11</v>
      </c>
      <c r="CZ389">
        <f>AH389</f>
        <v>9.6199999999999992</v>
      </c>
      <c r="DA389">
        <f>AL389</f>
        <v>6.56</v>
      </c>
      <c r="DB389">
        <f>ROUND((ROUND(AT389*CZ389,2)*1.15),2)</f>
        <v>72.459999999999994</v>
      </c>
      <c r="DC389">
        <f>ROUND((ROUND(AT389*AG389,2)*1.15),2)</f>
        <v>0</v>
      </c>
    </row>
    <row r="390" spans="1:107" x14ac:dyDescent="0.2">
      <c r="A390">
        <f>ROW(Source!A203)</f>
        <v>203</v>
      </c>
      <c r="B390">
        <v>16697019</v>
      </c>
      <c r="C390">
        <v>16697877</v>
      </c>
      <c r="D390">
        <v>15430395</v>
      </c>
      <c r="E390">
        <v>1</v>
      </c>
      <c r="F390">
        <v>1</v>
      </c>
      <c r="G390">
        <v>1</v>
      </c>
      <c r="H390">
        <v>1</v>
      </c>
      <c r="I390" t="s">
        <v>1020</v>
      </c>
      <c r="J390" t="s">
        <v>6</v>
      </c>
      <c r="K390" t="s">
        <v>1021</v>
      </c>
      <c r="L390">
        <v>1191</v>
      </c>
      <c r="N390">
        <v>1013</v>
      </c>
      <c r="O390" t="s">
        <v>1010</v>
      </c>
      <c r="P390" t="s">
        <v>1010</v>
      </c>
      <c r="Q390">
        <v>1</v>
      </c>
      <c r="W390">
        <v>0</v>
      </c>
      <c r="X390">
        <v>-1417349443</v>
      </c>
      <c r="Y390">
        <v>0.02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6.56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0.02</v>
      </c>
      <c r="AU390" t="s">
        <v>6</v>
      </c>
      <c r="AV390">
        <v>2</v>
      </c>
      <c r="AW390">
        <v>2</v>
      </c>
      <c r="AX390">
        <v>16697886</v>
      </c>
      <c r="AY390">
        <v>1</v>
      </c>
      <c r="AZ390">
        <v>2048</v>
      </c>
      <c r="BA390">
        <v>394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Y390*Source!I203</f>
        <v>0.114176</v>
      </c>
      <c r="CY390">
        <f>AD390</f>
        <v>0</v>
      </c>
      <c r="CZ390">
        <f>AH390</f>
        <v>0</v>
      </c>
      <c r="DA390">
        <f>AL390</f>
        <v>1</v>
      </c>
      <c r="DB390">
        <f>ROUND(ROUND(AT390*CZ390,2),2)</f>
        <v>0</v>
      </c>
      <c r="DC390">
        <f>ROUND(ROUND(AT390*AG390,2),2)</f>
        <v>0</v>
      </c>
    </row>
    <row r="391" spans="1:107" x14ac:dyDescent="0.2">
      <c r="A391">
        <f>ROW(Source!A203)</f>
        <v>203</v>
      </c>
      <c r="B391">
        <v>16697019</v>
      </c>
      <c r="C391">
        <v>16697877</v>
      </c>
      <c r="D391">
        <v>15247974</v>
      </c>
      <c r="E391">
        <v>1</v>
      </c>
      <c r="F391">
        <v>1</v>
      </c>
      <c r="G391">
        <v>1</v>
      </c>
      <c r="H391">
        <v>2</v>
      </c>
      <c r="I391" t="s">
        <v>1022</v>
      </c>
      <c r="J391" t="s">
        <v>1023</v>
      </c>
      <c r="K391" t="s">
        <v>1024</v>
      </c>
      <c r="L391">
        <v>1368</v>
      </c>
      <c r="N391">
        <v>1011</v>
      </c>
      <c r="O391" t="s">
        <v>1014</v>
      </c>
      <c r="P391" t="s">
        <v>1014</v>
      </c>
      <c r="Q391">
        <v>1</v>
      </c>
      <c r="W391">
        <v>0</v>
      </c>
      <c r="X391">
        <v>1188625873</v>
      </c>
      <c r="Y391">
        <v>1.2500000000000001E-2</v>
      </c>
      <c r="AA391">
        <v>0</v>
      </c>
      <c r="AB391">
        <v>205.07</v>
      </c>
      <c r="AC391">
        <v>13.5</v>
      </c>
      <c r="AD391">
        <v>0</v>
      </c>
      <c r="AE391">
        <v>0</v>
      </c>
      <c r="AF391">
        <v>31.26</v>
      </c>
      <c r="AG391">
        <v>13.5</v>
      </c>
      <c r="AH391">
        <v>0</v>
      </c>
      <c r="AI391">
        <v>1</v>
      </c>
      <c r="AJ391">
        <v>6.56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0.01</v>
      </c>
      <c r="AU391" t="s">
        <v>38</v>
      </c>
      <c r="AV391">
        <v>0</v>
      </c>
      <c r="AW391">
        <v>2</v>
      </c>
      <c r="AX391">
        <v>16697887</v>
      </c>
      <c r="AY391">
        <v>1</v>
      </c>
      <c r="AZ391">
        <v>0</v>
      </c>
      <c r="BA391">
        <v>395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Y391*Source!I203</f>
        <v>7.1360000000000007E-2</v>
      </c>
      <c r="CY391">
        <f>AB391</f>
        <v>205.07</v>
      </c>
      <c r="CZ391">
        <f>AF391</f>
        <v>31.26</v>
      </c>
      <c r="DA391">
        <f>AJ391</f>
        <v>6.56</v>
      </c>
      <c r="DB391">
        <f>ROUND((ROUND(AT391*CZ391,2)*1.25),2)</f>
        <v>0.39</v>
      </c>
      <c r="DC391">
        <f>ROUND((ROUND(AT391*AG391,2)*1.25),2)</f>
        <v>0.18</v>
      </c>
    </row>
    <row r="392" spans="1:107" x14ac:dyDescent="0.2">
      <c r="A392">
        <f>ROW(Source!A203)</f>
        <v>203</v>
      </c>
      <c r="B392">
        <v>16697019</v>
      </c>
      <c r="C392">
        <v>16697877</v>
      </c>
      <c r="D392">
        <v>15249073</v>
      </c>
      <c r="E392">
        <v>1</v>
      </c>
      <c r="F392">
        <v>1</v>
      </c>
      <c r="G392">
        <v>1</v>
      </c>
      <c r="H392">
        <v>2</v>
      </c>
      <c r="I392" t="s">
        <v>1033</v>
      </c>
      <c r="J392" t="s">
        <v>1034</v>
      </c>
      <c r="K392" t="s">
        <v>1035</v>
      </c>
      <c r="L392">
        <v>1368</v>
      </c>
      <c r="N392">
        <v>1011</v>
      </c>
      <c r="O392" t="s">
        <v>1014</v>
      </c>
      <c r="P392" t="s">
        <v>1014</v>
      </c>
      <c r="Q392">
        <v>1</v>
      </c>
      <c r="W392">
        <v>0</v>
      </c>
      <c r="X392">
        <v>1372534845</v>
      </c>
      <c r="Y392">
        <v>1.2500000000000001E-2</v>
      </c>
      <c r="AA392">
        <v>0</v>
      </c>
      <c r="AB392">
        <v>431.06</v>
      </c>
      <c r="AC392">
        <v>11.6</v>
      </c>
      <c r="AD392">
        <v>0</v>
      </c>
      <c r="AE392">
        <v>0</v>
      </c>
      <c r="AF392">
        <v>65.709999999999994</v>
      </c>
      <c r="AG392">
        <v>11.6</v>
      </c>
      <c r="AH392">
        <v>0</v>
      </c>
      <c r="AI392">
        <v>1</v>
      </c>
      <c r="AJ392">
        <v>6.56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0.01</v>
      </c>
      <c r="AU392" t="s">
        <v>38</v>
      </c>
      <c r="AV392">
        <v>0</v>
      </c>
      <c r="AW392">
        <v>2</v>
      </c>
      <c r="AX392">
        <v>16697888</v>
      </c>
      <c r="AY392">
        <v>1</v>
      </c>
      <c r="AZ392">
        <v>0</v>
      </c>
      <c r="BA392">
        <v>396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Y392*Source!I203</f>
        <v>7.1360000000000007E-2</v>
      </c>
      <c r="CY392">
        <f>AB392</f>
        <v>431.06</v>
      </c>
      <c r="CZ392">
        <f>AF392</f>
        <v>65.709999999999994</v>
      </c>
      <c r="DA392">
        <f>AJ392</f>
        <v>6.56</v>
      </c>
      <c r="DB392">
        <f>ROUND((ROUND(AT392*CZ392,2)*1.25),2)</f>
        <v>0.83</v>
      </c>
      <c r="DC392">
        <f>ROUND((ROUND(AT392*AG392,2)*1.25),2)</f>
        <v>0.15</v>
      </c>
    </row>
    <row r="393" spans="1:107" x14ac:dyDescent="0.2">
      <c r="A393">
        <f>ROW(Source!A203)</f>
        <v>203</v>
      </c>
      <c r="B393">
        <v>16697019</v>
      </c>
      <c r="C393">
        <v>16697877</v>
      </c>
      <c r="D393">
        <v>15171018</v>
      </c>
      <c r="E393">
        <v>1</v>
      </c>
      <c r="F393">
        <v>1</v>
      </c>
      <c r="G393">
        <v>1</v>
      </c>
      <c r="H393">
        <v>3</v>
      </c>
      <c r="I393" t="s">
        <v>1145</v>
      </c>
      <c r="J393" t="s">
        <v>1146</v>
      </c>
      <c r="K393" t="s">
        <v>1147</v>
      </c>
      <c r="L393">
        <v>1346</v>
      </c>
      <c r="N393">
        <v>1009</v>
      </c>
      <c r="O393" t="s">
        <v>279</v>
      </c>
      <c r="P393" t="s">
        <v>279</v>
      </c>
      <c r="Q393">
        <v>1</v>
      </c>
      <c r="W393">
        <v>0</v>
      </c>
      <c r="X393">
        <v>813963326</v>
      </c>
      <c r="Y393">
        <v>0.1</v>
      </c>
      <c r="AA393">
        <v>11.94</v>
      </c>
      <c r="AB393">
        <v>0</v>
      </c>
      <c r="AC393">
        <v>0</v>
      </c>
      <c r="AD393">
        <v>0</v>
      </c>
      <c r="AE393">
        <v>1.82</v>
      </c>
      <c r="AF393">
        <v>0</v>
      </c>
      <c r="AG393">
        <v>0</v>
      </c>
      <c r="AH393">
        <v>0</v>
      </c>
      <c r="AI393">
        <v>6.56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0.1</v>
      </c>
      <c r="AU393" t="s">
        <v>6</v>
      </c>
      <c r="AV393">
        <v>0</v>
      </c>
      <c r="AW393">
        <v>2</v>
      </c>
      <c r="AX393">
        <v>16697889</v>
      </c>
      <c r="AY393">
        <v>1</v>
      </c>
      <c r="AZ393">
        <v>0</v>
      </c>
      <c r="BA393">
        <v>397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Y393*Source!I203</f>
        <v>0.57088000000000005</v>
      </c>
      <c r="CY393">
        <f>AA393</f>
        <v>11.94</v>
      </c>
      <c r="CZ393">
        <f>AE393</f>
        <v>1.82</v>
      </c>
      <c r="DA393">
        <f>AI393</f>
        <v>6.56</v>
      </c>
      <c r="DB393">
        <f>ROUND(ROUND(AT393*CZ393,2),2)</f>
        <v>0.18</v>
      </c>
      <c r="DC393">
        <f>ROUND(ROUND(AT393*AG393,2),2)</f>
        <v>0</v>
      </c>
    </row>
    <row r="394" spans="1:107" x14ac:dyDescent="0.2">
      <c r="A394">
        <f>ROW(Source!A203)</f>
        <v>203</v>
      </c>
      <c r="B394">
        <v>16697019</v>
      </c>
      <c r="C394">
        <v>16697877</v>
      </c>
      <c r="D394">
        <v>15203474</v>
      </c>
      <c r="E394">
        <v>1</v>
      </c>
      <c r="F394">
        <v>1</v>
      </c>
      <c r="G394">
        <v>1</v>
      </c>
      <c r="H394">
        <v>3</v>
      </c>
      <c r="I394" t="s">
        <v>370</v>
      </c>
      <c r="J394" t="s">
        <v>373</v>
      </c>
      <c r="K394" t="s">
        <v>371</v>
      </c>
      <c r="L394">
        <v>1296</v>
      </c>
      <c r="N394">
        <v>1002</v>
      </c>
      <c r="O394" t="s">
        <v>372</v>
      </c>
      <c r="P394" t="s">
        <v>372</v>
      </c>
      <c r="Q394">
        <v>1</v>
      </c>
      <c r="W394">
        <v>0</v>
      </c>
      <c r="X394">
        <v>-511336025</v>
      </c>
      <c r="Y394">
        <v>7.0566490000000002</v>
      </c>
      <c r="AA394">
        <v>201.2</v>
      </c>
      <c r="AB394">
        <v>0</v>
      </c>
      <c r="AC394">
        <v>0</v>
      </c>
      <c r="AD394">
        <v>0</v>
      </c>
      <c r="AE394">
        <v>30.67</v>
      </c>
      <c r="AF394">
        <v>0</v>
      </c>
      <c r="AG394">
        <v>0</v>
      </c>
      <c r="AH394">
        <v>0</v>
      </c>
      <c r="AI394">
        <v>6.56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6</v>
      </c>
      <c r="AT394">
        <v>7.0566490000000002</v>
      </c>
      <c r="AU394" t="s">
        <v>6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6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Y394*Source!I203</f>
        <v>40.2849978112</v>
      </c>
      <c r="CY394">
        <f>AA394</f>
        <v>201.2</v>
      </c>
      <c r="CZ394">
        <f>AE394</f>
        <v>30.67</v>
      </c>
      <c r="DA394">
        <f>AI394</f>
        <v>6.56</v>
      </c>
      <c r="DB394">
        <f>ROUND(ROUND(AT394*CZ394,2),2)</f>
        <v>216.43</v>
      </c>
      <c r="DC394">
        <f>ROUND(ROUND(AT394*AG394,2),2)</f>
        <v>0</v>
      </c>
    </row>
    <row r="395" spans="1:107" x14ac:dyDescent="0.2">
      <c r="A395">
        <f>ROW(Source!A206)</f>
        <v>206</v>
      </c>
      <c r="B395">
        <v>16697018</v>
      </c>
      <c r="C395">
        <v>16697893</v>
      </c>
      <c r="D395">
        <v>15438286</v>
      </c>
      <c r="E395">
        <v>1</v>
      </c>
      <c r="F395">
        <v>1</v>
      </c>
      <c r="G395">
        <v>1</v>
      </c>
      <c r="H395">
        <v>1</v>
      </c>
      <c r="I395" t="s">
        <v>1164</v>
      </c>
      <c r="J395" t="s">
        <v>6</v>
      </c>
      <c r="K395" t="s">
        <v>1165</v>
      </c>
      <c r="L395">
        <v>1191</v>
      </c>
      <c r="N395">
        <v>1013</v>
      </c>
      <c r="O395" t="s">
        <v>1010</v>
      </c>
      <c r="P395" t="s">
        <v>1010</v>
      </c>
      <c r="Q395">
        <v>1</v>
      </c>
      <c r="W395">
        <v>0</v>
      </c>
      <c r="X395">
        <v>-1027537862</v>
      </c>
      <c r="Y395">
        <v>206.68949999999998</v>
      </c>
      <c r="AA395">
        <v>0</v>
      </c>
      <c r="AB395">
        <v>0</v>
      </c>
      <c r="AC395">
        <v>0</v>
      </c>
      <c r="AD395">
        <v>9.18</v>
      </c>
      <c r="AE395">
        <v>0</v>
      </c>
      <c r="AF395">
        <v>0</v>
      </c>
      <c r="AG395">
        <v>0</v>
      </c>
      <c r="AH395">
        <v>9.18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179.73</v>
      </c>
      <c r="AU395" t="s">
        <v>39</v>
      </c>
      <c r="AV395">
        <v>1</v>
      </c>
      <c r="AW395">
        <v>2</v>
      </c>
      <c r="AX395">
        <v>16697907</v>
      </c>
      <c r="AY395">
        <v>1</v>
      </c>
      <c r="AZ395">
        <v>0</v>
      </c>
      <c r="BA395">
        <v>399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Y395*Source!I206</f>
        <v>513.83009700000002</v>
      </c>
      <c r="CY395">
        <f>AD395</f>
        <v>9.18</v>
      </c>
      <c r="CZ395">
        <f>AH395</f>
        <v>9.18</v>
      </c>
      <c r="DA395">
        <f>AL395</f>
        <v>1</v>
      </c>
      <c r="DB395">
        <f>ROUND((ROUND(AT395*CZ395,2)*1.15),2)</f>
        <v>1897.41</v>
      </c>
      <c r="DC395">
        <f>ROUND((ROUND(AT395*AG395,2)*1.15),2)</f>
        <v>0</v>
      </c>
    </row>
    <row r="396" spans="1:107" x14ac:dyDescent="0.2">
      <c r="A396">
        <f>ROW(Source!A206)</f>
        <v>206</v>
      </c>
      <c r="B396">
        <v>16697018</v>
      </c>
      <c r="C396">
        <v>16697893</v>
      </c>
      <c r="D396">
        <v>15430395</v>
      </c>
      <c r="E396">
        <v>1</v>
      </c>
      <c r="F396">
        <v>1</v>
      </c>
      <c r="G396">
        <v>1</v>
      </c>
      <c r="H396">
        <v>1</v>
      </c>
      <c r="I396" t="s">
        <v>1020</v>
      </c>
      <c r="J396" t="s">
        <v>6</v>
      </c>
      <c r="K396" t="s">
        <v>1021</v>
      </c>
      <c r="L396">
        <v>1191</v>
      </c>
      <c r="N396">
        <v>1013</v>
      </c>
      <c r="O396" t="s">
        <v>1010</v>
      </c>
      <c r="P396" t="s">
        <v>1010</v>
      </c>
      <c r="Q396">
        <v>1</v>
      </c>
      <c r="W396">
        <v>0</v>
      </c>
      <c r="X396">
        <v>-1417349443</v>
      </c>
      <c r="Y396">
        <v>1.65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1.65</v>
      </c>
      <c r="AU396" t="s">
        <v>6</v>
      </c>
      <c r="AV396">
        <v>2</v>
      </c>
      <c r="AW396">
        <v>2</v>
      </c>
      <c r="AX396">
        <v>16697908</v>
      </c>
      <c r="AY396">
        <v>1</v>
      </c>
      <c r="AZ396">
        <v>2048</v>
      </c>
      <c r="BA396">
        <v>400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Y396*Source!I206</f>
        <v>4.1019000000000005</v>
      </c>
      <c r="CY396">
        <f>AD396</f>
        <v>0</v>
      </c>
      <c r="CZ396">
        <f>AH396</f>
        <v>0</v>
      </c>
      <c r="DA396">
        <f>AL396</f>
        <v>1</v>
      </c>
      <c r="DB396">
        <f>ROUND(ROUND(AT396*CZ396,2),2)</f>
        <v>0</v>
      </c>
      <c r="DC396">
        <f>ROUND(ROUND(AT396*AG396,2),2)</f>
        <v>0</v>
      </c>
    </row>
    <row r="397" spans="1:107" x14ac:dyDescent="0.2">
      <c r="A397">
        <f>ROW(Source!A206)</f>
        <v>206</v>
      </c>
      <c r="B397">
        <v>16697018</v>
      </c>
      <c r="C397">
        <v>16697893</v>
      </c>
      <c r="D397">
        <v>15247905</v>
      </c>
      <c r="E397">
        <v>1</v>
      </c>
      <c r="F397">
        <v>1</v>
      </c>
      <c r="G397">
        <v>1</v>
      </c>
      <c r="H397">
        <v>2</v>
      </c>
      <c r="I397" t="s">
        <v>1131</v>
      </c>
      <c r="J397" t="s">
        <v>1132</v>
      </c>
      <c r="K397" t="s">
        <v>1133</v>
      </c>
      <c r="L397">
        <v>1368</v>
      </c>
      <c r="N397">
        <v>1011</v>
      </c>
      <c r="O397" t="s">
        <v>1014</v>
      </c>
      <c r="P397" t="s">
        <v>1014</v>
      </c>
      <c r="Q397">
        <v>1</v>
      </c>
      <c r="W397">
        <v>0</v>
      </c>
      <c r="X397">
        <v>1225731627</v>
      </c>
      <c r="Y397">
        <v>0.1</v>
      </c>
      <c r="AA397">
        <v>0</v>
      </c>
      <c r="AB397">
        <v>89.99</v>
      </c>
      <c r="AC397">
        <v>10.06</v>
      </c>
      <c r="AD397">
        <v>0</v>
      </c>
      <c r="AE397">
        <v>0</v>
      </c>
      <c r="AF397">
        <v>89.99</v>
      </c>
      <c r="AG397">
        <v>10.06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0.08</v>
      </c>
      <c r="AU397" t="s">
        <v>38</v>
      </c>
      <c r="AV397">
        <v>0</v>
      </c>
      <c r="AW397">
        <v>2</v>
      </c>
      <c r="AX397">
        <v>16697909</v>
      </c>
      <c r="AY397">
        <v>1</v>
      </c>
      <c r="AZ397">
        <v>0</v>
      </c>
      <c r="BA397">
        <v>401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Y397*Source!I206</f>
        <v>0.24860000000000004</v>
      </c>
      <c r="CY397">
        <f>AB397</f>
        <v>89.99</v>
      </c>
      <c r="CZ397">
        <f>AF397</f>
        <v>89.99</v>
      </c>
      <c r="DA397">
        <f>AJ397</f>
        <v>1</v>
      </c>
      <c r="DB397">
        <f>ROUND((ROUND(AT397*CZ397,2)*1.25),2)</f>
        <v>9</v>
      </c>
      <c r="DC397">
        <f>ROUND((ROUND(AT397*AG397,2)*1.25),2)</f>
        <v>1</v>
      </c>
    </row>
    <row r="398" spans="1:107" x14ac:dyDescent="0.2">
      <c r="A398">
        <f>ROW(Source!A206)</f>
        <v>206</v>
      </c>
      <c r="B398">
        <v>16697018</v>
      </c>
      <c r="C398">
        <v>16697893</v>
      </c>
      <c r="D398">
        <v>15247974</v>
      </c>
      <c r="E398">
        <v>1</v>
      </c>
      <c r="F398">
        <v>1</v>
      </c>
      <c r="G398">
        <v>1</v>
      </c>
      <c r="H398">
        <v>2</v>
      </c>
      <c r="I398" t="s">
        <v>1022</v>
      </c>
      <c r="J398" t="s">
        <v>1023</v>
      </c>
      <c r="K398" t="s">
        <v>1024</v>
      </c>
      <c r="L398">
        <v>1368</v>
      </c>
      <c r="N398">
        <v>1011</v>
      </c>
      <c r="O398" t="s">
        <v>1014</v>
      </c>
      <c r="P398" t="s">
        <v>1014</v>
      </c>
      <c r="Q398">
        <v>1</v>
      </c>
      <c r="W398">
        <v>0</v>
      </c>
      <c r="X398">
        <v>1188625873</v>
      </c>
      <c r="Y398">
        <v>0.33750000000000002</v>
      </c>
      <c r="AA398">
        <v>0</v>
      </c>
      <c r="AB398">
        <v>31.26</v>
      </c>
      <c r="AC398">
        <v>13.5</v>
      </c>
      <c r="AD398">
        <v>0</v>
      </c>
      <c r="AE398">
        <v>0</v>
      </c>
      <c r="AF398">
        <v>31.26</v>
      </c>
      <c r="AG398">
        <v>13.5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0.27</v>
      </c>
      <c r="AU398" t="s">
        <v>38</v>
      </c>
      <c r="AV398">
        <v>0</v>
      </c>
      <c r="AW398">
        <v>2</v>
      </c>
      <c r="AX398">
        <v>16697910</v>
      </c>
      <c r="AY398">
        <v>1</v>
      </c>
      <c r="AZ398">
        <v>0</v>
      </c>
      <c r="BA398">
        <v>402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Y398*Source!I206</f>
        <v>0.83902500000000013</v>
      </c>
      <c r="CY398">
        <f>AB398</f>
        <v>31.26</v>
      </c>
      <c r="CZ398">
        <f>AF398</f>
        <v>31.26</v>
      </c>
      <c r="DA398">
        <f>AJ398</f>
        <v>1</v>
      </c>
      <c r="DB398">
        <f>ROUND((ROUND(AT398*CZ398,2)*1.25),2)</f>
        <v>10.55</v>
      </c>
      <c r="DC398">
        <f>ROUND((ROUND(AT398*AG398,2)*1.25),2)</f>
        <v>4.5599999999999996</v>
      </c>
    </row>
    <row r="399" spans="1:107" x14ac:dyDescent="0.2">
      <c r="A399">
        <f>ROW(Source!A206)</f>
        <v>206</v>
      </c>
      <c r="B399">
        <v>16697018</v>
      </c>
      <c r="C399">
        <v>16697893</v>
      </c>
      <c r="D399">
        <v>15248143</v>
      </c>
      <c r="E399">
        <v>1</v>
      </c>
      <c r="F399">
        <v>1</v>
      </c>
      <c r="G399">
        <v>1</v>
      </c>
      <c r="H399">
        <v>2</v>
      </c>
      <c r="I399" t="s">
        <v>1134</v>
      </c>
      <c r="J399" t="s">
        <v>1135</v>
      </c>
      <c r="K399" t="s">
        <v>1136</v>
      </c>
      <c r="L399">
        <v>1368</v>
      </c>
      <c r="N399">
        <v>1011</v>
      </c>
      <c r="O399" t="s">
        <v>1014</v>
      </c>
      <c r="P399" t="s">
        <v>1014</v>
      </c>
      <c r="Q399">
        <v>1</v>
      </c>
      <c r="W399">
        <v>0</v>
      </c>
      <c r="X399">
        <v>983187852</v>
      </c>
      <c r="Y399">
        <v>1.625</v>
      </c>
      <c r="AA399">
        <v>0</v>
      </c>
      <c r="AB399">
        <v>12.39</v>
      </c>
      <c r="AC399">
        <v>10.06</v>
      </c>
      <c r="AD399">
        <v>0</v>
      </c>
      <c r="AE399">
        <v>0</v>
      </c>
      <c r="AF399">
        <v>12.39</v>
      </c>
      <c r="AG399">
        <v>10.06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1.3</v>
      </c>
      <c r="AU399" t="s">
        <v>38</v>
      </c>
      <c r="AV399">
        <v>0</v>
      </c>
      <c r="AW399">
        <v>2</v>
      </c>
      <c r="AX399">
        <v>16697911</v>
      </c>
      <c r="AY399">
        <v>1</v>
      </c>
      <c r="AZ399">
        <v>0</v>
      </c>
      <c r="BA399">
        <v>403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Y399*Source!I206</f>
        <v>4.0397500000000006</v>
      </c>
      <c r="CY399">
        <f>AB399</f>
        <v>12.39</v>
      </c>
      <c r="CZ399">
        <f>AF399</f>
        <v>12.39</v>
      </c>
      <c r="DA399">
        <f>AJ399</f>
        <v>1</v>
      </c>
      <c r="DB399">
        <f>ROUND((ROUND(AT399*CZ399,2)*1.25),2)</f>
        <v>20.14</v>
      </c>
      <c r="DC399">
        <f>ROUND((ROUND(AT399*AG399,2)*1.25),2)</f>
        <v>16.350000000000001</v>
      </c>
    </row>
    <row r="400" spans="1:107" x14ac:dyDescent="0.2">
      <c r="A400">
        <f>ROW(Source!A206)</f>
        <v>206</v>
      </c>
      <c r="B400">
        <v>16697018</v>
      </c>
      <c r="C400">
        <v>16697893</v>
      </c>
      <c r="D400">
        <v>15167286</v>
      </c>
      <c r="E400">
        <v>1</v>
      </c>
      <c r="F400">
        <v>1</v>
      </c>
      <c r="G400">
        <v>1</v>
      </c>
      <c r="H400">
        <v>3</v>
      </c>
      <c r="I400" t="s">
        <v>1116</v>
      </c>
      <c r="J400" t="s">
        <v>1117</v>
      </c>
      <c r="K400" t="s">
        <v>1118</v>
      </c>
      <c r="L400">
        <v>1339</v>
      </c>
      <c r="N400">
        <v>1007</v>
      </c>
      <c r="O400" t="s">
        <v>249</v>
      </c>
      <c r="P400" t="s">
        <v>249</v>
      </c>
      <c r="Q400">
        <v>1</v>
      </c>
      <c r="W400">
        <v>0</v>
      </c>
      <c r="X400">
        <v>-1660354250</v>
      </c>
      <c r="Y400">
        <v>0.93</v>
      </c>
      <c r="AA400">
        <v>2.44</v>
      </c>
      <c r="AB400">
        <v>0</v>
      </c>
      <c r="AC400">
        <v>0</v>
      </c>
      <c r="AD400">
        <v>0</v>
      </c>
      <c r="AE400">
        <v>2.44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0.93</v>
      </c>
      <c r="AU400" t="s">
        <v>6</v>
      </c>
      <c r="AV400">
        <v>0</v>
      </c>
      <c r="AW400">
        <v>2</v>
      </c>
      <c r="AX400">
        <v>16697912</v>
      </c>
      <c r="AY400">
        <v>1</v>
      </c>
      <c r="AZ400">
        <v>0</v>
      </c>
      <c r="BA400">
        <v>404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Y400*Source!I206</f>
        <v>2.3119800000000001</v>
      </c>
      <c r="CY400">
        <f t="shared" ref="CY400:CY407" si="42">AA400</f>
        <v>2.44</v>
      </c>
      <c r="CZ400">
        <f t="shared" ref="CZ400:CZ407" si="43">AE400</f>
        <v>2.44</v>
      </c>
      <c r="DA400">
        <f t="shared" ref="DA400:DA407" si="44">AI400</f>
        <v>1</v>
      </c>
      <c r="DB400">
        <f t="shared" ref="DB400:DB407" si="45">ROUND(ROUND(AT400*CZ400,2),2)</f>
        <v>2.27</v>
      </c>
      <c r="DC400">
        <f t="shared" ref="DC400:DC407" si="46">ROUND(ROUND(AT400*AG400,2),2)</f>
        <v>0</v>
      </c>
    </row>
    <row r="401" spans="1:107" x14ac:dyDescent="0.2">
      <c r="A401">
        <f>ROW(Source!A206)</f>
        <v>206</v>
      </c>
      <c r="B401">
        <v>16697018</v>
      </c>
      <c r="C401">
        <v>16697893</v>
      </c>
      <c r="D401">
        <v>15171018</v>
      </c>
      <c r="E401">
        <v>1</v>
      </c>
      <c r="F401">
        <v>1</v>
      </c>
      <c r="G401">
        <v>1</v>
      </c>
      <c r="H401">
        <v>3</v>
      </c>
      <c r="I401" t="s">
        <v>1145</v>
      </c>
      <c r="J401" t="s">
        <v>1146</v>
      </c>
      <c r="K401" t="s">
        <v>1147</v>
      </c>
      <c r="L401">
        <v>1346</v>
      </c>
      <c r="N401">
        <v>1009</v>
      </c>
      <c r="O401" t="s">
        <v>279</v>
      </c>
      <c r="P401" t="s">
        <v>279</v>
      </c>
      <c r="Q401">
        <v>1</v>
      </c>
      <c r="W401">
        <v>0</v>
      </c>
      <c r="X401">
        <v>813963326</v>
      </c>
      <c r="Y401">
        <v>0.5</v>
      </c>
      <c r="AA401">
        <v>1.82</v>
      </c>
      <c r="AB401">
        <v>0</v>
      </c>
      <c r="AC401">
        <v>0</v>
      </c>
      <c r="AD401">
        <v>0</v>
      </c>
      <c r="AE401">
        <v>1.82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0.5</v>
      </c>
      <c r="AU401" t="s">
        <v>6</v>
      </c>
      <c r="AV401">
        <v>0</v>
      </c>
      <c r="AW401">
        <v>2</v>
      </c>
      <c r="AX401">
        <v>16697913</v>
      </c>
      <c r="AY401">
        <v>1</v>
      </c>
      <c r="AZ401">
        <v>0</v>
      </c>
      <c r="BA401">
        <v>405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Y401*Source!I206</f>
        <v>1.2430000000000001</v>
      </c>
      <c r="CY401">
        <f t="shared" si="42"/>
        <v>1.82</v>
      </c>
      <c r="CZ401">
        <f t="shared" si="43"/>
        <v>1.82</v>
      </c>
      <c r="DA401">
        <f t="shared" si="44"/>
        <v>1</v>
      </c>
      <c r="DB401">
        <f t="shared" si="45"/>
        <v>0.91</v>
      </c>
      <c r="DC401">
        <f t="shared" si="46"/>
        <v>0</v>
      </c>
    </row>
    <row r="402" spans="1:107" x14ac:dyDescent="0.2">
      <c r="A402">
        <f>ROW(Source!A206)</f>
        <v>206</v>
      </c>
      <c r="B402">
        <v>16697018</v>
      </c>
      <c r="C402">
        <v>16697893</v>
      </c>
      <c r="D402">
        <v>15173093</v>
      </c>
      <c r="E402">
        <v>1</v>
      </c>
      <c r="F402">
        <v>1</v>
      </c>
      <c r="G402">
        <v>1</v>
      </c>
      <c r="H402">
        <v>3</v>
      </c>
      <c r="I402" t="s">
        <v>379</v>
      </c>
      <c r="J402" t="s">
        <v>381</v>
      </c>
      <c r="K402" t="s">
        <v>380</v>
      </c>
      <c r="L402">
        <v>1348</v>
      </c>
      <c r="N402">
        <v>1009</v>
      </c>
      <c r="O402" t="s">
        <v>26</v>
      </c>
      <c r="P402" t="s">
        <v>26</v>
      </c>
      <c r="Q402">
        <v>1000</v>
      </c>
      <c r="W402">
        <v>0</v>
      </c>
      <c r="X402">
        <v>-195795605</v>
      </c>
      <c r="Y402">
        <v>0.05</v>
      </c>
      <c r="AA402">
        <v>9000</v>
      </c>
      <c r="AB402">
        <v>0</v>
      </c>
      <c r="AC402">
        <v>0</v>
      </c>
      <c r="AD402">
        <v>0</v>
      </c>
      <c r="AE402">
        <v>9000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</v>
      </c>
      <c r="AT402">
        <v>0.05</v>
      </c>
      <c r="AU402" t="s">
        <v>6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Y402*Source!I206</f>
        <v>0.12430000000000002</v>
      </c>
      <c r="CY402">
        <f t="shared" si="42"/>
        <v>9000</v>
      </c>
      <c r="CZ402">
        <f t="shared" si="43"/>
        <v>9000</v>
      </c>
      <c r="DA402">
        <f t="shared" si="44"/>
        <v>1</v>
      </c>
      <c r="DB402">
        <f t="shared" si="45"/>
        <v>450</v>
      </c>
      <c r="DC402">
        <f t="shared" si="46"/>
        <v>0</v>
      </c>
    </row>
    <row r="403" spans="1:107" x14ac:dyDescent="0.2">
      <c r="A403">
        <f>ROW(Source!A206)</f>
        <v>206</v>
      </c>
      <c r="B403">
        <v>16697018</v>
      </c>
      <c r="C403">
        <v>16697893</v>
      </c>
      <c r="D403">
        <v>15186996</v>
      </c>
      <c r="E403">
        <v>1</v>
      </c>
      <c r="F403">
        <v>1</v>
      </c>
      <c r="G403">
        <v>1</v>
      </c>
      <c r="H403">
        <v>3</v>
      </c>
      <c r="I403" t="s">
        <v>392</v>
      </c>
      <c r="J403" t="s">
        <v>394</v>
      </c>
      <c r="K403" t="s">
        <v>393</v>
      </c>
      <c r="L403">
        <v>1327</v>
      </c>
      <c r="N403">
        <v>1005</v>
      </c>
      <c r="O403" t="s">
        <v>36</v>
      </c>
      <c r="P403" t="s">
        <v>36</v>
      </c>
      <c r="Q403">
        <v>1</v>
      </c>
      <c r="W403">
        <v>0</v>
      </c>
      <c r="X403">
        <v>-2044939826</v>
      </c>
      <c r="Y403">
        <v>91.5</v>
      </c>
      <c r="AA403">
        <v>103.09</v>
      </c>
      <c r="AB403">
        <v>0</v>
      </c>
      <c r="AC403">
        <v>0</v>
      </c>
      <c r="AD403">
        <v>0</v>
      </c>
      <c r="AE403">
        <v>103.09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6</v>
      </c>
      <c r="AT403">
        <v>91.5</v>
      </c>
      <c r="AU403" t="s">
        <v>6</v>
      </c>
      <c r="AV403">
        <v>0</v>
      </c>
      <c r="AW403">
        <v>1</v>
      </c>
      <c r="AX403">
        <v>-1</v>
      </c>
      <c r="AY403">
        <v>0</v>
      </c>
      <c r="AZ403">
        <v>0</v>
      </c>
      <c r="BA403" t="s">
        <v>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Y403*Source!I206</f>
        <v>227.46900000000002</v>
      </c>
      <c r="CY403">
        <f t="shared" si="42"/>
        <v>103.09</v>
      </c>
      <c r="CZ403">
        <f t="shared" si="43"/>
        <v>103.09</v>
      </c>
      <c r="DA403">
        <f t="shared" si="44"/>
        <v>1</v>
      </c>
      <c r="DB403">
        <f t="shared" si="45"/>
        <v>9432.74</v>
      </c>
      <c r="DC403">
        <f t="shared" si="46"/>
        <v>0</v>
      </c>
    </row>
    <row r="404" spans="1:107" x14ac:dyDescent="0.2">
      <c r="A404">
        <f>ROW(Source!A206)</f>
        <v>206</v>
      </c>
      <c r="B404">
        <v>16697018</v>
      </c>
      <c r="C404">
        <v>16697893</v>
      </c>
      <c r="D404">
        <v>15187109</v>
      </c>
      <c r="E404">
        <v>1</v>
      </c>
      <c r="F404">
        <v>1</v>
      </c>
      <c r="G404">
        <v>1</v>
      </c>
      <c r="H404">
        <v>3</v>
      </c>
      <c r="I404" t="s">
        <v>361</v>
      </c>
      <c r="J404" t="s">
        <v>364</v>
      </c>
      <c r="K404" t="s">
        <v>362</v>
      </c>
      <c r="L404">
        <v>1301</v>
      </c>
      <c r="N404">
        <v>1003</v>
      </c>
      <c r="O404" t="s">
        <v>363</v>
      </c>
      <c r="P404" t="s">
        <v>363</v>
      </c>
      <c r="Q404">
        <v>1</v>
      </c>
      <c r="W404">
        <v>0</v>
      </c>
      <c r="X404">
        <v>831643793</v>
      </c>
      <c r="Y404">
        <v>56</v>
      </c>
      <c r="AA404">
        <v>23.73</v>
      </c>
      <c r="AB404">
        <v>0</v>
      </c>
      <c r="AC404">
        <v>0</v>
      </c>
      <c r="AD404">
        <v>0</v>
      </c>
      <c r="AE404">
        <v>23.73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</v>
      </c>
      <c r="AT404">
        <v>56</v>
      </c>
      <c r="AU404" t="s">
        <v>6</v>
      </c>
      <c r="AV404">
        <v>0</v>
      </c>
      <c r="AW404">
        <v>1</v>
      </c>
      <c r="AX404">
        <v>-1</v>
      </c>
      <c r="AY404">
        <v>0</v>
      </c>
      <c r="AZ404">
        <v>0</v>
      </c>
      <c r="BA404" t="s">
        <v>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Y404*Source!I206</f>
        <v>139.21600000000001</v>
      </c>
      <c r="CY404">
        <f t="shared" si="42"/>
        <v>23.73</v>
      </c>
      <c r="CZ404">
        <f t="shared" si="43"/>
        <v>23.73</v>
      </c>
      <c r="DA404">
        <f t="shared" si="44"/>
        <v>1</v>
      </c>
      <c r="DB404">
        <f t="shared" si="45"/>
        <v>1328.88</v>
      </c>
      <c r="DC404">
        <f t="shared" si="46"/>
        <v>0</v>
      </c>
    </row>
    <row r="405" spans="1:107" x14ac:dyDescent="0.2">
      <c r="A405">
        <f>ROW(Source!A206)</f>
        <v>206</v>
      </c>
      <c r="B405">
        <v>16697018</v>
      </c>
      <c r="C405">
        <v>16697893</v>
      </c>
      <c r="D405">
        <v>15187149</v>
      </c>
      <c r="E405">
        <v>1</v>
      </c>
      <c r="F405">
        <v>1</v>
      </c>
      <c r="G405">
        <v>1</v>
      </c>
      <c r="H405">
        <v>3</v>
      </c>
      <c r="I405" t="s">
        <v>384</v>
      </c>
      <c r="J405" t="s">
        <v>386</v>
      </c>
      <c r="K405" t="s">
        <v>385</v>
      </c>
      <c r="L405">
        <v>1301</v>
      </c>
      <c r="N405">
        <v>1003</v>
      </c>
      <c r="O405" t="s">
        <v>363</v>
      </c>
      <c r="P405" t="s">
        <v>363</v>
      </c>
      <c r="Q405">
        <v>1</v>
      </c>
      <c r="W405">
        <v>0</v>
      </c>
      <c r="X405">
        <v>546425261</v>
      </c>
      <c r="Y405">
        <v>61</v>
      </c>
      <c r="AA405">
        <v>16.87</v>
      </c>
      <c r="AB405">
        <v>0</v>
      </c>
      <c r="AC405">
        <v>0</v>
      </c>
      <c r="AD405">
        <v>0</v>
      </c>
      <c r="AE405">
        <v>16.87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6</v>
      </c>
      <c r="AT405">
        <v>61</v>
      </c>
      <c r="AU405" t="s">
        <v>6</v>
      </c>
      <c r="AV405">
        <v>0</v>
      </c>
      <c r="AW405">
        <v>1</v>
      </c>
      <c r="AX405">
        <v>-1</v>
      </c>
      <c r="AY405">
        <v>0</v>
      </c>
      <c r="AZ405">
        <v>0</v>
      </c>
      <c r="BA405" t="s">
        <v>6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Y405*Source!I206</f>
        <v>151.64600000000002</v>
      </c>
      <c r="CY405">
        <f t="shared" si="42"/>
        <v>16.87</v>
      </c>
      <c r="CZ405">
        <f t="shared" si="43"/>
        <v>16.87</v>
      </c>
      <c r="DA405">
        <f t="shared" si="44"/>
        <v>1</v>
      </c>
      <c r="DB405">
        <f t="shared" si="45"/>
        <v>1029.07</v>
      </c>
      <c r="DC405">
        <f t="shared" si="46"/>
        <v>0</v>
      </c>
    </row>
    <row r="406" spans="1:107" x14ac:dyDescent="0.2">
      <c r="A406">
        <f>ROW(Source!A206)</f>
        <v>206</v>
      </c>
      <c r="B406">
        <v>16697018</v>
      </c>
      <c r="C406">
        <v>16697893</v>
      </c>
      <c r="D406">
        <v>15187150</v>
      </c>
      <c r="E406">
        <v>1</v>
      </c>
      <c r="F406">
        <v>1</v>
      </c>
      <c r="G406">
        <v>1</v>
      </c>
      <c r="H406">
        <v>3</v>
      </c>
      <c r="I406" t="s">
        <v>388</v>
      </c>
      <c r="J406" t="s">
        <v>390</v>
      </c>
      <c r="K406" t="s">
        <v>389</v>
      </c>
      <c r="L406">
        <v>1301</v>
      </c>
      <c r="N406">
        <v>1003</v>
      </c>
      <c r="O406" t="s">
        <v>363</v>
      </c>
      <c r="P406" t="s">
        <v>363</v>
      </c>
      <c r="Q406">
        <v>1</v>
      </c>
      <c r="W406">
        <v>0</v>
      </c>
      <c r="X406">
        <v>-1872760341</v>
      </c>
      <c r="Y406">
        <v>56</v>
      </c>
      <c r="AA406">
        <v>19.850000000000001</v>
      </c>
      <c r="AB406">
        <v>0</v>
      </c>
      <c r="AC406">
        <v>0</v>
      </c>
      <c r="AD406">
        <v>0</v>
      </c>
      <c r="AE406">
        <v>19.850000000000001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6</v>
      </c>
      <c r="AT406">
        <v>56</v>
      </c>
      <c r="AU406" t="s">
        <v>6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Y406*Source!I206</f>
        <v>139.21600000000001</v>
      </c>
      <c r="CY406">
        <f t="shared" si="42"/>
        <v>19.850000000000001</v>
      </c>
      <c r="CZ406">
        <f t="shared" si="43"/>
        <v>19.850000000000001</v>
      </c>
      <c r="DA406">
        <f t="shared" si="44"/>
        <v>1</v>
      </c>
      <c r="DB406">
        <f t="shared" si="45"/>
        <v>1111.5999999999999</v>
      </c>
      <c r="DC406">
        <f t="shared" si="46"/>
        <v>0</v>
      </c>
    </row>
    <row r="407" spans="1:107" x14ac:dyDescent="0.2">
      <c r="A407">
        <f>ROW(Source!A206)</f>
        <v>206</v>
      </c>
      <c r="B407">
        <v>16697018</v>
      </c>
      <c r="C407">
        <v>16697893</v>
      </c>
      <c r="D407">
        <v>15202579</v>
      </c>
      <c r="E407">
        <v>1</v>
      </c>
      <c r="F407">
        <v>1</v>
      </c>
      <c r="G407">
        <v>1</v>
      </c>
      <c r="H407">
        <v>3</v>
      </c>
      <c r="I407" t="s">
        <v>396</v>
      </c>
      <c r="J407" t="s">
        <v>398</v>
      </c>
      <c r="K407" t="s">
        <v>397</v>
      </c>
      <c r="L407">
        <v>1346</v>
      </c>
      <c r="N407">
        <v>1009</v>
      </c>
      <c r="O407" t="s">
        <v>279</v>
      </c>
      <c r="P407" t="s">
        <v>279</v>
      </c>
      <c r="Q407">
        <v>1</v>
      </c>
      <c r="W407">
        <v>0</v>
      </c>
      <c r="X407">
        <v>-730714238</v>
      </c>
      <c r="Y407">
        <v>375</v>
      </c>
      <c r="AA407">
        <v>9.59</v>
      </c>
      <c r="AB407">
        <v>0</v>
      </c>
      <c r="AC407">
        <v>0</v>
      </c>
      <c r="AD407">
        <v>0</v>
      </c>
      <c r="AE407">
        <v>9.59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6</v>
      </c>
      <c r="AT407">
        <v>375</v>
      </c>
      <c r="AU407" t="s">
        <v>6</v>
      </c>
      <c r="AV407">
        <v>0</v>
      </c>
      <c r="AW407">
        <v>1</v>
      </c>
      <c r="AX407">
        <v>-1</v>
      </c>
      <c r="AY407">
        <v>0</v>
      </c>
      <c r="AZ407">
        <v>0</v>
      </c>
      <c r="BA407" t="s">
        <v>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Y407*Source!I206</f>
        <v>932.25000000000011</v>
      </c>
      <c r="CY407">
        <f t="shared" si="42"/>
        <v>9.59</v>
      </c>
      <c r="CZ407">
        <f t="shared" si="43"/>
        <v>9.59</v>
      </c>
      <c r="DA407">
        <f t="shared" si="44"/>
        <v>1</v>
      </c>
      <c r="DB407">
        <f t="shared" si="45"/>
        <v>3596.25</v>
      </c>
      <c r="DC407">
        <f t="shared" si="46"/>
        <v>0</v>
      </c>
    </row>
    <row r="408" spans="1:107" x14ac:dyDescent="0.2">
      <c r="A408">
        <f>ROW(Source!A207)</f>
        <v>207</v>
      </c>
      <c r="B408">
        <v>16697019</v>
      </c>
      <c r="C408">
        <v>16697893</v>
      </c>
      <c r="D408">
        <v>15438286</v>
      </c>
      <c r="E408">
        <v>1</v>
      </c>
      <c r="F408">
        <v>1</v>
      </c>
      <c r="G408">
        <v>1</v>
      </c>
      <c r="H408">
        <v>1</v>
      </c>
      <c r="I408" t="s">
        <v>1164</v>
      </c>
      <c r="J408" t="s">
        <v>6</v>
      </c>
      <c r="K408" t="s">
        <v>1165</v>
      </c>
      <c r="L408">
        <v>1191</v>
      </c>
      <c r="N408">
        <v>1013</v>
      </c>
      <c r="O408" t="s">
        <v>1010</v>
      </c>
      <c r="P408" t="s">
        <v>1010</v>
      </c>
      <c r="Q408">
        <v>1</v>
      </c>
      <c r="W408">
        <v>0</v>
      </c>
      <c r="X408">
        <v>-1027537862</v>
      </c>
      <c r="Y408">
        <v>206.68949999999998</v>
      </c>
      <c r="AA408">
        <v>0</v>
      </c>
      <c r="AB408">
        <v>0</v>
      </c>
      <c r="AC408">
        <v>0</v>
      </c>
      <c r="AD408">
        <v>60.22</v>
      </c>
      <c r="AE408">
        <v>0</v>
      </c>
      <c r="AF408">
        <v>0</v>
      </c>
      <c r="AG408">
        <v>0</v>
      </c>
      <c r="AH408">
        <v>9.18</v>
      </c>
      <c r="AI408">
        <v>1</v>
      </c>
      <c r="AJ408">
        <v>1</v>
      </c>
      <c r="AK408">
        <v>1</v>
      </c>
      <c r="AL408">
        <v>6.56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179.73</v>
      </c>
      <c r="AU408" t="s">
        <v>39</v>
      </c>
      <c r="AV408">
        <v>1</v>
      </c>
      <c r="AW408">
        <v>2</v>
      </c>
      <c r="AX408">
        <v>16697907</v>
      </c>
      <c r="AY408">
        <v>1</v>
      </c>
      <c r="AZ408">
        <v>0</v>
      </c>
      <c r="BA408">
        <v>412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Y408*Source!I207</f>
        <v>513.83009700000002</v>
      </c>
      <c r="CY408">
        <f>AD408</f>
        <v>60.22</v>
      </c>
      <c r="CZ408">
        <f>AH408</f>
        <v>9.18</v>
      </c>
      <c r="DA408">
        <f>AL408</f>
        <v>6.56</v>
      </c>
      <c r="DB408">
        <f>ROUND((ROUND(AT408*CZ408,2)*1.15),2)</f>
        <v>1897.41</v>
      </c>
      <c r="DC408">
        <f>ROUND((ROUND(AT408*AG408,2)*1.15),2)</f>
        <v>0</v>
      </c>
    </row>
    <row r="409" spans="1:107" x14ac:dyDescent="0.2">
      <c r="A409">
        <f>ROW(Source!A207)</f>
        <v>207</v>
      </c>
      <c r="B409">
        <v>16697019</v>
      </c>
      <c r="C409">
        <v>16697893</v>
      </c>
      <c r="D409">
        <v>15430395</v>
      </c>
      <c r="E409">
        <v>1</v>
      </c>
      <c r="F409">
        <v>1</v>
      </c>
      <c r="G409">
        <v>1</v>
      </c>
      <c r="H409">
        <v>1</v>
      </c>
      <c r="I409" t="s">
        <v>1020</v>
      </c>
      <c r="J409" t="s">
        <v>6</v>
      </c>
      <c r="K409" t="s">
        <v>1021</v>
      </c>
      <c r="L409">
        <v>1191</v>
      </c>
      <c r="N409">
        <v>1013</v>
      </c>
      <c r="O409" t="s">
        <v>1010</v>
      </c>
      <c r="P409" t="s">
        <v>1010</v>
      </c>
      <c r="Q409">
        <v>1</v>
      </c>
      <c r="W409">
        <v>0</v>
      </c>
      <c r="X409">
        <v>-1417349443</v>
      </c>
      <c r="Y409">
        <v>1.65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6.56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1.65</v>
      </c>
      <c r="AU409" t="s">
        <v>6</v>
      </c>
      <c r="AV409">
        <v>2</v>
      </c>
      <c r="AW409">
        <v>2</v>
      </c>
      <c r="AX409">
        <v>16697908</v>
      </c>
      <c r="AY409">
        <v>1</v>
      </c>
      <c r="AZ409">
        <v>2048</v>
      </c>
      <c r="BA409">
        <v>413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Y409*Source!I207</f>
        <v>4.1019000000000005</v>
      </c>
      <c r="CY409">
        <f>AD409</f>
        <v>0</v>
      </c>
      <c r="CZ409">
        <f>AH409</f>
        <v>0</v>
      </c>
      <c r="DA409">
        <f>AL409</f>
        <v>1</v>
      </c>
      <c r="DB409">
        <f>ROUND(ROUND(AT409*CZ409,2),2)</f>
        <v>0</v>
      </c>
      <c r="DC409">
        <f>ROUND(ROUND(AT409*AG409,2),2)</f>
        <v>0</v>
      </c>
    </row>
    <row r="410" spans="1:107" x14ac:dyDescent="0.2">
      <c r="A410">
        <f>ROW(Source!A207)</f>
        <v>207</v>
      </c>
      <c r="B410">
        <v>16697019</v>
      </c>
      <c r="C410">
        <v>16697893</v>
      </c>
      <c r="D410">
        <v>15247905</v>
      </c>
      <c r="E410">
        <v>1</v>
      </c>
      <c r="F410">
        <v>1</v>
      </c>
      <c r="G410">
        <v>1</v>
      </c>
      <c r="H410">
        <v>2</v>
      </c>
      <c r="I410" t="s">
        <v>1131</v>
      </c>
      <c r="J410" t="s">
        <v>1132</v>
      </c>
      <c r="K410" t="s">
        <v>1133</v>
      </c>
      <c r="L410">
        <v>1368</v>
      </c>
      <c r="N410">
        <v>1011</v>
      </c>
      <c r="O410" t="s">
        <v>1014</v>
      </c>
      <c r="P410" t="s">
        <v>1014</v>
      </c>
      <c r="Q410">
        <v>1</v>
      </c>
      <c r="W410">
        <v>0</v>
      </c>
      <c r="X410">
        <v>1225731627</v>
      </c>
      <c r="Y410">
        <v>0.1</v>
      </c>
      <c r="AA410">
        <v>0</v>
      </c>
      <c r="AB410">
        <v>590.33000000000004</v>
      </c>
      <c r="AC410">
        <v>10.06</v>
      </c>
      <c r="AD410">
        <v>0</v>
      </c>
      <c r="AE410">
        <v>0</v>
      </c>
      <c r="AF410">
        <v>89.99</v>
      </c>
      <c r="AG410">
        <v>10.06</v>
      </c>
      <c r="AH410">
        <v>0</v>
      </c>
      <c r="AI410">
        <v>1</v>
      </c>
      <c r="AJ410">
        <v>6.56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0.08</v>
      </c>
      <c r="AU410" t="s">
        <v>38</v>
      </c>
      <c r="AV410">
        <v>0</v>
      </c>
      <c r="AW410">
        <v>2</v>
      </c>
      <c r="AX410">
        <v>16697909</v>
      </c>
      <c r="AY410">
        <v>1</v>
      </c>
      <c r="AZ410">
        <v>0</v>
      </c>
      <c r="BA410">
        <v>414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Y410*Source!I207</f>
        <v>0.24860000000000004</v>
      </c>
      <c r="CY410">
        <f>AB410</f>
        <v>590.33000000000004</v>
      </c>
      <c r="CZ410">
        <f>AF410</f>
        <v>89.99</v>
      </c>
      <c r="DA410">
        <f>AJ410</f>
        <v>6.56</v>
      </c>
      <c r="DB410">
        <f>ROUND((ROUND(AT410*CZ410,2)*1.25),2)</f>
        <v>9</v>
      </c>
      <c r="DC410">
        <f>ROUND((ROUND(AT410*AG410,2)*1.25),2)</f>
        <v>1</v>
      </c>
    </row>
    <row r="411" spans="1:107" x14ac:dyDescent="0.2">
      <c r="A411">
        <f>ROW(Source!A207)</f>
        <v>207</v>
      </c>
      <c r="B411">
        <v>16697019</v>
      </c>
      <c r="C411">
        <v>16697893</v>
      </c>
      <c r="D411">
        <v>15247974</v>
      </c>
      <c r="E411">
        <v>1</v>
      </c>
      <c r="F411">
        <v>1</v>
      </c>
      <c r="G411">
        <v>1</v>
      </c>
      <c r="H411">
        <v>2</v>
      </c>
      <c r="I411" t="s">
        <v>1022</v>
      </c>
      <c r="J411" t="s">
        <v>1023</v>
      </c>
      <c r="K411" t="s">
        <v>1024</v>
      </c>
      <c r="L411">
        <v>1368</v>
      </c>
      <c r="N411">
        <v>1011</v>
      </c>
      <c r="O411" t="s">
        <v>1014</v>
      </c>
      <c r="P411" t="s">
        <v>1014</v>
      </c>
      <c r="Q411">
        <v>1</v>
      </c>
      <c r="W411">
        <v>0</v>
      </c>
      <c r="X411">
        <v>1188625873</v>
      </c>
      <c r="Y411">
        <v>0.33750000000000002</v>
      </c>
      <c r="AA411">
        <v>0</v>
      </c>
      <c r="AB411">
        <v>205.07</v>
      </c>
      <c r="AC411">
        <v>13.5</v>
      </c>
      <c r="AD411">
        <v>0</v>
      </c>
      <c r="AE411">
        <v>0</v>
      </c>
      <c r="AF411">
        <v>31.26</v>
      </c>
      <c r="AG411">
        <v>13.5</v>
      </c>
      <c r="AH411">
        <v>0</v>
      </c>
      <c r="AI411">
        <v>1</v>
      </c>
      <c r="AJ411">
        <v>6.56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0.27</v>
      </c>
      <c r="AU411" t="s">
        <v>38</v>
      </c>
      <c r="AV411">
        <v>0</v>
      </c>
      <c r="AW411">
        <v>2</v>
      </c>
      <c r="AX411">
        <v>16697910</v>
      </c>
      <c r="AY411">
        <v>1</v>
      </c>
      <c r="AZ411">
        <v>0</v>
      </c>
      <c r="BA411">
        <v>415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Y411*Source!I207</f>
        <v>0.83902500000000013</v>
      </c>
      <c r="CY411">
        <f>AB411</f>
        <v>205.07</v>
      </c>
      <c r="CZ411">
        <f>AF411</f>
        <v>31.26</v>
      </c>
      <c r="DA411">
        <f>AJ411</f>
        <v>6.56</v>
      </c>
      <c r="DB411">
        <f>ROUND((ROUND(AT411*CZ411,2)*1.25),2)</f>
        <v>10.55</v>
      </c>
      <c r="DC411">
        <f>ROUND((ROUND(AT411*AG411,2)*1.25),2)</f>
        <v>4.5599999999999996</v>
      </c>
    </row>
    <row r="412" spans="1:107" x14ac:dyDescent="0.2">
      <c r="A412">
        <f>ROW(Source!A207)</f>
        <v>207</v>
      </c>
      <c r="B412">
        <v>16697019</v>
      </c>
      <c r="C412">
        <v>16697893</v>
      </c>
      <c r="D412">
        <v>15248143</v>
      </c>
      <c r="E412">
        <v>1</v>
      </c>
      <c r="F412">
        <v>1</v>
      </c>
      <c r="G412">
        <v>1</v>
      </c>
      <c r="H412">
        <v>2</v>
      </c>
      <c r="I412" t="s">
        <v>1134</v>
      </c>
      <c r="J412" t="s">
        <v>1135</v>
      </c>
      <c r="K412" t="s">
        <v>1136</v>
      </c>
      <c r="L412">
        <v>1368</v>
      </c>
      <c r="N412">
        <v>1011</v>
      </c>
      <c r="O412" t="s">
        <v>1014</v>
      </c>
      <c r="P412" t="s">
        <v>1014</v>
      </c>
      <c r="Q412">
        <v>1</v>
      </c>
      <c r="W412">
        <v>0</v>
      </c>
      <c r="X412">
        <v>983187852</v>
      </c>
      <c r="Y412">
        <v>1.625</v>
      </c>
      <c r="AA412">
        <v>0</v>
      </c>
      <c r="AB412">
        <v>81.28</v>
      </c>
      <c r="AC412">
        <v>10.06</v>
      </c>
      <c r="AD412">
        <v>0</v>
      </c>
      <c r="AE412">
        <v>0</v>
      </c>
      <c r="AF412">
        <v>12.39</v>
      </c>
      <c r="AG412">
        <v>10.06</v>
      </c>
      <c r="AH412">
        <v>0</v>
      </c>
      <c r="AI412">
        <v>1</v>
      </c>
      <c r="AJ412">
        <v>6.56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1.3</v>
      </c>
      <c r="AU412" t="s">
        <v>38</v>
      </c>
      <c r="AV412">
        <v>0</v>
      </c>
      <c r="AW412">
        <v>2</v>
      </c>
      <c r="AX412">
        <v>16697911</v>
      </c>
      <c r="AY412">
        <v>1</v>
      </c>
      <c r="AZ412">
        <v>0</v>
      </c>
      <c r="BA412">
        <v>416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Y412*Source!I207</f>
        <v>4.0397500000000006</v>
      </c>
      <c r="CY412">
        <f>AB412</f>
        <v>81.28</v>
      </c>
      <c r="CZ412">
        <f>AF412</f>
        <v>12.39</v>
      </c>
      <c r="DA412">
        <f>AJ412</f>
        <v>6.56</v>
      </c>
      <c r="DB412">
        <f>ROUND((ROUND(AT412*CZ412,2)*1.25),2)</f>
        <v>20.14</v>
      </c>
      <c r="DC412">
        <f>ROUND((ROUND(AT412*AG412,2)*1.25),2)</f>
        <v>16.350000000000001</v>
      </c>
    </row>
    <row r="413" spans="1:107" x14ac:dyDescent="0.2">
      <c r="A413">
        <f>ROW(Source!A207)</f>
        <v>207</v>
      </c>
      <c r="B413">
        <v>16697019</v>
      </c>
      <c r="C413">
        <v>16697893</v>
      </c>
      <c r="D413">
        <v>15167286</v>
      </c>
      <c r="E413">
        <v>1</v>
      </c>
      <c r="F413">
        <v>1</v>
      </c>
      <c r="G413">
        <v>1</v>
      </c>
      <c r="H413">
        <v>3</v>
      </c>
      <c r="I413" t="s">
        <v>1116</v>
      </c>
      <c r="J413" t="s">
        <v>1117</v>
      </c>
      <c r="K413" t="s">
        <v>1118</v>
      </c>
      <c r="L413">
        <v>1339</v>
      </c>
      <c r="N413">
        <v>1007</v>
      </c>
      <c r="O413" t="s">
        <v>249</v>
      </c>
      <c r="P413" t="s">
        <v>249</v>
      </c>
      <c r="Q413">
        <v>1</v>
      </c>
      <c r="W413">
        <v>0</v>
      </c>
      <c r="X413">
        <v>-1660354250</v>
      </c>
      <c r="Y413">
        <v>0.93</v>
      </c>
      <c r="AA413">
        <v>16.010000000000002</v>
      </c>
      <c r="AB413">
        <v>0</v>
      </c>
      <c r="AC413">
        <v>0</v>
      </c>
      <c r="AD413">
        <v>0</v>
      </c>
      <c r="AE413">
        <v>2.44</v>
      </c>
      <c r="AF413">
        <v>0</v>
      </c>
      <c r="AG413">
        <v>0</v>
      </c>
      <c r="AH413">
        <v>0</v>
      </c>
      <c r="AI413">
        <v>6.56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0.93</v>
      </c>
      <c r="AU413" t="s">
        <v>6</v>
      </c>
      <c r="AV413">
        <v>0</v>
      </c>
      <c r="AW413">
        <v>2</v>
      </c>
      <c r="AX413">
        <v>16697912</v>
      </c>
      <c r="AY413">
        <v>1</v>
      </c>
      <c r="AZ413">
        <v>0</v>
      </c>
      <c r="BA413">
        <v>417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Y413*Source!I207</f>
        <v>2.3119800000000001</v>
      </c>
      <c r="CY413">
        <f t="shared" ref="CY413:CY420" si="47">AA413</f>
        <v>16.010000000000002</v>
      </c>
      <c r="CZ413">
        <f t="shared" ref="CZ413:CZ420" si="48">AE413</f>
        <v>2.44</v>
      </c>
      <c r="DA413">
        <f t="shared" ref="DA413:DA420" si="49">AI413</f>
        <v>6.56</v>
      </c>
      <c r="DB413">
        <f t="shared" ref="DB413:DB420" si="50">ROUND(ROUND(AT413*CZ413,2),2)</f>
        <v>2.27</v>
      </c>
      <c r="DC413">
        <f t="shared" ref="DC413:DC420" si="51">ROUND(ROUND(AT413*AG413,2),2)</f>
        <v>0</v>
      </c>
    </row>
    <row r="414" spans="1:107" x14ac:dyDescent="0.2">
      <c r="A414">
        <f>ROW(Source!A207)</f>
        <v>207</v>
      </c>
      <c r="B414">
        <v>16697019</v>
      </c>
      <c r="C414">
        <v>16697893</v>
      </c>
      <c r="D414">
        <v>15171018</v>
      </c>
      <c r="E414">
        <v>1</v>
      </c>
      <c r="F414">
        <v>1</v>
      </c>
      <c r="G414">
        <v>1</v>
      </c>
      <c r="H414">
        <v>3</v>
      </c>
      <c r="I414" t="s">
        <v>1145</v>
      </c>
      <c r="J414" t="s">
        <v>1146</v>
      </c>
      <c r="K414" t="s">
        <v>1147</v>
      </c>
      <c r="L414">
        <v>1346</v>
      </c>
      <c r="N414">
        <v>1009</v>
      </c>
      <c r="O414" t="s">
        <v>279</v>
      </c>
      <c r="P414" t="s">
        <v>279</v>
      </c>
      <c r="Q414">
        <v>1</v>
      </c>
      <c r="W414">
        <v>0</v>
      </c>
      <c r="X414">
        <v>813963326</v>
      </c>
      <c r="Y414">
        <v>0.5</v>
      </c>
      <c r="AA414">
        <v>11.94</v>
      </c>
      <c r="AB414">
        <v>0</v>
      </c>
      <c r="AC414">
        <v>0</v>
      </c>
      <c r="AD414">
        <v>0</v>
      </c>
      <c r="AE414">
        <v>1.82</v>
      </c>
      <c r="AF414">
        <v>0</v>
      </c>
      <c r="AG414">
        <v>0</v>
      </c>
      <c r="AH414">
        <v>0</v>
      </c>
      <c r="AI414">
        <v>6.56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0.5</v>
      </c>
      <c r="AU414" t="s">
        <v>6</v>
      </c>
      <c r="AV414">
        <v>0</v>
      </c>
      <c r="AW414">
        <v>2</v>
      </c>
      <c r="AX414">
        <v>16697913</v>
      </c>
      <c r="AY414">
        <v>1</v>
      </c>
      <c r="AZ414">
        <v>0</v>
      </c>
      <c r="BA414">
        <v>418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Y414*Source!I207</f>
        <v>1.2430000000000001</v>
      </c>
      <c r="CY414">
        <f t="shared" si="47"/>
        <v>11.94</v>
      </c>
      <c r="CZ414">
        <f t="shared" si="48"/>
        <v>1.82</v>
      </c>
      <c r="DA414">
        <f t="shared" si="49"/>
        <v>6.56</v>
      </c>
      <c r="DB414">
        <f t="shared" si="50"/>
        <v>0.91</v>
      </c>
      <c r="DC414">
        <f t="shared" si="51"/>
        <v>0</v>
      </c>
    </row>
    <row r="415" spans="1:107" x14ac:dyDescent="0.2">
      <c r="A415">
        <f>ROW(Source!A207)</f>
        <v>207</v>
      </c>
      <c r="B415">
        <v>16697019</v>
      </c>
      <c r="C415">
        <v>16697893</v>
      </c>
      <c r="D415">
        <v>15173093</v>
      </c>
      <c r="E415">
        <v>1</v>
      </c>
      <c r="F415">
        <v>1</v>
      </c>
      <c r="G415">
        <v>1</v>
      </c>
      <c r="H415">
        <v>3</v>
      </c>
      <c r="I415" t="s">
        <v>379</v>
      </c>
      <c r="J415" t="s">
        <v>381</v>
      </c>
      <c r="K415" t="s">
        <v>380</v>
      </c>
      <c r="L415">
        <v>1348</v>
      </c>
      <c r="N415">
        <v>1009</v>
      </c>
      <c r="O415" t="s">
        <v>26</v>
      </c>
      <c r="P415" t="s">
        <v>26</v>
      </c>
      <c r="Q415">
        <v>1000</v>
      </c>
      <c r="W415">
        <v>0</v>
      </c>
      <c r="X415">
        <v>-195795605</v>
      </c>
      <c r="Y415">
        <v>0.05</v>
      </c>
      <c r="AA415">
        <v>59040</v>
      </c>
      <c r="AB415">
        <v>0</v>
      </c>
      <c r="AC415">
        <v>0</v>
      </c>
      <c r="AD415">
        <v>0</v>
      </c>
      <c r="AE415">
        <v>9000</v>
      </c>
      <c r="AF415">
        <v>0</v>
      </c>
      <c r="AG415">
        <v>0</v>
      </c>
      <c r="AH415">
        <v>0</v>
      </c>
      <c r="AI415">
        <v>6.56</v>
      </c>
      <c r="AJ415">
        <v>1</v>
      </c>
      <c r="AK415">
        <v>1</v>
      </c>
      <c r="AL415">
        <v>1</v>
      </c>
      <c r="AN415">
        <v>0</v>
      </c>
      <c r="AO415">
        <v>0</v>
      </c>
      <c r="AP415">
        <v>0</v>
      </c>
      <c r="AQ415">
        <v>0</v>
      </c>
      <c r="AR415">
        <v>0</v>
      </c>
      <c r="AS415" t="s">
        <v>6</v>
      </c>
      <c r="AT415">
        <v>0.05</v>
      </c>
      <c r="AU415" t="s">
        <v>6</v>
      </c>
      <c r="AV415">
        <v>0</v>
      </c>
      <c r="AW415">
        <v>1</v>
      </c>
      <c r="AX415">
        <v>-1</v>
      </c>
      <c r="AY415">
        <v>0</v>
      </c>
      <c r="AZ415">
        <v>0</v>
      </c>
      <c r="BA415" t="s">
        <v>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Y415*Source!I207</f>
        <v>0.12430000000000002</v>
      </c>
      <c r="CY415">
        <f t="shared" si="47"/>
        <v>59040</v>
      </c>
      <c r="CZ415">
        <f t="shared" si="48"/>
        <v>9000</v>
      </c>
      <c r="DA415">
        <f t="shared" si="49"/>
        <v>6.56</v>
      </c>
      <c r="DB415">
        <f t="shared" si="50"/>
        <v>450</v>
      </c>
      <c r="DC415">
        <f t="shared" si="51"/>
        <v>0</v>
      </c>
    </row>
    <row r="416" spans="1:107" x14ac:dyDescent="0.2">
      <c r="A416">
        <f>ROW(Source!A207)</f>
        <v>207</v>
      </c>
      <c r="B416">
        <v>16697019</v>
      </c>
      <c r="C416">
        <v>16697893</v>
      </c>
      <c r="D416">
        <v>15186996</v>
      </c>
      <c r="E416">
        <v>1</v>
      </c>
      <c r="F416">
        <v>1</v>
      </c>
      <c r="G416">
        <v>1</v>
      </c>
      <c r="H416">
        <v>3</v>
      </c>
      <c r="I416" t="s">
        <v>392</v>
      </c>
      <c r="J416" t="s">
        <v>394</v>
      </c>
      <c r="K416" t="s">
        <v>393</v>
      </c>
      <c r="L416">
        <v>1327</v>
      </c>
      <c r="N416">
        <v>1005</v>
      </c>
      <c r="O416" t="s">
        <v>36</v>
      </c>
      <c r="P416" t="s">
        <v>36</v>
      </c>
      <c r="Q416">
        <v>1</v>
      </c>
      <c r="W416">
        <v>0</v>
      </c>
      <c r="X416">
        <v>-2044939826</v>
      </c>
      <c r="Y416">
        <v>91.5</v>
      </c>
      <c r="AA416">
        <v>676.27</v>
      </c>
      <c r="AB416">
        <v>0</v>
      </c>
      <c r="AC416">
        <v>0</v>
      </c>
      <c r="AD416">
        <v>0</v>
      </c>
      <c r="AE416">
        <v>103.09</v>
      </c>
      <c r="AF416">
        <v>0</v>
      </c>
      <c r="AG416">
        <v>0</v>
      </c>
      <c r="AH416">
        <v>0</v>
      </c>
      <c r="AI416">
        <v>6.56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91.5</v>
      </c>
      <c r="AU416" t="s">
        <v>6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Y416*Source!I207</f>
        <v>227.46900000000002</v>
      </c>
      <c r="CY416">
        <f t="shared" si="47"/>
        <v>676.27</v>
      </c>
      <c r="CZ416">
        <f t="shared" si="48"/>
        <v>103.09</v>
      </c>
      <c r="DA416">
        <f t="shared" si="49"/>
        <v>6.56</v>
      </c>
      <c r="DB416">
        <f t="shared" si="50"/>
        <v>9432.74</v>
      </c>
      <c r="DC416">
        <f t="shared" si="51"/>
        <v>0</v>
      </c>
    </row>
    <row r="417" spans="1:107" x14ac:dyDescent="0.2">
      <c r="A417">
        <f>ROW(Source!A207)</f>
        <v>207</v>
      </c>
      <c r="B417">
        <v>16697019</v>
      </c>
      <c r="C417">
        <v>16697893</v>
      </c>
      <c r="D417">
        <v>15187109</v>
      </c>
      <c r="E417">
        <v>1</v>
      </c>
      <c r="F417">
        <v>1</v>
      </c>
      <c r="G417">
        <v>1</v>
      </c>
      <c r="H417">
        <v>3</v>
      </c>
      <c r="I417" t="s">
        <v>361</v>
      </c>
      <c r="J417" t="s">
        <v>364</v>
      </c>
      <c r="K417" t="s">
        <v>362</v>
      </c>
      <c r="L417">
        <v>1301</v>
      </c>
      <c r="N417">
        <v>1003</v>
      </c>
      <c r="O417" t="s">
        <v>363</v>
      </c>
      <c r="P417" t="s">
        <v>363</v>
      </c>
      <c r="Q417">
        <v>1</v>
      </c>
      <c r="W417">
        <v>0</v>
      </c>
      <c r="X417">
        <v>831643793</v>
      </c>
      <c r="Y417">
        <v>56</v>
      </c>
      <c r="AA417">
        <v>155.66999999999999</v>
      </c>
      <c r="AB417">
        <v>0</v>
      </c>
      <c r="AC417">
        <v>0</v>
      </c>
      <c r="AD417">
        <v>0</v>
      </c>
      <c r="AE417">
        <v>23.73</v>
      </c>
      <c r="AF417">
        <v>0</v>
      </c>
      <c r="AG417">
        <v>0</v>
      </c>
      <c r="AH417">
        <v>0</v>
      </c>
      <c r="AI417">
        <v>6.56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6</v>
      </c>
      <c r="AT417">
        <v>56</v>
      </c>
      <c r="AU417" t="s">
        <v>6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6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Y417*Source!I207</f>
        <v>139.21600000000001</v>
      </c>
      <c r="CY417">
        <f t="shared" si="47"/>
        <v>155.66999999999999</v>
      </c>
      <c r="CZ417">
        <f t="shared" si="48"/>
        <v>23.73</v>
      </c>
      <c r="DA417">
        <f t="shared" si="49"/>
        <v>6.56</v>
      </c>
      <c r="DB417">
        <f t="shared" si="50"/>
        <v>1328.88</v>
      </c>
      <c r="DC417">
        <f t="shared" si="51"/>
        <v>0</v>
      </c>
    </row>
    <row r="418" spans="1:107" x14ac:dyDescent="0.2">
      <c r="A418">
        <f>ROW(Source!A207)</f>
        <v>207</v>
      </c>
      <c r="B418">
        <v>16697019</v>
      </c>
      <c r="C418">
        <v>16697893</v>
      </c>
      <c r="D418">
        <v>15187149</v>
      </c>
      <c r="E418">
        <v>1</v>
      </c>
      <c r="F418">
        <v>1</v>
      </c>
      <c r="G418">
        <v>1</v>
      </c>
      <c r="H418">
        <v>3</v>
      </c>
      <c r="I418" t="s">
        <v>384</v>
      </c>
      <c r="J418" t="s">
        <v>386</v>
      </c>
      <c r="K418" t="s">
        <v>385</v>
      </c>
      <c r="L418">
        <v>1301</v>
      </c>
      <c r="N418">
        <v>1003</v>
      </c>
      <c r="O418" t="s">
        <v>363</v>
      </c>
      <c r="P418" t="s">
        <v>363</v>
      </c>
      <c r="Q418">
        <v>1</v>
      </c>
      <c r="W418">
        <v>0</v>
      </c>
      <c r="X418">
        <v>546425261</v>
      </c>
      <c r="Y418">
        <v>61</v>
      </c>
      <c r="AA418">
        <v>110.67</v>
      </c>
      <c r="AB418">
        <v>0</v>
      </c>
      <c r="AC418">
        <v>0</v>
      </c>
      <c r="AD418">
        <v>0</v>
      </c>
      <c r="AE418">
        <v>16.87</v>
      </c>
      <c r="AF418">
        <v>0</v>
      </c>
      <c r="AG418">
        <v>0</v>
      </c>
      <c r="AH418">
        <v>0</v>
      </c>
      <c r="AI418">
        <v>6.56</v>
      </c>
      <c r="AJ418">
        <v>1</v>
      </c>
      <c r="AK418">
        <v>1</v>
      </c>
      <c r="AL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6</v>
      </c>
      <c r="AT418">
        <v>61</v>
      </c>
      <c r="AU418" t="s">
        <v>6</v>
      </c>
      <c r="AV418">
        <v>0</v>
      </c>
      <c r="AW418">
        <v>1</v>
      </c>
      <c r="AX418">
        <v>-1</v>
      </c>
      <c r="AY418">
        <v>0</v>
      </c>
      <c r="AZ418">
        <v>0</v>
      </c>
      <c r="BA418" t="s">
        <v>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Y418*Source!I207</f>
        <v>151.64600000000002</v>
      </c>
      <c r="CY418">
        <f t="shared" si="47"/>
        <v>110.67</v>
      </c>
      <c r="CZ418">
        <f t="shared" si="48"/>
        <v>16.87</v>
      </c>
      <c r="DA418">
        <f t="shared" si="49"/>
        <v>6.56</v>
      </c>
      <c r="DB418">
        <f t="shared" si="50"/>
        <v>1029.07</v>
      </c>
      <c r="DC418">
        <f t="shared" si="51"/>
        <v>0</v>
      </c>
    </row>
    <row r="419" spans="1:107" x14ac:dyDescent="0.2">
      <c r="A419">
        <f>ROW(Source!A207)</f>
        <v>207</v>
      </c>
      <c r="B419">
        <v>16697019</v>
      </c>
      <c r="C419">
        <v>16697893</v>
      </c>
      <c r="D419">
        <v>15187150</v>
      </c>
      <c r="E419">
        <v>1</v>
      </c>
      <c r="F419">
        <v>1</v>
      </c>
      <c r="G419">
        <v>1</v>
      </c>
      <c r="H419">
        <v>3</v>
      </c>
      <c r="I419" t="s">
        <v>388</v>
      </c>
      <c r="J419" t="s">
        <v>390</v>
      </c>
      <c r="K419" t="s">
        <v>389</v>
      </c>
      <c r="L419">
        <v>1301</v>
      </c>
      <c r="N419">
        <v>1003</v>
      </c>
      <c r="O419" t="s">
        <v>363</v>
      </c>
      <c r="P419" t="s">
        <v>363</v>
      </c>
      <c r="Q419">
        <v>1</v>
      </c>
      <c r="W419">
        <v>0</v>
      </c>
      <c r="X419">
        <v>-1872760341</v>
      </c>
      <c r="Y419">
        <v>56</v>
      </c>
      <c r="AA419">
        <v>130.22</v>
      </c>
      <c r="AB419">
        <v>0</v>
      </c>
      <c r="AC419">
        <v>0</v>
      </c>
      <c r="AD419">
        <v>0</v>
      </c>
      <c r="AE419">
        <v>19.850000000000001</v>
      </c>
      <c r="AF419">
        <v>0</v>
      </c>
      <c r="AG419">
        <v>0</v>
      </c>
      <c r="AH419">
        <v>0</v>
      </c>
      <c r="AI419">
        <v>6.56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6</v>
      </c>
      <c r="AT419">
        <v>56</v>
      </c>
      <c r="AU419" t="s">
        <v>6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Y419*Source!I207</f>
        <v>139.21600000000001</v>
      </c>
      <c r="CY419">
        <f t="shared" si="47"/>
        <v>130.22</v>
      </c>
      <c r="CZ419">
        <f t="shared" si="48"/>
        <v>19.850000000000001</v>
      </c>
      <c r="DA419">
        <f t="shared" si="49"/>
        <v>6.56</v>
      </c>
      <c r="DB419">
        <f t="shared" si="50"/>
        <v>1111.5999999999999</v>
      </c>
      <c r="DC419">
        <f t="shared" si="51"/>
        <v>0</v>
      </c>
    </row>
    <row r="420" spans="1:107" x14ac:dyDescent="0.2">
      <c r="A420">
        <f>ROW(Source!A207)</f>
        <v>207</v>
      </c>
      <c r="B420">
        <v>16697019</v>
      </c>
      <c r="C420">
        <v>16697893</v>
      </c>
      <c r="D420">
        <v>15202579</v>
      </c>
      <c r="E420">
        <v>1</v>
      </c>
      <c r="F420">
        <v>1</v>
      </c>
      <c r="G420">
        <v>1</v>
      </c>
      <c r="H420">
        <v>3</v>
      </c>
      <c r="I420" t="s">
        <v>396</v>
      </c>
      <c r="J420" t="s">
        <v>398</v>
      </c>
      <c r="K420" t="s">
        <v>397</v>
      </c>
      <c r="L420">
        <v>1346</v>
      </c>
      <c r="N420">
        <v>1009</v>
      </c>
      <c r="O420" t="s">
        <v>279</v>
      </c>
      <c r="P420" t="s">
        <v>279</v>
      </c>
      <c r="Q420">
        <v>1</v>
      </c>
      <c r="W420">
        <v>0</v>
      </c>
      <c r="X420">
        <v>-730714238</v>
      </c>
      <c r="Y420">
        <v>375</v>
      </c>
      <c r="AA420">
        <v>62.91</v>
      </c>
      <c r="AB420">
        <v>0</v>
      </c>
      <c r="AC420">
        <v>0</v>
      </c>
      <c r="AD420">
        <v>0</v>
      </c>
      <c r="AE420">
        <v>9.59</v>
      </c>
      <c r="AF420">
        <v>0</v>
      </c>
      <c r="AG420">
        <v>0</v>
      </c>
      <c r="AH420">
        <v>0</v>
      </c>
      <c r="AI420">
        <v>6.56</v>
      </c>
      <c r="AJ420">
        <v>1</v>
      </c>
      <c r="AK420">
        <v>1</v>
      </c>
      <c r="AL420">
        <v>1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6</v>
      </c>
      <c r="AT420">
        <v>375</v>
      </c>
      <c r="AU420" t="s">
        <v>6</v>
      </c>
      <c r="AV420">
        <v>0</v>
      </c>
      <c r="AW420">
        <v>1</v>
      </c>
      <c r="AX420">
        <v>-1</v>
      </c>
      <c r="AY420">
        <v>0</v>
      </c>
      <c r="AZ420">
        <v>0</v>
      </c>
      <c r="BA420" t="s">
        <v>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Y420*Source!I207</f>
        <v>932.25000000000011</v>
      </c>
      <c r="CY420">
        <f t="shared" si="47"/>
        <v>62.91</v>
      </c>
      <c r="CZ420">
        <f t="shared" si="48"/>
        <v>9.59</v>
      </c>
      <c r="DA420">
        <f t="shared" si="49"/>
        <v>6.56</v>
      </c>
      <c r="DB420">
        <f t="shared" si="50"/>
        <v>3596.25</v>
      </c>
      <c r="DC420">
        <f t="shared" si="51"/>
        <v>0</v>
      </c>
    </row>
    <row r="421" spans="1:107" x14ac:dyDescent="0.2">
      <c r="A421">
        <f>ROW(Source!A220)</f>
        <v>220</v>
      </c>
      <c r="B421">
        <v>16697018</v>
      </c>
      <c r="C421">
        <v>16697926</v>
      </c>
      <c r="D421">
        <v>15430767</v>
      </c>
      <c r="E421">
        <v>1</v>
      </c>
      <c r="F421">
        <v>1</v>
      </c>
      <c r="G421">
        <v>1</v>
      </c>
      <c r="H421">
        <v>1</v>
      </c>
      <c r="I421" t="s">
        <v>1008</v>
      </c>
      <c r="J421" t="s">
        <v>6</v>
      </c>
      <c r="K421" t="s">
        <v>1009</v>
      </c>
      <c r="L421">
        <v>1191</v>
      </c>
      <c r="N421">
        <v>1013</v>
      </c>
      <c r="O421" t="s">
        <v>1010</v>
      </c>
      <c r="P421" t="s">
        <v>1010</v>
      </c>
      <c r="Q421">
        <v>1</v>
      </c>
      <c r="W421">
        <v>0</v>
      </c>
      <c r="X421">
        <v>-400197608</v>
      </c>
      <c r="Y421">
        <v>43.400999999999996</v>
      </c>
      <c r="AA421">
        <v>0</v>
      </c>
      <c r="AB421">
        <v>0</v>
      </c>
      <c r="AC421">
        <v>0</v>
      </c>
      <c r="AD421">
        <v>8.5299999999999994</v>
      </c>
      <c r="AE421">
        <v>0</v>
      </c>
      <c r="AF421">
        <v>0</v>
      </c>
      <c r="AG421">
        <v>0</v>
      </c>
      <c r="AH421">
        <v>8.5299999999999994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37.74</v>
      </c>
      <c r="AU421" t="s">
        <v>39</v>
      </c>
      <c r="AV421">
        <v>1</v>
      </c>
      <c r="AW421">
        <v>2</v>
      </c>
      <c r="AX421">
        <v>16697935</v>
      </c>
      <c r="AY421">
        <v>1</v>
      </c>
      <c r="AZ421">
        <v>0</v>
      </c>
      <c r="BA421">
        <v>425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Y421*Source!I220</f>
        <v>106.3932114</v>
      </c>
      <c r="CY421">
        <f>AD421</f>
        <v>8.5299999999999994</v>
      </c>
      <c r="CZ421">
        <f>AH421</f>
        <v>8.5299999999999994</v>
      </c>
      <c r="DA421">
        <f>AL421</f>
        <v>1</v>
      </c>
      <c r="DB421">
        <f>ROUND((ROUND(AT421*CZ421,2)*1.15),2)</f>
        <v>370.21</v>
      </c>
      <c r="DC421">
        <f>ROUND((ROUND(AT421*AG421,2)*1.15),2)</f>
        <v>0</v>
      </c>
    </row>
    <row r="422" spans="1:107" x14ac:dyDescent="0.2">
      <c r="A422">
        <f>ROW(Source!A220)</f>
        <v>220</v>
      </c>
      <c r="B422">
        <v>16697018</v>
      </c>
      <c r="C422">
        <v>16697926</v>
      </c>
      <c r="D422">
        <v>15430395</v>
      </c>
      <c r="E422">
        <v>1</v>
      </c>
      <c r="F422">
        <v>1</v>
      </c>
      <c r="G422">
        <v>1</v>
      </c>
      <c r="H422">
        <v>1</v>
      </c>
      <c r="I422" t="s">
        <v>1020</v>
      </c>
      <c r="J422" t="s">
        <v>6</v>
      </c>
      <c r="K422" t="s">
        <v>1021</v>
      </c>
      <c r="L422">
        <v>1191</v>
      </c>
      <c r="N422">
        <v>1013</v>
      </c>
      <c r="O422" t="s">
        <v>1010</v>
      </c>
      <c r="P422" t="s">
        <v>1010</v>
      </c>
      <c r="Q422">
        <v>1</v>
      </c>
      <c r="W422">
        <v>0</v>
      </c>
      <c r="X422">
        <v>-1417349443</v>
      </c>
      <c r="Y422">
        <v>0.99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0.99</v>
      </c>
      <c r="AU422" t="s">
        <v>6</v>
      </c>
      <c r="AV422">
        <v>2</v>
      </c>
      <c r="AW422">
        <v>2</v>
      </c>
      <c r="AX422">
        <v>16697936</v>
      </c>
      <c r="AY422">
        <v>1</v>
      </c>
      <c r="AZ422">
        <v>2048</v>
      </c>
      <c r="BA422">
        <v>426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Y422*Source!I220</f>
        <v>2.4268860000000001</v>
      </c>
      <c r="CY422">
        <f>AD422</f>
        <v>0</v>
      </c>
      <c r="CZ422">
        <f>AH422</f>
        <v>0</v>
      </c>
      <c r="DA422">
        <f>AL422</f>
        <v>1</v>
      </c>
      <c r="DB422">
        <f>ROUND(ROUND(AT422*CZ422,2),2)</f>
        <v>0</v>
      </c>
      <c r="DC422">
        <f>ROUND(ROUND(AT422*AG422,2),2)</f>
        <v>0</v>
      </c>
    </row>
    <row r="423" spans="1:107" x14ac:dyDescent="0.2">
      <c r="A423">
        <f>ROW(Source!A220)</f>
        <v>220</v>
      </c>
      <c r="B423">
        <v>16697018</v>
      </c>
      <c r="C423">
        <v>16697926</v>
      </c>
      <c r="D423">
        <v>15247905</v>
      </c>
      <c r="E423">
        <v>1</v>
      </c>
      <c r="F423">
        <v>1</v>
      </c>
      <c r="G423">
        <v>1</v>
      </c>
      <c r="H423">
        <v>2</v>
      </c>
      <c r="I423" t="s">
        <v>1131</v>
      </c>
      <c r="J423" t="s">
        <v>1132</v>
      </c>
      <c r="K423" t="s">
        <v>1133</v>
      </c>
      <c r="L423">
        <v>1368</v>
      </c>
      <c r="N423">
        <v>1011</v>
      </c>
      <c r="O423" t="s">
        <v>1014</v>
      </c>
      <c r="P423" t="s">
        <v>1014</v>
      </c>
      <c r="Q423">
        <v>1</v>
      </c>
      <c r="W423">
        <v>0</v>
      </c>
      <c r="X423">
        <v>1225731627</v>
      </c>
      <c r="Y423">
        <v>2.5000000000000001E-2</v>
      </c>
      <c r="AA423">
        <v>0</v>
      </c>
      <c r="AB423">
        <v>89.99</v>
      </c>
      <c r="AC423">
        <v>10.06</v>
      </c>
      <c r="AD423">
        <v>0</v>
      </c>
      <c r="AE423">
        <v>0</v>
      </c>
      <c r="AF423">
        <v>89.99</v>
      </c>
      <c r="AG423">
        <v>10.06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0.02</v>
      </c>
      <c r="AU423" t="s">
        <v>38</v>
      </c>
      <c r="AV423">
        <v>0</v>
      </c>
      <c r="AW423">
        <v>2</v>
      </c>
      <c r="AX423">
        <v>16697937</v>
      </c>
      <c r="AY423">
        <v>1</v>
      </c>
      <c r="AZ423">
        <v>0</v>
      </c>
      <c r="BA423">
        <v>427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Y423*Source!I220</f>
        <v>6.1285000000000006E-2</v>
      </c>
      <c r="CY423">
        <f>AB423</f>
        <v>89.99</v>
      </c>
      <c r="CZ423">
        <f>AF423</f>
        <v>89.99</v>
      </c>
      <c r="DA423">
        <f>AJ423</f>
        <v>1</v>
      </c>
      <c r="DB423">
        <f>ROUND((ROUND(AT423*CZ423,2)*1.25),2)</f>
        <v>2.25</v>
      </c>
      <c r="DC423">
        <f>ROUND((ROUND(AT423*AG423,2)*1.25),2)</f>
        <v>0.25</v>
      </c>
    </row>
    <row r="424" spans="1:107" x14ac:dyDescent="0.2">
      <c r="A424">
        <f>ROW(Source!A220)</f>
        <v>220</v>
      </c>
      <c r="B424">
        <v>16697018</v>
      </c>
      <c r="C424">
        <v>16697926</v>
      </c>
      <c r="D424">
        <v>15247974</v>
      </c>
      <c r="E424">
        <v>1</v>
      </c>
      <c r="F424">
        <v>1</v>
      </c>
      <c r="G424">
        <v>1</v>
      </c>
      <c r="H424">
        <v>2</v>
      </c>
      <c r="I424" t="s">
        <v>1022</v>
      </c>
      <c r="J424" t="s">
        <v>1023</v>
      </c>
      <c r="K424" t="s">
        <v>1024</v>
      </c>
      <c r="L424">
        <v>1368</v>
      </c>
      <c r="N424">
        <v>1011</v>
      </c>
      <c r="O424" t="s">
        <v>1014</v>
      </c>
      <c r="P424" t="s">
        <v>1014</v>
      </c>
      <c r="Q424">
        <v>1</v>
      </c>
      <c r="W424">
        <v>0</v>
      </c>
      <c r="X424">
        <v>1188625873</v>
      </c>
      <c r="Y424">
        <v>0.27500000000000002</v>
      </c>
      <c r="AA424">
        <v>0</v>
      </c>
      <c r="AB424">
        <v>31.26</v>
      </c>
      <c r="AC424">
        <v>13.5</v>
      </c>
      <c r="AD424">
        <v>0</v>
      </c>
      <c r="AE424">
        <v>0</v>
      </c>
      <c r="AF424">
        <v>31.26</v>
      </c>
      <c r="AG424">
        <v>13.5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0.22</v>
      </c>
      <c r="AU424" t="s">
        <v>38</v>
      </c>
      <c r="AV424">
        <v>0</v>
      </c>
      <c r="AW424">
        <v>2</v>
      </c>
      <c r="AX424">
        <v>16697938</v>
      </c>
      <c r="AY424">
        <v>1</v>
      </c>
      <c r="AZ424">
        <v>0</v>
      </c>
      <c r="BA424">
        <v>428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Y424*Source!I220</f>
        <v>0.67413500000000004</v>
      </c>
      <c r="CY424">
        <f>AB424</f>
        <v>31.26</v>
      </c>
      <c r="CZ424">
        <f>AF424</f>
        <v>31.26</v>
      </c>
      <c r="DA424">
        <f>AJ424</f>
        <v>1</v>
      </c>
      <c r="DB424">
        <f>ROUND((ROUND(AT424*CZ424,2)*1.25),2)</f>
        <v>8.6</v>
      </c>
      <c r="DC424">
        <f>ROUND((ROUND(AT424*AG424,2)*1.25),2)</f>
        <v>3.71</v>
      </c>
    </row>
    <row r="425" spans="1:107" x14ac:dyDescent="0.2">
      <c r="A425">
        <f>ROW(Source!A220)</f>
        <v>220</v>
      </c>
      <c r="B425">
        <v>16697018</v>
      </c>
      <c r="C425">
        <v>16697926</v>
      </c>
      <c r="D425">
        <v>15248143</v>
      </c>
      <c r="E425">
        <v>1</v>
      </c>
      <c r="F425">
        <v>1</v>
      </c>
      <c r="G425">
        <v>1</v>
      </c>
      <c r="H425">
        <v>2</v>
      </c>
      <c r="I425" t="s">
        <v>1134</v>
      </c>
      <c r="J425" t="s">
        <v>1135</v>
      </c>
      <c r="K425" t="s">
        <v>1136</v>
      </c>
      <c r="L425">
        <v>1368</v>
      </c>
      <c r="N425">
        <v>1011</v>
      </c>
      <c r="O425" t="s">
        <v>1014</v>
      </c>
      <c r="P425" t="s">
        <v>1014</v>
      </c>
      <c r="Q425">
        <v>1</v>
      </c>
      <c r="W425">
        <v>0</v>
      </c>
      <c r="X425">
        <v>983187852</v>
      </c>
      <c r="Y425">
        <v>0.9375</v>
      </c>
      <c r="AA425">
        <v>0</v>
      </c>
      <c r="AB425">
        <v>12.39</v>
      </c>
      <c r="AC425">
        <v>10.06</v>
      </c>
      <c r="AD425">
        <v>0</v>
      </c>
      <c r="AE425">
        <v>0</v>
      </c>
      <c r="AF425">
        <v>12.39</v>
      </c>
      <c r="AG425">
        <v>10.06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0.75</v>
      </c>
      <c r="AU425" t="s">
        <v>38</v>
      </c>
      <c r="AV425">
        <v>0</v>
      </c>
      <c r="AW425">
        <v>2</v>
      </c>
      <c r="AX425">
        <v>16697939</v>
      </c>
      <c r="AY425">
        <v>1</v>
      </c>
      <c r="AZ425">
        <v>0</v>
      </c>
      <c r="BA425">
        <v>429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Y425*Source!I220</f>
        <v>2.2981875</v>
      </c>
      <c r="CY425">
        <f>AB425</f>
        <v>12.39</v>
      </c>
      <c r="CZ425">
        <f>AF425</f>
        <v>12.39</v>
      </c>
      <c r="DA425">
        <f>AJ425</f>
        <v>1</v>
      </c>
      <c r="DB425">
        <f>ROUND((ROUND(AT425*CZ425,2)*1.25),2)</f>
        <v>11.61</v>
      </c>
      <c r="DC425">
        <f>ROUND((ROUND(AT425*AG425,2)*1.25),2)</f>
        <v>9.44</v>
      </c>
    </row>
    <row r="426" spans="1:107" x14ac:dyDescent="0.2">
      <c r="A426">
        <f>ROW(Source!A220)</f>
        <v>220</v>
      </c>
      <c r="B426">
        <v>16697018</v>
      </c>
      <c r="C426">
        <v>16697926</v>
      </c>
      <c r="D426">
        <v>15167286</v>
      </c>
      <c r="E426">
        <v>1</v>
      </c>
      <c r="F426">
        <v>1</v>
      </c>
      <c r="G426">
        <v>1</v>
      </c>
      <c r="H426">
        <v>3</v>
      </c>
      <c r="I426" t="s">
        <v>1116</v>
      </c>
      <c r="J426" t="s">
        <v>1117</v>
      </c>
      <c r="K426" t="s">
        <v>1118</v>
      </c>
      <c r="L426">
        <v>1339</v>
      </c>
      <c r="N426">
        <v>1007</v>
      </c>
      <c r="O426" t="s">
        <v>249</v>
      </c>
      <c r="P426" t="s">
        <v>249</v>
      </c>
      <c r="Q426">
        <v>1</v>
      </c>
      <c r="W426">
        <v>0</v>
      </c>
      <c r="X426">
        <v>-1660354250</v>
      </c>
      <c r="Y426">
        <v>0.54</v>
      </c>
      <c r="AA426">
        <v>2.44</v>
      </c>
      <c r="AB426">
        <v>0</v>
      </c>
      <c r="AC426">
        <v>0</v>
      </c>
      <c r="AD426">
        <v>0</v>
      </c>
      <c r="AE426">
        <v>2.44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0.54</v>
      </c>
      <c r="AU426" t="s">
        <v>6</v>
      </c>
      <c r="AV426">
        <v>0</v>
      </c>
      <c r="AW426">
        <v>2</v>
      </c>
      <c r="AX426">
        <v>16697940</v>
      </c>
      <c r="AY426">
        <v>1</v>
      </c>
      <c r="AZ426">
        <v>0</v>
      </c>
      <c r="BA426">
        <v>430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Y426*Source!I220</f>
        <v>1.3237560000000002</v>
      </c>
      <c r="CY426">
        <f>AA426</f>
        <v>2.44</v>
      </c>
      <c r="CZ426">
        <f>AE426</f>
        <v>2.44</v>
      </c>
      <c r="DA426">
        <f>AI426</f>
        <v>1</v>
      </c>
      <c r="DB426">
        <f>ROUND(ROUND(AT426*CZ426,2),2)</f>
        <v>1.32</v>
      </c>
      <c r="DC426">
        <f>ROUND(ROUND(AT426*AG426,2),2)</f>
        <v>0</v>
      </c>
    </row>
    <row r="427" spans="1:107" x14ac:dyDescent="0.2">
      <c r="A427">
        <f>ROW(Source!A220)</f>
        <v>220</v>
      </c>
      <c r="B427">
        <v>16697018</v>
      </c>
      <c r="C427">
        <v>16697926</v>
      </c>
      <c r="D427">
        <v>15173003</v>
      </c>
      <c r="E427">
        <v>1</v>
      </c>
      <c r="F427">
        <v>1</v>
      </c>
      <c r="G427">
        <v>1</v>
      </c>
      <c r="H427">
        <v>3</v>
      </c>
      <c r="I427" t="s">
        <v>277</v>
      </c>
      <c r="J427" t="s">
        <v>280</v>
      </c>
      <c r="K427" t="s">
        <v>278</v>
      </c>
      <c r="L427">
        <v>1346</v>
      </c>
      <c r="N427">
        <v>1009</v>
      </c>
      <c r="O427" t="s">
        <v>279</v>
      </c>
      <c r="P427" t="s">
        <v>279</v>
      </c>
      <c r="Q427">
        <v>1</v>
      </c>
      <c r="W427">
        <v>0</v>
      </c>
      <c r="X427">
        <v>-60067644</v>
      </c>
      <c r="Y427">
        <v>0.90100000000000002</v>
      </c>
      <c r="AA427">
        <v>2.0699999999999998</v>
      </c>
      <c r="AB427">
        <v>0</v>
      </c>
      <c r="AC427">
        <v>0</v>
      </c>
      <c r="AD427">
        <v>0</v>
      </c>
      <c r="AE427">
        <v>2.0699999999999998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0.90100000000000002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Y427*Source!I220</f>
        <v>2.2087113999999999</v>
      </c>
      <c r="CY427">
        <f>AA427</f>
        <v>2.0699999999999998</v>
      </c>
      <c r="CZ427">
        <f>AE427</f>
        <v>2.0699999999999998</v>
      </c>
      <c r="DA427">
        <f>AI427</f>
        <v>1</v>
      </c>
      <c r="DB427">
        <f>ROUND(ROUND(AT427*CZ427,2),2)</f>
        <v>1.87</v>
      </c>
      <c r="DC427">
        <f>ROUND(ROUND(AT427*AG427,2),2)</f>
        <v>0</v>
      </c>
    </row>
    <row r="428" spans="1:107" x14ac:dyDescent="0.2">
      <c r="A428">
        <f>ROW(Source!A220)</f>
        <v>220</v>
      </c>
      <c r="B428">
        <v>16697018</v>
      </c>
      <c r="C428">
        <v>16697926</v>
      </c>
      <c r="D428">
        <v>15203474</v>
      </c>
      <c r="E428">
        <v>1</v>
      </c>
      <c r="F428">
        <v>1</v>
      </c>
      <c r="G428">
        <v>1</v>
      </c>
      <c r="H428">
        <v>3</v>
      </c>
      <c r="I428" t="s">
        <v>370</v>
      </c>
      <c r="J428" t="s">
        <v>373</v>
      </c>
      <c r="K428" t="s">
        <v>371</v>
      </c>
      <c r="L428">
        <v>1296</v>
      </c>
      <c r="N428">
        <v>1002</v>
      </c>
      <c r="O428" t="s">
        <v>372</v>
      </c>
      <c r="P428" t="s">
        <v>372</v>
      </c>
      <c r="Q428">
        <v>1</v>
      </c>
      <c r="W428">
        <v>0</v>
      </c>
      <c r="X428">
        <v>-511336025</v>
      </c>
      <c r="Y428">
        <v>12.5</v>
      </c>
      <c r="AA428">
        <v>30.67</v>
      </c>
      <c r="AB428">
        <v>0</v>
      </c>
      <c r="AC428">
        <v>0</v>
      </c>
      <c r="AD428">
        <v>0</v>
      </c>
      <c r="AE428">
        <v>30.67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6</v>
      </c>
      <c r="AT428">
        <v>12.5</v>
      </c>
      <c r="AU428" t="s">
        <v>6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6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Y428*Source!I220</f>
        <v>30.642500000000002</v>
      </c>
      <c r="CY428">
        <f>AA428</f>
        <v>30.67</v>
      </c>
      <c r="CZ428">
        <f>AE428</f>
        <v>30.67</v>
      </c>
      <c r="DA428">
        <f>AI428</f>
        <v>1</v>
      </c>
      <c r="DB428">
        <f>ROUND(ROUND(AT428*CZ428,2),2)</f>
        <v>383.38</v>
      </c>
      <c r="DC428">
        <f>ROUND(ROUND(AT428*AG428,2),2)</f>
        <v>0</v>
      </c>
    </row>
    <row r="429" spans="1:107" x14ac:dyDescent="0.2">
      <c r="A429">
        <f>ROW(Source!A221)</f>
        <v>221</v>
      </c>
      <c r="B429">
        <v>16697019</v>
      </c>
      <c r="C429">
        <v>16697926</v>
      </c>
      <c r="D429">
        <v>15430767</v>
      </c>
      <c r="E429">
        <v>1</v>
      </c>
      <c r="F429">
        <v>1</v>
      </c>
      <c r="G429">
        <v>1</v>
      </c>
      <c r="H429">
        <v>1</v>
      </c>
      <c r="I429" t="s">
        <v>1008</v>
      </c>
      <c r="J429" t="s">
        <v>6</v>
      </c>
      <c r="K429" t="s">
        <v>1009</v>
      </c>
      <c r="L429">
        <v>1191</v>
      </c>
      <c r="N429">
        <v>1013</v>
      </c>
      <c r="O429" t="s">
        <v>1010</v>
      </c>
      <c r="P429" t="s">
        <v>1010</v>
      </c>
      <c r="Q429">
        <v>1</v>
      </c>
      <c r="W429">
        <v>0</v>
      </c>
      <c r="X429">
        <v>-400197608</v>
      </c>
      <c r="Y429">
        <v>43.400999999999996</v>
      </c>
      <c r="AA429">
        <v>0</v>
      </c>
      <c r="AB429">
        <v>0</v>
      </c>
      <c r="AC429">
        <v>0</v>
      </c>
      <c r="AD429">
        <v>55.96</v>
      </c>
      <c r="AE429">
        <v>0</v>
      </c>
      <c r="AF429">
        <v>0</v>
      </c>
      <c r="AG429">
        <v>0</v>
      </c>
      <c r="AH429">
        <v>8.5299999999999994</v>
      </c>
      <c r="AI429">
        <v>1</v>
      </c>
      <c r="AJ429">
        <v>1</v>
      </c>
      <c r="AK429">
        <v>1</v>
      </c>
      <c r="AL429">
        <v>6.56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37.74</v>
      </c>
      <c r="AU429" t="s">
        <v>39</v>
      </c>
      <c r="AV429">
        <v>1</v>
      </c>
      <c r="AW429">
        <v>2</v>
      </c>
      <c r="AX429">
        <v>16697935</v>
      </c>
      <c r="AY429">
        <v>1</v>
      </c>
      <c r="AZ429">
        <v>0</v>
      </c>
      <c r="BA429">
        <v>433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Y429*Source!I221</f>
        <v>106.3932114</v>
      </c>
      <c r="CY429">
        <f>AD429</f>
        <v>55.96</v>
      </c>
      <c r="CZ429">
        <f>AH429</f>
        <v>8.5299999999999994</v>
      </c>
      <c r="DA429">
        <f>AL429</f>
        <v>6.56</v>
      </c>
      <c r="DB429">
        <f>ROUND((ROUND(AT429*CZ429,2)*1.15),2)</f>
        <v>370.21</v>
      </c>
      <c r="DC429">
        <f>ROUND((ROUND(AT429*AG429,2)*1.15),2)</f>
        <v>0</v>
      </c>
    </row>
    <row r="430" spans="1:107" x14ac:dyDescent="0.2">
      <c r="A430">
        <f>ROW(Source!A221)</f>
        <v>221</v>
      </c>
      <c r="B430">
        <v>16697019</v>
      </c>
      <c r="C430">
        <v>16697926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1020</v>
      </c>
      <c r="J430" t="s">
        <v>6</v>
      </c>
      <c r="K430" t="s">
        <v>1021</v>
      </c>
      <c r="L430">
        <v>1191</v>
      </c>
      <c r="N430">
        <v>1013</v>
      </c>
      <c r="O430" t="s">
        <v>1010</v>
      </c>
      <c r="P430" t="s">
        <v>1010</v>
      </c>
      <c r="Q430">
        <v>1</v>
      </c>
      <c r="W430">
        <v>0</v>
      </c>
      <c r="X430">
        <v>-1417349443</v>
      </c>
      <c r="Y430">
        <v>0.99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6.56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0.99</v>
      </c>
      <c r="AU430" t="s">
        <v>6</v>
      </c>
      <c r="AV430">
        <v>2</v>
      </c>
      <c r="AW430">
        <v>2</v>
      </c>
      <c r="AX430">
        <v>16697936</v>
      </c>
      <c r="AY430">
        <v>1</v>
      </c>
      <c r="AZ430">
        <v>2048</v>
      </c>
      <c r="BA430">
        <v>434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Y430*Source!I221</f>
        <v>2.4268860000000001</v>
      </c>
      <c r="CY430">
        <f>AD430</f>
        <v>0</v>
      </c>
      <c r="CZ430">
        <f>AH430</f>
        <v>0</v>
      </c>
      <c r="DA430">
        <f>AL430</f>
        <v>1</v>
      </c>
      <c r="DB430">
        <f>ROUND(ROUND(AT430*CZ430,2),2)</f>
        <v>0</v>
      </c>
      <c r="DC430">
        <f>ROUND(ROUND(AT430*AG430,2),2)</f>
        <v>0</v>
      </c>
    </row>
    <row r="431" spans="1:107" x14ac:dyDescent="0.2">
      <c r="A431">
        <f>ROW(Source!A221)</f>
        <v>221</v>
      </c>
      <c r="B431">
        <v>16697019</v>
      </c>
      <c r="C431">
        <v>16697926</v>
      </c>
      <c r="D431">
        <v>15247905</v>
      </c>
      <c r="E431">
        <v>1</v>
      </c>
      <c r="F431">
        <v>1</v>
      </c>
      <c r="G431">
        <v>1</v>
      </c>
      <c r="H431">
        <v>2</v>
      </c>
      <c r="I431" t="s">
        <v>1131</v>
      </c>
      <c r="J431" t="s">
        <v>1132</v>
      </c>
      <c r="K431" t="s">
        <v>1133</v>
      </c>
      <c r="L431">
        <v>1368</v>
      </c>
      <c r="N431">
        <v>1011</v>
      </c>
      <c r="O431" t="s">
        <v>1014</v>
      </c>
      <c r="P431" t="s">
        <v>1014</v>
      </c>
      <c r="Q431">
        <v>1</v>
      </c>
      <c r="W431">
        <v>0</v>
      </c>
      <c r="X431">
        <v>1225731627</v>
      </c>
      <c r="Y431">
        <v>2.5000000000000001E-2</v>
      </c>
      <c r="AA431">
        <v>0</v>
      </c>
      <c r="AB431">
        <v>590.33000000000004</v>
      </c>
      <c r="AC431">
        <v>10.06</v>
      </c>
      <c r="AD431">
        <v>0</v>
      </c>
      <c r="AE431">
        <v>0</v>
      </c>
      <c r="AF431">
        <v>89.99</v>
      </c>
      <c r="AG431">
        <v>10.06</v>
      </c>
      <c r="AH431">
        <v>0</v>
      </c>
      <c r="AI431">
        <v>1</v>
      </c>
      <c r="AJ431">
        <v>6.56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0.02</v>
      </c>
      <c r="AU431" t="s">
        <v>38</v>
      </c>
      <c r="AV431">
        <v>0</v>
      </c>
      <c r="AW431">
        <v>2</v>
      </c>
      <c r="AX431">
        <v>16697937</v>
      </c>
      <c r="AY431">
        <v>1</v>
      </c>
      <c r="AZ431">
        <v>0</v>
      </c>
      <c r="BA431">
        <v>435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Y431*Source!I221</f>
        <v>6.1285000000000006E-2</v>
      </c>
      <c r="CY431">
        <f>AB431</f>
        <v>590.33000000000004</v>
      </c>
      <c r="CZ431">
        <f>AF431</f>
        <v>89.99</v>
      </c>
      <c r="DA431">
        <f>AJ431</f>
        <v>6.56</v>
      </c>
      <c r="DB431">
        <f>ROUND((ROUND(AT431*CZ431,2)*1.25),2)</f>
        <v>2.25</v>
      </c>
      <c r="DC431">
        <f>ROUND((ROUND(AT431*AG431,2)*1.25),2)</f>
        <v>0.25</v>
      </c>
    </row>
    <row r="432" spans="1:107" x14ac:dyDescent="0.2">
      <c r="A432">
        <f>ROW(Source!A221)</f>
        <v>221</v>
      </c>
      <c r="B432">
        <v>16697019</v>
      </c>
      <c r="C432">
        <v>16697926</v>
      </c>
      <c r="D432">
        <v>15247974</v>
      </c>
      <c r="E432">
        <v>1</v>
      </c>
      <c r="F432">
        <v>1</v>
      </c>
      <c r="G432">
        <v>1</v>
      </c>
      <c r="H432">
        <v>2</v>
      </c>
      <c r="I432" t="s">
        <v>1022</v>
      </c>
      <c r="J432" t="s">
        <v>1023</v>
      </c>
      <c r="K432" t="s">
        <v>1024</v>
      </c>
      <c r="L432">
        <v>1368</v>
      </c>
      <c r="N432">
        <v>1011</v>
      </c>
      <c r="O432" t="s">
        <v>1014</v>
      </c>
      <c r="P432" t="s">
        <v>1014</v>
      </c>
      <c r="Q432">
        <v>1</v>
      </c>
      <c r="W432">
        <v>0</v>
      </c>
      <c r="X432">
        <v>1188625873</v>
      </c>
      <c r="Y432">
        <v>0.27500000000000002</v>
      </c>
      <c r="AA432">
        <v>0</v>
      </c>
      <c r="AB432">
        <v>205.07</v>
      </c>
      <c r="AC432">
        <v>13.5</v>
      </c>
      <c r="AD432">
        <v>0</v>
      </c>
      <c r="AE432">
        <v>0</v>
      </c>
      <c r="AF432">
        <v>31.26</v>
      </c>
      <c r="AG432">
        <v>13.5</v>
      </c>
      <c r="AH432">
        <v>0</v>
      </c>
      <c r="AI432">
        <v>1</v>
      </c>
      <c r="AJ432">
        <v>6.56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0.22</v>
      </c>
      <c r="AU432" t="s">
        <v>38</v>
      </c>
      <c r="AV432">
        <v>0</v>
      </c>
      <c r="AW432">
        <v>2</v>
      </c>
      <c r="AX432">
        <v>16697938</v>
      </c>
      <c r="AY432">
        <v>1</v>
      </c>
      <c r="AZ432">
        <v>0</v>
      </c>
      <c r="BA432">
        <v>436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Y432*Source!I221</f>
        <v>0.67413500000000004</v>
      </c>
      <c r="CY432">
        <f>AB432</f>
        <v>205.07</v>
      </c>
      <c r="CZ432">
        <f>AF432</f>
        <v>31.26</v>
      </c>
      <c r="DA432">
        <f>AJ432</f>
        <v>6.56</v>
      </c>
      <c r="DB432">
        <f>ROUND((ROUND(AT432*CZ432,2)*1.25),2)</f>
        <v>8.6</v>
      </c>
      <c r="DC432">
        <f>ROUND((ROUND(AT432*AG432,2)*1.25),2)</f>
        <v>3.71</v>
      </c>
    </row>
    <row r="433" spans="1:107" x14ac:dyDescent="0.2">
      <c r="A433">
        <f>ROW(Source!A221)</f>
        <v>221</v>
      </c>
      <c r="B433">
        <v>16697019</v>
      </c>
      <c r="C433">
        <v>16697926</v>
      </c>
      <c r="D433">
        <v>15248143</v>
      </c>
      <c r="E433">
        <v>1</v>
      </c>
      <c r="F433">
        <v>1</v>
      </c>
      <c r="G433">
        <v>1</v>
      </c>
      <c r="H433">
        <v>2</v>
      </c>
      <c r="I433" t="s">
        <v>1134</v>
      </c>
      <c r="J433" t="s">
        <v>1135</v>
      </c>
      <c r="K433" t="s">
        <v>1136</v>
      </c>
      <c r="L433">
        <v>1368</v>
      </c>
      <c r="N433">
        <v>1011</v>
      </c>
      <c r="O433" t="s">
        <v>1014</v>
      </c>
      <c r="P433" t="s">
        <v>1014</v>
      </c>
      <c r="Q433">
        <v>1</v>
      </c>
      <c r="W433">
        <v>0</v>
      </c>
      <c r="X433">
        <v>983187852</v>
      </c>
      <c r="Y433">
        <v>0.9375</v>
      </c>
      <c r="AA433">
        <v>0</v>
      </c>
      <c r="AB433">
        <v>81.28</v>
      </c>
      <c r="AC433">
        <v>10.06</v>
      </c>
      <c r="AD433">
        <v>0</v>
      </c>
      <c r="AE433">
        <v>0</v>
      </c>
      <c r="AF433">
        <v>12.39</v>
      </c>
      <c r="AG433">
        <v>10.06</v>
      </c>
      <c r="AH433">
        <v>0</v>
      </c>
      <c r="AI433">
        <v>1</v>
      </c>
      <c r="AJ433">
        <v>6.56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0.75</v>
      </c>
      <c r="AU433" t="s">
        <v>38</v>
      </c>
      <c r="AV433">
        <v>0</v>
      </c>
      <c r="AW433">
        <v>2</v>
      </c>
      <c r="AX433">
        <v>16697939</v>
      </c>
      <c r="AY433">
        <v>1</v>
      </c>
      <c r="AZ433">
        <v>0</v>
      </c>
      <c r="BA433">
        <v>437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Y433*Source!I221</f>
        <v>2.2981875</v>
      </c>
      <c r="CY433">
        <f>AB433</f>
        <v>81.28</v>
      </c>
      <c r="CZ433">
        <f>AF433</f>
        <v>12.39</v>
      </c>
      <c r="DA433">
        <f>AJ433</f>
        <v>6.56</v>
      </c>
      <c r="DB433">
        <f>ROUND((ROUND(AT433*CZ433,2)*1.25),2)</f>
        <v>11.61</v>
      </c>
      <c r="DC433">
        <f>ROUND((ROUND(AT433*AG433,2)*1.25),2)</f>
        <v>9.44</v>
      </c>
    </row>
    <row r="434" spans="1:107" x14ac:dyDescent="0.2">
      <c r="A434">
        <f>ROW(Source!A221)</f>
        <v>221</v>
      </c>
      <c r="B434">
        <v>16697019</v>
      </c>
      <c r="C434">
        <v>16697926</v>
      </c>
      <c r="D434">
        <v>15167286</v>
      </c>
      <c r="E434">
        <v>1</v>
      </c>
      <c r="F434">
        <v>1</v>
      </c>
      <c r="G434">
        <v>1</v>
      </c>
      <c r="H434">
        <v>3</v>
      </c>
      <c r="I434" t="s">
        <v>1116</v>
      </c>
      <c r="J434" t="s">
        <v>1117</v>
      </c>
      <c r="K434" t="s">
        <v>1118</v>
      </c>
      <c r="L434">
        <v>1339</v>
      </c>
      <c r="N434">
        <v>1007</v>
      </c>
      <c r="O434" t="s">
        <v>249</v>
      </c>
      <c r="P434" t="s">
        <v>249</v>
      </c>
      <c r="Q434">
        <v>1</v>
      </c>
      <c r="W434">
        <v>0</v>
      </c>
      <c r="X434">
        <v>-1660354250</v>
      </c>
      <c r="Y434">
        <v>0.54</v>
      </c>
      <c r="AA434">
        <v>16.010000000000002</v>
      </c>
      <c r="AB434">
        <v>0</v>
      </c>
      <c r="AC434">
        <v>0</v>
      </c>
      <c r="AD434">
        <v>0</v>
      </c>
      <c r="AE434">
        <v>2.44</v>
      </c>
      <c r="AF434">
        <v>0</v>
      </c>
      <c r="AG434">
        <v>0</v>
      </c>
      <c r="AH434">
        <v>0</v>
      </c>
      <c r="AI434">
        <v>6.56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0.54</v>
      </c>
      <c r="AU434" t="s">
        <v>6</v>
      </c>
      <c r="AV434">
        <v>0</v>
      </c>
      <c r="AW434">
        <v>2</v>
      </c>
      <c r="AX434">
        <v>16697940</v>
      </c>
      <c r="AY434">
        <v>1</v>
      </c>
      <c r="AZ434">
        <v>0</v>
      </c>
      <c r="BA434">
        <v>438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Y434*Source!I221</f>
        <v>1.3237560000000002</v>
      </c>
      <c r="CY434">
        <f>AA434</f>
        <v>16.010000000000002</v>
      </c>
      <c r="CZ434">
        <f>AE434</f>
        <v>2.44</v>
      </c>
      <c r="DA434">
        <f>AI434</f>
        <v>6.56</v>
      </c>
      <c r="DB434">
        <f>ROUND(ROUND(AT434*CZ434,2),2)</f>
        <v>1.32</v>
      </c>
      <c r="DC434">
        <f>ROUND(ROUND(AT434*AG434,2),2)</f>
        <v>0</v>
      </c>
    </row>
    <row r="435" spans="1:107" x14ac:dyDescent="0.2">
      <c r="A435">
        <f>ROW(Source!A221)</f>
        <v>221</v>
      </c>
      <c r="B435">
        <v>16697019</v>
      </c>
      <c r="C435">
        <v>16697926</v>
      </c>
      <c r="D435">
        <v>15173003</v>
      </c>
      <c r="E435">
        <v>1</v>
      </c>
      <c r="F435">
        <v>1</v>
      </c>
      <c r="G435">
        <v>1</v>
      </c>
      <c r="H435">
        <v>3</v>
      </c>
      <c r="I435" t="s">
        <v>277</v>
      </c>
      <c r="J435" t="s">
        <v>280</v>
      </c>
      <c r="K435" t="s">
        <v>278</v>
      </c>
      <c r="L435">
        <v>1346</v>
      </c>
      <c r="N435">
        <v>1009</v>
      </c>
      <c r="O435" t="s">
        <v>279</v>
      </c>
      <c r="P435" t="s">
        <v>279</v>
      </c>
      <c r="Q435">
        <v>1</v>
      </c>
      <c r="W435">
        <v>0</v>
      </c>
      <c r="X435">
        <v>-60067644</v>
      </c>
      <c r="Y435">
        <v>0.90100000000000002</v>
      </c>
      <c r="AA435">
        <v>13.58</v>
      </c>
      <c r="AB435">
        <v>0</v>
      </c>
      <c r="AC435">
        <v>0</v>
      </c>
      <c r="AD435">
        <v>0</v>
      </c>
      <c r="AE435">
        <v>2.0699999999999998</v>
      </c>
      <c r="AF435">
        <v>0</v>
      </c>
      <c r="AG435">
        <v>0</v>
      </c>
      <c r="AH435">
        <v>0</v>
      </c>
      <c r="AI435">
        <v>6.56</v>
      </c>
      <c r="AJ435">
        <v>1</v>
      </c>
      <c r="AK435">
        <v>1</v>
      </c>
      <c r="AL435">
        <v>1</v>
      </c>
      <c r="AN435">
        <v>0</v>
      </c>
      <c r="AO435">
        <v>0</v>
      </c>
      <c r="AP435">
        <v>0</v>
      </c>
      <c r="AQ435">
        <v>0</v>
      </c>
      <c r="AR435">
        <v>0</v>
      </c>
      <c r="AS435" t="s">
        <v>6</v>
      </c>
      <c r="AT435">
        <v>0.90100000000000002</v>
      </c>
      <c r="AU435" t="s">
        <v>6</v>
      </c>
      <c r="AV435">
        <v>0</v>
      </c>
      <c r="AW435">
        <v>1</v>
      </c>
      <c r="AX435">
        <v>-1</v>
      </c>
      <c r="AY435">
        <v>0</v>
      </c>
      <c r="AZ435">
        <v>0</v>
      </c>
      <c r="BA435" t="s">
        <v>6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Y435*Source!I221</f>
        <v>2.2087113999999999</v>
      </c>
      <c r="CY435">
        <f>AA435</f>
        <v>13.58</v>
      </c>
      <c r="CZ435">
        <f>AE435</f>
        <v>2.0699999999999998</v>
      </c>
      <c r="DA435">
        <f>AI435</f>
        <v>6.56</v>
      </c>
      <c r="DB435">
        <f>ROUND(ROUND(AT435*CZ435,2),2)</f>
        <v>1.87</v>
      </c>
      <c r="DC435">
        <f>ROUND(ROUND(AT435*AG435,2),2)</f>
        <v>0</v>
      </c>
    </row>
    <row r="436" spans="1:107" x14ac:dyDescent="0.2">
      <c r="A436">
        <f>ROW(Source!A221)</f>
        <v>221</v>
      </c>
      <c r="B436">
        <v>16697019</v>
      </c>
      <c r="C436">
        <v>16697926</v>
      </c>
      <c r="D436">
        <v>15203474</v>
      </c>
      <c r="E436">
        <v>1</v>
      </c>
      <c r="F436">
        <v>1</v>
      </c>
      <c r="G436">
        <v>1</v>
      </c>
      <c r="H436">
        <v>3</v>
      </c>
      <c r="I436" t="s">
        <v>370</v>
      </c>
      <c r="J436" t="s">
        <v>373</v>
      </c>
      <c r="K436" t="s">
        <v>371</v>
      </c>
      <c r="L436">
        <v>1296</v>
      </c>
      <c r="N436">
        <v>1002</v>
      </c>
      <c r="O436" t="s">
        <v>372</v>
      </c>
      <c r="P436" t="s">
        <v>372</v>
      </c>
      <c r="Q436">
        <v>1</v>
      </c>
      <c r="W436">
        <v>0</v>
      </c>
      <c r="X436">
        <v>-511336025</v>
      </c>
      <c r="Y436">
        <v>12.5</v>
      </c>
      <c r="AA436">
        <v>201.2</v>
      </c>
      <c r="AB436">
        <v>0</v>
      </c>
      <c r="AC436">
        <v>0</v>
      </c>
      <c r="AD436">
        <v>0</v>
      </c>
      <c r="AE436">
        <v>30.67</v>
      </c>
      <c r="AF436">
        <v>0</v>
      </c>
      <c r="AG436">
        <v>0</v>
      </c>
      <c r="AH436">
        <v>0</v>
      </c>
      <c r="AI436">
        <v>6.56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</v>
      </c>
      <c r="AT436">
        <v>12.5</v>
      </c>
      <c r="AU436" t="s">
        <v>6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Y436*Source!I221</f>
        <v>30.642500000000002</v>
      </c>
      <c r="CY436">
        <f>AA436</f>
        <v>201.2</v>
      </c>
      <c r="CZ436">
        <f>AE436</f>
        <v>30.67</v>
      </c>
      <c r="DA436">
        <f>AI436</f>
        <v>6.56</v>
      </c>
      <c r="DB436">
        <f>ROUND(ROUND(AT436*CZ436,2),2)</f>
        <v>383.38</v>
      </c>
      <c r="DC436">
        <f>ROUND(ROUND(AT436*AG436,2),2)</f>
        <v>0</v>
      </c>
    </row>
    <row r="437" spans="1:107" x14ac:dyDescent="0.2">
      <c r="A437">
        <f>ROW(Source!A226)</f>
        <v>226</v>
      </c>
      <c r="B437">
        <v>16697018</v>
      </c>
      <c r="C437">
        <v>16697945</v>
      </c>
      <c r="D437">
        <v>15436556</v>
      </c>
      <c r="E437">
        <v>1</v>
      </c>
      <c r="F437">
        <v>1</v>
      </c>
      <c r="G437">
        <v>1</v>
      </c>
      <c r="H437">
        <v>1</v>
      </c>
      <c r="I437" t="s">
        <v>1088</v>
      </c>
      <c r="J437" t="s">
        <v>6</v>
      </c>
      <c r="K437" t="s">
        <v>1089</v>
      </c>
      <c r="L437">
        <v>1191</v>
      </c>
      <c r="N437">
        <v>1013</v>
      </c>
      <c r="O437" t="s">
        <v>1010</v>
      </c>
      <c r="P437" t="s">
        <v>1010</v>
      </c>
      <c r="Q437">
        <v>1</v>
      </c>
      <c r="W437">
        <v>0</v>
      </c>
      <c r="X437">
        <v>1069510174</v>
      </c>
      <c r="Y437">
        <v>9.3149999999999995</v>
      </c>
      <c r="AA437">
        <v>0</v>
      </c>
      <c r="AB437">
        <v>0</v>
      </c>
      <c r="AC437">
        <v>0</v>
      </c>
      <c r="AD437">
        <v>9.6199999999999992</v>
      </c>
      <c r="AE437">
        <v>0</v>
      </c>
      <c r="AF437">
        <v>0</v>
      </c>
      <c r="AG437">
        <v>0</v>
      </c>
      <c r="AH437">
        <v>9.6199999999999992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8.1</v>
      </c>
      <c r="AU437" t="s">
        <v>39</v>
      </c>
      <c r="AV437">
        <v>1</v>
      </c>
      <c r="AW437">
        <v>2</v>
      </c>
      <c r="AX437">
        <v>16697952</v>
      </c>
      <c r="AY437">
        <v>1</v>
      </c>
      <c r="AZ437">
        <v>0</v>
      </c>
      <c r="BA437">
        <v>441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Y437*Source!I226</f>
        <v>22.834790999999999</v>
      </c>
      <c r="CY437">
        <f>AD437</f>
        <v>9.6199999999999992</v>
      </c>
      <c r="CZ437">
        <f>AH437</f>
        <v>9.6199999999999992</v>
      </c>
      <c r="DA437">
        <f>AL437</f>
        <v>1</v>
      </c>
      <c r="DB437">
        <f>ROUND((ROUND(AT437*CZ437,2)*1.15),2)</f>
        <v>89.61</v>
      </c>
      <c r="DC437">
        <f>ROUND((ROUND(AT437*AG437,2)*1.15),2)</f>
        <v>0</v>
      </c>
    </row>
    <row r="438" spans="1:107" x14ac:dyDescent="0.2">
      <c r="A438">
        <f>ROW(Source!A226)</f>
        <v>226</v>
      </c>
      <c r="B438">
        <v>16697018</v>
      </c>
      <c r="C438">
        <v>16697945</v>
      </c>
      <c r="D438">
        <v>15430395</v>
      </c>
      <c r="E438">
        <v>1</v>
      </c>
      <c r="F438">
        <v>1</v>
      </c>
      <c r="G438">
        <v>1</v>
      </c>
      <c r="H438">
        <v>1</v>
      </c>
      <c r="I438" t="s">
        <v>1020</v>
      </c>
      <c r="J438" t="s">
        <v>6</v>
      </c>
      <c r="K438" t="s">
        <v>1021</v>
      </c>
      <c r="L438">
        <v>1191</v>
      </c>
      <c r="N438">
        <v>1013</v>
      </c>
      <c r="O438" t="s">
        <v>1010</v>
      </c>
      <c r="P438" t="s">
        <v>1010</v>
      </c>
      <c r="Q438">
        <v>1</v>
      </c>
      <c r="W438">
        <v>0</v>
      </c>
      <c r="X438">
        <v>-1417349443</v>
      </c>
      <c r="Y438">
        <v>0.02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0.02</v>
      </c>
      <c r="AU438" t="s">
        <v>6</v>
      </c>
      <c r="AV438">
        <v>2</v>
      </c>
      <c r="AW438">
        <v>2</v>
      </c>
      <c r="AX438">
        <v>16697953</v>
      </c>
      <c r="AY438">
        <v>1</v>
      </c>
      <c r="AZ438">
        <v>2048</v>
      </c>
      <c r="BA438">
        <v>442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Y438*Source!I226</f>
        <v>4.9028000000000002E-2</v>
      </c>
      <c r="CY438">
        <f>AD438</f>
        <v>0</v>
      </c>
      <c r="CZ438">
        <f>AH438</f>
        <v>0</v>
      </c>
      <c r="DA438">
        <f>AL438</f>
        <v>1</v>
      </c>
      <c r="DB438">
        <f>ROUND(ROUND(AT438*CZ438,2),2)</f>
        <v>0</v>
      </c>
      <c r="DC438">
        <f>ROUND(ROUND(AT438*AG438,2),2)</f>
        <v>0</v>
      </c>
    </row>
    <row r="439" spans="1:107" x14ac:dyDescent="0.2">
      <c r="A439">
        <f>ROW(Source!A226)</f>
        <v>226</v>
      </c>
      <c r="B439">
        <v>16697018</v>
      </c>
      <c r="C439">
        <v>16697945</v>
      </c>
      <c r="D439">
        <v>15247974</v>
      </c>
      <c r="E439">
        <v>1</v>
      </c>
      <c r="F439">
        <v>1</v>
      </c>
      <c r="G439">
        <v>1</v>
      </c>
      <c r="H439">
        <v>2</v>
      </c>
      <c r="I439" t="s">
        <v>1022</v>
      </c>
      <c r="J439" t="s">
        <v>1023</v>
      </c>
      <c r="K439" t="s">
        <v>1024</v>
      </c>
      <c r="L439">
        <v>1368</v>
      </c>
      <c r="N439">
        <v>1011</v>
      </c>
      <c r="O439" t="s">
        <v>1014</v>
      </c>
      <c r="P439" t="s">
        <v>1014</v>
      </c>
      <c r="Q439">
        <v>1</v>
      </c>
      <c r="W439">
        <v>0</v>
      </c>
      <c r="X439">
        <v>1188625873</v>
      </c>
      <c r="Y439">
        <v>1.2500000000000001E-2</v>
      </c>
      <c r="AA439">
        <v>0</v>
      </c>
      <c r="AB439">
        <v>31.26</v>
      </c>
      <c r="AC439">
        <v>13.5</v>
      </c>
      <c r="AD439">
        <v>0</v>
      </c>
      <c r="AE439">
        <v>0</v>
      </c>
      <c r="AF439">
        <v>31.26</v>
      </c>
      <c r="AG439">
        <v>13.5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0.01</v>
      </c>
      <c r="AU439" t="s">
        <v>38</v>
      </c>
      <c r="AV439">
        <v>0</v>
      </c>
      <c r="AW439">
        <v>2</v>
      </c>
      <c r="AX439">
        <v>16697954</v>
      </c>
      <c r="AY439">
        <v>1</v>
      </c>
      <c r="AZ439">
        <v>0</v>
      </c>
      <c r="BA439">
        <v>443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Y439*Source!I226</f>
        <v>3.0642500000000003E-2</v>
      </c>
      <c r="CY439">
        <f>AB439</f>
        <v>31.26</v>
      </c>
      <c r="CZ439">
        <f>AF439</f>
        <v>31.26</v>
      </c>
      <c r="DA439">
        <f>AJ439</f>
        <v>1</v>
      </c>
      <c r="DB439">
        <f>ROUND((ROUND(AT439*CZ439,2)*1.25),2)</f>
        <v>0.39</v>
      </c>
      <c r="DC439">
        <f>ROUND((ROUND(AT439*AG439,2)*1.25),2)</f>
        <v>0.18</v>
      </c>
    </row>
    <row r="440" spans="1:107" x14ac:dyDescent="0.2">
      <c r="A440">
        <f>ROW(Source!A226)</f>
        <v>226</v>
      </c>
      <c r="B440">
        <v>16697018</v>
      </c>
      <c r="C440">
        <v>16697945</v>
      </c>
      <c r="D440">
        <v>15249073</v>
      </c>
      <c r="E440">
        <v>1</v>
      </c>
      <c r="F440">
        <v>1</v>
      </c>
      <c r="G440">
        <v>1</v>
      </c>
      <c r="H440">
        <v>2</v>
      </c>
      <c r="I440" t="s">
        <v>1033</v>
      </c>
      <c r="J440" t="s">
        <v>1034</v>
      </c>
      <c r="K440" t="s">
        <v>1035</v>
      </c>
      <c r="L440">
        <v>1368</v>
      </c>
      <c r="N440">
        <v>1011</v>
      </c>
      <c r="O440" t="s">
        <v>1014</v>
      </c>
      <c r="P440" t="s">
        <v>1014</v>
      </c>
      <c r="Q440">
        <v>1</v>
      </c>
      <c r="W440">
        <v>0</v>
      </c>
      <c r="X440">
        <v>1372534845</v>
      </c>
      <c r="Y440">
        <v>1.2500000000000001E-2</v>
      </c>
      <c r="AA440">
        <v>0</v>
      </c>
      <c r="AB440">
        <v>65.709999999999994</v>
      </c>
      <c r="AC440">
        <v>11.6</v>
      </c>
      <c r="AD440">
        <v>0</v>
      </c>
      <c r="AE440">
        <v>0</v>
      </c>
      <c r="AF440">
        <v>65.709999999999994</v>
      </c>
      <c r="AG440">
        <v>11.6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6</v>
      </c>
      <c r="AT440">
        <v>0.01</v>
      </c>
      <c r="AU440" t="s">
        <v>38</v>
      </c>
      <c r="AV440">
        <v>0</v>
      </c>
      <c r="AW440">
        <v>2</v>
      </c>
      <c r="AX440">
        <v>16697955</v>
      </c>
      <c r="AY440">
        <v>1</v>
      </c>
      <c r="AZ440">
        <v>0</v>
      </c>
      <c r="BA440">
        <v>444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Y440*Source!I226</f>
        <v>3.0642500000000003E-2</v>
      </c>
      <c r="CY440">
        <f>AB440</f>
        <v>65.709999999999994</v>
      </c>
      <c r="CZ440">
        <f>AF440</f>
        <v>65.709999999999994</v>
      </c>
      <c r="DA440">
        <f>AJ440</f>
        <v>1</v>
      </c>
      <c r="DB440">
        <f>ROUND((ROUND(AT440*CZ440,2)*1.25),2)</f>
        <v>0.83</v>
      </c>
      <c r="DC440">
        <f>ROUND((ROUND(AT440*AG440,2)*1.25),2)</f>
        <v>0.15</v>
      </c>
    </row>
    <row r="441" spans="1:107" x14ac:dyDescent="0.2">
      <c r="A441">
        <f>ROW(Source!A226)</f>
        <v>226</v>
      </c>
      <c r="B441">
        <v>16697018</v>
      </c>
      <c r="C441">
        <v>16697945</v>
      </c>
      <c r="D441">
        <v>15171018</v>
      </c>
      <c r="E441">
        <v>1</v>
      </c>
      <c r="F441">
        <v>1</v>
      </c>
      <c r="G441">
        <v>1</v>
      </c>
      <c r="H441">
        <v>3</v>
      </c>
      <c r="I441" t="s">
        <v>1145</v>
      </c>
      <c r="J441" t="s">
        <v>1146</v>
      </c>
      <c r="K441" t="s">
        <v>1147</v>
      </c>
      <c r="L441">
        <v>1346</v>
      </c>
      <c r="N441">
        <v>1009</v>
      </c>
      <c r="O441" t="s">
        <v>279</v>
      </c>
      <c r="P441" t="s">
        <v>279</v>
      </c>
      <c r="Q441">
        <v>1</v>
      </c>
      <c r="W441">
        <v>0</v>
      </c>
      <c r="X441">
        <v>813963326</v>
      </c>
      <c r="Y441">
        <v>0.1</v>
      </c>
      <c r="AA441">
        <v>1.82</v>
      </c>
      <c r="AB441">
        <v>0</v>
      </c>
      <c r="AC441">
        <v>0</v>
      </c>
      <c r="AD441">
        <v>0</v>
      </c>
      <c r="AE441">
        <v>1.82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0.1</v>
      </c>
      <c r="AU441" t="s">
        <v>6</v>
      </c>
      <c r="AV441">
        <v>0</v>
      </c>
      <c r="AW441">
        <v>2</v>
      </c>
      <c r="AX441">
        <v>16697956</v>
      </c>
      <c r="AY441">
        <v>1</v>
      </c>
      <c r="AZ441">
        <v>0</v>
      </c>
      <c r="BA441">
        <v>445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Y441*Source!I226</f>
        <v>0.24514000000000002</v>
      </c>
      <c r="CY441">
        <f>AA441</f>
        <v>1.82</v>
      </c>
      <c r="CZ441">
        <f>AE441</f>
        <v>1.82</v>
      </c>
      <c r="DA441">
        <f>AI441</f>
        <v>1</v>
      </c>
      <c r="DB441">
        <f>ROUND(ROUND(AT441*CZ441,2),2)</f>
        <v>0.18</v>
      </c>
      <c r="DC441">
        <f>ROUND(ROUND(AT441*AG441,2),2)</f>
        <v>0</v>
      </c>
    </row>
    <row r="442" spans="1:107" x14ac:dyDescent="0.2">
      <c r="A442">
        <f>ROW(Source!A226)</f>
        <v>226</v>
      </c>
      <c r="B442">
        <v>16697018</v>
      </c>
      <c r="C442">
        <v>16697945</v>
      </c>
      <c r="D442">
        <v>15203474</v>
      </c>
      <c r="E442">
        <v>1</v>
      </c>
      <c r="F442">
        <v>1</v>
      </c>
      <c r="G442">
        <v>1</v>
      </c>
      <c r="H442">
        <v>3</v>
      </c>
      <c r="I442" t="s">
        <v>370</v>
      </c>
      <c r="J442" t="s">
        <v>373</v>
      </c>
      <c r="K442" t="s">
        <v>371</v>
      </c>
      <c r="L442">
        <v>1296</v>
      </c>
      <c r="N442">
        <v>1002</v>
      </c>
      <c r="O442" t="s">
        <v>372</v>
      </c>
      <c r="P442" t="s">
        <v>372</v>
      </c>
      <c r="Q442">
        <v>1</v>
      </c>
      <c r="W442">
        <v>0</v>
      </c>
      <c r="X442">
        <v>-511336025</v>
      </c>
      <c r="Y442">
        <v>12.5</v>
      </c>
      <c r="AA442">
        <v>30.67</v>
      </c>
      <c r="AB442">
        <v>0</v>
      </c>
      <c r="AC442">
        <v>0</v>
      </c>
      <c r="AD442">
        <v>0</v>
      </c>
      <c r="AE442">
        <v>30.67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6</v>
      </c>
      <c r="AT442">
        <v>12.5</v>
      </c>
      <c r="AU442" t="s">
        <v>6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Y442*Source!I226</f>
        <v>30.642500000000002</v>
      </c>
      <c r="CY442">
        <f>AA442</f>
        <v>30.67</v>
      </c>
      <c r="CZ442">
        <f>AE442</f>
        <v>30.67</v>
      </c>
      <c r="DA442">
        <f>AI442</f>
        <v>1</v>
      </c>
      <c r="DB442">
        <f>ROUND(ROUND(AT442*CZ442,2),2)</f>
        <v>383.38</v>
      </c>
      <c r="DC442">
        <f>ROUND(ROUND(AT442*AG442,2),2)</f>
        <v>0</v>
      </c>
    </row>
    <row r="443" spans="1:107" x14ac:dyDescent="0.2">
      <c r="A443">
        <f>ROW(Source!A227)</f>
        <v>227</v>
      </c>
      <c r="B443">
        <v>16697019</v>
      </c>
      <c r="C443">
        <v>16697945</v>
      </c>
      <c r="D443">
        <v>15436556</v>
      </c>
      <c r="E443">
        <v>1</v>
      </c>
      <c r="F443">
        <v>1</v>
      </c>
      <c r="G443">
        <v>1</v>
      </c>
      <c r="H443">
        <v>1</v>
      </c>
      <c r="I443" t="s">
        <v>1088</v>
      </c>
      <c r="J443" t="s">
        <v>6</v>
      </c>
      <c r="K443" t="s">
        <v>1089</v>
      </c>
      <c r="L443">
        <v>1191</v>
      </c>
      <c r="N443">
        <v>1013</v>
      </c>
      <c r="O443" t="s">
        <v>1010</v>
      </c>
      <c r="P443" t="s">
        <v>1010</v>
      </c>
      <c r="Q443">
        <v>1</v>
      </c>
      <c r="W443">
        <v>0</v>
      </c>
      <c r="X443">
        <v>1069510174</v>
      </c>
      <c r="Y443">
        <v>9.3149999999999995</v>
      </c>
      <c r="AA443">
        <v>0</v>
      </c>
      <c r="AB443">
        <v>0</v>
      </c>
      <c r="AC443">
        <v>0</v>
      </c>
      <c r="AD443">
        <v>63.11</v>
      </c>
      <c r="AE443">
        <v>0</v>
      </c>
      <c r="AF443">
        <v>0</v>
      </c>
      <c r="AG443">
        <v>0</v>
      </c>
      <c r="AH443">
        <v>9.6199999999999992</v>
      </c>
      <c r="AI443">
        <v>1</v>
      </c>
      <c r="AJ443">
        <v>1</v>
      </c>
      <c r="AK443">
        <v>1</v>
      </c>
      <c r="AL443">
        <v>6.56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8.1</v>
      </c>
      <c r="AU443" t="s">
        <v>39</v>
      </c>
      <c r="AV443">
        <v>1</v>
      </c>
      <c r="AW443">
        <v>2</v>
      </c>
      <c r="AX443">
        <v>16697952</v>
      </c>
      <c r="AY443">
        <v>1</v>
      </c>
      <c r="AZ443">
        <v>0</v>
      </c>
      <c r="BA443">
        <v>447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Y443*Source!I227</f>
        <v>22.834790999999999</v>
      </c>
      <c r="CY443">
        <f>AD443</f>
        <v>63.11</v>
      </c>
      <c r="CZ443">
        <f>AH443</f>
        <v>9.6199999999999992</v>
      </c>
      <c r="DA443">
        <f>AL443</f>
        <v>6.56</v>
      </c>
      <c r="DB443">
        <f>ROUND((ROUND(AT443*CZ443,2)*1.15),2)</f>
        <v>89.61</v>
      </c>
      <c r="DC443">
        <f>ROUND((ROUND(AT443*AG443,2)*1.15),2)</f>
        <v>0</v>
      </c>
    </row>
    <row r="444" spans="1:107" x14ac:dyDescent="0.2">
      <c r="A444">
        <f>ROW(Source!A227)</f>
        <v>227</v>
      </c>
      <c r="B444">
        <v>16697019</v>
      </c>
      <c r="C444">
        <v>16697945</v>
      </c>
      <c r="D444">
        <v>15430395</v>
      </c>
      <c r="E444">
        <v>1</v>
      </c>
      <c r="F444">
        <v>1</v>
      </c>
      <c r="G444">
        <v>1</v>
      </c>
      <c r="H444">
        <v>1</v>
      </c>
      <c r="I444" t="s">
        <v>1020</v>
      </c>
      <c r="J444" t="s">
        <v>6</v>
      </c>
      <c r="K444" t="s">
        <v>1021</v>
      </c>
      <c r="L444">
        <v>1191</v>
      </c>
      <c r="N444">
        <v>1013</v>
      </c>
      <c r="O444" t="s">
        <v>1010</v>
      </c>
      <c r="P444" t="s">
        <v>1010</v>
      </c>
      <c r="Q444">
        <v>1</v>
      </c>
      <c r="W444">
        <v>0</v>
      </c>
      <c r="X444">
        <v>-1417349443</v>
      </c>
      <c r="Y444">
        <v>0.02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6.56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0.02</v>
      </c>
      <c r="AU444" t="s">
        <v>6</v>
      </c>
      <c r="AV444">
        <v>2</v>
      </c>
      <c r="AW444">
        <v>2</v>
      </c>
      <c r="AX444">
        <v>16697953</v>
      </c>
      <c r="AY444">
        <v>1</v>
      </c>
      <c r="AZ444">
        <v>2048</v>
      </c>
      <c r="BA444">
        <v>448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Y444*Source!I227</f>
        <v>4.9028000000000002E-2</v>
      </c>
      <c r="CY444">
        <f>AD444</f>
        <v>0</v>
      </c>
      <c r="CZ444">
        <f>AH444</f>
        <v>0</v>
      </c>
      <c r="DA444">
        <f>AL444</f>
        <v>1</v>
      </c>
      <c r="DB444">
        <f>ROUND(ROUND(AT444*CZ444,2),2)</f>
        <v>0</v>
      </c>
      <c r="DC444">
        <f>ROUND(ROUND(AT444*AG444,2),2)</f>
        <v>0</v>
      </c>
    </row>
    <row r="445" spans="1:107" x14ac:dyDescent="0.2">
      <c r="A445">
        <f>ROW(Source!A227)</f>
        <v>227</v>
      </c>
      <c r="B445">
        <v>16697019</v>
      </c>
      <c r="C445">
        <v>16697945</v>
      </c>
      <c r="D445">
        <v>15247974</v>
      </c>
      <c r="E445">
        <v>1</v>
      </c>
      <c r="F445">
        <v>1</v>
      </c>
      <c r="G445">
        <v>1</v>
      </c>
      <c r="H445">
        <v>2</v>
      </c>
      <c r="I445" t="s">
        <v>1022</v>
      </c>
      <c r="J445" t="s">
        <v>1023</v>
      </c>
      <c r="K445" t="s">
        <v>1024</v>
      </c>
      <c r="L445">
        <v>1368</v>
      </c>
      <c r="N445">
        <v>1011</v>
      </c>
      <c r="O445" t="s">
        <v>1014</v>
      </c>
      <c r="P445" t="s">
        <v>1014</v>
      </c>
      <c r="Q445">
        <v>1</v>
      </c>
      <c r="W445">
        <v>0</v>
      </c>
      <c r="X445">
        <v>1188625873</v>
      </c>
      <c r="Y445">
        <v>1.2500000000000001E-2</v>
      </c>
      <c r="AA445">
        <v>0</v>
      </c>
      <c r="AB445">
        <v>205.07</v>
      </c>
      <c r="AC445">
        <v>13.5</v>
      </c>
      <c r="AD445">
        <v>0</v>
      </c>
      <c r="AE445">
        <v>0</v>
      </c>
      <c r="AF445">
        <v>31.26</v>
      </c>
      <c r="AG445">
        <v>13.5</v>
      </c>
      <c r="AH445">
        <v>0</v>
      </c>
      <c r="AI445">
        <v>1</v>
      </c>
      <c r="AJ445">
        <v>6.56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0.01</v>
      </c>
      <c r="AU445" t="s">
        <v>38</v>
      </c>
      <c r="AV445">
        <v>0</v>
      </c>
      <c r="AW445">
        <v>2</v>
      </c>
      <c r="AX445">
        <v>16697954</v>
      </c>
      <c r="AY445">
        <v>1</v>
      </c>
      <c r="AZ445">
        <v>0</v>
      </c>
      <c r="BA445">
        <v>449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Y445*Source!I227</f>
        <v>3.0642500000000003E-2</v>
      </c>
      <c r="CY445">
        <f>AB445</f>
        <v>205.07</v>
      </c>
      <c r="CZ445">
        <f>AF445</f>
        <v>31.26</v>
      </c>
      <c r="DA445">
        <f>AJ445</f>
        <v>6.56</v>
      </c>
      <c r="DB445">
        <f>ROUND((ROUND(AT445*CZ445,2)*1.25),2)</f>
        <v>0.39</v>
      </c>
      <c r="DC445">
        <f>ROUND((ROUND(AT445*AG445,2)*1.25),2)</f>
        <v>0.18</v>
      </c>
    </row>
    <row r="446" spans="1:107" x14ac:dyDescent="0.2">
      <c r="A446">
        <f>ROW(Source!A227)</f>
        <v>227</v>
      </c>
      <c r="B446">
        <v>16697019</v>
      </c>
      <c r="C446">
        <v>16697945</v>
      </c>
      <c r="D446">
        <v>15249073</v>
      </c>
      <c r="E446">
        <v>1</v>
      </c>
      <c r="F446">
        <v>1</v>
      </c>
      <c r="G446">
        <v>1</v>
      </c>
      <c r="H446">
        <v>2</v>
      </c>
      <c r="I446" t="s">
        <v>1033</v>
      </c>
      <c r="J446" t="s">
        <v>1034</v>
      </c>
      <c r="K446" t="s">
        <v>1035</v>
      </c>
      <c r="L446">
        <v>1368</v>
      </c>
      <c r="N446">
        <v>1011</v>
      </c>
      <c r="O446" t="s">
        <v>1014</v>
      </c>
      <c r="P446" t="s">
        <v>1014</v>
      </c>
      <c r="Q446">
        <v>1</v>
      </c>
      <c r="W446">
        <v>0</v>
      </c>
      <c r="X446">
        <v>1372534845</v>
      </c>
      <c r="Y446">
        <v>1.2500000000000001E-2</v>
      </c>
      <c r="AA446">
        <v>0</v>
      </c>
      <c r="AB446">
        <v>431.06</v>
      </c>
      <c r="AC446">
        <v>11.6</v>
      </c>
      <c r="AD446">
        <v>0</v>
      </c>
      <c r="AE446">
        <v>0</v>
      </c>
      <c r="AF446">
        <v>65.709999999999994</v>
      </c>
      <c r="AG446">
        <v>11.6</v>
      </c>
      <c r="AH446">
        <v>0</v>
      </c>
      <c r="AI446">
        <v>1</v>
      </c>
      <c r="AJ446">
        <v>6.56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0.01</v>
      </c>
      <c r="AU446" t="s">
        <v>38</v>
      </c>
      <c r="AV446">
        <v>0</v>
      </c>
      <c r="AW446">
        <v>2</v>
      </c>
      <c r="AX446">
        <v>16697955</v>
      </c>
      <c r="AY446">
        <v>1</v>
      </c>
      <c r="AZ446">
        <v>0</v>
      </c>
      <c r="BA446">
        <v>450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Y446*Source!I227</f>
        <v>3.0642500000000003E-2</v>
      </c>
      <c r="CY446">
        <f>AB446</f>
        <v>431.06</v>
      </c>
      <c r="CZ446">
        <f>AF446</f>
        <v>65.709999999999994</v>
      </c>
      <c r="DA446">
        <f>AJ446</f>
        <v>6.56</v>
      </c>
      <c r="DB446">
        <f>ROUND((ROUND(AT446*CZ446,2)*1.25),2)</f>
        <v>0.83</v>
      </c>
      <c r="DC446">
        <f>ROUND((ROUND(AT446*AG446,2)*1.25),2)</f>
        <v>0.15</v>
      </c>
    </row>
    <row r="447" spans="1:107" x14ac:dyDescent="0.2">
      <c r="A447">
        <f>ROW(Source!A227)</f>
        <v>227</v>
      </c>
      <c r="B447">
        <v>16697019</v>
      </c>
      <c r="C447">
        <v>16697945</v>
      </c>
      <c r="D447">
        <v>15171018</v>
      </c>
      <c r="E447">
        <v>1</v>
      </c>
      <c r="F447">
        <v>1</v>
      </c>
      <c r="G447">
        <v>1</v>
      </c>
      <c r="H447">
        <v>3</v>
      </c>
      <c r="I447" t="s">
        <v>1145</v>
      </c>
      <c r="J447" t="s">
        <v>1146</v>
      </c>
      <c r="K447" t="s">
        <v>1147</v>
      </c>
      <c r="L447">
        <v>1346</v>
      </c>
      <c r="N447">
        <v>1009</v>
      </c>
      <c r="O447" t="s">
        <v>279</v>
      </c>
      <c r="P447" t="s">
        <v>279</v>
      </c>
      <c r="Q447">
        <v>1</v>
      </c>
      <c r="W447">
        <v>0</v>
      </c>
      <c r="X447">
        <v>813963326</v>
      </c>
      <c r="Y447">
        <v>0.1</v>
      </c>
      <c r="AA447">
        <v>11.94</v>
      </c>
      <c r="AB447">
        <v>0</v>
      </c>
      <c r="AC447">
        <v>0</v>
      </c>
      <c r="AD447">
        <v>0</v>
      </c>
      <c r="AE447">
        <v>1.82</v>
      </c>
      <c r="AF447">
        <v>0</v>
      </c>
      <c r="AG447">
        <v>0</v>
      </c>
      <c r="AH447">
        <v>0</v>
      </c>
      <c r="AI447">
        <v>6.56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0.1</v>
      </c>
      <c r="AU447" t="s">
        <v>6</v>
      </c>
      <c r="AV447">
        <v>0</v>
      </c>
      <c r="AW447">
        <v>2</v>
      </c>
      <c r="AX447">
        <v>16697956</v>
      </c>
      <c r="AY447">
        <v>1</v>
      </c>
      <c r="AZ447">
        <v>0</v>
      </c>
      <c r="BA447">
        <v>451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Y447*Source!I227</f>
        <v>0.24514000000000002</v>
      </c>
      <c r="CY447">
        <f>AA447</f>
        <v>11.94</v>
      </c>
      <c r="CZ447">
        <f>AE447</f>
        <v>1.82</v>
      </c>
      <c r="DA447">
        <f>AI447</f>
        <v>6.56</v>
      </c>
      <c r="DB447">
        <f>ROUND(ROUND(AT447*CZ447,2),2)</f>
        <v>0.18</v>
      </c>
      <c r="DC447">
        <f>ROUND(ROUND(AT447*AG447,2),2)</f>
        <v>0</v>
      </c>
    </row>
    <row r="448" spans="1:107" x14ac:dyDescent="0.2">
      <c r="A448">
        <f>ROW(Source!A227)</f>
        <v>227</v>
      </c>
      <c r="B448">
        <v>16697019</v>
      </c>
      <c r="C448">
        <v>16697945</v>
      </c>
      <c r="D448">
        <v>15203474</v>
      </c>
      <c r="E448">
        <v>1</v>
      </c>
      <c r="F448">
        <v>1</v>
      </c>
      <c r="G448">
        <v>1</v>
      </c>
      <c r="H448">
        <v>3</v>
      </c>
      <c r="I448" t="s">
        <v>370</v>
      </c>
      <c r="J448" t="s">
        <v>373</v>
      </c>
      <c r="K448" t="s">
        <v>371</v>
      </c>
      <c r="L448">
        <v>1296</v>
      </c>
      <c r="N448">
        <v>1002</v>
      </c>
      <c r="O448" t="s">
        <v>372</v>
      </c>
      <c r="P448" t="s">
        <v>372</v>
      </c>
      <c r="Q448">
        <v>1</v>
      </c>
      <c r="W448">
        <v>0</v>
      </c>
      <c r="X448">
        <v>-511336025</v>
      </c>
      <c r="Y448">
        <v>12.5</v>
      </c>
      <c r="AA448">
        <v>201.2</v>
      </c>
      <c r="AB448">
        <v>0</v>
      </c>
      <c r="AC448">
        <v>0</v>
      </c>
      <c r="AD448">
        <v>0</v>
      </c>
      <c r="AE448">
        <v>30.67</v>
      </c>
      <c r="AF448">
        <v>0</v>
      </c>
      <c r="AG448">
        <v>0</v>
      </c>
      <c r="AH448">
        <v>0</v>
      </c>
      <c r="AI448">
        <v>6.56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</v>
      </c>
      <c r="AT448">
        <v>12.5</v>
      </c>
      <c r="AU448" t="s">
        <v>6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Y448*Source!I227</f>
        <v>30.642500000000002</v>
      </c>
      <c r="CY448">
        <f>AA448</f>
        <v>201.2</v>
      </c>
      <c r="CZ448">
        <f>AE448</f>
        <v>30.67</v>
      </c>
      <c r="DA448">
        <f>AI448</f>
        <v>6.56</v>
      </c>
      <c r="DB448">
        <f>ROUND(ROUND(AT448*CZ448,2),2)</f>
        <v>383.38</v>
      </c>
      <c r="DC448">
        <f>ROUND(ROUND(AT448*AG448,2),2)</f>
        <v>0</v>
      </c>
    </row>
    <row r="449" spans="1:107" x14ac:dyDescent="0.2">
      <c r="A449">
        <f>ROW(Source!A230)</f>
        <v>230</v>
      </c>
      <c r="B449">
        <v>16697018</v>
      </c>
      <c r="C449">
        <v>16697959</v>
      </c>
      <c r="D449">
        <v>15435609</v>
      </c>
      <c r="E449">
        <v>1</v>
      </c>
      <c r="F449">
        <v>1</v>
      </c>
      <c r="G449">
        <v>1</v>
      </c>
      <c r="H449">
        <v>1</v>
      </c>
      <c r="I449" t="s">
        <v>1166</v>
      </c>
      <c r="J449" t="s">
        <v>6</v>
      </c>
      <c r="K449" t="s">
        <v>1167</v>
      </c>
      <c r="L449">
        <v>1191</v>
      </c>
      <c r="N449">
        <v>1013</v>
      </c>
      <c r="O449" t="s">
        <v>1010</v>
      </c>
      <c r="P449" t="s">
        <v>1010</v>
      </c>
      <c r="Q449">
        <v>1</v>
      </c>
      <c r="W449">
        <v>0</v>
      </c>
      <c r="X449">
        <v>-814890593</v>
      </c>
      <c r="Y449">
        <v>61.984999999999992</v>
      </c>
      <c r="AA449">
        <v>0</v>
      </c>
      <c r="AB449">
        <v>0</v>
      </c>
      <c r="AC449">
        <v>0</v>
      </c>
      <c r="AD449">
        <v>8.9700000000000006</v>
      </c>
      <c r="AE449">
        <v>0</v>
      </c>
      <c r="AF449">
        <v>0</v>
      </c>
      <c r="AG449">
        <v>0</v>
      </c>
      <c r="AH449">
        <v>8.9700000000000006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53.9</v>
      </c>
      <c r="AU449" t="s">
        <v>39</v>
      </c>
      <c r="AV449">
        <v>1</v>
      </c>
      <c r="AW449">
        <v>2</v>
      </c>
      <c r="AX449">
        <v>16697968</v>
      </c>
      <c r="AY449">
        <v>1</v>
      </c>
      <c r="AZ449">
        <v>0</v>
      </c>
      <c r="BA449">
        <v>453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Y449*Source!I230</f>
        <v>151.95002899999997</v>
      </c>
      <c r="CY449">
        <f>AD449</f>
        <v>8.9700000000000006</v>
      </c>
      <c r="CZ449">
        <f>AH449</f>
        <v>8.9700000000000006</v>
      </c>
      <c r="DA449">
        <f>AL449</f>
        <v>1</v>
      </c>
      <c r="DB449">
        <f>ROUND((ROUND(AT449*CZ449,2)*1.15),2)</f>
        <v>556</v>
      </c>
      <c r="DC449">
        <f>ROUND((ROUND(AT449*AG449,2)*1.15),2)</f>
        <v>0</v>
      </c>
    </row>
    <row r="450" spans="1:107" x14ac:dyDescent="0.2">
      <c r="A450">
        <f>ROW(Source!A230)</f>
        <v>230</v>
      </c>
      <c r="B450">
        <v>16697018</v>
      </c>
      <c r="C450">
        <v>16697959</v>
      </c>
      <c r="D450">
        <v>15430395</v>
      </c>
      <c r="E450">
        <v>1</v>
      </c>
      <c r="F450">
        <v>1</v>
      </c>
      <c r="G450">
        <v>1</v>
      </c>
      <c r="H450">
        <v>1</v>
      </c>
      <c r="I450" t="s">
        <v>1020</v>
      </c>
      <c r="J450" t="s">
        <v>6</v>
      </c>
      <c r="K450" t="s">
        <v>1021</v>
      </c>
      <c r="L450">
        <v>1191</v>
      </c>
      <c r="N450">
        <v>1013</v>
      </c>
      <c r="O450" t="s">
        <v>1010</v>
      </c>
      <c r="P450" t="s">
        <v>1010</v>
      </c>
      <c r="Q450">
        <v>1</v>
      </c>
      <c r="W450">
        <v>0</v>
      </c>
      <c r="X450">
        <v>-1417349443</v>
      </c>
      <c r="Y450">
        <v>0.18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0.18</v>
      </c>
      <c r="AU450" t="s">
        <v>6</v>
      </c>
      <c r="AV450">
        <v>2</v>
      </c>
      <c r="AW450">
        <v>2</v>
      </c>
      <c r="AX450">
        <v>16697969</v>
      </c>
      <c r="AY450">
        <v>1</v>
      </c>
      <c r="AZ450">
        <v>2048</v>
      </c>
      <c r="BA450">
        <v>454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Y450*Source!I230</f>
        <v>0.44125199999999998</v>
      </c>
      <c r="CY450">
        <f>AD450</f>
        <v>0</v>
      </c>
      <c r="CZ450">
        <f>AH450</f>
        <v>0</v>
      </c>
      <c r="DA450">
        <f>AL450</f>
        <v>1</v>
      </c>
      <c r="DB450">
        <f>ROUND(ROUND(AT450*CZ450,2),2)</f>
        <v>0</v>
      </c>
      <c r="DC450">
        <f>ROUND(ROUND(AT450*AG450,2),2)</f>
        <v>0</v>
      </c>
    </row>
    <row r="451" spans="1:107" x14ac:dyDescent="0.2">
      <c r="A451">
        <f>ROW(Source!A230)</f>
        <v>230</v>
      </c>
      <c r="B451">
        <v>16697018</v>
      </c>
      <c r="C451">
        <v>16697959</v>
      </c>
      <c r="D451">
        <v>15247974</v>
      </c>
      <c r="E451">
        <v>1</v>
      </c>
      <c r="F451">
        <v>1</v>
      </c>
      <c r="G451">
        <v>1</v>
      </c>
      <c r="H451">
        <v>2</v>
      </c>
      <c r="I451" t="s">
        <v>1022</v>
      </c>
      <c r="J451" t="s">
        <v>1023</v>
      </c>
      <c r="K451" t="s">
        <v>1024</v>
      </c>
      <c r="L451">
        <v>1368</v>
      </c>
      <c r="N451">
        <v>1011</v>
      </c>
      <c r="O451" t="s">
        <v>1014</v>
      </c>
      <c r="P451" t="s">
        <v>1014</v>
      </c>
      <c r="Q451">
        <v>1</v>
      </c>
      <c r="W451">
        <v>0</v>
      </c>
      <c r="X451">
        <v>1188625873</v>
      </c>
      <c r="Y451">
        <v>2.5000000000000001E-2</v>
      </c>
      <c r="AA451">
        <v>0</v>
      </c>
      <c r="AB451">
        <v>31.26</v>
      </c>
      <c r="AC451">
        <v>13.5</v>
      </c>
      <c r="AD451">
        <v>0</v>
      </c>
      <c r="AE451">
        <v>0</v>
      </c>
      <c r="AF451">
        <v>31.26</v>
      </c>
      <c r="AG451">
        <v>13.5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0.02</v>
      </c>
      <c r="AU451" t="s">
        <v>38</v>
      </c>
      <c r="AV451">
        <v>0</v>
      </c>
      <c r="AW451">
        <v>2</v>
      </c>
      <c r="AX451">
        <v>16697970</v>
      </c>
      <c r="AY451">
        <v>1</v>
      </c>
      <c r="AZ451">
        <v>0</v>
      </c>
      <c r="BA451">
        <v>455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Y451*Source!I230</f>
        <v>6.1285000000000006E-2</v>
      </c>
      <c r="CY451">
        <f>AB451</f>
        <v>31.26</v>
      </c>
      <c r="CZ451">
        <f>AF451</f>
        <v>31.26</v>
      </c>
      <c r="DA451">
        <f>AJ451</f>
        <v>1</v>
      </c>
      <c r="DB451">
        <f>ROUND((ROUND(AT451*CZ451,2)*1.25),2)</f>
        <v>0.79</v>
      </c>
      <c r="DC451">
        <f>ROUND((ROUND(AT451*AG451,2)*1.25),2)</f>
        <v>0.34</v>
      </c>
    </row>
    <row r="452" spans="1:107" x14ac:dyDescent="0.2">
      <c r="A452">
        <f>ROW(Source!A230)</f>
        <v>230</v>
      </c>
      <c r="B452">
        <v>16697018</v>
      </c>
      <c r="C452">
        <v>16697959</v>
      </c>
      <c r="D452">
        <v>15249073</v>
      </c>
      <c r="E452">
        <v>1</v>
      </c>
      <c r="F452">
        <v>1</v>
      </c>
      <c r="G452">
        <v>1</v>
      </c>
      <c r="H452">
        <v>2</v>
      </c>
      <c r="I452" t="s">
        <v>1033</v>
      </c>
      <c r="J452" t="s">
        <v>1034</v>
      </c>
      <c r="K452" t="s">
        <v>1035</v>
      </c>
      <c r="L452">
        <v>1368</v>
      </c>
      <c r="N452">
        <v>1011</v>
      </c>
      <c r="O452" t="s">
        <v>1014</v>
      </c>
      <c r="P452" t="s">
        <v>1014</v>
      </c>
      <c r="Q452">
        <v>1</v>
      </c>
      <c r="W452">
        <v>0</v>
      </c>
      <c r="X452">
        <v>1372534845</v>
      </c>
      <c r="Y452">
        <v>0.2</v>
      </c>
      <c r="AA452">
        <v>0</v>
      </c>
      <c r="AB452">
        <v>65.709999999999994</v>
      </c>
      <c r="AC452">
        <v>11.6</v>
      </c>
      <c r="AD452">
        <v>0</v>
      </c>
      <c r="AE452">
        <v>0</v>
      </c>
      <c r="AF452">
        <v>65.709999999999994</v>
      </c>
      <c r="AG452">
        <v>11.6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0.16</v>
      </c>
      <c r="AU452" t="s">
        <v>38</v>
      </c>
      <c r="AV452">
        <v>0</v>
      </c>
      <c r="AW452">
        <v>2</v>
      </c>
      <c r="AX452">
        <v>16697971</v>
      </c>
      <c r="AY452">
        <v>1</v>
      </c>
      <c r="AZ452">
        <v>0</v>
      </c>
      <c r="BA452">
        <v>456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Y452*Source!I230</f>
        <v>0.49028000000000005</v>
      </c>
      <c r="CY452">
        <f>AB452</f>
        <v>65.709999999999994</v>
      </c>
      <c r="CZ452">
        <f>AF452</f>
        <v>65.709999999999994</v>
      </c>
      <c r="DA452">
        <f>AJ452</f>
        <v>1</v>
      </c>
      <c r="DB452">
        <f>ROUND((ROUND(AT452*CZ452,2)*1.25),2)</f>
        <v>13.14</v>
      </c>
      <c r="DC452">
        <f>ROUND((ROUND(AT452*AG452,2)*1.25),2)</f>
        <v>2.33</v>
      </c>
    </row>
    <row r="453" spans="1:107" x14ac:dyDescent="0.2">
      <c r="A453">
        <f>ROW(Source!A230)</f>
        <v>230</v>
      </c>
      <c r="B453">
        <v>16697018</v>
      </c>
      <c r="C453">
        <v>16697959</v>
      </c>
      <c r="D453">
        <v>15170682</v>
      </c>
      <c r="E453">
        <v>1</v>
      </c>
      <c r="F453">
        <v>1</v>
      </c>
      <c r="G453">
        <v>1</v>
      </c>
      <c r="H453">
        <v>3</v>
      </c>
      <c r="I453" t="s">
        <v>1168</v>
      </c>
      <c r="J453" t="s">
        <v>1169</v>
      </c>
      <c r="K453" t="s">
        <v>1170</v>
      </c>
      <c r="L453">
        <v>1327</v>
      </c>
      <c r="N453">
        <v>1005</v>
      </c>
      <c r="O453" t="s">
        <v>36</v>
      </c>
      <c r="P453" t="s">
        <v>36</v>
      </c>
      <c r="Q453">
        <v>1</v>
      </c>
      <c r="W453">
        <v>0</v>
      </c>
      <c r="X453">
        <v>-1987926685</v>
      </c>
      <c r="Y453">
        <v>0.84</v>
      </c>
      <c r="AA453">
        <v>72.319999999999993</v>
      </c>
      <c r="AB453">
        <v>0</v>
      </c>
      <c r="AC453">
        <v>0</v>
      </c>
      <c r="AD453">
        <v>0</v>
      </c>
      <c r="AE453">
        <v>72.319999999999993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0.84</v>
      </c>
      <c r="AU453" t="s">
        <v>6</v>
      </c>
      <c r="AV453">
        <v>0</v>
      </c>
      <c r="AW453">
        <v>2</v>
      </c>
      <c r="AX453">
        <v>16697972</v>
      </c>
      <c r="AY453">
        <v>1</v>
      </c>
      <c r="AZ453">
        <v>0</v>
      </c>
      <c r="BA453">
        <v>457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Y453*Source!I230</f>
        <v>2.0591759999999999</v>
      </c>
      <c r="CY453">
        <f>AA453</f>
        <v>72.319999999999993</v>
      </c>
      <c r="CZ453">
        <f>AE453</f>
        <v>72.319999999999993</v>
      </c>
      <c r="DA453">
        <f>AI453</f>
        <v>1</v>
      </c>
      <c r="DB453">
        <f>ROUND(ROUND(AT453*CZ453,2),2)</f>
        <v>60.75</v>
      </c>
      <c r="DC453">
        <f>ROUND(ROUND(AT453*AG453,2),2)</f>
        <v>0</v>
      </c>
    </row>
    <row r="454" spans="1:107" x14ac:dyDescent="0.2">
      <c r="A454">
        <f>ROW(Source!A230)</f>
        <v>230</v>
      </c>
      <c r="B454">
        <v>16697018</v>
      </c>
      <c r="C454">
        <v>16697959</v>
      </c>
      <c r="D454">
        <v>15171018</v>
      </c>
      <c r="E454">
        <v>1</v>
      </c>
      <c r="F454">
        <v>1</v>
      </c>
      <c r="G454">
        <v>1</v>
      </c>
      <c r="H454">
        <v>3</v>
      </c>
      <c r="I454" t="s">
        <v>1145</v>
      </c>
      <c r="J454" t="s">
        <v>1146</v>
      </c>
      <c r="K454" t="s">
        <v>1147</v>
      </c>
      <c r="L454">
        <v>1346</v>
      </c>
      <c r="N454">
        <v>1009</v>
      </c>
      <c r="O454" t="s">
        <v>279</v>
      </c>
      <c r="P454" t="s">
        <v>279</v>
      </c>
      <c r="Q454">
        <v>1</v>
      </c>
      <c r="W454">
        <v>0</v>
      </c>
      <c r="X454">
        <v>813963326</v>
      </c>
      <c r="Y454">
        <v>0.31</v>
      </c>
      <c r="AA454">
        <v>1.82</v>
      </c>
      <c r="AB454">
        <v>0</v>
      </c>
      <c r="AC454">
        <v>0</v>
      </c>
      <c r="AD454">
        <v>0</v>
      </c>
      <c r="AE454">
        <v>1.82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0.31</v>
      </c>
      <c r="AU454" t="s">
        <v>6</v>
      </c>
      <c r="AV454">
        <v>0</v>
      </c>
      <c r="AW454">
        <v>2</v>
      </c>
      <c r="AX454">
        <v>16697973</v>
      </c>
      <c r="AY454">
        <v>1</v>
      </c>
      <c r="AZ454">
        <v>0</v>
      </c>
      <c r="BA454">
        <v>458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Y454*Source!I230</f>
        <v>0.759934</v>
      </c>
      <c r="CY454">
        <f>AA454</f>
        <v>1.82</v>
      </c>
      <c r="CZ454">
        <f>AE454</f>
        <v>1.82</v>
      </c>
      <c r="DA454">
        <f>AI454</f>
        <v>1</v>
      </c>
      <c r="DB454">
        <f>ROUND(ROUND(AT454*CZ454,2),2)</f>
        <v>0.56000000000000005</v>
      </c>
      <c r="DC454">
        <f>ROUND(ROUND(AT454*AG454,2),2)</f>
        <v>0</v>
      </c>
    </row>
    <row r="455" spans="1:107" x14ac:dyDescent="0.2">
      <c r="A455">
        <f>ROW(Source!A230)</f>
        <v>230</v>
      </c>
      <c r="B455">
        <v>16697018</v>
      </c>
      <c r="C455">
        <v>16697959</v>
      </c>
      <c r="D455">
        <v>15203252</v>
      </c>
      <c r="E455">
        <v>1</v>
      </c>
      <c r="F455">
        <v>1</v>
      </c>
      <c r="G455">
        <v>1</v>
      </c>
      <c r="H455">
        <v>3</v>
      </c>
      <c r="I455" t="s">
        <v>415</v>
      </c>
      <c r="J455" t="s">
        <v>417</v>
      </c>
      <c r="K455" t="s">
        <v>416</v>
      </c>
      <c r="L455">
        <v>1348</v>
      </c>
      <c r="N455">
        <v>1009</v>
      </c>
      <c r="O455" t="s">
        <v>26</v>
      </c>
      <c r="P455" t="s">
        <v>26</v>
      </c>
      <c r="Q455">
        <v>1000</v>
      </c>
      <c r="W455">
        <v>0</v>
      </c>
      <c r="X455">
        <v>1261407534</v>
      </c>
      <c r="Y455">
        <v>6.9000000000000006E-2</v>
      </c>
      <c r="AA455">
        <v>13287.69</v>
      </c>
      <c r="AB455">
        <v>0</v>
      </c>
      <c r="AC455">
        <v>0</v>
      </c>
      <c r="AD455">
        <v>0</v>
      </c>
      <c r="AE455">
        <v>13287.69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6</v>
      </c>
      <c r="AT455">
        <v>6.9000000000000006E-2</v>
      </c>
      <c r="AU455" t="s">
        <v>6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Y455*Source!I230</f>
        <v>0.16914660000000001</v>
      </c>
      <c r="CY455">
        <f>AA455</f>
        <v>13287.69</v>
      </c>
      <c r="CZ455">
        <f>AE455</f>
        <v>13287.69</v>
      </c>
      <c r="DA455">
        <f>AI455</f>
        <v>1</v>
      </c>
      <c r="DB455">
        <f>ROUND(ROUND(AT455*CZ455,2),2)</f>
        <v>916.85</v>
      </c>
      <c r="DC455">
        <f>ROUND(ROUND(AT455*AG455,2),2)</f>
        <v>0</v>
      </c>
    </row>
    <row r="456" spans="1:107" x14ac:dyDescent="0.2">
      <c r="A456">
        <f>ROW(Source!A230)</f>
        <v>230</v>
      </c>
      <c r="B456">
        <v>16697018</v>
      </c>
      <c r="C456">
        <v>16697959</v>
      </c>
      <c r="D456">
        <v>15204729</v>
      </c>
      <c r="E456">
        <v>1</v>
      </c>
      <c r="F456">
        <v>1</v>
      </c>
      <c r="G456">
        <v>1</v>
      </c>
      <c r="H456">
        <v>3</v>
      </c>
      <c r="I456" t="s">
        <v>1171</v>
      </c>
      <c r="J456" t="s">
        <v>1172</v>
      </c>
      <c r="K456" t="s">
        <v>1173</v>
      </c>
      <c r="L456">
        <v>1348</v>
      </c>
      <c r="N456">
        <v>1009</v>
      </c>
      <c r="O456" t="s">
        <v>26</v>
      </c>
      <c r="P456" t="s">
        <v>26</v>
      </c>
      <c r="Q456">
        <v>1000</v>
      </c>
      <c r="W456">
        <v>0</v>
      </c>
      <c r="X456">
        <v>-2084827333</v>
      </c>
      <c r="Y456">
        <v>5.5E-2</v>
      </c>
      <c r="AA456">
        <v>4294</v>
      </c>
      <c r="AB456">
        <v>0</v>
      </c>
      <c r="AC456">
        <v>0</v>
      </c>
      <c r="AD456">
        <v>0</v>
      </c>
      <c r="AE456">
        <v>4294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5.5E-2</v>
      </c>
      <c r="AU456" t="s">
        <v>6</v>
      </c>
      <c r="AV456">
        <v>0</v>
      </c>
      <c r="AW456">
        <v>2</v>
      </c>
      <c r="AX456">
        <v>16697975</v>
      </c>
      <c r="AY456">
        <v>1</v>
      </c>
      <c r="AZ456">
        <v>0</v>
      </c>
      <c r="BA456">
        <v>460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Y456*Source!I230</f>
        <v>0.134827</v>
      </c>
      <c r="CY456">
        <f>AA456</f>
        <v>4294</v>
      </c>
      <c r="CZ456">
        <f>AE456</f>
        <v>4294</v>
      </c>
      <c r="DA456">
        <f>AI456</f>
        <v>1</v>
      </c>
      <c r="DB456">
        <f>ROUND(ROUND(AT456*CZ456,2),2)</f>
        <v>236.17</v>
      </c>
      <c r="DC456">
        <f>ROUND(ROUND(AT456*AG456,2),2)</f>
        <v>0</v>
      </c>
    </row>
    <row r="457" spans="1:107" x14ac:dyDescent="0.2">
      <c r="A457">
        <f>ROW(Source!A231)</f>
        <v>231</v>
      </c>
      <c r="B457">
        <v>16697019</v>
      </c>
      <c r="C457">
        <v>16697959</v>
      </c>
      <c r="D457">
        <v>15435609</v>
      </c>
      <c r="E457">
        <v>1</v>
      </c>
      <c r="F457">
        <v>1</v>
      </c>
      <c r="G457">
        <v>1</v>
      </c>
      <c r="H457">
        <v>1</v>
      </c>
      <c r="I457" t="s">
        <v>1166</v>
      </c>
      <c r="J457" t="s">
        <v>6</v>
      </c>
      <c r="K457" t="s">
        <v>1167</v>
      </c>
      <c r="L457">
        <v>1191</v>
      </c>
      <c r="N457">
        <v>1013</v>
      </c>
      <c r="O457" t="s">
        <v>1010</v>
      </c>
      <c r="P457" t="s">
        <v>1010</v>
      </c>
      <c r="Q457">
        <v>1</v>
      </c>
      <c r="W457">
        <v>0</v>
      </c>
      <c r="X457">
        <v>-814890593</v>
      </c>
      <c r="Y457">
        <v>61.984999999999992</v>
      </c>
      <c r="AA457">
        <v>0</v>
      </c>
      <c r="AB457">
        <v>0</v>
      </c>
      <c r="AC457">
        <v>0</v>
      </c>
      <c r="AD457">
        <v>58.84</v>
      </c>
      <c r="AE457">
        <v>0</v>
      </c>
      <c r="AF457">
        <v>0</v>
      </c>
      <c r="AG457">
        <v>0</v>
      </c>
      <c r="AH457">
        <v>8.9700000000000006</v>
      </c>
      <c r="AI457">
        <v>1</v>
      </c>
      <c r="AJ457">
        <v>1</v>
      </c>
      <c r="AK457">
        <v>1</v>
      </c>
      <c r="AL457">
        <v>6.56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53.9</v>
      </c>
      <c r="AU457" t="s">
        <v>39</v>
      </c>
      <c r="AV457">
        <v>1</v>
      </c>
      <c r="AW457">
        <v>2</v>
      </c>
      <c r="AX457">
        <v>16697968</v>
      </c>
      <c r="AY457">
        <v>1</v>
      </c>
      <c r="AZ457">
        <v>0</v>
      </c>
      <c r="BA457">
        <v>461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Y457*Source!I231</f>
        <v>151.95002899999997</v>
      </c>
      <c r="CY457">
        <f>AD457</f>
        <v>58.84</v>
      </c>
      <c r="CZ457">
        <f>AH457</f>
        <v>8.9700000000000006</v>
      </c>
      <c r="DA457">
        <f>AL457</f>
        <v>6.56</v>
      </c>
      <c r="DB457">
        <f>ROUND((ROUND(AT457*CZ457,2)*1.15),2)</f>
        <v>556</v>
      </c>
      <c r="DC457">
        <f>ROUND((ROUND(AT457*AG457,2)*1.15),2)</f>
        <v>0</v>
      </c>
    </row>
    <row r="458" spans="1:107" x14ac:dyDescent="0.2">
      <c r="A458">
        <f>ROW(Source!A231)</f>
        <v>231</v>
      </c>
      <c r="B458">
        <v>16697019</v>
      </c>
      <c r="C458">
        <v>16697959</v>
      </c>
      <c r="D458">
        <v>15430395</v>
      </c>
      <c r="E458">
        <v>1</v>
      </c>
      <c r="F458">
        <v>1</v>
      </c>
      <c r="G458">
        <v>1</v>
      </c>
      <c r="H458">
        <v>1</v>
      </c>
      <c r="I458" t="s">
        <v>1020</v>
      </c>
      <c r="J458" t="s">
        <v>6</v>
      </c>
      <c r="K458" t="s">
        <v>1021</v>
      </c>
      <c r="L458">
        <v>1191</v>
      </c>
      <c r="N458">
        <v>1013</v>
      </c>
      <c r="O458" t="s">
        <v>1010</v>
      </c>
      <c r="P458" t="s">
        <v>1010</v>
      </c>
      <c r="Q458">
        <v>1</v>
      </c>
      <c r="W458">
        <v>0</v>
      </c>
      <c r="X458">
        <v>-1417349443</v>
      </c>
      <c r="Y458">
        <v>0.18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6.56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0.18</v>
      </c>
      <c r="AU458" t="s">
        <v>6</v>
      </c>
      <c r="AV458">
        <v>2</v>
      </c>
      <c r="AW458">
        <v>2</v>
      </c>
      <c r="AX458">
        <v>16697969</v>
      </c>
      <c r="AY458">
        <v>1</v>
      </c>
      <c r="AZ458">
        <v>2048</v>
      </c>
      <c r="BA458">
        <v>462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Y458*Source!I231</f>
        <v>0.44125199999999998</v>
      </c>
      <c r="CY458">
        <f>AD458</f>
        <v>0</v>
      </c>
      <c r="CZ458">
        <f>AH458</f>
        <v>0</v>
      </c>
      <c r="DA458">
        <f>AL458</f>
        <v>1</v>
      </c>
      <c r="DB458">
        <f>ROUND(ROUND(AT458*CZ458,2),2)</f>
        <v>0</v>
      </c>
      <c r="DC458">
        <f>ROUND(ROUND(AT458*AG458,2),2)</f>
        <v>0</v>
      </c>
    </row>
    <row r="459" spans="1:107" x14ac:dyDescent="0.2">
      <c r="A459">
        <f>ROW(Source!A231)</f>
        <v>231</v>
      </c>
      <c r="B459">
        <v>16697019</v>
      </c>
      <c r="C459">
        <v>16697959</v>
      </c>
      <c r="D459">
        <v>15247974</v>
      </c>
      <c r="E459">
        <v>1</v>
      </c>
      <c r="F459">
        <v>1</v>
      </c>
      <c r="G459">
        <v>1</v>
      </c>
      <c r="H459">
        <v>2</v>
      </c>
      <c r="I459" t="s">
        <v>1022</v>
      </c>
      <c r="J459" t="s">
        <v>1023</v>
      </c>
      <c r="K459" t="s">
        <v>1024</v>
      </c>
      <c r="L459">
        <v>1368</v>
      </c>
      <c r="N459">
        <v>1011</v>
      </c>
      <c r="O459" t="s">
        <v>1014</v>
      </c>
      <c r="P459" t="s">
        <v>1014</v>
      </c>
      <c r="Q459">
        <v>1</v>
      </c>
      <c r="W459">
        <v>0</v>
      </c>
      <c r="X459">
        <v>1188625873</v>
      </c>
      <c r="Y459">
        <v>2.5000000000000001E-2</v>
      </c>
      <c r="AA459">
        <v>0</v>
      </c>
      <c r="AB459">
        <v>205.07</v>
      </c>
      <c r="AC459">
        <v>13.5</v>
      </c>
      <c r="AD459">
        <v>0</v>
      </c>
      <c r="AE459">
        <v>0</v>
      </c>
      <c r="AF459">
        <v>31.26</v>
      </c>
      <c r="AG459">
        <v>13.5</v>
      </c>
      <c r="AH459">
        <v>0</v>
      </c>
      <c r="AI459">
        <v>1</v>
      </c>
      <c r="AJ459">
        <v>6.56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0.02</v>
      </c>
      <c r="AU459" t="s">
        <v>38</v>
      </c>
      <c r="AV459">
        <v>0</v>
      </c>
      <c r="AW459">
        <v>2</v>
      </c>
      <c r="AX459">
        <v>16697970</v>
      </c>
      <c r="AY459">
        <v>1</v>
      </c>
      <c r="AZ459">
        <v>0</v>
      </c>
      <c r="BA459">
        <v>463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Y459*Source!I231</f>
        <v>6.1285000000000006E-2</v>
      </c>
      <c r="CY459">
        <f>AB459</f>
        <v>205.07</v>
      </c>
      <c r="CZ459">
        <f>AF459</f>
        <v>31.26</v>
      </c>
      <c r="DA459">
        <f>AJ459</f>
        <v>6.56</v>
      </c>
      <c r="DB459">
        <f>ROUND((ROUND(AT459*CZ459,2)*1.25),2)</f>
        <v>0.79</v>
      </c>
      <c r="DC459">
        <f>ROUND((ROUND(AT459*AG459,2)*1.25),2)</f>
        <v>0.34</v>
      </c>
    </row>
    <row r="460" spans="1:107" x14ac:dyDescent="0.2">
      <c r="A460">
        <f>ROW(Source!A231)</f>
        <v>231</v>
      </c>
      <c r="B460">
        <v>16697019</v>
      </c>
      <c r="C460">
        <v>16697959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1033</v>
      </c>
      <c r="J460" t="s">
        <v>1034</v>
      </c>
      <c r="K460" t="s">
        <v>1035</v>
      </c>
      <c r="L460">
        <v>1368</v>
      </c>
      <c r="N460">
        <v>1011</v>
      </c>
      <c r="O460" t="s">
        <v>1014</v>
      </c>
      <c r="P460" t="s">
        <v>1014</v>
      </c>
      <c r="Q460">
        <v>1</v>
      </c>
      <c r="W460">
        <v>0</v>
      </c>
      <c r="X460">
        <v>1372534845</v>
      </c>
      <c r="Y460">
        <v>0.2</v>
      </c>
      <c r="AA460">
        <v>0</v>
      </c>
      <c r="AB460">
        <v>431.06</v>
      </c>
      <c r="AC460">
        <v>11.6</v>
      </c>
      <c r="AD460">
        <v>0</v>
      </c>
      <c r="AE460">
        <v>0</v>
      </c>
      <c r="AF460">
        <v>65.709999999999994</v>
      </c>
      <c r="AG460">
        <v>11.6</v>
      </c>
      <c r="AH460">
        <v>0</v>
      </c>
      <c r="AI460">
        <v>1</v>
      </c>
      <c r="AJ460">
        <v>6.56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0.16</v>
      </c>
      <c r="AU460" t="s">
        <v>38</v>
      </c>
      <c r="AV460">
        <v>0</v>
      </c>
      <c r="AW460">
        <v>2</v>
      </c>
      <c r="AX460">
        <v>16697971</v>
      </c>
      <c r="AY460">
        <v>1</v>
      </c>
      <c r="AZ460">
        <v>0</v>
      </c>
      <c r="BA460">
        <v>464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Y460*Source!I231</f>
        <v>0.49028000000000005</v>
      </c>
      <c r="CY460">
        <f>AB460</f>
        <v>431.06</v>
      </c>
      <c r="CZ460">
        <f>AF460</f>
        <v>65.709999999999994</v>
      </c>
      <c r="DA460">
        <f>AJ460</f>
        <v>6.56</v>
      </c>
      <c r="DB460">
        <f>ROUND((ROUND(AT460*CZ460,2)*1.25),2)</f>
        <v>13.14</v>
      </c>
      <c r="DC460">
        <f>ROUND((ROUND(AT460*AG460,2)*1.25),2)</f>
        <v>2.33</v>
      </c>
    </row>
    <row r="461" spans="1:107" x14ac:dyDescent="0.2">
      <c r="A461">
        <f>ROW(Source!A231)</f>
        <v>231</v>
      </c>
      <c r="B461">
        <v>16697019</v>
      </c>
      <c r="C461">
        <v>16697959</v>
      </c>
      <c r="D461">
        <v>15170682</v>
      </c>
      <c r="E461">
        <v>1</v>
      </c>
      <c r="F461">
        <v>1</v>
      </c>
      <c r="G461">
        <v>1</v>
      </c>
      <c r="H461">
        <v>3</v>
      </c>
      <c r="I461" t="s">
        <v>1168</v>
      </c>
      <c r="J461" t="s">
        <v>1169</v>
      </c>
      <c r="K461" t="s">
        <v>1170</v>
      </c>
      <c r="L461">
        <v>1327</v>
      </c>
      <c r="N461">
        <v>1005</v>
      </c>
      <c r="O461" t="s">
        <v>36</v>
      </c>
      <c r="P461" t="s">
        <v>36</v>
      </c>
      <c r="Q461">
        <v>1</v>
      </c>
      <c r="W461">
        <v>0</v>
      </c>
      <c r="X461">
        <v>-1987926685</v>
      </c>
      <c r="Y461">
        <v>0.84</v>
      </c>
      <c r="AA461">
        <v>474.42</v>
      </c>
      <c r="AB461">
        <v>0</v>
      </c>
      <c r="AC461">
        <v>0</v>
      </c>
      <c r="AD461">
        <v>0</v>
      </c>
      <c r="AE461">
        <v>72.319999999999993</v>
      </c>
      <c r="AF461">
        <v>0</v>
      </c>
      <c r="AG461">
        <v>0</v>
      </c>
      <c r="AH461">
        <v>0</v>
      </c>
      <c r="AI461">
        <v>6.56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0.84</v>
      </c>
      <c r="AU461" t="s">
        <v>6</v>
      </c>
      <c r="AV461">
        <v>0</v>
      </c>
      <c r="AW461">
        <v>2</v>
      </c>
      <c r="AX461">
        <v>16697972</v>
      </c>
      <c r="AY461">
        <v>1</v>
      </c>
      <c r="AZ461">
        <v>0</v>
      </c>
      <c r="BA461">
        <v>465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Y461*Source!I231</f>
        <v>2.0591759999999999</v>
      </c>
      <c r="CY461">
        <f>AA461</f>
        <v>474.42</v>
      </c>
      <c r="CZ461">
        <f>AE461</f>
        <v>72.319999999999993</v>
      </c>
      <c r="DA461">
        <f>AI461</f>
        <v>6.56</v>
      </c>
      <c r="DB461">
        <f>ROUND(ROUND(AT461*CZ461,2),2)</f>
        <v>60.75</v>
      </c>
      <c r="DC461">
        <f>ROUND(ROUND(AT461*AG461,2),2)</f>
        <v>0</v>
      </c>
    </row>
    <row r="462" spans="1:107" x14ac:dyDescent="0.2">
      <c r="A462">
        <f>ROW(Source!A231)</f>
        <v>231</v>
      </c>
      <c r="B462">
        <v>16697019</v>
      </c>
      <c r="C462">
        <v>16697959</v>
      </c>
      <c r="D462">
        <v>15171018</v>
      </c>
      <c r="E462">
        <v>1</v>
      </c>
      <c r="F462">
        <v>1</v>
      </c>
      <c r="G462">
        <v>1</v>
      </c>
      <c r="H462">
        <v>3</v>
      </c>
      <c r="I462" t="s">
        <v>1145</v>
      </c>
      <c r="J462" t="s">
        <v>1146</v>
      </c>
      <c r="K462" t="s">
        <v>1147</v>
      </c>
      <c r="L462">
        <v>1346</v>
      </c>
      <c r="N462">
        <v>1009</v>
      </c>
      <c r="O462" t="s">
        <v>279</v>
      </c>
      <c r="P462" t="s">
        <v>279</v>
      </c>
      <c r="Q462">
        <v>1</v>
      </c>
      <c r="W462">
        <v>0</v>
      </c>
      <c r="X462">
        <v>813963326</v>
      </c>
      <c r="Y462">
        <v>0.31</v>
      </c>
      <c r="AA462">
        <v>11.94</v>
      </c>
      <c r="AB462">
        <v>0</v>
      </c>
      <c r="AC462">
        <v>0</v>
      </c>
      <c r="AD462">
        <v>0</v>
      </c>
      <c r="AE462">
        <v>1.82</v>
      </c>
      <c r="AF462">
        <v>0</v>
      </c>
      <c r="AG462">
        <v>0</v>
      </c>
      <c r="AH462">
        <v>0</v>
      </c>
      <c r="AI462">
        <v>6.56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0.31</v>
      </c>
      <c r="AU462" t="s">
        <v>6</v>
      </c>
      <c r="AV462">
        <v>0</v>
      </c>
      <c r="AW462">
        <v>2</v>
      </c>
      <c r="AX462">
        <v>16697973</v>
      </c>
      <c r="AY462">
        <v>1</v>
      </c>
      <c r="AZ462">
        <v>0</v>
      </c>
      <c r="BA462">
        <v>466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Y462*Source!I231</f>
        <v>0.759934</v>
      </c>
      <c r="CY462">
        <f>AA462</f>
        <v>11.94</v>
      </c>
      <c r="CZ462">
        <f>AE462</f>
        <v>1.82</v>
      </c>
      <c r="DA462">
        <f>AI462</f>
        <v>6.56</v>
      </c>
      <c r="DB462">
        <f>ROUND(ROUND(AT462*CZ462,2),2)</f>
        <v>0.56000000000000005</v>
      </c>
      <c r="DC462">
        <f>ROUND(ROUND(AT462*AG462,2),2)</f>
        <v>0</v>
      </c>
    </row>
    <row r="463" spans="1:107" x14ac:dyDescent="0.2">
      <c r="A463">
        <f>ROW(Source!A231)</f>
        <v>231</v>
      </c>
      <c r="B463">
        <v>16697019</v>
      </c>
      <c r="C463">
        <v>16697959</v>
      </c>
      <c r="D463">
        <v>15203252</v>
      </c>
      <c r="E463">
        <v>1</v>
      </c>
      <c r="F463">
        <v>1</v>
      </c>
      <c r="G463">
        <v>1</v>
      </c>
      <c r="H463">
        <v>3</v>
      </c>
      <c r="I463" t="s">
        <v>415</v>
      </c>
      <c r="J463" t="s">
        <v>417</v>
      </c>
      <c r="K463" t="s">
        <v>416</v>
      </c>
      <c r="L463">
        <v>1348</v>
      </c>
      <c r="N463">
        <v>1009</v>
      </c>
      <c r="O463" t="s">
        <v>26</v>
      </c>
      <c r="P463" t="s">
        <v>26</v>
      </c>
      <c r="Q463">
        <v>1000</v>
      </c>
      <c r="W463">
        <v>0</v>
      </c>
      <c r="X463">
        <v>1261407534</v>
      </c>
      <c r="Y463">
        <v>6.9000000000000006E-2</v>
      </c>
      <c r="AA463">
        <v>87167.25</v>
      </c>
      <c r="AB463">
        <v>0</v>
      </c>
      <c r="AC463">
        <v>0</v>
      </c>
      <c r="AD463">
        <v>0</v>
      </c>
      <c r="AE463">
        <v>13287.69</v>
      </c>
      <c r="AF463">
        <v>0</v>
      </c>
      <c r="AG463">
        <v>0</v>
      </c>
      <c r="AH463">
        <v>0</v>
      </c>
      <c r="AI463">
        <v>6.56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</v>
      </c>
      <c r="AT463">
        <v>6.9000000000000006E-2</v>
      </c>
      <c r="AU463" t="s">
        <v>6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Y463*Source!I231</f>
        <v>0.16914660000000001</v>
      </c>
      <c r="CY463">
        <f>AA463</f>
        <v>87167.25</v>
      </c>
      <c r="CZ463">
        <f>AE463</f>
        <v>13287.69</v>
      </c>
      <c r="DA463">
        <f>AI463</f>
        <v>6.56</v>
      </c>
      <c r="DB463">
        <f>ROUND(ROUND(AT463*CZ463,2),2)</f>
        <v>916.85</v>
      </c>
      <c r="DC463">
        <f>ROUND(ROUND(AT463*AG463,2),2)</f>
        <v>0</v>
      </c>
    </row>
    <row r="464" spans="1:107" x14ac:dyDescent="0.2">
      <c r="A464">
        <f>ROW(Source!A231)</f>
        <v>231</v>
      </c>
      <c r="B464">
        <v>16697019</v>
      </c>
      <c r="C464">
        <v>16697959</v>
      </c>
      <c r="D464">
        <v>15204729</v>
      </c>
      <c r="E464">
        <v>1</v>
      </c>
      <c r="F464">
        <v>1</v>
      </c>
      <c r="G464">
        <v>1</v>
      </c>
      <c r="H464">
        <v>3</v>
      </c>
      <c r="I464" t="s">
        <v>1171</v>
      </c>
      <c r="J464" t="s">
        <v>1172</v>
      </c>
      <c r="K464" t="s">
        <v>1173</v>
      </c>
      <c r="L464">
        <v>1348</v>
      </c>
      <c r="N464">
        <v>1009</v>
      </c>
      <c r="O464" t="s">
        <v>26</v>
      </c>
      <c r="P464" t="s">
        <v>26</v>
      </c>
      <c r="Q464">
        <v>1000</v>
      </c>
      <c r="W464">
        <v>0</v>
      </c>
      <c r="X464">
        <v>-2084827333</v>
      </c>
      <c r="Y464">
        <v>5.5E-2</v>
      </c>
      <c r="AA464">
        <v>28168.639999999999</v>
      </c>
      <c r="AB464">
        <v>0</v>
      </c>
      <c r="AC464">
        <v>0</v>
      </c>
      <c r="AD464">
        <v>0</v>
      </c>
      <c r="AE464">
        <v>4294</v>
      </c>
      <c r="AF464">
        <v>0</v>
      </c>
      <c r="AG464">
        <v>0</v>
      </c>
      <c r="AH464">
        <v>0</v>
      </c>
      <c r="AI464">
        <v>6.56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5.5E-2</v>
      </c>
      <c r="AU464" t="s">
        <v>6</v>
      </c>
      <c r="AV464">
        <v>0</v>
      </c>
      <c r="AW464">
        <v>2</v>
      </c>
      <c r="AX464">
        <v>16697975</v>
      </c>
      <c r="AY464">
        <v>1</v>
      </c>
      <c r="AZ464">
        <v>0</v>
      </c>
      <c r="BA464">
        <v>468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Y464*Source!I231</f>
        <v>0.134827</v>
      </c>
      <c r="CY464">
        <f>AA464</f>
        <v>28168.639999999999</v>
      </c>
      <c r="CZ464">
        <f>AE464</f>
        <v>4294</v>
      </c>
      <c r="DA464">
        <f>AI464</f>
        <v>6.56</v>
      </c>
      <c r="DB464">
        <f>ROUND(ROUND(AT464*CZ464,2),2)</f>
        <v>236.17</v>
      </c>
      <c r="DC464">
        <f>ROUND(ROUND(AT464*AG464,2),2)</f>
        <v>0</v>
      </c>
    </row>
    <row r="465" spans="1:107" x14ac:dyDescent="0.2">
      <c r="A465">
        <f>ROW(Source!A234)</f>
        <v>234</v>
      </c>
      <c r="B465">
        <v>16697018</v>
      </c>
      <c r="C465">
        <v>16697977</v>
      </c>
      <c r="D465">
        <v>15435609</v>
      </c>
      <c r="E465">
        <v>1</v>
      </c>
      <c r="F465">
        <v>1</v>
      </c>
      <c r="G465">
        <v>1</v>
      </c>
      <c r="H465">
        <v>1</v>
      </c>
      <c r="I465" t="s">
        <v>1166</v>
      </c>
      <c r="J465" t="s">
        <v>6</v>
      </c>
      <c r="K465" t="s">
        <v>1167</v>
      </c>
      <c r="L465">
        <v>1191</v>
      </c>
      <c r="N465">
        <v>1013</v>
      </c>
      <c r="O465" t="s">
        <v>1010</v>
      </c>
      <c r="P465" t="s">
        <v>1010</v>
      </c>
      <c r="Q465">
        <v>1</v>
      </c>
      <c r="W465">
        <v>0</v>
      </c>
      <c r="X465">
        <v>-814890593</v>
      </c>
      <c r="Y465">
        <v>49.334999999999994</v>
      </c>
      <c r="AA465">
        <v>0</v>
      </c>
      <c r="AB465">
        <v>0</v>
      </c>
      <c r="AC465">
        <v>0</v>
      </c>
      <c r="AD465">
        <v>8.9700000000000006</v>
      </c>
      <c r="AE465">
        <v>0</v>
      </c>
      <c r="AF465">
        <v>0</v>
      </c>
      <c r="AG465">
        <v>0</v>
      </c>
      <c r="AH465">
        <v>8.9700000000000006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42.9</v>
      </c>
      <c r="AU465" t="s">
        <v>39</v>
      </c>
      <c r="AV465">
        <v>1</v>
      </c>
      <c r="AW465">
        <v>2</v>
      </c>
      <c r="AX465">
        <v>16697986</v>
      </c>
      <c r="AY465">
        <v>1</v>
      </c>
      <c r="AZ465">
        <v>0</v>
      </c>
      <c r="BA465">
        <v>469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Y465*Source!I234</f>
        <v>167.69953199999998</v>
      </c>
      <c r="CY465">
        <f>AD465</f>
        <v>8.9700000000000006</v>
      </c>
      <c r="CZ465">
        <f>AH465</f>
        <v>8.9700000000000006</v>
      </c>
      <c r="DA465">
        <f>AL465</f>
        <v>1</v>
      </c>
      <c r="DB465">
        <f>ROUND((ROUND(AT465*CZ465,2)*1.15),2)</f>
        <v>442.53</v>
      </c>
      <c r="DC465">
        <f>ROUND((ROUND(AT465*AG465,2)*1.15),2)</f>
        <v>0</v>
      </c>
    </row>
    <row r="466" spans="1:107" x14ac:dyDescent="0.2">
      <c r="A466">
        <f>ROW(Source!A234)</f>
        <v>234</v>
      </c>
      <c r="B466">
        <v>16697018</v>
      </c>
      <c r="C466">
        <v>16697977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1020</v>
      </c>
      <c r="J466" t="s">
        <v>6</v>
      </c>
      <c r="K466" t="s">
        <v>1021</v>
      </c>
      <c r="L466">
        <v>1191</v>
      </c>
      <c r="N466">
        <v>1013</v>
      </c>
      <c r="O466" t="s">
        <v>1010</v>
      </c>
      <c r="P466" t="s">
        <v>1010</v>
      </c>
      <c r="Q466">
        <v>1</v>
      </c>
      <c r="W466">
        <v>0</v>
      </c>
      <c r="X466">
        <v>-1417349443</v>
      </c>
      <c r="Y466">
        <v>0.17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0.17</v>
      </c>
      <c r="AU466" t="s">
        <v>6</v>
      </c>
      <c r="AV466">
        <v>2</v>
      </c>
      <c r="AW466">
        <v>2</v>
      </c>
      <c r="AX466">
        <v>16697987</v>
      </c>
      <c r="AY466">
        <v>1</v>
      </c>
      <c r="AZ466">
        <v>2048</v>
      </c>
      <c r="BA466">
        <v>470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Y466*Source!I234</f>
        <v>0.57786400000000004</v>
      </c>
      <c r="CY466">
        <f>AD466</f>
        <v>0</v>
      </c>
      <c r="CZ466">
        <f>AH466</f>
        <v>0</v>
      </c>
      <c r="DA466">
        <f>AL466</f>
        <v>1</v>
      </c>
      <c r="DB466">
        <f>ROUND(ROUND(AT466*CZ466,2),2)</f>
        <v>0</v>
      </c>
      <c r="DC466">
        <f>ROUND(ROUND(AT466*AG466,2),2)</f>
        <v>0</v>
      </c>
    </row>
    <row r="467" spans="1:107" x14ac:dyDescent="0.2">
      <c r="A467">
        <f>ROW(Source!A234)</f>
        <v>234</v>
      </c>
      <c r="B467">
        <v>16697018</v>
      </c>
      <c r="C467">
        <v>16697977</v>
      </c>
      <c r="D467">
        <v>15247974</v>
      </c>
      <c r="E467">
        <v>1</v>
      </c>
      <c r="F467">
        <v>1</v>
      </c>
      <c r="G467">
        <v>1</v>
      </c>
      <c r="H467">
        <v>2</v>
      </c>
      <c r="I467" t="s">
        <v>1022</v>
      </c>
      <c r="J467" t="s">
        <v>1023</v>
      </c>
      <c r="K467" t="s">
        <v>1024</v>
      </c>
      <c r="L467">
        <v>1368</v>
      </c>
      <c r="N467">
        <v>1011</v>
      </c>
      <c r="O467" t="s">
        <v>1014</v>
      </c>
      <c r="P467" t="s">
        <v>1014</v>
      </c>
      <c r="Q467">
        <v>1</v>
      </c>
      <c r="W467">
        <v>0</v>
      </c>
      <c r="X467">
        <v>1188625873</v>
      </c>
      <c r="Y467">
        <v>2.5000000000000001E-2</v>
      </c>
      <c r="AA467">
        <v>0</v>
      </c>
      <c r="AB467">
        <v>31.26</v>
      </c>
      <c r="AC467">
        <v>13.5</v>
      </c>
      <c r="AD467">
        <v>0</v>
      </c>
      <c r="AE467">
        <v>0</v>
      </c>
      <c r="AF467">
        <v>31.26</v>
      </c>
      <c r="AG467">
        <v>13.5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6</v>
      </c>
      <c r="AT467">
        <v>0.02</v>
      </c>
      <c r="AU467" t="s">
        <v>38</v>
      </c>
      <c r="AV467">
        <v>0</v>
      </c>
      <c r="AW467">
        <v>2</v>
      </c>
      <c r="AX467">
        <v>16697988</v>
      </c>
      <c r="AY467">
        <v>1</v>
      </c>
      <c r="AZ467">
        <v>0</v>
      </c>
      <c r="BA467">
        <v>471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Y467*Source!I234</f>
        <v>8.498E-2</v>
      </c>
      <c r="CY467">
        <f>AB467</f>
        <v>31.26</v>
      </c>
      <c r="CZ467">
        <f>AF467</f>
        <v>31.26</v>
      </c>
      <c r="DA467">
        <f>AJ467</f>
        <v>1</v>
      </c>
      <c r="DB467">
        <f>ROUND((ROUND(AT467*CZ467,2)*1.25),2)</f>
        <v>0.79</v>
      </c>
      <c r="DC467">
        <f>ROUND((ROUND(AT467*AG467,2)*1.25),2)</f>
        <v>0.34</v>
      </c>
    </row>
    <row r="468" spans="1:107" x14ac:dyDescent="0.2">
      <c r="A468">
        <f>ROW(Source!A234)</f>
        <v>234</v>
      </c>
      <c r="B468">
        <v>16697018</v>
      </c>
      <c r="C468">
        <v>16697977</v>
      </c>
      <c r="D468">
        <v>15249073</v>
      </c>
      <c r="E468">
        <v>1</v>
      </c>
      <c r="F468">
        <v>1</v>
      </c>
      <c r="G468">
        <v>1</v>
      </c>
      <c r="H468">
        <v>2</v>
      </c>
      <c r="I468" t="s">
        <v>1033</v>
      </c>
      <c r="J468" t="s">
        <v>1034</v>
      </c>
      <c r="K468" t="s">
        <v>1035</v>
      </c>
      <c r="L468">
        <v>1368</v>
      </c>
      <c r="N468">
        <v>1011</v>
      </c>
      <c r="O468" t="s">
        <v>1014</v>
      </c>
      <c r="P468" t="s">
        <v>1014</v>
      </c>
      <c r="Q468">
        <v>1</v>
      </c>
      <c r="W468">
        <v>0</v>
      </c>
      <c r="X468">
        <v>1372534845</v>
      </c>
      <c r="Y468">
        <v>0.1875</v>
      </c>
      <c r="AA468">
        <v>0</v>
      </c>
      <c r="AB468">
        <v>65.709999999999994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0.15</v>
      </c>
      <c r="AU468" t="s">
        <v>38</v>
      </c>
      <c r="AV468">
        <v>0</v>
      </c>
      <c r="AW468">
        <v>2</v>
      </c>
      <c r="AX468">
        <v>16697989</v>
      </c>
      <c r="AY468">
        <v>1</v>
      </c>
      <c r="AZ468">
        <v>0</v>
      </c>
      <c r="BA468">
        <v>472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Y468*Source!I234</f>
        <v>0.63734999999999997</v>
      </c>
      <c r="CY468">
        <f>AB468</f>
        <v>65.709999999999994</v>
      </c>
      <c r="CZ468">
        <f>AF468</f>
        <v>65.709999999999994</v>
      </c>
      <c r="DA468">
        <f>AJ468</f>
        <v>1</v>
      </c>
      <c r="DB468">
        <f>ROUND((ROUND(AT468*CZ468,2)*1.25),2)</f>
        <v>12.33</v>
      </c>
      <c r="DC468">
        <f>ROUND((ROUND(AT468*AG468,2)*1.25),2)</f>
        <v>2.1800000000000002</v>
      </c>
    </row>
    <row r="469" spans="1:107" x14ac:dyDescent="0.2">
      <c r="A469">
        <f>ROW(Source!A234)</f>
        <v>234</v>
      </c>
      <c r="B469">
        <v>16697018</v>
      </c>
      <c r="C469">
        <v>16697977</v>
      </c>
      <c r="D469">
        <v>15170682</v>
      </c>
      <c r="E469">
        <v>1</v>
      </c>
      <c r="F469">
        <v>1</v>
      </c>
      <c r="G469">
        <v>1</v>
      </c>
      <c r="H469">
        <v>3</v>
      </c>
      <c r="I469" t="s">
        <v>1168</v>
      </c>
      <c r="J469" t="s">
        <v>1169</v>
      </c>
      <c r="K469" t="s">
        <v>1170</v>
      </c>
      <c r="L469">
        <v>1327</v>
      </c>
      <c r="N469">
        <v>1005</v>
      </c>
      <c r="O469" t="s">
        <v>36</v>
      </c>
      <c r="P469" t="s">
        <v>36</v>
      </c>
      <c r="Q469">
        <v>1</v>
      </c>
      <c r="W469">
        <v>0</v>
      </c>
      <c r="X469">
        <v>-1987926685</v>
      </c>
      <c r="Y469">
        <v>0.84</v>
      </c>
      <c r="AA469">
        <v>72.319999999999993</v>
      </c>
      <c r="AB469">
        <v>0</v>
      </c>
      <c r="AC469">
        <v>0</v>
      </c>
      <c r="AD469">
        <v>0</v>
      </c>
      <c r="AE469">
        <v>72.319999999999993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0.84</v>
      </c>
      <c r="AU469" t="s">
        <v>6</v>
      </c>
      <c r="AV469">
        <v>0</v>
      </c>
      <c r="AW469">
        <v>2</v>
      </c>
      <c r="AX469">
        <v>16697990</v>
      </c>
      <c r="AY469">
        <v>1</v>
      </c>
      <c r="AZ469">
        <v>0</v>
      </c>
      <c r="BA469">
        <v>473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Y469*Source!I234</f>
        <v>2.8553280000000001</v>
      </c>
      <c r="CY469">
        <f>AA469</f>
        <v>72.319999999999993</v>
      </c>
      <c r="CZ469">
        <f>AE469</f>
        <v>72.319999999999993</v>
      </c>
      <c r="DA469">
        <f>AI469</f>
        <v>1</v>
      </c>
      <c r="DB469">
        <f>ROUND(ROUND(AT469*CZ469,2),2)</f>
        <v>60.75</v>
      </c>
      <c r="DC469">
        <f>ROUND(ROUND(AT469*AG469,2),2)</f>
        <v>0</v>
      </c>
    </row>
    <row r="470" spans="1:107" x14ac:dyDescent="0.2">
      <c r="A470">
        <f>ROW(Source!A234)</f>
        <v>234</v>
      </c>
      <c r="B470">
        <v>16697018</v>
      </c>
      <c r="C470">
        <v>16697977</v>
      </c>
      <c r="D470">
        <v>15171018</v>
      </c>
      <c r="E470">
        <v>1</v>
      </c>
      <c r="F470">
        <v>1</v>
      </c>
      <c r="G470">
        <v>1</v>
      </c>
      <c r="H470">
        <v>3</v>
      </c>
      <c r="I470" t="s">
        <v>1145</v>
      </c>
      <c r="J470" t="s">
        <v>1146</v>
      </c>
      <c r="K470" t="s">
        <v>1147</v>
      </c>
      <c r="L470">
        <v>1346</v>
      </c>
      <c r="N470">
        <v>1009</v>
      </c>
      <c r="O470" t="s">
        <v>279</v>
      </c>
      <c r="P470" t="s">
        <v>279</v>
      </c>
      <c r="Q470">
        <v>1</v>
      </c>
      <c r="W470">
        <v>0</v>
      </c>
      <c r="X470">
        <v>813963326</v>
      </c>
      <c r="Y470">
        <v>0.31</v>
      </c>
      <c r="AA470">
        <v>1.82</v>
      </c>
      <c r="AB470">
        <v>0</v>
      </c>
      <c r="AC470">
        <v>0</v>
      </c>
      <c r="AD470">
        <v>0</v>
      </c>
      <c r="AE470">
        <v>1.82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0.31</v>
      </c>
      <c r="AU470" t="s">
        <v>6</v>
      </c>
      <c r="AV470">
        <v>0</v>
      </c>
      <c r="AW470">
        <v>2</v>
      </c>
      <c r="AX470">
        <v>16697991</v>
      </c>
      <c r="AY470">
        <v>1</v>
      </c>
      <c r="AZ470">
        <v>0</v>
      </c>
      <c r="BA470">
        <v>474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Y470*Source!I234</f>
        <v>1.053752</v>
      </c>
      <c r="CY470">
        <f>AA470</f>
        <v>1.82</v>
      </c>
      <c r="CZ470">
        <f>AE470</f>
        <v>1.82</v>
      </c>
      <c r="DA470">
        <f>AI470</f>
        <v>1</v>
      </c>
      <c r="DB470">
        <f>ROUND(ROUND(AT470*CZ470,2),2)</f>
        <v>0.56000000000000005</v>
      </c>
      <c r="DC470">
        <f>ROUND(ROUND(AT470*AG470,2),2)</f>
        <v>0</v>
      </c>
    </row>
    <row r="471" spans="1:107" x14ac:dyDescent="0.2">
      <c r="A471">
        <f>ROW(Source!A234)</f>
        <v>234</v>
      </c>
      <c r="B471">
        <v>16697018</v>
      </c>
      <c r="C471">
        <v>16697977</v>
      </c>
      <c r="D471">
        <v>15203252</v>
      </c>
      <c r="E471">
        <v>1</v>
      </c>
      <c r="F471">
        <v>1</v>
      </c>
      <c r="G471">
        <v>1</v>
      </c>
      <c r="H471">
        <v>3</v>
      </c>
      <c r="I471" t="s">
        <v>415</v>
      </c>
      <c r="J471" t="s">
        <v>417</v>
      </c>
      <c r="K471" t="s">
        <v>416</v>
      </c>
      <c r="L471">
        <v>1348</v>
      </c>
      <c r="N471">
        <v>1009</v>
      </c>
      <c r="O471" t="s">
        <v>26</v>
      </c>
      <c r="P471" t="s">
        <v>26</v>
      </c>
      <c r="Q471">
        <v>1000</v>
      </c>
      <c r="W471">
        <v>0</v>
      </c>
      <c r="X471">
        <v>1261407534</v>
      </c>
      <c r="Y471">
        <v>6.3E-2</v>
      </c>
      <c r="AA471">
        <v>13287.69</v>
      </c>
      <c r="AB471">
        <v>0</v>
      </c>
      <c r="AC471">
        <v>0</v>
      </c>
      <c r="AD471">
        <v>0</v>
      </c>
      <c r="AE471">
        <v>13287.69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6</v>
      </c>
      <c r="AT471">
        <v>6.3E-2</v>
      </c>
      <c r="AU471" t="s">
        <v>6</v>
      </c>
      <c r="AV471">
        <v>0</v>
      </c>
      <c r="AW471">
        <v>1</v>
      </c>
      <c r="AX471">
        <v>-1</v>
      </c>
      <c r="AY471">
        <v>0</v>
      </c>
      <c r="AZ471">
        <v>0</v>
      </c>
      <c r="BA471" t="s">
        <v>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Y471*Source!I234</f>
        <v>0.2141496</v>
      </c>
      <c r="CY471">
        <f>AA471</f>
        <v>13287.69</v>
      </c>
      <c r="CZ471">
        <f>AE471</f>
        <v>13287.69</v>
      </c>
      <c r="DA471">
        <f>AI471</f>
        <v>1</v>
      </c>
      <c r="DB471">
        <f>ROUND(ROUND(AT471*CZ471,2),2)</f>
        <v>837.12</v>
      </c>
      <c r="DC471">
        <f>ROUND(ROUND(AT471*AG471,2),2)</f>
        <v>0</v>
      </c>
    </row>
    <row r="472" spans="1:107" x14ac:dyDescent="0.2">
      <c r="A472">
        <f>ROW(Source!A234)</f>
        <v>234</v>
      </c>
      <c r="B472">
        <v>16697018</v>
      </c>
      <c r="C472">
        <v>16697977</v>
      </c>
      <c r="D472">
        <v>15204729</v>
      </c>
      <c r="E472">
        <v>1</v>
      </c>
      <c r="F472">
        <v>1</v>
      </c>
      <c r="G472">
        <v>1</v>
      </c>
      <c r="H472">
        <v>3</v>
      </c>
      <c r="I472" t="s">
        <v>1171</v>
      </c>
      <c r="J472" t="s">
        <v>1172</v>
      </c>
      <c r="K472" t="s">
        <v>1173</v>
      </c>
      <c r="L472">
        <v>1348</v>
      </c>
      <c r="N472">
        <v>1009</v>
      </c>
      <c r="O472" t="s">
        <v>26</v>
      </c>
      <c r="P472" t="s">
        <v>26</v>
      </c>
      <c r="Q472">
        <v>1000</v>
      </c>
      <c r="W472">
        <v>0</v>
      </c>
      <c r="X472">
        <v>-2084827333</v>
      </c>
      <c r="Y472">
        <v>5.0999999999999997E-2</v>
      </c>
      <c r="AA472">
        <v>4294</v>
      </c>
      <c r="AB472">
        <v>0</v>
      </c>
      <c r="AC472">
        <v>0</v>
      </c>
      <c r="AD472">
        <v>0</v>
      </c>
      <c r="AE472">
        <v>4294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5.0999999999999997E-2</v>
      </c>
      <c r="AU472" t="s">
        <v>6</v>
      </c>
      <c r="AV472">
        <v>0</v>
      </c>
      <c r="AW472">
        <v>2</v>
      </c>
      <c r="AX472">
        <v>16697993</v>
      </c>
      <c r="AY472">
        <v>1</v>
      </c>
      <c r="AZ472">
        <v>0</v>
      </c>
      <c r="BA472">
        <v>476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Y472*Source!I234</f>
        <v>0.17335919999999999</v>
      </c>
      <c r="CY472">
        <f>AA472</f>
        <v>4294</v>
      </c>
      <c r="CZ472">
        <f>AE472</f>
        <v>4294</v>
      </c>
      <c r="DA472">
        <f>AI472</f>
        <v>1</v>
      </c>
      <c r="DB472">
        <f>ROUND(ROUND(AT472*CZ472,2),2)</f>
        <v>218.99</v>
      </c>
      <c r="DC472">
        <f>ROUND(ROUND(AT472*AG472,2),2)</f>
        <v>0</v>
      </c>
    </row>
    <row r="473" spans="1:107" x14ac:dyDescent="0.2">
      <c r="A473">
        <f>ROW(Source!A235)</f>
        <v>235</v>
      </c>
      <c r="B473">
        <v>16697019</v>
      </c>
      <c r="C473">
        <v>16697977</v>
      </c>
      <c r="D473">
        <v>15435609</v>
      </c>
      <c r="E473">
        <v>1</v>
      </c>
      <c r="F473">
        <v>1</v>
      </c>
      <c r="G473">
        <v>1</v>
      </c>
      <c r="H473">
        <v>1</v>
      </c>
      <c r="I473" t="s">
        <v>1166</v>
      </c>
      <c r="J473" t="s">
        <v>6</v>
      </c>
      <c r="K473" t="s">
        <v>1167</v>
      </c>
      <c r="L473">
        <v>1191</v>
      </c>
      <c r="N473">
        <v>1013</v>
      </c>
      <c r="O473" t="s">
        <v>1010</v>
      </c>
      <c r="P473" t="s">
        <v>1010</v>
      </c>
      <c r="Q473">
        <v>1</v>
      </c>
      <c r="W473">
        <v>0</v>
      </c>
      <c r="X473">
        <v>-814890593</v>
      </c>
      <c r="Y473">
        <v>49.334999999999994</v>
      </c>
      <c r="AA473">
        <v>0</v>
      </c>
      <c r="AB473">
        <v>0</v>
      </c>
      <c r="AC473">
        <v>0</v>
      </c>
      <c r="AD473">
        <v>58.84</v>
      </c>
      <c r="AE473">
        <v>0</v>
      </c>
      <c r="AF473">
        <v>0</v>
      </c>
      <c r="AG473">
        <v>0</v>
      </c>
      <c r="AH473">
        <v>8.9700000000000006</v>
      </c>
      <c r="AI473">
        <v>1</v>
      </c>
      <c r="AJ473">
        <v>1</v>
      </c>
      <c r="AK473">
        <v>1</v>
      </c>
      <c r="AL473">
        <v>6.56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42.9</v>
      </c>
      <c r="AU473" t="s">
        <v>39</v>
      </c>
      <c r="AV473">
        <v>1</v>
      </c>
      <c r="AW473">
        <v>2</v>
      </c>
      <c r="AX473">
        <v>16697986</v>
      </c>
      <c r="AY473">
        <v>1</v>
      </c>
      <c r="AZ473">
        <v>0</v>
      </c>
      <c r="BA473">
        <v>477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Y473*Source!I235</f>
        <v>167.69953199999998</v>
      </c>
      <c r="CY473">
        <f>AD473</f>
        <v>58.84</v>
      </c>
      <c r="CZ473">
        <f>AH473</f>
        <v>8.9700000000000006</v>
      </c>
      <c r="DA473">
        <f>AL473</f>
        <v>6.56</v>
      </c>
      <c r="DB473">
        <f>ROUND((ROUND(AT473*CZ473,2)*1.15),2)</f>
        <v>442.53</v>
      </c>
      <c r="DC473">
        <f>ROUND((ROUND(AT473*AG473,2)*1.15),2)</f>
        <v>0</v>
      </c>
    </row>
    <row r="474" spans="1:107" x14ac:dyDescent="0.2">
      <c r="A474">
        <f>ROW(Source!A235)</f>
        <v>235</v>
      </c>
      <c r="B474">
        <v>16697019</v>
      </c>
      <c r="C474">
        <v>16697977</v>
      </c>
      <c r="D474">
        <v>15430395</v>
      </c>
      <c r="E474">
        <v>1</v>
      </c>
      <c r="F474">
        <v>1</v>
      </c>
      <c r="G474">
        <v>1</v>
      </c>
      <c r="H474">
        <v>1</v>
      </c>
      <c r="I474" t="s">
        <v>1020</v>
      </c>
      <c r="J474" t="s">
        <v>6</v>
      </c>
      <c r="K474" t="s">
        <v>1021</v>
      </c>
      <c r="L474">
        <v>1191</v>
      </c>
      <c r="N474">
        <v>1013</v>
      </c>
      <c r="O474" t="s">
        <v>1010</v>
      </c>
      <c r="P474" t="s">
        <v>1010</v>
      </c>
      <c r="Q474">
        <v>1</v>
      </c>
      <c r="W474">
        <v>0</v>
      </c>
      <c r="X474">
        <v>-1417349443</v>
      </c>
      <c r="Y474">
        <v>0.17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6.56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0.17</v>
      </c>
      <c r="AU474" t="s">
        <v>6</v>
      </c>
      <c r="AV474">
        <v>2</v>
      </c>
      <c r="AW474">
        <v>2</v>
      </c>
      <c r="AX474">
        <v>16697987</v>
      </c>
      <c r="AY474">
        <v>1</v>
      </c>
      <c r="AZ474">
        <v>2048</v>
      </c>
      <c r="BA474">
        <v>478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Y474*Source!I235</f>
        <v>0.57786400000000004</v>
      </c>
      <c r="CY474">
        <f>AD474</f>
        <v>0</v>
      </c>
      <c r="CZ474">
        <f>AH474</f>
        <v>0</v>
      </c>
      <c r="DA474">
        <f>AL474</f>
        <v>1</v>
      </c>
      <c r="DB474">
        <f>ROUND(ROUND(AT474*CZ474,2),2)</f>
        <v>0</v>
      </c>
      <c r="DC474">
        <f>ROUND(ROUND(AT474*AG474,2),2)</f>
        <v>0</v>
      </c>
    </row>
    <row r="475" spans="1:107" x14ac:dyDescent="0.2">
      <c r="A475">
        <f>ROW(Source!A235)</f>
        <v>235</v>
      </c>
      <c r="B475">
        <v>16697019</v>
      </c>
      <c r="C475">
        <v>16697977</v>
      </c>
      <c r="D475">
        <v>15247974</v>
      </c>
      <c r="E475">
        <v>1</v>
      </c>
      <c r="F475">
        <v>1</v>
      </c>
      <c r="G475">
        <v>1</v>
      </c>
      <c r="H475">
        <v>2</v>
      </c>
      <c r="I475" t="s">
        <v>1022</v>
      </c>
      <c r="J475" t="s">
        <v>1023</v>
      </c>
      <c r="K475" t="s">
        <v>1024</v>
      </c>
      <c r="L475">
        <v>1368</v>
      </c>
      <c r="N475">
        <v>1011</v>
      </c>
      <c r="O475" t="s">
        <v>1014</v>
      </c>
      <c r="P475" t="s">
        <v>1014</v>
      </c>
      <c r="Q475">
        <v>1</v>
      </c>
      <c r="W475">
        <v>0</v>
      </c>
      <c r="X475">
        <v>1188625873</v>
      </c>
      <c r="Y475">
        <v>2.5000000000000001E-2</v>
      </c>
      <c r="AA475">
        <v>0</v>
      </c>
      <c r="AB475">
        <v>205.07</v>
      </c>
      <c r="AC475">
        <v>13.5</v>
      </c>
      <c r="AD475">
        <v>0</v>
      </c>
      <c r="AE475">
        <v>0</v>
      </c>
      <c r="AF475">
        <v>31.26</v>
      </c>
      <c r="AG475">
        <v>13.5</v>
      </c>
      <c r="AH475">
        <v>0</v>
      </c>
      <c r="AI475">
        <v>1</v>
      </c>
      <c r="AJ475">
        <v>6.56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</v>
      </c>
      <c r="AT475">
        <v>0.02</v>
      </c>
      <c r="AU475" t="s">
        <v>38</v>
      </c>
      <c r="AV475">
        <v>0</v>
      </c>
      <c r="AW475">
        <v>2</v>
      </c>
      <c r="AX475">
        <v>16697988</v>
      </c>
      <c r="AY475">
        <v>1</v>
      </c>
      <c r="AZ475">
        <v>0</v>
      </c>
      <c r="BA475">
        <v>479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Y475*Source!I235</f>
        <v>8.498E-2</v>
      </c>
      <c r="CY475">
        <f>AB475</f>
        <v>205.07</v>
      </c>
      <c r="CZ475">
        <f>AF475</f>
        <v>31.26</v>
      </c>
      <c r="DA475">
        <f>AJ475</f>
        <v>6.56</v>
      </c>
      <c r="DB475">
        <f>ROUND((ROUND(AT475*CZ475,2)*1.25),2)</f>
        <v>0.79</v>
      </c>
      <c r="DC475">
        <f>ROUND((ROUND(AT475*AG475,2)*1.25),2)</f>
        <v>0.34</v>
      </c>
    </row>
    <row r="476" spans="1:107" x14ac:dyDescent="0.2">
      <c r="A476">
        <f>ROW(Source!A235)</f>
        <v>235</v>
      </c>
      <c r="B476">
        <v>16697019</v>
      </c>
      <c r="C476">
        <v>16697977</v>
      </c>
      <c r="D476">
        <v>15249073</v>
      </c>
      <c r="E476">
        <v>1</v>
      </c>
      <c r="F476">
        <v>1</v>
      </c>
      <c r="G476">
        <v>1</v>
      </c>
      <c r="H476">
        <v>2</v>
      </c>
      <c r="I476" t="s">
        <v>1033</v>
      </c>
      <c r="J476" t="s">
        <v>1034</v>
      </c>
      <c r="K476" t="s">
        <v>1035</v>
      </c>
      <c r="L476">
        <v>1368</v>
      </c>
      <c r="N476">
        <v>1011</v>
      </c>
      <c r="O476" t="s">
        <v>1014</v>
      </c>
      <c r="P476" t="s">
        <v>1014</v>
      </c>
      <c r="Q476">
        <v>1</v>
      </c>
      <c r="W476">
        <v>0</v>
      </c>
      <c r="X476">
        <v>1372534845</v>
      </c>
      <c r="Y476">
        <v>0.1875</v>
      </c>
      <c r="AA476">
        <v>0</v>
      </c>
      <c r="AB476">
        <v>431.06</v>
      </c>
      <c r="AC476">
        <v>11.6</v>
      </c>
      <c r="AD476">
        <v>0</v>
      </c>
      <c r="AE476">
        <v>0</v>
      </c>
      <c r="AF476">
        <v>65.709999999999994</v>
      </c>
      <c r="AG476">
        <v>11.6</v>
      </c>
      <c r="AH476">
        <v>0</v>
      </c>
      <c r="AI476">
        <v>1</v>
      </c>
      <c r="AJ476">
        <v>6.56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6</v>
      </c>
      <c r="AT476">
        <v>0.15</v>
      </c>
      <c r="AU476" t="s">
        <v>38</v>
      </c>
      <c r="AV476">
        <v>0</v>
      </c>
      <c r="AW476">
        <v>2</v>
      </c>
      <c r="AX476">
        <v>16697989</v>
      </c>
      <c r="AY476">
        <v>1</v>
      </c>
      <c r="AZ476">
        <v>0</v>
      </c>
      <c r="BA476">
        <v>480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Y476*Source!I235</f>
        <v>0.63734999999999997</v>
      </c>
      <c r="CY476">
        <f>AB476</f>
        <v>431.06</v>
      </c>
      <c r="CZ476">
        <f>AF476</f>
        <v>65.709999999999994</v>
      </c>
      <c r="DA476">
        <f>AJ476</f>
        <v>6.56</v>
      </c>
      <c r="DB476">
        <f>ROUND((ROUND(AT476*CZ476,2)*1.25),2)</f>
        <v>12.33</v>
      </c>
      <c r="DC476">
        <f>ROUND((ROUND(AT476*AG476,2)*1.25),2)</f>
        <v>2.1800000000000002</v>
      </c>
    </row>
    <row r="477" spans="1:107" x14ac:dyDescent="0.2">
      <c r="A477">
        <f>ROW(Source!A235)</f>
        <v>235</v>
      </c>
      <c r="B477">
        <v>16697019</v>
      </c>
      <c r="C477">
        <v>16697977</v>
      </c>
      <c r="D477">
        <v>15170682</v>
      </c>
      <c r="E477">
        <v>1</v>
      </c>
      <c r="F477">
        <v>1</v>
      </c>
      <c r="G477">
        <v>1</v>
      </c>
      <c r="H477">
        <v>3</v>
      </c>
      <c r="I477" t="s">
        <v>1168</v>
      </c>
      <c r="J477" t="s">
        <v>1169</v>
      </c>
      <c r="K477" t="s">
        <v>1170</v>
      </c>
      <c r="L477">
        <v>1327</v>
      </c>
      <c r="N477">
        <v>1005</v>
      </c>
      <c r="O477" t="s">
        <v>36</v>
      </c>
      <c r="P477" t="s">
        <v>36</v>
      </c>
      <c r="Q477">
        <v>1</v>
      </c>
      <c r="W477">
        <v>0</v>
      </c>
      <c r="X477">
        <v>-1987926685</v>
      </c>
      <c r="Y477">
        <v>0.84</v>
      </c>
      <c r="AA477">
        <v>474.42</v>
      </c>
      <c r="AB477">
        <v>0</v>
      </c>
      <c r="AC477">
        <v>0</v>
      </c>
      <c r="AD477">
        <v>0</v>
      </c>
      <c r="AE477">
        <v>72.319999999999993</v>
      </c>
      <c r="AF477">
        <v>0</v>
      </c>
      <c r="AG477">
        <v>0</v>
      </c>
      <c r="AH477">
        <v>0</v>
      </c>
      <c r="AI477">
        <v>6.56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0.84</v>
      </c>
      <c r="AU477" t="s">
        <v>6</v>
      </c>
      <c r="AV477">
        <v>0</v>
      </c>
      <c r="AW477">
        <v>2</v>
      </c>
      <c r="AX477">
        <v>16697990</v>
      </c>
      <c r="AY477">
        <v>1</v>
      </c>
      <c r="AZ477">
        <v>0</v>
      </c>
      <c r="BA477">
        <v>481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Y477*Source!I235</f>
        <v>2.8553280000000001</v>
      </c>
      <c r="CY477">
        <f>AA477</f>
        <v>474.42</v>
      </c>
      <c r="CZ477">
        <f>AE477</f>
        <v>72.319999999999993</v>
      </c>
      <c r="DA477">
        <f>AI477</f>
        <v>6.56</v>
      </c>
      <c r="DB477">
        <f t="shared" ref="DB477:DB500" si="52">ROUND(ROUND(AT477*CZ477,2),2)</f>
        <v>60.75</v>
      </c>
      <c r="DC477">
        <f t="shared" ref="DC477:DC500" si="53">ROUND(ROUND(AT477*AG477,2),2)</f>
        <v>0</v>
      </c>
    </row>
    <row r="478" spans="1:107" x14ac:dyDescent="0.2">
      <c r="A478">
        <f>ROW(Source!A235)</f>
        <v>235</v>
      </c>
      <c r="B478">
        <v>16697019</v>
      </c>
      <c r="C478">
        <v>16697977</v>
      </c>
      <c r="D478">
        <v>15171018</v>
      </c>
      <c r="E478">
        <v>1</v>
      </c>
      <c r="F478">
        <v>1</v>
      </c>
      <c r="G478">
        <v>1</v>
      </c>
      <c r="H478">
        <v>3</v>
      </c>
      <c r="I478" t="s">
        <v>1145</v>
      </c>
      <c r="J478" t="s">
        <v>1146</v>
      </c>
      <c r="K478" t="s">
        <v>1147</v>
      </c>
      <c r="L478">
        <v>1346</v>
      </c>
      <c r="N478">
        <v>1009</v>
      </c>
      <c r="O478" t="s">
        <v>279</v>
      </c>
      <c r="P478" t="s">
        <v>279</v>
      </c>
      <c r="Q478">
        <v>1</v>
      </c>
      <c r="W478">
        <v>0</v>
      </c>
      <c r="X478">
        <v>813963326</v>
      </c>
      <c r="Y478">
        <v>0.31</v>
      </c>
      <c r="AA478">
        <v>11.94</v>
      </c>
      <c r="AB478">
        <v>0</v>
      </c>
      <c r="AC478">
        <v>0</v>
      </c>
      <c r="AD478">
        <v>0</v>
      </c>
      <c r="AE478">
        <v>1.82</v>
      </c>
      <c r="AF478">
        <v>0</v>
      </c>
      <c r="AG478">
        <v>0</v>
      </c>
      <c r="AH478">
        <v>0</v>
      </c>
      <c r="AI478">
        <v>6.56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0.31</v>
      </c>
      <c r="AU478" t="s">
        <v>6</v>
      </c>
      <c r="AV478">
        <v>0</v>
      </c>
      <c r="AW478">
        <v>2</v>
      </c>
      <c r="AX478">
        <v>16697991</v>
      </c>
      <c r="AY478">
        <v>1</v>
      </c>
      <c r="AZ478">
        <v>0</v>
      </c>
      <c r="BA478">
        <v>482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Y478*Source!I235</f>
        <v>1.053752</v>
      </c>
      <c r="CY478">
        <f>AA478</f>
        <v>11.94</v>
      </c>
      <c r="CZ478">
        <f>AE478</f>
        <v>1.82</v>
      </c>
      <c r="DA478">
        <f>AI478</f>
        <v>6.56</v>
      </c>
      <c r="DB478">
        <f t="shared" si="52"/>
        <v>0.56000000000000005</v>
      </c>
      <c r="DC478">
        <f t="shared" si="53"/>
        <v>0</v>
      </c>
    </row>
    <row r="479" spans="1:107" x14ac:dyDescent="0.2">
      <c r="A479">
        <f>ROW(Source!A235)</f>
        <v>235</v>
      </c>
      <c r="B479">
        <v>16697019</v>
      </c>
      <c r="C479">
        <v>16697977</v>
      </c>
      <c r="D479">
        <v>15203252</v>
      </c>
      <c r="E479">
        <v>1</v>
      </c>
      <c r="F479">
        <v>1</v>
      </c>
      <c r="G479">
        <v>1</v>
      </c>
      <c r="H479">
        <v>3</v>
      </c>
      <c r="I479" t="s">
        <v>415</v>
      </c>
      <c r="J479" t="s">
        <v>417</v>
      </c>
      <c r="K479" t="s">
        <v>416</v>
      </c>
      <c r="L479">
        <v>1348</v>
      </c>
      <c r="N479">
        <v>1009</v>
      </c>
      <c r="O479" t="s">
        <v>26</v>
      </c>
      <c r="P479" t="s">
        <v>26</v>
      </c>
      <c r="Q479">
        <v>1000</v>
      </c>
      <c r="W479">
        <v>0</v>
      </c>
      <c r="X479">
        <v>1261407534</v>
      </c>
      <c r="Y479">
        <v>6.3E-2</v>
      </c>
      <c r="AA479">
        <v>87167.25</v>
      </c>
      <c r="AB479">
        <v>0</v>
      </c>
      <c r="AC479">
        <v>0</v>
      </c>
      <c r="AD479">
        <v>0</v>
      </c>
      <c r="AE479">
        <v>13287.69</v>
      </c>
      <c r="AF479">
        <v>0</v>
      </c>
      <c r="AG479">
        <v>0</v>
      </c>
      <c r="AH479">
        <v>0</v>
      </c>
      <c r="AI479">
        <v>6.56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6</v>
      </c>
      <c r="AT479">
        <v>6.3E-2</v>
      </c>
      <c r="AU479" t="s">
        <v>6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Y479*Source!I235</f>
        <v>0.2141496</v>
      </c>
      <c r="CY479">
        <f>AA479</f>
        <v>87167.25</v>
      </c>
      <c r="CZ479">
        <f>AE479</f>
        <v>13287.69</v>
      </c>
      <c r="DA479">
        <f>AI479</f>
        <v>6.56</v>
      </c>
      <c r="DB479">
        <f t="shared" si="52"/>
        <v>837.12</v>
      </c>
      <c r="DC479">
        <f t="shared" si="53"/>
        <v>0</v>
      </c>
    </row>
    <row r="480" spans="1:107" x14ac:dyDescent="0.2">
      <c r="A480">
        <f>ROW(Source!A235)</f>
        <v>235</v>
      </c>
      <c r="B480">
        <v>16697019</v>
      </c>
      <c r="C480">
        <v>16697977</v>
      </c>
      <c r="D480">
        <v>15204729</v>
      </c>
      <c r="E480">
        <v>1</v>
      </c>
      <c r="F480">
        <v>1</v>
      </c>
      <c r="G480">
        <v>1</v>
      </c>
      <c r="H480">
        <v>3</v>
      </c>
      <c r="I480" t="s">
        <v>1171</v>
      </c>
      <c r="J480" t="s">
        <v>1172</v>
      </c>
      <c r="K480" t="s">
        <v>1173</v>
      </c>
      <c r="L480">
        <v>1348</v>
      </c>
      <c r="N480">
        <v>1009</v>
      </c>
      <c r="O480" t="s">
        <v>26</v>
      </c>
      <c r="P480" t="s">
        <v>26</v>
      </c>
      <c r="Q480">
        <v>1000</v>
      </c>
      <c r="W480">
        <v>0</v>
      </c>
      <c r="X480">
        <v>-2084827333</v>
      </c>
      <c r="Y480">
        <v>5.0999999999999997E-2</v>
      </c>
      <c r="AA480">
        <v>28168.639999999999</v>
      </c>
      <c r="AB480">
        <v>0</v>
      </c>
      <c r="AC480">
        <v>0</v>
      </c>
      <c r="AD480">
        <v>0</v>
      </c>
      <c r="AE480">
        <v>4294</v>
      </c>
      <c r="AF480">
        <v>0</v>
      </c>
      <c r="AG480">
        <v>0</v>
      </c>
      <c r="AH480">
        <v>0</v>
      </c>
      <c r="AI480">
        <v>6.56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5.0999999999999997E-2</v>
      </c>
      <c r="AU480" t="s">
        <v>6</v>
      </c>
      <c r="AV480">
        <v>0</v>
      </c>
      <c r="AW480">
        <v>2</v>
      </c>
      <c r="AX480">
        <v>16697993</v>
      </c>
      <c r="AY480">
        <v>1</v>
      </c>
      <c r="AZ480">
        <v>0</v>
      </c>
      <c r="BA480">
        <v>484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Y480*Source!I235</f>
        <v>0.17335919999999999</v>
      </c>
      <c r="CY480">
        <f>AA480</f>
        <v>28168.639999999999</v>
      </c>
      <c r="CZ480">
        <f>AE480</f>
        <v>4294</v>
      </c>
      <c r="DA480">
        <f>AI480</f>
        <v>6.56</v>
      </c>
      <c r="DB480">
        <f t="shared" si="52"/>
        <v>218.99</v>
      </c>
      <c r="DC480">
        <f t="shared" si="53"/>
        <v>0</v>
      </c>
    </row>
    <row r="481" spans="1:107" x14ac:dyDescent="0.2">
      <c r="A481">
        <f>ROW(Source!A238)</f>
        <v>238</v>
      </c>
      <c r="B481">
        <v>16697018</v>
      </c>
      <c r="C481">
        <v>16697995</v>
      </c>
      <c r="D481">
        <v>15435099</v>
      </c>
      <c r="E481">
        <v>1</v>
      </c>
      <c r="F481">
        <v>1</v>
      </c>
      <c r="G481">
        <v>1</v>
      </c>
      <c r="H481">
        <v>1</v>
      </c>
      <c r="I481" t="s">
        <v>1174</v>
      </c>
      <c r="J481" t="s">
        <v>6</v>
      </c>
      <c r="K481" t="s">
        <v>1175</v>
      </c>
      <c r="L481">
        <v>1191</v>
      </c>
      <c r="N481">
        <v>1013</v>
      </c>
      <c r="O481" t="s">
        <v>1010</v>
      </c>
      <c r="P481" t="s">
        <v>1010</v>
      </c>
      <c r="Q481">
        <v>1</v>
      </c>
      <c r="W481">
        <v>0</v>
      </c>
      <c r="X481">
        <v>1010519658</v>
      </c>
      <c r="Y481">
        <v>95.76</v>
      </c>
      <c r="AA481">
        <v>0</v>
      </c>
      <c r="AB481">
        <v>0</v>
      </c>
      <c r="AC481">
        <v>0</v>
      </c>
      <c r="AD481">
        <v>8.64</v>
      </c>
      <c r="AE481">
        <v>0</v>
      </c>
      <c r="AF481">
        <v>0</v>
      </c>
      <c r="AG481">
        <v>0</v>
      </c>
      <c r="AH481">
        <v>8.64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95.76</v>
      </c>
      <c r="AU481" t="s">
        <v>6</v>
      </c>
      <c r="AV481">
        <v>1</v>
      </c>
      <c r="AW481">
        <v>2</v>
      </c>
      <c r="AX481">
        <v>16698006</v>
      </c>
      <c r="AY481">
        <v>1</v>
      </c>
      <c r="AZ481">
        <v>0</v>
      </c>
      <c r="BA481">
        <v>485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Y481*Source!I238</f>
        <v>3.8304000000000005</v>
      </c>
      <c r="CY481">
        <f>AD481</f>
        <v>8.64</v>
      </c>
      <c r="CZ481">
        <f>AH481</f>
        <v>8.64</v>
      </c>
      <c r="DA481">
        <f>AL481</f>
        <v>1</v>
      </c>
      <c r="DB481">
        <f t="shared" si="52"/>
        <v>827.37</v>
      </c>
      <c r="DC481">
        <f t="shared" si="53"/>
        <v>0</v>
      </c>
    </row>
    <row r="482" spans="1:107" x14ac:dyDescent="0.2">
      <c r="A482">
        <f>ROW(Source!A238)</f>
        <v>238</v>
      </c>
      <c r="B482">
        <v>16697018</v>
      </c>
      <c r="C482">
        <v>16697995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1020</v>
      </c>
      <c r="J482" t="s">
        <v>6</v>
      </c>
      <c r="K482" t="s">
        <v>1021</v>
      </c>
      <c r="L482">
        <v>1191</v>
      </c>
      <c r="N482">
        <v>1013</v>
      </c>
      <c r="O482" t="s">
        <v>1010</v>
      </c>
      <c r="P482" t="s">
        <v>1010</v>
      </c>
      <c r="Q482">
        <v>1</v>
      </c>
      <c r="W482">
        <v>0</v>
      </c>
      <c r="X482">
        <v>-1417349443</v>
      </c>
      <c r="Y482">
        <v>0.16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0.16</v>
      </c>
      <c r="AU482" t="s">
        <v>6</v>
      </c>
      <c r="AV482">
        <v>2</v>
      </c>
      <c r="AW482">
        <v>2</v>
      </c>
      <c r="AX482">
        <v>16698007</v>
      </c>
      <c r="AY482">
        <v>1</v>
      </c>
      <c r="AZ482">
        <v>0</v>
      </c>
      <c r="BA482">
        <v>486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Y482*Source!I238</f>
        <v>6.4000000000000003E-3</v>
      </c>
      <c r="CY482">
        <f>AD482</f>
        <v>0</v>
      </c>
      <c r="CZ482">
        <f>AH482</f>
        <v>0</v>
      </c>
      <c r="DA482">
        <f>AL482</f>
        <v>1</v>
      </c>
      <c r="DB482">
        <f t="shared" si="52"/>
        <v>0</v>
      </c>
      <c r="DC482">
        <f t="shared" si="53"/>
        <v>0</v>
      </c>
    </row>
    <row r="483" spans="1:107" x14ac:dyDescent="0.2">
      <c r="A483">
        <f>ROW(Source!A238)</f>
        <v>238</v>
      </c>
      <c r="B483">
        <v>16697018</v>
      </c>
      <c r="C483">
        <v>16697995</v>
      </c>
      <c r="D483">
        <v>15247974</v>
      </c>
      <c r="E483">
        <v>1</v>
      </c>
      <c r="F483">
        <v>1</v>
      </c>
      <c r="G483">
        <v>1</v>
      </c>
      <c r="H483">
        <v>2</v>
      </c>
      <c r="I483" t="s">
        <v>1022</v>
      </c>
      <c r="J483" t="s">
        <v>1023</v>
      </c>
      <c r="K483" t="s">
        <v>1024</v>
      </c>
      <c r="L483">
        <v>1368</v>
      </c>
      <c r="N483">
        <v>1011</v>
      </c>
      <c r="O483" t="s">
        <v>1014</v>
      </c>
      <c r="P483" t="s">
        <v>1014</v>
      </c>
      <c r="Q483">
        <v>1</v>
      </c>
      <c r="W483">
        <v>0</v>
      </c>
      <c r="X483">
        <v>1188625873</v>
      </c>
      <c r="Y483">
        <v>0.1</v>
      </c>
      <c r="AA483">
        <v>0</v>
      </c>
      <c r="AB483">
        <v>31.26</v>
      </c>
      <c r="AC483">
        <v>13.5</v>
      </c>
      <c r="AD483">
        <v>0</v>
      </c>
      <c r="AE483">
        <v>0</v>
      </c>
      <c r="AF483">
        <v>31.26</v>
      </c>
      <c r="AG483">
        <v>13.5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0.1</v>
      </c>
      <c r="AU483" t="s">
        <v>6</v>
      </c>
      <c r="AV483">
        <v>0</v>
      </c>
      <c r="AW483">
        <v>2</v>
      </c>
      <c r="AX483">
        <v>16698008</v>
      </c>
      <c r="AY483">
        <v>1</v>
      </c>
      <c r="AZ483">
        <v>0</v>
      </c>
      <c r="BA483">
        <v>487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Y483*Source!I238</f>
        <v>4.0000000000000001E-3</v>
      </c>
      <c r="CY483">
        <f>AB483</f>
        <v>31.26</v>
      </c>
      <c r="CZ483">
        <f>AF483</f>
        <v>31.26</v>
      </c>
      <c r="DA483">
        <f>AJ483</f>
        <v>1</v>
      </c>
      <c r="DB483">
        <f t="shared" si="52"/>
        <v>3.13</v>
      </c>
      <c r="DC483">
        <f t="shared" si="53"/>
        <v>1.35</v>
      </c>
    </row>
    <row r="484" spans="1:107" x14ac:dyDescent="0.2">
      <c r="A484">
        <f>ROW(Source!A238)</f>
        <v>238</v>
      </c>
      <c r="B484">
        <v>16697018</v>
      </c>
      <c r="C484">
        <v>16697995</v>
      </c>
      <c r="D484">
        <v>15249073</v>
      </c>
      <c r="E484">
        <v>1</v>
      </c>
      <c r="F484">
        <v>1</v>
      </c>
      <c r="G484">
        <v>1</v>
      </c>
      <c r="H484">
        <v>2</v>
      </c>
      <c r="I484" t="s">
        <v>1033</v>
      </c>
      <c r="J484" t="s">
        <v>1034</v>
      </c>
      <c r="K484" t="s">
        <v>1035</v>
      </c>
      <c r="L484">
        <v>1368</v>
      </c>
      <c r="N484">
        <v>1011</v>
      </c>
      <c r="O484" t="s">
        <v>1014</v>
      </c>
      <c r="P484" t="s">
        <v>1014</v>
      </c>
      <c r="Q484">
        <v>1</v>
      </c>
      <c r="W484">
        <v>0</v>
      </c>
      <c r="X484">
        <v>1372534845</v>
      </c>
      <c r="Y484">
        <v>0.06</v>
      </c>
      <c r="AA484">
        <v>0</v>
      </c>
      <c r="AB484">
        <v>65.709999999999994</v>
      </c>
      <c r="AC484">
        <v>11.6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0.06</v>
      </c>
      <c r="AU484" t="s">
        <v>6</v>
      </c>
      <c r="AV484">
        <v>0</v>
      </c>
      <c r="AW484">
        <v>2</v>
      </c>
      <c r="AX484">
        <v>16698009</v>
      </c>
      <c r="AY484">
        <v>1</v>
      </c>
      <c r="AZ484">
        <v>0</v>
      </c>
      <c r="BA484">
        <v>488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Y484*Source!I238</f>
        <v>2.3999999999999998E-3</v>
      </c>
      <c r="CY484">
        <f>AB484</f>
        <v>65.709999999999994</v>
      </c>
      <c r="CZ484">
        <f>AF484</f>
        <v>65.709999999999994</v>
      </c>
      <c r="DA484">
        <f>AJ484</f>
        <v>1</v>
      </c>
      <c r="DB484">
        <f t="shared" si="52"/>
        <v>3.94</v>
      </c>
      <c r="DC484">
        <f t="shared" si="53"/>
        <v>0.7</v>
      </c>
    </row>
    <row r="485" spans="1:107" x14ac:dyDescent="0.2">
      <c r="A485">
        <f>ROW(Source!A238)</f>
        <v>238</v>
      </c>
      <c r="B485">
        <v>16697018</v>
      </c>
      <c r="C485">
        <v>16697995</v>
      </c>
      <c r="D485">
        <v>15170682</v>
      </c>
      <c r="E485">
        <v>1</v>
      </c>
      <c r="F485">
        <v>1</v>
      </c>
      <c r="G485">
        <v>1</v>
      </c>
      <c r="H485">
        <v>3</v>
      </c>
      <c r="I485" t="s">
        <v>1168</v>
      </c>
      <c r="J485" t="s">
        <v>1169</v>
      </c>
      <c r="K485" t="s">
        <v>1170</v>
      </c>
      <c r="L485">
        <v>1327</v>
      </c>
      <c r="N485">
        <v>1005</v>
      </c>
      <c r="O485" t="s">
        <v>36</v>
      </c>
      <c r="P485" t="s">
        <v>36</v>
      </c>
      <c r="Q485">
        <v>1</v>
      </c>
      <c r="W485">
        <v>0</v>
      </c>
      <c r="X485">
        <v>-1987926685</v>
      </c>
      <c r="Y485">
        <v>1.1000000000000001</v>
      </c>
      <c r="AA485">
        <v>72.319999999999993</v>
      </c>
      <c r="AB485">
        <v>0</v>
      </c>
      <c r="AC485">
        <v>0</v>
      </c>
      <c r="AD485">
        <v>0</v>
      </c>
      <c r="AE485">
        <v>72.319999999999993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1.1000000000000001</v>
      </c>
      <c r="AU485" t="s">
        <v>6</v>
      </c>
      <c r="AV485">
        <v>0</v>
      </c>
      <c r="AW485">
        <v>2</v>
      </c>
      <c r="AX485">
        <v>16698010</v>
      </c>
      <c r="AY485">
        <v>1</v>
      </c>
      <c r="AZ485">
        <v>0</v>
      </c>
      <c r="BA485">
        <v>489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Y485*Source!I238</f>
        <v>4.4000000000000004E-2</v>
      </c>
      <c r="CY485">
        <f t="shared" ref="CY485:CY490" si="54">AA485</f>
        <v>72.319999999999993</v>
      </c>
      <c r="CZ485">
        <f t="shared" ref="CZ485:CZ490" si="55">AE485</f>
        <v>72.319999999999993</v>
      </c>
      <c r="DA485">
        <f t="shared" ref="DA485:DA490" si="56">AI485</f>
        <v>1</v>
      </c>
      <c r="DB485">
        <f t="shared" si="52"/>
        <v>79.55</v>
      </c>
      <c r="DC485">
        <f t="shared" si="53"/>
        <v>0</v>
      </c>
    </row>
    <row r="486" spans="1:107" x14ac:dyDescent="0.2">
      <c r="A486">
        <f>ROW(Source!A238)</f>
        <v>238</v>
      </c>
      <c r="B486">
        <v>16697018</v>
      </c>
      <c r="C486">
        <v>16697995</v>
      </c>
      <c r="D486">
        <v>15171018</v>
      </c>
      <c r="E486">
        <v>1</v>
      </c>
      <c r="F486">
        <v>1</v>
      </c>
      <c r="G486">
        <v>1</v>
      </c>
      <c r="H486">
        <v>3</v>
      </c>
      <c r="I486" t="s">
        <v>1145</v>
      </c>
      <c r="J486" t="s">
        <v>1146</v>
      </c>
      <c r="K486" t="s">
        <v>1147</v>
      </c>
      <c r="L486">
        <v>1346</v>
      </c>
      <c r="N486">
        <v>1009</v>
      </c>
      <c r="O486" t="s">
        <v>279</v>
      </c>
      <c r="P486" t="s">
        <v>279</v>
      </c>
      <c r="Q486">
        <v>1</v>
      </c>
      <c r="W486">
        <v>0</v>
      </c>
      <c r="X486">
        <v>813963326</v>
      </c>
      <c r="Y486">
        <v>0.18</v>
      </c>
      <c r="AA486">
        <v>1.82</v>
      </c>
      <c r="AB486">
        <v>0</v>
      </c>
      <c r="AC486">
        <v>0</v>
      </c>
      <c r="AD486">
        <v>0</v>
      </c>
      <c r="AE486">
        <v>1.82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0.18</v>
      </c>
      <c r="AU486" t="s">
        <v>6</v>
      </c>
      <c r="AV486">
        <v>0</v>
      </c>
      <c r="AW486">
        <v>2</v>
      </c>
      <c r="AX486">
        <v>16698011</v>
      </c>
      <c r="AY486">
        <v>1</v>
      </c>
      <c r="AZ486">
        <v>0</v>
      </c>
      <c r="BA486">
        <v>490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Y486*Source!I238</f>
        <v>7.1999999999999998E-3</v>
      </c>
      <c r="CY486">
        <f t="shared" si="54"/>
        <v>1.82</v>
      </c>
      <c r="CZ486">
        <f t="shared" si="55"/>
        <v>1.82</v>
      </c>
      <c r="DA486">
        <f t="shared" si="56"/>
        <v>1</v>
      </c>
      <c r="DB486">
        <f t="shared" si="52"/>
        <v>0.33</v>
      </c>
      <c r="DC486">
        <f t="shared" si="53"/>
        <v>0</v>
      </c>
    </row>
    <row r="487" spans="1:107" x14ac:dyDescent="0.2">
      <c r="A487">
        <f>ROW(Source!A238)</f>
        <v>238</v>
      </c>
      <c r="B487">
        <v>16697018</v>
      </c>
      <c r="C487">
        <v>16697995</v>
      </c>
      <c r="D487">
        <v>15171907</v>
      </c>
      <c r="E487">
        <v>1</v>
      </c>
      <c r="F487">
        <v>1</v>
      </c>
      <c r="G487">
        <v>1</v>
      </c>
      <c r="H487">
        <v>3</v>
      </c>
      <c r="I487" t="s">
        <v>1176</v>
      </c>
      <c r="J487" t="s">
        <v>1177</v>
      </c>
      <c r="K487" t="s">
        <v>1178</v>
      </c>
      <c r="L487">
        <v>1339</v>
      </c>
      <c r="N487">
        <v>1007</v>
      </c>
      <c r="O487" t="s">
        <v>249</v>
      </c>
      <c r="P487" t="s">
        <v>249</v>
      </c>
      <c r="Q487">
        <v>1</v>
      </c>
      <c r="W487">
        <v>0</v>
      </c>
      <c r="X487">
        <v>1795918813</v>
      </c>
      <c r="Y487">
        <v>2.3999999999999998E-3</v>
      </c>
      <c r="AA487">
        <v>74.58</v>
      </c>
      <c r="AB487">
        <v>0</v>
      </c>
      <c r="AC487">
        <v>0</v>
      </c>
      <c r="AD487">
        <v>0</v>
      </c>
      <c r="AE487">
        <v>74.58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2.3999999999999998E-3</v>
      </c>
      <c r="AU487" t="s">
        <v>6</v>
      </c>
      <c r="AV487">
        <v>0</v>
      </c>
      <c r="AW487">
        <v>2</v>
      </c>
      <c r="AX487">
        <v>16698012</v>
      </c>
      <c r="AY487">
        <v>1</v>
      </c>
      <c r="AZ487">
        <v>0</v>
      </c>
      <c r="BA487">
        <v>491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Y487*Source!I238</f>
        <v>9.5999999999999989E-5</v>
      </c>
      <c r="CY487">
        <f t="shared" si="54"/>
        <v>74.58</v>
      </c>
      <c r="CZ487">
        <f t="shared" si="55"/>
        <v>74.58</v>
      </c>
      <c r="DA487">
        <f t="shared" si="56"/>
        <v>1</v>
      </c>
      <c r="DB487">
        <f t="shared" si="52"/>
        <v>0.18</v>
      </c>
      <c r="DC487">
        <f t="shared" si="53"/>
        <v>0</v>
      </c>
    </row>
    <row r="488" spans="1:107" x14ac:dyDescent="0.2">
      <c r="A488">
        <f>ROW(Source!A238)</f>
        <v>238</v>
      </c>
      <c r="B488">
        <v>16697018</v>
      </c>
      <c r="C488">
        <v>16697995</v>
      </c>
      <c r="D488">
        <v>15203725</v>
      </c>
      <c r="E488">
        <v>1</v>
      </c>
      <c r="F488">
        <v>1</v>
      </c>
      <c r="G488">
        <v>1</v>
      </c>
      <c r="H488">
        <v>3</v>
      </c>
      <c r="I488" t="s">
        <v>430</v>
      </c>
      <c r="J488" t="s">
        <v>432</v>
      </c>
      <c r="K488" t="s">
        <v>431</v>
      </c>
      <c r="L488">
        <v>1348</v>
      </c>
      <c r="N488">
        <v>1009</v>
      </c>
      <c r="O488" t="s">
        <v>26</v>
      </c>
      <c r="P488" t="s">
        <v>26</v>
      </c>
      <c r="Q488">
        <v>1000</v>
      </c>
      <c r="W488">
        <v>0</v>
      </c>
      <c r="X488">
        <v>-777870615</v>
      </c>
      <c r="Y488">
        <v>2.2599999999999999E-2</v>
      </c>
      <c r="AA488">
        <v>42508.19</v>
      </c>
      <c r="AB488">
        <v>0</v>
      </c>
      <c r="AC488">
        <v>0</v>
      </c>
      <c r="AD488">
        <v>0</v>
      </c>
      <c r="AE488">
        <v>42508.19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0</v>
      </c>
      <c r="AP488">
        <v>0</v>
      </c>
      <c r="AQ488">
        <v>0</v>
      </c>
      <c r="AR488">
        <v>0</v>
      </c>
      <c r="AS488" t="s">
        <v>6</v>
      </c>
      <c r="AT488">
        <v>2.2599999999999999E-2</v>
      </c>
      <c r="AU488" t="s">
        <v>6</v>
      </c>
      <c r="AV488">
        <v>0</v>
      </c>
      <c r="AW488">
        <v>1</v>
      </c>
      <c r="AX488">
        <v>-1</v>
      </c>
      <c r="AY488">
        <v>0</v>
      </c>
      <c r="AZ488">
        <v>0</v>
      </c>
      <c r="BA488" t="s">
        <v>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Y488*Source!I238</f>
        <v>9.0399999999999996E-4</v>
      </c>
      <c r="CY488">
        <f t="shared" si="54"/>
        <v>42508.19</v>
      </c>
      <c r="CZ488">
        <f t="shared" si="55"/>
        <v>42508.19</v>
      </c>
      <c r="DA488">
        <f t="shared" si="56"/>
        <v>1</v>
      </c>
      <c r="DB488">
        <f t="shared" si="52"/>
        <v>960.69</v>
      </c>
      <c r="DC488">
        <f t="shared" si="53"/>
        <v>0</v>
      </c>
    </row>
    <row r="489" spans="1:107" x14ac:dyDescent="0.2">
      <c r="A489">
        <f>ROW(Source!A238)</f>
        <v>238</v>
      </c>
      <c r="B489">
        <v>16697018</v>
      </c>
      <c r="C489">
        <v>16697995</v>
      </c>
      <c r="D489">
        <v>15204468</v>
      </c>
      <c r="E489">
        <v>1</v>
      </c>
      <c r="F489">
        <v>1</v>
      </c>
      <c r="G489">
        <v>1</v>
      </c>
      <c r="H489">
        <v>3</v>
      </c>
      <c r="I489" t="s">
        <v>1108</v>
      </c>
      <c r="J489" t="s">
        <v>1109</v>
      </c>
      <c r="K489" t="s">
        <v>1110</v>
      </c>
      <c r="L489">
        <v>1348</v>
      </c>
      <c r="N489">
        <v>1009</v>
      </c>
      <c r="O489" t="s">
        <v>26</v>
      </c>
      <c r="P489" t="s">
        <v>26</v>
      </c>
      <c r="Q489">
        <v>1000</v>
      </c>
      <c r="W489">
        <v>0</v>
      </c>
      <c r="X489">
        <v>-909021926</v>
      </c>
      <c r="Y489">
        <v>9.7000000000000003E-3</v>
      </c>
      <c r="AA489">
        <v>16950</v>
      </c>
      <c r="AB489">
        <v>0</v>
      </c>
      <c r="AC489">
        <v>0</v>
      </c>
      <c r="AD489">
        <v>0</v>
      </c>
      <c r="AE489">
        <v>16950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9.7000000000000003E-3</v>
      </c>
      <c r="AU489" t="s">
        <v>6</v>
      </c>
      <c r="AV489">
        <v>0</v>
      </c>
      <c r="AW489">
        <v>2</v>
      </c>
      <c r="AX489">
        <v>16698014</v>
      </c>
      <c r="AY489">
        <v>1</v>
      </c>
      <c r="AZ489">
        <v>0</v>
      </c>
      <c r="BA489">
        <v>493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Y489*Source!I238</f>
        <v>3.88E-4</v>
      </c>
      <c r="CY489">
        <f t="shared" si="54"/>
        <v>16950</v>
      </c>
      <c r="CZ489">
        <f t="shared" si="55"/>
        <v>16950</v>
      </c>
      <c r="DA489">
        <f t="shared" si="56"/>
        <v>1</v>
      </c>
      <c r="DB489">
        <f t="shared" si="52"/>
        <v>164.42</v>
      </c>
      <c r="DC489">
        <f t="shared" si="53"/>
        <v>0</v>
      </c>
    </row>
    <row r="490" spans="1:107" x14ac:dyDescent="0.2">
      <c r="A490">
        <f>ROW(Source!A238)</f>
        <v>238</v>
      </c>
      <c r="B490">
        <v>16697018</v>
      </c>
      <c r="C490">
        <v>16697995</v>
      </c>
      <c r="D490">
        <v>15204729</v>
      </c>
      <c r="E490">
        <v>1</v>
      </c>
      <c r="F490">
        <v>1</v>
      </c>
      <c r="G490">
        <v>1</v>
      </c>
      <c r="H490">
        <v>3</v>
      </c>
      <c r="I490" t="s">
        <v>1171</v>
      </c>
      <c r="J490" t="s">
        <v>1172</v>
      </c>
      <c r="K490" t="s">
        <v>1173</v>
      </c>
      <c r="L490">
        <v>1348</v>
      </c>
      <c r="N490">
        <v>1009</v>
      </c>
      <c r="O490" t="s">
        <v>26</v>
      </c>
      <c r="P490" t="s">
        <v>26</v>
      </c>
      <c r="Q490">
        <v>1000</v>
      </c>
      <c r="W490">
        <v>0</v>
      </c>
      <c r="X490">
        <v>-2084827333</v>
      </c>
      <c r="Y490">
        <v>4.7300000000000002E-2</v>
      </c>
      <c r="AA490">
        <v>4294</v>
      </c>
      <c r="AB490">
        <v>0</v>
      </c>
      <c r="AC490">
        <v>0</v>
      </c>
      <c r="AD490">
        <v>0</v>
      </c>
      <c r="AE490">
        <v>4294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4.7300000000000002E-2</v>
      </c>
      <c r="AU490" t="s">
        <v>6</v>
      </c>
      <c r="AV490">
        <v>0</v>
      </c>
      <c r="AW490">
        <v>2</v>
      </c>
      <c r="AX490">
        <v>16698015</v>
      </c>
      <c r="AY490">
        <v>1</v>
      </c>
      <c r="AZ490">
        <v>0</v>
      </c>
      <c r="BA490">
        <v>494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Y490*Source!I238</f>
        <v>1.892E-3</v>
      </c>
      <c r="CY490">
        <f t="shared" si="54"/>
        <v>4294</v>
      </c>
      <c r="CZ490">
        <f t="shared" si="55"/>
        <v>4294</v>
      </c>
      <c r="DA490">
        <f t="shared" si="56"/>
        <v>1</v>
      </c>
      <c r="DB490">
        <f t="shared" si="52"/>
        <v>203.11</v>
      </c>
      <c r="DC490">
        <f t="shared" si="53"/>
        <v>0</v>
      </c>
    </row>
    <row r="491" spans="1:107" x14ac:dyDescent="0.2">
      <c r="A491">
        <f>ROW(Source!A239)</f>
        <v>239</v>
      </c>
      <c r="B491">
        <v>16697019</v>
      </c>
      <c r="C491">
        <v>16697995</v>
      </c>
      <c r="D491">
        <v>15435099</v>
      </c>
      <c r="E491">
        <v>1</v>
      </c>
      <c r="F491">
        <v>1</v>
      </c>
      <c r="G491">
        <v>1</v>
      </c>
      <c r="H491">
        <v>1</v>
      </c>
      <c r="I491" t="s">
        <v>1174</v>
      </c>
      <c r="J491" t="s">
        <v>6</v>
      </c>
      <c r="K491" t="s">
        <v>1175</v>
      </c>
      <c r="L491">
        <v>1191</v>
      </c>
      <c r="N491">
        <v>1013</v>
      </c>
      <c r="O491" t="s">
        <v>1010</v>
      </c>
      <c r="P491" t="s">
        <v>1010</v>
      </c>
      <c r="Q491">
        <v>1</v>
      </c>
      <c r="W491">
        <v>0</v>
      </c>
      <c r="X491">
        <v>1010519658</v>
      </c>
      <c r="Y491">
        <v>95.76</v>
      </c>
      <c r="AA491">
        <v>0</v>
      </c>
      <c r="AB491">
        <v>0</v>
      </c>
      <c r="AC491">
        <v>0</v>
      </c>
      <c r="AD491">
        <v>56.68</v>
      </c>
      <c r="AE491">
        <v>0</v>
      </c>
      <c r="AF491">
        <v>0</v>
      </c>
      <c r="AG491">
        <v>0</v>
      </c>
      <c r="AH491">
        <v>8.64</v>
      </c>
      <c r="AI491">
        <v>1</v>
      </c>
      <c r="AJ491">
        <v>1</v>
      </c>
      <c r="AK491">
        <v>1</v>
      </c>
      <c r="AL491">
        <v>6.56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95.76</v>
      </c>
      <c r="AU491" t="s">
        <v>6</v>
      </c>
      <c r="AV491">
        <v>1</v>
      </c>
      <c r="AW491">
        <v>2</v>
      </c>
      <c r="AX491">
        <v>16698006</v>
      </c>
      <c r="AY491">
        <v>1</v>
      </c>
      <c r="AZ491">
        <v>0</v>
      </c>
      <c r="BA491">
        <v>495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Y491*Source!I239</f>
        <v>3.8304000000000005</v>
      </c>
      <c r="CY491">
        <f>AD491</f>
        <v>56.68</v>
      </c>
      <c r="CZ491">
        <f>AH491</f>
        <v>8.64</v>
      </c>
      <c r="DA491">
        <f>AL491</f>
        <v>6.56</v>
      </c>
      <c r="DB491">
        <f t="shared" si="52"/>
        <v>827.37</v>
      </c>
      <c r="DC491">
        <f t="shared" si="53"/>
        <v>0</v>
      </c>
    </row>
    <row r="492" spans="1:107" x14ac:dyDescent="0.2">
      <c r="A492">
        <f>ROW(Source!A239)</f>
        <v>239</v>
      </c>
      <c r="B492">
        <v>16697019</v>
      </c>
      <c r="C492">
        <v>16697995</v>
      </c>
      <c r="D492">
        <v>15430395</v>
      </c>
      <c r="E492">
        <v>1</v>
      </c>
      <c r="F492">
        <v>1</v>
      </c>
      <c r="G492">
        <v>1</v>
      </c>
      <c r="H492">
        <v>1</v>
      </c>
      <c r="I492" t="s">
        <v>1020</v>
      </c>
      <c r="J492" t="s">
        <v>6</v>
      </c>
      <c r="K492" t="s">
        <v>1021</v>
      </c>
      <c r="L492">
        <v>1191</v>
      </c>
      <c r="N492">
        <v>1013</v>
      </c>
      <c r="O492" t="s">
        <v>1010</v>
      </c>
      <c r="P492" t="s">
        <v>1010</v>
      </c>
      <c r="Q492">
        <v>1</v>
      </c>
      <c r="W492">
        <v>0</v>
      </c>
      <c r="X492">
        <v>-1417349443</v>
      </c>
      <c r="Y492">
        <v>0.16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6.56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0.16</v>
      </c>
      <c r="AU492" t="s">
        <v>6</v>
      </c>
      <c r="AV492">
        <v>2</v>
      </c>
      <c r="AW492">
        <v>2</v>
      </c>
      <c r="AX492">
        <v>16698007</v>
      </c>
      <c r="AY492">
        <v>1</v>
      </c>
      <c r="AZ492">
        <v>0</v>
      </c>
      <c r="BA492">
        <v>496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Y492*Source!I239</f>
        <v>6.4000000000000003E-3</v>
      </c>
      <c r="CY492">
        <f>AD492</f>
        <v>0</v>
      </c>
      <c r="CZ492">
        <f>AH492</f>
        <v>0</v>
      </c>
      <c r="DA492">
        <f>AL492</f>
        <v>1</v>
      </c>
      <c r="DB492">
        <f t="shared" si="52"/>
        <v>0</v>
      </c>
      <c r="DC492">
        <f t="shared" si="53"/>
        <v>0</v>
      </c>
    </row>
    <row r="493" spans="1:107" x14ac:dyDescent="0.2">
      <c r="A493">
        <f>ROW(Source!A239)</f>
        <v>239</v>
      </c>
      <c r="B493">
        <v>16697019</v>
      </c>
      <c r="C493">
        <v>16697995</v>
      </c>
      <c r="D493">
        <v>15247974</v>
      </c>
      <c r="E493">
        <v>1</v>
      </c>
      <c r="F493">
        <v>1</v>
      </c>
      <c r="G493">
        <v>1</v>
      </c>
      <c r="H493">
        <v>2</v>
      </c>
      <c r="I493" t="s">
        <v>1022</v>
      </c>
      <c r="J493" t="s">
        <v>1023</v>
      </c>
      <c r="K493" t="s">
        <v>1024</v>
      </c>
      <c r="L493">
        <v>1368</v>
      </c>
      <c r="N493">
        <v>1011</v>
      </c>
      <c r="O493" t="s">
        <v>1014</v>
      </c>
      <c r="P493" t="s">
        <v>1014</v>
      </c>
      <c r="Q493">
        <v>1</v>
      </c>
      <c r="W493">
        <v>0</v>
      </c>
      <c r="X493">
        <v>1188625873</v>
      </c>
      <c r="Y493">
        <v>0.1</v>
      </c>
      <c r="AA493">
        <v>0</v>
      </c>
      <c r="AB493">
        <v>205.07</v>
      </c>
      <c r="AC493">
        <v>13.5</v>
      </c>
      <c r="AD493">
        <v>0</v>
      </c>
      <c r="AE493">
        <v>0</v>
      </c>
      <c r="AF493">
        <v>31.26</v>
      </c>
      <c r="AG493">
        <v>13.5</v>
      </c>
      <c r="AH493">
        <v>0</v>
      </c>
      <c r="AI493">
        <v>1</v>
      </c>
      <c r="AJ493">
        <v>6.56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0.1</v>
      </c>
      <c r="AU493" t="s">
        <v>6</v>
      </c>
      <c r="AV493">
        <v>0</v>
      </c>
      <c r="AW493">
        <v>2</v>
      </c>
      <c r="AX493">
        <v>16698008</v>
      </c>
      <c r="AY493">
        <v>1</v>
      </c>
      <c r="AZ493">
        <v>0</v>
      </c>
      <c r="BA493">
        <v>497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Y493*Source!I239</f>
        <v>4.0000000000000001E-3</v>
      </c>
      <c r="CY493">
        <f>AB493</f>
        <v>205.07</v>
      </c>
      <c r="CZ493">
        <f>AF493</f>
        <v>31.26</v>
      </c>
      <c r="DA493">
        <f>AJ493</f>
        <v>6.56</v>
      </c>
      <c r="DB493">
        <f t="shared" si="52"/>
        <v>3.13</v>
      </c>
      <c r="DC493">
        <f t="shared" si="53"/>
        <v>1.35</v>
      </c>
    </row>
    <row r="494" spans="1:107" x14ac:dyDescent="0.2">
      <c r="A494">
        <f>ROW(Source!A239)</f>
        <v>239</v>
      </c>
      <c r="B494">
        <v>16697019</v>
      </c>
      <c r="C494">
        <v>16697995</v>
      </c>
      <c r="D494">
        <v>15249073</v>
      </c>
      <c r="E494">
        <v>1</v>
      </c>
      <c r="F494">
        <v>1</v>
      </c>
      <c r="G494">
        <v>1</v>
      </c>
      <c r="H494">
        <v>2</v>
      </c>
      <c r="I494" t="s">
        <v>1033</v>
      </c>
      <c r="J494" t="s">
        <v>1034</v>
      </c>
      <c r="K494" t="s">
        <v>1035</v>
      </c>
      <c r="L494">
        <v>1368</v>
      </c>
      <c r="N494">
        <v>1011</v>
      </c>
      <c r="O494" t="s">
        <v>1014</v>
      </c>
      <c r="P494" t="s">
        <v>1014</v>
      </c>
      <c r="Q494">
        <v>1</v>
      </c>
      <c r="W494">
        <v>0</v>
      </c>
      <c r="X494">
        <v>1372534845</v>
      </c>
      <c r="Y494">
        <v>0.06</v>
      </c>
      <c r="AA494">
        <v>0</v>
      </c>
      <c r="AB494">
        <v>431.06</v>
      </c>
      <c r="AC494">
        <v>11.6</v>
      </c>
      <c r="AD494">
        <v>0</v>
      </c>
      <c r="AE494">
        <v>0</v>
      </c>
      <c r="AF494">
        <v>65.709999999999994</v>
      </c>
      <c r="AG494">
        <v>11.6</v>
      </c>
      <c r="AH494">
        <v>0</v>
      </c>
      <c r="AI494">
        <v>1</v>
      </c>
      <c r="AJ494">
        <v>6.56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0.06</v>
      </c>
      <c r="AU494" t="s">
        <v>6</v>
      </c>
      <c r="AV494">
        <v>0</v>
      </c>
      <c r="AW494">
        <v>2</v>
      </c>
      <c r="AX494">
        <v>16698009</v>
      </c>
      <c r="AY494">
        <v>1</v>
      </c>
      <c r="AZ494">
        <v>0</v>
      </c>
      <c r="BA494">
        <v>498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Y494*Source!I239</f>
        <v>2.3999999999999998E-3</v>
      </c>
      <c r="CY494">
        <f>AB494</f>
        <v>431.06</v>
      </c>
      <c r="CZ494">
        <f>AF494</f>
        <v>65.709999999999994</v>
      </c>
      <c r="DA494">
        <f>AJ494</f>
        <v>6.56</v>
      </c>
      <c r="DB494">
        <f t="shared" si="52"/>
        <v>3.94</v>
      </c>
      <c r="DC494">
        <f t="shared" si="53"/>
        <v>0.7</v>
      </c>
    </row>
    <row r="495" spans="1:107" x14ac:dyDescent="0.2">
      <c r="A495">
        <f>ROW(Source!A239)</f>
        <v>239</v>
      </c>
      <c r="B495">
        <v>16697019</v>
      </c>
      <c r="C495">
        <v>16697995</v>
      </c>
      <c r="D495">
        <v>15170682</v>
      </c>
      <c r="E495">
        <v>1</v>
      </c>
      <c r="F495">
        <v>1</v>
      </c>
      <c r="G495">
        <v>1</v>
      </c>
      <c r="H495">
        <v>3</v>
      </c>
      <c r="I495" t="s">
        <v>1168</v>
      </c>
      <c r="J495" t="s">
        <v>1169</v>
      </c>
      <c r="K495" t="s">
        <v>1170</v>
      </c>
      <c r="L495">
        <v>1327</v>
      </c>
      <c r="N495">
        <v>1005</v>
      </c>
      <c r="O495" t="s">
        <v>36</v>
      </c>
      <c r="P495" t="s">
        <v>36</v>
      </c>
      <c r="Q495">
        <v>1</v>
      </c>
      <c r="W495">
        <v>0</v>
      </c>
      <c r="X495">
        <v>-1987926685</v>
      </c>
      <c r="Y495">
        <v>1.1000000000000001</v>
      </c>
      <c r="AA495">
        <v>474.42</v>
      </c>
      <c r="AB495">
        <v>0</v>
      </c>
      <c r="AC495">
        <v>0</v>
      </c>
      <c r="AD495">
        <v>0</v>
      </c>
      <c r="AE495">
        <v>72.319999999999993</v>
      </c>
      <c r="AF495">
        <v>0</v>
      </c>
      <c r="AG495">
        <v>0</v>
      </c>
      <c r="AH495">
        <v>0</v>
      </c>
      <c r="AI495">
        <v>6.56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1.1000000000000001</v>
      </c>
      <c r="AU495" t="s">
        <v>6</v>
      </c>
      <c r="AV495">
        <v>0</v>
      </c>
      <c r="AW495">
        <v>2</v>
      </c>
      <c r="AX495">
        <v>16698010</v>
      </c>
      <c r="AY495">
        <v>1</v>
      </c>
      <c r="AZ495">
        <v>0</v>
      </c>
      <c r="BA495">
        <v>499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Y495*Source!I239</f>
        <v>4.4000000000000004E-2</v>
      </c>
      <c r="CY495">
        <f t="shared" ref="CY495:CY500" si="57">AA495</f>
        <v>474.42</v>
      </c>
      <c r="CZ495">
        <f t="shared" ref="CZ495:CZ500" si="58">AE495</f>
        <v>72.319999999999993</v>
      </c>
      <c r="DA495">
        <f t="shared" ref="DA495:DA500" si="59">AI495</f>
        <v>6.56</v>
      </c>
      <c r="DB495">
        <f t="shared" si="52"/>
        <v>79.55</v>
      </c>
      <c r="DC495">
        <f t="shared" si="53"/>
        <v>0</v>
      </c>
    </row>
    <row r="496" spans="1:107" x14ac:dyDescent="0.2">
      <c r="A496">
        <f>ROW(Source!A239)</f>
        <v>239</v>
      </c>
      <c r="B496">
        <v>16697019</v>
      </c>
      <c r="C496">
        <v>16697995</v>
      </c>
      <c r="D496">
        <v>15171018</v>
      </c>
      <c r="E496">
        <v>1</v>
      </c>
      <c r="F496">
        <v>1</v>
      </c>
      <c r="G496">
        <v>1</v>
      </c>
      <c r="H496">
        <v>3</v>
      </c>
      <c r="I496" t="s">
        <v>1145</v>
      </c>
      <c r="J496" t="s">
        <v>1146</v>
      </c>
      <c r="K496" t="s">
        <v>1147</v>
      </c>
      <c r="L496">
        <v>1346</v>
      </c>
      <c r="N496">
        <v>1009</v>
      </c>
      <c r="O496" t="s">
        <v>279</v>
      </c>
      <c r="P496" t="s">
        <v>279</v>
      </c>
      <c r="Q496">
        <v>1</v>
      </c>
      <c r="W496">
        <v>0</v>
      </c>
      <c r="X496">
        <v>813963326</v>
      </c>
      <c r="Y496">
        <v>0.18</v>
      </c>
      <c r="AA496">
        <v>11.94</v>
      </c>
      <c r="AB496">
        <v>0</v>
      </c>
      <c r="AC496">
        <v>0</v>
      </c>
      <c r="AD496">
        <v>0</v>
      </c>
      <c r="AE496">
        <v>1.82</v>
      </c>
      <c r="AF496">
        <v>0</v>
      </c>
      <c r="AG496">
        <v>0</v>
      </c>
      <c r="AH496">
        <v>0</v>
      </c>
      <c r="AI496">
        <v>6.56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0.18</v>
      </c>
      <c r="AU496" t="s">
        <v>6</v>
      </c>
      <c r="AV496">
        <v>0</v>
      </c>
      <c r="AW496">
        <v>2</v>
      </c>
      <c r="AX496">
        <v>16698011</v>
      </c>
      <c r="AY496">
        <v>1</v>
      </c>
      <c r="AZ496">
        <v>0</v>
      </c>
      <c r="BA496">
        <v>500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Y496*Source!I239</f>
        <v>7.1999999999999998E-3</v>
      </c>
      <c r="CY496">
        <f t="shared" si="57"/>
        <v>11.94</v>
      </c>
      <c r="CZ496">
        <f t="shared" si="58"/>
        <v>1.82</v>
      </c>
      <c r="DA496">
        <f t="shared" si="59"/>
        <v>6.56</v>
      </c>
      <c r="DB496">
        <f t="shared" si="52"/>
        <v>0.33</v>
      </c>
      <c r="DC496">
        <f t="shared" si="53"/>
        <v>0</v>
      </c>
    </row>
    <row r="497" spans="1:107" x14ac:dyDescent="0.2">
      <c r="A497">
        <f>ROW(Source!A239)</f>
        <v>239</v>
      </c>
      <c r="B497">
        <v>16697019</v>
      </c>
      <c r="C497">
        <v>16697995</v>
      </c>
      <c r="D497">
        <v>15171907</v>
      </c>
      <c r="E497">
        <v>1</v>
      </c>
      <c r="F497">
        <v>1</v>
      </c>
      <c r="G497">
        <v>1</v>
      </c>
      <c r="H497">
        <v>3</v>
      </c>
      <c r="I497" t="s">
        <v>1176</v>
      </c>
      <c r="J497" t="s">
        <v>1177</v>
      </c>
      <c r="K497" t="s">
        <v>1178</v>
      </c>
      <c r="L497">
        <v>1339</v>
      </c>
      <c r="N497">
        <v>1007</v>
      </c>
      <c r="O497" t="s">
        <v>249</v>
      </c>
      <c r="P497" t="s">
        <v>249</v>
      </c>
      <c r="Q497">
        <v>1</v>
      </c>
      <c r="W497">
        <v>0</v>
      </c>
      <c r="X497">
        <v>1795918813</v>
      </c>
      <c r="Y497">
        <v>2.3999999999999998E-3</v>
      </c>
      <c r="AA497">
        <v>489.24</v>
      </c>
      <c r="AB497">
        <v>0</v>
      </c>
      <c r="AC497">
        <v>0</v>
      </c>
      <c r="AD497">
        <v>0</v>
      </c>
      <c r="AE497">
        <v>74.58</v>
      </c>
      <c r="AF497">
        <v>0</v>
      </c>
      <c r="AG497">
        <v>0</v>
      </c>
      <c r="AH497">
        <v>0</v>
      </c>
      <c r="AI497">
        <v>6.56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2.3999999999999998E-3</v>
      </c>
      <c r="AU497" t="s">
        <v>6</v>
      </c>
      <c r="AV497">
        <v>0</v>
      </c>
      <c r="AW497">
        <v>2</v>
      </c>
      <c r="AX497">
        <v>16698012</v>
      </c>
      <c r="AY497">
        <v>1</v>
      </c>
      <c r="AZ497">
        <v>0</v>
      </c>
      <c r="BA497">
        <v>501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Y497*Source!I239</f>
        <v>9.5999999999999989E-5</v>
      </c>
      <c r="CY497">
        <f t="shared" si="57"/>
        <v>489.24</v>
      </c>
      <c r="CZ497">
        <f t="shared" si="58"/>
        <v>74.58</v>
      </c>
      <c r="DA497">
        <f t="shared" si="59"/>
        <v>6.56</v>
      </c>
      <c r="DB497">
        <f t="shared" si="52"/>
        <v>0.18</v>
      </c>
      <c r="DC497">
        <f t="shared" si="53"/>
        <v>0</v>
      </c>
    </row>
    <row r="498" spans="1:107" x14ac:dyDescent="0.2">
      <c r="A498">
        <f>ROW(Source!A239)</f>
        <v>239</v>
      </c>
      <c r="B498">
        <v>16697019</v>
      </c>
      <c r="C498">
        <v>16697995</v>
      </c>
      <c r="D498">
        <v>15203725</v>
      </c>
      <c r="E498">
        <v>1</v>
      </c>
      <c r="F498">
        <v>1</v>
      </c>
      <c r="G498">
        <v>1</v>
      </c>
      <c r="H498">
        <v>3</v>
      </c>
      <c r="I498" t="s">
        <v>430</v>
      </c>
      <c r="J498" t="s">
        <v>432</v>
      </c>
      <c r="K498" t="s">
        <v>431</v>
      </c>
      <c r="L498">
        <v>1348</v>
      </c>
      <c r="N498">
        <v>1009</v>
      </c>
      <c r="O498" t="s">
        <v>26</v>
      </c>
      <c r="P498" t="s">
        <v>26</v>
      </c>
      <c r="Q498">
        <v>1000</v>
      </c>
      <c r="W498">
        <v>0</v>
      </c>
      <c r="X498">
        <v>-777870615</v>
      </c>
      <c r="Y498">
        <v>2.2599999999999999E-2</v>
      </c>
      <c r="AA498">
        <v>278853.73</v>
      </c>
      <c r="AB498">
        <v>0</v>
      </c>
      <c r="AC498">
        <v>0</v>
      </c>
      <c r="AD498">
        <v>0</v>
      </c>
      <c r="AE498">
        <v>42508.19</v>
      </c>
      <c r="AF498">
        <v>0</v>
      </c>
      <c r="AG498">
        <v>0</v>
      </c>
      <c r="AH498">
        <v>0</v>
      </c>
      <c r="AI498">
        <v>6.56</v>
      </c>
      <c r="AJ498">
        <v>1</v>
      </c>
      <c r="AK498">
        <v>1</v>
      </c>
      <c r="AL498">
        <v>1</v>
      </c>
      <c r="AN498">
        <v>0</v>
      </c>
      <c r="AO498">
        <v>0</v>
      </c>
      <c r="AP498">
        <v>0</v>
      </c>
      <c r="AQ498">
        <v>0</v>
      </c>
      <c r="AR498">
        <v>0</v>
      </c>
      <c r="AS498" t="s">
        <v>6</v>
      </c>
      <c r="AT498">
        <v>2.2599999999999999E-2</v>
      </c>
      <c r="AU498" t="s">
        <v>6</v>
      </c>
      <c r="AV498">
        <v>0</v>
      </c>
      <c r="AW498">
        <v>1</v>
      </c>
      <c r="AX498">
        <v>-1</v>
      </c>
      <c r="AY498">
        <v>0</v>
      </c>
      <c r="AZ498">
        <v>0</v>
      </c>
      <c r="BA498" t="s">
        <v>6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Y498*Source!I239</f>
        <v>9.0399999999999996E-4</v>
      </c>
      <c r="CY498">
        <f t="shared" si="57"/>
        <v>278853.73</v>
      </c>
      <c r="CZ498">
        <f t="shared" si="58"/>
        <v>42508.19</v>
      </c>
      <c r="DA498">
        <f t="shared" si="59"/>
        <v>6.56</v>
      </c>
      <c r="DB498">
        <f t="shared" si="52"/>
        <v>960.69</v>
      </c>
      <c r="DC498">
        <f t="shared" si="53"/>
        <v>0</v>
      </c>
    </row>
    <row r="499" spans="1:107" x14ac:dyDescent="0.2">
      <c r="A499">
        <f>ROW(Source!A239)</f>
        <v>239</v>
      </c>
      <c r="B499">
        <v>16697019</v>
      </c>
      <c r="C499">
        <v>16697995</v>
      </c>
      <c r="D499">
        <v>15204468</v>
      </c>
      <c r="E499">
        <v>1</v>
      </c>
      <c r="F499">
        <v>1</v>
      </c>
      <c r="G499">
        <v>1</v>
      </c>
      <c r="H499">
        <v>3</v>
      </c>
      <c r="I499" t="s">
        <v>1108</v>
      </c>
      <c r="J499" t="s">
        <v>1109</v>
      </c>
      <c r="K499" t="s">
        <v>1110</v>
      </c>
      <c r="L499">
        <v>1348</v>
      </c>
      <c r="N499">
        <v>1009</v>
      </c>
      <c r="O499" t="s">
        <v>26</v>
      </c>
      <c r="P499" t="s">
        <v>26</v>
      </c>
      <c r="Q499">
        <v>1000</v>
      </c>
      <c r="W499">
        <v>0</v>
      </c>
      <c r="X499">
        <v>-909021926</v>
      </c>
      <c r="Y499">
        <v>9.7000000000000003E-3</v>
      </c>
      <c r="AA499">
        <v>111192</v>
      </c>
      <c r="AB499">
        <v>0</v>
      </c>
      <c r="AC499">
        <v>0</v>
      </c>
      <c r="AD499">
        <v>0</v>
      </c>
      <c r="AE499">
        <v>16950</v>
      </c>
      <c r="AF499">
        <v>0</v>
      </c>
      <c r="AG499">
        <v>0</v>
      </c>
      <c r="AH499">
        <v>0</v>
      </c>
      <c r="AI499">
        <v>6.56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9.7000000000000003E-3</v>
      </c>
      <c r="AU499" t="s">
        <v>6</v>
      </c>
      <c r="AV499">
        <v>0</v>
      </c>
      <c r="AW499">
        <v>2</v>
      </c>
      <c r="AX499">
        <v>16698014</v>
      </c>
      <c r="AY499">
        <v>1</v>
      </c>
      <c r="AZ499">
        <v>0</v>
      </c>
      <c r="BA499">
        <v>503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Y499*Source!I239</f>
        <v>3.88E-4</v>
      </c>
      <c r="CY499">
        <f t="shared" si="57"/>
        <v>111192</v>
      </c>
      <c r="CZ499">
        <f t="shared" si="58"/>
        <v>16950</v>
      </c>
      <c r="DA499">
        <f t="shared" si="59"/>
        <v>6.56</v>
      </c>
      <c r="DB499">
        <f t="shared" si="52"/>
        <v>164.42</v>
      </c>
      <c r="DC499">
        <f t="shared" si="53"/>
        <v>0</v>
      </c>
    </row>
    <row r="500" spans="1:107" x14ac:dyDescent="0.2">
      <c r="A500">
        <f>ROW(Source!A239)</f>
        <v>239</v>
      </c>
      <c r="B500">
        <v>16697019</v>
      </c>
      <c r="C500">
        <v>16697995</v>
      </c>
      <c r="D500">
        <v>15204729</v>
      </c>
      <c r="E500">
        <v>1</v>
      </c>
      <c r="F500">
        <v>1</v>
      </c>
      <c r="G500">
        <v>1</v>
      </c>
      <c r="H500">
        <v>3</v>
      </c>
      <c r="I500" t="s">
        <v>1171</v>
      </c>
      <c r="J500" t="s">
        <v>1172</v>
      </c>
      <c r="K500" t="s">
        <v>1173</v>
      </c>
      <c r="L500">
        <v>1348</v>
      </c>
      <c r="N500">
        <v>1009</v>
      </c>
      <c r="O500" t="s">
        <v>26</v>
      </c>
      <c r="P500" t="s">
        <v>26</v>
      </c>
      <c r="Q500">
        <v>1000</v>
      </c>
      <c r="W500">
        <v>0</v>
      </c>
      <c r="X500">
        <v>-2084827333</v>
      </c>
      <c r="Y500">
        <v>4.7300000000000002E-2</v>
      </c>
      <c r="AA500">
        <v>28168.639999999999</v>
      </c>
      <c r="AB500">
        <v>0</v>
      </c>
      <c r="AC500">
        <v>0</v>
      </c>
      <c r="AD500">
        <v>0</v>
      </c>
      <c r="AE500">
        <v>4294</v>
      </c>
      <c r="AF500">
        <v>0</v>
      </c>
      <c r="AG500">
        <v>0</v>
      </c>
      <c r="AH500">
        <v>0</v>
      </c>
      <c r="AI500">
        <v>6.56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4.7300000000000002E-2</v>
      </c>
      <c r="AU500" t="s">
        <v>6</v>
      </c>
      <c r="AV500">
        <v>0</v>
      </c>
      <c r="AW500">
        <v>2</v>
      </c>
      <c r="AX500">
        <v>16698015</v>
      </c>
      <c r="AY500">
        <v>1</v>
      </c>
      <c r="AZ500">
        <v>0</v>
      </c>
      <c r="BA500">
        <v>504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Y500*Source!I239</f>
        <v>1.892E-3</v>
      </c>
      <c r="CY500">
        <f t="shared" si="57"/>
        <v>28168.639999999999</v>
      </c>
      <c r="CZ500">
        <f t="shared" si="58"/>
        <v>4294</v>
      </c>
      <c r="DA500">
        <f t="shared" si="59"/>
        <v>6.56</v>
      </c>
      <c r="DB500">
        <f t="shared" si="52"/>
        <v>203.11</v>
      </c>
      <c r="DC500">
        <f t="shared" si="53"/>
        <v>0</v>
      </c>
    </row>
    <row r="501" spans="1:107" x14ac:dyDescent="0.2">
      <c r="A501">
        <f>ROW(Source!A242)</f>
        <v>242</v>
      </c>
      <c r="B501">
        <v>16697018</v>
      </c>
      <c r="C501">
        <v>16698017</v>
      </c>
      <c r="D501">
        <v>15438406</v>
      </c>
      <c r="E501">
        <v>1</v>
      </c>
      <c r="F501">
        <v>1</v>
      </c>
      <c r="G501">
        <v>1</v>
      </c>
      <c r="H501">
        <v>1</v>
      </c>
      <c r="I501" t="s">
        <v>1179</v>
      </c>
      <c r="J501" t="s">
        <v>6</v>
      </c>
      <c r="K501" t="s">
        <v>1180</v>
      </c>
      <c r="L501">
        <v>1191</v>
      </c>
      <c r="N501">
        <v>1013</v>
      </c>
      <c r="O501" t="s">
        <v>1010</v>
      </c>
      <c r="P501" t="s">
        <v>1010</v>
      </c>
      <c r="Q501">
        <v>1</v>
      </c>
      <c r="W501">
        <v>0</v>
      </c>
      <c r="X501">
        <v>1799141607</v>
      </c>
      <c r="Y501">
        <v>2.3804999999999996</v>
      </c>
      <c r="AA501">
        <v>0</v>
      </c>
      <c r="AB501">
        <v>0</v>
      </c>
      <c r="AC501">
        <v>0</v>
      </c>
      <c r="AD501">
        <v>10.210000000000001</v>
      </c>
      <c r="AE501">
        <v>0</v>
      </c>
      <c r="AF501">
        <v>0</v>
      </c>
      <c r="AG501">
        <v>0</v>
      </c>
      <c r="AH501">
        <v>10.210000000000001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6</v>
      </c>
      <c r="AT501">
        <v>2.0699999999999998</v>
      </c>
      <c r="AU501" t="s">
        <v>39</v>
      </c>
      <c r="AV501">
        <v>1</v>
      </c>
      <c r="AW501">
        <v>2</v>
      </c>
      <c r="AX501">
        <v>16698028</v>
      </c>
      <c r="AY501">
        <v>1</v>
      </c>
      <c r="AZ501">
        <v>0</v>
      </c>
      <c r="BA501">
        <v>505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Y501*Source!I242</f>
        <v>12.854699999999999</v>
      </c>
      <c r="CY501">
        <f>AD501</f>
        <v>10.210000000000001</v>
      </c>
      <c r="CZ501">
        <f>AH501</f>
        <v>10.210000000000001</v>
      </c>
      <c r="DA501">
        <f>AL501</f>
        <v>1</v>
      </c>
      <c r="DB501">
        <f>ROUND((ROUND(AT501*CZ501,2)*1.15),2)</f>
        <v>24.3</v>
      </c>
      <c r="DC501">
        <f>ROUND((ROUND(AT501*AG501,2)*1.15),2)</f>
        <v>0</v>
      </c>
    </row>
    <row r="502" spans="1:107" x14ac:dyDescent="0.2">
      <c r="A502">
        <f>ROW(Source!A242)</f>
        <v>242</v>
      </c>
      <c r="B502">
        <v>16697018</v>
      </c>
      <c r="C502">
        <v>16698017</v>
      </c>
      <c r="D502">
        <v>15430395</v>
      </c>
      <c r="E502">
        <v>1</v>
      </c>
      <c r="F502">
        <v>1</v>
      </c>
      <c r="G502">
        <v>1</v>
      </c>
      <c r="H502">
        <v>1</v>
      </c>
      <c r="I502" t="s">
        <v>1020</v>
      </c>
      <c r="J502" t="s">
        <v>6</v>
      </c>
      <c r="K502" t="s">
        <v>1021</v>
      </c>
      <c r="L502">
        <v>1191</v>
      </c>
      <c r="N502">
        <v>1013</v>
      </c>
      <c r="O502" t="s">
        <v>1010</v>
      </c>
      <c r="P502" t="s">
        <v>1010</v>
      </c>
      <c r="Q502">
        <v>1</v>
      </c>
      <c r="W502">
        <v>0</v>
      </c>
      <c r="X502">
        <v>-1417349443</v>
      </c>
      <c r="Y502">
        <v>0.02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0.02</v>
      </c>
      <c r="AU502" t="s">
        <v>6</v>
      </c>
      <c r="AV502">
        <v>2</v>
      </c>
      <c r="AW502">
        <v>2</v>
      </c>
      <c r="AX502">
        <v>16698029</v>
      </c>
      <c r="AY502">
        <v>1</v>
      </c>
      <c r="AZ502">
        <v>2048</v>
      </c>
      <c r="BA502">
        <v>506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Y502*Source!I242</f>
        <v>0.10800000000000001</v>
      </c>
      <c r="CY502">
        <f>AD502</f>
        <v>0</v>
      </c>
      <c r="CZ502">
        <f>AH502</f>
        <v>0</v>
      </c>
      <c r="DA502">
        <f>AL502</f>
        <v>1</v>
      </c>
      <c r="DB502">
        <f>ROUND(ROUND(AT502*CZ502,2),2)</f>
        <v>0</v>
      </c>
      <c r="DC502">
        <f>ROUND(ROUND(AT502*AG502,2),2)</f>
        <v>0</v>
      </c>
    </row>
    <row r="503" spans="1:107" x14ac:dyDescent="0.2">
      <c r="A503">
        <f>ROW(Source!A242)</f>
        <v>242</v>
      </c>
      <c r="B503">
        <v>16697018</v>
      </c>
      <c r="C503">
        <v>16698017</v>
      </c>
      <c r="D503">
        <v>15249073</v>
      </c>
      <c r="E503">
        <v>1</v>
      </c>
      <c r="F503">
        <v>1</v>
      </c>
      <c r="G503">
        <v>1</v>
      </c>
      <c r="H503">
        <v>2</v>
      </c>
      <c r="I503" t="s">
        <v>1033</v>
      </c>
      <c r="J503" t="s">
        <v>1034</v>
      </c>
      <c r="K503" t="s">
        <v>1035</v>
      </c>
      <c r="L503">
        <v>1368</v>
      </c>
      <c r="N503">
        <v>1011</v>
      </c>
      <c r="O503" t="s">
        <v>1014</v>
      </c>
      <c r="P503" t="s">
        <v>1014</v>
      </c>
      <c r="Q503">
        <v>1</v>
      </c>
      <c r="W503">
        <v>0</v>
      </c>
      <c r="X503">
        <v>1372534845</v>
      </c>
      <c r="Y503">
        <v>2.5000000000000001E-2</v>
      </c>
      <c r="AA503">
        <v>0</v>
      </c>
      <c r="AB503">
        <v>65.709999999999994</v>
      </c>
      <c r="AC503">
        <v>11.6</v>
      </c>
      <c r="AD503">
        <v>0</v>
      </c>
      <c r="AE503">
        <v>0</v>
      </c>
      <c r="AF503">
        <v>65.709999999999994</v>
      </c>
      <c r="AG503">
        <v>11.6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0.02</v>
      </c>
      <c r="AU503" t="s">
        <v>38</v>
      </c>
      <c r="AV503">
        <v>0</v>
      </c>
      <c r="AW503">
        <v>2</v>
      </c>
      <c r="AX503">
        <v>16698030</v>
      </c>
      <c r="AY503">
        <v>1</v>
      </c>
      <c r="AZ503">
        <v>0</v>
      </c>
      <c r="BA503">
        <v>507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Y503*Source!I242</f>
        <v>0.13500000000000001</v>
      </c>
      <c r="CY503">
        <f>AB503</f>
        <v>65.709999999999994</v>
      </c>
      <c r="CZ503">
        <f>AF503</f>
        <v>65.709999999999994</v>
      </c>
      <c r="DA503">
        <f>AJ503</f>
        <v>1</v>
      </c>
      <c r="DB503">
        <f>ROUND((ROUND(AT503*CZ503,2)*1.25),2)</f>
        <v>1.64</v>
      </c>
      <c r="DC503">
        <f>ROUND((ROUND(AT503*AG503,2)*1.25),2)</f>
        <v>0.28999999999999998</v>
      </c>
    </row>
    <row r="504" spans="1:107" x14ac:dyDescent="0.2">
      <c r="A504">
        <f>ROW(Source!A242)</f>
        <v>242</v>
      </c>
      <c r="B504">
        <v>16697018</v>
      </c>
      <c r="C504">
        <v>16698017</v>
      </c>
      <c r="D504">
        <v>15249377</v>
      </c>
      <c r="E504">
        <v>1</v>
      </c>
      <c r="F504">
        <v>1</v>
      </c>
      <c r="G504">
        <v>1</v>
      </c>
      <c r="H504">
        <v>2</v>
      </c>
      <c r="I504" t="s">
        <v>1036</v>
      </c>
      <c r="J504" t="s">
        <v>1037</v>
      </c>
      <c r="K504" t="s">
        <v>1038</v>
      </c>
      <c r="L504">
        <v>1368</v>
      </c>
      <c r="N504">
        <v>1011</v>
      </c>
      <c r="O504" t="s">
        <v>1014</v>
      </c>
      <c r="P504" t="s">
        <v>1014</v>
      </c>
      <c r="Q504">
        <v>1</v>
      </c>
      <c r="W504">
        <v>0</v>
      </c>
      <c r="X504">
        <v>-353815937</v>
      </c>
      <c r="Y504">
        <v>0.88749999999999996</v>
      </c>
      <c r="AA504">
        <v>0</v>
      </c>
      <c r="AB504">
        <v>8.1</v>
      </c>
      <c r="AC504">
        <v>0</v>
      </c>
      <c r="AD504">
        <v>0</v>
      </c>
      <c r="AE504">
        <v>0</v>
      </c>
      <c r="AF504">
        <v>8.1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6</v>
      </c>
      <c r="AT504">
        <v>0.71</v>
      </c>
      <c r="AU504" t="s">
        <v>38</v>
      </c>
      <c r="AV504">
        <v>0</v>
      </c>
      <c r="AW504">
        <v>2</v>
      </c>
      <c r="AX504">
        <v>16698031</v>
      </c>
      <c r="AY504">
        <v>1</v>
      </c>
      <c r="AZ504">
        <v>0</v>
      </c>
      <c r="BA504">
        <v>508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Y504*Source!I242</f>
        <v>4.7925000000000004</v>
      </c>
      <c r="CY504">
        <f>AB504</f>
        <v>8.1</v>
      </c>
      <c r="CZ504">
        <f>AF504</f>
        <v>8.1</v>
      </c>
      <c r="DA504">
        <f>AJ504</f>
        <v>1</v>
      </c>
      <c r="DB504">
        <f>ROUND((ROUND(AT504*CZ504,2)*1.25),2)</f>
        <v>7.19</v>
      </c>
      <c r="DC504">
        <f>ROUND((ROUND(AT504*AG504,2)*1.25),2)</f>
        <v>0</v>
      </c>
    </row>
    <row r="505" spans="1:107" x14ac:dyDescent="0.2">
      <c r="A505">
        <f>ROW(Source!A242)</f>
        <v>242</v>
      </c>
      <c r="B505">
        <v>16697018</v>
      </c>
      <c r="C505">
        <v>16698017</v>
      </c>
      <c r="D505">
        <v>15167308</v>
      </c>
      <c r="E505">
        <v>1</v>
      </c>
      <c r="F505">
        <v>1</v>
      </c>
      <c r="G505">
        <v>1</v>
      </c>
      <c r="H505">
        <v>3</v>
      </c>
      <c r="I505" t="s">
        <v>443</v>
      </c>
      <c r="J505" t="s">
        <v>445</v>
      </c>
      <c r="K505" t="s">
        <v>444</v>
      </c>
      <c r="L505">
        <v>1354</v>
      </c>
      <c r="N505">
        <v>1010</v>
      </c>
      <c r="O505" t="s">
        <v>440</v>
      </c>
      <c r="P505" t="s">
        <v>440</v>
      </c>
      <c r="Q505">
        <v>1</v>
      </c>
      <c r="W505">
        <v>0</v>
      </c>
      <c r="X505">
        <v>735354979</v>
      </c>
      <c r="Y505">
        <v>0.37036999999999998</v>
      </c>
      <c r="AA505">
        <v>272.22000000000003</v>
      </c>
      <c r="AB505">
        <v>0</v>
      </c>
      <c r="AC505">
        <v>0</v>
      </c>
      <c r="AD505">
        <v>0</v>
      </c>
      <c r="AE505">
        <v>272.22000000000003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0</v>
      </c>
      <c r="AP505">
        <v>0</v>
      </c>
      <c r="AQ505">
        <v>0</v>
      </c>
      <c r="AR505">
        <v>0</v>
      </c>
      <c r="AS505" t="s">
        <v>6</v>
      </c>
      <c r="AT505">
        <v>0.37036999999999998</v>
      </c>
      <c r="AU505" t="s">
        <v>6</v>
      </c>
      <c r="AV505">
        <v>0</v>
      </c>
      <c r="AW505">
        <v>1</v>
      </c>
      <c r="AX505">
        <v>-1</v>
      </c>
      <c r="AY505">
        <v>0</v>
      </c>
      <c r="AZ505">
        <v>0</v>
      </c>
      <c r="BA505" t="s">
        <v>6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Y505*Source!I242</f>
        <v>1.9999979999999999</v>
      </c>
      <c r="CY505">
        <f>AA505</f>
        <v>272.22000000000003</v>
      </c>
      <c r="CZ505">
        <f>AE505</f>
        <v>272.22000000000003</v>
      </c>
      <c r="DA505">
        <f>AI505</f>
        <v>1</v>
      </c>
      <c r="DB505">
        <f>ROUND(ROUND(AT505*CZ505,2),2)</f>
        <v>100.82</v>
      </c>
      <c r="DC505">
        <f>ROUND(ROUND(AT505*AG505,2),2)</f>
        <v>0</v>
      </c>
    </row>
    <row r="506" spans="1:107" x14ac:dyDescent="0.2">
      <c r="A506">
        <f>ROW(Source!A242)</f>
        <v>242</v>
      </c>
      <c r="B506">
        <v>16697018</v>
      </c>
      <c r="C506">
        <v>16698017</v>
      </c>
      <c r="D506">
        <v>15168750</v>
      </c>
      <c r="E506">
        <v>1</v>
      </c>
      <c r="F506">
        <v>1</v>
      </c>
      <c r="G506">
        <v>1</v>
      </c>
      <c r="H506">
        <v>3</v>
      </c>
      <c r="I506" t="s">
        <v>1039</v>
      </c>
      <c r="J506" t="s">
        <v>1040</v>
      </c>
      <c r="K506" t="s">
        <v>1041</v>
      </c>
      <c r="L506">
        <v>1348</v>
      </c>
      <c r="N506">
        <v>1009</v>
      </c>
      <c r="O506" t="s">
        <v>26</v>
      </c>
      <c r="P506" t="s">
        <v>26</v>
      </c>
      <c r="Q506">
        <v>1000</v>
      </c>
      <c r="W506">
        <v>0</v>
      </c>
      <c r="X506">
        <v>-714836380</v>
      </c>
      <c r="Y506">
        <v>6.9999999999999994E-5</v>
      </c>
      <c r="AA506">
        <v>10315.01</v>
      </c>
      <c r="AB506">
        <v>0</v>
      </c>
      <c r="AC506">
        <v>0</v>
      </c>
      <c r="AD506">
        <v>0</v>
      </c>
      <c r="AE506">
        <v>10315.01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6.9999999999999994E-5</v>
      </c>
      <c r="AU506" t="s">
        <v>6</v>
      </c>
      <c r="AV506">
        <v>0</v>
      </c>
      <c r="AW506">
        <v>2</v>
      </c>
      <c r="AX506">
        <v>16698032</v>
      </c>
      <c r="AY506">
        <v>1</v>
      </c>
      <c r="AZ506">
        <v>0</v>
      </c>
      <c r="BA506">
        <v>509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Y506*Source!I242</f>
        <v>3.7799999999999997E-4</v>
      </c>
      <c r="CY506">
        <f>AA506</f>
        <v>10315.01</v>
      </c>
      <c r="CZ506">
        <f>AE506</f>
        <v>10315.01</v>
      </c>
      <c r="DA506">
        <f>AI506</f>
        <v>1</v>
      </c>
      <c r="DB506">
        <f>ROUND(ROUND(AT506*CZ506,2),2)</f>
        <v>0.72</v>
      </c>
      <c r="DC506">
        <f>ROUND(ROUND(AT506*AG506,2),2)</f>
        <v>0</v>
      </c>
    </row>
    <row r="507" spans="1:107" x14ac:dyDescent="0.2">
      <c r="A507">
        <f>ROW(Source!A242)</f>
        <v>242</v>
      </c>
      <c r="B507">
        <v>16697018</v>
      </c>
      <c r="C507">
        <v>16698017</v>
      </c>
      <c r="D507">
        <v>15169895</v>
      </c>
      <c r="E507">
        <v>1</v>
      </c>
      <c r="F507">
        <v>1</v>
      </c>
      <c r="G507">
        <v>1</v>
      </c>
      <c r="H507">
        <v>3</v>
      </c>
      <c r="I507" t="s">
        <v>1181</v>
      </c>
      <c r="J507" t="s">
        <v>1182</v>
      </c>
      <c r="K507" t="s">
        <v>1183</v>
      </c>
      <c r="L507">
        <v>1348</v>
      </c>
      <c r="N507">
        <v>1009</v>
      </c>
      <c r="O507" t="s">
        <v>26</v>
      </c>
      <c r="P507" t="s">
        <v>26</v>
      </c>
      <c r="Q507">
        <v>1000</v>
      </c>
      <c r="W507">
        <v>0</v>
      </c>
      <c r="X507">
        <v>960438781</v>
      </c>
      <c r="Y507">
        <v>3.0000000000000001E-3</v>
      </c>
      <c r="AA507">
        <v>10068</v>
      </c>
      <c r="AB507">
        <v>0</v>
      </c>
      <c r="AC507">
        <v>0</v>
      </c>
      <c r="AD507">
        <v>0</v>
      </c>
      <c r="AE507">
        <v>10068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3.0000000000000001E-3</v>
      </c>
      <c r="AU507" t="s">
        <v>6</v>
      </c>
      <c r="AV507">
        <v>0</v>
      </c>
      <c r="AW507">
        <v>2</v>
      </c>
      <c r="AX507">
        <v>16698033</v>
      </c>
      <c r="AY507">
        <v>1</v>
      </c>
      <c r="AZ507">
        <v>0</v>
      </c>
      <c r="BA507">
        <v>510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Y507*Source!I242</f>
        <v>1.6200000000000003E-2</v>
      </c>
      <c r="CY507">
        <f>AA507</f>
        <v>10068</v>
      </c>
      <c r="CZ507">
        <f>AE507</f>
        <v>10068</v>
      </c>
      <c r="DA507">
        <f>AI507</f>
        <v>1</v>
      </c>
      <c r="DB507">
        <f>ROUND(ROUND(AT507*CZ507,2),2)</f>
        <v>30.2</v>
      </c>
      <c r="DC507">
        <f>ROUND(ROUND(AT507*AG507,2),2)</f>
        <v>0</v>
      </c>
    </row>
    <row r="508" spans="1:107" x14ac:dyDescent="0.2">
      <c r="A508">
        <f>ROW(Source!A242)</f>
        <v>242</v>
      </c>
      <c r="B508">
        <v>16697018</v>
      </c>
      <c r="C508">
        <v>16698017</v>
      </c>
      <c r="D508">
        <v>15187333</v>
      </c>
      <c r="E508">
        <v>1</v>
      </c>
      <c r="F508">
        <v>1</v>
      </c>
      <c r="G508">
        <v>1</v>
      </c>
      <c r="H508">
        <v>3</v>
      </c>
      <c r="I508" t="s">
        <v>438</v>
      </c>
      <c r="J508" t="s">
        <v>441</v>
      </c>
      <c r="K508" t="s">
        <v>439</v>
      </c>
      <c r="L508">
        <v>1354</v>
      </c>
      <c r="N508">
        <v>1010</v>
      </c>
      <c r="O508" t="s">
        <v>440</v>
      </c>
      <c r="P508" t="s">
        <v>440</v>
      </c>
      <c r="Q508">
        <v>1</v>
      </c>
      <c r="W508">
        <v>0</v>
      </c>
      <c r="X508">
        <v>301169564</v>
      </c>
      <c r="Y508">
        <v>0.37036999999999998</v>
      </c>
      <c r="AA508">
        <v>4119.08</v>
      </c>
      <c r="AB508">
        <v>0</v>
      </c>
      <c r="AC508">
        <v>0</v>
      </c>
      <c r="AD508">
        <v>0</v>
      </c>
      <c r="AE508">
        <v>4119.08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1</v>
      </c>
      <c r="AO508">
        <v>0</v>
      </c>
      <c r="AP508">
        <v>0</v>
      </c>
      <c r="AQ508">
        <v>0</v>
      </c>
      <c r="AR508">
        <v>0</v>
      </c>
      <c r="AS508" t="s">
        <v>6</v>
      </c>
      <c r="AT508">
        <v>0.37036999999999998</v>
      </c>
      <c r="AU508" t="s">
        <v>6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Y508*Source!I242</f>
        <v>1.9999979999999999</v>
      </c>
      <c r="CY508">
        <f>AA508</f>
        <v>4119.08</v>
      </c>
      <c r="CZ508">
        <f>AE508</f>
        <v>4119.08</v>
      </c>
      <c r="DA508">
        <f>AI508</f>
        <v>1</v>
      </c>
      <c r="DB508">
        <f>ROUND(ROUND(AT508*CZ508,2),2)</f>
        <v>1525.58</v>
      </c>
      <c r="DC508">
        <f>ROUND(ROUND(AT508*AG508,2),2)</f>
        <v>0</v>
      </c>
    </row>
    <row r="509" spans="1:107" x14ac:dyDescent="0.2">
      <c r="A509">
        <f>ROW(Source!A242)</f>
        <v>242</v>
      </c>
      <c r="B509">
        <v>16697018</v>
      </c>
      <c r="C509">
        <v>16698017</v>
      </c>
      <c r="D509">
        <v>15204334</v>
      </c>
      <c r="E509">
        <v>1</v>
      </c>
      <c r="F509">
        <v>1</v>
      </c>
      <c r="G509">
        <v>1</v>
      </c>
      <c r="H509">
        <v>3</v>
      </c>
      <c r="I509" t="s">
        <v>1184</v>
      </c>
      <c r="J509" t="s">
        <v>1185</v>
      </c>
      <c r="K509" t="s">
        <v>1186</v>
      </c>
      <c r="L509">
        <v>1354</v>
      </c>
      <c r="N509">
        <v>1010</v>
      </c>
      <c r="O509" t="s">
        <v>440</v>
      </c>
      <c r="P509" t="s">
        <v>440</v>
      </c>
      <c r="Q509">
        <v>1</v>
      </c>
      <c r="W509">
        <v>0</v>
      </c>
      <c r="X509">
        <v>-1153960265</v>
      </c>
      <c r="Y509">
        <v>0.27</v>
      </c>
      <c r="AA509">
        <v>110.11</v>
      </c>
      <c r="AB509">
        <v>0</v>
      </c>
      <c r="AC509">
        <v>0</v>
      </c>
      <c r="AD509">
        <v>0</v>
      </c>
      <c r="AE509">
        <v>110.11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0.27</v>
      </c>
      <c r="AU509" t="s">
        <v>6</v>
      </c>
      <c r="AV509">
        <v>0</v>
      </c>
      <c r="AW509">
        <v>2</v>
      </c>
      <c r="AX509">
        <v>16698035</v>
      </c>
      <c r="AY509">
        <v>1</v>
      </c>
      <c r="AZ509">
        <v>0</v>
      </c>
      <c r="BA509">
        <v>512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Y509*Source!I242</f>
        <v>1.4580000000000002</v>
      </c>
      <c r="CY509">
        <f>AA509</f>
        <v>110.11</v>
      </c>
      <c r="CZ509">
        <f>AE509</f>
        <v>110.11</v>
      </c>
      <c r="DA509">
        <f>AI509</f>
        <v>1</v>
      </c>
      <c r="DB509">
        <f>ROUND(ROUND(AT509*CZ509,2),2)</f>
        <v>29.73</v>
      </c>
      <c r="DC509">
        <f>ROUND(ROUND(AT509*AG509,2),2)</f>
        <v>0</v>
      </c>
    </row>
    <row r="510" spans="1:107" x14ac:dyDescent="0.2">
      <c r="A510">
        <f>ROW(Source!A243)</f>
        <v>243</v>
      </c>
      <c r="B510">
        <v>16697019</v>
      </c>
      <c r="C510">
        <v>16698017</v>
      </c>
      <c r="D510">
        <v>15438406</v>
      </c>
      <c r="E510">
        <v>1</v>
      </c>
      <c r="F510">
        <v>1</v>
      </c>
      <c r="G510">
        <v>1</v>
      </c>
      <c r="H510">
        <v>1</v>
      </c>
      <c r="I510" t="s">
        <v>1179</v>
      </c>
      <c r="J510" t="s">
        <v>6</v>
      </c>
      <c r="K510" t="s">
        <v>1180</v>
      </c>
      <c r="L510">
        <v>1191</v>
      </c>
      <c r="N510">
        <v>1013</v>
      </c>
      <c r="O510" t="s">
        <v>1010</v>
      </c>
      <c r="P510" t="s">
        <v>1010</v>
      </c>
      <c r="Q510">
        <v>1</v>
      </c>
      <c r="W510">
        <v>0</v>
      </c>
      <c r="X510">
        <v>1799141607</v>
      </c>
      <c r="Y510">
        <v>2.3804999999999996</v>
      </c>
      <c r="AA510">
        <v>0</v>
      </c>
      <c r="AB510">
        <v>0</v>
      </c>
      <c r="AC510">
        <v>0</v>
      </c>
      <c r="AD510">
        <v>66.98</v>
      </c>
      <c r="AE510">
        <v>0</v>
      </c>
      <c r="AF510">
        <v>0</v>
      </c>
      <c r="AG510">
        <v>0</v>
      </c>
      <c r="AH510">
        <v>10.210000000000001</v>
      </c>
      <c r="AI510">
        <v>1</v>
      </c>
      <c r="AJ510">
        <v>1</v>
      </c>
      <c r="AK510">
        <v>1</v>
      </c>
      <c r="AL510">
        <v>6.56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</v>
      </c>
      <c r="AT510">
        <v>2.0699999999999998</v>
      </c>
      <c r="AU510" t="s">
        <v>39</v>
      </c>
      <c r="AV510">
        <v>1</v>
      </c>
      <c r="AW510">
        <v>2</v>
      </c>
      <c r="AX510">
        <v>16698028</v>
      </c>
      <c r="AY510">
        <v>1</v>
      </c>
      <c r="AZ510">
        <v>0</v>
      </c>
      <c r="BA510">
        <v>513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Y510*Source!I243</f>
        <v>12.854699999999999</v>
      </c>
      <c r="CY510">
        <f>AD510</f>
        <v>66.98</v>
      </c>
      <c r="CZ510">
        <f>AH510</f>
        <v>10.210000000000001</v>
      </c>
      <c r="DA510">
        <f>AL510</f>
        <v>6.56</v>
      </c>
      <c r="DB510">
        <f>ROUND((ROUND(AT510*CZ510,2)*1.15),2)</f>
        <v>24.3</v>
      </c>
      <c r="DC510">
        <f>ROUND((ROUND(AT510*AG510,2)*1.15),2)</f>
        <v>0</v>
      </c>
    </row>
    <row r="511" spans="1:107" x14ac:dyDescent="0.2">
      <c r="A511">
        <f>ROW(Source!A243)</f>
        <v>243</v>
      </c>
      <c r="B511">
        <v>16697019</v>
      </c>
      <c r="C511">
        <v>16698017</v>
      </c>
      <c r="D511">
        <v>15430395</v>
      </c>
      <c r="E511">
        <v>1</v>
      </c>
      <c r="F511">
        <v>1</v>
      </c>
      <c r="G511">
        <v>1</v>
      </c>
      <c r="H511">
        <v>1</v>
      </c>
      <c r="I511" t="s">
        <v>1020</v>
      </c>
      <c r="J511" t="s">
        <v>6</v>
      </c>
      <c r="K511" t="s">
        <v>1021</v>
      </c>
      <c r="L511">
        <v>1191</v>
      </c>
      <c r="N511">
        <v>1013</v>
      </c>
      <c r="O511" t="s">
        <v>1010</v>
      </c>
      <c r="P511" t="s">
        <v>1010</v>
      </c>
      <c r="Q511">
        <v>1</v>
      </c>
      <c r="W511">
        <v>0</v>
      </c>
      <c r="X511">
        <v>-1417349443</v>
      </c>
      <c r="Y511">
        <v>0.02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6.56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0.02</v>
      </c>
      <c r="AU511" t="s">
        <v>6</v>
      </c>
      <c r="AV511">
        <v>2</v>
      </c>
      <c r="AW511">
        <v>2</v>
      </c>
      <c r="AX511">
        <v>16698029</v>
      </c>
      <c r="AY511">
        <v>1</v>
      </c>
      <c r="AZ511">
        <v>2048</v>
      </c>
      <c r="BA511">
        <v>514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Y511*Source!I243</f>
        <v>0.10800000000000001</v>
      </c>
      <c r="CY511">
        <f>AD511</f>
        <v>0</v>
      </c>
      <c r="CZ511">
        <f>AH511</f>
        <v>0</v>
      </c>
      <c r="DA511">
        <f>AL511</f>
        <v>1</v>
      </c>
      <c r="DB511">
        <f>ROUND(ROUND(AT511*CZ511,2),2)</f>
        <v>0</v>
      </c>
      <c r="DC511">
        <f>ROUND(ROUND(AT511*AG511,2),2)</f>
        <v>0</v>
      </c>
    </row>
    <row r="512" spans="1:107" x14ac:dyDescent="0.2">
      <c r="A512">
        <f>ROW(Source!A243)</f>
        <v>243</v>
      </c>
      <c r="B512">
        <v>16697019</v>
      </c>
      <c r="C512">
        <v>16698017</v>
      </c>
      <c r="D512">
        <v>15249073</v>
      </c>
      <c r="E512">
        <v>1</v>
      </c>
      <c r="F512">
        <v>1</v>
      </c>
      <c r="G512">
        <v>1</v>
      </c>
      <c r="H512">
        <v>2</v>
      </c>
      <c r="I512" t="s">
        <v>1033</v>
      </c>
      <c r="J512" t="s">
        <v>1034</v>
      </c>
      <c r="K512" t="s">
        <v>1035</v>
      </c>
      <c r="L512">
        <v>1368</v>
      </c>
      <c r="N512">
        <v>1011</v>
      </c>
      <c r="O512" t="s">
        <v>1014</v>
      </c>
      <c r="P512" t="s">
        <v>1014</v>
      </c>
      <c r="Q512">
        <v>1</v>
      </c>
      <c r="W512">
        <v>0</v>
      </c>
      <c r="X512">
        <v>1372534845</v>
      </c>
      <c r="Y512">
        <v>2.5000000000000001E-2</v>
      </c>
      <c r="AA512">
        <v>0</v>
      </c>
      <c r="AB512">
        <v>431.06</v>
      </c>
      <c r="AC512">
        <v>11.6</v>
      </c>
      <c r="AD512">
        <v>0</v>
      </c>
      <c r="AE512">
        <v>0</v>
      </c>
      <c r="AF512">
        <v>65.709999999999994</v>
      </c>
      <c r="AG512">
        <v>11.6</v>
      </c>
      <c r="AH512">
        <v>0</v>
      </c>
      <c r="AI512">
        <v>1</v>
      </c>
      <c r="AJ512">
        <v>6.56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0.02</v>
      </c>
      <c r="AU512" t="s">
        <v>38</v>
      </c>
      <c r="AV512">
        <v>0</v>
      </c>
      <c r="AW512">
        <v>2</v>
      </c>
      <c r="AX512">
        <v>16698030</v>
      </c>
      <c r="AY512">
        <v>1</v>
      </c>
      <c r="AZ512">
        <v>0</v>
      </c>
      <c r="BA512">
        <v>515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Y512*Source!I243</f>
        <v>0.13500000000000001</v>
      </c>
      <c r="CY512">
        <f>AB512</f>
        <v>431.06</v>
      </c>
      <c r="CZ512">
        <f>AF512</f>
        <v>65.709999999999994</v>
      </c>
      <c r="DA512">
        <f>AJ512</f>
        <v>6.56</v>
      </c>
      <c r="DB512">
        <f>ROUND((ROUND(AT512*CZ512,2)*1.25),2)</f>
        <v>1.64</v>
      </c>
      <c r="DC512">
        <f>ROUND((ROUND(AT512*AG512,2)*1.25),2)</f>
        <v>0.28999999999999998</v>
      </c>
    </row>
    <row r="513" spans="1:107" x14ac:dyDescent="0.2">
      <c r="A513">
        <f>ROW(Source!A243)</f>
        <v>243</v>
      </c>
      <c r="B513">
        <v>16697019</v>
      </c>
      <c r="C513">
        <v>16698017</v>
      </c>
      <c r="D513">
        <v>15249377</v>
      </c>
      <c r="E513">
        <v>1</v>
      </c>
      <c r="F513">
        <v>1</v>
      </c>
      <c r="G513">
        <v>1</v>
      </c>
      <c r="H513">
        <v>2</v>
      </c>
      <c r="I513" t="s">
        <v>1036</v>
      </c>
      <c r="J513" t="s">
        <v>1037</v>
      </c>
      <c r="K513" t="s">
        <v>1038</v>
      </c>
      <c r="L513">
        <v>1368</v>
      </c>
      <c r="N513">
        <v>1011</v>
      </c>
      <c r="O513" t="s">
        <v>1014</v>
      </c>
      <c r="P513" t="s">
        <v>1014</v>
      </c>
      <c r="Q513">
        <v>1</v>
      </c>
      <c r="W513">
        <v>0</v>
      </c>
      <c r="X513">
        <v>-353815937</v>
      </c>
      <c r="Y513">
        <v>0.88749999999999996</v>
      </c>
      <c r="AA513">
        <v>0</v>
      </c>
      <c r="AB513">
        <v>53.14</v>
      </c>
      <c r="AC513">
        <v>0</v>
      </c>
      <c r="AD513">
        <v>0</v>
      </c>
      <c r="AE513">
        <v>0</v>
      </c>
      <c r="AF513">
        <v>8.1</v>
      </c>
      <c r="AG513">
        <v>0</v>
      </c>
      <c r="AH513">
        <v>0</v>
      </c>
      <c r="AI513">
        <v>1</v>
      </c>
      <c r="AJ513">
        <v>6.56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0.71</v>
      </c>
      <c r="AU513" t="s">
        <v>38</v>
      </c>
      <c r="AV513">
        <v>0</v>
      </c>
      <c r="AW513">
        <v>2</v>
      </c>
      <c r="AX513">
        <v>16698031</v>
      </c>
      <c r="AY513">
        <v>1</v>
      </c>
      <c r="AZ513">
        <v>0</v>
      </c>
      <c r="BA513">
        <v>516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Y513*Source!I243</f>
        <v>4.7925000000000004</v>
      </c>
      <c r="CY513">
        <f>AB513</f>
        <v>53.14</v>
      </c>
      <c r="CZ513">
        <f>AF513</f>
        <v>8.1</v>
      </c>
      <c r="DA513">
        <f>AJ513</f>
        <v>6.56</v>
      </c>
      <c r="DB513">
        <f>ROUND((ROUND(AT513*CZ513,2)*1.25),2)</f>
        <v>7.19</v>
      </c>
      <c r="DC513">
        <f>ROUND((ROUND(AT513*AG513,2)*1.25),2)</f>
        <v>0</v>
      </c>
    </row>
    <row r="514" spans="1:107" x14ac:dyDescent="0.2">
      <c r="A514">
        <f>ROW(Source!A243)</f>
        <v>243</v>
      </c>
      <c r="B514">
        <v>16697019</v>
      </c>
      <c r="C514">
        <v>16698017</v>
      </c>
      <c r="D514">
        <v>15167308</v>
      </c>
      <c r="E514">
        <v>1</v>
      </c>
      <c r="F514">
        <v>1</v>
      </c>
      <c r="G514">
        <v>1</v>
      </c>
      <c r="H514">
        <v>3</v>
      </c>
      <c r="I514" t="s">
        <v>443</v>
      </c>
      <c r="J514" t="s">
        <v>445</v>
      </c>
      <c r="K514" t="s">
        <v>444</v>
      </c>
      <c r="L514">
        <v>1354</v>
      </c>
      <c r="N514">
        <v>1010</v>
      </c>
      <c r="O514" t="s">
        <v>440</v>
      </c>
      <c r="P514" t="s">
        <v>440</v>
      </c>
      <c r="Q514">
        <v>1</v>
      </c>
      <c r="W514">
        <v>0</v>
      </c>
      <c r="X514">
        <v>735354979</v>
      </c>
      <c r="Y514">
        <v>0.37036999999999998</v>
      </c>
      <c r="AA514">
        <v>1785.76</v>
      </c>
      <c r="AB514">
        <v>0</v>
      </c>
      <c r="AC514">
        <v>0</v>
      </c>
      <c r="AD514">
        <v>0</v>
      </c>
      <c r="AE514">
        <v>272.22000000000003</v>
      </c>
      <c r="AF514">
        <v>0</v>
      </c>
      <c r="AG514">
        <v>0</v>
      </c>
      <c r="AH514">
        <v>0</v>
      </c>
      <c r="AI514">
        <v>6.56</v>
      </c>
      <c r="AJ514">
        <v>1</v>
      </c>
      <c r="AK514">
        <v>1</v>
      </c>
      <c r="AL514">
        <v>1</v>
      </c>
      <c r="AN514">
        <v>0</v>
      </c>
      <c r="AO514">
        <v>0</v>
      </c>
      <c r="AP514">
        <v>0</v>
      </c>
      <c r="AQ514">
        <v>0</v>
      </c>
      <c r="AR514">
        <v>0</v>
      </c>
      <c r="AS514" t="s">
        <v>6</v>
      </c>
      <c r="AT514">
        <v>0.37036999999999998</v>
      </c>
      <c r="AU514" t="s">
        <v>6</v>
      </c>
      <c r="AV514">
        <v>0</v>
      </c>
      <c r="AW514">
        <v>1</v>
      </c>
      <c r="AX514">
        <v>-1</v>
      </c>
      <c r="AY514">
        <v>0</v>
      </c>
      <c r="AZ514">
        <v>0</v>
      </c>
      <c r="BA514" t="s">
        <v>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Y514*Source!I243</f>
        <v>1.9999979999999999</v>
      </c>
      <c r="CY514">
        <f>AA514</f>
        <v>1785.76</v>
      </c>
      <c r="CZ514">
        <f>AE514</f>
        <v>272.22000000000003</v>
      </c>
      <c r="DA514">
        <f>AI514</f>
        <v>6.56</v>
      </c>
      <c r="DB514">
        <f>ROUND(ROUND(AT514*CZ514,2),2)</f>
        <v>100.82</v>
      </c>
      <c r="DC514">
        <f>ROUND(ROUND(AT514*AG514,2),2)</f>
        <v>0</v>
      </c>
    </row>
    <row r="515" spans="1:107" x14ac:dyDescent="0.2">
      <c r="A515">
        <f>ROW(Source!A243)</f>
        <v>243</v>
      </c>
      <c r="B515">
        <v>16697019</v>
      </c>
      <c r="C515">
        <v>16698017</v>
      </c>
      <c r="D515">
        <v>15168750</v>
      </c>
      <c r="E515">
        <v>1</v>
      </c>
      <c r="F515">
        <v>1</v>
      </c>
      <c r="G515">
        <v>1</v>
      </c>
      <c r="H515">
        <v>3</v>
      </c>
      <c r="I515" t="s">
        <v>1039</v>
      </c>
      <c r="J515" t="s">
        <v>1040</v>
      </c>
      <c r="K515" t="s">
        <v>1041</v>
      </c>
      <c r="L515">
        <v>1348</v>
      </c>
      <c r="N515">
        <v>1009</v>
      </c>
      <c r="O515" t="s">
        <v>26</v>
      </c>
      <c r="P515" t="s">
        <v>26</v>
      </c>
      <c r="Q515">
        <v>1000</v>
      </c>
      <c r="W515">
        <v>0</v>
      </c>
      <c r="X515">
        <v>-714836380</v>
      </c>
      <c r="Y515">
        <v>6.9999999999999994E-5</v>
      </c>
      <c r="AA515">
        <v>67666.47</v>
      </c>
      <c r="AB515">
        <v>0</v>
      </c>
      <c r="AC515">
        <v>0</v>
      </c>
      <c r="AD515">
        <v>0</v>
      </c>
      <c r="AE515">
        <v>10315.01</v>
      </c>
      <c r="AF515">
        <v>0</v>
      </c>
      <c r="AG515">
        <v>0</v>
      </c>
      <c r="AH515">
        <v>0</v>
      </c>
      <c r="AI515">
        <v>6.56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6.9999999999999994E-5</v>
      </c>
      <c r="AU515" t="s">
        <v>6</v>
      </c>
      <c r="AV515">
        <v>0</v>
      </c>
      <c r="AW515">
        <v>2</v>
      </c>
      <c r="AX515">
        <v>16698032</v>
      </c>
      <c r="AY515">
        <v>1</v>
      </c>
      <c r="AZ515">
        <v>0</v>
      </c>
      <c r="BA515">
        <v>517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Y515*Source!I243</f>
        <v>3.7799999999999997E-4</v>
      </c>
      <c r="CY515">
        <f>AA515</f>
        <v>67666.47</v>
      </c>
      <c r="CZ515">
        <f>AE515</f>
        <v>10315.01</v>
      </c>
      <c r="DA515">
        <f>AI515</f>
        <v>6.56</v>
      </c>
      <c r="DB515">
        <f>ROUND(ROUND(AT515*CZ515,2),2)</f>
        <v>0.72</v>
      </c>
      <c r="DC515">
        <f>ROUND(ROUND(AT515*AG515,2),2)</f>
        <v>0</v>
      </c>
    </row>
    <row r="516" spans="1:107" x14ac:dyDescent="0.2">
      <c r="A516">
        <f>ROW(Source!A243)</f>
        <v>243</v>
      </c>
      <c r="B516">
        <v>16697019</v>
      </c>
      <c r="C516">
        <v>16698017</v>
      </c>
      <c r="D516">
        <v>15169895</v>
      </c>
      <c r="E516">
        <v>1</v>
      </c>
      <c r="F516">
        <v>1</v>
      </c>
      <c r="G516">
        <v>1</v>
      </c>
      <c r="H516">
        <v>3</v>
      </c>
      <c r="I516" t="s">
        <v>1181</v>
      </c>
      <c r="J516" t="s">
        <v>1182</v>
      </c>
      <c r="K516" t="s">
        <v>1183</v>
      </c>
      <c r="L516">
        <v>1348</v>
      </c>
      <c r="N516">
        <v>1009</v>
      </c>
      <c r="O516" t="s">
        <v>26</v>
      </c>
      <c r="P516" t="s">
        <v>26</v>
      </c>
      <c r="Q516">
        <v>1000</v>
      </c>
      <c r="W516">
        <v>0</v>
      </c>
      <c r="X516">
        <v>960438781</v>
      </c>
      <c r="Y516">
        <v>3.0000000000000001E-3</v>
      </c>
      <c r="AA516">
        <v>66046.080000000002</v>
      </c>
      <c r="AB516">
        <v>0</v>
      </c>
      <c r="AC516">
        <v>0</v>
      </c>
      <c r="AD516">
        <v>0</v>
      </c>
      <c r="AE516">
        <v>10068</v>
      </c>
      <c r="AF516">
        <v>0</v>
      </c>
      <c r="AG516">
        <v>0</v>
      </c>
      <c r="AH516">
        <v>0</v>
      </c>
      <c r="AI516">
        <v>6.56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3.0000000000000001E-3</v>
      </c>
      <c r="AU516" t="s">
        <v>6</v>
      </c>
      <c r="AV516">
        <v>0</v>
      </c>
      <c r="AW516">
        <v>2</v>
      </c>
      <c r="AX516">
        <v>16698033</v>
      </c>
      <c r="AY516">
        <v>1</v>
      </c>
      <c r="AZ516">
        <v>0</v>
      </c>
      <c r="BA516">
        <v>518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Y516*Source!I243</f>
        <v>1.6200000000000003E-2</v>
      </c>
      <c r="CY516">
        <f>AA516</f>
        <v>66046.080000000002</v>
      </c>
      <c r="CZ516">
        <f>AE516</f>
        <v>10068</v>
      </c>
      <c r="DA516">
        <f>AI516</f>
        <v>6.56</v>
      </c>
      <c r="DB516">
        <f>ROUND(ROUND(AT516*CZ516,2),2)</f>
        <v>30.2</v>
      </c>
      <c r="DC516">
        <f>ROUND(ROUND(AT516*AG516,2),2)</f>
        <v>0</v>
      </c>
    </row>
    <row r="517" spans="1:107" x14ac:dyDescent="0.2">
      <c r="A517">
        <f>ROW(Source!A243)</f>
        <v>243</v>
      </c>
      <c r="B517">
        <v>16697019</v>
      </c>
      <c r="C517">
        <v>16698017</v>
      </c>
      <c r="D517">
        <v>15187333</v>
      </c>
      <c r="E517">
        <v>1</v>
      </c>
      <c r="F517">
        <v>1</v>
      </c>
      <c r="G517">
        <v>1</v>
      </c>
      <c r="H517">
        <v>3</v>
      </c>
      <c r="I517" t="s">
        <v>438</v>
      </c>
      <c r="J517" t="s">
        <v>441</v>
      </c>
      <c r="K517" t="s">
        <v>439</v>
      </c>
      <c r="L517">
        <v>1354</v>
      </c>
      <c r="N517">
        <v>1010</v>
      </c>
      <c r="O517" t="s">
        <v>440</v>
      </c>
      <c r="P517" t="s">
        <v>440</v>
      </c>
      <c r="Q517">
        <v>1</v>
      </c>
      <c r="W517">
        <v>0</v>
      </c>
      <c r="X517">
        <v>301169564</v>
      </c>
      <c r="Y517">
        <v>0.37036999999999998</v>
      </c>
      <c r="AA517">
        <v>27021.16</v>
      </c>
      <c r="AB517">
        <v>0</v>
      </c>
      <c r="AC517">
        <v>0</v>
      </c>
      <c r="AD517">
        <v>0</v>
      </c>
      <c r="AE517">
        <v>4119.08</v>
      </c>
      <c r="AF517">
        <v>0</v>
      </c>
      <c r="AG517">
        <v>0</v>
      </c>
      <c r="AH517">
        <v>0</v>
      </c>
      <c r="AI517">
        <v>6.56</v>
      </c>
      <c r="AJ517">
        <v>1</v>
      </c>
      <c r="AK517">
        <v>1</v>
      </c>
      <c r="AL517">
        <v>1</v>
      </c>
      <c r="AN517">
        <v>1</v>
      </c>
      <c r="AO517">
        <v>0</v>
      </c>
      <c r="AP517">
        <v>0</v>
      </c>
      <c r="AQ517">
        <v>0</v>
      </c>
      <c r="AR517">
        <v>0</v>
      </c>
      <c r="AS517" t="s">
        <v>6</v>
      </c>
      <c r="AT517">
        <v>0.37036999999999998</v>
      </c>
      <c r="AU517" t="s">
        <v>6</v>
      </c>
      <c r="AV517">
        <v>0</v>
      </c>
      <c r="AW517">
        <v>1</v>
      </c>
      <c r="AX517">
        <v>-1</v>
      </c>
      <c r="AY517">
        <v>0</v>
      </c>
      <c r="AZ517">
        <v>0</v>
      </c>
      <c r="BA517" t="s">
        <v>6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Y517*Source!I243</f>
        <v>1.9999979999999999</v>
      </c>
      <c r="CY517">
        <f>AA517</f>
        <v>27021.16</v>
      </c>
      <c r="CZ517">
        <f>AE517</f>
        <v>4119.08</v>
      </c>
      <c r="DA517">
        <f>AI517</f>
        <v>6.56</v>
      </c>
      <c r="DB517">
        <f>ROUND(ROUND(AT517*CZ517,2),2)</f>
        <v>1525.58</v>
      </c>
      <c r="DC517">
        <f>ROUND(ROUND(AT517*AG517,2),2)</f>
        <v>0</v>
      </c>
    </row>
    <row r="518" spans="1:107" x14ac:dyDescent="0.2">
      <c r="A518">
        <f>ROW(Source!A243)</f>
        <v>243</v>
      </c>
      <c r="B518">
        <v>16697019</v>
      </c>
      <c r="C518">
        <v>16698017</v>
      </c>
      <c r="D518">
        <v>15204334</v>
      </c>
      <c r="E518">
        <v>1</v>
      </c>
      <c r="F518">
        <v>1</v>
      </c>
      <c r="G518">
        <v>1</v>
      </c>
      <c r="H518">
        <v>3</v>
      </c>
      <c r="I518" t="s">
        <v>1184</v>
      </c>
      <c r="J518" t="s">
        <v>1185</v>
      </c>
      <c r="K518" t="s">
        <v>1186</v>
      </c>
      <c r="L518">
        <v>1354</v>
      </c>
      <c r="N518">
        <v>1010</v>
      </c>
      <c r="O518" t="s">
        <v>440</v>
      </c>
      <c r="P518" t="s">
        <v>440</v>
      </c>
      <c r="Q518">
        <v>1</v>
      </c>
      <c r="W518">
        <v>0</v>
      </c>
      <c r="X518">
        <v>-1153960265</v>
      </c>
      <c r="Y518">
        <v>0.27</v>
      </c>
      <c r="AA518">
        <v>722.32</v>
      </c>
      <c r="AB518">
        <v>0</v>
      </c>
      <c r="AC518">
        <v>0</v>
      </c>
      <c r="AD518">
        <v>0</v>
      </c>
      <c r="AE518">
        <v>110.11</v>
      </c>
      <c r="AF518">
        <v>0</v>
      </c>
      <c r="AG518">
        <v>0</v>
      </c>
      <c r="AH518">
        <v>0</v>
      </c>
      <c r="AI518">
        <v>6.56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0.27</v>
      </c>
      <c r="AU518" t="s">
        <v>6</v>
      </c>
      <c r="AV518">
        <v>0</v>
      </c>
      <c r="AW518">
        <v>2</v>
      </c>
      <c r="AX518">
        <v>16698035</v>
      </c>
      <c r="AY518">
        <v>1</v>
      </c>
      <c r="AZ518">
        <v>0</v>
      </c>
      <c r="BA518">
        <v>520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Y518*Source!I243</f>
        <v>1.4580000000000002</v>
      </c>
      <c r="CY518">
        <f>AA518</f>
        <v>722.32</v>
      </c>
      <c r="CZ518">
        <f>AE518</f>
        <v>110.11</v>
      </c>
      <c r="DA518">
        <f>AI518</f>
        <v>6.56</v>
      </c>
      <c r="DB518">
        <f>ROUND(ROUND(AT518*CZ518,2),2)</f>
        <v>29.73</v>
      </c>
      <c r="DC518">
        <f>ROUND(ROUND(AT518*AG518,2),2)</f>
        <v>0</v>
      </c>
    </row>
    <row r="519" spans="1:107" x14ac:dyDescent="0.2">
      <c r="A519">
        <f>ROW(Source!A248)</f>
        <v>248</v>
      </c>
      <c r="B519">
        <v>16697018</v>
      </c>
      <c r="C519">
        <v>16698038</v>
      </c>
      <c r="D519">
        <v>15438406</v>
      </c>
      <c r="E519">
        <v>1</v>
      </c>
      <c r="F519">
        <v>1</v>
      </c>
      <c r="G519">
        <v>1</v>
      </c>
      <c r="H519">
        <v>1</v>
      </c>
      <c r="I519" t="s">
        <v>1179</v>
      </c>
      <c r="J519" t="s">
        <v>6</v>
      </c>
      <c r="K519" t="s">
        <v>1180</v>
      </c>
      <c r="L519">
        <v>1191</v>
      </c>
      <c r="N519">
        <v>1013</v>
      </c>
      <c r="O519" t="s">
        <v>1010</v>
      </c>
      <c r="P519" t="s">
        <v>1010</v>
      </c>
      <c r="Q519">
        <v>1</v>
      </c>
      <c r="W519">
        <v>0</v>
      </c>
      <c r="X519">
        <v>1799141607</v>
      </c>
      <c r="Y519">
        <v>2.3804999999999996</v>
      </c>
      <c r="AA519">
        <v>0</v>
      </c>
      <c r="AB519">
        <v>0</v>
      </c>
      <c r="AC519">
        <v>0</v>
      </c>
      <c r="AD519">
        <v>10.210000000000001</v>
      </c>
      <c r="AE519">
        <v>0</v>
      </c>
      <c r="AF519">
        <v>0</v>
      </c>
      <c r="AG519">
        <v>0</v>
      </c>
      <c r="AH519">
        <v>10.210000000000001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6</v>
      </c>
      <c r="AT519">
        <v>2.0699999999999998</v>
      </c>
      <c r="AU519" t="s">
        <v>39</v>
      </c>
      <c r="AV519">
        <v>1</v>
      </c>
      <c r="AW519">
        <v>2</v>
      </c>
      <c r="AX519">
        <v>16698048</v>
      </c>
      <c r="AY519">
        <v>1</v>
      </c>
      <c r="AZ519">
        <v>0</v>
      </c>
      <c r="BA519">
        <v>521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Y519*Source!I248</f>
        <v>4.2848999999999995</v>
      </c>
      <c r="CY519">
        <f>AD519</f>
        <v>10.210000000000001</v>
      </c>
      <c r="CZ519">
        <f>AH519</f>
        <v>10.210000000000001</v>
      </c>
      <c r="DA519">
        <f>AL519</f>
        <v>1</v>
      </c>
      <c r="DB519">
        <f>ROUND((ROUND(AT519*CZ519,2)*1.15),2)</f>
        <v>24.3</v>
      </c>
      <c r="DC519">
        <f>ROUND((ROUND(AT519*AG519,2)*1.15),2)</f>
        <v>0</v>
      </c>
    </row>
    <row r="520" spans="1:107" x14ac:dyDescent="0.2">
      <c r="A520">
        <f>ROW(Source!A248)</f>
        <v>248</v>
      </c>
      <c r="B520">
        <v>16697018</v>
      </c>
      <c r="C520">
        <v>16698038</v>
      </c>
      <c r="D520">
        <v>15430395</v>
      </c>
      <c r="E520">
        <v>1</v>
      </c>
      <c r="F520">
        <v>1</v>
      </c>
      <c r="G520">
        <v>1</v>
      </c>
      <c r="H520">
        <v>1</v>
      </c>
      <c r="I520" t="s">
        <v>1020</v>
      </c>
      <c r="J520" t="s">
        <v>6</v>
      </c>
      <c r="K520" t="s">
        <v>1021</v>
      </c>
      <c r="L520">
        <v>1191</v>
      </c>
      <c r="N520">
        <v>1013</v>
      </c>
      <c r="O520" t="s">
        <v>1010</v>
      </c>
      <c r="P520" t="s">
        <v>1010</v>
      </c>
      <c r="Q520">
        <v>1</v>
      </c>
      <c r="W520">
        <v>0</v>
      </c>
      <c r="X520">
        <v>-1417349443</v>
      </c>
      <c r="Y520">
        <v>0.02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0.02</v>
      </c>
      <c r="AU520" t="s">
        <v>6</v>
      </c>
      <c r="AV520">
        <v>2</v>
      </c>
      <c r="AW520">
        <v>2</v>
      </c>
      <c r="AX520">
        <v>16698049</v>
      </c>
      <c r="AY520">
        <v>1</v>
      </c>
      <c r="AZ520">
        <v>2048</v>
      </c>
      <c r="BA520">
        <v>522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Y520*Source!I248</f>
        <v>3.6000000000000004E-2</v>
      </c>
      <c r="CY520">
        <f>AD520</f>
        <v>0</v>
      </c>
      <c r="CZ520">
        <f>AH520</f>
        <v>0</v>
      </c>
      <c r="DA520">
        <f>AL520</f>
        <v>1</v>
      </c>
      <c r="DB520">
        <f>ROUND(ROUND(AT520*CZ520,2),2)</f>
        <v>0</v>
      </c>
      <c r="DC520">
        <f>ROUND(ROUND(AT520*AG520,2),2)</f>
        <v>0</v>
      </c>
    </row>
    <row r="521" spans="1:107" x14ac:dyDescent="0.2">
      <c r="A521">
        <f>ROW(Source!A248)</f>
        <v>248</v>
      </c>
      <c r="B521">
        <v>16697018</v>
      </c>
      <c r="C521">
        <v>16698038</v>
      </c>
      <c r="D521">
        <v>15249073</v>
      </c>
      <c r="E521">
        <v>1</v>
      </c>
      <c r="F521">
        <v>1</v>
      </c>
      <c r="G521">
        <v>1</v>
      </c>
      <c r="H521">
        <v>2</v>
      </c>
      <c r="I521" t="s">
        <v>1033</v>
      </c>
      <c r="J521" t="s">
        <v>1034</v>
      </c>
      <c r="K521" t="s">
        <v>1035</v>
      </c>
      <c r="L521">
        <v>1368</v>
      </c>
      <c r="N521">
        <v>1011</v>
      </c>
      <c r="O521" t="s">
        <v>1014</v>
      </c>
      <c r="P521" t="s">
        <v>1014</v>
      </c>
      <c r="Q521">
        <v>1</v>
      </c>
      <c r="W521">
        <v>0</v>
      </c>
      <c r="X521">
        <v>1372534845</v>
      </c>
      <c r="Y521">
        <v>2.5000000000000001E-2</v>
      </c>
      <c r="AA521">
        <v>0</v>
      </c>
      <c r="AB521">
        <v>65.709999999999994</v>
      </c>
      <c r="AC521">
        <v>11.6</v>
      </c>
      <c r="AD521">
        <v>0</v>
      </c>
      <c r="AE521">
        <v>0</v>
      </c>
      <c r="AF521">
        <v>65.709999999999994</v>
      </c>
      <c r="AG521">
        <v>11.6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</v>
      </c>
      <c r="AT521">
        <v>0.02</v>
      </c>
      <c r="AU521" t="s">
        <v>38</v>
      </c>
      <c r="AV521">
        <v>0</v>
      </c>
      <c r="AW521">
        <v>2</v>
      </c>
      <c r="AX521">
        <v>16698050</v>
      </c>
      <c r="AY521">
        <v>1</v>
      </c>
      <c r="AZ521">
        <v>0</v>
      </c>
      <c r="BA521">
        <v>523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Y521*Source!I248</f>
        <v>4.5000000000000005E-2</v>
      </c>
      <c r="CY521">
        <f>AB521</f>
        <v>65.709999999999994</v>
      </c>
      <c r="CZ521">
        <f>AF521</f>
        <v>65.709999999999994</v>
      </c>
      <c r="DA521">
        <f>AJ521</f>
        <v>1</v>
      </c>
      <c r="DB521">
        <f>ROUND((ROUND(AT521*CZ521,2)*1.25),2)</f>
        <v>1.64</v>
      </c>
      <c r="DC521">
        <f>ROUND((ROUND(AT521*AG521,2)*1.25),2)</f>
        <v>0.28999999999999998</v>
      </c>
    </row>
    <row r="522" spans="1:107" x14ac:dyDescent="0.2">
      <c r="A522">
        <f>ROW(Source!A248)</f>
        <v>248</v>
      </c>
      <c r="B522">
        <v>16697018</v>
      </c>
      <c r="C522">
        <v>16698038</v>
      </c>
      <c r="D522">
        <v>15249377</v>
      </c>
      <c r="E522">
        <v>1</v>
      </c>
      <c r="F522">
        <v>1</v>
      </c>
      <c r="G522">
        <v>1</v>
      </c>
      <c r="H522">
        <v>2</v>
      </c>
      <c r="I522" t="s">
        <v>1036</v>
      </c>
      <c r="J522" t="s">
        <v>1037</v>
      </c>
      <c r="K522" t="s">
        <v>1038</v>
      </c>
      <c r="L522">
        <v>1368</v>
      </c>
      <c r="N522">
        <v>1011</v>
      </c>
      <c r="O522" t="s">
        <v>1014</v>
      </c>
      <c r="P522" t="s">
        <v>1014</v>
      </c>
      <c r="Q522">
        <v>1</v>
      </c>
      <c r="W522">
        <v>0</v>
      </c>
      <c r="X522">
        <v>-353815937</v>
      </c>
      <c r="Y522">
        <v>0.88749999999999996</v>
      </c>
      <c r="AA522">
        <v>0</v>
      </c>
      <c r="AB522">
        <v>8.1</v>
      </c>
      <c r="AC522">
        <v>0</v>
      </c>
      <c r="AD522">
        <v>0</v>
      </c>
      <c r="AE522">
        <v>0</v>
      </c>
      <c r="AF522">
        <v>8.1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6</v>
      </c>
      <c r="AT522">
        <v>0.71</v>
      </c>
      <c r="AU522" t="s">
        <v>38</v>
      </c>
      <c r="AV522">
        <v>0</v>
      </c>
      <c r="AW522">
        <v>2</v>
      </c>
      <c r="AX522">
        <v>16698051</v>
      </c>
      <c r="AY522">
        <v>1</v>
      </c>
      <c r="AZ522">
        <v>0</v>
      </c>
      <c r="BA522">
        <v>524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Y522*Source!I248</f>
        <v>1.5974999999999999</v>
      </c>
      <c r="CY522">
        <f>AB522</f>
        <v>8.1</v>
      </c>
      <c r="CZ522">
        <f>AF522</f>
        <v>8.1</v>
      </c>
      <c r="DA522">
        <f>AJ522</f>
        <v>1</v>
      </c>
      <c r="DB522">
        <f>ROUND((ROUND(AT522*CZ522,2)*1.25),2)</f>
        <v>7.19</v>
      </c>
      <c r="DC522">
        <f>ROUND((ROUND(AT522*AG522,2)*1.25),2)</f>
        <v>0</v>
      </c>
    </row>
    <row r="523" spans="1:107" x14ac:dyDescent="0.2">
      <c r="A523">
        <f>ROW(Source!A248)</f>
        <v>248</v>
      </c>
      <c r="B523">
        <v>16697018</v>
      </c>
      <c r="C523">
        <v>16698038</v>
      </c>
      <c r="D523">
        <v>15167308</v>
      </c>
      <c r="E523">
        <v>1</v>
      </c>
      <c r="F523">
        <v>1</v>
      </c>
      <c r="G523">
        <v>1</v>
      </c>
      <c r="H523">
        <v>3</v>
      </c>
      <c r="I523" t="s">
        <v>443</v>
      </c>
      <c r="J523" t="s">
        <v>445</v>
      </c>
      <c r="K523" t="s">
        <v>444</v>
      </c>
      <c r="L523">
        <v>1354</v>
      </c>
      <c r="N523">
        <v>1010</v>
      </c>
      <c r="O523" t="s">
        <v>440</v>
      </c>
      <c r="P523" t="s">
        <v>440</v>
      </c>
      <c r="Q523">
        <v>1</v>
      </c>
      <c r="W523">
        <v>0</v>
      </c>
      <c r="X523">
        <v>735354979</v>
      </c>
      <c r="Y523">
        <v>0.55555600000000005</v>
      </c>
      <c r="AA523">
        <v>272.22000000000003</v>
      </c>
      <c r="AB523">
        <v>0</v>
      </c>
      <c r="AC523">
        <v>0</v>
      </c>
      <c r="AD523">
        <v>0</v>
      </c>
      <c r="AE523">
        <v>272.22000000000003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6</v>
      </c>
      <c r="AT523">
        <v>0.55555600000000005</v>
      </c>
      <c r="AU523" t="s">
        <v>6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6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Y523*Source!I248</f>
        <v>1.0000008</v>
      </c>
      <c r="CY523">
        <f>AA523</f>
        <v>272.22000000000003</v>
      </c>
      <c r="CZ523">
        <f>AE523</f>
        <v>272.22000000000003</v>
      </c>
      <c r="DA523">
        <f>AI523</f>
        <v>1</v>
      </c>
      <c r="DB523">
        <f>ROUND(ROUND(AT523*CZ523,2),2)</f>
        <v>151.22999999999999</v>
      </c>
      <c r="DC523">
        <f>ROUND(ROUND(AT523*AG523,2),2)</f>
        <v>0</v>
      </c>
    </row>
    <row r="524" spans="1:107" x14ac:dyDescent="0.2">
      <c r="A524">
        <f>ROW(Source!A248)</f>
        <v>248</v>
      </c>
      <c r="B524">
        <v>16697018</v>
      </c>
      <c r="C524">
        <v>16698038</v>
      </c>
      <c r="D524">
        <v>15168750</v>
      </c>
      <c r="E524">
        <v>1</v>
      </c>
      <c r="F524">
        <v>1</v>
      </c>
      <c r="G524">
        <v>1</v>
      </c>
      <c r="H524">
        <v>3</v>
      </c>
      <c r="I524" t="s">
        <v>1039</v>
      </c>
      <c r="J524" t="s">
        <v>1040</v>
      </c>
      <c r="K524" t="s">
        <v>1041</v>
      </c>
      <c r="L524">
        <v>1348</v>
      </c>
      <c r="N524">
        <v>1009</v>
      </c>
      <c r="O524" t="s">
        <v>26</v>
      </c>
      <c r="P524" t="s">
        <v>26</v>
      </c>
      <c r="Q524">
        <v>1000</v>
      </c>
      <c r="W524">
        <v>0</v>
      </c>
      <c r="X524">
        <v>-714836380</v>
      </c>
      <c r="Y524">
        <v>6.9999999999999994E-5</v>
      </c>
      <c r="AA524">
        <v>10315.01</v>
      </c>
      <c r="AB524">
        <v>0</v>
      </c>
      <c r="AC524">
        <v>0</v>
      </c>
      <c r="AD524">
        <v>0</v>
      </c>
      <c r="AE524">
        <v>10315.01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6.9999999999999994E-5</v>
      </c>
      <c r="AU524" t="s">
        <v>6</v>
      </c>
      <c r="AV524">
        <v>0</v>
      </c>
      <c r="AW524">
        <v>2</v>
      </c>
      <c r="AX524">
        <v>16698052</v>
      </c>
      <c r="AY524">
        <v>1</v>
      </c>
      <c r="AZ524">
        <v>0</v>
      </c>
      <c r="BA524">
        <v>525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Y524*Source!I248</f>
        <v>1.26E-4</v>
      </c>
      <c r="CY524">
        <f>AA524</f>
        <v>10315.01</v>
      </c>
      <c r="CZ524">
        <f>AE524</f>
        <v>10315.01</v>
      </c>
      <c r="DA524">
        <f>AI524</f>
        <v>1</v>
      </c>
      <c r="DB524">
        <f>ROUND(ROUND(AT524*CZ524,2),2)</f>
        <v>0.72</v>
      </c>
      <c r="DC524">
        <f>ROUND(ROUND(AT524*AG524,2),2)</f>
        <v>0</v>
      </c>
    </row>
    <row r="525" spans="1:107" x14ac:dyDescent="0.2">
      <c r="A525">
        <f>ROW(Source!A248)</f>
        <v>248</v>
      </c>
      <c r="B525">
        <v>16697018</v>
      </c>
      <c r="C525">
        <v>16698038</v>
      </c>
      <c r="D525">
        <v>15169895</v>
      </c>
      <c r="E525">
        <v>1</v>
      </c>
      <c r="F525">
        <v>1</v>
      </c>
      <c r="G525">
        <v>1</v>
      </c>
      <c r="H525">
        <v>3</v>
      </c>
      <c r="I525" t="s">
        <v>1181</v>
      </c>
      <c r="J525" t="s">
        <v>1182</v>
      </c>
      <c r="K525" t="s">
        <v>1183</v>
      </c>
      <c r="L525">
        <v>1348</v>
      </c>
      <c r="N525">
        <v>1009</v>
      </c>
      <c r="O525" t="s">
        <v>26</v>
      </c>
      <c r="P525" t="s">
        <v>26</v>
      </c>
      <c r="Q525">
        <v>1000</v>
      </c>
      <c r="W525">
        <v>0</v>
      </c>
      <c r="X525">
        <v>960438781</v>
      </c>
      <c r="Y525">
        <v>3.0000000000000001E-3</v>
      </c>
      <c r="AA525">
        <v>10068</v>
      </c>
      <c r="AB525">
        <v>0</v>
      </c>
      <c r="AC525">
        <v>0</v>
      </c>
      <c r="AD525">
        <v>0</v>
      </c>
      <c r="AE525">
        <v>10068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3.0000000000000001E-3</v>
      </c>
      <c r="AU525" t="s">
        <v>6</v>
      </c>
      <c r="AV525">
        <v>0</v>
      </c>
      <c r="AW525">
        <v>2</v>
      </c>
      <c r="AX525">
        <v>16698053</v>
      </c>
      <c r="AY525">
        <v>1</v>
      </c>
      <c r="AZ525">
        <v>0</v>
      </c>
      <c r="BA525">
        <v>526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Y525*Source!I248</f>
        <v>5.4000000000000003E-3</v>
      </c>
      <c r="CY525">
        <f>AA525</f>
        <v>10068</v>
      </c>
      <c r="CZ525">
        <f>AE525</f>
        <v>10068</v>
      </c>
      <c r="DA525">
        <f>AI525</f>
        <v>1</v>
      </c>
      <c r="DB525">
        <f>ROUND(ROUND(AT525*CZ525,2),2)</f>
        <v>30.2</v>
      </c>
      <c r="DC525">
        <f>ROUND(ROUND(AT525*AG525,2),2)</f>
        <v>0</v>
      </c>
    </row>
    <row r="526" spans="1:107" x14ac:dyDescent="0.2">
      <c r="A526">
        <f>ROW(Source!A248)</f>
        <v>248</v>
      </c>
      <c r="B526">
        <v>16697018</v>
      </c>
      <c r="C526">
        <v>16698038</v>
      </c>
      <c r="D526">
        <v>15187323</v>
      </c>
      <c r="E526">
        <v>1</v>
      </c>
      <c r="F526">
        <v>1</v>
      </c>
      <c r="G526">
        <v>1</v>
      </c>
      <c r="H526">
        <v>3</v>
      </c>
      <c r="I526" t="s">
        <v>451</v>
      </c>
      <c r="J526" t="s">
        <v>453</v>
      </c>
      <c r="K526" t="s">
        <v>452</v>
      </c>
      <c r="L526">
        <v>1354</v>
      </c>
      <c r="N526">
        <v>1010</v>
      </c>
      <c r="O526" t="s">
        <v>440</v>
      </c>
      <c r="P526" t="s">
        <v>440</v>
      </c>
      <c r="Q526">
        <v>1</v>
      </c>
      <c r="W526">
        <v>0</v>
      </c>
      <c r="X526">
        <v>1541603791</v>
      </c>
      <c r="Y526">
        <v>0.55555600000000005</v>
      </c>
      <c r="AA526">
        <v>2679.27</v>
      </c>
      <c r="AB526">
        <v>0</v>
      </c>
      <c r="AC526">
        <v>0</v>
      </c>
      <c r="AD526">
        <v>0</v>
      </c>
      <c r="AE526">
        <v>2679.27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1</v>
      </c>
      <c r="AO526">
        <v>0</v>
      </c>
      <c r="AP526">
        <v>0</v>
      </c>
      <c r="AQ526">
        <v>0</v>
      </c>
      <c r="AR526">
        <v>0</v>
      </c>
      <c r="AS526" t="s">
        <v>6</v>
      </c>
      <c r="AT526">
        <v>0.55555600000000005</v>
      </c>
      <c r="AU526" t="s">
        <v>6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Y526*Source!I248</f>
        <v>1.0000008</v>
      </c>
      <c r="CY526">
        <f>AA526</f>
        <v>2679.27</v>
      </c>
      <c r="CZ526">
        <f>AE526</f>
        <v>2679.27</v>
      </c>
      <c r="DA526">
        <f>AI526</f>
        <v>1</v>
      </c>
      <c r="DB526">
        <f>ROUND(ROUND(AT526*CZ526,2),2)</f>
        <v>1488.48</v>
      </c>
      <c r="DC526">
        <f>ROUND(ROUND(AT526*AG526,2),2)</f>
        <v>0</v>
      </c>
    </row>
    <row r="527" spans="1:107" x14ac:dyDescent="0.2">
      <c r="A527">
        <f>ROW(Source!A248)</f>
        <v>248</v>
      </c>
      <c r="B527">
        <v>16697018</v>
      </c>
      <c r="C527">
        <v>16698038</v>
      </c>
      <c r="D527">
        <v>15204334</v>
      </c>
      <c r="E527">
        <v>1</v>
      </c>
      <c r="F527">
        <v>1</v>
      </c>
      <c r="G527">
        <v>1</v>
      </c>
      <c r="H527">
        <v>3</v>
      </c>
      <c r="I527" t="s">
        <v>1184</v>
      </c>
      <c r="J527" t="s">
        <v>1185</v>
      </c>
      <c r="K527" t="s">
        <v>1186</v>
      </c>
      <c r="L527">
        <v>1354</v>
      </c>
      <c r="N527">
        <v>1010</v>
      </c>
      <c r="O527" t="s">
        <v>440</v>
      </c>
      <c r="P527" t="s">
        <v>440</v>
      </c>
      <c r="Q527">
        <v>1</v>
      </c>
      <c r="W527">
        <v>0</v>
      </c>
      <c r="X527">
        <v>-1153960265</v>
      </c>
      <c r="Y527">
        <v>0.27</v>
      </c>
      <c r="AA527">
        <v>110.11</v>
      </c>
      <c r="AB527">
        <v>0</v>
      </c>
      <c r="AC527">
        <v>0</v>
      </c>
      <c r="AD527">
        <v>0</v>
      </c>
      <c r="AE527">
        <v>110.11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0.27</v>
      </c>
      <c r="AU527" t="s">
        <v>6</v>
      </c>
      <c r="AV527">
        <v>0</v>
      </c>
      <c r="AW527">
        <v>2</v>
      </c>
      <c r="AX527">
        <v>16698055</v>
      </c>
      <c r="AY527">
        <v>1</v>
      </c>
      <c r="AZ527">
        <v>0</v>
      </c>
      <c r="BA527">
        <v>528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Y527*Source!I248</f>
        <v>0.48600000000000004</v>
      </c>
      <c r="CY527">
        <f>AA527</f>
        <v>110.11</v>
      </c>
      <c r="CZ527">
        <f>AE527</f>
        <v>110.11</v>
      </c>
      <c r="DA527">
        <f>AI527</f>
        <v>1</v>
      </c>
      <c r="DB527">
        <f>ROUND(ROUND(AT527*CZ527,2),2)</f>
        <v>29.73</v>
      </c>
      <c r="DC527">
        <f>ROUND(ROUND(AT527*AG527,2),2)</f>
        <v>0</v>
      </c>
    </row>
    <row r="528" spans="1:107" x14ac:dyDescent="0.2">
      <c r="A528">
        <f>ROW(Source!A249)</f>
        <v>249</v>
      </c>
      <c r="B528">
        <v>16697019</v>
      </c>
      <c r="C528">
        <v>16698038</v>
      </c>
      <c r="D528">
        <v>15438406</v>
      </c>
      <c r="E528">
        <v>1</v>
      </c>
      <c r="F528">
        <v>1</v>
      </c>
      <c r="G528">
        <v>1</v>
      </c>
      <c r="H528">
        <v>1</v>
      </c>
      <c r="I528" t="s">
        <v>1179</v>
      </c>
      <c r="J528" t="s">
        <v>6</v>
      </c>
      <c r="K528" t="s">
        <v>1180</v>
      </c>
      <c r="L528">
        <v>1191</v>
      </c>
      <c r="N528">
        <v>1013</v>
      </c>
      <c r="O528" t="s">
        <v>1010</v>
      </c>
      <c r="P528" t="s">
        <v>1010</v>
      </c>
      <c r="Q528">
        <v>1</v>
      </c>
      <c r="W528">
        <v>0</v>
      </c>
      <c r="X528">
        <v>1799141607</v>
      </c>
      <c r="Y528">
        <v>2.3804999999999996</v>
      </c>
      <c r="AA528">
        <v>0</v>
      </c>
      <c r="AB528">
        <v>0</v>
      </c>
      <c r="AC528">
        <v>0</v>
      </c>
      <c r="AD528">
        <v>66.98</v>
      </c>
      <c r="AE528">
        <v>0</v>
      </c>
      <c r="AF528">
        <v>0</v>
      </c>
      <c r="AG528">
        <v>0</v>
      </c>
      <c r="AH528">
        <v>10.210000000000001</v>
      </c>
      <c r="AI528">
        <v>1</v>
      </c>
      <c r="AJ528">
        <v>1</v>
      </c>
      <c r="AK528">
        <v>1</v>
      </c>
      <c r="AL528">
        <v>6.56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6</v>
      </c>
      <c r="AT528">
        <v>2.0699999999999998</v>
      </c>
      <c r="AU528" t="s">
        <v>39</v>
      </c>
      <c r="AV528">
        <v>1</v>
      </c>
      <c r="AW528">
        <v>2</v>
      </c>
      <c r="AX528">
        <v>16698048</v>
      </c>
      <c r="AY528">
        <v>1</v>
      </c>
      <c r="AZ528">
        <v>0</v>
      </c>
      <c r="BA528">
        <v>529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Y528*Source!I249</f>
        <v>4.2848999999999995</v>
      </c>
      <c r="CY528">
        <f>AD528</f>
        <v>66.98</v>
      </c>
      <c r="CZ528">
        <f>AH528</f>
        <v>10.210000000000001</v>
      </c>
      <c r="DA528">
        <f>AL528</f>
        <v>6.56</v>
      </c>
      <c r="DB528">
        <f>ROUND((ROUND(AT528*CZ528,2)*1.15),2)</f>
        <v>24.3</v>
      </c>
      <c r="DC528">
        <f>ROUND((ROUND(AT528*AG528,2)*1.15),2)</f>
        <v>0</v>
      </c>
    </row>
    <row r="529" spans="1:107" x14ac:dyDescent="0.2">
      <c r="A529">
        <f>ROW(Source!A249)</f>
        <v>249</v>
      </c>
      <c r="B529">
        <v>16697019</v>
      </c>
      <c r="C529">
        <v>16698038</v>
      </c>
      <c r="D529">
        <v>15430395</v>
      </c>
      <c r="E529">
        <v>1</v>
      </c>
      <c r="F529">
        <v>1</v>
      </c>
      <c r="G529">
        <v>1</v>
      </c>
      <c r="H529">
        <v>1</v>
      </c>
      <c r="I529" t="s">
        <v>1020</v>
      </c>
      <c r="J529" t="s">
        <v>6</v>
      </c>
      <c r="K529" t="s">
        <v>1021</v>
      </c>
      <c r="L529">
        <v>1191</v>
      </c>
      <c r="N529">
        <v>1013</v>
      </c>
      <c r="O529" t="s">
        <v>1010</v>
      </c>
      <c r="P529" t="s">
        <v>1010</v>
      </c>
      <c r="Q529">
        <v>1</v>
      </c>
      <c r="W529">
        <v>0</v>
      </c>
      <c r="X529">
        <v>-1417349443</v>
      </c>
      <c r="Y529">
        <v>0.02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6.56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0.02</v>
      </c>
      <c r="AU529" t="s">
        <v>6</v>
      </c>
      <c r="AV529">
        <v>2</v>
      </c>
      <c r="AW529">
        <v>2</v>
      </c>
      <c r="AX529">
        <v>16698049</v>
      </c>
      <c r="AY529">
        <v>1</v>
      </c>
      <c r="AZ529">
        <v>2048</v>
      </c>
      <c r="BA529">
        <v>530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Y529*Source!I249</f>
        <v>3.6000000000000004E-2</v>
      </c>
      <c r="CY529">
        <f>AD529</f>
        <v>0</v>
      </c>
      <c r="CZ529">
        <f>AH529</f>
        <v>0</v>
      </c>
      <c r="DA529">
        <f>AL529</f>
        <v>1</v>
      </c>
      <c r="DB529">
        <f>ROUND(ROUND(AT529*CZ529,2),2)</f>
        <v>0</v>
      </c>
      <c r="DC529">
        <f>ROUND(ROUND(AT529*AG529,2),2)</f>
        <v>0</v>
      </c>
    </row>
    <row r="530" spans="1:107" x14ac:dyDescent="0.2">
      <c r="A530">
        <f>ROW(Source!A249)</f>
        <v>249</v>
      </c>
      <c r="B530">
        <v>16697019</v>
      </c>
      <c r="C530">
        <v>16698038</v>
      </c>
      <c r="D530">
        <v>15249073</v>
      </c>
      <c r="E530">
        <v>1</v>
      </c>
      <c r="F530">
        <v>1</v>
      </c>
      <c r="G530">
        <v>1</v>
      </c>
      <c r="H530">
        <v>2</v>
      </c>
      <c r="I530" t="s">
        <v>1033</v>
      </c>
      <c r="J530" t="s">
        <v>1034</v>
      </c>
      <c r="K530" t="s">
        <v>1035</v>
      </c>
      <c r="L530">
        <v>1368</v>
      </c>
      <c r="N530">
        <v>1011</v>
      </c>
      <c r="O530" t="s">
        <v>1014</v>
      </c>
      <c r="P530" t="s">
        <v>1014</v>
      </c>
      <c r="Q530">
        <v>1</v>
      </c>
      <c r="W530">
        <v>0</v>
      </c>
      <c r="X530">
        <v>1372534845</v>
      </c>
      <c r="Y530">
        <v>2.5000000000000001E-2</v>
      </c>
      <c r="AA530">
        <v>0</v>
      </c>
      <c r="AB530">
        <v>431.06</v>
      </c>
      <c r="AC530">
        <v>11.6</v>
      </c>
      <c r="AD530">
        <v>0</v>
      </c>
      <c r="AE530">
        <v>0</v>
      </c>
      <c r="AF530">
        <v>65.709999999999994</v>
      </c>
      <c r="AG530">
        <v>11.6</v>
      </c>
      <c r="AH530">
        <v>0</v>
      </c>
      <c r="AI530">
        <v>1</v>
      </c>
      <c r="AJ530">
        <v>6.56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</v>
      </c>
      <c r="AT530">
        <v>0.02</v>
      </c>
      <c r="AU530" t="s">
        <v>38</v>
      </c>
      <c r="AV530">
        <v>0</v>
      </c>
      <c r="AW530">
        <v>2</v>
      </c>
      <c r="AX530">
        <v>16698050</v>
      </c>
      <c r="AY530">
        <v>1</v>
      </c>
      <c r="AZ530">
        <v>0</v>
      </c>
      <c r="BA530">
        <v>531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Y530*Source!I249</f>
        <v>4.5000000000000005E-2</v>
      </c>
      <c r="CY530">
        <f>AB530</f>
        <v>431.06</v>
      </c>
      <c r="CZ530">
        <f>AF530</f>
        <v>65.709999999999994</v>
      </c>
      <c r="DA530">
        <f>AJ530</f>
        <v>6.56</v>
      </c>
      <c r="DB530">
        <f>ROUND((ROUND(AT530*CZ530,2)*1.25),2)</f>
        <v>1.64</v>
      </c>
      <c r="DC530">
        <f>ROUND((ROUND(AT530*AG530,2)*1.25),2)</f>
        <v>0.28999999999999998</v>
      </c>
    </row>
    <row r="531" spans="1:107" x14ac:dyDescent="0.2">
      <c r="A531">
        <f>ROW(Source!A249)</f>
        <v>249</v>
      </c>
      <c r="B531">
        <v>16697019</v>
      </c>
      <c r="C531">
        <v>16698038</v>
      </c>
      <c r="D531">
        <v>15249377</v>
      </c>
      <c r="E531">
        <v>1</v>
      </c>
      <c r="F531">
        <v>1</v>
      </c>
      <c r="G531">
        <v>1</v>
      </c>
      <c r="H531">
        <v>2</v>
      </c>
      <c r="I531" t="s">
        <v>1036</v>
      </c>
      <c r="J531" t="s">
        <v>1037</v>
      </c>
      <c r="K531" t="s">
        <v>1038</v>
      </c>
      <c r="L531">
        <v>1368</v>
      </c>
      <c r="N531">
        <v>1011</v>
      </c>
      <c r="O531" t="s">
        <v>1014</v>
      </c>
      <c r="P531" t="s">
        <v>1014</v>
      </c>
      <c r="Q531">
        <v>1</v>
      </c>
      <c r="W531">
        <v>0</v>
      </c>
      <c r="X531">
        <v>-353815937</v>
      </c>
      <c r="Y531">
        <v>0.88749999999999996</v>
      </c>
      <c r="AA531">
        <v>0</v>
      </c>
      <c r="AB531">
        <v>53.14</v>
      </c>
      <c r="AC531">
        <v>0</v>
      </c>
      <c r="AD531">
        <v>0</v>
      </c>
      <c r="AE531">
        <v>0</v>
      </c>
      <c r="AF531">
        <v>8.1</v>
      </c>
      <c r="AG531">
        <v>0</v>
      </c>
      <c r="AH531">
        <v>0</v>
      </c>
      <c r="AI531">
        <v>1</v>
      </c>
      <c r="AJ531">
        <v>6.56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0.71</v>
      </c>
      <c r="AU531" t="s">
        <v>38</v>
      </c>
      <c r="AV531">
        <v>0</v>
      </c>
      <c r="AW531">
        <v>2</v>
      </c>
      <c r="AX531">
        <v>16698051</v>
      </c>
      <c r="AY531">
        <v>1</v>
      </c>
      <c r="AZ531">
        <v>0</v>
      </c>
      <c r="BA531">
        <v>532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Y531*Source!I249</f>
        <v>1.5974999999999999</v>
      </c>
      <c r="CY531">
        <f>AB531</f>
        <v>53.14</v>
      </c>
      <c r="CZ531">
        <f>AF531</f>
        <v>8.1</v>
      </c>
      <c r="DA531">
        <f>AJ531</f>
        <v>6.56</v>
      </c>
      <c r="DB531">
        <f>ROUND((ROUND(AT531*CZ531,2)*1.25),2)</f>
        <v>7.19</v>
      </c>
      <c r="DC531">
        <f>ROUND((ROUND(AT531*AG531,2)*1.25),2)</f>
        <v>0</v>
      </c>
    </row>
    <row r="532" spans="1:107" x14ac:dyDescent="0.2">
      <c r="A532">
        <f>ROW(Source!A249)</f>
        <v>249</v>
      </c>
      <c r="B532">
        <v>16697019</v>
      </c>
      <c r="C532">
        <v>16698038</v>
      </c>
      <c r="D532">
        <v>15167308</v>
      </c>
      <c r="E532">
        <v>1</v>
      </c>
      <c r="F532">
        <v>1</v>
      </c>
      <c r="G532">
        <v>1</v>
      </c>
      <c r="H532">
        <v>3</v>
      </c>
      <c r="I532" t="s">
        <v>443</v>
      </c>
      <c r="J532" t="s">
        <v>445</v>
      </c>
      <c r="K532" t="s">
        <v>444</v>
      </c>
      <c r="L532">
        <v>1354</v>
      </c>
      <c r="N532">
        <v>1010</v>
      </c>
      <c r="O532" t="s">
        <v>440</v>
      </c>
      <c r="P532" t="s">
        <v>440</v>
      </c>
      <c r="Q532">
        <v>1</v>
      </c>
      <c r="W532">
        <v>0</v>
      </c>
      <c r="X532">
        <v>735354979</v>
      </c>
      <c r="Y532">
        <v>0.55555600000000005</v>
      </c>
      <c r="AA532">
        <v>1785.76</v>
      </c>
      <c r="AB532">
        <v>0</v>
      </c>
      <c r="AC532">
        <v>0</v>
      </c>
      <c r="AD532">
        <v>0</v>
      </c>
      <c r="AE532">
        <v>272.22000000000003</v>
      </c>
      <c r="AF532">
        <v>0</v>
      </c>
      <c r="AG532">
        <v>0</v>
      </c>
      <c r="AH532">
        <v>0</v>
      </c>
      <c r="AI532">
        <v>6.56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6</v>
      </c>
      <c r="AT532">
        <v>0.55555600000000005</v>
      </c>
      <c r="AU532" t="s">
        <v>6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Y532*Source!I249</f>
        <v>1.0000008</v>
      </c>
      <c r="CY532">
        <f>AA532</f>
        <v>1785.76</v>
      </c>
      <c r="CZ532">
        <f>AE532</f>
        <v>272.22000000000003</v>
      </c>
      <c r="DA532">
        <f>AI532</f>
        <v>6.56</v>
      </c>
      <c r="DB532">
        <f>ROUND(ROUND(AT532*CZ532,2),2)</f>
        <v>151.22999999999999</v>
      </c>
      <c r="DC532">
        <f>ROUND(ROUND(AT532*AG532,2),2)</f>
        <v>0</v>
      </c>
    </row>
    <row r="533" spans="1:107" x14ac:dyDescent="0.2">
      <c r="A533">
        <f>ROW(Source!A249)</f>
        <v>249</v>
      </c>
      <c r="B533">
        <v>16697019</v>
      </c>
      <c r="C533">
        <v>16698038</v>
      </c>
      <c r="D533">
        <v>15168750</v>
      </c>
      <c r="E533">
        <v>1</v>
      </c>
      <c r="F533">
        <v>1</v>
      </c>
      <c r="G533">
        <v>1</v>
      </c>
      <c r="H533">
        <v>3</v>
      </c>
      <c r="I533" t="s">
        <v>1039</v>
      </c>
      <c r="J533" t="s">
        <v>1040</v>
      </c>
      <c r="K533" t="s">
        <v>1041</v>
      </c>
      <c r="L533">
        <v>1348</v>
      </c>
      <c r="N533">
        <v>1009</v>
      </c>
      <c r="O533" t="s">
        <v>26</v>
      </c>
      <c r="P533" t="s">
        <v>26</v>
      </c>
      <c r="Q533">
        <v>1000</v>
      </c>
      <c r="W533">
        <v>0</v>
      </c>
      <c r="X533">
        <v>-714836380</v>
      </c>
      <c r="Y533">
        <v>6.9999999999999994E-5</v>
      </c>
      <c r="AA533">
        <v>67666.47</v>
      </c>
      <c r="AB533">
        <v>0</v>
      </c>
      <c r="AC533">
        <v>0</v>
      </c>
      <c r="AD533">
        <v>0</v>
      </c>
      <c r="AE533">
        <v>10315.01</v>
      </c>
      <c r="AF533">
        <v>0</v>
      </c>
      <c r="AG533">
        <v>0</v>
      </c>
      <c r="AH533">
        <v>0</v>
      </c>
      <c r="AI533">
        <v>6.56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6.9999999999999994E-5</v>
      </c>
      <c r="AU533" t="s">
        <v>6</v>
      </c>
      <c r="AV533">
        <v>0</v>
      </c>
      <c r="AW533">
        <v>2</v>
      </c>
      <c r="AX533">
        <v>16698052</v>
      </c>
      <c r="AY533">
        <v>1</v>
      </c>
      <c r="AZ533">
        <v>0</v>
      </c>
      <c r="BA533">
        <v>533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Y533*Source!I249</f>
        <v>1.26E-4</v>
      </c>
      <c r="CY533">
        <f>AA533</f>
        <v>67666.47</v>
      </c>
      <c r="CZ533">
        <f>AE533</f>
        <v>10315.01</v>
      </c>
      <c r="DA533">
        <f>AI533</f>
        <v>6.56</v>
      </c>
      <c r="DB533">
        <f>ROUND(ROUND(AT533*CZ533,2),2)</f>
        <v>0.72</v>
      </c>
      <c r="DC533">
        <f>ROUND(ROUND(AT533*AG533,2),2)</f>
        <v>0</v>
      </c>
    </row>
    <row r="534" spans="1:107" x14ac:dyDescent="0.2">
      <c r="A534">
        <f>ROW(Source!A249)</f>
        <v>249</v>
      </c>
      <c r="B534">
        <v>16697019</v>
      </c>
      <c r="C534">
        <v>16698038</v>
      </c>
      <c r="D534">
        <v>15169895</v>
      </c>
      <c r="E534">
        <v>1</v>
      </c>
      <c r="F534">
        <v>1</v>
      </c>
      <c r="G534">
        <v>1</v>
      </c>
      <c r="H534">
        <v>3</v>
      </c>
      <c r="I534" t="s">
        <v>1181</v>
      </c>
      <c r="J534" t="s">
        <v>1182</v>
      </c>
      <c r="K534" t="s">
        <v>1183</v>
      </c>
      <c r="L534">
        <v>1348</v>
      </c>
      <c r="N534">
        <v>1009</v>
      </c>
      <c r="O534" t="s">
        <v>26</v>
      </c>
      <c r="P534" t="s">
        <v>26</v>
      </c>
      <c r="Q534">
        <v>1000</v>
      </c>
      <c r="W534">
        <v>0</v>
      </c>
      <c r="X534">
        <v>960438781</v>
      </c>
      <c r="Y534">
        <v>3.0000000000000001E-3</v>
      </c>
      <c r="AA534">
        <v>66046.080000000002</v>
      </c>
      <c r="AB534">
        <v>0</v>
      </c>
      <c r="AC534">
        <v>0</v>
      </c>
      <c r="AD534">
        <v>0</v>
      </c>
      <c r="AE534">
        <v>10068</v>
      </c>
      <c r="AF534">
        <v>0</v>
      </c>
      <c r="AG534">
        <v>0</v>
      </c>
      <c r="AH534">
        <v>0</v>
      </c>
      <c r="AI534">
        <v>6.56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3.0000000000000001E-3</v>
      </c>
      <c r="AU534" t="s">
        <v>6</v>
      </c>
      <c r="AV534">
        <v>0</v>
      </c>
      <c r="AW534">
        <v>2</v>
      </c>
      <c r="AX534">
        <v>16698053</v>
      </c>
      <c r="AY534">
        <v>1</v>
      </c>
      <c r="AZ534">
        <v>0</v>
      </c>
      <c r="BA534">
        <v>534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Y534*Source!I249</f>
        <v>5.4000000000000003E-3</v>
      </c>
      <c r="CY534">
        <f>AA534</f>
        <v>66046.080000000002</v>
      </c>
      <c r="CZ534">
        <f>AE534</f>
        <v>10068</v>
      </c>
      <c r="DA534">
        <f>AI534</f>
        <v>6.56</v>
      </c>
      <c r="DB534">
        <f>ROUND(ROUND(AT534*CZ534,2),2)</f>
        <v>30.2</v>
      </c>
      <c r="DC534">
        <f>ROUND(ROUND(AT534*AG534,2),2)</f>
        <v>0</v>
      </c>
    </row>
    <row r="535" spans="1:107" x14ac:dyDescent="0.2">
      <c r="A535">
        <f>ROW(Source!A249)</f>
        <v>249</v>
      </c>
      <c r="B535">
        <v>16697019</v>
      </c>
      <c r="C535">
        <v>16698038</v>
      </c>
      <c r="D535">
        <v>15187323</v>
      </c>
      <c r="E535">
        <v>1</v>
      </c>
      <c r="F535">
        <v>1</v>
      </c>
      <c r="G535">
        <v>1</v>
      </c>
      <c r="H535">
        <v>3</v>
      </c>
      <c r="I535" t="s">
        <v>451</v>
      </c>
      <c r="J535" t="s">
        <v>453</v>
      </c>
      <c r="K535" t="s">
        <v>452</v>
      </c>
      <c r="L535">
        <v>1354</v>
      </c>
      <c r="N535">
        <v>1010</v>
      </c>
      <c r="O535" t="s">
        <v>440</v>
      </c>
      <c r="P535" t="s">
        <v>440</v>
      </c>
      <c r="Q535">
        <v>1</v>
      </c>
      <c r="W535">
        <v>0</v>
      </c>
      <c r="X535">
        <v>1541603791</v>
      </c>
      <c r="Y535">
        <v>0.55555600000000005</v>
      </c>
      <c r="AA535">
        <v>17576.009999999998</v>
      </c>
      <c r="AB535">
        <v>0</v>
      </c>
      <c r="AC535">
        <v>0</v>
      </c>
      <c r="AD535">
        <v>0</v>
      </c>
      <c r="AE535">
        <v>2679.27</v>
      </c>
      <c r="AF535">
        <v>0</v>
      </c>
      <c r="AG535">
        <v>0</v>
      </c>
      <c r="AH535">
        <v>0</v>
      </c>
      <c r="AI535">
        <v>6.56</v>
      </c>
      <c r="AJ535">
        <v>1</v>
      </c>
      <c r="AK535">
        <v>1</v>
      </c>
      <c r="AL535">
        <v>1</v>
      </c>
      <c r="AN535">
        <v>1</v>
      </c>
      <c r="AO535">
        <v>0</v>
      </c>
      <c r="AP535">
        <v>0</v>
      </c>
      <c r="AQ535">
        <v>0</v>
      </c>
      <c r="AR535">
        <v>0</v>
      </c>
      <c r="AS535" t="s">
        <v>6</v>
      </c>
      <c r="AT535">
        <v>0.55555600000000005</v>
      </c>
      <c r="AU535" t="s">
        <v>6</v>
      </c>
      <c r="AV535">
        <v>0</v>
      </c>
      <c r="AW535">
        <v>1</v>
      </c>
      <c r="AX535">
        <v>-1</v>
      </c>
      <c r="AY535">
        <v>0</v>
      </c>
      <c r="AZ535">
        <v>0</v>
      </c>
      <c r="BA535" t="s">
        <v>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Y535*Source!I249</f>
        <v>1.0000008</v>
      </c>
      <c r="CY535">
        <f>AA535</f>
        <v>17576.009999999998</v>
      </c>
      <c r="CZ535">
        <f>AE535</f>
        <v>2679.27</v>
      </c>
      <c r="DA535">
        <f>AI535</f>
        <v>6.56</v>
      </c>
      <c r="DB535">
        <f>ROUND(ROUND(AT535*CZ535,2),2)</f>
        <v>1488.48</v>
      </c>
      <c r="DC535">
        <f>ROUND(ROUND(AT535*AG535,2),2)</f>
        <v>0</v>
      </c>
    </row>
    <row r="536" spans="1:107" x14ac:dyDescent="0.2">
      <c r="A536">
        <f>ROW(Source!A249)</f>
        <v>249</v>
      </c>
      <c r="B536">
        <v>16697019</v>
      </c>
      <c r="C536">
        <v>16698038</v>
      </c>
      <c r="D536">
        <v>15204334</v>
      </c>
      <c r="E536">
        <v>1</v>
      </c>
      <c r="F536">
        <v>1</v>
      </c>
      <c r="G536">
        <v>1</v>
      </c>
      <c r="H536">
        <v>3</v>
      </c>
      <c r="I536" t="s">
        <v>1184</v>
      </c>
      <c r="J536" t="s">
        <v>1185</v>
      </c>
      <c r="K536" t="s">
        <v>1186</v>
      </c>
      <c r="L536">
        <v>1354</v>
      </c>
      <c r="N536">
        <v>1010</v>
      </c>
      <c r="O536" t="s">
        <v>440</v>
      </c>
      <c r="P536" t="s">
        <v>440</v>
      </c>
      <c r="Q536">
        <v>1</v>
      </c>
      <c r="W536">
        <v>0</v>
      </c>
      <c r="X536">
        <v>-1153960265</v>
      </c>
      <c r="Y536">
        <v>0.27</v>
      </c>
      <c r="AA536">
        <v>722.32</v>
      </c>
      <c r="AB536">
        <v>0</v>
      </c>
      <c r="AC536">
        <v>0</v>
      </c>
      <c r="AD536">
        <v>0</v>
      </c>
      <c r="AE536">
        <v>110.11</v>
      </c>
      <c r="AF536">
        <v>0</v>
      </c>
      <c r="AG536">
        <v>0</v>
      </c>
      <c r="AH536">
        <v>0</v>
      </c>
      <c r="AI536">
        <v>6.56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0.27</v>
      </c>
      <c r="AU536" t="s">
        <v>6</v>
      </c>
      <c r="AV536">
        <v>0</v>
      </c>
      <c r="AW536">
        <v>2</v>
      </c>
      <c r="AX536">
        <v>16698055</v>
      </c>
      <c r="AY536">
        <v>1</v>
      </c>
      <c r="AZ536">
        <v>0</v>
      </c>
      <c r="BA536">
        <v>536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Y536*Source!I249</f>
        <v>0.48600000000000004</v>
      </c>
      <c r="CY536">
        <f>AA536</f>
        <v>722.32</v>
      </c>
      <c r="CZ536">
        <f>AE536</f>
        <v>110.11</v>
      </c>
      <c r="DA536">
        <f>AI536</f>
        <v>6.56</v>
      </c>
      <c r="DB536">
        <f>ROUND(ROUND(AT536*CZ536,2),2)</f>
        <v>29.73</v>
      </c>
      <c r="DC536">
        <f>ROUND(ROUND(AT536*AG536,2),2)</f>
        <v>0</v>
      </c>
    </row>
    <row r="537" spans="1:107" x14ac:dyDescent="0.2">
      <c r="A537">
        <f>ROW(Source!A254)</f>
        <v>254</v>
      </c>
      <c r="B537">
        <v>16697018</v>
      </c>
      <c r="C537">
        <v>16698058</v>
      </c>
      <c r="D537">
        <v>15430497</v>
      </c>
      <c r="E537">
        <v>1</v>
      </c>
      <c r="F537">
        <v>1</v>
      </c>
      <c r="G537">
        <v>1</v>
      </c>
      <c r="H537">
        <v>1</v>
      </c>
      <c r="I537" t="s">
        <v>1187</v>
      </c>
      <c r="J537" t="s">
        <v>6</v>
      </c>
      <c r="K537" t="s">
        <v>1188</v>
      </c>
      <c r="L537">
        <v>1191</v>
      </c>
      <c r="N537">
        <v>1013</v>
      </c>
      <c r="O537" t="s">
        <v>1010</v>
      </c>
      <c r="P537" t="s">
        <v>1010</v>
      </c>
      <c r="Q537">
        <v>1</v>
      </c>
      <c r="W537">
        <v>0</v>
      </c>
      <c r="X537">
        <v>-719309759</v>
      </c>
      <c r="Y537">
        <v>231.14999999999998</v>
      </c>
      <c r="AA537">
        <v>0</v>
      </c>
      <c r="AB537">
        <v>0</v>
      </c>
      <c r="AC537">
        <v>0</v>
      </c>
      <c r="AD537">
        <v>8.86</v>
      </c>
      <c r="AE537">
        <v>0</v>
      </c>
      <c r="AF537">
        <v>0</v>
      </c>
      <c r="AG537">
        <v>0</v>
      </c>
      <c r="AH537">
        <v>8.86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201</v>
      </c>
      <c r="AU537" t="s">
        <v>39</v>
      </c>
      <c r="AV537">
        <v>1</v>
      </c>
      <c r="AW537">
        <v>2</v>
      </c>
      <c r="AX537">
        <v>16698070</v>
      </c>
      <c r="AY537">
        <v>1</v>
      </c>
      <c r="AZ537">
        <v>0</v>
      </c>
      <c r="BA537">
        <v>537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Y537*Source!I254</f>
        <v>66.132014999999996</v>
      </c>
      <c r="CY537">
        <f>AD537</f>
        <v>8.86</v>
      </c>
      <c r="CZ537">
        <f>AH537</f>
        <v>8.86</v>
      </c>
      <c r="DA537">
        <f>AL537</f>
        <v>1</v>
      </c>
      <c r="DB537">
        <f>ROUND((ROUND(AT537*CZ537,2)*1.15),2)</f>
        <v>2047.99</v>
      </c>
      <c r="DC537">
        <f>ROUND((ROUND(AT537*AG537,2)*1.15),2)</f>
        <v>0</v>
      </c>
    </row>
    <row r="538" spans="1:107" x14ac:dyDescent="0.2">
      <c r="A538">
        <f>ROW(Source!A254)</f>
        <v>254</v>
      </c>
      <c r="B538">
        <v>16697018</v>
      </c>
      <c r="C538">
        <v>16698058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1020</v>
      </c>
      <c r="J538" t="s">
        <v>6</v>
      </c>
      <c r="K538" t="s">
        <v>1021</v>
      </c>
      <c r="L538">
        <v>1191</v>
      </c>
      <c r="N538">
        <v>1013</v>
      </c>
      <c r="O538" t="s">
        <v>1010</v>
      </c>
      <c r="P538" t="s">
        <v>1010</v>
      </c>
      <c r="Q538">
        <v>1</v>
      </c>
      <c r="W538">
        <v>0</v>
      </c>
      <c r="X538">
        <v>-1417349443</v>
      </c>
      <c r="Y538">
        <v>4.62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4.62</v>
      </c>
      <c r="AU538" t="s">
        <v>6</v>
      </c>
      <c r="AV538">
        <v>2</v>
      </c>
      <c r="AW538">
        <v>2</v>
      </c>
      <c r="AX538">
        <v>16698071</v>
      </c>
      <c r="AY538">
        <v>1</v>
      </c>
      <c r="AZ538">
        <v>2048</v>
      </c>
      <c r="BA538">
        <v>538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Y538*Source!I254</f>
        <v>1.3217820000000002</v>
      </c>
      <c r="CY538">
        <f>AD538</f>
        <v>0</v>
      </c>
      <c r="CZ538">
        <f>AH538</f>
        <v>0</v>
      </c>
      <c r="DA538">
        <f>AL538</f>
        <v>1</v>
      </c>
      <c r="DB538">
        <f>ROUND(ROUND(AT538*CZ538,2),2)</f>
        <v>0</v>
      </c>
      <c r="DC538">
        <f>ROUND(ROUND(AT538*AG538,2),2)</f>
        <v>0</v>
      </c>
    </row>
    <row r="539" spans="1:107" x14ac:dyDescent="0.2">
      <c r="A539">
        <f>ROW(Source!A254)</f>
        <v>254</v>
      </c>
      <c r="B539">
        <v>16697018</v>
      </c>
      <c r="C539">
        <v>16698058</v>
      </c>
      <c r="D539">
        <v>15247974</v>
      </c>
      <c r="E539">
        <v>1</v>
      </c>
      <c r="F539">
        <v>1</v>
      </c>
      <c r="G539">
        <v>1</v>
      </c>
      <c r="H539">
        <v>2</v>
      </c>
      <c r="I539" t="s">
        <v>1022</v>
      </c>
      <c r="J539" t="s">
        <v>1023</v>
      </c>
      <c r="K539" t="s">
        <v>1024</v>
      </c>
      <c r="L539">
        <v>1368</v>
      </c>
      <c r="N539">
        <v>1011</v>
      </c>
      <c r="O539" t="s">
        <v>1014</v>
      </c>
      <c r="P539" t="s">
        <v>1014</v>
      </c>
      <c r="Q539">
        <v>1</v>
      </c>
      <c r="W539">
        <v>0</v>
      </c>
      <c r="X539">
        <v>1188625873</v>
      </c>
      <c r="Y539">
        <v>1.3125</v>
      </c>
      <c r="AA539">
        <v>0</v>
      </c>
      <c r="AB539">
        <v>31.26</v>
      </c>
      <c r="AC539">
        <v>13.5</v>
      </c>
      <c r="AD539">
        <v>0</v>
      </c>
      <c r="AE539">
        <v>0</v>
      </c>
      <c r="AF539">
        <v>31.26</v>
      </c>
      <c r="AG539">
        <v>13.5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</v>
      </c>
      <c r="AT539">
        <v>1.05</v>
      </c>
      <c r="AU539" t="s">
        <v>38</v>
      </c>
      <c r="AV539">
        <v>0</v>
      </c>
      <c r="AW539">
        <v>2</v>
      </c>
      <c r="AX539">
        <v>16698072</v>
      </c>
      <c r="AY539">
        <v>1</v>
      </c>
      <c r="AZ539">
        <v>0</v>
      </c>
      <c r="BA539">
        <v>539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Y539*Source!I254</f>
        <v>0.37550625000000004</v>
      </c>
      <c r="CY539">
        <f>AB539</f>
        <v>31.26</v>
      </c>
      <c r="CZ539">
        <f>AF539</f>
        <v>31.26</v>
      </c>
      <c r="DA539">
        <f>AJ539</f>
        <v>1</v>
      </c>
      <c r="DB539">
        <f>ROUND((ROUND(AT539*CZ539,2)*1.25),2)</f>
        <v>41.03</v>
      </c>
      <c r="DC539">
        <f>ROUND((ROUND(AT539*AG539,2)*1.25),2)</f>
        <v>17.73</v>
      </c>
    </row>
    <row r="540" spans="1:107" x14ac:dyDescent="0.2">
      <c r="A540">
        <f>ROW(Source!A254)</f>
        <v>254</v>
      </c>
      <c r="B540">
        <v>16697018</v>
      </c>
      <c r="C540">
        <v>16698058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1033</v>
      </c>
      <c r="J540" t="s">
        <v>1034</v>
      </c>
      <c r="K540" t="s">
        <v>1035</v>
      </c>
      <c r="L540">
        <v>1368</v>
      </c>
      <c r="N540">
        <v>1011</v>
      </c>
      <c r="O540" t="s">
        <v>1014</v>
      </c>
      <c r="P540" t="s">
        <v>1014</v>
      </c>
      <c r="Q540">
        <v>1</v>
      </c>
      <c r="W540">
        <v>0</v>
      </c>
      <c r="X540">
        <v>1372534845</v>
      </c>
      <c r="Y540">
        <v>4.4624999999999995</v>
      </c>
      <c r="AA540">
        <v>0</v>
      </c>
      <c r="AB540">
        <v>65.709999999999994</v>
      </c>
      <c r="AC540">
        <v>11.6</v>
      </c>
      <c r="AD540">
        <v>0</v>
      </c>
      <c r="AE540">
        <v>0</v>
      </c>
      <c r="AF540">
        <v>65.709999999999994</v>
      </c>
      <c r="AG540">
        <v>11.6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3.57</v>
      </c>
      <c r="AU540" t="s">
        <v>38</v>
      </c>
      <c r="AV540">
        <v>0</v>
      </c>
      <c r="AW540">
        <v>2</v>
      </c>
      <c r="AX540">
        <v>16698073</v>
      </c>
      <c r="AY540">
        <v>1</v>
      </c>
      <c r="AZ540">
        <v>0</v>
      </c>
      <c r="BA540">
        <v>540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Y540*Source!I254</f>
        <v>1.27672125</v>
      </c>
      <c r="CY540">
        <f>AB540</f>
        <v>65.709999999999994</v>
      </c>
      <c r="CZ540">
        <f>AF540</f>
        <v>65.709999999999994</v>
      </c>
      <c r="DA540">
        <f>AJ540</f>
        <v>1</v>
      </c>
      <c r="DB540">
        <f>ROUND((ROUND(AT540*CZ540,2)*1.25),2)</f>
        <v>293.23</v>
      </c>
      <c r="DC540">
        <f>ROUND((ROUND(AT540*AG540,2)*1.25),2)</f>
        <v>51.76</v>
      </c>
    </row>
    <row r="541" spans="1:107" x14ac:dyDescent="0.2">
      <c r="A541">
        <f>ROW(Source!A254)</f>
        <v>254</v>
      </c>
      <c r="B541">
        <v>16697018</v>
      </c>
      <c r="C541">
        <v>16698058</v>
      </c>
      <c r="D541">
        <v>15167551</v>
      </c>
      <c r="E541">
        <v>1</v>
      </c>
      <c r="F541">
        <v>1</v>
      </c>
      <c r="G541">
        <v>1</v>
      </c>
      <c r="H541">
        <v>3</v>
      </c>
      <c r="I541" t="s">
        <v>1189</v>
      </c>
      <c r="J541" t="s">
        <v>1190</v>
      </c>
      <c r="K541" t="s">
        <v>1191</v>
      </c>
      <c r="L541">
        <v>1301</v>
      </c>
      <c r="N541">
        <v>1003</v>
      </c>
      <c r="O541" t="s">
        <v>363</v>
      </c>
      <c r="P541" t="s">
        <v>363</v>
      </c>
      <c r="Q541">
        <v>1</v>
      </c>
      <c r="W541">
        <v>0</v>
      </c>
      <c r="X541">
        <v>751777312</v>
      </c>
      <c r="Y541">
        <v>402</v>
      </c>
      <c r="AA541">
        <v>6.38</v>
      </c>
      <c r="AB541">
        <v>0</v>
      </c>
      <c r="AC541">
        <v>0</v>
      </c>
      <c r="AD541">
        <v>0</v>
      </c>
      <c r="AE541">
        <v>6.38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402</v>
      </c>
      <c r="AU541" t="s">
        <v>6</v>
      </c>
      <c r="AV541">
        <v>0</v>
      </c>
      <c r="AW541">
        <v>2</v>
      </c>
      <c r="AX541">
        <v>16698074</v>
      </c>
      <c r="AY541">
        <v>1</v>
      </c>
      <c r="AZ541">
        <v>0</v>
      </c>
      <c r="BA541">
        <v>541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Y541*Source!I254</f>
        <v>115.01220000000001</v>
      </c>
      <c r="CY541">
        <f t="shared" ref="CY541:CY547" si="60">AA541</f>
        <v>6.38</v>
      </c>
      <c r="CZ541">
        <f t="shared" ref="CZ541:CZ547" si="61">AE541</f>
        <v>6.38</v>
      </c>
      <c r="DA541">
        <f t="shared" ref="DA541:DA547" si="62">AI541</f>
        <v>1</v>
      </c>
      <c r="DB541">
        <f t="shared" ref="DB541:DB547" si="63">ROUND(ROUND(AT541*CZ541,2),2)</f>
        <v>2564.7600000000002</v>
      </c>
      <c r="DC541">
        <f t="shared" ref="DC541:DC547" si="64">ROUND(ROUND(AT541*AG541,2),2)</f>
        <v>0</v>
      </c>
    </row>
    <row r="542" spans="1:107" x14ac:dyDescent="0.2">
      <c r="A542">
        <f>ROW(Source!A254)</f>
        <v>254</v>
      </c>
      <c r="B542">
        <v>16697018</v>
      </c>
      <c r="C542">
        <v>16698058</v>
      </c>
      <c r="D542">
        <v>15167552</v>
      </c>
      <c r="E542">
        <v>1</v>
      </c>
      <c r="F542">
        <v>1</v>
      </c>
      <c r="G542">
        <v>1</v>
      </c>
      <c r="H542">
        <v>3</v>
      </c>
      <c r="I542" t="s">
        <v>1192</v>
      </c>
      <c r="J542" t="s">
        <v>1193</v>
      </c>
      <c r="K542" t="s">
        <v>1194</v>
      </c>
      <c r="L542">
        <v>1301</v>
      </c>
      <c r="N542">
        <v>1003</v>
      </c>
      <c r="O542" t="s">
        <v>363</v>
      </c>
      <c r="P542" t="s">
        <v>363</v>
      </c>
      <c r="Q542">
        <v>1</v>
      </c>
      <c r="W542">
        <v>0</v>
      </c>
      <c r="X542">
        <v>1744203244</v>
      </c>
      <c r="Y542">
        <v>43</v>
      </c>
      <c r="AA542">
        <v>7.95</v>
      </c>
      <c r="AB542">
        <v>0</v>
      </c>
      <c r="AC542">
        <v>0</v>
      </c>
      <c r="AD542">
        <v>0</v>
      </c>
      <c r="AE542">
        <v>7.95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43</v>
      </c>
      <c r="AU542" t="s">
        <v>6</v>
      </c>
      <c r="AV542">
        <v>0</v>
      </c>
      <c r="AW542">
        <v>2</v>
      </c>
      <c r="AX542">
        <v>16698075</v>
      </c>
      <c r="AY542">
        <v>1</v>
      </c>
      <c r="AZ542">
        <v>0</v>
      </c>
      <c r="BA542">
        <v>542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Y542*Source!I254</f>
        <v>12.302300000000001</v>
      </c>
      <c r="CY542">
        <f t="shared" si="60"/>
        <v>7.95</v>
      </c>
      <c r="CZ542">
        <f t="shared" si="61"/>
        <v>7.95</v>
      </c>
      <c r="DA542">
        <f t="shared" si="62"/>
        <v>1</v>
      </c>
      <c r="DB542">
        <f t="shared" si="63"/>
        <v>341.85</v>
      </c>
      <c r="DC542">
        <f t="shared" si="64"/>
        <v>0</v>
      </c>
    </row>
    <row r="543" spans="1:107" x14ac:dyDescent="0.2">
      <c r="A543">
        <f>ROW(Source!A254)</f>
        <v>254</v>
      </c>
      <c r="B543">
        <v>16697018</v>
      </c>
      <c r="C543">
        <v>16698058</v>
      </c>
      <c r="D543">
        <v>15167640</v>
      </c>
      <c r="E543">
        <v>1</v>
      </c>
      <c r="F543">
        <v>1</v>
      </c>
      <c r="G543">
        <v>1</v>
      </c>
      <c r="H543">
        <v>3</v>
      </c>
      <c r="I543" t="s">
        <v>1195</v>
      </c>
      <c r="J543" t="s">
        <v>1196</v>
      </c>
      <c r="K543" t="s">
        <v>1197</v>
      </c>
      <c r="L543">
        <v>1302</v>
      </c>
      <c r="N543">
        <v>1003</v>
      </c>
      <c r="O543" t="s">
        <v>1198</v>
      </c>
      <c r="P543" t="s">
        <v>1198</v>
      </c>
      <c r="Q543">
        <v>10</v>
      </c>
      <c r="W543">
        <v>0</v>
      </c>
      <c r="X543">
        <v>-405326455</v>
      </c>
      <c r="Y543">
        <v>29.3</v>
      </c>
      <c r="AA543">
        <v>64.099999999999994</v>
      </c>
      <c r="AB543">
        <v>0</v>
      </c>
      <c r="AC543">
        <v>0</v>
      </c>
      <c r="AD543">
        <v>0</v>
      </c>
      <c r="AE543">
        <v>64.099999999999994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29.3</v>
      </c>
      <c r="AU543" t="s">
        <v>6</v>
      </c>
      <c r="AV543">
        <v>0</v>
      </c>
      <c r="AW543">
        <v>2</v>
      </c>
      <c r="AX543">
        <v>16698076</v>
      </c>
      <c r="AY543">
        <v>1</v>
      </c>
      <c r="AZ543">
        <v>0</v>
      </c>
      <c r="BA543">
        <v>543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Y543*Source!I254</f>
        <v>8.3827300000000005</v>
      </c>
      <c r="CY543">
        <f t="shared" si="60"/>
        <v>64.099999999999994</v>
      </c>
      <c r="CZ543">
        <f t="shared" si="61"/>
        <v>64.099999999999994</v>
      </c>
      <c r="DA543">
        <f t="shared" si="62"/>
        <v>1</v>
      </c>
      <c r="DB543">
        <f t="shared" si="63"/>
        <v>1878.13</v>
      </c>
      <c r="DC543">
        <f t="shared" si="64"/>
        <v>0</v>
      </c>
    </row>
    <row r="544" spans="1:107" x14ac:dyDescent="0.2">
      <c r="A544">
        <f>ROW(Source!A254)</f>
        <v>254</v>
      </c>
      <c r="B544">
        <v>16697018</v>
      </c>
      <c r="C544">
        <v>16698058</v>
      </c>
      <c r="D544">
        <v>15170065</v>
      </c>
      <c r="E544">
        <v>1</v>
      </c>
      <c r="F544">
        <v>1</v>
      </c>
      <c r="G544">
        <v>1</v>
      </c>
      <c r="H544">
        <v>3</v>
      </c>
      <c r="I544" t="s">
        <v>1199</v>
      </c>
      <c r="J544" t="s">
        <v>1200</v>
      </c>
      <c r="K544" t="s">
        <v>1201</v>
      </c>
      <c r="L544">
        <v>1358</v>
      </c>
      <c r="N544">
        <v>1010</v>
      </c>
      <c r="O544" t="s">
        <v>598</v>
      </c>
      <c r="P544" t="s">
        <v>598</v>
      </c>
      <c r="Q544">
        <v>10</v>
      </c>
      <c r="W544">
        <v>0</v>
      </c>
      <c r="X544">
        <v>-858120743</v>
      </c>
      <c r="Y544">
        <v>65.2</v>
      </c>
      <c r="AA544">
        <v>7.03</v>
      </c>
      <c r="AB544">
        <v>0</v>
      </c>
      <c r="AC544">
        <v>0</v>
      </c>
      <c r="AD544">
        <v>0</v>
      </c>
      <c r="AE544">
        <v>7.03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65.2</v>
      </c>
      <c r="AU544" t="s">
        <v>6</v>
      </c>
      <c r="AV544">
        <v>0</v>
      </c>
      <c r="AW544">
        <v>2</v>
      </c>
      <c r="AX544">
        <v>16698077</v>
      </c>
      <c r="AY544">
        <v>1</v>
      </c>
      <c r="AZ544">
        <v>0</v>
      </c>
      <c r="BA544">
        <v>544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Y544*Source!I254</f>
        <v>18.653720000000003</v>
      </c>
      <c r="CY544">
        <f t="shared" si="60"/>
        <v>7.03</v>
      </c>
      <c r="CZ544">
        <f t="shared" si="61"/>
        <v>7.03</v>
      </c>
      <c r="DA544">
        <f t="shared" si="62"/>
        <v>1</v>
      </c>
      <c r="DB544">
        <f t="shared" si="63"/>
        <v>458.36</v>
      </c>
      <c r="DC544">
        <f t="shared" si="64"/>
        <v>0</v>
      </c>
    </row>
    <row r="545" spans="1:107" x14ac:dyDescent="0.2">
      <c r="A545">
        <f>ROW(Source!A254)</f>
        <v>254</v>
      </c>
      <c r="B545">
        <v>16697018</v>
      </c>
      <c r="C545">
        <v>16698058</v>
      </c>
      <c r="D545">
        <v>15197442</v>
      </c>
      <c r="E545">
        <v>1</v>
      </c>
      <c r="F545">
        <v>1</v>
      </c>
      <c r="G545">
        <v>1</v>
      </c>
      <c r="H545">
        <v>3</v>
      </c>
      <c r="I545" t="s">
        <v>462</v>
      </c>
      <c r="J545" t="s">
        <v>465</v>
      </c>
      <c r="K545" t="s">
        <v>463</v>
      </c>
      <c r="L545">
        <v>1035</v>
      </c>
      <c r="N545">
        <v>1013</v>
      </c>
      <c r="O545" t="s">
        <v>464</v>
      </c>
      <c r="P545" t="s">
        <v>464</v>
      </c>
      <c r="Q545">
        <v>1</v>
      </c>
      <c r="W545">
        <v>0</v>
      </c>
      <c r="X545">
        <v>912883560</v>
      </c>
      <c r="Y545">
        <v>55.924501999999997</v>
      </c>
      <c r="AA545">
        <v>764.1</v>
      </c>
      <c r="AB545">
        <v>0</v>
      </c>
      <c r="AC545">
        <v>0</v>
      </c>
      <c r="AD545">
        <v>0</v>
      </c>
      <c r="AE545">
        <v>764.1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6</v>
      </c>
      <c r="AT545">
        <v>55.924501999999997</v>
      </c>
      <c r="AU545" t="s">
        <v>6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6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Y545*Source!I254</f>
        <v>16.000000022200002</v>
      </c>
      <c r="CY545">
        <f t="shared" si="60"/>
        <v>764.1</v>
      </c>
      <c r="CZ545">
        <f t="shared" si="61"/>
        <v>764.1</v>
      </c>
      <c r="DA545">
        <f t="shared" si="62"/>
        <v>1</v>
      </c>
      <c r="DB545">
        <f t="shared" si="63"/>
        <v>42731.91</v>
      </c>
      <c r="DC545">
        <f t="shared" si="64"/>
        <v>0</v>
      </c>
    </row>
    <row r="546" spans="1:107" x14ac:dyDescent="0.2">
      <c r="A546">
        <f>ROW(Source!A254)</f>
        <v>254</v>
      </c>
      <c r="B546">
        <v>16697018</v>
      </c>
      <c r="C546">
        <v>16698058</v>
      </c>
      <c r="D546">
        <v>15197780</v>
      </c>
      <c r="E546">
        <v>1</v>
      </c>
      <c r="F546">
        <v>1</v>
      </c>
      <c r="G546">
        <v>1</v>
      </c>
      <c r="H546">
        <v>3</v>
      </c>
      <c r="I546" t="s">
        <v>1202</v>
      </c>
      <c r="J546" t="s">
        <v>1203</v>
      </c>
      <c r="K546" t="s">
        <v>1204</v>
      </c>
      <c r="L546">
        <v>1355</v>
      </c>
      <c r="N546">
        <v>1010</v>
      </c>
      <c r="O546" t="s">
        <v>593</v>
      </c>
      <c r="P546" t="s">
        <v>593</v>
      </c>
      <c r="Q546">
        <v>100</v>
      </c>
      <c r="W546">
        <v>0</v>
      </c>
      <c r="X546">
        <v>1709713925</v>
      </c>
      <c r="Y546">
        <v>8</v>
      </c>
      <c r="AA546">
        <v>50</v>
      </c>
      <c r="AB546">
        <v>0</v>
      </c>
      <c r="AC546">
        <v>0</v>
      </c>
      <c r="AD546">
        <v>0</v>
      </c>
      <c r="AE546">
        <v>50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8</v>
      </c>
      <c r="AU546" t="s">
        <v>6</v>
      </c>
      <c r="AV546">
        <v>0</v>
      </c>
      <c r="AW546">
        <v>2</v>
      </c>
      <c r="AX546">
        <v>16698079</v>
      </c>
      <c r="AY546">
        <v>1</v>
      </c>
      <c r="AZ546">
        <v>0</v>
      </c>
      <c r="BA546">
        <v>546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Y546*Source!I254</f>
        <v>2.2888000000000002</v>
      </c>
      <c r="CY546">
        <f t="shared" si="60"/>
        <v>50</v>
      </c>
      <c r="CZ546">
        <f t="shared" si="61"/>
        <v>50</v>
      </c>
      <c r="DA546">
        <f t="shared" si="62"/>
        <v>1</v>
      </c>
      <c r="DB546">
        <f t="shared" si="63"/>
        <v>400</v>
      </c>
      <c r="DC546">
        <f t="shared" si="64"/>
        <v>0</v>
      </c>
    </row>
    <row r="547" spans="1:107" x14ac:dyDescent="0.2">
      <c r="A547">
        <f>ROW(Source!A254)</f>
        <v>254</v>
      </c>
      <c r="B547">
        <v>16697018</v>
      </c>
      <c r="C547">
        <v>16698058</v>
      </c>
      <c r="D547">
        <v>15204239</v>
      </c>
      <c r="E547">
        <v>1</v>
      </c>
      <c r="F547">
        <v>1</v>
      </c>
      <c r="G547">
        <v>1</v>
      </c>
      <c r="H547">
        <v>3</v>
      </c>
      <c r="I547" t="s">
        <v>1205</v>
      </c>
      <c r="J547" t="s">
        <v>1206</v>
      </c>
      <c r="K547" t="s">
        <v>1207</v>
      </c>
      <c r="L547">
        <v>1354</v>
      </c>
      <c r="N547">
        <v>1010</v>
      </c>
      <c r="O547" t="s">
        <v>440</v>
      </c>
      <c r="P547" t="s">
        <v>440</v>
      </c>
      <c r="Q547">
        <v>1</v>
      </c>
      <c r="W547">
        <v>0</v>
      </c>
      <c r="X547">
        <v>-1018551266</v>
      </c>
      <c r="Y547">
        <v>123.5</v>
      </c>
      <c r="AA547">
        <v>67</v>
      </c>
      <c r="AB547">
        <v>0</v>
      </c>
      <c r="AC547">
        <v>0</v>
      </c>
      <c r="AD547">
        <v>0</v>
      </c>
      <c r="AE547">
        <v>67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123.5</v>
      </c>
      <c r="AU547" t="s">
        <v>6</v>
      </c>
      <c r="AV547">
        <v>0</v>
      </c>
      <c r="AW547">
        <v>2</v>
      </c>
      <c r="AX547">
        <v>16698080</v>
      </c>
      <c r="AY547">
        <v>1</v>
      </c>
      <c r="AZ547">
        <v>0</v>
      </c>
      <c r="BA547">
        <v>547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Y547*Source!I254</f>
        <v>35.333350000000003</v>
      </c>
      <c r="CY547">
        <f t="shared" si="60"/>
        <v>67</v>
      </c>
      <c r="CZ547">
        <f t="shared" si="61"/>
        <v>67</v>
      </c>
      <c r="DA547">
        <f t="shared" si="62"/>
        <v>1</v>
      </c>
      <c r="DB547">
        <f t="shared" si="63"/>
        <v>8274.5</v>
      </c>
      <c r="DC547">
        <f t="shared" si="64"/>
        <v>0</v>
      </c>
    </row>
    <row r="548" spans="1:107" x14ac:dyDescent="0.2">
      <c r="A548">
        <f>ROW(Source!A255)</f>
        <v>255</v>
      </c>
      <c r="B548">
        <v>16697019</v>
      </c>
      <c r="C548">
        <v>16698058</v>
      </c>
      <c r="D548">
        <v>15430497</v>
      </c>
      <c r="E548">
        <v>1</v>
      </c>
      <c r="F548">
        <v>1</v>
      </c>
      <c r="G548">
        <v>1</v>
      </c>
      <c r="H548">
        <v>1</v>
      </c>
      <c r="I548" t="s">
        <v>1187</v>
      </c>
      <c r="J548" t="s">
        <v>6</v>
      </c>
      <c r="K548" t="s">
        <v>1188</v>
      </c>
      <c r="L548">
        <v>1191</v>
      </c>
      <c r="N548">
        <v>1013</v>
      </c>
      <c r="O548" t="s">
        <v>1010</v>
      </c>
      <c r="P548" t="s">
        <v>1010</v>
      </c>
      <c r="Q548">
        <v>1</v>
      </c>
      <c r="W548">
        <v>0</v>
      </c>
      <c r="X548">
        <v>-719309759</v>
      </c>
      <c r="Y548">
        <v>231.14999999999998</v>
      </c>
      <c r="AA548">
        <v>0</v>
      </c>
      <c r="AB548">
        <v>0</v>
      </c>
      <c r="AC548">
        <v>0</v>
      </c>
      <c r="AD548">
        <v>58.12</v>
      </c>
      <c r="AE548">
        <v>0</v>
      </c>
      <c r="AF548">
        <v>0</v>
      </c>
      <c r="AG548">
        <v>0</v>
      </c>
      <c r="AH548">
        <v>8.86</v>
      </c>
      <c r="AI548">
        <v>1</v>
      </c>
      <c r="AJ548">
        <v>1</v>
      </c>
      <c r="AK548">
        <v>1</v>
      </c>
      <c r="AL548">
        <v>6.56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201</v>
      </c>
      <c r="AU548" t="s">
        <v>39</v>
      </c>
      <c r="AV548">
        <v>1</v>
      </c>
      <c r="AW548">
        <v>2</v>
      </c>
      <c r="AX548">
        <v>16698070</v>
      </c>
      <c r="AY548">
        <v>1</v>
      </c>
      <c r="AZ548">
        <v>0</v>
      </c>
      <c r="BA548">
        <v>548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Y548*Source!I255</f>
        <v>66.132014999999996</v>
      </c>
      <c r="CY548">
        <f>AD548</f>
        <v>58.12</v>
      </c>
      <c r="CZ548">
        <f>AH548</f>
        <v>8.86</v>
      </c>
      <c r="DA548">
        <f>AL548</f>
        <v>6.56</v>
      </c>
      <c r="DB548">
        <f>ROUND((ROUND(AT548*CZ548,2)*1.15),2)</f>
        <v>2047.99</v>
      </c>
      <c r="DC548">
        <f>ROUND((ROUND(AT548*AG548,2)*1.15),2)</f>
        <v>0</v>
      </c>
    </row>
    <row r="549" spans="1:107" x14ac:dyDescent="0.2">
      <c r="A549">
        <f>ROW(Source!A255)</f>
        <v>255</v>
      </c>
      <c r="B549">
        <v>16697019</v>
      </c>
      <c r="C549">
        <v>16698058</v>
      </c>
      <c r="D549">
        <v>15430395</v>
      </c>
      <c r="E549">
        <v>1</v>
      </c>
      <c r="F549">
        <v>1</v>
      </c>
      <c r="G549">
        <v>1</v>
      </c>
      <c r="H549">
        <v>1</v>
      </c>
      <c r="I549" t="s">
        <v>1020</v>
      </c>
      <c r="J549" t="s">
        <v>6</v>
      </c>
      <c r="K549" t="s">
        <v>1021</v>
      </c>
      <c r="L549">
        <v>1191</v>
      </c>
      <c r="N549">
        <v>1013</v>
      </c>
      <c r="O549" t="s">
        <v>1010</v>
      </c>
      <c r="P549" t="s">
        <v>1010</v>
      </c>
      <c r="Q549">
        <v>1</v>
      </c>
      <c r="W549">
        <v>0</v>
      </c>
      <c r="X549">
        <v>-1417349443</v>
      </c>
      <c r="Y549">
        <v>4.62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6.56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4.62</v>
      </c>
      <c r="AU549" t="s">
        <v>6</v>
      </c>
      <c r="AV549">
        <v>2</v>
      </c>
      <c r="AW549">
        <v>2</v>
      </c>
      <c r="AX549">
        <v>16698071</v>
      </c>
      <c r="AY549">
        <v>1</v>
      </c>
      <c r="AZ549">
        <v>2048</v>
      </c>
      <c r="BA549">
        <v>549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Y549*Source!I255</f>
        <v>1.3217820000000002</v>
      </c>
      <c r="CY549">
        <f>AD549</f>
        <v>0</v>
      </c>
      <c r="CZ549">
        <f>AH549</f>
        <v>0</v>
      </c>
      <c r="DA549">
        <f>AL549</f>
        <v>1</v>
      </c>
      <c r="DB549">
        <f>ROUND(ROUND(AT549*CZ549,2),2)</f>
        <v>0</v>
      </c>
      <c r="DC549">
        <f>ROUND(ROUND(AT549*AG549,2),2)</f>
        <v>0</v>
      </c>
    </row>
    <row r="550" spans="1:107" x14ac:dyDescent="0.2">
      <c r="A550">
        <f>ROW(Source!A255)</f>
        <v>255</v>
      </c>
      <c r="B550">
        <v>16697019</v>
      </c>
      <c r="C550">
        <v>16698058</v>
      </c>
      <c r="D550">
        <v>15247974</v>
      </c>
      <c r="E550">
        <v>1</v>
      </c>
      <c r="F550">
        <v>1</v>
      </c>
      <c r="G550">
        <v>1</v>
      </c>
      <c r="H550">
        <v>2</v>
      </c>
      <c r="I550" t="s">
        <v>1022</v>
      </c>
      <c r="J550" t="s">
        <v>1023</v>
      </c>
      <c r="K550" t="s">
        <v>1024</v>
      </c>
      <c r="L550">
        <v>1368</v>
      </c>
      <c r="N550">
        <v>1011</v>
      </c>
      <c r="O550" t="s">
        <v>1014</v>
      </c>
      <c r="P550" t="s">
        <v>1014</v>
      </c>
      <c r="Q550">
        <v>1</v>
      </c>
      <c r="W550">
        <v>0</v>
      </c>
      <c r="X550">
        <v>1188625873</v>
      </c>
      <c r="Y550">
        <v>1.3125</v>
      </c>
      <c r="AA550">
        <v>0</v>
      </c>
      <c r="AB550">
        <v>205.07</v>
      </c>
      <c r="AC550">
        <v>13.5</v>
      </c>
      <c r="AD550">
        <v>0</v>
      </c>
      <c r="AE550">
        <v>0</v>
      </c>
      <c r="AF550">
        <v>31.26</v>
      </c>
      <c r="AG550">
        <v>13.5</v>
      </c>
      <c r="AH550">
        <v>0</v>
      </c>
      <c r="AI550">
        <v>1</v>
      </c>
      <c r="AJ550">
        <v>6.56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1.05</v>
      </c>
      <c r="AU550" t="s">
        <v>38</v>
      </c>
      <c r="AV550">
        <v>0</v>
      </c>
      <c r="AW550">
        <v>2</v>
      </c>
      <c r="AX550">
        <v>16698072</v>
      </c>
      <c r="AY550">
        <v>1</v>
      </c>
      <c r="AZ550">
        <v>0</v>
      </c>
      <c r="BA550">
        <v>550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Y550*Source!I255</f>
        <v>0.37550625000000004</v>
      </c>
      <c r="CY550">
        <f>AB550</f>
        <v>205.07</v>
      </c>
      <c r="CZ550">
        <f>AF550</f>
        <v>31.26</v>
      </c>
      <c r="DA550">
        <f>AJ550</f>
        <v>6.56</v>
      </c>
      <c r="DB550">
        <f>ROUND((ROUND(AT550*CZ550,2)*1.25),2)</f>
        <v>41.03</v>
      </c>
      <c r="DC550">
        <f>ROUND((ROUND(AT550*AG550,2)*1.25),2)</f>
        <v>17.73</v>
      </c>
    </row>
    <row r="551" spans="1:107" x14ac:dyDescent="0.2">
      <c r="A551">
        <f>ROW(Source!A255)</f>
        <v>255</v>
      </c>
      <c r="B551">
        <v>16697019</v>
      </c>
      <c r="C551">
        <v>16698058</v>
      </c>
      <c r="D551">
        <v>15249073</v>
      </c>
      <c r="E551">
        <v>1</v>
      </c>
      <c r="F551">
        <v>1</v>
      </c>
      <c r="G551">
        <v>1</v>
      </c>
      <c r="H551">
        <v>2</v>
      </c>
      <c r="I551" t="s">
        <v>1033</v>
      </c>
      <c r="J551" t="s">
        <v>1034</v>
      </c>
      <c r="K551" t="s">
        <v>1035</v>
      </c>
      <c r="L551">
        <v>1368</v>
      </c>
      <c r="N551">
        <v>1011</v>
      </c>
      <c r="O551" t="s">
        <v>1014</v>
      </c>
      <c r="P551" t="s">
        <v>1014</v>
      </c>
      <c r="Q551">
        <v>1</v>
      </c>
      <c r="W551">
        <v>0</v>
      </c>
      <c r="X551">
        <v>1372534845</v>
      </c>
      <c r="Y551">
        <v>4.4624999999999995</v>
      </c>
      <c r="AA551">
        <v>0</v>
      </c>
      <c r="AB551">
        <v>431.06</v>
      </c>
      <c r="AC551">
        <v>11.6</v>
      </c>
      <c r="AD551">
        <v>0</v>
      </c>
      <c r="AE551">
        <v>0</v>
      </c>
      <c r="AF551">
        <v>65.709999999999994</v>
      </c>
      <c r="AG551">
        <v>11.6</v>
      </c>
      <c r="AH551">
        <v>0</v>
      </c>
      <c r="AI551">
        <v>1</v>
      </c>
      <c r="AJ551">
        <v>6.56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6</v>
      </c>
      <c r="AT551">
        <v>3.57</v>
      </c>
      <c r="AU551" t="s">
        <v>38</v>
      </c>
      <c r="AV551">
        <v>0</v>
      </c>
      <c r="AW551">
        <v>2</v>
      </c>
      <c r="AX551">
        <v>16698073</v>
      </c>
      <c r="AY551">
        <v>1</v>
      </c>
      <c r="AZ551">
        <v>0</v>
      </c>
      <c r="BA551">
        <v>551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Y551*Source!I255</f>
        <v>1.27672125</v>
      </c>
      <c r="CY551">
        <f>AB551</f>
        <v>431.06</v>
      </c>
      <c r="CZ551">
        <f>AF551</f>
        <v>65.709999999999994</v>
      </c>
      <c r="DA551">
        <f>AJ551</f>
        <v>6.56</v>
      </c>
      <c r="DB551">
        <f>ROUND((ROUND(AT551*CZ551,2)*1.25),2)</f>
        <v>293.23</v>
      </c>
      <c r="DC551">
        <f>ROUND((ROUND(AT551*AG551,2)*1.25),2)</f>
        <v>51.76</v>
      </c>
    </row>
    <row r="552" spans="1:107" x14ac:dyDescent="0.2">
      <c r="A552">
        <f>ROW(Source!A255)</f>
        <v>255</v>
      </c>
      <c r="B552">
        <v>16697019</v>
      </c>
      <c r="C552">
        <v>16698058</v>
      </c>
      <c r="D552">
        <v>15167551</v>
      </c>
      <c r="E552">
        <v>1</v>
      </c>
      <c r="F552">
        <v>1</v>
      </c>
      <c r="G552">
        <v>1</v>
      </c>
      <c r="H552">
        <v>3</v>
      </c>
      <c r="I552" t="s">
        <v>1189</v>
      </c>
      <c r="J552" t="s">
        <v>1190</v>
      </c>
      <c r="K552" t="s">
        <v>1191</v>
      </c>
      <c r="L552">
        <v>1301</v>
      </c>
      <c r="N552">
        <v>1003</v>
      </c>
      <c r="O552" t="s">
        <v>363</v>
      </c>
      <c r="P552" t="s">
        <v>363</v>
      </c>
      <c r="Q552">
        <v>1</v>
      </c>
      <c r="W552">
        <v>0</v>
      </c>
      <c r="X552">
        <v>751777312</v>
      </c>
      <c r="Y552">
        <v>402</v>
      </c>
      <c r="AA552">
        <v>41.85</v>
      </c>
      <c r="AB552">
        <v>0</v>
      </c>
      <c r="AC552">
        <v>0</v>
      </c>
      <c r="AD552">
        <v>0</v>
      </c>
      <c r="AE552">
        <v>6.38</v>
      </c>
      <c r="AF552">
        <v>0</v>
      </c>
      <c r="AG552">
        <v>0</v>
      </c>
      <c r="AH552">
        <v>0</v>
      </c>
      <c r="AI552">
        <v>6.56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402</v>
      </c>
      <c r="AU552" t="s">
        <v>6</v>
      </c>
      <c r="AV552">
        <v>0</v>
      </c>
      <c r="AW552">
        <v>2</v>
      </c>
      <c r="AX552">
        <v>16698074</v>
      </c>
      <c r="AY552">
        <v>1</v>
      </c>
      <c r="AZ552">
        <v>0</v>
      </c>
      <c r="BA552">
        <v>552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Y552*Source!I255</f>
        <v>115.01220000000001</v>
      </c>
      <c r="CY552">
        <f t="shared" ref="CY552:CY558" si="65">AA552</f>
        <v>41.85</v>
      </c>
      <c r="CZ552">
        <f t="shared" ref="CZ552:CZ558" si="66">AE552</f>
        <v>6.38</v>
      </c>
      <c r="DA552">
        <f t="shared" ref="DA552:DA558" si="67">AI552</f>
        <v>6.56</v>
      </c>
      <c r="DB552">
        <f t="shared" ref="DB552:DB558" si="68">ROUND(ROUND(AT552*CZ552,2),2)</f>
        <v>2564.7600000000002</v>
      </c>
      <c r="DC552">
        <f t="shared" ref="DC552:DC558" si="69">ROUND(ROUND(AT552*AG552,2),2)</f>
        <v>0</v>
      </c>
    </row>
    <row r="553" spans="1:107" x14ac:dyDescent="0.2">
      <c r="A553">
        <f>ROW(Source!A255)</f>
        <v>255</v>
      </c>
      <c r="B553">
        <v>16697019</v>
      </c>
      <c r="C553">
        <v>16698058</v>
      </c>
      <c r="D553">
        <v>15167552</v>
      </c>
      <c r="E553">
        <v>1</v>
      </c>
      <c r="F553">
        <v>1</v>
      </c>
      <c r="G553">
        <v>1</v>
      </c>
      <c r="H553">
        <v>3</v>
      </c>
      <c r="I553" t="s">
        <v>1192</v>
      </c>
      <c r="J553" t="s">
        <v>1193</v>
      </c>
      <c r="K553" t="s">
        <v>1194</v>
      </c>
      <c r="L553">
        <v>1301</v>
      </c>
      <c r="N553">
        <v>1003</v>
      </c>
      <c r="O553" t="s">
        <v>363</v>
      </c>
      <c r="P553" t="s">
        <v>363</v>
      </c>
      <c r="Q553">
        <v>1</v>
      </c>
      <c r="W553">
        <v>0</v>
      </c>
      <c r="X553">
        <v>1744203244</v>
      </c>
      <c r="Y553">
        <v>43</v>
      </c>
      <c r="AA553">
        <v>52.15</v>
      </c>
      <c r="AB553">
        <v>0</v>
      </c>
      <c r="AC553">
        <v>0</v>
      </c>
      <c r="AD553">
        <v>0</v>
      </c>
      <c r="AE553">
        <v>7.95</v>
      </c>
      <c r="AF553">
        <v>0</v>
      </c>
      <c r="AG553">
        <v>0</v>
      </c>
      <c r="AH553">
        <v>0</v>
      </c>
      <c r="AI553">
        <v>6.56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43</v>
      </c>
      <c r="AU553" t="s">
        <v>6</v>
      </c>
      <c r="AV553">
        <v>0</v>
      </c>
      <c r="AW553">
        <v>2</v>
      </c>
      <c r="AX553">
        <v>16698075</v>
      </c>
      <c r="AY553">
        <v>1</v>
      </c>
      <c r="AZ553">
        <v>0</v>
      </c>
      <c r="BA553">
        <v>553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Y553*Source!I255</f>
        <v>12.302300000000001</v>
      </c>
      <c r="CY553">
        <f t="shared" si="65"/>
        <v>52.15</v>
      </c>
      <c r="CZ553">
        <f t="shared" si="66"/>
        <v>7.95</v>
      </c>
      <c r="DA553">
        <f t="shared" si="67"/>
        <v>6.56</v>
      </c>
      <c r="DB553">
        <f t="shared" si="68"/>
        <v>341.85</v>
      </c>
      <c r="DC553">
        <f t="shared" si="69"/>
        <v>0</v>
      </c>
    </row>
    <row r="554" spans="1:107" x14ac:dyDescent="0.2">
      <c r="A554">
        <f>ROW(Source!A255)</f>
        <v>255</v>
      </c>
      <c r="B554">
        <v>16697019</v>
      </c>
      <c r="C554">
        <v>16698058</v>
      </c>
      <c r="D554">
        <v>15167640</v>
      </c>
      <c r="E554">
        <v>1</v>
      </c>
      <c r="F554">
        <v>1</v>
      </c>
      <c r="G554">
        <v>1</v>
      </c>
      <c r="H554">
        <v>3</v>
      </c>
      <c r="I554" t="s">
        <v>1195</v>
      </c>
      <c r="J554" t="s">
        <v>1196</v>
      </c>
      <c r="K554" t="s">
        <v>1197</v>
      </c>
      <c r="L554">
        <v>1302</v>
      </c>
      <c r="N554">
        <v>1003</v>
      </c>
      <c r="O554" t="s">
        <v>1198</v>
      </c>
      <c r="P554" t="s">
        <v>1198</v>
      </c>
      <c r="Q554">
        <v>10</v>
      </c>
      <c r="W554">
        <v>0</v>
      </c>
      <c r="X554">
        <v>-405326455</v>
      </c>
      <c r="Y554">
        <v>29.3</v>
      </c>
      <c r="AA554">
        <v>420.5</v>
      </c>
      <c r="AB554">
        <v>0</v>
      </c>
      <c r="AC554">
        <v>0</v>
      </c>
      <c r="AD554">
        <v>0</v>
      </c>
      <c r="AE554">
        <v>64.099999999999994</v>
      </c>
      <c r="AF554">
        <v>0</v>
      </c>
      <c r="AG554">
        <v>0</v>
      </c>
      <c r="AH554">
        <v>0</v>
      </c>
      <c r="AI554">
        <v>6.56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29.3</v>
      </c>
      <c r="AU554" t="s">
        <v>6</v>
      </c>
      <c r="AV554">
        <v>0</v>
      </c>
      <c r="AW554">
        <v>2</v>
      </c>
      <c r="AX554">
        <v>16698076</v>
      </c>
      <c r="AY554">
        <v>1</v>
      </c>
      <c r="AZ554">
        <v>0</v>
      </c>
      <c r="BA554">
        <v>554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Y554*Source!I255</f>
        <v>8.3827300000000005</v>
      </c>
      <c r="CY554">
        <f t="shared" si="65"/>
        <v>420.5</v>
      </c>
      <c r="CZ554">
        <f t="shared" si="66"/>
        <v>64.099999999999994</v>
      </c>
      <c r="DA554">
        <f t="shared" si="67"/>
        <v>6.56</v>
      </c>
      <c r="DB554">
        <f t="shared" si="68"/>
        <v>1878.13</v>
      </c>
      <c r="DC554">
        <f t="shared" si="69"/>
        <v>0</v>
      </c>
    </row>
    <row r="555" spans="1:107" x14ac:dyDescent="0.2">
      <c r="A555">
        <f>ROW(Source!A255)</f>
        <v>255</v>
      </c>
      <c r="B555">
        <v>16697019</v>
      </c>
      <c r="C555">
        <v>16698058</v>
      </c>
      <c r="D555">
        <v>15170065</v>
      </c>
      <c r="E555">
        <v>1</v>
      </c>
      <c r="F555">
        <v>1</v>
      </c>
      <c r="G555">
        <v>1</v>
      </c>
      <c r="H555">
        <v>3</v>
      </c>
      <c r="I555" t="s">
        <v>1199</v>
      </c>
      <c r="J555" t="s">
        <v>1200</v>
      </c>
      <c r="K555" t="s">
        <v>1201</v>
      </c>
      <c r="L555">
        <v>1358</v>
      </c>
      <c r="N555">
        <v>1010</v>
      </c>
      <c r="O555" t="s">
        <v>598</v>
      </c>
      <c r="P555" t="s">
        <v>598</v>
      </c>
      <c r="Q555">
        <v>10</v>
      </c>
      <c r="W555">
        <v>0</v>
      </c>
      <c r="X555">
        <v>-858120743</v>
      </c>
      <c r="Y555">
        <v>65.2</v>
      </c>
      <c r="AA555">
        <v>46.12</v>
      </c>
      <c r="AB555">
        <v>0</v>
      </c>
      <c r="AC555">
        <v>0</v>
      </c>
      <c r="AD555">
        <v>0</v>
      </c>
      <c r="AE555">
        <v>7.03</v>
      </c>
      <c r="AF555">
        <v>0</v>
      </c>
      <c r="AG555">
        <v>0</v>
      </c>
      <c r="AH555">
        <v>0</v>
      </c>
      <c r="AI555">
        <v>6.56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65.2</v>
      </c>
      <c r="AU555" t="s">
        <v>6</v>
      </c>
      <c r="AV555">
        <v>0</v>
      </c>
      <c r="AW555">
        <v>2</v>
      </c>
      <c r="AX555">
        <v>16698077</v>
      </c>
      <c r="AY555">
        <v>1</v>
      </c>
      <c r="AZ555">
        <v>0</v>
      </c>
      <c r="BA555">
        <v>555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Y555*Source!I255</f>
        <v>18.653720000000003</v>
      </c>
      <c r="CY555">
        <f t="shared" si="65"/>
        <v>46.12</v>
      </c>
      <c r="CZ555">
        <f t="shared" si="66"/>
        <v>7.03</v>
      </c>
      <c r="DA555">
        <f t="shared" si="67"/>
        <v>6.56</v>
      </c>
      <c r="DB555">
        <f t="shared" si="68"/>
        <v>458.36</v>
      </c>
      <c r="DC555">
        <f t="shared" si="69"/>
        <v>0</v>
      </c>
    </row>
    <row r="556" spans="1:107" x14ac:dyDescent="0.2">
      <c r="A556">
        <f>ROW(Source!A255)</f>
        <v>255</v>
      </c>
      <c r="B556">
        <v>16697019</v>
      </c>
      <c r="C556">
        <v>16698058</v>
      </c>
      <c r="D556">
        <v>15197442</v>
      </c>
      <c r="E556">
        <v>1</v>
      </c>
      <c r="F556">
        <v>1</v>
      </c>
      <c r="G556">
        <v>1</v>
      </c>
      <c r="H556">
        <v>3</v>
      </c>
      <c r="I556" t="s">
        <v>462</v>
      </c>
      <c r="J556" t="s">
        <v>465</v>
      </c>
      <c r="K556" t="s">
        <v>463</v>
      </c>
      <c r="L556">
        <v>1035</v>
      </c>
      <c r="N556">
        <v>1013</v>
      </c>
      <c r="O556" t="s">
        <v>464</v>
      </c>
      <c r="P556" t="s">
        <v>464</v>
      </c>
      <c r="Q556">
        <v>1</v>
      </c>
      <c r="W556">
        <v>0</v>
      </c>
      <c r="X556">
        <v>912883560</v>
      </c>
      <c r="Y556">
        <v>55.924501999999997</v>
      </c>
      <c r="AA556">
        <v>5012.5</v>
      </c>
      <c r="AB556">
        <v>0</v>
      </c>
      <c r="AC556">
        <v>0</v>
      </c>
      <c r="AD556">
        <v>0</v>
      </c>
      <c r="AE556">
        <v>764.1</v>
      </c>
      <c r="AF556">
        <v>0</v>
      </c>
      <c r="AG556">
        <v>0</v>
      </c>
      <c r="AH556">
        <v>0</v>
      </c>
      <c r="AI556">
        <v>6.56</v>
      </c>
      <c r="AJ556">
        <v>1</v>
      </c>
      <c r="AK556">
        <v>1</v>
      </c>
      <c r="AL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6</v>
      </c>
      <c r="AT556">
        <v>55.924501999999997</v>
      </c>
      <c r="AU556" t="s">
        <v>6</v>
      </c>
      <c r="AV556">
        <v>0</v>
      </c>
      <c r="AW556">
        <v>1</v>
      </c>
      <c r="AX556">
        <v>-1</v>
      </c>
      <c r="AY556">
        <v>0</v>
      </c>
      <c r="AZ556">
        <v>0</v>
      </c>
      <c r="BA556" t="s">
        <v>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Y556*Source!I255</f>
        <v>16.000000022200002</v>
      </c>
      <c r="CY556">
        <f t="shared" si="65"/>
        <v>5012.5</v>
      </c>
      <c r="CZ556">
        <f t="shared" si="66"/>
        <v>764.1</v>
      </c>
      <c r="DA556">
        <f t="shared" si="67"/>
        <v>6.56</v>
      </c>
      <c r="DB556">
        <f t="shared" si="68"/>
        <v>42731.91</v>
      </c>
      <c r="DC556">
        <f t="shared" si="69"/>
        <v>0</v>
      </c>
    </row>
    <row r="557" spans="1:107" x14ac:dyDescent="0.2">
      <c r="A557">
        <f>ROW(Source!A255)</f>
        <v>255</v>
      </c>
      <c r="B557">
        <v>16697019</v>
      </c>
      <c r="C557">
        <v>16698058</v>
      </c>
      <c r="D557">
        <v>15197780</v>
      </c>
      <c r="E557">
        <v>1</v>
      </c>
      <c r="F557">
        <v>1</v>
      </c>
      <c r="G557">
        <v>1</v>
      </c>
      <c r="H557">
        <v>3</v>
      </c>
      <c r="I557" t="s">
        <v>1202</v>
      </c>
      <c r="J557" t="s">
        <v>1203</v>
      </c>
      <c r="K557" t="s">
        <v>1204</v>
      </c>
      <c r="L557">
        <v>1355</v>
      </c>
      <c r="N557">
        <v>1010</v>
      </c>
      <c r="O557" t="s">
        <v>593</v>
      </c>
      <c r="P557" t="s">
        <v>593</v>
      </c>
      <c r="Q557">
        <v>100</v>
      </c>
      <c r="W557">
        <v>0</v>
      </c>
      <c r="X557">
        <v>1709713925</v>
      </c>
      <c r="Y557">
        <v>8</v>
      </c>
      <c r="AA557">
        <v>328</v>
      </c>
      <c r="AB557">
        <v>0</v>
      </c>
      <c r="AC557">
        <v>0</v>
      </c>
      <c r="AD557">
        <v>0</v>
      </c>
      <c r="AE557">
        <v>50</v>
      </c>
      <c r="AF557">
        <v>0</v>
      </c>
      <c r="AG557">
        <v>0</v>
      </c>
      <c r="AH557">
        <v>0</v>
      </c>
      <c r="AI557">
        <v>6.56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8</v>
      </c>
      <c r="AU557" t="s">
        <v>6</v>
      </c>
      <c r="AV557">
        <v>0</v>
      </c>
      <c r="AW557">
        <v>2</v>
      </c>
      <c r="AX557">
        <v>16698079</v>
      </c>
      <c r="AY557">
        <v>1</v>
      </c>
      <c r="AZ557">
        <v>0</v>
      </c>
      <c r="BA557">
        <v>557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Y557*Source!I255</f>
        <v>2.2888000000000002</v>
      </c>
      <c r="CY557">
        <f t="shared" si="65"/>
        <v>328</v>
      </c>
      <c r="CZ557">
        <f t="shared" si="66"/>
        <v>50</v>
      </c>
      <c r="DA557">
        <f t="shared" si="67"/>
        <v>6.56</v>
      </c>
      <c r="DB557">
        <f t="shared" si="68"/>
        <v>400</v>
      </c>
      <c r="DC557">
        <f t="shared" si="69"/>
        <v>0</v>
      </c>
    </row>
    <row r="558" spans="1:107" x14ac:dyDescent="0.2">
      <c r="A558">
        <f>ROW(Source!A255)</f>
        <v>255</v>
      </c>
      <c r="B558">
        <v>16697019</v>
      </c>
      <c r="C558">
        <v>16698058</v>
      </c>
      <c r="D558">
        <v>15204239</v>
      </c>
      <c r="E558">
        <v>1</v>
      </c>
      <c r="F558">
        <v>1</v>
      </c>
      <c r="G558">
        <v>1</v>
      </c>
      <c r="H558">
        <v>3</v>
      </c>
      <c r="I558" t="s">
        <v>1205</v>
      </c>
      <c r="J558" t="s">
        <v>1206</v>
      </c>
      <c r="K558" t="s">
        <v>1207</v>
      </c>
      <c r="L558">
        <v>1354</v>
      </c>
      <c r="N558">
        <v>1010</v>
      </c>
      <c r="O558" t="s">
        <v>440</v>
      </c>
      <c r="P558" t="s">
        <v>440</v>
      </c>
      <c r="Q558">
        <v>1</v>
      </c>
      <c r="W558">
        <v>0</v>
      </c>
      <c r="X558">
        <v>-1018551266</v>
      </c>
      <c r="Y558">
        <v>123.5</v>
      </c>
      <c r="AA558">
        <v>439.52</v>
      </c>
      <c r="AB558">
        <v>0</v>
      </c>
      <c r="AC558">
        <v>0</v>
      </c>
      <c r="AD558">
        <v>0</v>
      </c>
      <c r="AE558">
        <v>67</v>
      </c>
      <c r="AF558">
        <v>0</v>
      </c>
      <c r="AG558">
        <v>0</v>
      </c>
      <c r="AH558">
        <v>0</v>
      </c>
      <c r="AI558">
        <v>6.56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123.5</v>
      </c>
      <c r="AU558" t="s">
        <v>6</v>
      </c>
      <c r="AV558">
        <v>0</v>
      </c>
      <c r="AW558">
        <v>2</v>
      </c>
      <c r="AX558">
        <v>16698080</v>
      </c>
      <c r="AY558">
        <v>1</v>
      </c>
      <c r="AZ558">
        <v>0</v>
      </c>
      <c r="BA558">
        <v>558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Y558*Source!I255</f>
        <v>35.333350000000003</v>
      </c>
      <c r="CY558">
        <f t="shared" si="65"/>
        <v>439.52</v>
      </c>
      <c r="CZ558">
        <f t="shared" si="66"/>
        <v>67</v>
      </c>
      <c r="DA558">
        <f t="shared" si="67"/>
        <v>6.56</v>
      </c>
      <c r="DB558">
        <f t="shared" si="68"/>
        <v>8274.5</v>
      </c>
      <c r="DC558">
        <f t="shared" si="69"/>
        <v>0</v>
      </c>
    </row>
    <row r="559" spans="1:107" x14ac:dyDescent="0.2">
      <c r="A559">
        <f>ROW(Source!A258)</f>
        <v>258</v>
      </c>
      <c r="B559">
        <v>16697018</v>
      </c>
      <c r="C559">
        <v>16698082</v>
      </c>
      <c r="D559">
        <v>15432236</v>
      </c>
      <c r="E559">
        <v>1</v>
      </c>
      <c r="F559">
        <v>1</v>
      </c>
      <c r="G559">
        <v>1</v>
      </c>
      <c r="H559">
        <v>1</v>
      </c>
      <c r="I559" t="s">
        <v>1208</v>
      </c>
      <c r="J559" t="s">
        <v>6</v>
      </c>
      <c r="K559" t="s">
        <v>1209</v>
      </c>
      <c r="L559">
        <v>1191</v>
      </c>
      <c r="N559">
        <v>1013</v>
      </c>
      <c r="O559" t="s">
        <v>1010</v>
      </c>
      <c r="P559" t="s">
        <v>1010</v>
      </c>
      <c r="Q559">
        <v>1</v>
      </c>
      <c r="W559">
        <v>0</v>
      </c>
      <c r="X559">
        <v>-509590494</v>
      </c>
      <c r="Y559">
        <v>8.9930000000000003</v>
      </c>
      <c r="AA559">
        <v>0</v>
      </c>
      <c r="AB559">
        <v>0</v>
      </c>
      <c r="AC559">
        <v>0</v>
      </c>
      <c r="AD559">
        <v>8.17</v>
      </c>
      <c r="AE559">
        <v>0</v>
      </c>
      <c r="AF559">
        <v>0</v>
      </c>
      <c r="AG559">
        <v>0</v>
      </c>
      <c r="AH559">
        <v>8.17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7.82</v>
      </c>
      <c r="AU559" t="s">
        <v>39</v>
      </c>
      <c r="AV559">
        <v>1</v>
      </c>
      <c r="AW559">
        <v>2</v>
      </c>
      <c r="AX559">
        <v>16698088</v>
      </c>
      <c r="AY559">
        <v>1</v>
      </c>
      <c r="AZ559">
        <v>0</v>
      </c>
      <c r="BA559">
        <v>559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Y559*Source!I258</f>
        <v>14.190954000000001</v>
      </c>
      <c r="CY559">
        <f>AD559</f>
        <v>8.17</v>
      </c>
      <c r="CZ559">
        <f>AH559</f>
        <v>8.17</v>
      </c>
      <c r="DA559">
        <f>AL559</f>
        <v>1</v>
      </c>
      <c r="DB559">
        <f>ROUND((ROUND(AT559*CZ559,2)*1.15),2)</f>
        <v>73.47</v>
      </c>
      <c r="DC559">
        <f>ROUND((ROUND(AT559*AG559,2)*1.15),2)</f>
        <v>0</v>
      </c>
    </row>
    <row r="560" spans="1:107" x14ac:dyDescent="0.2">
      <c r="A560">
        <f>ROW(Source!A258)</f>
        <v>258</v>
      </c>
      <c r="B560">
        <v>16697018</v>
      </c>
      <c r="C560">
        <v>16698082</v>
      </c>
      <c r="D560">
        <v>15430395</v>
      </c>
      <c r="E560">
        <v>1</v>
      </c>
      <c r="F560">
        <v>1</v>
      </c>
      <c r="G560">
        <v>1</v>
      </c>
      <c r="H560">
        <v>1</v>
      </c>
      <c r="I560" t="s">
        <v>1020</v>
      </c>
      <c r="J560" t="s">
        <v>6</v>
      </c>
      <c r="K560" t="s">
        <v>1021</v>
      </c>
      <c r="L560">
        <v>1191</v>
      </c>
      <c r="N560">
        <v>1013</v>
      </c>
      <c r="O560" t="s">
        <v>1010</v>
      </c>
      <c r="P560" t="s">
        <v>1010</v>
      </c>
      <c r="Q560">
        <v>1</v>
      </c>
      <c r="W560">
        <v>0</v>
      </c>
      <c r="X560">
        <v>-1417349443</v>
      </c>
      <c r="Y560">
        <v>0.04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0.04</v>
      </c>
      <c r="AU560" t="s">
        <v>6</v>
      </c>
      <c r="AV560">
        <v>2</v>
      </c>
      <c r="AW560">
        <v>2</v>
      </c>
      <c r="AX560">
        <v>16698089</v>
      </c>
      <c r="AY560">
        <v>1</v>
      </c>
      <c r="AZ560">
        <v>2048</v>
      </c>
      <c r="BA560">
        <v>560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Y560*Source!I258</f>
        <v>6.3120000000000009E-2</v>
      </c>
      <c r="CY560">
        <f>AD560</f>
        <v>0</v>
      </c>
      <c r="CZ560">
        <f>AH560</f>
        <v>0</v>
      </c>
      <c r="DA560">
        <f>AL560</f>
        <v>1</v>
      </c>
      <c r="DB560">
        <f>ROUND(ROUND(AT560*CZ560,2),2)</f>
        <v>0</v>
      </c>
      <c r="DC560">
        <f>ROUND(ROUND(AT560*AG560,2),2)</f>
        <v>0</v>
      </c>
    </row>
    <row r="561" spans="1:107" x14ac:dyDescent="0.2">
      <c r="A561">
        <f>ROW(Source!A258)</f>
        <v>258</v>
      </c>
      <c r="B561">
        <v>16697018</v>
      </c>
      <c r="C561">
        <v>16698082</v>
      </c>
      <c r="D561">
        <v>15249073</v>
      </c>
      <c r="E561">
        <v>1</v>
      </c>
      <c r="F561">
        <v>1</v>
      </c>
      <c r="G561">
        <v>1</v>
      </c>
      <c r="H561">
        <v>2</v>
      </c>
      <c r="I561" t="s">
        <v>1033</v>
      </c>
      <c r="J561" t="s">
        <v>1034</v>
      </c>
      <c r="K561" t="s">
        <v>1035</v>
      </c>
      <c r="L561">
        <v>1368</v>
      </c>
      <c r="N561">
        <v>1011</v>
      </c>
      <c r="O561" t="s">
        <v>1014</v>
      </c>
      <c r="P561" t="s">
        <v>1014</v>
      </c>
      <c r="Q561">
        <v>1</v>
      </c>
      <c r="W561">
        <v>0</v>
      </c>
      <c r="X561">
        <v>1372534845</v>
      </c>
      <c r="Y561">
        <v>0.05</v>
      </c>
      <c r="AA561">
        <v>0</v>
      </c>
      <c r="AB561">
        <v>65.709999999999994</v>
      </c>
      <c r="AC561">
        <v>11.6</v>
      </c>
      <c r="AD561">
        <v>0</v>
      </c>
      <c r="AE561">
        <v>0</v>
      </c>
      <c r="AF561">
        <v>65.709999999999994</v>
      </c>
      <c r="AG561">
        <v>11.6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0.04</v>
      </c>
      <c r="AU561" t="s">
        <v>38</v>
      </c>
      <c r="AV561">
        <v>0</v>
      </c>
      <c r="AW561">
        <v>2</v>
      </c>
      <c r="AX561">
        <v>16698090</v>
      </c>
      <c r="AY561">
        <v>1</v>
      </c>
      <c r="AZ561">
        <v>0</v>
      </c>
      <c r="BA561">
        <v>561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Y561*Source!I258</f>
        <v>7.8900000000000012E-2</v>
      </c>
      <c r="CY561">
        <f>AB561</f>
        <v>65.709999999999994</v>
      </c>
      <c r="CZ561">
        <f>AF561</f>
        <v>65.709999999999994</v>
      </c>
      <c r="DA561">
        <f>AJ561</f>
        <v>1</v>
      </c>
      <c r="DB561">
        <f>ROUND((ROUND(AT561*CZ561,2)*1.25),2)</f>
        <v>3.29</v>
      </c>
      <c r="DC561">
        <f>ROUND((ROUND(AT561*AG561,2)*1.25),2)</f>
        <v>0.57999999999999996</v>
      </c>
    </row>
    <row r="562" spans="1:107" x14ac:dyDescent="0.2">
      <c r="A562">
        <f>ROW(Source!A258)</f>
        <v>258</v>
      </c>
      <c r="B562">
        <v>16697018</v>
      </c>
      <c r="C562">
        <v>16698082</v>
      </c>
      <c r="D562">
        <v>15170039</v>
      </c>
      <c r="E562">
        <v>1</v>
      </c>
      <c r="F562">
        <v>1</v>
      </c>
      <c r="G562">
        <v>1</v>
      </c>
      <c r="H562">
        <v>3</v>
      </c>
      <c r="I562" t="s">
        <v>1210</v>
      </c>
      <c r="J562" t="s">
        <v>1211</v>
      </c>
      <c r="K562" t="s">
        <v>1212</v>
      </c>
      <c r="L562">
        <v>1348</v>
      </c>
      <c r="N562">
        <v>1009</v>
      </c>
      <c r="O562" t="s">
        <v>26</v>
      </c>
      <c r="P562" t="s">
        <v>26</v>
      </c>
      <c r="Q562">
        <v>1000</v>
      </c>
      <c r="W562">
        <v>0</v>
      </c>
      <c r="X562">
        <v>1174701286</v>
      </c>
      <c r="Y562">
        <v>7.1000000000000002E-4</v>
      </c>
      <c r="AA562">
        <v>11978</v>
      </c>
      <c r="AB562">
        <v>0</v>
      </c>
      <c r="AC562">
        <v>0</v>
      </c>
      <c r="AD562">
        <v>0</v>
      </c>
      <c r="AE562">
        <v>11978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7.1000000000000002E-4</v>
      </c>
      <c r="AU562" t="s">
        <v>6</v>
      </c>
      <c r="AV562">
        <v>0</v>
      </c>
      <c r="AW562">
        <v>2</v>
      </c>
      <c r="AX562">
        <v>16698091</v>
      </c>
      <c r="AY562">
        <v>1</v>
      </c>
      <c r="AZ562">
        <v>0</v>
      </c>
      <c r="BA562">
        <v>562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Y562*Source!I258</f>
        <v>1.12038E-3</v>
      </c>
      <c r="CY562">
        <f>AA562</f>
        <v>11978</v>
      </c>
      <c r="CZ562">
        <f>AE562</f>
        <v>11978</v>
      </c>
      <c r="DA562">
        <f>AI562</f>
        <v>1</v>
      </c>
      <c r="DB562">
        <f>ROUND(ROUND(AT562*CZ562,2),2)</f>
        <v>8.5</v>
      </c>
      <c r="DC562">
        <f>ROUND(ROUND(AT562*AG562,2),2)</f>
        <v>0</v>
      </c>
    </row>
    <row r="563" spans="1:107" x14ac:dyDescent="0.2">
      <c r="A563">
        <f>ROW(Source!A258)</f>
        <v>258</v>
      </c>
      <c r="B563">
        <v>16697018</v>
      </c>
      <c r="C563">
        <v>16698082</v>
      </c>
      <c r="D563">
        <v>15197638</v>
      </c>
      <c r="E563">
        <v>1</v>
      </c>
      <c r="F563">
        <v>1</v>
      </c>
      <c r="G563">
        <v>1</v>
      </c>
      <c r="H563">
        <v>3</v>
      </c>
      <c r="I563" t="s">
        <v>471</v>
      </c>
      <c r="J563" t="s">
        <v>473</v>
      </c>
      <c r="K563" t="s">
        <v>472</v>
      </c>
      <c r="L563">
        <v>1301</v>
      </c>
      <c r="N563">
        <v>1003</v>
      </c>
      <c r="O563" t="s">
        <v>363</v>
      </c>
      <c r="P563" t="s">
        <v>363</v>
      </c>
      <c r="Q563">
        <v>1</v>
      </c>
      <c r="W563">
        <v>0</v>
      </c>
      <c r="X563">
        <v>1766014124</v>
      </c>
      <c r="Y563">
        <v>112</v>
      </c>
      <c r="AA563">
        <v>36.770000000000003</v>
      </c>
      <c r="AB563">
        <v>0</v>
      </c>
      <c r="AC563">
        <v>0</v>
      </c>
      <c r="AD563">
        <v>0</v>
      </c>
      <c r="AE563">
        <v>36.770000000000003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0</v>
      </c>
      <c r="AP563">
        <v>0</v>
      </c>
      <c r="AQ563">
        <v>0</v>
      </c>
      <c r="AR563">
        <v>0</v>
      </c>
      <c r="AS563" t="s">
        <v>6</v>
      </c>
      <c r="AT563">
        <v>112</v>
      </c>
      <c r="AU563" t="s">
        <v>6</v>
      </c>
      <c r="AV563">
        <v>0</v>
      </c>
      <c r="AW563">
        <v>1</v>
      </c>
      <c r="AX563">
        <v>-1</v>
      </c>
      <c r="AY563">
        <v>0</v>
      </c>
      <c r="AZ563">
        <v>0</v>
      </c>
      <c r="BA563" t="s">
        <v>6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Y563*Source!I258</f>
        <v>176.73600000000002</v>
      </c>
      <c r="CY563">
        <f>AA563</f>
        <v>36.770000000000003</v>
      </c>
      <c r="CZ563">
        <f>AE563</f>
        <v>36.770000000000003</v>
      </c>
      <c r="DA563">
        <f>AI563</f>
        <v>1</v>
      </c>
      <c r="DB563">
        <f>ROUND(ROUND(AT563*CZ563,2),2)</f>
        <v>4118.24</v>
      </c>
      <c r="DC563">
        <f>ROUND(ROUND(AT563*AG563,2),2)</f>
        <v>0</v>
      </c>
    </row>
    <row r="564" spans="1:107" x14ac:dyDescent="0.2">
      <c r="A564">
        <f>ROW(Source!A259)</f>
        <v>259</v>
      </c>
      <c r="B564">
        <v>16697019</v>
      </c>
      <c r="C564">
        <v>16698082</v>
      </c>
      <c r="D564">
        <v>15432236</v>
      </c>
      <c r="E564">
        <v>1</v>
      </c>
      <c r="F564">
        <v>1</v>
      </c>
      <c r="G564">
        <v>1</v>
      </c>
      <c r="H564">
        <v>1</v>
      </c>
      <c r="I564" t="s">
        <v>1208</v>
      </c>
      <c r="J564" t="s">
        <v>6</v>
      </c>
      <c r="K564" t="s">
        <v>1209</v>
      </c>
      <c r="L564">
        <v>1191</v>
      </c>
      <c r="N564">
        <v>1013</v>
      </c>
      <c r="O564" t="s">
        <v>1010</v>
      </c>
      <c r="P564" t="s">
        <v>1010</v>
      </c>
      <c r="Q564">
        <v>1</v>
      </c>
      <c r="W564">
        <v>0</v>
      </c>
      <c r="X564">
        <v>-509590494</v>
      </c>
      <c r="Y564">
        <v>8.9930000000000003</v>
      </c>
      <c r="AA564">
        <v>0</v>
      </c>
      <c r="AB564">
        <v>0</v>
      </c>
      <c r="AC564">
        <v>0</v>
      </c>
      <c r="AD564">
        <v>53.6</v>
      </c>
      <c r="AE564">
        <v>0</v>
      </c>
      <c r="AF564">
        <v>0</v>
      </c>
      <c r="AG564">
        <v>0</v>
      </c>
      <c r="AH564">
        <v>8.17</v>
      </c>
      <c r="AI564">
        <v>1</v>
      </c>
      <c r="AJ564">
        <v>1</v>
      </c>
      <c r="AK564">
        <v>1</v>
      </c>
      <c r="AL564">
        <v>6.56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7.82</v>
      </c>
      <c r="AU564" t="s">
        <v>39</v>
      </c>
      <c r="AV564">
        <v>1</v>
      </c>
      <c r="AW564">
        <v>2</v>
      </c>
      <c r="AX564">
        <v>16698088</v>
      </c>
      <c r="AY564">
        <v>1</v>
      </c>
      <c r="AZ564">
        <v>0</v>
      </c>
      <c r="BA564">
        <v>564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Y564*Source!I259</f>
        <v>14.190954000000001</v>
      </c>
      <c r="CY564">
        <f>AD564</f>
        <v>53.6</v>
      </c>
      <c r="CZ564">
        <f>AH564</f>
        <v>8.17</v>
      </c>
      <c r="DA564">
        <f>AL564</f>
        <v>6.56</v>
      </c>
      <c r="DB564">
        <f>ROUND((ROUND(AT564*CZ564,2)*1.15),2)</f>
        <v>73.47</v>
      </c>
      <c r="DC564">
        <f>ROUND((ROUND(AT564*AG564,2)*1.15),2)</f>
        <v>0</v>
      </c>
    </row>
    <row r="565" spans="1:107" x14ac:dyDescent="0.2">
      <c r="A565">
        <f>ROW(Source!A259)</f>
        <v>259</v>
      </c>
      <c r="B565">
        <v>16697019</v>
      </c>
      <c r="C565">
        <v>16698082</v>
      </c>
      <c r="D565">
        <v>15430395</v>
      </c>
      <c r="E565">
        <v>1</v>
      </c>
      <c r="F565">
        <v>1</v>
      </c>
      <c r="G565">
        <v>1</v>
      </c>
      <c r="H565">
        <v>1</v>
      </c>
      <c r="I565" t="s">
        <v>1020</v>
      </c>
      <c r="J565" t="s">
        <v>6</v>
      </c>
      <c r="K565" t="s">
        <v>1021</v>
      </c>
      <c r="L565">
        <v>1191</v>
      </c>
      <c r="N565">
        <v>1013</v>
      </c>
      <c r="O565" t="s">
        <v>1010</v>
      </c>
      <c r="P565" t="s">
        <v>1010</v>
      </c>
      <c r="Q565">
        <v>1</v>
      </c>
      <c r="W565">
        <v>0</v>
      </c>
      <c r="X565">
        <v>-1417349443</v>
      </c>
      <c r="Y565">
        <v>0.04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1</v>
      </c>
      <c r="AJ565">
        <v>1</v>
      </c>
      <c r="AK565">
        <v>6.56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0.04</v>
      </c>
      <c r="AU565" t="s">
        <v>6</v>
      </c>
      <c r="AV565">
        <v>2</v>
      </c>
      <c r="AW565">
        <v>2</v>
      </c>
      <c r="AX565">
        <v>16698089</v>
      </c>
      <c r="AY565">
        <v>1</v>
      </c>
      <c r="AZ565">
        <v>2048</v>
      </c>
      <c r="BA565">
        <v>565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Y565*Source!I259</f>
        <v>6.3120000000000009E-2</v>
      </c>
      <c r="CY565">
        <f>AD565</f>
        <v>0</v>
      </c>
      <c r="CZ565">
        <f>AH565</f>
        <v>0</v>
      </c>
      <c r="DA565">
        <f>AL565</f>
        <v>1</v>
      </c>
      <c r="DB565">
        <f>ROUND(ROUND(AT565*CZ565,2),2)</f>
        <v>0</v>
      </c>
      <c r="DC565">
        <f>ROUND(ROUND(AT565*AG565,2),2)</f>
        <v>0</v>
      </c>
    </row>
    <row r="566" spans="1:107" x14ac:dyDescent="0.2">
      <c r="A566">
        <f>ROW(Source!A259)</f>
        <v>259</v>
      </c>
      <c r="B566">
        <v>16697019</v>
      </c>
      <c r="C566">
        <v>16698082</v>
      </c>
      <c r="D566">
        <v>15249073</v>
      </c>
      <c r="E566">
        <v>1</v>
      </c>
      <c r="F566">
        <v>1</v>
      </c>
      <c r="G566">
        <v>1</v>
      </c>
      <c r="H566">
        <v>2</v>
      </c>
      <c r="I566" t="s">
        <v>1033</v>
      </c>
      <c r="J566" t="s">
        <v>1034</v>
      </c>
      <c r="K566" t="s">
        <v>1035</v>
      </c>
      <c r="L566">
        <v>1368</v>
      </c>
      <c r="N566">
        <v>1011</v>
      </c>
      <c r="O566" t="s">
        <v>1014</v>
      </c>
      <c r="P566" t="s">
        <v>1014</v>
      </c>
      <c r="Q566">
        <v>1</v>
      </c>
      <c r="W566">
        <v>0</v>
      </c>
      <c r="X566">
        <v>1372534845</v>
      </c>
      <c r="Y566">
        <v>0.05</v>
      </c>
      <c r="AA566">
        <v>0</v>
      </c>
      <c r="AB566">
        <v>431.06</v>
      </c>
      <c r="AC566">
        <v>11.6</v>
      </c>
      <c r="AD566">
        <v>0</v>
      </c>
      <c r="AE566">
        <v>0</v>
      </c>
      <c r="AF566">
        <v>65.709999999999994</v>
      </c>
      <c r="AG566">
        <v>11.6</v>
      </c>
      <c r="AH566">
        <v>0</v>
      </c>
      <c r="AI566">
        <v>1</v>
      </c>
      <c r="AJ566">
        <v>6.56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6</v>
      </c>
      <c r="AT566">
        <v>0.04</v>
      </c>
      <c r="AU566" t="s">
        <v>38</v>
      </c>
      <c r="AV566">
        <v>0</v>
      </c>
      <c r="AW566">
        <v>2</v>
      </c>
      <c r="AX566">
        <v>16698090</v>
      </c>
      <c r="AY566">
        <v>1</v>
      </c>
      <c r="AZ566">
        <v>0</v>
      </c>
      <c r="BA566">
        <v>566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Y566*Source!I259</f>
        <v>7.8900000000000012E-2</v>
      </c>
      <c r="CY566">
        <f>AB566</f>
        <v>431.06</v>
      </c>
      <c r="CZ566">
        <f>AF566</f>
        <v>65.709999999999994</v>
      </c>
      <c r="DA566">
        <f>AJ566</f>
        <v>6.56</v>
      </c>
      <c r="DB566">
        <f>ROUND((ROUND(AT566*CZ566,2)*1.25),2)</f>
        <v>3.29</v>
      </c>
      <c r="DC566">
        <f>ROUND((ROUND(AT566*AG566,2)*1.25),2)</f>
        <v>0.57999999999999996</v>
      </c>
    </row>
    <row r="567" spans="1:107" x14ac:dyDescent="0.2">
      <c r="A567">
        <f>ROW(Source!A259)</f>
        <v>259</v>
      </c>
      <c r="B567">
        <v>16697019</v>
      </c>
      <c r="C567">
        <v>16698082</v>
      </c>
      <c r="D567">
        <v>15170039</v>
      </c>
      <c r="E567">
        <v>1</v>
      </c>
      <c r="F567">
        <v>1</v>
      </c>
      <c r="G567">
        <v>1</v>
      </c>
      <c r="H567">
        <v>3</v>
      </c>
      <c r="I567" t="s">
        <v>1210</v>
      </c>
      <c r="J567" t="s">
        <v>1211</v>
      </c>
      <c r="K567" t="s">
        <v>1212</v>
      </c>
      <c r="L567">
        <v>1348</v>
      </c>
      <c r="N567">
        <v>1009</v>
      </c>
      <c r="O567" t="s">
        <v>26</v>
      </c>
      <c r="P567" t="s">
        <v>26</v>
      </c>
      <c r="Q567">
        <v>1000</v>
      </c>
      <c r="W567">
        <v>0</v>
      </c>
      <c r="X567">
        <v>1174701286</v>
      </c>
      <c r="Y567">
        <v>7.1000000000000002E-4</v>
      </c>
      <c r="AA567">
        <v>78575.679999999993</v>
      </c>
      <c r="AB567">
        <v>0</v>
      </c>
      <c r="AC567">
        <v>0</v>
      </c>
      <c r="AD567">
        <v>0</v>
      </c>
      <c r="AE567">
        <v>11978</v>
      </c>
      <c r="AF567">
        <v>0</v>
      </c>
      <c r="AG567">
        <v>0</v>
      </c>
      <c r="AH567">
        <v>0</v>
      </c>
      <c r="AI567">
        <v>6.56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7.1000000000000002E-4</v>
      </c>
      <c r="AU567" t="s">
        <v>6</v>
      </c>
      <c r="AV567">
        <v>0</v>
      </c>
      <c r="AW567">
        <v>2</v>
      </c>
      <c r="AX567">
        <v>16698091</v>
      </c>
      <c r="AY567">
        <v>1</v>
      </c>
      <c r="AZ567">
        <v>0</v>
      </c>
      <c r="BA567">
        <v>567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Y567*Source!I259</f>
        <v>1.12038E-3</v>
      </c>
      <c r="CY567">
        <f>AA567</f>
        <v>78575.679999999993</v>
      </c>
      <c r="CZ567">
        <f>AE567</f>
        <v>11978</v>
      </c>
      <c r="DA567">
        <f>AI567</f>
        <v>6.56</v>
      </c>
      <c r="DB567">
        <f>ROUND(ROUND(AT567*CZ567,2),2)</f>
        <v>8.5</v>
      </c>
      <c r="DC567">
        <f>ROUND(ROUND(AT567*AG567,2),2)</f>
        <v>0</v>
      </c>
    </row>
    <row r="568" spans="1:107" x14ac:dyDescent="0.2">
      <c r="A568">
        <f>ROW(Source!A259)</f>
        <v>259</v>
      </c>
      <c r="B568">
        <v>16697019</v>
      </c>
      <c r="C568">
        <v>16698082</v>
      </c>
      <c r="D568">
        <v>15197638</v>
      </c>
      <c r="E568">
        <v>1</v>
      </c>
      <c r="F568">
        <v>1</v>
      </c>
      <c r="G568">
        <v>1</v>
      </c>
      <c r="H568">
        <v>3</v>
      </c>
      <c r="I568" t="s">
        <v>471</v>
      </c>
      <c r="J568" t="s">
        <v>473</v>
      </c>
      <c r="K568" t="s">
        <v>472</v>
      </c>
      <c r="L568">
        <v>1301</v>
      </c>
      <c r="N568">
        <v>1003</v>
      </c>
      <c r="O568" t="s">
        <v>363</v>
      </c>
      <c r="P568" t="s">
        <v>363</v>
      </c>
      <c r="Q568">
        <v>1</v>
      </c>
      <c r="W568">
        <v>0</v>
      </c>
      <c r="X568">
        <v>1766014124</v>
      </c>
      <c r="Y568">
        <v>112</v>
      </c>
      <c r="AA568">
        <v>241.21</v>
      </c>
      <c r="AB568">
        <v>0</v>
      </c>
      <c r="AC568">
        <v>0</v>
      </c>
      <c r="AD568">
        <v>0</v>
      </c>
      <c r="AE568">
        <v>36.770000000000003</v>
      </c>
      <c r="AF568">
        <v>0</v>
      </c>
      <c r="AG568">
        <v>0</v>
      </c>
      <c r="AH568">
        <v>0</v>
      </c>
      <c r="AI568">
        <v>6.56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112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Y568*Source!I259</f>
        <v>176.73600000000002</v>
      </c>
      <c r="CY568">
        <f>AA568</f>
        <v>241.21</v>
      </c>
      <c r="CZ568">
        <f>AE568</f>
        <v>36.770000000000003</v>
      </c>
      <c r="DA568">
        <f>AI568</f>
        <v>6.56</v>
      </c>
      <c r="DB568">
        <f>ROUND(ROUND(AT568*CZ568,2),2)</f>
        <v>4118.24</v>
      </c>
      <c r="DC568">
        <f>ROUND(ROUND(AT568*AG568,2),2)</f>
        <v>0</v>
      </c>
    </row>
    <row r="569" spans="1:107" x14ac:dyDescent="0.2">
      <c r="A569">
        <f>ROW(Source!A262)</f>
        <v>262</v>
      </c>
      <c r="B569">
        <v>16697018</v>
      </c>
      <c r="C569">
        <v>16698094</v>
      </c>
      <c r="D569">
        <v>15436014</v>
      </c>
      <c r="E569">
        <v>1</v>
      </c>
      <c r="F569">
        <v>1</v>
      </c>
      <c r="G569">
        <v>1</v>
      </c>
      <c r="H569">
        <v>1</v>
      </c>
      <c r="I569" t="s">
        <v>1148</v>
      </c>
      <c r="J569" t="s">
        <v>6</v>
      </c>
      <c r="K569" t="s">
        <v>1149</v>
      </c>
      <c r="L569">
        <v>1191</v>
      </c>
      <c r="N569">
        <v>1013</v>
      </c>
      <c r="O569" t="s">
        <v>1010</v>
      </c>
      <c r="P569" t="s">
        <v>1010</v>
      </c>
      <c r="Q569">
        <v>1</v>
      </c>
      <c r="W569">
        <v>0</v>
      </c>
      <c r="X569">
        <v>-784637506</v>
      </c>
      <c r="Y569">
        <v>171.53399999999999</v>
      </c>
      <c r="AA569">
        <v>0</v>
      </c>
      <c r="AB569">
        <v>0</v>
      </c>
      <c r="AC569">
        <v>0</v>
      </c>
      <c r="AD569">
        <v>8.74</v>
      </c>
      <c r="AE569">
        <v>0</v>
      </c>
      <c r="AF569">
        <v>0</v>
      </c>
      <c r="AG569">
        <v>0</v>
      </c>
      <c r="AH569">
        <v>8.74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149.16</v>
      </c>
      <c r="AU569" t="s">
        <v>39</v>
      </c>
      <c r="AV569">
        <v>1</v>
      </c>
      <c r="AW569">
        <v>2</v>
      </c>
      <c r="AX569">
        <v>16698108</v>
      </c>
      <c r="AY569">
        <v>1</v>
      </c>
      <c r="AZ569">
        <v>0</v>
      </c>
      <c r="BA569">
        <v>569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Y569*Source!I262</f>
        <v>57.635424</v>
      </c>
      <c r="CY569">
        <f>AD569</f>
        <v>8.74</v>
      </c>
      <c r="CZ569">
        <f>AH569</f>
        <v>8.74</v>
      </c>
      <c r="DA569">
        <f>AL569</f>
        <v>1</v>
      </c>
      <c r="DB569">
        <f>ROUND((ROUND(AT569*CZ569,2)*1.15),2)</f>
        <v>1499.21</v>
      </c>
      <c r="DC569">
        <f>ROUND((ROUND(AT569*AG569,2)*1.15),2)</f>
        <v>0</v>
      </c>
    </row>
    <row r="570" spans="1:107" x14ac:dyDescent="0.2">
      <c r="A570">
        <f>ROW(Source!A262)</f>
        <v>262</v>
      </c>
      <c r="B570">
        <v>16697018</v>
      </c>
      <c r="C570">
        <v>16698094</v>
      </c>
      <c r="D570">
        <v>15430395</v>
      </c>
      <c r="E570">
        <v>1</v>
      </c>
      <c r="F570">
        <v>1</v>
      </c>
      <c r="G570">
        <v>1</v>
      </c>
      <c r="H570">
        <v>1</v>
      </c>
      <c r="I570" t="s">
        <v>1020</v>
      </c>
      <c r="J570" t="s">
        <v>6</v>
      </c>
      <c r="K570" t="s">
        <v>1021</v>
      </c>
      <c r="L570">
        <v>1191</v>
      </c>
      <c r="N570">
        <v>1013</v>
      </c>
      <c r="O570" t="s">
        <v>1010</v>
      </c>
      <c r="P570" t="s">
        <v>1010</v>
      </c>
      <c r="Q570">
        <v>1</v>
      </c>
      <c r="W570">
        <v>0</v>
      </c>
      <c r="X570">
        <v>-1417349443</v>
      </c>
      <c r="Y570">
        <v>4.2300000000000004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4.2300000000000004</v>
      </c>
      <c r="AU570" t="s">
        <v>6</v>
      </c>
      <c r="AV570">
        <v>2</v>
      </c>
      <c r="AW570">
        <v>2</v>
      </c>
      <c r="AX570">
        <v>16698109</v>
      </c>
      <c r="AY570">
        <v>1</v>
      </c>
      <c r="AZ570">
        <v>2048</v>
      </c>
      <c r="BA570">
        <v>570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Y570*Source!I262</f>
        <v>1.4212800000000003</v>
      </c>
      <c r="CY570">
        <f>AD570</f>
        <v>0</v>
      </c>
      <c r="CZ570">
        <f>AH570</f>
        <v>0</v>
      </c>
      <c r="DA570">
        <f>AL570</f>
        <v>1</v>
      </c>
      <c r="DB570">
        <f>ROUND(ROUND(AT570*CZ570,2),2)</f>
        <v>0</v>
      </c>
      <c r="DC570">
        <f>ROUND(ROUND(AT570*AG570,2),2)</f>
        <v>0</v>
      </c>
    </row>
    <row r="571" spans="1:107" x14ac:dyDescent="0.2">
      <c r="A571">
        <f>ROW(Source!A262)</f>
        <v>262</v>
      </c>
      <c r="B571">
        <v>16697018</v>
      </c>
      <c r="C571">
        <v>16698094</v>
      </c>
      <c r="D571">
        <v>15247974</v>
      </c>
      <c r="E571">
        <v>1</v>
      </c>
      <c r="F571">
        <v>1</v>
      </c>
      <c r="G571">
        <v>1</v>
      </c>
      <c r="H571">
        <v>2</v>
      </c>
      <c r="I571" t="s">
        <v>1022</v>
      </c>
      <c r="J571" t="s">
        <v>1023</v>
      </c>
      <c r="K571" t="s">
        <v>1024</v>
      </c>
      <c r="L571">
        <v>1368</v>
      </c>
      <c r="N571">
        <v>1011</v>
      </c>
      <c r="O571" t="s">
        <v>1014</v>
      </c>
      <c r="P571" t="s">
        <v>1014</v>
      </c>
      <c r="Q571">
        <v>1</v>
      </c>
      <c r="W571">
        <v>0</v>
      </c>
      <c r="X571">
        <v>1188625873</v>
      </c>
      <c r="Y571">
        <v>0.82500000000000007</v>
      </c>
      <c r="AA571">
        <v>0</v>
      </c>
      <c r="AB571">
        <v>31.26</v>
      </c>
      <c r="AC571">
        <v>13.5</v>
      </c>
      <c r="AD571">
        <v>0</v>
      </c>
      <c r="AE571">
        <v>0</v>
      </c>
      <c r="AF571">
        <v>31.26</v>
      </c>
      <c r="AG571">
        <v>13.5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0.66</v>
      </c>
      <c r="AU571" t="s">
        <v>38</v>
      </c>
      <c r="AV571">
        <v>0</v>
      </c>
      <c r="AW571">
        <v>2</v>
      </c>
      <c r="AX571">
        <v>16698110</v>
      </c>
      <c r="AY571">
        <v>1</v>
      </c>
      <c r="AZ571">
        <v>0</v>
      </c>
      <c r="BA571">
        <v>571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Y571*Source!I262</f>
        <v>0.27720000000000006</v>
      </c>
      <c r="CY571">
        <f>AB571</f>
        <v>31.26</v>
      </c>
      <c r="CZ571">
        <f>AF571</f>
        <v>31.26</v>
      </c>
      <c r="DA571">
        <f>AJ571</f>
        <v>1</v>
      </c>
      <c r="DB571">
        <f>ROUND((ROUND(AT571*CZ571,2)*1.25),2)</f>
        <v>25.79</v>
      </c>
      <c r="DC571">
        <f>ROUND((ROUND(AT571*AG571,2)*1.25),2)</f>
        <v>11.14</v>
      </c>
    </row>
    <row r="572" spans="1:107" x14ac:dyDescent="0.2">
      <c r="A572">
        <f>ROW(Source!A262)</f>
        <v>262</v>
      </c>
      <c r="B572">
        <v>16697018</v>
      </c>
      <c r="C572">
        <v>16698094</v>
      </c>
      <c r="D572">
        <v>15249073</v>
      </c>
      <c r="E572">
        <v>1</v>
      </c>
      <c r="F572">
        <v>1</v>
      </c>
      <c r="G572">
        <v>1</v>
      </c>
      <c r="H572">
        <v>2</v>
      </c>
      <c r="I572" t="s">
        <v>1033</v>
      </c>
      <c r="J572" t="s">
        <v>1034</v>
      </c>
      <c r="K572" t="s">
        <v>1035</v>
      </c>
      <c r="L572">
        <v>1368</v>
      </c>
      <c r="N572">
        <v>1011</v>
      </c>
      <c r="O572" t="s">
        <v>1014</v>
      </c>
      <c r="P572" t="s">
        <v>1014</v>
      </c>
      <c r="Q572">
        <v>1</v>
      </c>
      <c r="W572">
        <v>0</v>
      </c>
      <c r="X572">
        <v>1372534845</v>
      </c>
      <c r="Y572">
        <v>4.4624999999999995</v>
      </c>
      <c r="AA572">
        <v>0</v>
      </c>
      <c r="AB572">
        <v>65.709999999999994</v>
      </c>
      <c r="AC572">
        <v>11.6</v>
      </c>
      <c r="AD572">
        <v>0</v>
      </c>
      <c r="AE572">
        <v>0</v>
      </c>
      <c r="AF572">
        <v>65.709999999999994</v>
      </c>
      <c r="AG572">
        <v>11.6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6</v>
      </c>
      <c r="AT572">
        <v>3.57</v>
      </c>
      <c r="AU572" t="s">
        <v>38</v>
      </c>
      <c r="AV572">
        <v>0</v>
      </c>
      <c r="AW572">
        <v>2</v>
      </c>
      <c r="AX572">
        <v>16698111</v>
      </c>
      <c r="AY572">
        <v>1</v>
      </c>
      <c r="AZ572">
        <v>0</v>
      </c>
      <c r="BA572">
        <v>572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Y572*Source!I262</f>
        <v>1.4993999999999998</v>
      </c>
      <c r="CY572">
        <f>AB572</f>
        <v>65.709999999999994</v>
      </c>
      <c r="CZ572">
        <f>AF572</f>
        <v>65.709999999999994</v>
      </c>
      <c r="DA572">
        <f>AJ572</f>
        <v>1</v>
      </c>
      <c r="DB572">
        <f>ROUND((ROUND(AT572*CZ572,2)*1.25),2)</f>
        <v>293.23</v>
      </c>
      <c r="DC572">
        <f>ROUND((ROUND(AT572*AG572,2)*1.25),2)</f>
        <v>51.76</v>
      </c>
    </row>
    <row r="573" spans="1:107" x14ac:dyDescent="0.2">
      <c r="A573">
        <f>ROW(Source!A262)</f>
        <v>262</v>
      </c>
      <c r="B573">
        <v>16697018</v>
      </c>
      <c r="C573">
        <v>16698094</v>
      </c>
      <c r="D573">
        <v>15167551</v>
      </c>
      <c r="E573">
        <v>1</v>
      </c>
      <c r="F573">
        <v>1</v>
      </c>
      <c r="G573">
        <v>1</v>
      </c>
      <c r="H573">
        <v>3</v>
      </c>
      <c r="I573" t="s">
        <v>1189</v>
      </c>
      <c r="J573" t="s">
        <v>1190</v>
      </c>
      <c r="K573" t="s">
        <v>1191</v>
      </c>
      <c r="L573">
        <v>1301</v>
      </c>
      <c r="N573">
        <v>1003</v>
      </c>
      <c r="O573" t="s">
        <v>363</v>
      </c>
      <c r="P573" t="s">
        <v>363</v>
      </c>
      <c r="Q573">
        <v>1</v>
      </c>
      <c r="W573">
        <v>0</v>
      </c>
      <c r="X573">
        <v>751777312</v>
      </c>
      <c r="Y573">
        <v>253</v>
      </c>
      <c r="AA573">
        <v>6.38</v>
      </c>
      <c r="AB573">
        <v>0</v>
      </c>
      <c r="AC573">
        <v>0</v>
      </c>
      <c r="AD573">
        <v>0</v>
      </c>
      <c r="AE573">
        <v>6.38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253</v>
      </c>
      <c r="AU573" t="s">
        <v>6</v>
      </c>
      <c r="AV573">
        <v>0</v>
      </c>
      <c r="AW573">
        <v>2</v>
      </c>
      <c r="AX573">
        <v>16698112</v>
      </c>
      <c r="AY573">
        <v>1</v>
      </c>
      <c r="AZ573">
        <v>0</v>
      </c>
      <c r="BA573">
        <v>573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Y573*Source!I262</f>
        <v>85.00800000000001</v>
      </c>
      <c r="CY573">
        <f t="shared" ref="CY573:CY580" si="70">AA573</f>
        <v>6.38</v>
      </c>
      <c r="CZ573">
        <f t="shared" ref="CZ573:CZ580" si="71">AE573</f>
        <v>6.38</v>
      </c>
      <c r="DA573">
        <f t="shared" ref="DA573:DA580" si="72">AI573</f>
        <v>1</v>
      </c>
      <c r="DB573">
        <f t="shared" ref="DB573:DB580" si="73">ROUND(ROUND(AT573*CZ573,2),2)</f>
        <v>1614.14</v>
      </c>
      <c r="DC573">
        <f t="shared" ref="DC573:DC580" si="74">ROUND(ROUND(AT573*AG573,2),2)</f>
        <v>0</v>
      </c>
    </row>
    <row r="574" spans="1:107" x14ac:dyDescent="0.2">
      <c r="A574">
        <f>ROW(Source!A262)</f>
        <v>262</v>
      </c>
      <c r="B574">
        <v>16697018</v>
      </c>
      <c r="C574">
        <v>16698094</v>
      </c>
      <c r="D574">
        <v>15167552</v>
      </c>
      <c r="E574">
        <v>1</v>
      </c>
      <c r="F574">
        <v>1</v>
      </c>
      <c r="G574">
        <v>1</v>
      </c>
      <c r="H574">
        <v>3</v>
      </c>
      <c r="I574" t="s">
        <v>1192</v>
      </c>
      <c r="J574" t="s">
        <v>1193</v>
      </c>
      <c r="K574" t="s">
        <v>1194</v>
      </c>
      <c r="L574">
        <v>1301</v>
      </c>
      <c r="N574">
        <v>1003</v>
      </c>
      <c r="O574" t="s">
        <v>363</v>
      </c>
      <c r="P574" t="s">
        <v>363</v>
      </c>
      <c r="Q574">
        <v>1</v>
      </c>
      <c r="W574">
        <v>0</v>
      </c>
      <c r="X574">
        <v>1744203244</v>
      </c>
      <c r="Y574">
        <v>59</v>
      </c>
      <c r="AA574">
        <v>7.95</v>
      </c>
      <c r="AB574">
        <v>0</v>
      </c>
      <c r="AC574">
        <v>0</v>
      </c>
      <c r="AD574">
        <v>0</v>
      </c>
      <c r="AE574">
        <v>7.95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59</v>
      </c>
      <c r="AU574" t="s">
        <v>6</v>
      </c>
      <c r="AV574">
        <v>0</v>
      </c>
      <c r="AW574">
        <v>2</v>
      </c>
      <c r="AX574">
        <v>16698113</v>
      </c>
      <c r="AY574">
        <v>1</v>
      </c>
      <c r="AZ574">
        <v>0</v>
      </c>
      <c r="BA574">
        <v>574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Y574*Source!I262</f>
        <v>19.824000000000002</v>
      </c>
      <c r="CY574">
        <f t="shared" si="70"/>
        <v>7.95</v>
      </c>
      <c r="CZ574">
        <f t="shared" si="71"/>
        <v>7.95</v>
      </c>
      <c r="DA574">
        <f t="shared" si="72"/>
        <v>1</v>
      </c>
      <c r="DB574">
        <f t="shared" si="73"/>
        <v>469.05</v>
      </c>
      <c r="DC574">
        <f t="shared" si="74"/>
        <v>0</v>
      </c>
    </row>
    <row r="575" spans="1:107" x14ac:dyDescent="0.2">
      <c r="A575">
        <f>ROW(Source!A262)</f>
        <v>262</v>
      </c>
      <c r="B575">
        <v>16697018</v>
      </c>
      <c r="C575">
        <v>16698094</v>
      </c>
      <c r="D575">
        <v>15167640</v>
      </c>
      <c r="E575">
        <v>1</v>
      </c>
      <c r="F575">
        <v>1</v>
      </c>
      <c r="G575">
        <v>1</v>
      </c>
      <c r="H575">
        <v>3</v>
      </c>
      <c r="I575" t="s">
        <v>1195</v>
      </c>
      <c r="J575" t="s">
        <v>1196</v>
      </c>
      <c r="K575" t="s">
        <v>1197</v>
      </c>
      <c r="L575">
        <v>1302</v>
      </c>
      <c r="N575">
        <v>1003</v>
      </c>
      <c r="O575" t="s">
        <v>1198</v>
      </c>
      <c r="P575" t="s">
        <v>1198</v>
      </c>
      <c r="Q575">
        <v>10</v>
      </c>
      <c r="W575">
        <v>0</v>
      </c>
      <c r="X575">
        <v>-405326455</v>
      </c>
      <c r="Y575">
        <v>15.9</v>
      </c>
      <c r="AA575">
        <v>64.099999999999994</v>
      </c>
      <c r="AB575">
        <v>0</v>
      </c>
      <c r="AC575">
        <v>0</v>
      </c>
      <c r="AD575">
        <v>0</v>
      </c>
      <c r="AE575">
        <v>64.099999999999994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15.9</v>
      </c>
      <c r="AU575" t="s">
        <v>6</v>
      </c>
      <c r="AV575">
        <v>0</v>
      </c>
      <c r="AW575">
        <v>2</v>
      </c>
      <c r="AX575">
        <v>16698114</v>
      </c>
      <c r="AY575">
        <v>1</v>
      </c>
      <c r="AZ575">
        <v>0</v>
      </c>
      <c r="BA575">
        <v>575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Y575*Source!I262</f>
        <v>5.3424000000000005</v>
      </c>
      <c r="CY575">
        <f t="shared" si="70"/>
        <v>64.099999999999994</v>
      </c>
      <c r="CZ575">
        <f t="shared" si="71"/>
        <v>64.099999999999994</v>
      </c>
      <c r="DA575">
        <f t="shared" si="72"/>
        <v>1</v>
      </c>
      <c r="DB575">
        <f t="shared" si="73"/>
        <v>1019.19</v>
      </c>
      <c r="DC575">
        <f t="shared" si="74"/>
        <v>0</v>
      </c>
    </row>
    <row r="576" spans="1:107" x14ac:dyDescent="0.2">
      <c r="A576">
        <f>ROW(Source!A262)</f>
        <v>262</v>
      </c>
      <c r="B576">
        <v>16697018</v>
      </c>
      <c r="C576">
        <v>16698094</v>
      </c>
      <c r="D576">
        <v>15170065</v>
      </c>
      <c r="E576">
        <v>1</v>
      </c>
      <c r="F576">
        <v>1</v>
      </c>
      <c r="G576">
        <v>1</v>
      </c>
      <c r="H576">
        <v>3</v>
      </c>
      <c r="I576" t="s">
        <v>1199</v>
      </c>
      <c r="J576" t="s">
        <v>1200</v>
      </c>
      <c r="K576" t="s">
        <v>1201</v>
      </c>
      <c r="L576">
        <v>1358</v>
      </c>
      <c r="N576">
        <v>1010</v>
      </c>
      <c r="O576" t="s">
        <v>598</v>
      </c>
      <c r="P576" t="s">
        <v>598</v>
      </c>
      <c r="Q576">
        <v>10</v>
      </c>
      <c r="W576">
        <v>0</v>
      </c>
      <c r="X576">
        <v>-858120743</v>
      </c>
      <c r="Y576">
        <v>41.2</v>
      </c>
      <c r="AA576">
        <v>7.03</v>
      </c>
      <c r="AB576">
        <v>0</v>
      </c>
      <c r="AC576">
        <v>0</v>
      </c>
      <c r="AD576">
        <v>0</v>
      </c>
      <c r="AE576">
        <v>7.03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41.2</v>
      </c>
      <c r="AU576" t="s">
        <v>6</v>
      </c>
      <c r="AV576">
        <v>0</v>
      </c>
      <c r="AW576">
        <v>2</v>
      </c>
      <c r="AX576">
        <v>16698115</v>
      </c>
      <c r="AY576">
        <v>1</v>
      </c>
      <c r="AZ576">
        <v>0</v>
      </c>
      <c r="BA576">
        <v>576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Y576*Source!I262</f>
        <v>13.843200000000001</v>
      </c>
      <c r="CY576">
        <f t="shared" si="70"/>
        <v>7.03</v>
      </c>
      <c r="CZ576">
        <f t="shared" si="71"/>
        <v>7.03</v>
      </c>
      <c r="DA576">
        <f t="shared" si="72"/>
        <v>1</v>
      </c>
      <c r="DB576">
        <f t="shared" si="73"/>
        <v>289.64</v>
      </c>
      <c r="DC576">
        <f t="shared" si="74"/>
        <v>0</v>
      </c>
    </row>
    <row r="577" spans="1:107" x14ac:dyDescent="0.2">
      <c r="A577">
        <f>ROW(Source!A262)</f>
        <v>262</v>
      </c>
      <c r="B577">
        <v>16697018</v>
      </c>
      <c r="C577">
        <v>16698094</v>
      </c>
      <c r="D577">
        <v>15189884</v>
      </c>
      <c r="E577">
        <v>1</v>
      </c>
      <c r="F577">
        <v>1</v>
      </c>
      <c r="G577">
        <v>1</v>
      </c>
      <c r="H577">
        <v>3</v>
      </c>
      <c r="I577" t="s">
        <v>483</v>
      </c>
      <c r="J577" t="s">
        <v>485</v>
      </c>
      <c r="K577" t="s">
        <v>484</v>
      </c>
      <c r="L577">
        <v>1327</v>
      </c>
      <c r="N577">
        <v>1005</v>
      </c>
      <c r="O577" t="s">
        <v>36</v>
      </c>
      <c r="P577" t="s">
        <v>36</v>
      </c>
      <c r="Q577">
        <v>1</v>
      </c>
      <c r="W577">
        <v>0</v>
      </c>
      <c r="X577">
        <v>-583686985</v>
      </c>
      <c r="Y577">
        <v>23.333333</v>
      </c>
      <c r="AA577">
        <v>108.27</v>
      </c>
      <c r="AB577">
        <v>0</v>
      </c>
      <c r="AC577">
        <v>0</v>
      </c>
      <c r="AD577">
        <v>0</v>
      </c>
      <c r="AE577">
        <v>108.27</v>
      </c>
      <c r="AF577">
        <v>0</v>
      </c>
      <c r="AG577">
        <v>0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6</v>
      </c>
      <c r="AT577">
        <v>23.333333</v>
      </c>
      <c r="AU577" t="s">
        <v>6</v>
      </c>
      <c r="AV577">
        <v>0</v>
      </c>
      <c r="AW577">
        <v>1</v>
      </c>
      <c r="AX577">
        <v>-1</v>
      </c>
      <c r="AY577">
        <v>0</v>
      </c>
      <c r="AZ577">
        <v>0</v>
      </c>
      <c r="BA577" t="s">
        <v>6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Y577*Source!I262</f>
        <v>7.8399998880000004</v>
      </c>
      <c r="CY577">
        <f t="shared" si="70"/>
        <v>108.27</v>
      </c>
      <c r="CZ577">
        <f t="shared" si="71"/>
        <v>108.27</v>
      </c>
      <c r="DA577">
        <f t="shared" si="72"/>
        <v>1</v>
      </c>
      <c r="DB577">
        <f t="shared" si="73"/>
        <v>2526.3000000000002</v>
      </c>
      <c r="DC577">
        <f t="shared" si="74"/>
        <v>0</v>
      </c>
    </row>
    <row r="578" spans="1:107" x14ac:dyDescent="0.2">
      <c r="A578">
        <f>ROW(Source!A262)</f>
        <v>262</v>
      </c>
      <c r="B578">
        <v>16697018</v>
      </c>
      <c r="C578">
        <v>16698094</v>
      </c>
      <c r="D578">
        <v>15197541</v>
      </c>
      <c r="E578">
        <v>1</v>
      </c>
      <c r="F578">
        <v>1</v>
      </c>
      <c r="G578">
        <v>1</v>
      </c>
      <c r="H578">
        <v>3</v>
      </c>
      <c r="I578" t="s">
        <v>479</v>
      </c>
      <c r="J578" t="s">
        <v>481</v>
      </c>
      <c r="K578" t="s">
        <v>480</v>
      </c>
      <c r="L578">
        <v>1327</v>
      </c>
      <c r="N578">
        <v>1005</v>
      </c>
      <c r="O578" t="s">
        <v>36</v>
      </c>
      <c r="P578" t="s">
        <v>36</v>
      </c>
      <c r="Q578">
        <v>1</v>
      </c>
      <c r="W578">
        <v>0</v>
      </c>
      <c r="X578">
        <v>603328333</v>
      </c>
      <c r="Y578">
        <v>100</v>
      </c>
      <c r="AA578">
        <v>1333.41</v>
      </c>
      <c r="AB578">
        <v>0</v>
      </c>
      <c r="AC578">
        <v>0</v>
      </c>
      <c r="AD578">
        <v>0</v>
      </c>
      <c r="AE578">
        <v>1333.41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6</v>
      </c>
      <c r="AT578">
        <v>100</v>
      </c>
      <c r="AU578" t="s">
        <v>6</v>
      </c>
      <c r="AV578">
        <v>0</v>
      </c>
      <c r="AW578">
        <v>1</v>
      </c>
      <c r="AX578">
        <v>-1</v>
      </c>
      <c r="AY578">
        <v>0</v>
      </c>
      <c r="AZ578">
        <v>0</v>
      </c>
      <c r="BA578" t="s">
        <v>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Y578*Source!I262</f>
        <v>33.6</v>
      </c>
      <c r="CY578">
        <f t="shared" si="70"/>
        <v>1333.41</v>
      </c>
      <c r="CZ578">
        <f t="shared" si="71"/>
        <v>1333.41</v>
      </c>
      <c r="DA578">
        <f t="shared" si="72"/>
        <v>1</v>
      </c>
      <c r="DB578">
        <f t="shared" si="73"/>
        <v>133341</v>
      </c>
      <c r="DC578">
        <f t="shared" si="74"/>
        <v>0</v>
      </c>
    </row>
    <row r="579" spans="1:107" x14ac:dyDescent="0.2">
      <c r="A579">
        <f>ROW(Source!A262)</f>
        <v>262</v>
      </c>
      <c r="B579">
        <v>16697018</v>
      </c>
      <c r="C579">
        <v>16698094</v>
      </c>
      <c r="D579">
        <v>15197780</v>
      </c>
      <c r="E579">
        <v>1</v>
      </c>
      <c r="F579">
        <v>1</v>
      </c>
      <c r="G579">
        <v>1</v>
      </c>
      <c r="H579">
        <v>3</v>
      </c>
      <c r="I579" t="s">
        <v>1202</v>
      </c>
      <c r="J579" t="s">
        <v>1203</v>
      </c>
      <c r="K579" t="s">
        <v>1204</v>
      </c>
      <c r="L579">
        <v>1355</v>
      </c>
      <c r="N579">
        <v>1010</v>
      </c>
      <c r="O579" t="s">
        <v>593</v>
      </c>
      <c r="P579" t="s">
        <v>593</v>
      </c>
      <c r="Q579">
        <v>100</v>
      </c>
      <c r="W579">
        <v>0</v>
      </c>
      <c r="X579">
        <v>1709713925</v>
      </c>
      <c r="Y579">
        <v>8</v>
      </c>
      <c r="AA579">
        <v>50</v>
      </c>
      <c r="AB579">
        <v>0</v>
      </c>
      <c r="AC579">
        <v>0</v>
      </c>
      <c r="AD579">
        <v>0</v>
      </c>
      <c r="AE579">
        <v>50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8</v>
      </c>
      <c r="AU579" t="s">
        <v>6</v>
      </c>
      <c r="AV579">
        <v>0</v>
      </c>
      <c r="AW579">
        <v>2</v>
      </c>
      <c r="AX579">
        <v>16698117</v>
      </c>
      <c r="AY579">
        <v>1</v>
      </c>
      <c r="AZ579">
        <v>0</v>
      </c>
      <c r="BA579">
        <v>578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Y579*Source!I262</f>
        <v>2.6880000000000002</v>
      </c>
      <c r="CY579">
        <f t="shared" si="70"/>
        <v>50</v>
      </c>
      <c r="CZ579">
        <f t="shared" si="71"/>
        <v>50</v>
      </c>
      <c r="DA579">
        <f t="shared" si="72"/>
        <v>1</v>
      </c>
      <c r="DB579">
        <f t="shared" si="73"/>
        <v>400</v>
      </c>
      <c r="DC579">
        <f t="shared" si="74"/>
        <v>0</v>
      </c>
    </row>
    <row r="580" spans="1:107" x14ac:dyDescent="0.2">
      <c r="A580">
        <f>ROW(Source!A262)</f>
        <v>262</v>
      </c>
      <c r="B580">
        <v>16697018</v>
      </c>
      <c r="C580">
        <v>16698094</v>
      </c>
      <c r="D580">
        <v>15204239</v>
      </c>
      <c r="E580">
        <v>1</v>
      </c>
      <c r="F580">
        <v>1</v>
      </c>
      <c r="G580">
        <v>1</v>
      </c>
      <c r="H580">
        <v>3</v>
      </c>
      <c r="I580" t="s">
        <v>1205</v>
      </c>
      <c r="J580" t="s">
        <v>1206</v>
      </c>
      <c r="K580" t="s">
        <v>1207</v>
      </c>
      <c r="L580">
        <v>1354</v>
      </c>
      <c r="N580">
        <v>1010</v>
      </c>
      <c r="O580" t="s">
        <v>440</v>
      </c>
      <c r="P580" t="s">
        <v>440</v>
      </c>
      <c r="Q580">
        <v>1</v>
      </c>
      <c r="W580">
        <v>0</v>
      </c>
      <c r="X580">
        <v>-1018551266</v>
      </c>
      <c r="Y580">
        <v>71</v>
      </c>
      <c r="AA580">
        <v>67</v>
      </c>
      <c r="AB580">
        <v>0</v>
      </c>
      <c r="AC580">
        <v>0</v>
      </c>
      <c r="AD580">
        <v>0</v>
      </c>
      <c r="AE580">
        <v>67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71</v>
      </c>
      <c r="AU580" t="s">
        <v>6</v>
      </c>
      <c r="AV580">
        <v>0</v>
      </c>
      <c r="AW580">
        <v>2</v>
      </c>
      <c r="AX580">
        <v>16698118</v>
      </c>
      <c r="AY580">
        <v>1</v>
      </c>
      <c r="AZ580">
        <v>0</v>
      </c>
      <c r="BA580">
        <v>579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Y580*Source!I262</f>
        <v>23.856000000000002</v>
      </c>
      <c r="CY580">
        <f t="shared" si="70"/>
        <v>67</v>
      </c>
      <c r="CZ580">
        <f t="shared" si="71"/>
        <v>67</v>
      </c>
      <c r="DA580">
        <f t="shared" si="72"/>
        <v>1</v>
      </c>
      <c r="DB580">
        <f t="shared" si="73"/>
        <v>4757</v>
      </c>
      <c r="DC580">
        <f t="shared" si="74"/>
        <v>0</v>
      </c>
    </row>
    <row r="581" spans="1:107" x14ac:dyDescent="0.2">
      <c r="A581">
        <f>ROW(Source!A263)</f>
        <v>263</v>
      </c>
      <c r="B581">
        <v>16697019</v>
      </c>
      <c r="C581">
        <v>16698094</v>
      </c>
      <c r="D581">
        <v>15436014</v>
      </c>
      <c r="E581">
        <v>1</v>
      </c>
      <c r="F581">
        <v>1</v>
      </c>
      <c r="G581">
        <v>1</v>
      </c>
      <c r="H581">
        <v>1</v>
      </c>
      <c r="I581" t="s">
        <v>1148</v>
      </c>
      <c r="J581" t="s">
        <v>6</v>
      </c>
      <c r="K581" t="s">
        <v>1149</v>
      </c>
      <c r="L581">
        <v>1191</v>
      </c>
      <c r="N581">
        <v>1013</v>
      </c>
      <c r="O581" t="s">
        <v>1010</v>
      </c>
      <c r="P581" t="s">
        <v>1010</v>
      </c>
      <c r="Q581">
        <v>1</v>
      </c>
      <c r="W581">
        <v>0</v>
      </c>
      <c r="X581">
        <v>-784637506</v>
      </c>
      <c r="Y581">
        <v>171.53399999999999</v>
      </c>
      <c r="AA581">
        <v>0</v>
      </c>
      <c r="AB581">
        <v>0</v>
      </c>
      <c r="AC581">
        <v>0</v>
      </c>
      <c r="AD581">
        <v>57.33</v>
      </c>
      <c r="AE581">
        <v>0</v>
      </c>
      <c r="AF581">
        <v>0</v>
      </c>
      <c r="AG581">
        <v>0</v>
      </c>
      <c r="AH581">
        <v>8.74</v>
      </c>
      <c r="AI581">
        <v>1</v>
      </c>
      <c r="AJ581">
        <v>1</v>
      </c>
      <c r="AK581">
        <v>1</v>
      </c>
      <c r="AL581">
        <v>6.56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6</v>
      </c>
      <c r="AT581">
        <v>149.16</v>
      </c>
      <c r="AU581" t="s">
        <v>39</v>
      </c>
      <c r="AV581">
        <v>1</v>
      </c>
      <c r="AW581">
        <v>2</v>
      </c>
      <c r="AX581">
        <v>16698108</v>
      </c>
      <c r="AY581">
        <v>1</v>
      </c>
      <c r="AZ581">
        <v>0</v>
      </c>
      <c r="BA581">
        <v>580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Y581*Source!I263</f>
        <v>57.635424</v>
      </c>
      <c r="CY581">
        <f>AD581</f>
        <v>57.33</v>
      </c>
      <c r="CZ581">
        <f>AH581</f>
        <v>8.74</v>
      </c>
      <c r="DA581">
        <f>AL581</f>
        <v>6.56</v>
      </c>
      <c r="DB581">
        <f>ROUND((ROUND(AT581*CZ581,2)*1.15),2)</f>
        <v>1499.21</v>
      </c>
      <c r="DC581">
        <f>ROUND((ROUND(AT581*AG581,2)*1.15),2)</f>
        <v>0</v>
      </c>
    </row>
    <row r="582" spans="1:107" x14ac:dyDescent="0.2">
      <c r="A582">
        <f>ROW(Source!A263)</f>
        <v>263</v>
      </c>
      <c r="B582">
        <v>16697019</v>
      </c>
      <c r="C582">
        <v>16698094</v>
      </c>
      <c r="D582">
        <v>15430395</v>
      </c>
      <c r="E582">
        <v>1</v>
      </c>
      <c r="F582">
        <v>1</v>
      </c>
      <c r="G582">
        <v>1</v>
      </c>
      <c r="H582">
        <v>1</v>
      </c>
      <c r="I582" t="s">
        <v>1020</v>
      </c>
      <c r="J582" t="s">
        <v>6</v>
      </c>
      <c r="K582" t="s">
        <v>1021</v>
      </c>
      <c r="L582">
        <v>1191</v>
      </c>
      <c r="N582">
        <v>1013</v>
      </c>
      <c r="O582" t="s">
        <v>1010</v>
      </c>
      <c r="P582" t="s">
        <v>1010</v>
      </c>
      <c r="Q582">
        <v>1</v>
      </c>
      <c r="W582">
        <v>0</v>
      </c>
      <c r="X582">
        <v>-1417349443</v>
      </c>
      <c r="Y582">
        <v>4.2300000000000004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6.56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4.2300000000000004</v>
      </c>
      <c r="AU582" t="s">
        <v>6</v>
      </c>
      <c r="AV582">
        <v>2</v>
      </c>
      <c r="AW582">
        <v>2</v>
      </c>
      <c r="AX582">
        <v>16698109</v>
      </c>
      <c r="AY582">
        <v>1</v>
      </c>
      <c r="AZ582">
        <v>2048</v>
      </c>
      <c r="BA582">
        <v>581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Y582*Source!I263</f>
        <v>1.4212800000000003</v>
      </c>
      <c r="CY582">
        <f>AD582</f>
        <v>0</v>
      </c>
      <c r="CZ582">
        <f>AH582</f>
        <v>0</v>
      </c>
      <c r="DA582">
        <f>AL582</f>
        <v>1</v>
      </c>
      <c r="DB582">
        <f>ROUND(ROUND(AT582*CZ582,2),2)</f>
        <v>0</v>
      </c>
      <c r="DC582">
        <f>ROUND(ROUND(AT582*AG582,2),2)</f>
        <v>0</v>
      </c>
    </row>
    <row r="583" spans="1:107" x14ac:dyDescent="0.2">
      <c r="A583">
        <f>ROW(Source!A263)</f>
        <v>263</v>
      </c>
      <c r="B583">
        <v>16697019</v>
      </c>
      <c r="C583">
        <v>16698094</v>
      </c>
      <c r="D583">
        <v>15247974</v>
      </c>
      <c r="E583">
        <v>1</v>
      </c>
      <c r="F583">
        <v>1</v>
      </c>
      <c r="G583">
        <v>1</v>
      </c>
      <c r="H583">
        <v>2</v>
      </c>
      <c r="I583" t="s">
        <v>1022</v>
      </c>
      <c r="J583" t="s">
        <v>1023</v>
      </c>
      <c r="K583" t="s">
        <v>1024</v>
      </c>
      <c r="L583">
        <v>1368</v>
      </c>
      <c r="N583">
        <v>1011</v>
      </c>
      <c r="O583" t="s">
        <v>1014</v>
      </c>
      <c r="P583" t="s">
        <v>1014</v>
      </c>
      <c r="Q583">
        <v>1</v>
      </c>
      <c r="W583">
        <v>0</v>
      </c>
      <c r="X583">
        <v>1188625873</v>
      </c>
      <c r="Y583">
        <v>0.82500000000000007</v>
      </c>
      <c r="AA583">
        <v>0</v>
      </c>
      <c r="AB583">
        <v>205.07</v>
      </c>
      <c r="AC583">
        <v>13.5</v>
      </c>
      <c r="AD583">
        <v>0</v>
      </c>
      <c r="AE583">
        <v>0</v>
      </c>
      <c r="AF583">
        <v>31.26</v>
      </c>
      <c r="AG583">
        <v>13.5</v>
      </c>
      <c r="AH583">
        <v>0</v>
      </c>
      <c r="AI583">
        <v>1</v>
      </c>
      <c r="AJ583">
        <v>6.56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0.66</v>
      </c>
      <c r="AU583" t="s">
        <v>38</v>
      </c>
      <c r="AV583">
        <v>0</v>
      </c>
      <c r="AW583">
        <v>2</v>
      </c>
      <c r="AX583">
        <v>16698110</v>
      </c>
      <c r="AY583">
        <v>1</v>
      </c>
      <c r="AZ583">
        <v>0</v>
      </c>
      <c r="BA583">
        <v>582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Y583*Source!I263</f>
        <v>0.27720000000000006</v>
      </c>
      <c r="CY583">
        <f>AB583</f>
        <v>205.07</v>
      </c>
      <c r="CZ583">
        <f>AF583</f>
        <v>31.26</v>
      </c>
      <c r="DA583">
        <f>AJ583</f>
        <v>6.56</v>
      </c>
      <c r="DB583">
        <f>ROUND((ROUND(AT583*CZ583,2)*1.25),2)</f>
        <v>25.79</v>
      </c>
      <c r="DC583">
        <f>ROUND((ROUND(AT583*AG583,2)*1.25),2)</f>
        <v>11.14</v>
      </c>
    </row>
    <row r="584" spans="1:107" x14ac:dyDescent="0.2">
      <c r="A584">
        <f>ROW(Source!A263)</f>
        <v>263</v>
      </c>
      <c r="B584">
        <v>16697019</v>
      </c>
      <c r="C584">
        <v>16698094</v>
      </c>
      <c r="D584">
        <v>15249073</v>
      </c>
      <c r="E584">
        <v>1</v>
      </c>
      <c r="F584">
        <v>1</v>
      </c>
      <c r="G584">
        <v>1</v>
      </c>
      <c r="H584">
        <v>2</v>
      </c>
      <c r="I584" t="s">
        <v>1033</v>
      </c>
      <c r="J584" t="s">
        <v>1034</v>
      </c>
      <c r="K584" t="s">
        <v>1035</v>
      </c>
      <c r="L584">
        <v>1368</v>
      </c>
      <c r="N584">
        <v>1011</v>
      </c>
      <c r="O584" t="s">
        <v>1014</v>
      </c>
      <c r="P584" t="s">
        <v>1014</v>
      </c>
      <c r="Q584">
        <v>1</v>
      </c>
      <c r="W584">
        <v>0</v>
      </c>
      <c r="X584">
        <v>1372534845</v>
      </c>
      <c r="Y584">
        <v>4.4624999999999995</v>
      </c>
      <c r="AA584">
        <v>0</v>
      </c>
      <c r="AB584">
        <v>431.06</v>
      </c>
      <c r="AC584">
        <v>11.6</v>
      </c>
      <c r="AD584">
        <v>0</v>
      </c>
      <c r="AE584">
        <v>0</v>
      </c>
      <c r="AF584">
        <v>65.709999999999994</v>
      </c>
      <c r="AG584">
        <v>11.6</v>
      </c>
      <c r="AH584">
        <v>0</v>
      </c>
      <c r="AI584">
        <v>1</v>
      </c>
      <c r="AJ584">
        <v>6.56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6</v>
      </c>
      <c r="AT584">
        <v>3.57</v>
      </c>
      <c r="AU584" t="s">
        <v>38</v>
      </c>
      <c r="AV584">
        <v>0</v>
      </c>
      <c r="AW584">
        <v>2</v>
      </c>
      <c r="AX584">
        <v>16698111</v>
      </c>
      <c r="AY584">
        <v>1</v>
      </c>
      <c r="AZ584">
        <v>0</v>
      </c>
      <c r="BA584">
        <v>583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Y584*Source!I263</f>
        <v>1.4993999999999998</v>
      </c>
      <c r="CY584">
        <f>AB584</f>
        <v>431.06</v>
      </c>
      <c r="CZ584">
        <f>AF584</f>
        <v>65.709999999999994</v>
      </c>
      <c r="DA584">
        <f>AJ584</f>
        <v>6.56</v>
      </c>
      <c r="DB584">
        <f>ROUND((ROUND(AT584*CZ584,2)*1.25),2)</f>
        <v>293.23</v>
      </c>
      <c r="DC584">
        <f>ROUND((ROUND(AT584*AG584,2)*1.25),2)</f>
        <v>51.76</v>
      </c>
    </row>
    <row r="585" spans="1:107" x14ac:dyDescent="0.2">
      <c r="A585">
        <f>ROW(Source!A263)</f>
        <v>263</v>
      </c>
      <c r="B585">
        <v>16697019</v>
      </c>
      <c r="C585">
        <v>16698094</v>
      </c>
      <c r="D585">
        <v>15167551</v>
      </c>
      <c r="E585">
        <v>1</v>
      </c>
      <c r="F585">
        <v>1</v>
      </c>
      <c r="G585">
        <v>1</v>
      </c>
      <c r="H585">
        <v>3</v>
      </c>
      <c r="I585" t="s">
        <v>1189</v>
      </c>
      <c r="J585" t="s">
        <v>1190</v>
      </c>
      <c r="K585" t="s">
        <v>1191</v>
      </c>
      <c r="L585">
        <v>1301</v>
      </c>
      <c r="N585">
        <v>1003</v>
      </c>
      <c r="O585" t="s">
        <v>363</v>
      </c>
      <c r="P585" t="s">
        <v>363</v>
      </c>
      <c r="Q585">
        <v>1</v>
      </c>
      <c r="W585">
        <v>0</v>
      </c>
      <c r="X585">
        <v>751777312</v>
      </c>
      <c r="Y585">
        <v>253</v>
      </c>
      <c r="AA585">
        <v>41.85</v>
      </c>
      <c r="AB585">
        <v>0</v>
      </c>
      <c r="AC585">
        <v>0</v>
      </c>
      <c r="AD585">
        <v>0</v>
      </c>
      <c r="AE585">
        <v>6.38</v>
      </c>
      <c r="AF585">
        <v>0</v>
      </c>
      <c r="AG585">
        <v>0</v>
      </c>
      <c r="AH585">
        <v>0</v>
      </c>
      <c r="AI585">
        <v>6.56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253</v>
      </c>
      <c r="AU585" t="s">
        <v>6</v>
      </c>
      <c r="AV585">
        <v>0</v>
      </c>
      <c r="AW585">
        <v>2</v>
      </c>
      <c r="AX585">
        <v>16698112</v>
      </c>
      <c r="AY585">
        <v>1</v>
      </c>
      <c r="AZ585">
        <v>0</v>
      </c>
      <c r="BA585">
        <v>584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Y585*Source!I263</f>
        <v>85.00800000000001</v>
      </c>
      <c r="CY585">
        <f t="shared" ref="CY585:CY592" si="75">AA585</f>
        <v>41.85</v>
      </c>
      <c r="CZ585">
        <f t="shared" ref="CZ585:CZ592" si="76">AE585</f>
        <v>6.38</v>
      </c>
      <c r="DA585">
        <f t="shared" ref="DA585:DA592" si="77">AI585</f>
        <v>6.56</v>
      </c>
      <c r="DB585">
        <f t="shared" ref="DB585:DB592" si="78">ROUND(ROUND(AT585*CZ585,2),2)</f>
        <v>1614.14</v>
      </c>
      <c r="DC585">
        <f t="shared" ref="DC585:DC592" si="79">ROUND(ROUND(AT585*AG585,2),2)</f>
        <v>0</v>
      </c>
    </row>
    <row r="586" spans="1:107" x14ac:dyDescent="0.2">
      <c r="A586">
        <f>ROW(Source!A263)</f>
        <v>263</v>
      </c>
      <c r="B586">
        <v>16697019</v>
      </c>
      <c r="C586">
        <v>16698094</v>
      </c>
      <c r="D586">
        <v>15167552</v>
      </c>
      <c r="E586">
        <v>1</v>
      </c>
      <c r="F586">
        <v>1</v>
      </c>
      <c r="G586">
        <v>1</v>
      </c>
      <c r="H586">
        <v>3</v>
      </c>
      <c r="I586" t="s">
        <v>1192</v>
      </c>
      <c r="J586" t="s">
        <v>1193</v>
      </c>
      <c r="K586" t="s">
        <v>1194</v>
      </c>
      <c r="L586">
        <v>1301</v>
      </c>
      <c r="N586">
        <v>1003</v>
      </c>
      <c r="O586" t="s">
        <v>363</v>
      </c>
      <c r="P586" t="s">
        <v>363</v>
      </c>
      <c r="Q586">
        <v>1</v>
      </c>
      <c r="W586">
        <v>0</v>
      </c>
      <c r="X586">
        <v>1744203244</v>
      </c>
      <c r="Y586">
        <v>59</v>
      </c>
      <c r="AA586">
        <v>52.15</v>
      </c>
      <c r="AB586">
        <v>0</v>
      </c>
      <c r="AC586">
        <v>0</v>
      </c>
      <c r="AD586">
        <v>0</v>
      </c>
      <c r="AE586">
        <v>7.95</v>
      </c>
      <c r="AF586">
        <v>0</v>
      </c>
      <c r="AG586">
        <v>0</v>
      </c>
      <c r="AH586">
        <v>0</v>
      </c>
      <c r="AI586">
        <v>6.56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59</v>
      </c>
      <c r="AU586" t="s">
        <v>6</v>
      </c>
      <c r="AV586">
        <v>0</v>
      </c>
      <c r="AW586">
        <v>2</v>
      </c>
      <c r="AX586">
        <v>16698113</v>
      </c>
      <c r="AY586">
        <v>1</v>
      </c>
      <c r="AZ586">
        <v>0</v>
      </c>
      <c r="BA586">
        <v>585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Y586*Source!I263</f>
        <v>19.824000000000002</v>
      </c>
      <c r="CY586">
        <f t="shared" si="75"/>
        <v>52.15</v>
      </c>
      <c r="CZ586">
        <f t="shared" si="76"/>
        <v>7.95</v>
      </c>
      <c r="DA586">
        <f t="shared" si="77"/>
        <v>6.56</v>
      </c>
      <c r="DB586">
        <f t="shared" si="78"/>
        <v>469.05</v>
      </c>
      <c r="DC586">
        <f t="shared" si="79"/>
        <v>0</v>
      </c>
    </row>
    <row r="587" spans="1:107" x14ac:dyDescent="0.2">
      <c r="A587">
        <f>ROW(Source!A263)</f>
        <v>263</v>
      </c>
      <c r="B587">
        <v>16697019</v>
      </c>
      <c r="C587">
        <v>16698094</v>
      </c>
      <c r="D587">
        <v>15167640</v>
      </c>
      <c r="E587">
        <v>1</v>
      </c>
      <c r="F587">
        <v>1</v>
      </c>
      <c r="G587">
        <v>1</v>
      </c>
      <c r="H587">
        <v>3</v>
      </c>
      <c r="I587" t="s">
        <v>1195</v>
      </c>
      <c r="J587" t="s">
        <v>1196</v>
      </c>
      <c r="K587" t="s">
        <v>1197</v>
      </c>
      <c r="L587">
        <v>1302</v>
      </c>
      <c r="N587">
        <v>1003</v>
      </c>
      <c r="O587" t="s">
        <v>1198</v>
      </c>
      <c r="P587" t="s">
        <v>1198</v>
      </c>
      <c r="Q587">
        <v>10</v>
      </c>
      <c r="W587">
        <v>0</v>
      </c>
      <c r="X587">
        <v>-405326455</v>
      </c>
      <c r="Y587">
        <v>15.9</v>
      </c>
      <c r="AA587">
        <v>420.5</v>
      </c>
      <c r="AB587">
        <v>0</v>
      </c>
      <c r="AC587">
        <v>0</v>
      </c>
      <c r="AD587">
        <v>0</v>
      </c>
      <c r="AE587">
        <v>64.099999999999994</v>
      </c>
      <c r="AF587">
        <v>0</v>
      </c>
      <c r="AG587">
        <v>0</v>
      </c>
      <c r="AH587">
        <v>0</v>
      </c>
      <c r="AI587">
        <v>6.56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15.9</v>
      </c>
      <c r="AU587" t="s">
        <v>6</v>
      </c>
      <c r="AV587">
        <v>0</v>
      </c>
      <c r="AW587">
        <v>2</v>
      </c>
      <c r="AX587">
        <v>16698114</v>
      </c>
      <c r="AY587">
        <v>1</v>
      </c>
      <c r="AZ587">
        <v>0</v>
      </c>
      <c r="BA587">
        <v>586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Y587*Source!I263</f>
        <v>5.3424000000000005</v>
      </c>
      <c r="CY587">
        <f t="shared" si="75"/>
        <v>420.5</v>
      </c>
      <c r="CZ587">
        <f t="shared" si="76"/>
        <v>64.099999999999994</v>
      </c>
      <c r="DA587">
        <f t="shared" si="77"/>
        <v>6.56</v>
      </c>
      <c r="DB587">
        <f t="shared" si="78"/>
        <v>1019.19</v>
      </c>
      <c r="DC587">
        <f t="shared" si="79"/>
        <v>0</v>
      </c>
    </row>
    <row r="588" spans="1:107" x14ac:dyDescent="0.2">
      <c r="A588">
        <f>ROW(Source!A263)</f>
        <v>263</v>
      </c>
      <c r="B588">
        <v>16697019</v>
      </c>
      <c r="C588">
        <v>16698094</v>
      </c>
      <c r="D588">
        <v>15170065</v>
      </c>
      <c r="E588">
        <v>1</v>
      </c>
      <c r="F588">
        <v>1</v>
      </c>
      <c r="G588">
        <v>1</v>
      </c>
      <c r="H588">
        <v>3</v>
      </c>
      <c r="I588" t="s">
        <v>1199</v>
      </c>
      <c r="J588" t="s">
        <v>1200</v>
      </c>
      <c r="K588" t="s">
        <v>1201</v>
      </c>
      <c r="L588">
        <v>1358</v>
      </c>
      <c r="N588">
        <v>1010</v>
      </c>
      <c r="O588" t="s">
        <v>598</v>
      </c>
      <c r="P588" t="s">
        <v>598</v>
      </c>
      <c r="Q588">
        <v>10</v>
      </c>
      <c r="W588">
        <v>0</v>
      </c>
      <c r="X588">
        <v>-858120743</v>
      </c>
      <c r="Y588">
        <v>41.2</v>
      </c>
      <c r="AA588">
        <v>46.12</v>
      </c>
      <c r="AB588">
        <v>0</v>
      </c>
      <c r="AC588">
        <v>0</v>
      </c>
      <c r="AD588">
        <v>0</v>
      </c>
      <c r="AE588">
        <v>7.03</v>
      </c>
      <c r="AF588">
        <v>0</v>
      </c>
      <c r="AG588">
        <v>0</v>
      </c>
      <c r="AH588">
        <v>0</v>
      </c>
      <c r="AI588">
        <v>6.56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41.2</v>
      </c>
      <c r="AU588" t="s">
        <v>6</v>
      </c>
      <c r="AV588">
        <v>0</v>
      </c>
      <c r="AW588">
        <v>2</v>
      </c>
      <c r="AX588">
        <v>16698115</v>
      </c>
      <c r="AY588">
        <v>1</v>
      </c>
      <c r="AZ588">
        <v>0</v>
      </c>
      <c r="BA588">
        <v>587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Y588*Source!I263</f>
        <v>13.843200000000001</v>
      </c>
      <c r="CY588">
        <f t="shared" si="75"/>
        <v>46.12</v>
      </c>
      <c r="CZ588">
        <f t="shared" si="76"/>
        <v>7.03</v>
      </c>
      <c r="DA588">
        <f t="shared" si="77"/>
        <v>6.56</v>
      </c>
      <c r="DB588">
        <f t="shared" si="78"/>
        <v>289.64</v>
      </c>
      <c r="DC588">
        <f t="shared" si="79"/>
        <v>0</v>
      </c>
    </row>
    <row r="589" spans="1:107" x14ac:dyDescent="0.2">
      <c r="A589">
        <f>ROW(Source!A263)</f>
        <v>263</v>
      </c>
      <c r="B589">
        <v>16697019</v>
      </c>
      <c r="C589">
        <v>16698094</v>
      </c>
      <c r="D589">
        <v>15189884</v>
      </c>
      <c r="E589">
        <v>1</v>
      </c>
      <c r="F589">
        <v>1</v>
      </c>
      <c r="G589">
        <v>1</v>
      </c>
      <c r="H589">
        <v>3</v>
      </c>
      <c r="I589" t="s">
        <v>483</v>
      </c>
      <c r="J589" t="s">
        <v>485</v>
      </c>
      <c r="K589" t="s">
        <v>484</v>
      </c>
      <c r="L589">
        <v>1327</v>
      </c>
      <c r="N589">
        <v>1005</v>
      </c>
      <c r="O589" t="s">
        <v>36</v>
      </c>
      <c r="P589" t="s">
        <v>36</v>
      </c>
      <c r="Q589">
        <v>1</v>
      </c>
      <c r="W589">
        <v>0</v>
      </c>
      <c r="X589">
        <v>-583686985</v>
      </c>
      <c r="Y589">
        <v>23.333333</v>
      </c>
      <c r="AA589">
        <v>710.25</v>
      </c>
      <c r="AB589">
        <v>0</v>
      </c>
      <c r="AC589">
        <v>0</v>
      </c>
      <c r="AD589">
        <v>0</v>
      </c>
      <c r="AE589">
        <v>108.27</v>
      </c>
      <c r="AF589">
        <v>0</v>
      </c>
      <c r="AG589">
        <v>0</v>
      </c>
      <c r="AH589">
        <v>0</v>
      </c>
      <c r="AI589">
        <v>6.56</v>
      </c>
      <c r="AJ589">
        <v>1</v>
      </c>
      <c r="AK589">
        <v>1</v>
      </c>
      <c r="AL589">
        <v>1</v>
      </c>
      <c r="AN589">
        <v>0</v>
      </c>
      <c r="AO589">
        <v>0</v>
      </c>
      <c r="AP589">
        <v>0</v>
      </c>
      <c r="AQ589">
        <v>0</v>
      </c>
      <c r="AR589">
        <v>0</v>
      </c>
      <c r="AS589" t="s">
        <v>6</v>
      </c>
      <c r="AT589">
        <v>23.333333</v>
      </c>
      <c r="AU589" t="s">
        <v>6</v>
      </c>
      <c r="AV589">
        <v>0</v>
      </c>
      <c r="AW589">
        <v>1</v>
      </c>
      <c r="AX589">
        <v>-1</v>
      </c>
      <c r="AY589">
        <v>0</v>
      </c>
      <c r="AZ589">
        <v>0</v>
      </c>
      <c r="BA589" t="s">
        <v>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Y589*Source!I263</f>
        <v>7.8399998880000004</v>
      </c>
      <c r="CY589">
        <f t="shared" si="75"/>
        <v>710.25</v>
      </c>
      <c r="CZ589">
        <f t="shared" si="76"/>
        <v>108.27</v>
      </c>
      <c r="DA589">
        <f t="shared" si="77"/>
        <v>6.56</v>
      </c>
      <c r="DB589">
        <f t="shared" si="78"/>
        <v>2526.3000000000002</v>
      </c>
      <c r="DC589">
        <f t="shared" si="79"/>
        <v>0</v>
      </c>
    </row>
    <row r="590" spans="1:107" x14ac:dyDescent="0.2">
      <c r="A590">
        <f>ROW(Source!A263)</f>
        <v>263</v>
      </c>
      <c r="B590">
        <v>16697019</v>
      </c>
      <c r="C590">
        <v>16698094</v>
      </c>
      <c r="D590">
        <v>15197541</v>
      </c>
      <c r="E590">
        <v>1</v>
      </c>
      <c r="F590">
        <v>1</v>
      </c>
      <c r="G590">
        <v>1</v>
      </c>
      <c r="H590">
        <v>3</v>
      </c>
      <c r="I590" t="s">
        <v>479</v>
      </c>
      <c r="J590" t="s">
        <v>481</v>
      </c>
      <c r="K590" t="s">
        <v>480</v>
      </c>
      <c r="L590">
        <v>1327</v>
      </c>
      <c r="N590">
        <v>1005</v>
      </c>
      <c r="O590" t="s">
        <v>36</v>
      </c>
      <c r="P590" t="s">
        <v>36</v>
      </c>
      <c r="Q590">
        <v>1</v>
      </c>
      <c r="W590">
        <v>0</v>
      </c>
      <c r="X590">
        <v>603328333</v>
      </c>
      <c r="Y590">
        <v>100</v>
      </c>
      <c r="AA590">
        <v>8747.17</v>
      </c>
      <c r="AB590">
        <v>0</v>
      </c>
      <c r="AC590">
        <v>0</v>
      </c>
      <c r="AD590">
        <v>0</v>
      </c>
      <c r="AE590">
        <v>1333.41</v>
      </c>
      <c r="AF590">
        <v>0</v>
      </c>
      <c r="AG590">
        <v>0</v>
      </c>
      <c r="AH590">
        <v>0</v>
      </c>
      <c r="AI590">
        <v>6.56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6</v>
      </c>
      <c r="AT590">
        <v>100</v>
      </c>
      <c r="AU590" t="s">
        <v>6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Y590*Source!I263</f>
        <v>33.6</v>
      </c>
      <c r="CY590">
        <f t="shared" si="75"/>
        <v>8747.17</v>
      </c>
      <c r="CZ590">
        <f t="shared" si="76"/>
        <v>1333.41</v>
      </c>
      <c r="DA590">
        <f t="shared" si="77"/>
        <v>6.56</v>
      </c>
      <c r="DB590">
        <f t="shared" si="78"/>
        <v>133341</v>
      </c>
      <c r="DC590">
        <f t="shared" si="79"/>
        <v>0</v>
      </c>
    </row>
    <row r="591" spans="1:107" x14ac:dyDescent="0.2">
      <c r="A591">
        <f>ROW(Source!A263)</f>
        <v>263</v>
      </c>
      <c r="B591">
        <v>16697019</v>
      </c>
      <c r="C591">
        <v>16698094</v>
      </c>
      <c r="D591">
        <v>15197780</v>
      </c>
      <c r="E591">
        <v>1</v>
      </c>
      <c r="F591">
        <v>1</v>
      </c>
      <c r="G591">
        <v>1</v>
      </c>
      <c r="H591">
        <v>3</v>
      </c>
      <c r="I591" t="s">
        <v>1202</v>
      </c>
      <c r="J591" t="s">
        <v>1203</v>
      </c>
      <c r="K591" t="s">
        <v>1204</v>
      </c>
      <c r="L591">
        <v>1355</v>
      </c>
      <c r="N591">
        <v>1010</v>
      </c>
      <c r="O591" t="s">
        <v>593</v>
      </c>
      <c r="P591" t="s">
        <v>593</v>
      </c>
      <c r="Q591">
        <v>100</v>
      </c>
      <c r="W591">
        <v>0</v>
      </c>
      <c r="X591">
        <v>1709713925</v>
      </c>
      <c r="Y591">
        <v>8</v>
      </c>
      <c r="AA591">
        <v>328</v>
      </c>
      <c r="AB591">
        <v>0</v>
      </c>
      <c r="AC591">
        <v>0</v>
      </c>
      <c r="AD591">
        <v>0</v>
      </c>
      <c r="AE591">
        <v>50</v>
      </c>
      <c r="AF591">
        <v>0</v>
      </c>
      <c r="AG591">
        <v>0</v>
      </c>
      <c r="AH591">
        <v>0</v>
      </c>
      <c r="AI591">
        <v>6.56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8</v>
      </c>
      <c r="AU591" t="s">
        <v>6</v>
      </c>
      <c r="AV591">
        <v>0</v>
      </c>
      <c r="AW591">
        <v>2</v>
      </c>
      <c r="AX591">
        <v>16698117</v>
      </c>
      <c r="AY591">
        <v>1</v>
      </c>
      <c r="AZ591">
        <v>0</v>
      </c>
      <c r="BA591">
        <v>589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Y591*Source!I263</f>
        <v>2.6880000000000002</v>
      </c>
      <c r="CY591">
        <f t="shared" si="75"/>
        <v>328</v>
      </c>
      <c r="CZ591">
        <f t="shared" si="76"/>
        <v>50</v>
      </c>
      <c r="DA591">
        <f t="shared" si="77"/>
        <v>6.56</v>
      </c>
      <c r="DB591">
        <f t="shared" si="78"/>
        <v>400</v>
      </c>
      <c r="DC591">
        <f t="shared" si="79"/>
        <v>0</v>
      </c>
    </row>
    <row r="592" spans="1:107" x14ac:dyDescent="0.2">
      <c r="A592">
        <f>ROW(Source!A263)</f>
        <v>263</v>
      </c>
      <c r="B592">
        <v>16697019</v>
      </c>
      <c r="C592">
        <v>16698094</v>
      </c>
      <c r="D592">
        <v>15204239</v>
      </c>
      <c r="E592">
        <v>1</v>
      </c>
      <c r="F592">
        <v>1</v>
      </c>
      <c r="G592">
        <v>1</v>
      </c>
      <c r="H592">
        <v>3</v>
      </c>
      <c r="I592" t="s">
        <v>1205</v>
      </c>
      <c r="J592" t="s">
        <v>1206</v>
      </c>
      <c r="K592" t="s">
        <v>1207</v>
      </c>
      <c r="L592">
        <v>1354</v>
      </c>
      <c r="N592">
        <v>1010</v>
      </c>
      <c r="O592" t="s">
        <v>440</v>
      </c>
      <c r="P592" t="s">
        <v>440</v>
      </c>
      <c r="Q592">
        <v>1</v>
      </c>
      <c r="W592">
        <v>0</v>
      </c>
      <c r="X592">
        <v>-1018551266</v>
      </c>
      <c r="Y592">
        <v>71</v>
      </c>
      <c r="AA592">
        <v>439.52</v>
      </c>
      <c r="AB592">
        <v>0</v>
      </c>
      <c r="AC592">
        <v>0</v>
      </c>
      <c r="AD592">
        <v>0</v>
      </c>
      <c r="AE592">
        <v>67</v>
      </c>
      <c r="AF592">
        <v>0</v>
      </c>
      <c r="AG592">
        <v>0</v>
      </c>
      <c r="AH592">
        <v>0</v>
      </c>
      <c r="AI592">
        <v>6.56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71</v>
      </c>
      <c r="AU592" t="s">
        <v>6</v>
      </c>
      <c r="AV592">
        <v>0</v>
      </c>
      <c r="AW592">
        <v>2</v>
      </c>
      <c r="AX592">
        <v>16698118</v>
      </c>
      <c r="AY592">
        <v>1</v>
      </c>
      <c r="AZ592">
        <v>0</v>
      </c>
      <c r="BA592">
        <v>590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Y592*Source!I263</f>
        <v>23.856000000000002</v>
      </c>
      <c r="CY592">
        <f t="shared" si="75"/>
        <v>439.52</v>
      </c>
      <c r="CZ592">
        <f t="shared" si="76"/>
        <v>67</v>
      </c>
      <c r="DA592">
        <f t="shared" si="77"/>
        <v>6.56</v>
      </c>
      <c r="DB592">
        <f t="shared" si="78"/>
        <v>4757</v>
      </c>
      <c r="DC592">
        <f t="shared" si="79"/>
        <v>0</v>
      </c>
    </row>
    <row r="593" spans="1:107" x14ac:dyDescent="0.2">
      <c r="A593">
        <f>ROW(Source!A268)</f>
        <v>268</v>
      </c>
      <c r="B593">
        <v>16697018</v>
      </c>
      <c r="C593">
        <v>16698121</v>
      </c>
      <c r="D593">
        <v>15436014</v>
      </c>
      <c r="E593">
        <v>1</v>
      </c>
      <c r="F593">
        <v>1</v>
      </c>
      <c r="G593">
        <v>1</v>
      </c>
      <c r="H593">
        <v>1</v>
      </c>
      <c r="I593" t="s">
        <v>1148</v>
      </c>
      <c r="J593" t="s">
        <v>6</v>
      </c>
      <c r="K593" t="s">
        <v>1149</v>
      </c>
      <c r="L593">
        <v>1191</v>
      </c>
      <c r="N593">
        <v>1013</v>
      </c>
      <c r="O593" t="s">
        <v>1010</v>
      </c>
      <c r="P593" t="s">
        <v>1010</v>
      </c>
      <c r="Q593">
        <v>1</v>
      </c>
      <c r="W593">
        <v>0</v>
      </c>
      <c r="X593">
        <v>-784637506</v>
      </c>
      <c r="Y593">
        <v>185.52950000000001</v>
      </c>
      <c r="AA593">
        <v>0</v>
      </c>
      <c r="AB593">
        <v>0</v>
      </c>
      <c r="AC593">
        <v>0</v>
      </c>
      <c r="AD593">
        <v>8.74</v>
      </c>
      <c r="AE593">
        <v>0</v>
      </c>
      <c r="AF593">
        <v>0</v>
      </c>
      <c r="AG593">
        <v>0</v>
      </c>
      <c r="AH593">
        <v>8.74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161.33000000000001</v>
      </c>
      <c r="AU593" t="s">
        <v>39</v>
      </c>
      <c r="AV593">
        <v>1</v>
      </c>
      <c r="AW593">
        <v>2</v>
      </c>
      <c r="AX593">
        <v>16698135</v>
      </c>
      <c r="AY593">
        <v>1</v>
      </c>
      <c r="AZ593">
        <v>0</v>
      </c>
      <c r="BA593">
        <v>591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Y593*Source!I268</f>
        <v>9.3506868000000001</v>
      </c>
      <c r="CY593">
        <f>AD593</f>
        <v>8.74</v>
      </c>
      <c r="CZ593">
        <f>AH593</f>
        <v>8.74</v>
      </c>
      <c r="DA593">
        <f>AL593</f>
        <v>1</v>
      </c>
      <c r="DB593">
        <f>ROUND((ROUND(AT593*CZ593,2)*1.15),2)</f>
        <v>1621.52</v>
      </c>
      <c r="DC593">
        <f>ROUND((ROUND(AT593*AG593,2)*1.15),2)</f>
        <v>0</v>
      </c>
    </row>
    <row r="594" spans="1:107" x14ac:dyDescent="0.2">
      <c r="A594">
        <f>ROW(Source!A268)</f>
        <v>268</v>
      </c>
      <c r="B594">
        <v>16697018</v>
      </c>
      <c r="C594">
        <v>16698121</v>
      </c>
      <c r="D594">
        <v>15430395</v>
      </c>
      <c r="E594">
        <v>1</v>
      </c>
      <c r="F594">
        <v>1</v>
      </c>
      <c r="G594">
        <v>1</v>
      </c>
      <c r="H594">
        <v>1</v>
      </c>
      <c r="I594" t="s">
        <v>1020</v>
      </c>
      <c r="J594" t="s">
        <v>6</v>
      </c>
      <c r="K594" t="s">
        <v>1021</v>
      </c>
      <c r="L594">
        <v>1191</v>
      </c>
      <c r="N594">
        <v>1013</v>
      </c>
      <c r="O594" t="s">
        <v>1010</v>
      </c>
      <c r="P594" t="s">
        <v>1010</v>
      </c>
      <c r="Q594">
        <v>1</v>
      </c>
      <c r="W594">
        <v>0</v>
      </c>
      <c r="X594">
        <v>-1417349443</v>
      </c>
      <c r="Y594">
        <v>4.2300000000000004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4.2300000000000004</v>
      </c>
      <c r="AU594" t="s">
        <v>6</v>
      </c>
      <c r="AV594">
        <v>2</v>
      </c>
      <c r="AW594">
        <v>2</v>
      </c>
      <c r="AX594">
        <v>16698136</v>
      </c>
      <c r="AY594">
        <v>1</v>
      </c>
      <c r="AZ594">
        <v>2048</v>
      </c>
      <c r="BA594">
        <v>592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Y594*Source!I268</f>
        <v>0.21319200000000002</v>
      </c>
      <c r="CY594">
        <f>AD594</f>
        <v>0</v>
      </c>
      <c r="CZ594">
        <f>AH594</f>
        <v>0</v>
      </c>
      <c r="DA594">
        <f>AL594</f>
        <v>1</v>
      </c>
      <c r="DB594">
        <f>ROUND(ROUND(AT594*CZ594,2),2)</f>
        <v>0</v>
      </c>
      <c r="DC594">
        <f>ROUND(ROUND(AT594*AG594,2),2)</f>
        <v>0</v>
      </c>
    </row>
    <row r="595" spans="1:107" x14ac:dyDescent="0.2">
      <c r="A595">
        <f>ROW(Source!A268)</f>
        <v>268</v>
      </c>
      <c r="B595">
        <v>16697018</v>
      </c>
      <c r="C595">
        <v>16698121</v>
      </c>
      <c r="D595">
        <v>15247974</v>
      </c>
      <c r="E595">
        <v>1</v>
      </c>
      <c r="F595">
        <v>1</v>
      </c>
      <c r="G595">
        <v>1</v>
      </c>
      <c r="H595">
        <v>2</v>
      </c>
      <c r="I595" t="s">
        <v>1022</v>
      </c>
      <c r="J595" t="s">
        <v>1023</v>
      </c>
      <c r="K595" t="s">
        <v>1024</v>
      </c>
      <c r="L595">
        <v>1368</v>
      </c>
      <c r="N595">
        <v>1011</v>
      </c>
      <c r="O595" t="s">
        <v>1014</v>
      </c>
      <c r="P595" t="s">
        <v>1014</v>
      </c>
      <c r="Q595">
        <v>1</v>
      </c>
      <c r="W595">
        <v>0</v>
      </c>
      <c r="X595">
        <v>1188625873</v>
      </c>
      <c r="Y595">
        <v>0.82500000000000007</v>
      </c>
      <c r="AA595">
        <v>0</v>
      </c>
      <c r="AB595">
        <v>31.26</v>
      </c>
      <c r="AC595">
        <v>13.5</v>
      </c>
      <c r="AD595">
        <v>0</v>
      </c>
      <c r="AE595">
        <v>0</v>
      </c>
      <c r="AF595">
        <v>31.26</v>
      </c>
      <c r="AG595">
        <v>13.5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0.66</v>
      </c>
      <c r="AU595" t="s">
        <v>38</v>
      </c>
      <c r="AV595">
        <v>0</v>
      </c>
      <c r="AW595">
        <v>2</v>
      </c>
      <c r="AX595">
        <v>16698137</v>
      </c>
      <c r="AY595">
        <v>1</v>
      </c>
      <c r="AZ595">
        <v>0</v>
      </c>
      <c r="BA595">
        <v>593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Y595*Source!I268</f>
        <v>4.1580000000000006E-2</v>
      </c>
      <c r="CY595">
        <f>AB595</f>
        <v>31.26</v>
      </c>
      <c r="CZ595">
        <f>AF595</f>
        <v>31.26</v>
      </c>
      <c r="DA595">
        <f>AJ595</f>
        <v>1</v>
      </c>
      <c r="DB595">
        <f>ROUND((ROUND(AT595*CZ595,2)*1.25),2)</f>
        <v>25.79</v>
      </c>
      <c r="DC595">
        <f>ROUND((ROUND(AT595*AG595,2)*1.25),2)</f>
        <v>11.14</v>
      </c>
    </row>
    <row r="596" spans="1:107" x14ac:dyDescent="0.2">
      <c r="A596">
        <f>ROW(Source!A268)</f>
        <v>268</v>
      </c>
      <c r="B596">
        <v>16697018</v>
      </c>
      <c r="C596">
        <v>16698121</v>
      </c>
      <c r="D596">
        <v>15249073</v>
      </c>
      <c r="E596">
        <v>1</v>
      </c>
      <c r="F596">
        <v>1</v>
      </c>
      <c r="G596">
        <v>1</v>
      </c>
      <c r="H596">
        <v>2</v>
      </c>
      <c r="I596" t="s">
        <v>1033</v>
      </c>
      <c r="J596" t="s">
        <v>1034</v>
      </c>
      <c r="K596" t="s">
        <v>1035</v>
      </c>
      <c r="L596">
        <v>1368</v>
      </c>
      <c r="N596">
        <v>1011</v>
      </c>
      <c r="O596" t="s">
        <v>1014</v>
      </c>
      <c r="P596" t="s">
        <v>1014</v>
      </c>
      <c r="Q596">
        <v>1</v>
      </c>
      <c r="W596">
        <v>0</v>
      </c>
      <c r="X596">
        <v>1372534845</v>
      </c>
      <c r="Y596">
        <v>4.4624999999999995</v>
      </c>
      <c r="AA596">
        <v>0</v>
      </c>
      <c r="AB596">
        <v>65.709999999999994</v>
      </c>
      <c r="AC596">
        <v>11.6</v>
      </c>
      <c r="AD596">
        <v>0</v>
      </c>
      <c r="AE596">
        <v>0</v>
      </c>
      <c r="AF596">
        <v>65.709999999999994</v>
      </c>
      <c r="AG596">
        <v>11.6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</v>
      </c>
      <c r="AT596">
        <v>3.57</v>
      </c>
      <c r="AU596" t="s">
        <v>38</v>
      </c>
      <c r="AV596">
        <v>0</v>
      </c>
      <c r="AW596">
        <v>2</v>
      </c>
      <c r="AX596">
        <v>16698138</v>
      </c>
      <c r="AY596">
        <v>1</v>
      </c>
      <c r="AZ596">
        <v>0</v>
      </c>
      <c r="BA596">
        <v>594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Y596*Source!I268</f>
        <v>0.22490999999999997</v>
      </c>
      <c r="CY596">
        <f>AB596</f>
        <v>65.709999999999994</v>
      </c>
      <c r="CZ596">
        <f>AF596</f>
        <v>65.709999999999994</v>
      </c>
      <c r="DA596">
        <f>AJ596</f>
        <v>1</v>
      </c>
      <c r="DB596">
        <f>ROUND((ROUND(AT596*CZ596,2)*1.25),2)</f>
        <v>293.23</v>
      </c>
      <c r="DC596">
        <f>ROUND((ROUND(AT596*AG596,2)*1.25),2)</f>
        <v>51.76</v>
      </c>
    </row>
    <row r="597" spans="1:107" x14ac:dyDescent="0.2">
      <c r="A597">
        <f>ROW(Source!A268)</f>
        <v>268</v>
      </c>
      <c r="B597">
        <v>16697018</v>
      </c>
      <c r="C597">
        <v>16698121</v>
      </c>
      <c r="D597">
        <v>15167551</v>
      </c>
      <c r="E597">
        <v>1</v>
      </c>
      <c r="F597">
        <v>1</v>
      </c>
      <c r="G597">
        <v>1</v>
      </c>
      <c r="H597">
        <v>3</v>
      </c>
      <c r="I597" t="s">
        <v>1189</v>
      </c>
      <c r="J597" t="s">
        <v>1190</v>
      </c>
      <c r="K597" t="s">
        <v>1191</v>
      </c>
      <c r="L597">
        <v>1301</v>
      </c>
      <c r="N597">
        <v>1003</v>
      </c>
      <c r="O597" t="s">
        <v>363</v>
      </c>
      <c r="P597" t="s">
        <v>363</v>
      </c>
      <c r="Q597">
        <v>1</v>
      </c>
      <c r="W597">
        <v>0</v>
      </c>
      <c r="X597">
        <v>751777312</v>
      </c>
      <c r="Y597">
        <v>323</v>
      </c>
      <c r="AA597">
        <v>6.38</v>
      </c>
      <c r="AB597">
        <v>0</v>
      </c>
      <c r="AC597">
        <v>0</v>
      </c>
      <c r="AD597">
        <v>0</v>
      </c>
      <c r="AE597">
        <v>6.38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323</v>
      </c>
      <c r="AU597" t="s">
        <v>6</v>
      </c>
      <c r="AV597">
        <v>0</v>
      </c>
      <c r="AW597">
        <v>2</v>
      </c>
      <c r="AX597">
        <v>16698139</v>
      </c>
      <c r="AY597">
        <v>1</v>
      </c>
      <c r="AZ597">
        <v>0</v>
      </c>
      <c r="BA597">
        <v>595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Y597*Source!I268</f>
        <v>16.279199999999999</v>
      </c>
      <c r="CY597">
        <f t="shared" ref="CY597:CY604" si="80">AA597</f>
        <v>6.38</v>
      </c>
      <c r="CZ597">
        <f t="shared" ref="CZ597:CZ604" si="81">AE597</f>
        <v>6.38</v>
      </c>
      <c r="DA597">
        <f t="shared" ref="DA597:DA604" si="82">AI597</f>
        <v>1</v>
      </c>
      <c r="DB597">
        <f t="shared" ref="DB597:DB604" si="83">ROUND(ROUND(AT597*CZ597,2),2)</f>
        <v>2060.7399999999998</v>
      </c>
      <c r="DC597">
        <f t="shared" ref="DC597:DC604" si="84">ROUND(ROUND(AT597*AG597,2),2)</f>
        <v>0</v>
      </c>
    </row>
    <row r="598" spans="1:107" x14ac:dyDescent="0.2">
      <c r="A598">
        <f>ROW(Source!A268)</f>
        <v>268</v>
      </c>
      <c r="B598">
        <v>16697018</v>
      </c>
      <c r="C598">
        <v>16698121</v>
      </c>
      <c r="D598">
        <v>15167552</v>
      </c>
      <c r="E598">
        <v>1</v>
      </c>
      <c r="F598">
        <v>1</v>
      </c>
      <c r="G598">
        <v>1</v>
      </c>
      <c r="H598">
        <v>3</v>
      </c>
      <c r="I598" t="s">
        <v>1192</v>
      </c>
      <c r="J598" t="s">
        <v>1193</v>
      </c>
      <c r="K598" t="s">
        <v>1194</v>
      </c>
      <c r="L598">
        <v>1301</v>
      </c>
      <c r="N598">
        <v>1003</v>
      </c>
      <c r="O598" t="s">
        <v>363</v>
      </c>
      <c r="P598" t="s">
        <v>363</v>
      </c>
      <c r="Q598">
        <v>1</v>
      </c>
      <c r="W598">
        <v>0</v>
      </c>
      <c r="X598">
        <v>1744203244</v>
      </c>
      <c r="Y598">
        <v>67</v>
      </c>
      <c r="AA598">
        <v>7.95</v>
      </c>
      <c r="AB598">
        <v>0</v>
      </c>
      <c r="AC598">
        <v>0</v>
      </c>
      <c r="AD598">
        <v>0</v>
      </c>
      <c r="AE598">
        <v>7.95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67</v>
      </c>
      <c r="AU598" t="s">
        <v>6</v>
      </c>
      <c r="AV598">
        <v>0</v>
      </c>
      <c r="AW598">
        <v>2</v>
      </c>
      <c r="AX598">
        <v>16698140</v>
      </c>
      <c r="AY598">
        <v>1</v>
      </c>
      <c r="AZ598">
        <v>0</v>
      </c>
      <c r="BA598">
        <v>596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Y598*Source!I268</f>
        <v>3.3768000000000002</v>
      </c>
      <c r="CY598">
        <f t="shared" si="80"/>
        <v>7.95</v>
      </c>
      <c r="CZ598">
        <f t="shared" si="81"/>
        <v>7.95</v>
      </c>
      <c r="DA598">
        <f t="shared" si="82"/>
        <v>1</v>
      </c>
      <c r="DB598">
        <f t="shared" si="83"/>
        <v>532.65</v>
      </c>
      <c r="DC598">
        <f t="shared" si="84"/>
        <v>0</v>
      </c>
    </row>
    <row r="599" spans="1:107" x14ac:dyDescent="0.2">
      <c r="A599">
        <f>ROW(Source!A268)</f>
        <v>268</v>
      </c>
      <c r="B599">
        <v>16697018</v>
      </c>
      <c r="C599">
        <v>16698121</v>
      </c>
      <c r="D599">
        <v>15167640</v>
      </c>
      <c r="E599">
        <v>1</v>
      </c>
      <c r="F599">
        <v>1</v>
      </c>
      <c r="G599">
        <v>1</v>
      </c>
      <c r="H599">
        <v>3</v>
      </c>
      <c r="I599" t="s">
        <v>1195</v>
      </c>
      <c r="J599" t="s">
        <v>1196</v>
      </c>
      <c r="K599" t="s">
        <v>1197</v>
      </c>
      <c r="L599">
        <v>1302</v>
      </c>
      <c r="N599">
        <v>1003</v>
      </c>
      <c r="O599" t="s">
        <v>1198</v>
      </c>
      <c r="P599" t="s">
        <v>1198</v>
      </c>
      <c r="Q599">
        <v>10</v>
      </c>
      <c r="W599">
        <v>0</v>
      </c>
      <c r="X599">
        <v>-405326455</v>
      </c>
      <c r="Y599">
        <v>20</v>
      </c>
      <c r="AA599">
        <v>64.099999999999994</v>
      </c>
      <c r="AB599">
        <v>0</v>
      </c>
      <c r="AC599">
        <v>0</v>
      </c>
      <c r="AD599">
        <v>0</v>
      </c>
      <c r="AE599">
        <v>64.099999999999994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20</v>
      </c>
      <c r="AU599" t="s">
        <v>6</v>
      </c>
      <c r="AV599">
        <v>0</v>
      </c>
      <c r="AW599">
        <v>2</v>
      </c>
      <c r="AX599">
        <v>16698141</v>
      </c>
      <c r="AY599">
        <v>1</v>
      </c>
      <c r="AZ599">
        <v>0</v>
      </c>
      <c r="BA599">
        <v>597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Y599*Source!I268</f>
        <v>1.008</v>
      </c>
      <c r="CY599">
        <f t="shared" si="80"/>
        <v>64.099999999999994</v>
      </c>
      <c r="CZ599">
        <f t="shared" si="81"/>
        <v>64.099999999999994</v>
      </c>
      <c r="DA599">
        <f t="shared" si="82"/>
        <v>1</v>
      </c>
      <c r="DB599">
        <f t="shared" si="83"/>
        <v>1282</v>
      </c>
      <c r="DC599">
        <f t="shared" si="84"/>
        <v>0</v>
      </c>
    </row>
    <row r="600" spans="1:107" x14ac:dyDescent="0.2">
      <c r="A600">
        <f>ROW(Source!A268)</f>
        <v>268</v>
      </c>
      <c r="B600">
        <v>16697018</v>
      </c>
      <c r="C600">
        <v>16698121</v>
      </c>
      <c r="D600">
        <v>15170065</v>
      </c>
      <c r="E600">
        <v>1</v>
      </c>
      <c r="F600">
        <v>1</v>
      </c>
      <c r="G600">
        <v>1</v>
      </c>
      <c r="H600">
        <v>3</v>
      </c>
      <c r="I600" t="s">
        <v>1199</v>
      </c>
      <c r="J600" t="s">
        <v>1200</v>
      </c>
      <c r="K600" t="s">
        <v>1201</v>
      </c>
      <c r="L600">
        <v>1358</v>
      </c>
      <c r="N600">
        <v>1010</v>
      </c>
      <c r="O600" t="s">
        <v>598</v>
      </c>
      <c r="P600" t="s">
        <v>598</v>
      </c>
      <c r="Q600">
        <v>10</v>
      </c>
      <c r="W600">
        <v>0</v>
      </c>
      <c r="X600">
        <v>-858120743</v>
      </c>
      <c r="Y600">
        <v>47.6</v>
      </c>
      <c r="AA600">
        <v>7.03</v>
      </c>
      <c r="AB600">
        <v>0</v>
      </c>
      <c r="AC600">
        <v>0</v>
      </c>
      <c r="AD600">
        <v>0</v>
      </c>
      <c r="AE600">
        <v>7.03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47.6</v>
      </c>
      <c r="AU600" t="s">
        <v>6</v>
      </c>
      <c r="AV600">
        <v>0</v>
      </c>
      <c r="AW600">
        <v>2</v>
      </c>
      <c r="AX600">
        <v>16698142</v>
      </c>
      <c r="AY600">
        <v>1</v>
      </c>
      <c r="AZ600">
        <v>0</v>
      </c>
      <c r="BA600">
        <v>598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Y600*Source!I268</f>
        <v>2.3990400000000003</v>
      </c>
      <c r="CY600">
        <f t="shared" si="80"/>
        <v>7.03</v>
      </c>
      <c r="CZ600">
        <f t="shared" si="81"/>
        <v>7.03</v>
      </c>
      <c r="DA600">
        <f t="shared" si="82"/>
        <v>1</v>
      </c>
      <c r="DB600">
        <f t="shared" si="83"/>
        <v>334.63</v>
      </c>
      <c r="DC600">
        <f t="shared" si="84"/>
        <v>0</v>
      </c>
    </row>
    <row r="601" spans="1:107" x14ac:dyDescent="0.2">
      <c r="A601">
        <f>ROW(Source!A268)</f>
        <v>268</v>
      </c>
      <c r="B601">
        <v>16697018</v>
      </c>
      <c r="C601">
        <v>16698121</v>
      </c>
      <c r="D601">
        <v>15189884</v>
      </c>
      <c r="E601">
        <v>1</v>
      </c>
      <c r="F601">
        <v>1</v>
      </c>
      <c r="G601">
        <v>1</v>
      </c>
      <c r="H601">
        <v>3</v>
      </c>
      <c r="I601" t="s">
        <v>483</v>
      </c>
      <c r="J601" t="s">
        <v>485</v>
      </c>
      <c r="K601" t="s">
        <v>484</v>
      </c>
      <c r="L601">
        <v>1327</v>
      </c>
      <c r="N601">
        <v>1005</v>
      </c>
      <c r="O601" t="s">
        <v>36</v>
      </c>
      <c r="P601" t="s">
        <v>36</v>
      </c>
      <c r="Q601">
        <v>1</v>
      </c>
      <c r="W601">
        <v>0</v>
      </c>
      <c r="X601">
        <v>-583686985</v>
      </c>
      <c r="Y601">
        <v>66.666667000000004</v>
      </c>
      <c r="AA601">
        <v>108.27</v>
      </c>
      <c r="AB601">
        <v>0</v>
      </c>
      <c r="AC601">
        <v>0</v>
      </c>
      <c r="AD601">
        <v>0</v>
      </c>
      <c r="AE601">
        <v>108.27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6</v>
      </c>
      <c r="AT601">
        <v>66.666667000000004</v>
      </c>
      <c r="AU601" t="s">
        <v>6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Y601*Source!I268</f>
        <v>3.3600000168000004</v>
      </c>
      <c r="CY601">
        <f t="shared" si="80"/>
        <v>108.27</v>
      </c>
      <c r="CZ601">
        <f t="shared" si="81"/>
        <v>108.27</v>
      </c>
      <c r="DA601">
        <f t="shared" si="82"/>
        <v>1</v>
      </c>
      <c r="DB601">
        <f t="shared" si="83"/>
        <v>7218</v>
      </c>
      <c r="DC601">
        <f t="shared" si="84"/>
        <v>0</v>
      </c>
    </row>
    <row r="602" spans="1:107" x14ac:dyDescent="0.2">
      <c r="A602">
        <f>ROW(Source!A268)</f>
        <v>268</v>
      </c>
      <c r="B602">
        <v>16697018</v>
      </c>
      <c r="C602">
        <v>16698121</v>
      </c>
      <c r="D602">
        <v>15197536</v>
      </c>
      <c r="E602">
        <v>1</v>
      </c>
      <c r="F602">
        <v>1</v>
      </c>
      <c r="G602">
        <v>1</v>
      </c>
      <c r="H602">
        <v>3</v>
      </c>
      <c r="I602" t="s">
        <v>491</v>
      </c>
      <c r="J602" t="s">
        <v>493</v>
      </c>
      <c r="K602" t="s">
        <v>492</v>
      </c>
      <c r="L602">
        <v>1354</v>
      </c>
      <c r="N602">
        <v>1010</v>
      </c>
      <c r="O602" t="s">
        <v>440</v>
      </c>
      <c r="P602" t="s">
        <v>440</v>
      </c>
      <c r="Q602">
        <v>1</v>
      </c>
      <c r="W602">
        <v>0</v>
      </c>
      <c r="X602">
        <v>63013054</v>
      </c>
      <c r="Y602">
        <v>39.682540000000003</v>
      </c>
      <c r="AA602">
        <v>1833.97</v>
      </c>
      <c r="AB602">
        <v>0</v>
      </c>
      <c r="AC602">
        <v>0</v>
      </c>
      <c r="AD602">
        <v>0</v>
      </c>
      <c r="AE602">
        <v>1833.97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</v>
      </c>
      <c r="AT602">
        <v>39.682540000000003</v>
      </c>
      <c r="AU602" t="s">
        <v>6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6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Y602*Source!I268</f>
        <v>2.000000016</v>
      </c>
      <c r="CY602">
        <f t="shared" si="80"/>
        <v>1833.97</v>
      </c>
      <c r="CZ602">
        <f t="shared" si="81"/>
        <v>1833.97</v>
      </c>
      <c r="DA602">
        <f t="shared" si="82"/>
        <v>1</v>
      </c>
      <c r="DB602">
        <f t="shared" si="83"/>
        <v>72776.59</v>
      </c>
      <c r="DC602">
        <f t="shared" si="84"/>
        <v>0</v>
      </c>
    </row>
    <row r="603" spans="1:107" x14ac:dyDescent="0.2">
      <c r="A603">
        <f>ROW(Source!A268)</f>
        <v>268</v>
      </c>
      <c r="B603">
        <v>16697018</v>
      </c>
      <c r="C603">
        <v>16698121</v>
      </c>
      <c r="D603">
        <v>15197780</v>
      </c>
      <c r="E603">
        <v>1</v>
      </c>
      <c r="F603">
        <v>1</v>
      </c>
      <c r="G603">
        <v>1</v>
      </c>
      <c r="H603">
        <v>3</v>
      </c>
      <c r="I603" t="s">
        <v>1202</v>
      </c>
      <c r="J603" t="s">
        <v>1203</v>
      </c>
      <c r="K603" t="s">
        <v>1204</v>
      </c>
      <c r="L603">
        <v>1355</v>
      </c>
      <c r="N603">
        <v>1010</v>
      </c>
      <c r="O603" t="s">
        <v>593</v>
      </c>
      <c r="P603" t="s">
        <v>593</v>
      </c>
      <c r="Q603">
        <v>100</v>
      </c>
      <c r="W603">
        <v>0</v>
      </c>
      <c r="X603">
        <v>1709713925</v>
      </c>
      <c r="Y603">
        <v>8</v>
      </c>
      <c r="AA603">
        <v>50</v>
      </c>
      <c r="AB603">
        <v>0</v>
      </c>
      <c r="AC603">
        <v>0</v>
      </c>
      <c r="AD603">
        <v>0</v>
      </c>
      <c r="AE603">
        <v>50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8</v>
      </c>
      <c r="AU603" t="s">
        <v>6</v>
      </c>
      <c r="AV603">
        <v>0</v>
      </c>
      <c r="AW603">
        <v>2</v>
      </c>
      <c r="AX603">
        <v>16698144</v>
      </c>
      <c r="AY603">
        <v>1</v>
      </c>
      <c r="AZ603">
        <v>0</v>
      </c>
      <c r="BA603">
        <v>600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Y603*Source!I268</f>
        <v>0.4032</v>
      </c>
      <c r="CY603">
        <f t="shared" si="80"/>
        <v>50</v>
      </c>
      <c r="CZ603">
        <f t="shared" si="81"/>
        <v>50</v>
      </c>
      <c r="DA603">
        <f t="shared" si="82"/>
        <v>1</v>
      </c>
      <c r="DB603">
        <f t="shared" si="83"/>
        <v>400</v>
      </c>
      <c r="DC603">
        <f t="shared" si="84"/>
        <v>0</v>
      </c>
    </row>
    <row r="604" spans="1:107" x14ac:dyDescent="0.2">
      <c r="A604">
        <f>ROW(Source!A268)</f>
        <v>268</v>
      </c>
      <c r="B604">
        <v>16697018</v>
      </c>
      <c r="C604">
        <v>16698121</v>
      </c>
      <c r="D604">
        <v>15204239</v>
      </c>
      <c r="E604">
        <v>1</v>
      </c>
      <c r="F604">
        <v>1</v>
      </c>
      <c r="G604">
        <v>1</v>
      </c>
      <c r="H604">
        <v>3</v>
      </c>
      <c r="I604" t="s">
        <v>1205</v>
      </c>
      <c r="J604" t="s">
        <v>1206</v>
      </c>
      <c r="K604" t="s">
        <v>1207</v>
      </c>
      <c r="L604">
        <v>1354</v>
      </c>
      <c r="N604">
        <v>1010</v>
      </c>
      <c r="O604" t="s">
        <v>440</v>
      </c>
      <c r="P604" t="s">
        <v>440</v>
      </c>
      <c r="Q604">
        <v>1</v>
      </c>
      <c r="W604">
        <v>0</v>
      </c>
      <c r="X604">
        <v>-1018551266</v>
      </c>
      <c r="Y604">
        <v>76</v>
      </c>
      <c r="AA604">
        <v>67</v>
      </c>
      <c r="AB604">
        <v>0</v>
      </c>
      <c r="AC604">
        <v>0</v>
      </c>
      <c r="AD604">
        <v>0</v>
      </c>
      <c r="AE604">
        <v>67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76</v>
      </c>
      <c r="AU604" t="s">
        <v>6</v>
      </c>
      <c r="AV604">
        <v>0</v>
      </c>
      <c r="AW604">
        <v>2</v>
      </c>
      <c r="AX604">
        <v>16698145</v>
      </c>
      <c r="AY604">
        <v>1</v>
      </c>
      <c r="AZ604">
        <v>0</v>
      </c>
      <c r="BA604">
        <v>601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Y604*Source!I268</f>
        <v>3.8304</v>
      </c>
      <c r="CY604">
        <f t="shared" si="80"/>
        <v>67</v>
      </c>
      <c r="CZ604">
        <f t="shared" si="81"/>
        <v>67</v>
      </c>
      <c r="DA604">
        <f t="shared" si="82"/>
        <v>1</v>
      </c>
      <c r="DB604">
        <f t="shared" si="83"/>
        <v>5092</v>
      </c>
      <c r="DC604">
        <f t="shared" si="84"/>
        <v>0</v>
      </c>
    </row>
    <row r="605" spans="1:107" x14ac:dyDescent="0.2">
      <c r="A605">
        <f>ROW(Source!A269)</f>
        <v>269</v>
      </c>
      <c r="B605">
        <v>16697019</v>
      </c>
      <c r="C605">
        <v>16698121</v>
      </c>
      <c r="D605">
        <v>15436014</v>
      </c>
      <c r="E605">
        <v>1</v>
      </c>
      <c r="F605">
        <v>1</v>
      </c>
      <c r="G605">
        <v>1</v>
      </c>
      <c r="H605">
        <v>1</v>
      </c>
      <c r="I605" t="s">
        <v>1148</v>
      </c>
      <c r="J605" t="s">
        <v>6</v>
      </c>
      <c r="K605" t="s">
        <v>1149</v>
      </c>
      <c r="L605">
        <v>1191</v>
      </c>
      <c r="N605">
        <v>1013</v>
      </c>
      <c r="O605" t="s">
        <v>1010</v>
      </c>
      <c r="P605" t="s">
        <v>1010</v>
      </c>
      <c r="Q605">
        <v>1</v>
      </c>
      <c r="W605">
        <v>0</v>
      </c>
      <c r="X605">
        <v>-784637506</v>
      </c>
      <c r="Y605">
        <v>185.52950000000001</v>
      </c>
      <c r="AA605">
        <v>0</v>
      </c>
      <c r="AB605">
        <v>0</v>
      </c>
      <c r="AC605">
        <v>0</v>
      </c>
      <c r="AD605">
        <v>57.33</v>
      </c>
      <c r="AE605">
        <v>0</v>
      </c>
      <c r="AF605">
        <v>0</v>
      </c>
      <c r="AG605">
        <v>0</v>
      </c>
      <c r="AH605">
        <v>8.74</v>
      </c>
      <c r="AI605">
        <v>1</v>
      </c>
      <c r="AJ605">
        <v>1</v>
      </c>
      <c r="AK605">
        <v>1</v>
      </c>
      <c r="AL605">
        <v>6.56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6</v>
      </c>
      <c r="AT605">
        <v>161.33000000000001</v>
      </c>
      <c r="AU605" t="s">
        <v>39</v>
      </c>
      <c r="AV605">
        <v>1</v>
      </c>
      <c r="AW605">
        <v>2</v>
      </c>
      <c r="AX605">
        <v>16698135</v>
      </c>
      <c r="AY605">
        <v>1</v>
      </c>
      <c r="AZ605">
        <v>0</v>
      </c>
      <c r="BA605">
        <v>602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Y605*Source!I269</f>
        <v>9.3506868000000001</v>
      </c>
      <c r="CY605">
        <f>AD605</f>
        <v>57.33</v>
      </c>
      <c r="CZ605">
        <f>AH605</f>
        <v>8.74</v>
      </c>
      <c r="DA605">
        <f>AL605</f>
        <v>6.56</v>
      </c>
      <c r="DB605">
        <f>ROUND((ROUND(AT605*CZ605,2)*1.15),2)</f>
        <v>1621.52</v>
      </c>
      <c r="DC605">
        <f>ROUND((ROUND(AT605*AG605,2)*1.15),2)</f>
        <v>0</v>
      </c>
    </row>
    <row r="606" spans="1:107" x14ac:dyDescent="0.2">
      <c r="A606">
        <f>ROW(Source!A269)</f>
        <v>269</v>
      </c>
      <c r="B606">
        <v>16697019</v>
      </c>
      <c r="C606">
        <v>16698121</v>
      </c>
      <c r="D606">
        <v>15430395</v>
      </c>
      <c r="E606">
        <v>1</v>
      </c>
      <c r="F606">
        <v>1</v>
      </c>
      <c r="G606">
        <v>1</v>
      </c>
      <c r="H606">
        <v>1</v>
      </c>
      <c r="I606" t="s">
        <v>1020</v>
      </c>
      <c r="J606" t="s">
        <v>6</v>
      </c>
      <c r="K606" t="s">
        <v>1021</v>
      </c>
      <c r="L606">
        <v>1191</v>
      </c>
      <c r="N606">
        <v>1013</v>
      </c>
      <c r="O606" t="s">
        <v>1010</v>
      </c>
      <c r="P606" t="s">
        <v>1010</v>
      </c>
      <c r="Q606">
        <v>1</v>
      </c>
      <c r="W606">
        <v>0</v>
      </c>
      <c r="X606">
        <v>-1417349443</v>
      </c>
      <c r="Y606">
        <v>4.2300000000000004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6.56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4.2300000000000004</v>
      </c>
      <c r="AU606" t="s">
        <v>6</v>
      </c>
      <c r="AV606">
        <v>2</v>
      </c>
      <c r="AW606">
        <v>2</v>
      </c>
      <c r="AX606">
        <v>16698136</v>
      </c>
      <c r="AY606">
        <v>1</v>
      </c>
      <c r="AZ606">
        <v>2048</v>
      </c>
      <c r="BA606">
        <v>603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Y606*Source!I269</f>
        <v>0.21319200000000002</v>
      </c>
      <c r="CY606">
        <f>AD606</f>
        <v>0</v>
      </c>
      <c r="CZ606">
        <f>AH606</f>
        <v>0</v>
      </c>
      <c r="DA606">
        <f>AL606</f>
        <v>1</v>
      </c>
      <c r="DB606">
        <f>ROUND(ROUND(AT606*CZ606,2),2)</f>
        <v>0</v>
      </c>
      <c r="DC606">
        <f>ROUND(ROUND(AT606*AG606,2),2)</f>
        <v>0</v>
      </c>
    </row>
    <row r="607" spans="1:107" x14ac:dyDescent="0.2">
      <c r="A607">
        <f>ROW(Source!A269)</f>
        <v>269</v>
      </c>
      <c r="B607">
        <v>16697019</v>
      </c>
      <c r="C607">
        <v>16698121</v>
      </c>
      <c r="D607">
        <v>15247974</v>
      </c>
      <c r="E607">
        <v>1</v>
      </c>
      <c r="F607">
        <v>1</v>
      </c>
      <c r="G607">
        <v>1</v>
      </c>
      <c r="H607">
        <v>2</v>
      </c>
      <c r="I607" t="s">
        <v>1022</v>
      </c>
      <c r="J607" t="s">
        <v>1023</v>
      </c>
      <c r="K607" t="s">
        <v>1024</v>
      </c>
      <c r="L607">
        <v>1368</v>
      </c>
      <c r="N607">
        <v>1011</v>
      </c>
      <c r="O607" t="s">
        <v>1014</v>
      </c>
      <c r="P607" t="s">
        <v>1014</v>
      </c>
      <c r="Q607">
        <v>1</v>
      </c>
      <c r="W607">
        <v>0</v>
      </c>
      <c r="X607">
        <v>1188625873</v>
      </c>
      <c r="Y607">
        <v>0.82500000000000007</v>
      </c>
      <c r="AA607">
        <v>0</v>
      </c>
      <c r="AB607">
        <v>205.07</v>
      </c>
      <c r="AC607">
        <v>13.5</v>
      </c>
      <c r="AD607">
        <v>0</v>
      </c>
      <c r="AE607">
        <v>0</v>
      </c>
      <c r="AF607">
        <v>31.26</v>
      </c>
      <c r="AG607">
        <v>13.5</v>
      </c>
      <c r="AH607">
        <v>0</v>
      </c>
      <c r="AI607">
        <v>1</v>
      </c>
      <c r="AJ607">
        <v>6.56</v>
      </c>
      <c r="AK607">
        <v>1</v>
      </c>
      <c r="AL607">
        <v>1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6</v>
      </c>
      <c r="AT607">
        <v>0.66</v>
      </c>
      <c r="AU607" t="s">
        <v>38</v>
      </c>
      <c r="AV607">
        <v>0</v>
      </c>
      <c r="AW607">
        <v>2</v>
      </c>
      <c r="AX607">
        <v>16698137</v>
      </c>
      <c r="AY607">
        <v>1</v>
      </c>
      <c r="AZ607">
        <v>0</v>
      </c>
      <c r="BA607">
        <v>604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Y607*Source!I269</f>
        <v>4.1580000000000006E-2</v>
      </c>
      <c r="CY607">
        <f>AB607</f>
        <v>205.07</v>
      </c>
      <c r="CZ607">
        <f>AF607</f>
        <v>31.26</v>
      </c>
      <c r="DA607">
        <f>AJ607</f>
        <v>6.56</v>
      </c>
      <c r="DB607">
        <f>ROUND((ROUND(AT607*CZ607,2)*1.25),2)</f>
        <v>25.79</v>
      </c>
      <c r="DC607">
        <f>ROUND((ROUND(AT607*AG607,2)*1.25),2)</f>
        <v>11.14</v>
      </c>
    </row>
    <row r="608" spans="1:107" x14ac:dyDescent="0.2">
      <c r="A608">
        <f>ROW(Source!A269)</f>
        <v>269</v>
      </c>
      <c r="B608">
        <v>16697019</v>
      </c>
      <c r="C608">
        <v>16698121</v>
      </c>
      <c r="D608">
        <v>15249073</v>
      </c>
      <c r="E608">
        <v>1</v>
      </c>
      <c r="F608">
        <v>1</v>
      </c>
      <c r="G608">
        <v>1</v>
      </c>
      <c r="H608">
        <v>2</v>
      </c>
      <c r="I608" t="s">
        <v>1033</v>
      </c>
      <c r="J608" t="s">
        <v>1034</v>
      </c>
      <c r="K608" t="s">
        <v>1035</v>
      </c>
      <c r="L608">
        <v>1368</v>
      </c>
      <c r="N608">
        <v>1011</v>
      </c>
      <c r="O608" t="s">
        <v>1014</v>
      </c>
      <c r="P608" t="s">
        <v>1014</v>
      </c>
      <c r="Q608">
        <v>1</v>
      </c>
      <c r="W608">
        <v>0</v>
      </c>
      <c r="X608">
        <v>1372534845</v>
      </c>
      <c r="Y608">
        <v>4.4624999999999995</v>
      </c>
      <c r="AA608">
        <v>0</v>
      </c>
      <c r="AB608">
        <v>431.06</v>
      </c>
      <c r="AC608">
        <v>11.6</v>
      </c>
      <c r="AD608">
        <v>0</v>
      </c>
      <c r="AE608">
        <v>0</v>
      </c>
      <c r="AF608">
        <v>65.709999999999994</v>
      </c>
      <c r="AG608">
        <v>11.6</v>
      </c>
      <c r="AH608">
        <v>0</v>
      </c>
      <c r="AI608">
        <v>1</v>
      </c>
      <c r="AJ608">
        <v>6.56</v>
      </c>
      <c r="AK608">
        <v>1</v>
      </c>
      <c r="AL608">
        <v>1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6</v>
      </c>
      <c r="AT608">
        <v>3.57</v>
      </c>
      <c r="AU608" t="s">
        <v>38</v>
      </c>
      <c r="AV608">
        <v>0</v>
      </c>
      <c r="AW608">
        <v>2</v>
      </c>
      <c r="AX608">
        <v>16698138</v>
      </c>
      <c r="AY608">
        <v>1</v>
      </c>
      <c r="AZ608">
        <v>0</v>
      </c>
      <c r="BA608">
        <v>605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Y608*Source!I269</f>
        <v>0.22490999999999997</v>
      </c>
      <c r="CY608">
        <f>AB608</f>
        <v>431.06</v>
      </c>
      <c r="CZ608">
        <f>AF608</f>
        <v>65.709999999999994</v>
      </c>
      <c r="DA608">
        <f>AJ608</f>
        <v>6.56</v>
      </c>
      <c r="DB608">
        <f>ROUND((ROUND(AT608*CZ608,2)*1.25),2)</f>
        <v>293.23</v>
      </c>
      <c r="DC608">
        <f>ROUND((ROUND(AT608*AG608,2)*1.25),2)</f>
        <v>51.76</v>
      </c>
    </row>
    <row r="609" spans="1:107" x14ac:dyDescent="0.2">
      <c r="A609">
        <f>ROW(Source!A269)</f>
        <v>269</v>
      </c>
      <c r="B609">
        <v>16697019</v>
      </c>
      <c r="C609">
        <v>16698121</v>
      </c>
      <c r="D609">
        <v>15167551</v>
      </c>
      <c r="E609">
        <v>1</v>
      </c>
      <c r="F609">
        <v>1</v>
      </c>
      <c r="G609">
        <v>1</v>
      </c>
      <c r="H609">
        <v>3</v>
      </c>
      <c r="I609" t="s">
        <v>1189</v>
      </c>
      <c r="J609" t="s">
        <v>1190</v>
      </c>
      <c r="K609" t="s">
        <v>1191</v>
      </c>
      <c r="L609">
        <v>1301</v>
      </c>
      <c r="N609">
        <v>1003</v>
      </c>
      <c r="O609" t="s">
        <v>363</v>
      </c>
      <c r="P609" t="s">
        <v>363</v>
      </c>
      <c r="Q609">
        <v>1</v>
      </c>
      <c r="W609">
        <v>0</v>
      </c>
      <c r="X609">
        <v>751777312</v>
      </c>
      <c r="Y609">
        <v>323</v>
      </c>
      <c r="AA609">
        <v>41.85</v>
      </c>
      <c r="AB609">
        <v>0</v>
      </c>
      <c r="AC609">
        <v>0</v>
      </c>
      <c r="AD609">
        <v>0</v>
      </c>
      <c r="AE609">
        <v>6.38</v>
      </c>
      <c r="AF609">
        <v>0</v>
      </c>
      <c r="AG609">
        <v>0</v>
      </c>
      <c r="AH609">
        <v>0</v>
      </c>
      <c r="AI609">
        <v>6.56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323</v>
      </c>
      <c r="AU609" t="s">
        <v>6</v>
      </c>
      <c r="AV609">
        <v>0</v>
      </c>
      <c r="AW609">
        <v>2</v>
      </c>
      <c r="AX609">
        <v>16698139</v>
      </c>
      <c r="AY609">
        <v>1</v>
      </c>
      <c r="AZ609">
        <v>0</v>
      </c>
      <c r="BA609">
        <v>606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Y609*Source!I269</f>
        <v>16.279199999999999</v>
      </c>
      <c r="CY609">
        <f t="shared" ref="CY609:CY616" si="85">AA609</f>
        <v>41.85</v>
      </c>
      <c r="CZ609">
        <f t="shared" ref="CZ609:CZ616" si="86">AE609</f>
        <v>6.38</v>
      </c>
      <c r="DA609">
        <f t="shared" ref="DA609:DA616" si="87">AI609</f>
        <v>6.56</v>
      </c>
      <c r="DB609">
        <f t="shared" ref="DB609:DB616" si="88">ROUND(ROUND(AT609*CZ609,2),2)</f>
        <v>2060.7399999999998</v>
      </c>
      <c r="DC609">
        <f t="shared" ref="DC609:DC616" si="89">ROUND(ROUND(AT609*AG609,2),2)</f>
        <v>0</v>
      </c>
    </row>
    <row r="610" spans="1:107" x14ac:dyDescent="0.2">
      <c r="A610">
        <f>ROW(Source!A269)</f>
        <v>269</v>
      </c>
      <c r="B610">
        <v>16697019</v>
      </c>
      <c r="C610">
        <v>16698121</v>
      </c>
      <c r="D610">
        <v>15167552</v>
      </c>
      <c r="E610">
        <v>1</v>
      </c>
      <c r="F610">
        <v>1</v>
      </c>
      <c r="G610">
        <v>1</v>
      </c>
      <c r="H610">
        <v>3</v>
      </c>
      <c r="I610" t="s">
        <v>1192</v>
      </c>
      <c r="J610" t="s">
        <v>1193</v>
      </c>
      <c r="K610" t="s">
        <v>1194</v>
      </c>
      <c r="L610">
        <v>1301</v>
      </c>
      <c r="N610">
        <v>1003</v>
      </c>
      <c r="O610" t="s">
        <v>363</v>
      </c>
      <c r="P610" t="s">
        <v>363</v>
      </c>
      <c r="Q610">
        <v>1</v>
      </c>
      <c r="W610">
        <v>0</v>
      </c>
      <c r="X610">
        <v>1744203244</v>
      </c>
      <c r="Y610">
        <v>67</v>
      </c>
      <c r="AA610">
        <v>52.15</v>
      </c>
      <c r="AB610">
        <v>0</v>
      </c>
      <c r="AC610">
        <v>0</v>
      </c>
      <c r="AD610">
        <v>0</v>
      </c>
      <c r="AE610">
        <v>7.95</v>
      </c>
      <c r="AF610">
        <v>0</v>
      </c>
      <c r="AG610">
        <v>0</v>
      </c>
      <c r="AH610">
        <v>0</v>
      </c>
      <c r="AI610">
        <v>6.56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67</v>
      </c>
      <c r="AU610" t="s">
        <v>6</v>
      </c>
      <c r="AV610">
        <v>0</v>
      </c>
      <c r="AW610">
        <v>2</v>
      </c>
      <c r="AX610">
        <v>16698140</v>
      </c>
      <c r="AY610">
        <v>1</v>
      </c>
      <c r="AZ610">
        <v>0</v>
      </c>
      <c r="BA610">
        <v>607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Y610*Source!I269</f>
        <v>3.3768000000000002</v>
      </c>
      <c r="CY610">
        <f t="shared" si="85"/>
        <v>52.15</v>
      </c>
      <c r="CZ610">
        <f t="shared" si="86"/>
        <v>7.95</v>
      </c>
      <c r="DA610">
        <f t="shared" si="87"/>
        <v>6.56</v>
      </c>
      <c r="DB610">
        <f t="shared" si="88"/>
        <v>532.65</v>
      </c>
      <c r="DC610">
        <f t="shared" si="89"/>
        <v>0</v>
      </c>
    </row>
    <row r="611" spans="1:107" x14ac:dyDescent="0.2">
      <c r="A611">
        <f>ROW(Source!A269)</f>
        <v>269</v>
      </c>
      <c r="B611">
        <v>16697019</v>
      </c>
      <c r="C611">
        <v>16698121</v>
      </c>
      <c r="D611">
        <v>15167640</v>
      </c>
      <c r="E611">
        <v>1</v>
      </c>
      <c r="F611">
        <v>1</v>
      </c>
      <c r="G611">
        <v>1</v>
      </c>
      <c r="H611">
        <v>3</v>
      </c>
      <c r="I611" t="s">
        <v>1195</v>
      </c>
      <c r="J611" t="s">
        <v>1196</v>
      </c>
      <c r="K611" t="s">
        <v>1197</v>
      </c>
      <c r="L611">
        <v>1302</v>
      </c>
      <c r="N611">
        <v>1003</v>
      </c>
      <c r="O611" t="s">
        <v>1198</v>
      </c>
      <c r="P611" t="s">
        <v>1198</v>
      </c>
      <c r="Q611">
        <v>10</v>
      </c>
      <c r="W611">
        <v>0</v>
      </c>
      <c r="X611">
        <v>-405326455</v>
      </c>
      <c r="Y611">
        <v>20</v>
      </c>
      <c r="AA611">
        <v>420.5</v>
      </c>
      <c r="AB611">
        <v>0</v>
      </c>
      <c r="AC611">
        <v>0</v>
      </c>
      <c r="AD611">
        <v>0</v>
      </c>
      <c r="AE611">
        <v>64.099999999999994</v>
      </c>
      <c r="AF611">
        <v>0</v>
      </c>
      <c r="AG611">
        <v>0</v>
      </c>
      <c r="AH611">
        <v>0</v>
      </c>
      <c r="AI611">
        <v>6.56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20</v>
      </c>
      <c r="AU611" t="s">
        <v>6</v>
      </c>
      <c r="AV611">
        <v>0</v>
      </c>
      <c r="AW611">
        <v>2</v>
      </c>
      <c r="AX611">
        <v>16698141</v>
      </c>
      <c r="AY611">
        <v>1</v>
      </c>
      <c r="AZ611">
        <v>0</v>
      </c>
      <c r="BA611">
        <v>608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Y611*Source!I269</f>
        <v>1.008</v>
      </c>
      <c r="CY611">
        <f t="shared" si="85"/>
        <v>420.5</v>
      </c>
      <c r="CZ611">
        <f t="shared" si="86"/>
        <v>64.099999999999994</v>
      </c>
      <c r="DA611">
        <f t="shared" si="87"/>
        <v>6.56</v>
      </c>
      <c r="DB611">
        <f t="shared" si="88"/>
        <v>1282</v>
      </c>
      <c r="DC611">
        <f t="shared" si="89"/>
        <v>0</v>
      </c>
    </row>
    <row r="612" spans="1:107" x14ac:dyDescent="0.2">
      <c r="A612">
        <f>ROW(Source!A269)</f>
        <v>269</v>
      </c>
      <c r="B612">
        <v>16697019</v>
      </c>
      <c r="C612">
        <v>16698121</v>
      </c>
      <c r="D612">
        <v>15170065</v>
      </c>
      <c r="E612">
        <v>1</v>
      </c>
      <c r="F612">
        <v>1</v>
      </c>
      <c r="G612">
        <v>1</v>
      </c>
      <c r="H612">
        <v>3</v>
      </c>
      <c r="I612" t="s">
        <v>1199</v>
      </c>
      <c r="J612" t="s">
        <v>1200</v>
      </c>
      <c r="K612" t="s">
        <v>1201</v>
      </c>
      <c r="L612">
        <v>1358</v>
      </c>
      <c r="N612">
        <v>1010</v>
      </c>
      <c r="O612" t="s">
        <v>598</v>
      </c>
      <c r="P612" t="s">
        <v>598</v>
      </c>
      <c r="Q612">
        <v>10</v>
      </c>
      <c r="W612">
        <v>0</v>
      </c>
      <c r="X612">
        <v>-858120743</v>
      </c>
      <c r="Y612">
        <v>47.6</v>
      </c>
      <c r="AA612">
        <v>46.12</v>
      </c>
      <c r="AB612">
        <v>0</v>
      </c>
      <c r="AC612">
        <v>0</v>
      </c>
      <c r="AD612">
        <v>0</v>
      </c>
      <c r="AE612">
        <v>7.03</v>
      </c>
      <c r="AF612">
        <v>0</v>
      </c>
      <c r="AG612">
        <v>0</v>
      </c>
      <c r="AH612">
        <v>0</v>
      </c>
      <c r="AI612">
        <v>6.56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47.6</v>
      </c>
      <c r="AU612" t="s">
        <v>6</v>
      </c>
      <c r="AV612">
        <v>0</v>
      </c>
      <c r="AW612">
        <v>2</v>
      </c>
      <c r="AX612">
        <v>16698142</v>
      </c>
      <c r="AY612">
        <v>1</v>
      </c>
      <c r="AZ612">
        <v>0</v>
      </c>
      <c r="BA612">
        <v>609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Y612*Source!I269</f>
        <v>2.3990400000000003</v>
      </c>
      <c r="CY612">
        <f t="shared" si="85"/>
        <v>46.12</v>
      </c>
      <c r="CZ612">
        <f t="shared" si="86"/>
        <v>7.03</v>
      </c>
      <c r="DA612">
        <f t="shared" si="87"/>
        <v>6.56</v>
      </c>
      <c r="DB612">
        <f t="shared" si="88"/>
        <v>334.63</v>
      </c>
      <c r="DC612">
        <f t="shared" si="89"/>
        <v>0</v>
      </c>
    </row>
    <row r="613" spans="1:107" x14ac:dyDescent="0.2">
      <c r="A613">
        <f>ROW(Source!A269)</f>
        <v>269</v>
      </c>
      <c r="B613">
        <v>16697019</v>
      </c>
      <c r="C613">
        <v>16698121</v>
      </c>
      <c r="D613">
        <v>15189884</v>
      </c>
      <c r="E613">
        <v>1</v>
      </c>
      <c r="F613">
        <v>1</v>
      </c>
      <c r="G613">
        <v>1</v>
      </c>
      <c r="H613">
        <v>3</v>
      </c>
      <c r="I613" t="s">
        <v>483</v>
      </c>
      <c r="J613" t="s">
        <v>485</v>
      </c>
      <c r="K613" t="s">
        <v>484</v>
      </c>
      <c r="L613">
        <v>1327</v>
      </c>
      <c r="N613">
        <v>1005</v>
      </c>
      <c r="O613" t="s">
        <v>36</v>
      </c>
      <c r="P613" t="s">
        <v>36</v>
      </c>
      <c r="Q613">
        <v>1</v>
      </c>
      <c r="W613">
        <v>0</v>
      </c>
      <c r="X613">
        <v>-583686985</v>
      </c>
      <c r="Y613">
        <v>66.666667000000004</v>
      </c>
      <c r="AA613">
        <v>710.25</v>
      </c>
      <c r="AB613">
        <v>0</v>
      </c>
      <c r="AC613">
        <v>0</v>
      </c>
      <c r="AD613">
        <v>0</v>
      </c>
      <c r="AE613">
        <v>108.27</v>
      </c>
      <c r="AF613">
        <v>0</v>
      </c>
      <c r="AG613">
        <v>0</v>
      </c>
      <c r="AH613">
        <v>0</v>
      </c>
      <c r="AI613">
        <v>6.56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</v>
      </c>
      <c r="AT613">
        <v>66.666667000000004</v>
      </c>
      <c r="AU613" t="s">
        <v>6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Y613*Source!I269</f>
        <v>3.3600000168000004</v>
      </c>
      <c r="CY613">
        <f t="shared" si="85"/>
        <v>710.25</v>
      </c>
      <c r="CZ613">
        <f t="shared" si="86"/>
        <v>108.27</v>
      </c>
      <c r="DA613">
        <f t="shared" si="87"/>
        <v>6.56</v>
      </c>
      <c r="DB613">
        <f t="shared" si="88"/>
        <v>7218</v>
      </c>
      <c r="DC613">
        <f t="shared" si="89"/>
        <v>0</v>
      </c>
    </row>
    <row r="614" spans="1:107" x14ac:dyDescent="0.2">
      <c r="A614">
        <f>ROW(Source!A269)</f>
        <v>269</v>
      </c>
      <c r="B614">
        <v>16697019</v>
      </c>
      <c r="C614">
        <v>16698121</v>
      </c>
      <c r="D614">
        <v>15197536</v>
      </c>
      <c r="E614">
        <v>1</v>
      </c>
      <c r="F614">
        <v>1</v>
      </c>
      <c r="G614">
        <v>1</v>
      </c>
      <c r="H614">
        <v>3</v>
      </c>
      <c r="I614" t="s">
        <v>491</v>
      </c>
      <c r="J614" t="s">
        <v>493</v>
      </c>
      <c r="K614" t="s">
        <v>492</v>
      </c>
      <c r="L614">
        <v>1354</v>
      </c>
      <c r="N614">
        <v>1010</v>
      </c>
      <c r="O614" t="s">
        <v>440</v>
      </c>
      <c r="P614" t="s">
        <v>440</v>
      </c>
      <c r="Q614">
        <v>1</v>
      </c>
      <c r="W614">
        <v>0</v>
      </c>
      <c r="X614">
        <v>63013054</v>
      </c>
      <c r="Y614">
        <v>39.682540000000003</v>
      </c>
      <c r="AA614">
        <v>12030.84</v>
      </c>
      <c r="AB614">
        <v>0</v>
      </c>
      <c r="AC614">
        <v>0</v>
      </c>
      <c r="AD614">
        <v>0</v>
      </c>
      <c r="AE614">
        <v>1833.97</v>
      </c>
      <c r="AF614">
        <v>0</v>
      </c>
      <c r="AG614">
        <v>0</v>
      </c>
      <c r="AH614">
        <v>0</v>
      </c>
      <c r="AI614">
        <v>6.56</v>
      </c>
      <c r="AJ614">
        <v>1</v>
      </c>
      <c r="AK614">
        <v>1</v>
      </c>
      <c r="AL614">
        <v>1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6</v>
      </c>
      <c r="AT614">
        <v>39.682540000000003</v>
      </c>
      <c r="AU614" t="s">
        <v>6</v>
      </c>
      <c r="AV614">
        <v>0</v>
      </c>
      <c r="AW614">
        <v>1</v>
      </c>
      <c r="AX614">
        <v>-1</v>
      </c>
      <c r="AY614">
        <v>0</v>
      </c>
      <c r="AZ614">
        <v>0</v>
      </c>
      <c r="BA614" t="s">
        <v>6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Y614*Source!I269</f>
        <v>2.000000016</v>
      </c>
      <c r="CY614">
        <f t="shared" si="85"/>
        <v>12030.84</v>
      </c>
      <c r="CZ614">
        <f t="shared" si="86"/>
        <v>1833.97</v>
      </c>
      <c r="DA614">
        <f t="shared" si="87"/>
        <v>6.56</v>
      </c>
      <c r="DB614">
        <f t="shared" si="88"/>
        <v>72776.59</v>
      </c>
      <c r="DC614">
        <f t="shared" si="89"/>
        <v>0</v>
      </c>
    </row>
    <row r="615" spans="1:107" x14ac:dyDescent="0.2">
      <c r="A615">
        <f>ROW(Source!A269)</f>
        <v>269</v>
      </c>
      <c r="B615">
        <v>16697019</v>
      </c>
      <c r="C615">
        <v>16698121</v>
      </c>
      <c r="D615">
        <v>15197780</v>
      </c>
      <c r="E615">
        <v>1</v>
      </c>
      <c r="F615">
        <v>1</v>
      </c>
      <c r="G615">
        <v>1</v>
      </c>
      <c r="H615">
        <v>3</v>
      </c>
      <c r="I615" t="s">
        <v>1202</v>
      </c>
      <c r="J615" t="s">
        <v>1203</v>
      </c>
      <c r="K615" t="s">
        <v>1204</v>
      </c>
      <c r="L615">
        <v>1355</v>
      </c>
      <c r="N615">
        <v>1010</v>
      </c>
      <c r="O615" t="s">
        <v>593</v>
      </c>
      <c r="P615" t="s">
        <v>593</v>
      </c>
      <c r="Q615">
        <v>100</v>
      </c>
      <c r="W615">
        <v>0</v>
      </c>
      <c r="X615">
        <v>1709713925</v>
      </c>
      <c r="Y615">
        <v>8</v>
      </c>
      <c r="AA615">
        <v>328</v>
      </c>
      <c r="AB615">
        <v>0</v>
      </c>
      <c r="AC615">
        <v>0</v>
      </c>
      <c r="AD615">
        <v>0</v>
      </c>
      <c r="AE615">
        <v>50</v>
      </c>
      <c r="AF615">
        <v>0</v>
      </c>
      <c r="AG615">
        <v>0</v>
      </c>
      <c r="AH615">
        <v>0</v>
      </c>
      <c r="AI615">
        <v>6.56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8</v>
      </c>
      <c r="AU615" t="s">
        <v>6</v>
      </c>
      <c r="AV615">
        <v>0</v>
      </c>
      <c r="AW615">
        <v>2</v>
      </c>
      <c r="AX615">
        <v>16698144</v>
      </c>
      <c r="AY615">
        <v>1</v>
      </c>
      <c r="AZ615">
        <v>0</v>
      </c>
      <c r="BA615">
        <v>611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Y615*Source!I269</f>
        <v>0.4032</v>
      </c>
      <c r="CY615">
        <f t="shared" si="85"/>
        <v>328</v>
      </c>
      <c r="CZ615">
        <f t="shared" si="86"/>
        <v>50</v>
      </c>
      <c r="DA615">
        <f t="shared" si="87"/>
        <v>6.56</v>
      </c>
      <c r="DB615">
        <f t="shared" si="88"/>
        <v>400</v>
      </c>
      <c r="DC615">
        <f t="shared" si="89"/>
        <v>0</v>
      </c>
    </row>
    <row r="616" spans="1:107" x14ac:dyDescent="0.2">
      <c r="A616">
        <f>ROW(Source!A269)</f>
        <v>269</v>
      </c>
      <c r="B616">
        <v>16697019</v>
      </c>
      <c r="C616">
        <v>16698121</v>
      </c>
      <c r="D616">
        <v>15204239</v>
      </c>
      <c r="E616">
        <v>1</v>
      </c>
      <c r="F616">
        <v>1</v>
      </c>
      <c r="G616">
        <v>1</v>
      </c>
      <c r="H616">
        <v>3</v>
      </c>
      <c r="I616" t="s">
        <v>1205</v>
      </c>
      <c r="J616" t="s">
        <v>1206</v>
      </c>
      <c r="K616" t="s">
        <v>1207</v>
      </c>
      <c r="L616">
        <v>1354</v>
      </c>
      <c r="N616">
        <v>1010</v>
      </c>
      <c r="O616" t="s">
        <v>440</v>
      </c>
      <c r="P616" t="s">
        <v>440</v>
      </c>
      <c r="Q616">
        <v>1</v>
      </c>
      <c r="W616">
        <v>0</v>
      </c>
      <c r="X616">
        <v>-1018551266</v>
      </c>
      <c r="Y616">
        <v>76</v>
      </c>
      <c r="AA616">
        <v>439.52</v>
      </c>
      <c r="AB616">
        <v>0</v>
      </c>
      <c r="AC616">
        <v>0</v>
      </c>
      <c r="AD616">
        <v>0</v>
      </c>
      <c r="AE616">
        <v>67</v>
      </c>
      <c r="AF616">
        <v>0</v>
      </c>
      <c r="AG616">
        <v>0</v>
      </c>
      <c r="AH616">
        <v>0</v>
      </c>
      <c r="AI616">
        <v>6.56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76</v>
      </c>
      <c r="AU616" t="s">
        <v>6</v>
      </c>
      <c r="AV616">
        <v>0</v>
      </c>
      <c r="AW616">
        <v>2</v>
      </c>
      <c r="AX616">
        <v>16698145</v>
      </c>
      <c r="AY616">
        <v>1</v>
      </c>
      <c r="AZ616">
        <v>0</v>
      </c>
      <c r="BA616">
        <v>612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Y616*Source!I269</f>
        <v>3.8304</v>
      </c>
      <c r="CY616">
        <f t="shared" si="85"/>
        <v>439.52</v>
      </c>
      <c r="CZ616">
        <f t="shared" si="86"/>
        <v>67</v>
      </c>
      <c r="DA616">
        <f t="shared" si="87"/>
        <v>6.56</v>
      </c>
      <c r="DB616">
        <f t="shared" si="88"/>
        <v>5092</v>
      </c>
      <c r="DC616">
        <f t="shared" si="89"/>
        <v>0</v>
      </c>
    </row>
    <row r="617" spans="1:107" x14ac:dyDescent="0.2">
      <c r="A617">
        <f>ROW(Source!A274)</f>
        <v>274</v>
      </c>
      <c r="B617">
        <v>16697018</v>
      </c>
      <c r="C617">
        <v>16698148</v>
      </c>
      <c r="D617">
        <v>15436014</v>
      </c>
      <c r="E617">
        <v>1</v>
      </c>
      <c r="F617">
        <v>1</v>
      </c>
      <c r="G617">
        <v>1</v>
      </c>
      <c r="H617">
        <v>1</v>
      </c>
      <c r="I617" t="s">
        <v>1148</v>
      </c>
      <c r="J617" t="s">
        <v>6</v>
      </c>
      <c r="K617" t="s">
        <v>1149</v>
      </c>
      <c r="L617">
        <v>1191</v>
      </c>
      <c r="N617">
        <v>1013</v>
      </c>
      <c r="O617" t="s">
        <v>1010</v>
      </c>
      <c r="P617" t="s">
        <v>1010</v>
      </c>
      <c r="Q617">
        <v>1</v>
      </c>
      <c r="W617">
        <v>0</v>
      </c>
      <c r="X617">
        <v>-784637506</v>
      </c>
      <c r="Y617">
        <v>196.36249999999998</v>
      </c>
      <c r="AA617">
        <v>0</v>
      </c>
      <c r="AB617">
        <v>0</v>
      </c>
      <c r="AC617">
        <v>0</v>
      </c>
      <c r="AD617">
        <v>8.74</v>
      </c>
      <c r="AE617">
        <v>0</v>
      </c>
      <c r="AF617">
        <v>0</v>
      </c>
      <c r="AG617">
        <v>0</v>
      </c>
      <c r="AH617">
        <v>8.74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170.75</v>
      </c>
      <c r="AU617" t="s">
        <v>39</v>
      </c>
      <c r="AV617">
        <v>1</v>
      </c>
      <c r="AW617">
        <v>2</v>
      </c>
      <c r="AX617">
        <v>16698161</v>
      </c>
      <c r="AY617">
        <v>1</v>
      </c>
      <c r="AZ617">
        <v>0</v>
      </c>
      <c r="BA617">
        <v>613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Y617*Source!I274</f>
        <v>2.5527124999999997</v>
      </c>
      <c r="CY617">
        <f>AD617</f>
        <v>8.74</v>
      </c>
      <c r="CZ617">
        <f>AH617</f>
        <v>8.74</v>
      </c>
      <c r="DA617">
        <f>AL617</f>
        <v>1</v>
      </c>
      <c r="DB617">
        <f>ROUND((ROUND(AT617*CZ617,2)*1.15),2)</f>
        <v>1716.21</v>
      </c>
      <c r="DC617">
        <f>ROUND((ROUND(AT617*AG617,2)*1.15),2)</f>
        <v>0</v>
      </c>
    </row>
    <row r="618" spans="1:107" x14ac:dyDescent="0.2">
      <c r="A618">
        <f>ROW(Source!A274)</f>
        <v>274</v>
      </c>
      <c r="B618">
        <v>16697018</v>
      </c>
      <c r="C618">
        <v>16698148</v>
      </c>
      <c r="D618">
        <v>15430395</v>
      </c>
      <c r="E618">
        <v>1</v>
      </c>
      <c r="F618">
        <v>1</v>
      </c>
      <c r="G618">
        <v>1</v>
      </c>
      <c r="H618">
        <v>1</v>
      </c>
      <c r="I618" t="s">
        <v>1020</v>
      </c>
      <c r="J618" t="s">
        <v>6</v>
      </c>
      <c r="K618" t="s">
        <v>1021</v>
      </c>
      <c r="L618">
        <v>1191</v>
      </c>
      <c r="N618">
        <v>1013</v>
      </c>
      <c r="O618" t="s">
        <v>1010</v>
      </c>
      <c r="P618" t="s">
        <v>1010</v>
      </c>
      <c r="Q618">
        <v>1</v>
      </c>
      <c r="W618">
        <v>0</v>
      </c>
      <c r="X618">
        <v>-1417349443</v>
      </c>
      <c r="Y618">
        <v>5.33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5.33</v>
      </c>
      <c r="AU618" t="s">
        <v>6</v>
      </c>
      <c r="AV618">
        <v>2</v>
      </c>
      <c r="AW618">
        <v>2</v>
      </c>
      <c r="AX618">
        <v>16698162</v>
      </c>
      <c r="AY618">
        <v>1</v>
      </c>
      <c r="AZ618">
        <v>2048</v>
      </c>
      <c r="BA618">
        <v>614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Y618*Source!I274</f>
        <v>6.9290000000000004E-2</v>
      </c>
      <c r="CY618">
        <f>AD618</f>
        <v>0</v>
      </c>
      <c r="CZ618">
        <f>AH618</f>
        <v>0</v>
      </c>
      <c r="DA618">
        <f>AL618</f>
        <v>1</v>
      </c>
      <c r="DB618">
        <f>ROUND(ROUND(AT618*CZ618,2),2)</f>
        <v>0</v>
      </c>
      <c r="DC618">
        <f>ROUND(ROUND(AT618*AG618,2),2)</f>
        <v>0</v>
      </c>
    </row>
    <row r="619" spans="1:107" x14ac:dyDescent="0.2">
      <c r="A619">
        <f>ROW(Source!A274)</f>
        <v>274</v>
      </c>
      <c r="B619">
        <v>16697018</v>
      </c>
      <c r="C619">
        <v>16698148</v>
      </c>
      <c r="D619">
        <v>15247974</v>
      </c>
      <c r="E619">
        <v>1</v>
      </c>
      <c r="F619">
        <v>1</v>
      </c>
      <c r="G619">
        <v>1</v>
      </c>
      <c r="H619">
        <v>2</v>
      </c>
      <c r="I619" t="s">
        <v>1022</v>
      </c>
      <c r="J619" t="s">
        <v>1023</v>
      </c>
      <c r="K619" t="s">
        <v>1024</v>
      </c>
      <c r="L619">
        <v>1368</v>
      </c>
      <c r="N619">
        <v>1011</v>
      </c>
      <c r="O619" t="s">
        <v>1014</v>
      </c>
      <c r="P619" t="s">
        <v>1014</v>
      </c>
      <c r="Q619">
        <v>1</v>
      </c>
      <c r="W619">
        <v>0</v>
      </c>
      <c r="X619">
        <v>1188625873</v>
      </c>
      <c r="Y619">
        <v>2.2000000000000002</v>
      </c>
      <c r="AA619">
        <v>0</v>
      </c>
      <c r="AB619">
        <v>31.26</v>
      </c>
      <c r="AC619">
        <v>13.5</v>
      </c>
      <c r="AD619">
        <v>0</v>
      </c>
      <c r="AE619">
        <v>0</v>
      </c>
      <c r="AF619">
        <v>31.26</v>
      </c>
      <c r="AG619">
        <v>13.5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6</v>
      </c>
      <c r="AT619">
        <v>1.76</v>
      </c>
      <c r="AU619" t="s">
        <v>38</v>
      </c>
      <c r="AV619">
        <v>0</v>
      </c>
      <c r="AW619">
        <v>2</v>
      </c>
      <c r="AX619">
        <v>16698163</v>
      </c>
      <c r="AY619">
        <v>1</v>
      </c>
      <c r="AZ619">
        <v>0</v>
      </c>
      <c r="BA619">
        <v>615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Y619*Source!I274</f>
        <v>2.86E-2</v>
      </c>
      <c r="CY619">
        <f>AB619</f>
        <v>31.26</v>
      </c>
      <c r="CZ619">
        <f>AF619</f>
        <v>31.26</v>
      </c>
      <c r="DA619">
        <f>AJ619</f>
        <v>1</v>
      </c>
      <c r="DB619">
        <f>ROUND((ROUND(AT619*CZ619,2)*1.25),2)</f>
        <v>68.78</v>
      </c>
      <c r="DC619">
        <f>ROUND((ROUND(AT619*AG619,2)*1.25),2)</f>
        <v>29.7</v>
      </c>
    </row>
    <row r="620" spans="1:107" x14ac:dyDescent="0.2">
      <c r="A620">
        <f>ROW(Source!A274)</f>
        <v>274</v>
      </c>
      <c r="B620">
        <v>16697018</v>
      </c>
      <c r="C620">
        <v>16698148</v>
      </c>
      <c r="D620">
        <v>15249073</v>
      </c>
      <c r="E620">
        <v>1</v>
      </c>
      <c r="F620">
        <v>1</v>
      </c>
      <c r="G620">
        <v>1</v>
      </c>
      <c r="H620">
        <v>2</v>
      </c>
      <c r="I620" t="s">
        <v>1033</v>
      </c>
      <c r="J620" t="s">
        <v>1034</v>
      </c>
      <c r="K620" t="s">
        <v>1035</v>
      </c>
      <c r="L620">
        <v>1368</v>
      </c>
      <c r="N620">
        <v>1011</v>
      </c>
      <c r="O620" t="s">
        <v>1014</v>
      </c>
      <c r="P620" t="s">
        <v>1014</v>
      </c>
      <c r="Q620">
        <v>1</v>
      </c>
      <c r="W620">
        <v>0</v>
      </c>
      <c r="X620">
        <v>1372534845</v>
      </c>
      <c r="Y620">
        <v>4.4624999999999995</v>
      </c>
      <c r="AA620">
        <v>0</v>
      </c>
      <c r="AB620">
        <v>65.709999999999994</v>
      </c>
      <c r="AC620">
        <v>11.6</v>
      </c>
      <c r="AD620">
        <v>0</v>
      </c>
      <c r="AE620">
        <v>0</v>
      </c>
      <c r="AF620">
        <v>65.709999999999994</v>
      </c>
      <c r="AG620">
        <v>11.6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3.57</v>
      </c>
      <c r="AU620" t="s">
        <v>38</v>
      </c>
      <c r="AV620">
        <v>0</v>
      </c>
      <c r="AW620">
        <v>2</v>
      </c>
      <c r="AX620">
        <v>16698164</v>
      </c>
      <c r="AY620">
        <v>1</v>
      </c>
      <c r="AZ620">
        <v>0</v>
      </c>
      <c r="BA620">
        <v>616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Y620*Source!I274</f>
        <v>5.8012499999999988E-2</v>
      </c>
      <c r="CY620">
        <f>AB620</f>
        <v>65.709999999999994</v>
      </c>
      <c r="CZ620">
        <f>AF620</f>
        <v>65.709999999999994</v>
      </c>
      <c r="DA620">
        <f>AJ620</f>
        <v>1</v>
      </c>
      <c r="DB620">
        <f>ROUND((ROUND(AT620*CZ620,2)*1.25),2)</f>
        <v>293.23</v>
      </c>
      <c r="DC620">
        <f>ROUND((ROUND(AT620*AG620,2)*1.25),2)</f>
        <v>51.76</v>
      </c>
    </row>
    <row r="621" spans="1:107" x14ac:dyDescent="0.2">
      <c r="A621">
        <f>ROW(Source!A274)</f>
        <v>274</v>
      </c>
      <c r="B621">
        <v>16697018</v>
      </c>
      <c r="C621">
        <v>16698148</v>
      </c>
      <c r="D621">
        <v>15167551</v>
      </c>
      <c r="E621">
        <v>1</v>
      </c>
      <c r="F621">
        <v>1</v>
      </c>
      <c r="G621">
        <v>1</v>
      </c>
      <c r="H621">
        <v>3</v>
      </c>
      <c r="I621" t="s">
        <v>1189</v>
      </c>
      <c r="J621" t="s">
        <v>1190</v>
      </c>
      <c r="K621" t="s">
        <v>1191</v>
      </c>
      <c r="L621">
        <v>1301</v>
      </c>
      <c r="N621">
        <v>1003</v>
      </c>
      <c r="O621" t="s">
        <v>363</v>
      </c>
      <c r="P621" t="s">
        <v>363</v>
      </c>
      <c r="Q621">
        <v>1</v>
      </c>
      <c r="W621">
        <v>0</v>
      </c>
      <c r="X621">
        <v>751777312</v>
      </c>
      <c r="Y621">
        <v>347</v>
      </c>
      <c r="AA621">
        <v>6.38</v>
      </c>
      <c r="AB621">
        <v>0</v>
      </c>
      <c r="AC621">
        <v>0</v>
      </c>
      <c r="AD621">
        <v>0</v>
      </c>
      <c r="AE621">
        <v>6.38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347</v>
      </c>
      <c r="AU621" t="s">
        <v>6</v>
      </c>
      <c r="AV621">
        <v>0</v>
      </c>
      <c r="AW621">
        <v>2</v>
      </c>
      <c r="AX621">
        <v>16698165</v>
      </c>
      <c r="AY621">
        <v>1</v>
      </c>
      <c r="AZ621">
        <v>0</v>
      </c>
      <c r="BA621">
        <v>617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Y621*Source!I274</f>
        <v>4.5110000000000001</v>
      </c>
      <c r="CY621">
        <f t="shared" ref="CY621:CY627" si="90">AA621</f>
        <v>6.38</v>
      </c>
      <c r="CZ621">
        <f t="shared" ref="CZ621:CZ627" si="91">AE621</f>
        <v>6.38</v>
      </c>
      <c r="DA621">
        <f t="shared" ref="DA621:DA627" si="92">AI621</f>
        <v>1</v>
      </c>
      <c r="DB621">
        <f t="shared" ref="DB621:DB627" si="93">ROUND(ROUND(AT621*CZ621,2),2)</f>
        <v>2213.86</v>
      </c>
      <c r="DC621">
        <f t="shared" ref="DC621:DC627" si="94">ROUND(ROUND(AT621*AG621,2),2)</f>
        <v>0</v>
      </c>
    </row>
    <row r="622" spans="1:107" x14ac:dyDescent="0.2">
      <c r="A622">
        <f>ROW(Source!A274)</f>
        <v>274</v>
      </c>
      <c r="B622">
        <v>16697018</v>
      </c>
      <c r="C622">
        <v>16698148</v>
      </c>
      <c r="D622">
        <v>15167552</v>
      </c>
      <c r="E622">
        <v>1</v>
      </c>
      <c r="F622">
        <v>1</v>
      </c>
      <c r="G622">
        <v>1</v>
      </c>
      <c r="H622">
        <v>3</v>
      </c>
      <c r="I622" t="s">
        <v>1192</v>
      </c>
      <c r="J622" t="s">
        <v>1193</v>
      </c>
      <c r="K622" t="s">
        <v>1194</v>
      </c>
      <c r="L622">
        <v>1301</v>
      </c>
      <c r="N622">
        <v>1003</v>
      </c>
      <c r="O622" t="s">
        <v>363</v>
      </c>
      <c r="P622" t="s">
        <v>363</v>
      </c>
      <c r="Q622">
        <v>1</v>
      </c>
      <c r="W622">
        <v>0</v>
      </c>
      <c r="X622">
        <v>1744203244</v>
      </c>
      <c r="Y622">
        <v>71</v>
      </c>
      <c r="AA622">
        <v>7.95</v>
      </c>
      <c r="AB622">
        <v>0</v>
      </c>
      <c r="AC622">
        <v>0</v>
      </c>
      <c r="AD622">
        <v>0</v>
      </c>
      <c r="AE622">
        <v>7.95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71</v>
      </c>
      <c r="AU622" t="s">
        <v>6</v>
      </c>
      <c r="AV622">
        <v>0</v>
      </c>
      <c r="AW622">
        <v>2</v>
      </c>
      <c r="AX622">
        <v>16698166</v>
      </c>
      <c r="AY622">
        <v>1</v>
      </c>
      <c r="AZ622">
        <v>0</v>
      </c>
      <c r="BA622">
        <v>618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Y622*Source!I274</f>
        <v>0.92299999999999993</v>
      </c>
      <c r="CY622">
        <f t="shared" si="90"/>
        <v>7.95</v>
      </c>
      <c r="CZ622">
        <f t="shared" si="91"/>
        <v>7.95</v>
      </c>
      <c r="DA622">
        <f t="shared" si="92"/>
        <v>1</v>
      </c>
      <c r="DB622">
        <f t="shared" si="93"/>
        <v>564.45000000000005</v>
      </c>
      <c r="DC622">
        <f t="shared" si="94"/>
        <v>0</v>
      </c>
    </row>
    <row r="623" spans="1:107" x14ac:dyDescent="0.2">
      <c r="A623">
        <f>ROW(Source!A274)</f>
        <v>274</v>
      </c>
      <c r="B623">
        <v>16697018</v>
      </c>
      <c r="C623">
        <v>16698148</v>
      </c>
      <c r="D623">
        <v>15167640</v>
      </c>
      <c r="E623">
        <v>1</v>
      </c>
      <c r="F623">
        <v>1</v>
      </c>
      <c r="G623">
        <v>1</v>
      </c>
      <c r="H623">
        <v>3</v>
      </c>
      <c r="I623" t="s">
        <v>1195</v>
      </c>
      <c r="J623" t="s">
        <v>1196</v>
      </c>
      <c r="K623" t="s">
        <v>1197</v>
      </c>
      <c r="L623">
        <v>1302</v>
      </c>
      <c r="N623">
        <v>1003</v>
      </c>
      <c r="O623" t="s">
        <v>1198</v>
      </c>
      <c r="P623" t="s">
        <v>1198</v>
      </c>
      <c r="Q623">
        <v>10</v>
      </c>
      <c r="W623">
        <v>0</v>
      </c>
      <c r="X623">
        <v>-405326455</v>
      </c>
      <c r="Y623">
        <v>21.4</v>
      </c>
      <c r="AA623">
        <v>64.099999999999994</v>
      </c>
      <c r="AB623">
        <v>0</v>
      </c>
      <c r="AC623">
        <v>0</v>
      </c>
      <c r="AD623">
        <v>0</v>
      </c>
      <c r="AE623">
        <v>64.099999999999994</v>
      </c>
      <c r="AF623">
        <v>0</v>
      </c>
      <c r="AG623">
        <v>0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21.4</v>
      </c>
      <c r="AU623" t="s">
        <v>6</v>
      </c>
      <c r="AV623">
        <v>0</v>
      </c>
      <c r="AW623">
        <v>2</v>
      </c>
      <c r="AX623">
        <v>16698167</v>
      </c>
      <c r="AY623">
        <v>1</v>
      </c>
      <c r="AZ623">
        <v>0</v>
      </c>
      <c r="BA623">
        <v>619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Y623*Source!I274</f>
        <v>0.27819999999999995</v>
      </c>
      <c r="CY623">
        <f t="shared" si="90"/>
        <v>64.099999999999994</v>
      </c>
      <c r="CZ623">
        <f t="shared" si="91"/>
        <v>64.099999999999994</v>
      </c>
      <c r="DA623">
        <f t="shared" si="92"/>
        <v>1</v>
      </c>
      <c r="DB623">
        <f t="shared" si="93"/>
        <v>1371.74</v>
      </c>
      <c r="DC623">
        <f t="shared" si="94"/>
        <v>0</v>
      </c>
    </row>
    <row r="624" spans="1:107" x14ac:dyDescent="0.2">
      <c r="A624">
        <f>ROW(Source!A274)</f>
        <v>274</v>
      </c>
      <c r="B624">
        <v>16697018</v>
      </c>
      <c r="C624">
        <v>16698148</v>
      </c>
      <c r="D624">
        <v>15170065</v>
      </c>
      <c r="E624">
        <v>1</v>
      </c>
      <c r="F624">
        <v>1</v>
      </c>
      <c r="G624">
        <v>1</v>
      </c>
      <c r="H624">
        <v>3</v>
      </c>
      <c r="I624" t="s">
        <v>1199</v>
      </c>
      <c r="J624" t="s">
        <v>1200</v>
      </c>
      <c r="K624" t="s">
        <v>1201</v>
      </c>
      <c r="L624">
        <v>1358</v>
      </c>
      <c r="N624">
        <v>1010</v>
      </c>
      <c r="O624" t="s">
        <v>598</v>
      </c>
      <c r="P624" t="s">
        <v>598</v>
      </c>
      <c r="Q624">
        <v>10</v>
      </c>
      <c r="W624">
        <v>0</v>
      </c>
      <c r="X624">
        <v>-858120743</v>
      </c>
      <c r="Y624">
        <v>30.6</v>
      </c>
      <c r="AA624">
        <v>7.03</v>
      </c>
      <c r="AB624">
        <v>0</v>
      </c>
      <c r="AC624">
        <v>0</v>
      </c>
      <c r="AD624">
        <v>0</v>
      </c>
      <c r="AE624">
        <v>7.03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30.6</v>
      </c>
      <c r="AU624" t="s">
        <v>6</v>
      </c>
      <c r="AV624">
        <v>0</v>
      </c>
      <c r="AW624">
        <v>2</v>
      </c>
      <c r="AX624">
        <v>16698168</v>
      </c>
      <c r="AY624">
        <v>1</v>
      </c>
      <c r="AZ624">
        <v>0</v>
      </c>
      <c r="BA624">
        <v>620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Y624*Source!I274</f>
        <v>0.39779999999999999</v>
      </c>
      <c r="CY624">
        <f t="shared" si="90"/>
        <v>7.03</v>
      </c>
      <c r="CZ624">
        <f t="shared" si="91"/>
        <v>7.03</v>
      </c>
      <c r="DA624">
        <f t="shared" si="92"/>
        <v>1</v>
      </c>
      <c r="DB624">
        <f t="shared" si="93"/>
        <v>215.12</v>
      </c>
      <c r="DC624">
        <f t="shared" si="94"/>
        <v>0</v>
      </c>
    </row>
    <row r="625" spans="1:107" x14ac:dyDescent="0.2">
      <c r="A625">
        <f>ROW(Source!A274)</f>
        <v>274</v>
      </c>
      <c r="B625">
        <v>16697018</v>
      </c>
      <c r="C625">
        <v>16698148</v>
      </c>
      <c r="D625">
        <v>15197530</v>
      </c>
      <c r="E625">
        <v>1</v>
      </c>
      <c r="F625">
        <v>1</v>
      </c>
      <c r="G625">
        <v>1</v>
      </c>
      <c r="H625">
        <v>3</v>
      </c>
      <c r="I625" t="s">
        <v>500</v>
      </c>
      <c r="J625" t="s">
        <v>502</v>
      </c>
      <c r="K625" t="s">
        <v>501</v>
      </c>
      <c r="L625">
        <v>1354</v>
      </c>
      <c r="N625">
        <v>1010</v>
      </c>
      <c r="O625" t="s">
        <v>440</v>
      </c>
      <c r="P625" t="s">
        <v>440</v>
      </c>
      <c r="Q625">
        <v>1</v>
      </c>
      <c r="W625">
        <v>0</v>
      </c>
      <c r="X625">
        <v>-1779086665</v>
      </c>
      <c r="Y625">
        <v>51.282051000000003</v>
      </c>
      <c r="AA625">
        <v>1294.6199999999999</v>
      </c>
      <c r="AB625">
        <v>0</v>
      </c>
      <c r="AC625">
        <v>0</v>
      </c>
      <c r="AD625">
        <v>0</v>
      </c>
      <c r="AE625">
        <v>1294.6199999999999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0</v>
      </c>
      <c r="AP625">
        <v>0</v>
      </c>
      <c r="AQ625">
        <v>0</v>
      </c>
      <c r="AR625">
        <v>0</v>
      </c>
      <c r="AS625" t="s">
        <v>6</v>
      </c>
      <c r="AT625">
        <v>51.282051000000003</v>
      </c>
      <c r="AU625" t="s">
        <v>6</v>
      </c>
      <c r="AV625">
        <v>0</v>
      </c>
      <c r="AW625">
        <v>1</v>
      </c>
      <c r="AX625">
        <v>-1</v>
      </c>
      <c r="AY625">
        <v>0</v>
      </c>
      <c r="AZ625">
        <v>0</v>
      </c>
      <c r="BA625" t="s">
        <v>6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Y625*Source!I274</f>
        <v>0.66666666299999999</v>
      </c>
      <c r="CY625">
        <f t="shared" si="90"/>
        <v>1294.6199999999999</v>
      </c>
      <c r="CZ625">
        <f t="shared" si="91"/>
        <v>1294.6199999999999</v>
      </c>
      <c r="DA625">
        <f t="shared" si="92"/>
        <v>1</v>
      </c>
      <c r="DB625">
        <f t="shared" si="93"/>
        <v>66390.77</v>
      </c>
      <c r="DC625">
        <f t="shared" si="94"/>
        <v>0</v>
      </c>
    </row>
    <row r="626" spans="1:107" x14ac:dyDescent="0.2">
      <c r="A626">
        <f>ROW(Source!A274)</f>
        <v>274</v>
      </c>
      <c r="B626">
        <v>16697018</v>
      </c>
      <c r="C626">
        <v>16698148</v>
      </c>
      <c r="D626">
        <v>15197780</v>
      </c>
      <c r="E626">
        <v>1</v>
      </c>
      <c r="F626">
        <v>1</v>
      </c>
      <c r="G626">
        <v>1</v>
      </c>
      <c r="H626">
        <v>3</v>
      </c>
      <c r="I626" t="s">
        <v>1202</v>
      </c>
      <c r="J626" t="s">
        <v>1203</v>
      </c>
      <c r="K626" t="s">
        <v>1204</v>
      </c>
      <c r="L626">
        <v>1355</v>
      </c>
      <c r="N626">
        <v>1010</v>
      </c>
      <c r="O626" t="s">
        <v>593</v>
      </c>
      <c r="P626" t="s">
        <v>593</v>
      </c>
      <c r="Q626">
        <v>100</v>
      </c>
      <c r="W626">
        <v>0</v>
      </c>
      <c r="X626">
        <v>1709713925</v>
      </c>
      <c r="Y626">
        <v>8</v>
      </c>
      <c r="AA626">
        <v>50</v>
      </c>
      <c r="AB626">
        <v>0</v>
      </c>
      <c r="AC626">
        <v>0</v>
      </c>
      <c r="AD626">
        <v>0</v>
      </c>
      <c r="AE626">
        <v>50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6</v>
      </c>
      <c r="AT626">
        <v>8</v>
      </c>
      <c r="AU626" t="s">
        <v>6</v>
      </c>
      <c r="AV626">
        <v>0</v>
      </c>
      <c r="AW626">
        <v>2</v>
      </c>
      <c r="AX626">
        <v>16698170</v>
      </c>
      <c r="AY626">
        <v>1</v>
      </c>
      <c r="AZ626">
        <v>0</v>
      </c>
      <c r="BA626">
        <v>622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Y626*Source!I274</f>
        <v>0.104</v>
      </c>
      <c r="CY626">
        <f t="shared" si="90"/>
        <v>50</v>
      </c>
      <c r="CZ626">
        <f t="shared" si="91"/>
        <v>50</v>
      </c>
      <c r="DA626">
        <f t="shared" si="92"/>
        <v>1</v>
      </c>
      <c r="DB626">
        <f t="shared" si="93"/>
        <v>400</v>
      </c>
      <c r="DC626">
        <f t="shared" si="94"/>
        <v>0</v>
      </c>
    </row>
    <row r="627" spans="1:107" x14ac:dyDescent="0.2">
      <c r="A627">
        <f>ROW(Source!A274)</f>
        <v>274</v>
      </c>
      <c r="B627">
        <v>16697018</v>
      </c>
      <c r="C627">
        <v>16698148</v>
      </c>
      <c r="D627">
        <v>15204239</v>
      </c>
      <c r="E627">
        <v>1</v>
      </c>
      <c r="F627">
        <v>1</v>
      </c>
      <c r="G627">
        <v>1</v>
      </c>
      <c r="H627">
        <v>3</v>
      </c>
      <c r="I627" t="s">
        <v>1205</v>
      </c>
      <c r="J627" t="s">
        <v>1206</v>
      </c>
      <c r="K627" t="s">
        <v>1207</v>
      </c>
      <c r="L627">
        <v>1354</v>
      </c>
      <c r="N627">
        <v>1010</v>
      </c>
      <c r="O627" t="s">
        <v>440</v>
      </c>
      <c r="P627" t="s">
        <v>440</v>
      </c>
      <c r="Q627">
        <v>1</v>
      </c>
      <c r="W627">
        <v>0</v>
      </c>
      <c r="X627">
        <v>-1018551266</v>
      </c>
      <c r="Y627">
        <v>92</v>
      </c>
      <c r="AA627">
        <v>67</v>
      </c>
      <c r="AB627">
        <v>0</v>
      </c>
      <c r="AC627">
        <v>0</v>
      </c>
      <c r="AD627">
        <v>0</v>
      </c>
      <c r="AE627">
        <v>67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6</v>
      </c>
      <c r="AT627">
        <v>92</v>
      </c>
      <c r="AU627" t="s">
        <v>6</v>
      </c>
      <c r="AV627">
        <v>0</v>
      </c>
      <c r="AW627">
        <v>2</v>
      </c>
      <c r="AX627">
        <v>16698171</v>
      </c>
      <c r="AY627">
        <v>1</v>
      </c>
      <c r="AZ627">
        <v>0</v>
      </c>
      <c r="BA627">
        <v>623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Y627*Source!I274</f>
        <v>1.196</v>
      </c>
      <c r="CY627">
        <f t="shared" si="90"/>
        <v>67</v>
      </c>
      <c r="CZ627">
        <f t="shared" si="91"/>
        <v>67</v>
      </c>
      <c r="DA627">
        <f t="shared" si="92"/>
        <v>1</v>
      </c>
      <c r="DB627">
        <f t="shared" si="93"/>
        <v>6164</v>
      </c>
      <c r="DC627">
        <f t="shared" si="94"/>
        <v>0</v>
      </c>
    </row>
    <row r="628" spans="1:107" x14ac:dyDescent="0.2">
      <c r="A628">
        <f>ROW(Source!A275)</f>
        <v>275</v>
      </c>
      <c r="B628">
        <v>16697019</v>
      </c>
      <c r="C628">
        <v>16698148</v>
      </c>
      <c r="D628">
        <v>15436014</v>
      </c>
      <c r="E628">
        <v>1</v>
      </c>
      <c r="F628">
        <v>1</v>
      </c>
      <c r="G628">
        <v>1</v>
      </c>
      <c r="H628">
        <v>1</v>
      </c>
      <c r="I628" t="s">
        <v>1148</v>
      </c>
      <c r="J628" t="s">
        <v>6</v>
      </c>
      <c r="K628" t="s">
        <v>1149</v>
      </c>
      <c r="L628">
        <v>1191</v>
      </c>
      <c r="N628">
        <v>1013</v>
      </c>
      <c r="O628" t="s">
        <v>1010</v>
      </c>
      <c r="P628" t="s">
        <v>1010</v>
      </c>
      <c r="Q628">
        <v>1</v>
      </c>
      <c r="W628">
        <v>0</v>
      </c>
      <c r="X628">
        <v>-784637506</v>
      </c>
      <c r="Y628">
        <v>196.36249999999998</v>
      </c>
      <c r="AA628">
        <v>0</v>
      </c>
      <c r="AB628">
        <v>0</v>
      </c>
      <c r="AC628">
        <v>0</v>
      </c>
      <c r="AD628">
        <v>57.33</v>
      </c>
      <c r="AE628">
        <v>0</v>
      </c>
      <c r="AF628">
        <v>0</v>
      </c>
      <c r="AG628">
        <v>0</v>
      </c>
      <c r="AH628">
        <v>8.74</v>
      </c>
      <c r="AI628">
        <v>1</v>
      </c>
      <c r="AJ628">
        <v>1</v>
      </c>
      <c r="AK628">
        <v>1</v>
      </c>
      <c r="AL628">
        <v>6.56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6</v>
      </c>
      <c r="AT628">
        <v>170.75</v>
      </c>
      <c r="AU628" t="s">
        <v>39</v>
      </c>
      <c r="AV628">
        <v>1</v>
      </c>
      <c r="AW628">
        <v>2</v>
      </c>
      <c r="AX628">
        <v>16698161</v>
      </c>
      <c r="AY628">
        <v>1</v>
      </c>
      <c r="AZ628">
        <v>0</v>
      </c>
      <c r="BA628">
        <v>624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Y628*Source!I275</f>
        <v>2.5527124999999997</v>
      </c>
      <c r="CY628">
        <f>AD628</f>
        <v>57.33</v>
      </c>
      <c r="CZ628">
        <f>AH628</f>
        <v>8.74</v>
      </c>
      <c r="DA628">
        <f>AL628</f>
        <v>6.56</v>
      </c>
      <c r="DB628">
        <f>ROUND((ROUND(AT628*CZ628,2)*1.15),2)</f>
        <v>1716.21</v>
      </c>
      <c r="DC628">
        <f>ROUND((ROUND(AT628*AG628,2)*1.15),2)</f>
        <v>0</v>
      </c>
    </row>
    <row r="629" spans="1:107" x14ac:dyDescent="0.2">
      <c r="A629">
        <f>ROW(Source!A275)</f>
        <v>275</v>
      </c>
      <c r="B629">
        <v>16697019</v>
      </c>
      <c r="C629">
        <v>16698148</v>
      </c>
      <c r="D629">
        <v>15430395</v>
      </c>
      <c r="E629">
        <v>1</v>
      </c>
      <c r="F629">
        <v>1</v>
      </c>
      <c r="G629">
        <v>1</v>
      </c>
      <c r="H629">
        <v>1</v>
      </c>
      <c r="I629" t="s">
        <v>1020</v>
      </c>
      <c r="J629" t="s">
        <v>6</v>
      </c>
      <c r="K629" t="s">
        <v>1021</v>
      </c>
      <c r="L629">
        <v>1191</v>
      </c>
      <c r="N629">
        <v>1013</v>
      </c>
      <c r="O629" t="s">
        <v>1010</v>
      </c>
      <c r="P629" t="s">
        <v>1010</v>
      </c>
      <c r="Q629">
        <v>1</v>
      </c>
      <c r="W629">
        <v>0</v>
      </c>
      <c r="X629">
        <v>-1417349443</v>
      </c>
      <c r="Y629">
        <v>5.33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6.56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5.33</v>
      </c>
      <c r="AU629" t="s">
        <v>6</v>
      </c>
      <c r="AV629">
        <v>2</v>
      </c>
      <c r="AW629">
        <v>2</v>
      </c>
      <c r="AX629">
        <v>16698162</v>
      </c>
      <c r="AY629">
        <v>1</v>
      </c>
      <c r="AZ629">
        <v>2048</v>
      </c>
      <c r="BA629">
        <v>625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Y629*Source!I275</f>
        <v>6.9290000000000004E-2</v>
      </c>
      <c r="CY629">
        <f>AD629</f>
        <v>0</v>
      </c>
      <c r="CZ629">
        <f>AH629</f>
        <v>0</v>
      </c>
      <c r="DA629">
        <f>AL629</f>
        <v>1</v>
      </c>
      <c r="DB629">
        <f>ROUND(ROUND(AT629*CZ629,2),2)</f>
        <v>0</v>
      </c>
      <c r="DC629">
        <f>ROUND(ROUND(AT629*AG629,2),2)</f>
        <v>0</v>
      </c>
    </row>
    <row r="630" spans="1:107" x14ac:dyDescent="0.2">
      <c r="A630">
        <f>ROW(Source!A275)</f>
        <v>275</v>
      </c>
      <c r="B630">
        <v>16697019</v>
      </c>
      <c r="C630">
        <v>16698148</v>
      </c>
      <c r="D630">
        <v>15247974</v>
      </c>
      <c r="E630">
        <v>1</v>
      </c>
      <c r="F630">
        <v>1</v>
      </c>
      <c r="G630">
        <v>1</v>
      </c>
      <c r="H630">
        <v>2</v>
      </c>
      <c r="I630" t="s">
        <v>1022</v>
      </c>
      <c r="J630" t="s">
        <v>1023</v>
      </c>
      <c r="K630" t="s">
        <v>1024</v>
      </c>
      <c r="L630">
        <v>1368</v>
      </c>
      <c r="N630">
        <v>1011</v>
      </c>
      <c r="O630" t="s">
        <v>1014</v>
      </c>
      <c r="P630" t="s">
        <v>1014</v>
      </c>
      <c r="Q630">
        <v>1</v>
      </c>
      <c r="W630">
        <v>0</v>
      </c>
      <c r="X630">
        <v>1188625873</v>
      </c>
      <c r="Y630">
        <v>2.2000000000000002</v>
      </c>
      <c r="AA630">
        <v>0</v>
      </c>
      <c r="AB630">
        <v>205.07</v>
      </c>
      <c r="AC630">
        <v>13.5</v>
      </c>
      <c r="AD630">
        <v>0</v>
      </c>
      <c r="AE630">
        <v>0</v>
      </c>
      <c r="AF630">
        <v>31.26</v>
      </c>
      <c r="AG630">
        <v>13.5</v>
      </c>
      <c r="AH630">
        <v>0</v>
      </c>
      <c r="AI630">
        <v>1</v>
      </c>
      <c r="AJ630">
        <v>6.56</v>
      </c>
      <c r="AK630">
        <v>1</v>
      </c>
      <c r="AL630">
        <v>1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6</v>
      </c>
      <c r="AT630">
        <v>1.76</v>
      </c>
      <c r="AU630" t="s">
        <v>38</v>
      </c>
      <c r="AV630">
        <v>0</v>
      </c>
      <c r="AW630">
        <v>2</v>
      </c>
      <c r="AX630">
        <v>16698163</v>
      </c>
      <c r="AY630">
        <v>1</v>
      </c>
      <c r="AZ630">
        <v>0</v>
      </c>
      <c r="BA630">
        <v>626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Y630*Source!I275</f>
        <v>2.86E-2</v>
      </c>
      <c r="CY630">
        <f>AB630</f>
        <v>205.07</v>
      </c>
      <c r="CZ630">
        <f>AF630</f>
        <v>31.26</v>
      </c>
      <c r="DA630">
        <f>AJ630</f>
        <v>6.56</v>
      </c>
      <c r="DB630">
        <f>ROUND((ROUND(AT630*CZ630,2)*1.25),2)</f>
        <v>68.78</v>
      </c>
      <c r="DC630">
        <f>ROUND((ROUND(AT630*AG630,2)*1.25),2)</f>
        <v>29.7</v>
      </c>
    </row>
    <row r="631" spans="1:107" x14ac:dyDescent="0.2">
      <c r="A631">
        <f>ROW(Source!A275)</f>
        <v>275</v>
      </c>
      <c r="B631">
        <v>16697019</v>
      </c>
      <c r="C631">
        <v>16698148</v>
      </c>
      <c r="D631">
        <v>15249073</v>
      </c>
      <c r="E631">
        <v>1</v>
      </c>
      <c r="F631">
        <v>1</v>
      </c>
      <c r="G631">
        <v>1</v>
      </c>
      <c r="H631">
        <v>2</v>
      </c>
      <c r="I631" t="s">
        <v>1033</v>
      </c>
      <c r="J631" t="s">
        <v>1034</v>
      </c>
      <c r="K631" t="s">
        <v>1035</v>
      </c>
      <c r="L631">
        <v>1368</v>
      </c>
      <c r="N631">
        <v>1011</v>
      </c>
      <c r="O631" t="s">
        <v>1014</v>
      </c>
      <c r="P631" t="s">
        <v>1014</v>
      </c>
      <c r="Q631">
        <v>1</v>
      </c>
      <c r="W631">
        <v>0</v>
      </c>
      <c r="X631">
        <v>1372534845</v>
      </c>
      <c r="Y631">
        <v>4.4624999999999995</v>
      </c>
      <c r="AA631">
        <v>0</v>
      </c>
      <c r="AB631">
        <v>431.06</v>
      </c>
      <c r="AC631">
        <v>11.6</v>
      </c>
      <c r="AD631">
        <v>0</v>
      </c>
      <c r="AE631">
        <v>0</v>
      </c>
      <c r="AF631">
        <v>65.709999999999994</v>
      </c>
      <c r="AG631">
        <v>11.6</v>
      </c>
      <c r="AH631">
        <v>0</v>
      </c>
      <c r="AI631">
        <v>1</v>
      </c>
      <c r="AJ631">
        <v>6.56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6</v>
      </c>
      <c r="AT631">
        <v>3.57</v>
      </c>
      <c r="AU631" t="s">
        <v>38</v>
      </c>
      <c r="AV631">
        <v>0</v>
      </c>
      <c r="AW631">
        <v>2</v>
      </c>
      <c r="AX631">
        <v>16698164</v>
      </c>
      <c r="AY631">
        <v>1</v>
      </c>
      <c r="AZ631">
        <v>0</v>
      </c>
      <c r="BA631">
        <v>627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Y631*Source!I275</f>
        <v>5.8012499999999988E-2</v>
      </c>
      <c r="CY631">
        <f>AB631</f>
        <v>431.06</v>
      </c>
      <c r="CZ631">
        <f>AF631</f>
        <v>65.709999999999994</v>
      </c>
      <c r="DA631">
        <f>AJ631</f>
        <v>6.56</v>
      </c>
      <c r="DB631">
        <f>ROUND((ROUND(AT631*CZ631,2)*1.25),2)</f>
        <v>293.23</v>
      </c>
      <c r="DC631">
        <f>ROUND((ROUND(AT631*AG631,2)*1.25),2)</f>
        <v>51.76</v>
      </c>
    </row>
    <row r="632" spans="1:107" x14ac:dyDescent="0.2">
      <c r="A632">
        <f>ROW(Source!A275)</f>
        <v>275</v>
      </c>
      <c r="B632">
        <v>16697019</v>
      </c>
      <c r="C632">
        <v>16698148</v>
      </c>
      <c r="D632">
        <v>15167551</v>
      </c>
      <c r="E632">
        <v>1</v>
      </c>
      <c r="F632">
        <v>1</v>
      </c>
      <c r="G632">
        <v>1</v>
      </c>
      <c r="H632">
        <v>3</v>
      </c>
      <c r="I632" t="s">
        <v>1189</v>
      </c>
      <c r="J632" t="s">
        <v>1190</v>
      </c>
      <c r="K632" t="s">
        <v>1191</v>
      </c>
      <c r="L632">
        <v>1301</v>
      </c>
      <c r="N632">
        <v>1003</v>
      </c>
      <c r="O632" t="s">
        <v>363</v>
      </c>
      <c r="P632" t="s">
        <v>363</v>
      </c>
      <c r="Q632">
        <v>1</v>
      </c>
      <c r="W632">
        <v>0</v>
      </c>
      <c r="X632">
        <v>751777312</v>
      </c>
      <c r="Y632">
        <v>347</v>
      </c>
      <c r="AA632">
        <v>41.85</v>
      </c>
      <c r="AB632">
        <v>0</v>
      </c>
      <c r="AC632">
        <v>0</v>
      </c>
      <c r="AD632">
        <v>0</v>
      </c>
      <c r="AE632">
        <v>6.38</v>
      </c>
      <c r="AF632">
        <v>0</v>
      </c>
      <c r="AG632">
        <v>0</v>
      </c>
      <c r="AH632">
        <v>0</v>
      </c>
      <c r="AI632">
        <v>6.56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6</v>
      </c>
      <c r="AT632">
        <v>347</v>
      </c>
      <c r="AU632" t="s">
        <v>6</v>
      </c>
      <c r="AV632">
        <v>0</v>
      </c>
      <c r="AW632">
        <v>2</v>
      </c>
      <c r="AX632">
        <v>16698165</v>
      </c>
      <c r="AY632">
        <v>1</v>
      </c>
      <c r="AZ632">
        <v>0</v>
      </c>
      <c r="BA632">
        <v>628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Y632*Source!I275</f>
        <v>4.5110000000000001</v>
      </c>
      <c r="CY632">
        <f t="shared" ref="CY632:CY638" si="95">AA632</f>
        <v>41.85</v>
      </c>
      <c r="CZ632">
        <f t="shared" ref="CZ632:CZ638" si="96">AE632</f>
        <v>6.38</v>
      </c>
      <c r="DA632">
        <f t="shared" ref="DA632:DA638" si="97">AI632</f>
        <v>6.56</v>
      </c>
      <c r="DB632">
        <f t="shared" ref="DB632:DB638" si="98">ROUND(ROUND(AT632*CZ632,2),2)</f>
        <v>2213.86</v>
      </c>
      <c r="DC632">
        <f t="shared" ref="DC632:DC638" si="99">ROUND(ROUND(AT632*AG632,2),2)</f>
        <v>0</v>
      </c>
    </row>
    <row r="633" spans="1:107" x14ac:dyDescent="0.2">
      <c r="A633">
        <f>ROW(Source!A275)</f>
        <v>275</v>
      </c>
      <c r="B633">
        <v>16697019</v>
      </c>
      <c r="C633">
        <v>16698148</v>
      </c>
      <c r="D633">
        <v>15167552</v>
      </c>
      <c r="E633">
        <v>1</v>
      </c>
      <c r="F633">
        <v>1</v>
      </c>
      <c r="G633">
        <v>1</v>
      </c>
      <c r="H633">
        <v>3</v>
      </c>
      <c r="I633" t="s">
        <v>1192</v>
      </c>
      <c r="J633" t="s">
        <v>1193</v>
      </c>
      <c r="K633" t="s">
        <v>1194</v>
      </c>
      <c r="L633">
        <v>1301</v>
      </c>
      <c r="N633">
        <v>1003</v>
      </c>
      <c r="O633" t="s">
        <v>363</v>
      </c>
      <c r="P633" t="s">
        <v>363</v>
      </c>
      <c r="Q633">
        <v>1</v>
      </c>
      <c r="W633">
        <v>0</v>
      </c>
      <c r="X633">
        <v>1744203244</v>
      </c>
      <c r="Y633">
        <v>71</v>
      </c>
      <c r="AA633">
        <v>52.15</v>
      </c>
      <c r="AB633">
        <v>0</v>
      </c>
      <c r="AC633">
        <v>0</v>
      </c>
      <c r="AD633">
        <v>0</v>
      </c>
      <c r="AE633">
        <v>7.95</v>
      </c>
      <c r="AF633">
        <v>0</v>
      </c>
      <c r="AG633">
        <v>0</v>
      </c>
      <c r="AH633">
        <v>0</v>
      </c>
      <c r="AI633">
        <v>6.56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6</v>
      </c>
      <c r="AT633">
        <v>71</v>
      </c>
      <c r="AU633" t="s">
        <v>6</v>
      </c>
      <c r="AV633">
        <v>0</v>
      </c>
      <c r="AW633">
        <v>2</v>
      </c>
      <c r="AX633">
        <v>16698166</v>
      </c>
      <c r="AY633">
        <v>1</v>
      </c>
      <c r="AZ633">
        <v>0</v>
      </c>
      <c r="BA633">
        <v>629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Y633*Source!I275</f>
        <v>0.92299999999999993</v>
      </c>
      <c r="CY633">
        <f t="shared" si="95"/>
        <v>52.15</v>
      </c>
      <c r="CZ633">
        <f t="shared" si="96"/>
        <v>7.95</v>
      </c>
      <c r="DA633">
        <f t="shared" si="97"/>
        <v>6.56</v>
      </c>
      <c r="DB633">
        <f t="shared" si="98"/>
        <v>564.45000000000005</v>
      </c>
      <c r="DC633">
        <f t="shared" si="99"/>
        <v>0</v>
      </c>
    </row>
    <row r="634" spans="1:107" x14ac:dyDescent="0.2">
      <c r="A634">
        <f>ROW(Source!A275)</f>
        <v>275</v>
      </c>
      <c r="B634">
        <v>16697019</v>
      </c>
      <c r="C634">
        <v>16698148</v>
      </c>
      <c r="D634">
        <v>15167640</v>
      </c>
      <c r="E634">
        <v>1</v>
      </c>
      <c r="F634">
        <v>1</v>
      </c>
      <c r="G634">
        <v>1</v>
      </c>
      <c r="H634">
        <v>3</v>
      </c>
      <c r="I634" t="s">
        <v>1195</v>
      </c>
      <c r="J634" t="s">
        <v>1196</v>
      </c>
      <c r="K634" t="s">
        <v>1197</v>
      </c>
      <c r="L634">
        <v>1302</v>
      </c>
      <c r="N634">
        <v>1003</v>
      </c>
      <c r="O634" t="s">
        <v>1198</v>
      </c>
      <c r="P634" t="s">
        <v>1198</v>
      </c>
      <c r="Q634">
        <v>10</v>
      </c>
      <c r="W634">
        <v>0</v>
      </c>
      <c r="X634">
        <v>-405326455</v>
      </c>
      <c r="Y634">
        <v>21.4</v>
      </c>
      <c r="AA634">
        <v>420.5</v>
      </c>
      <c r="AB634">
        <v>0</v>
      </c>
      <c r="AC634">
        <v>0</v>
      </c>
      <c r="AD634">
        <v>0</v>
      </c>
      <c r="AE634">
        <v>64.099999999999994</v>
      </c>
      <c r="AF634">
        <v>0</v>
      </c>
      <c r="AG634">
        <v>0</v>
      </c>
      <c r="AH634">
        <v>0</v>
      </c>
      <c r="AI634">
        <v>6.56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6</v>
      </c>
      <c r="AT634">
        <v>21.4</v>
      </c>
      <c r="AU634" t="s">
        <v>6</v>
      </c>
      <c r="AV634">
        <v>0</v>
      </c>
      <c r="AW634">
        <v>2</v>
      </c>
      <c r="AX634">
        <v>16698167</v>
      </c>
      <c r="AY634">
        <v>1</v>
      </c>
      <c r="AZ634">
        <v>0</v>
      </c>
      <c r="BA634">
        <v>630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Y634*Source!I275</f>
        <v>0.27819999999999995</v>
      </c>
      <c r="CY634">
        <f t="shared" si="95"/>
        <v>420.5</v>
      </c>
      <c r="CZ634">
        <f t="shared" si="96"/>
        <v>64.099999999999994</v>
      </c>
      <c r="DA634">
        <f t="shared" si="97"/>
        <v>6.56</v>
      </c>
      <c r="DB634">
        <f t="shared" si="98"/>
        <v>1371.74</v>
      </c>
      <c r="DC634">
        <f t="shared" si="99"/>
        <v>0</v>
      </c>
    </row>
    <row r="635" spans="1:107" x14ac:dyDescent="0.2">
      <c r="A635">
        <f>ROW(Source!A275)</f>
        <v>275</v>
      </c>
      <c r="B635">
        <v>16697019</v>
      </c>
      <c r="C635">
        <v>16698148</v>
      </c>
      <c r="D635">
        <v>15170065</v>
      </c>
      <c r="E635">
        <v>1</v>
      </c>
      <c r="F635">
        <v>1</v>
      </c>
      <c r="G635">
        <v>1</v>
      </c>
      <c r="H635">
        <v>3</v>
      </c>
      <c r="I635" t="s">
        <v>1199</v>
      </c>
      <c r="J635" t="s">
        <v>1200</v>
      </c>
      <c r="K635" t="s">
        <v>1201</v>
      </c>
      <c r="L635">
        <v>1358</v>
      </c>
      <c r="N635">
        <v>1010</v>
      </c>
      <c r="O635" t="s">
        <v>598</v>
      </c>
      <c r="P635" t="s">
        <v>598</v>
      </c>
      <c r="Q635">
        <v>10</v>
      </c>
      <c r="W635">
        <v>0</v>
      </c>
      <c r="X635">
        <v>-858120743</v>
      </c>
      <c r="Y635">
        <v>30.6</v>
      </c>
      <c r="AA635">
        <v>46.12</v>
      </c>
      <c r="AB635">
        <v>0</v>
      </c>
      <c r="AC635">
        <v>0</v>
      </c>
      <c r="AD635">
        <v>0</v>
      </c>
      <c r="AE635">
        <v>7.03</v>
      </c>
      <c r="AF635">
        <v>0</v>
      </c>
      <c r="AG635">
        <v>0</v>
      </c>
      <c r="AH635">
        <v>0</v>
      </c>
      <c r="AI635">
        <v>6.56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6</v>
      </c>
      <c r="AT635">
        <v>30.6</v>
      </c>
      <c r="AU635" t="s">
        <v>6</v>
      </c>
      <c r="AV635">
        <v>0</v>
      </c>
      <c r="AW635">
        <v>2</v>
      </c>
      <c r="AX635">
        <v>16698168</v>
      </c>
      <c r="AY635">
        <v>1</v>
      </c>
      <c r="AZ635">
        <v>0</v>
      </c>
      <c r="BA635">
        <v>631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Y635*Source!I275</f>
        <v>0.39779999999999999</v>
      </c>
      <c r="CY635">
        <f t="shared" si="95"/>
        <v>46.12</v>
      </c>
      <c r="CZ635">
        <f t="shared" si="96"/>
        <v>7.03</v>
      </c>
      <c r="DA635">
        <f t="shared" si="97"/>
        <v>6.56</v>
      </c>
      <c r="DB635">
        <f t="shared" si="98"/>
        <v>215.12</v>
      </c>
      <c r="DC635">
        <f t="shared" si="99"/>
        <v>0</v>
      </c>
    </row>
    <row r="636" spans="1:107" x14ac:dyDescent="0.2">
      <c r="A636">
        <f>ROW(Source!A275)</f>
        <v>275</v>
      </c>
      <c r="B636">
        <v>16697019</v>
      </c>
      <c r="C636">
        <v>16698148</v>
      </c>
      <c r="D636">
        <v>15197530</v>
      </c>
      <c r="E636">
        <v>1</v>
      </c>
      <c r="F636">
        <v>1</v>
      </c>
      <c r="G636">
        <v>1</v>
      </c>
      <c r="H636">
        <v>3</v>
      </c>
      <c r="I636" t="s">
        <v>500</v>
      </c>
      <c r="J636" t="s">
        <v>502</v>
      </c>
      <c r="K636" t="s">
        <v>501</v>
      </c>
      <c r="L636">
        <v>1354</v>
      </c>
      <c r="N636">
        <v>1010</v>
      </c>
      <c r="O636" t="s">
        <v>440</v>
      </c>
      <c r="P636" t="s">
        <v>440</v>
      </c>
      <c r="Q636">
        <v>1</v>
      </c>
      <c r="W636">
        <v>0</v>
      </c>
      <c r="X636">
        <v>-1779086665</v>
      </c>
      <c r="Y636">
        <v>51.282051000000003</v>
      </c>
      <c r="AA636">
        <v>8492.7099999999991</v>
      </c>
      <c r="AB636">
        <v>0</v>
      </c>
      <c r="AC636">
        <v>0</v>
      </c>
      <c r="AD636">
        <v>0</v>
      </c>
      <c r="AE636">
        <v>1294.6199999999999</v>
      </c>
      <c r="AF636">
        <v>0</v>
      </c>
      <c r="AG636">
        <v>0</v>
      </c>
      <c r="AH636">
        <v>0</v>
      </c>
      <c r="AI636">
        <v>6.56</v>
      </c>
      <c r="AJ636">
        <v>1</v>
      </c>
      <c r="AK636">
        <v>1</v>
      </c>
      <c r="AL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6</v>
      </c>
      <c r="AT636">
        <v>51.282051000000003</v>
      </c>
      <c r="AU636" t="s">
        <v>6</v>
      </c>
      <c r="AV636">
        <v>0</v>
      </c>
      <c r="AW636">
        <v>1</v>
      </c>
      <c r="AX636">
        <v>-1</v>
      </c>
      <c r="AY636">
        <v>0</v>
      </c>
      <c r="AZ636">
        <v>0</v>
      </c>
      <c r="BA636" t="s">
        <v>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Y636*Source!I275</f>
        <v>0.66666666299999999</v>
      </c>
      <c r="CY636">
        <f t="shared" si="95"/>
        <v>8492.7099999999991</v>
      </c>
      <c r="CZ636">
        <f t="shared" si="96"/>
        <v>1294.6199999999999</v>
      </c>
      <c r="DA636">
        <f t="shared" si="97"/>
        <v>6.56</v>
      </c>
      <c r="DB636">
        <f t="shared" si="98"/>
        <v>66390.77</v>
      </c>
      <c r="DC636">
        <f t="shared" si="99"/>
        <v>0</v>
      </c>
    </row>
    <row r="637" spans="1:107" x14ac:dyDescent="0.2">
      <c r="A637">
        <f>ROW(Source!A275)</f>
        <v>275</v>
      </c>
      <c r="B637">
        <v>16697019</v>
      </c>
      <c r="C637">
        <v>16698148</v>
      </c>
      <c r="D637">
        <v>15197780</v>
      </c>
      <c r="E637">
        <v>1</v>
      </c>
      <c r="F637">
        <v>1</v>
      </c>
      <c r="G637">
        <v>1</v>
      </c>
      <c r="H637">
        <v>3</v>
      </c>
      <c r="I637" t="s">
        <v>1202</v>
      </c>
      <c r="J637" t="s">
        <v>1203</v>
      </c>
      <c r="K637" t="s">
        <v>1204</v>
      </c>
      <c r="L637">
        <v>1355</v>
      </c>
      <c r="N637">
        <v>1010</v>
      </c>
      <c r="O637" t="s">
        <v>593</v>
      </c>
      <c r="P637" t="s">
        <v>593</v>
      </c>
      <c r="Q637">
        <v>100</v>
      </c>
      <c r="W637">
        <v>0</v>
      </c>
      <c r="X637">
        <v>1709713925</v>
      </c>
      <c r="Y637">
        <v>8</v>
      </c>
      <c r="AA637">
        <v>328</v>
      </c>
      <c r="AB637">
        <v>0</v>
      </c>
      <c r="AC637">
        <v>0</v>
      </c>
      <c r="AD637">
        <v>0</v>
      </c>
      <c r="AE637">
        <v>50</v>
      </c>
      <c r="AF637">
        <v>0</v>
      </c>
      <c r="AG637">
        <v>0</v>
      </c>
      <c r="AH637">
        <v>0</v>
      </c>
      <c r="AI637">
        <v>6.56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6</v>
      </c>
      <c r="AT637">
        <v>8</v>
      </c>
      <c r="AU637" t="s">
        <v>6</v>
      </c>
      <c r="AV637">
        <v>0</v>
      </c>
      <c r="AW637">
        <v>2</v>
      </c>
      <c r="AX637">
        <v>16698170</v>
      </c>
      <c r="AY637">
        <v>1</v>
      </c>
      <c r="AZ637">
        <v>0</v>
      </c>
      <c r="BA637">
        <v>633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Y637*Source!I275</f>
        <v>0.104</v>
      </c>
      <c r="CY637">
        <f t="shared" si="95"/>
        <v>328</v>
      </c>
      <c r="CZ637">
        <f t="shared" si="96"/>
        <v>50</v>
      </c>
      <c r="DA637">
        <f t="shared" si="97"/>
        <v>6.56</v>
      </c>
      <c r="DB637">
        <f t="shared" si="98"/>
        <v>400</v>
      </c>
      <c r="DC637">
        <f t="shared" si="99"/>
        <v>0</v>
      </c>
    </row>
    <row r="638" spans="1:107" x14ac:dyDescent="0.2">
      <c r="A638">
        <f>ROW(Source!A275)</f>
        <v>275</v>
      </c>
      <c r="B638">
        <v>16697019</v>
      </c>
      <c r="C638">
        <v>16698148</v>
      </c>
      <c r="D638">
        <v>15204239</v>
      </c>
      <c r="E638">
        <v>1</v>
      </c>
      <c r="F638">
        <v>1</v>
      </c>
      <c r="G638">
        <v>1</v>
      </c>
      <c r="H638">
        <v>3</v>
      </c>
      <c r="I638" t="s">
        <v>1205</v>
      </c>
      <c r="J638" t="s">
        <v>1206</v>
      </c>
      <c r="K638" t="s">
        <v>1207</v>
      </c>
      <c r="L638">
        <v>1354</v>
      </c>
      <c r="N638">
        <v>1010</v>
      </c>
      <c r="O638" t="s">
        <v>440</v>
      </c>
      <c r="P638" t="s">
        <v>440</v>
      </c>
      <c r="Q638">
        <v>1</v>
      </c>
      <c r="W638">
        <v>0</v>
      </c>
      <c r="X638">
        <v>-1018551266</v>
      </c>
      <c r="Y638">
        <v>92</v>
      </c>
      <c r="AA638">
        <v>439.52</v>
      </c>
      <c r="AB638">
        <v>0</v>
      </c>
      <c r="AC638">
        <v>0</v>
      </c>
      <c r="AD638">
        <v>0</v>
      </c>
      <c r="AE638">
        <v>67</v>
      </c>
      <c r="AF638">
        <v>0</v>
      </c>
      <c r="AG638">
        <v>0</v>
      </c>
      <c r="AH638">
        <v>0</v>
      </c>
      <c r="AI638">
        <v>6.56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6</v>
      </c>
      <c r="AT638">
        <v>92</v>
      </c>
      <c r="AU638" t="s">
        <v>6</v>
      </c>
      <c r="AV638">
        <v>0</v>
      </c>
      <c r="AW638">
        <v>2</v>
      </c>
      <c r="AX638">
        <v>16698171</v>
      </c>
      <c r="AY638">
        <v>1</v>
      </c>
      <c r="AZ638">
        <v>0</v>
      </c>
      <c r="BA638">
        <v>634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Y638*Source!I275</f>
        <v>1.196</v>
      </c>
      <c r="CY638">
        <f t="shared" si="95"/>
        <v>439.52</v>
      </c>
      <c r="CZ638">
        <f t="shared" si="96"/>
        <v>67</v>
      </c>
      <c r="DA638">
        <f t="shared" si="97"/>
        <v>6.56</v>
      </c>
      <c r="DB638">
        <f t="shared" si="98"/>
        <v>6164</v>
      </c>
      <c r="DC638">
        <f t="shared" si="99"/>
        <v>0</v>
      </c>
    </row>
    <row r="639" spans="1:107" x14ac:dyDescent="0.2">
      <c r="A639">
        <f>ROW(Source!A278)</f>
        <v>278</v>
      </c>
      <c r="B639">
        <v>16697018</v>
      </c>
      <c r="C639">
        <v>16698173</v>
      </c>
      <c r="D639">
        <v>15430767</v>
      </c>
      <c r="E639">
        <v>1</v>
      </c>
      <c r="F639">
        <v>1</v>
      </c>
      <c r="G639">
        <v>1</v>
      </c>
      <c r="H639">
        <v>1</v>
      </c>
      <c r="I639" t="s">
        <v>1008</v>
      </c>
      <c r="J639" t="s">
        <v>6</v>
      </c>
      <c r="K639" t="s">
        <v>1009</v>
      </c>
      <c r="L639">
        <v>1191</v>
      </c>
      <c r="N639">
        <v>1013</v>
      </c>
      <c r="O639" t="s">
        <v>1010</v>
      </c>
      <c r="P639" t="s">
        <v>1010</v>
      </c>
      <c r="Q639">
        <v>1</v>
      </c>
      <c r="W639">
        <v>0</v>
      </c>
      <c r="X639">
        <v>-400197608</v>
      </c>
      <c r="Y639">
        <v>24.586999999999996</v>
      </c>
      <c r="AA639">
        <v>0</v>
      </c>
      <c r="AB639">
        <v>0</v>
      </c>
      <c r="AC639">
        <v>0</v>
      </c>
      <c r="AD639">
        <v>8.5299999999999994</v>
      </c>
      <c r="AE639">
        <v>0</v>
      </c>
      <c r="AF639">
        <v>0</v>
      </c>
      <c r="AG639">
        <v>0</v>
      </c>
      <c r="AH639">
        <v>8.5299999999999994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6</v>
      </c>
      <c r="AT639">
        <v>21.38</v>
      </c>
      <c r="AU639" t="s">
        <v>39</v>
      </c>
      <c r="AV639">
        <v>1</v>
      </c>
      <c r="AW639">
        <v>2</v>
      </c>
      <c r="AX639">
        <v>16698181</v>
      </c>
      <c r="AY639">
        <v>1</v>
      </c>
      <c r="AZ639">
        <v>0</v>
      </c>
      <c r="BA639">
        <v>635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Y639*Source!I278</f>
        <v>4.9419869999999992</v>
      </c>
      <c r="CY639">
        <f>AD639</f>
        <v>8.5299999999999994</v>
      </c>
      <c r="CZ639">
        <f>AH639</f>
        <v>8.5299999999999994</v>
      </c>
      <c r="DA639">
        <f>AL639</f>
        <v>1</v>
      </c>
      <c r="DB639">
        <f>ROUND((ROUND(AT639*CZ639,2)*1.15),2)</f>
        <v>209.73</v>
      </c>
      <c r="DC639">
        <f>ROUND((ROUND(AT639*AG639,2)*1.15),2)</f>
        <v>0</v>
      </c>
    </row>
    <row r="640" spans="1:107" x14ac:dyDescent="0.2">
      <c r="A640">
        <f>ROW(Source!A278)</f>
        <v>278</v>
      </c>
      <c r="B640">
        <v>16697018</v>
      </c>
      <c r="C640">
        <v>16698173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1020</v>
      </c>
      <c r="J640" t="s">
        <v>6</v>
      </c>
      <c r="K640" t="s">
        <v>1021</v>
      </c>
      <c r="L640">
        <v>1191</v>
      </c>
      <c r="N640">
        <v>1013</v>
      </c>
      <c r="O640" t="s">
        <v>1010</v>
      </c>
      <c r="P640" t="s">
        <v>1010</v>
      </c>
      <c r="Q640">
        <v>1</v>
      </c>
      <c r="W640">
        <v>0</v>
      </c>
      <c r="X640">
        <v>-1417349443</v>
      </c>
      <c r="Y640">
        <v>0.37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0.37</v>
      </c>
      <c r="AU640" t="s">
        <v>6</v>
      </c>
      <c r="AV640">
        <v>2</v>
      </c>
      <c r="AW640">
        <v>2</v>
      </c>
      <c r="AX640">
        <v>16698182</v>
      </c>
      <c r="AY640">
        <v>1</v>
      </c>
      <c r="AZ640">
        <v>2048</v>
      </c>
      <c r="BA640">
        <v>636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Y640*Source!I278</f>
        <v>7.4370000000000006E-2</v>
      </c>
      <c r="CY640">
        <f>AD640</f>
        <v>0</v>
      </c>
      <c r="CZ640">
        <f>AH640</f>
        <v>0</v>
      </c>
      <c r="DA640">
        <f>AL640</f>
        <v>1</v>
      </c>
      <c r="DB640">
        <f>ROUND(ROUND(AT640*CZ640,2),2)</f>
        <v>0</v>
      </c>
      <c r="DC640">
        <f>ROUND(ROUND(AT640*AG640,2),2)</f>
        <v>0</v>
      </c>
    </row>
    <row r="641" spans="1:107" x14ac:dyDescent="0.2">
      <c r="A641">
        <f>ROW(Source!A278)</f>
        <v>278</v>
      </c>
      <c r="B641">
        <v>16697018</v>
      </c>
      <c r="C641">
        <v>16698173</v>
      </c>
      <c r="D641">
        <v>15247974</v>
      </c>
      <c r="E641">
        <v>1</v>
      </c>
      <c r="F641">
        <v>1</v>
      </c>
      <c r="G641">
        <v>1</v>
      </c>
      <c r="H641">
        <v>2</v>
      </c>
      <c r="I641" t="s">
        <v>1022</v>
      </c>
      <c r="J641" t="s">
        <v>1023</v>
      </c>
      <c r="K641" t="s">
        <v>1024</v>
      </c>
      <c r="L641">
        <v>1368</v>
      </c>
      <c r="N641">
        <v>1011</v>
      </c>
      <c r="O641" t="s">
        <v>1014</v>
      </c>
      <c r="P641" t="s">
        <v>1014</v>
      </c>
      <c r="Q641">
        <v>1</v>
      </c>
      <c r="W641">
        <v>0</v>
      </c>
      <c r="X641">
        <v>1188625873</v>
      </c>
      <c r="Y641">
        <v>8.7500000000000008E-2</v>
      </c>
      <c r="AA641">
        <v>0</v>
      </c>
      <c r="AB641">
        <v>31.26</v>
      </c>
      <c r="AC641">
        <v>13.5</v>
      </c>
      <c r="AD641">
        <v>0</v>
      </c>
      <c r="AE641">
        <v>0</v>
      </c>
      <c r="AF641">
        <v>31.26</v>
      </c>
      <c r="AG641">
        <v>13.5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6</v>
      </c>
      <c r="AT641">
        <v>7.0000000000000007E-2</v>
      </c>
      <c r="AU641" t="s">
        <v>38</v>
      </c>
      <c r="AV641">
        <v>0</v>
      </c>
      <c r="AW641">
        <v>2</v>
      </c>
      <c r="AX641">
        <v>16698183</v>
      </c>
      <c r="AY641">
        <v>1</v>
      </c>
      <c r="AZ641">
        <v>0</v>
      </c>
      <c r="BA641">
        <v>637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Y641*Source!I278</f>
        <v>1.7587500000000002E-2</v>
      </c>
      <c r="CY641">
        <f>AB641</f>
        <v>31.26</v>
      </c>
      <c r="CZ641">
        <f>AF641</f>
        <v>31.26</v>
      </c>
      <c r="DA641">
        <f>AJ641</f>
        <v>1</v>
      </c>
      <c r="DB641">
        <f>ROUND((ROUND(AT641*CZ641,2)*1.25),2)</f>
        <v>2.74</v>
      </c>
      <c r="DC641">
        <f>ROUND((ROUND(AT641*AG641,2)*1.25),2)</f>
        <v>1.19</v>
      </c>
    </row>
    <row r="642" spans="1:107" x14ac:dyDescent="0.2">
      <c r="A642">
        <f>ROW(Source!A278)</f>
        <v>278</v>
      </c>
      <c r="B642">
        <v>16697018</v>
      </c>
      <c r="C642">
        <v>16698173</v>
      </c>
      <c r="D642">
        <v>15249073</v>
      </c>
      <c r="E642">
        <v>1</v>
      </c>
      <c r="F642">
        <v>1</v>
      </c>
      <c r="G642">
        <v>1</v>
      </c>
      <c r="H642">
        <v>2</v>
      </c>
      <c r="I642" t="s">
        <v>1033</v>
      </c>
      <c r="J642" t="s">
        <v>1034</v>
      </c>
      <c r="K642" t="s">
        <v>1035</v>
      </c>
      <c r="L642">
        <v>1368</v>
      </c>
      <c r="N642">
        <v>1011</v>
      </c>
      <c r="O642" t="s">
        <v>1014</v>
      </c>
      <c r="P642" t="s">
        <v>1014</v>
      </c>
      <c r="Q642">
        <v>1</v>
      </c>
      <c r="W642">
        <v>0</v>
      </c>
      <c r="X642">
        <v>1372534845</v>
      </c>
      <c r="Y642">
        <v>0.375</v>
      </c>
      <c r="AA642">
        <v>0</v>
      </c>
      <c r="AB642">
        <v>65.709999999999994</v>
      </c>
      <c r="AC642">
        <v>11.6</v>
      </c>
      <c r="AD642">
        <v>0</v>
      </c>
      <c r="AE642">
        <v>0</v>
      </c>
      <c r="AF642">
        <v>65.709999999999994</v>
      </c>
      <c r="AG642">
        <v>11.6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6</v>
      </c>
      <c r="AT642">
        <v>0.3</v>
      </c>
      <c r="AU642" t="s">
        <v>38</v>
      </c>
      <c r="AV642">
        <v>0</v>
      </c>
      <c r="AW642">
        <v>2</v>
      </c>
      <c r="AX642">
        <v>16698184</v>
      </c>
      <c r="AY642">
        <v>1</v>
      </c>
      <c r="AZ642">
        <v>0</v>
      </c>
      <c r="BA642">
        <v>638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Y642*Source!I278</f>
        <v>7.5374999999999998E-2</v>
      </c>
      <c r="CY642">
        <f>AB642</f>
        <v>65.709999999999994</v>
      </c>
      <c r="CZ642">
        <f>AF642</f>
        <v>65.709999999999994</v>
      </c>
      <c r="DA642">
        <f>AJ642</f>
        <v>1</v>
      </c>
      <c r="DB642">
        <f>ROUND((ROUND(AT642*CZ642,2)*1.25),2)</f>
        <v>24.64</v>
      </c>
      <c r="DC642">
        <f>ROUND((ROUND(AT642*AG642,2)*1.25),2)</f>
        <v>4.3499999999999996</v>
      </c>
    </row>
    <row r="643" spans="1:107" x14ac:dyDescent="0.2">
      <c r="A643">
        <f>ROW(Source!A278)</f>
        <v>278</v>
      </c>
      <c r="B643">
        <v>16697018</v>
      </c>
      <c r="C643">
        <v>16698173</v>
      </c>
      <c r="D643">
        <v>15197627</v>
      </c>
      <c r="E643">
        <v>1</v>
      </c>
      <c r="F643">
        <v>1</v>
      </c>
      <c r="G643">
        <v>1</v>
      </c>
      <c r="H643">
        <v>3</v>
      </c>
      <c r="I643" t="s">
        <v>508</v>
      </c>
      <c r="J643" t="s">
        <v>510</v>
      </c>
      <c r="K643" t="s">
        <v>509</v>
      </c>
      <c r="L643">
        <v>1301</v>
      </c>
      <c r="N643">
        <v>1003</v>
      </c>
      <c r="O643" t="s">
        <v>363</v>
      </c>
      <c r="P643" t="s">
        <v>363</v>
      </c>
      <c r="Q643">
        <v>1</v>
      </c>
      <c r="W643">
        <v>0</v>
      </c>
      <c r="X643">
        <v>-451614110</v>
      </c>
      <c r="Y643">
        <v>100</v>
      </c>
      <c r="AA643">
        <v>49.56</v>
      </c>
      <c r="AB643">
        <v>0</v>
      </c>
      <c r="AC643">
        <v>0</v>
      </c>
      <c r="AD643">
        <v>0</v>
      </c>
      <c r="AE643">
        <v>49.56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1</v>
      </c>
      <c r="AO643">
        <v>0</v>
      </c>
      <c r="AP643">
        <v>0</v>
      </c>
      <c r="AQ643">
        <v>0</v>
      </c>
      <c r="AR643">
        <v>0</v>
      </c>
      <c r="AS643" t="s">
        <v>6</v>
      </c>
      <c r="AT643">
        <v>100</v>
      </c>
      <c r="AU643" t="s">
        <v>6</v>
      </c>
      <c r="AV643">
        <v>0</v>
      </c>
      <c r="AW643">
        <v>1</v>
      </c>
      <c r="AX643">
        <v>-1</v>
      </c>
      <c r="AY643">
        <v>0</v>
      </c>
      <c r="AZ643">
        <v>0</v>
      </c>
      <c r="BA643" t="s">
        <v>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Y643*Source!I278</f>
        <v>20.100000000000001</v>
      </c>
      <c r="CY643">
        <f>AA643</f>
        <v>49.56</v>
      </c>
      <c r="CZ643">
        <f>AE643</f>
        <v>49.56</v>
      </c>
      <c r="DA643">
        <f>AI643</f>
        <v>1</v>
      </c>
      <c r="DB643">
        <f>ROUND(ROUND(AT643*CZ643,2),2)</f>
        <v>4956</v>
      </c>
      <c r="DC643">
        <f>ROUND(ROUND(AT643*AG643,2),2)</f>
        <v>0</v>
      </c>
    </row>
    <row r="644" spans="1:107" x14ac:dyDescent="0.2">
      <c r="A644">
        <f>ROW(Source!A278)</f>
        <v>278</v>
      </c>
      <c r="B644">
        <v>16697018</v>
      </c>
      <c r="C644">
        <v>16698173</v>
      </c>
      <c r="D644">
        <v>15197780</v>
      </c>
      <c r="E644">
        <v>1</v>
      </c>
      <c r="F644">
        <v>1</v>
      </c>
      <c r="G644">
        <v>1</v>
      </c>
      <c r="H644">
        <v>3</v>
      </c>
      <c r="I644" t="s">
        <v>1202</v>
      </c>
      <c r="J644" t="s">
        <v>1203</v>
      </c>
      <c r="K644" t="s">
        <v>1204</v>
      </c>
      <c r="L644">
        <v>1355</v>
      </c>
      <c r="N644">
        <v>1010</v>
      </c>
      <c r="O644" t="s">
        <v>593</v>
      </c>
      <c r="P644" t="s">
        <v>593</v>
      </c>
      <c r="Q644">
        <v>100</v>
      </c>
      <c r="W644">
        <v>0</v>
      </c>
      <c r="X644">
        <v>1709713925</v>
      </c>
      <c r="Y644">
        <v>4</v>
      </c>
      <c r="AA644">
        <v>50</v>
      </c>
      <c r="AB644">
        <v>0</v>
      </c>
      <c r="AC644">
        <v>0</v>
      </c>
      <c r="AD644">
        <v>0</v>
      </c>
      <c r="AE644">
        <v>50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4</v>
      </c>
      <c r="AU644" t="s">
        <v>6</v>
      </c>
      <c r="AV644">
        <v>0</v>
      </c>
      <c r="AW644">
        <v>2</v>
      </c>
      <c r="AX644">
        <v>16698186</v>
      </c>
      <c r="AY644">
        <v>1</v>
      </c>
      <c r="AZ644">
        <v>0</v>
      </c>
      <c r="BA644">
        <v>640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Y644*Source!I278</f>
        <v>0.80400000000000005</v>
      </c>
      <c r="CY644">
        <f>AA644</f>
        <v>50</v>
      </c>
      <c r="CZ644">
        <f>AE644</f>
        <v>50</v>
      </c>
      <c r="DA644">
        <f>AI644</f>
        <v>1</v>
      </c>
      <c r="DB644">
        <f>ROUND(ROUND(AT644*CZ644,2),2)</f>
        <v>200</v>
      </c>
      <c r="DC644">
        <f>ROUND(ROUND(AT644*AG644,2),2)</f>
        <v>0</v>
      </c>
    </row>
    <row r="645" spans="1:107" x14ac:dyDescent="0.2">
      <c r="A645">
        <f>ROW(Source!A278)</f>
        <v>278</v>
      </c>
      <c r="B645">
        <v>16697018</v>
      </c>
      <c r="C645">
        <v>16698173</v>
      </c>
      <c r="D645">
        <v>15204239</v>
      </c>
      <c r="E645">
        <v>1</v>
      </c>
      <c r="F645">
        <v>1</v>
      </c>
      <c r="G645">
        <v>1</v>
      </c>
      <c r="H645">
        <v>3</v>
      </c>
      <c r="I645" t="s">
        <v>1205</v>
      </c>
      <c r="J645" t="s">
        <v>1206</v>
      </c>
      <c r="K645" t="s">
        <v>1207</v>
      </c>
      <c r="L645">
        <v>1354</v>
      </c>
      <c r="N645">
        <v>1010</v>
      </c>
      <c r="O645" t="s">
        <v>440</v>
      </c>
      <c r="P645" t="s">
        <v>440</v>
      </c>
      <c r="Q645">
        <v>1</v>
      </c>
      <c r="W645">
        <v>0</v>
      </c>
      <c r="X645">
        <v>-1018551266</v>
      </c>
      <c r="Y645">
        <v>90.7</v>
      </c>
      <c r="AA645">
        <v>67</v>
      </c>
      <c r="AB645">
        <v>0</v>
      </c>
      <c r="AC645">
        <v>0</v>
      </c>
      <c r="AD645">
        <v>0</v>
      </c>
      <c r="AE645">
        <v>67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90.7</v>
      </c>
      <c r="AU645" t="s">
        <v>6</v>
      </c>
      <c r="AV645">
        <v>0</v>
      </c>
      <c r="AW645">
        <v>2</v>
      </c>
      <c r="AX645">
        <v>16698187</v>
      </c>
      <c r="AY645">
        <v>1</v>
      </c>
      <c r="AZ645">
        <v>0</v>
      </c>
      <c r="BA645">
        <v>641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Y645*Source!I278</f>
        <v>18.230700000000002</v>
      </c>
      <c r="CY645">
        <f>AA645</f>
        <v>67</v>
      </c>
      <c r="CZ645">
        <f>AE645</f>
        <v>67</v>
      </c>
      <c r="DA645">
        <f>AI645</f>
        <v>1</v>
      </c>
      <c r="DB645">
        <f>ROUND(ROUND(AT645*CZ645,2),2)</f>
        <v>6076.9</v>
      </c>
      <c r="DC645">
        <f>ROUND(ROUND(AT645*AG645,2),2)</f>
        <v>0</v>
      </c>
    </row>
    <row r="646" spans="1:107" x14ac:dyDescent="0.2">
      <c r="A646">
        <f>ROW(Source!A279)</f>
        <v>279</v>
      </c>
      <c r="B646">
        <v>16697019</v>
      </c>
      <c r="C646">
        <v>16698173</v>
      </c>
      <c r="D646">
        <v>15430767</v>
      </c>
      <c r="E646">
        <v>1</v>
      </c>
      <c r="F646">
        <v>1</v>
      </c>
      <c r="G646">
        <v>1</v>
      </c>
      <c r="H646">
        <v>1</v>
      </c>
      <c r="I646" t="s">
        <v>1008</v>
      </c>
      <c r="J646" t="s">
        <v>6</v>
      </c>
      <c r="K646" t="s">
        <v>1009</v>
      </c>
      <c r="L646">
        <v>1191</v>
      </c>
      <c r="N646">
        <v>1013</v>
      </c>
      <c r="O646" t="s">
        <v>1010</v>
      </c>
      <c r="P646" t="s">
        <v>1010</v>
      </c>
      <c r="Q646">
        <v>1</v>
      </c>
      <c r="W646">
        <v>0</v>
      </c>
      <c r="X646">
        <v>-400197608</v>
      </c>
      <c r="Y646">
        <v>24.586999999999996</v>
      </c>
      <c r="AA646">
        <v>0</v>
      </c>
      <c r="AB646">
        <v>0</v>
      </c>
      <c r="AC646">
        <v>0</v>
      </c>
      <c r="AD646">
        <v>55.96</v>
      </c>
      <c r="AE646">
        <v>0</v>
      </c>
      <c r="AF646">
        <v>0</v>
      </c>
      <c r="AG646">
        <v>0</v>
      </c>
      <c r="AH646">
        <v>8.5299999999999994</v>
      </c>
      <c r="AI646">
        <v>1</v>
      </c>
      <c r="AJ646">
        <v>1</v>
      </c>
      <c r="AK646">
        <v>1</v>
      </c>
      <c r="AL646">
        <v>6.56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6</v>
      </c>
      <c r="AT646">
        <v>21.38</v>
      </c>
      <c r="AU646" t="s">
        <v>39</v>
      </c>
      <c r="AV646">
        <v>1</v>
      </c>
      <c r="AW646">
        <v>2</v>
      </c>
      <c r="AX646">
        <v>16698181</v>
      </c>
      <c r="AY646">
        <v>1</v>
      </c>
      <c r="AZ646">
        <v>0</v>
      </c>
      <c r="BA646">
        <v>642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Y646*Source!I279</f>
        <v>4.9419869999999992</v>
      </c>
      <c r="CY646">
        <f>AD646</f>
        <v>55.96</v>
      </c>
      <c r="CZ646">
        <f>AH646</f>
        <v>8.5299999999999994</v>
      </c>
      <c r="DA646">
        <f>AL646</f>
        <v>6.56</v>
      </c>
      <c r="DB646">
        <f>ROUND((ROUND(AT646*CZ646,2)*1.15),2)</f>
        <v>209.73</v>
      </c>
      <c r="DC646">
        <f>ROUND((ROUND(AT646*AG646,2)*1.15),2)</f>
        <v>0</v>
      </c>
    </row>
    <row r="647" spans="1:107" x14ac:dyDescent="0.2">
      <c r="A647">
        <f>ROW(Source!A279)</f>
        <v>279</v>
      </c>
      <c r="B647">
        <v>16697019</v>
      </c>
      <c r="C647">
        <v>16698173</v>
      </c>
      <c r="D647">
        <v>15430395</v>
      </c>
      <c r="E647">
        <v>1</v>
      </c>
      <c r="F647">
        <v>1</v>
      </c>
      <c r="G647">
        <v>1</v>
      </c>
      <c r="H647">
        <v>1</v>
      </c>
      <c r="I647" t="s">
        <v>1020</v>
      </c>
      <c r="J647" t="s">
        <v>6</v>
      </c>
      <c r="K647" t="s">
        <v>1021</v>
      </c>
      <c r="L647">
        <v>1191</v>
      </c>
      <c r="N647">
        <v>1013</v>
      </c>
      <c r="O647" t="s">
        <v>1010</v>
      </c>
      <c r="P647" t="s">
        <v>1010</v>
      </c>
      <c r="Q647">
        <v>1</v>
      </c>
      <c r="W647">
        <v>0</v>
      </c>
      <c r="X647">
        <v>-1417349443</v>
      </c>
      <c r="Y647">
        <v>0.37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6.56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0.37</v>
      </c>
      <c r="AU647" t="s">
        <v>6</v>
      </c>
      <c r="AV647">
        <v>2</v>
      </c>
      <c r="AW647">
        <v>2</v>
      </c>
      <c r="AX647">
        <v>16698182</v>
      </c>
      <c r="AY647">
        <v>1</v>
      </c>
      <c r="AZ647">
        <v>2048</v>
      </c>
      <c r="BA647">
        <v>643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Y647*Source!I279</f>
        <v>7.4370000000000006E-2</v>
      </c>
      <c r="CY647">
        <f>AD647</f>
        <v>0</v>
      </c>
      <c r="CZ647">
        <f>AH647</f>
        <v>0</v>
      </c>
      <c r="DA647">
        <f>AL647</f>
        <v>1</v>
      </c>
      <c r="DB647">
        <f>ROUND(ROUND(AT647*CZ647,2),2)</f>
        <v>0</v>
      </c>
      <c r="DC647">
        <f>ROUND(ROUND(AT647*AG647,2),2)</f>
        <v>0</v>
      </c>
    </row>
    <row r="648" spans="1:107" x14ac:dyDescent="0.2">
      <c r="A648">
        <f>ROW(Source!A279)</f>
        <v>279</v>
      </c>
      <c r="B648">
        <v>16697019</v>
      </c>
      <c r="C648">
        <v>16698173</v>
      </c>
      <c r="D648">
        <v>15247974</v>
      </c>
      <c r="E648">
        <v>1</v>
      </c>
      <c r="F648">
        <v>1</v>
      </c>
      <c r="G648">
        <v>1</v>
      </c>
      <c r="H648">
        <v>2</v>
      </c>
      <c r="I648" t="s">
        <v>1022</v>
      </c>
      <c r="J648" t="s">
        <v>1023</v>
      </c>
      <c r="K648" t="s">
        <v>1024</v>
      </c>
      <c r="L648">
        <v>1368</v>
      </c>
      <c r="N648">
        <v>1011</v>
      </c>
      <c r="O648" t="s">
        <v>1014</v>
      </c>
      <c r="P648" t="s">
        <v>1014</v>
      </c>
      <c r="Q648">
        <v>1</v>
      </c>
      <c r="W648">
        <v>0</v>
      </c>
      <c r="X648">
        <v>1188625873</v>
      </c>
      <c r="Y648">
        <v>8.7500000000000008E-2</v>
      </c>
      <c r="AA648">
        <v>0</v>
      </c>
      <c r="AB648">
        <v>205.07</v>
      </c>
      <c r="AC648">
        <v>13.5</v>
      </c>
      <c r="AD648">
        <v>0</v>
      </c>
      <c r="AE648">
        <v>0</v>
      </c>
      <c r="AF648">
        <v>31.26</v>
      </c>
      <c r="AG648">
        <v>13.5</v>
      </c>
      <c r="AH648">
        <v>0</v>
      </c>
      <c r="AI648">
        <v>1</v>
      </c>
      <c r="AJ648">
        <v>6.56</v>
      </c>
      <c r="AK648">
        <v>1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6</v>
      </c>
      <c r="AT648">
        <v>7.0000000000000007E-2</v>
      </c>
      <c r="AU648" t="s">
        <v>38</v>
      </c>
      <c r="AV648">
        <v>0</v>
      </c>
      <c r="AW648">
        <v>2</v>
      </c>
      <c r="AX648">
        <v>16698183</v>
      </c>
      <c r="AY648">
        <v>1</v>
      </c>
      <c r="AZ648">
        <v>0</v>
      </c>
      <c r="BA648">
        <v>644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Y648*Source!I279</f>
        <v>1.7587500000000002E-2</v>
      </c>
      <c r="CY648">
        <f>AB648</f>
        <v>205.07</v>
      </c>
      <c r="CZ648">
        <f>AF648</f>
        <v>31.26</v>
      </c>
      <c r="DA648">
        <f>AJ648</f>
        <v>6.56</v>
      </c>
      <c r="DB648">
        <f>ROUND((ROUND(AT648*CZ648,2)*1.25),2)</f>
        <v>2.74</v>
      </c>
      <c r="DC648">
        <f>ROUND((ROUND(AT648*AG648,2)*1.25),2)</f>
        <v>1.19</v>
      </c>
    </row>
    <row r="649" spans="1:107" x14ac:dyDescent="0.2">
      <c r="A649">
        <f>ROW(Source!A279)</f>
        <v>279</v>
      </c>
      <c r="B649">
        <v>16697019</v>
      </c>
      <c r="C649">
        <v>16698173</v>
      </c>
      <c r="D649">
        <v>15249073</v>
      </c>
      <c r="E649">
        <v>1</v>
      </c>
      <c r="F649">
        <v>1</v>
      </c>
      <c r="G649">
        <v>1</v>
      </c>
      <c r="H649">
        <v>2</v>
      </c>
      <c r="I649" t="s">
        <v>1033</v>
      </c>
      <c r="J649" t="s">
        <v>1034</v>
      </c>
      <c r="K649" t="s">
        <v>1035</v>
      </c>
      <c r="L649">
        <v>1368</v>
      </c>
      <c r="N649">
        <v>1011</v>
      </c>
      <c r="O649" t="s">
        <v>1014</v>
      </c>
      <c r="P649" t="s">
        <v>1014</v>
      </c>
      <c r="Q649">
        <v>1</v>
      </c>
      <c r="W649">
        <v>0</v>
      </c>
      <c r="X649">
        <v>1372534845</v>
      </c>
      <c r="Y649">
        <v>0.375</v>
      </c>
      <c r="AA649">
        <v>0</v>
      </c>
      <c r="AB649">
        <v>431.06</v>
      </c>
      <c r="AC649">
        <v>11.6</v>
      </c>
      <c r="AD649">
        <v>0</v>
      </c>
      <c r="AE649">
        <v>0</v>
      </c>
      <c r="AF649">
        <v>65.709999999999994</v>
      </c>
      <c r="AG649">
        <v>11.6</v>
      </c>
      <c r="AH649">
        <v>0</v>
      </c>
      <c r="AI649">
        <v>1</v>
      </c>
      <c r="AJ649">
        <v>6.56</v>
      </c>
      <c r="AK649">
        <v>1</v>
      </c>
      <c r="AL649">
        <v>1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6</v>
      </c>
      <c r="AT649">
        <v>0.3</v>
      </c>
      <c r="AU649" t="s">
        <v>38</v>
      </c>
      <c r="AV649">
        <v>0</v>
      </c>
      <c r="AW649">
        <v>2</v>
      </c>
      <c r="AX649">
        <v>16698184</v>
      </c>
      <c r="AY649">
        <v>1</v>
      </c>
      <c r="AZ649">
        <v>0</v>
      </c>
      <c r="BA649">
        <v>645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Y649*Source!I279</f>
        <v>7.5374999999999998E-2</v>
      </c>
      <c r="CY649">
        <f>AB649</f>
        <v>431.06</v>
      </c>
      <c r="CZ649">
        <f>AF649</f>
        <v>65.709999999999994</v>
      </c>
      <c r="DA649">
        <f>AJ649</f>
        <v>6.56</v>
      </c>
      <c r="DB649">
        <f>ROUND((ROUND(AT649*CZ649,2)*1.25),2)</f>
        <v>24.64</v>
      </c>
      <c r="DC649">
        <f>ROUND((ROUND(AT649*AG649,2)*1.25),2)</f>
        <v>4.3499999999999996</v>
      </c>
    </row>
    <row r="650" spans="1:107" x14ac:dyDescent="0.2">
      <c r="A650">
        <f>ROW(Source!A279)</f>
        <v>279</v>
      </c>
      <c r="B650">
        <v>16697019</v>
      </c>
      <c r="C650">
        <v>16698173</v>
      </c>
      <c r="D650">
        <v>15197627</v>
      </c>
      <c r="E650">
        <v>1</v>
      </c>
      <c r="F650">
        <v>1</v>
      </c>
      <c r="G650">
        <v>1</v>
      </c>
      <c r="H650">
        <v>3</v>
      </c>
      <c r="I650" t="s">
        <v>508</v>
      </c>
      <c r="J650" t="s">
        <v>510</v>
      </c>
      <c r="K650" t="s">
        <v>509</v>
      </c>
      <c r="L650">
        <v>1301</v>
      </c>
      <c r="N650">
        <v>1003</v>
      </c>
      <c r="O650" t="s">
        <v>363</v>
      </c>
      <c r="P650" t="s">
        <v>363</v>
      </c>
      <c r="Q650">
        <v>1</v>
      </c>
      <c r="W650">
        <v>0</v>
      </c>
      <c r="X650">
        <v>-451614110</v>
      </c>
      <c r="Y650">
        <v>100</v>
      </c>
      <c r="AA650">
        <v>325.11</v>
      </c>
      <c r="AB650">
        <v>0</v>
      </c>
      <c r="AC650">
        <v>0</v>
      </c>
      <c r="AD650">
        <v>0</v>
      </c>
      <c r="AE650">
        <v>49.56</v>
      </c>
      <c r="AF650">
        <v>0</v>
      </c>
      <c r="AG650">
        <v>0</v>
      </c>
      <c r="AH650">
        <v>0</v>
      </c>
      <c r="AI650">
        <v>6.56</v>
      </c>
      <c r="AJ650">
        <v>1</v>
      </c>
      <c r="AK650">
        <v>1</v>
      </c>
      <c r="AL650">
        <v>1</v>
      </c>
      <c r="AN650">
        <v>1</v>
      </c>
      <c r="AO650">
        <v>0</v>
      </c>
      <c r="AP650">
        <v>0</v>
      </c>
      <c r="AQ650">
        <v>0</v>
      </c>
      <c r="AR650">
        <v>0</v>
      </c>
      <c r="AS650" t="s">
        <v>6</v>
      </c>
      <c r="AT650">
        <v>100</v>
      </c>
      <c r="AU650" t="s">
        <v>6</v>
      </c>
      <c r="AV650">
        <v>0</v>
      </c>
      <c r="AW650">
        <v>1</v>
      </c>
      <c r="AX650">
        <v>-1</v>
      </c>
      <c r="AY650">
        <v>0</v>
      </c>
      <c r="AZ650">
        <v>0</v>
      </c>
      <c r="BA650" t="s">
        <v>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Y650*Source!I279</f>
        <v>20.100000000000001</v>
      </c>
      <c r="CY650">
        <f>AA650</f>
        <v>325.11</v>
      </c>
      <c r="CZ650">
        <f>AE650</f>
        <v>49.56</v>
      </c>
      <c r="DA650">
        <f>AI650</f>
        <v>6.56</v>
      </c>
      <c r="DB650">
        <f>ROUND(ROUND(AT650*CZ650,2),2)</f>
        <v>4956</v>
      </c>
      <c r="DC650">
        <f>ROUND(ROUND(AT650*AG650,2),2)</f>
        <v>0</v>
      </c>
    </row>
    <row r="651" spans="1:107" x14ac:dyDescent="0.2">
      <c r="A651">
        <f>ROW(Source!A279)</f>
        <v>279</v>
      </c>
      <c r="B651">
        <v>16697019</v>
      </c>
      <c r="C651">
        <v>16698173</v>
      </c>
      <c r="D651">
        <v>15197780</v>
      </c>
      <c r="E651">
        <v>1</v>
      </c>
      <c r="F651">
        <v>1</v>
      </c>
      <c r="G651">
        <v>1</v>
      </c>
      <c r="H651">
        <v>3</v>
      </c>
      <c r="I651" t="s">
        <v>1202</v>
      </c>
      <c r="J651" t="s">
        <v>1203</v>
      </c>
      <c r="K651" t="s">
        <v>1204</v>
      </c>
      <c r="L651">
        <v>1355</v>
      </c>
      <c r="N651">
        <v>1010</v>
      </c>
      <c r="O651" t="s">
        <v>593</v>
      </c>
      <c r="P651" t="s">
        <v>593</v>
      </c>
      <c r="Q651">
        <v>100</v>
      </c>
      <c r="W651">
        <v>0</v>
      </c>
      <c r="X651">
        <v>1709713925</v>
      </c>
      <c r="Y651">
        <v>4</v>
      </c>
      <c r="AA651">
        <v>328</v>
      </c>
      <c r="AB651">
        <v>0</v>
      </c>
      <c r="AC651">
        <v>0</v>
      </c>
      <c r="AD651">
        <v>0</v>
      </c>
      <c r="AE651">
        <v>50</v>
      </c>
      <c r="AF651">
        <v>0</v>
      </c>
      <c r="AG651">
        <v>0</v>
      </c>
      <c r="AH651">
        <v>0</v>
      </c>
      <c r="AI651">
        <v>6.56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4</v>
      </c>
      <c r="AU651" t="s">
        <v>6</v>
      </c>
      <c r="AV651">
        <v>0</v>
      </c>
      <c r="AW651">
        <v>2</v>
      </c>
      <c r="AX651">
        <v>16698186</v>
      </c>
      <c r="AY651">
        <v>1</v>
      </c>
      <c r="AZ651">
        <v>0</v>
      </c>
      <c r="BA651">
        <v>647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Y651*Source!I279</f>
        <v>0.80400000000000005</v>
      </c>
      <c r="CY651">
        <f>AA651</f>
        <v>328</v>
      </c>
      <c r="CZ651">
        <f>AE651</f>
        <v>50</v>
      </c>
      <c r="DA651">
        <f>AI651</f>
        <v>6.56</v>
      </c>
      <c r="DB651">
        <f>ROUND(ROUND(AT651*CZ651,2),2)</f>
        <v>200</v>
      </c>
      <c r="DC651">
        <f>ROUND(ROUND(AT651*AG651,2),2)</f>
        <v>0</v>
      </c>
    </row>
    <row r="652" spans="1:107" x14ac:dyDescent="0.2">
      <c r="A652">
        <f>ROW(Source!A279)</f>
        <v>279</v>
      </c>
      <c r="B652">
        <v>16697019</v>
      </c>
      <c r="C652">
        <v>16698173</v>
      </c>
      <c r="D652">
        <v>15204239</v>
      </c>
      <c r="E652">
        <v>1</v>
      </c>
      <c r="F652">
        <v>1</v>
      </c>
      <c r="G652">
        <v>1</v>
      </c>
      <c r="H652">
        <v>3</v>
      </c>
      <c r="I652" t="s">
        <v>1205</v>
      </c>
      <c r="J652" t="s">
        <v>1206</v>
      </c>
      <c r="K652" t="s">
        <v>1207</v>
      </c>
      <c r="L652">
        <v>1354</v>
      </c>
      <c r="N652">
        <v>1010</v>
      </c>
      <c r="O652" t="s">
        <v>440</v>
      </c>
      <c r="P652" t="s">
        <v>440</v>
      </c>
      <c r="Q652">
        <v>1</v>
      </c>
      <c r="W652">
        <v>0</v>
      </c>
      <c r="X652">
        <v>-1018551266</v>
      </c>
      <c r="Y652">
        <v>90.7</v>
      </c>
      <c r="AA652">
        <v>439.52</v>
      </c>
      <c r="AB652">
        <v>0</v>
      </c>
      <c r="AC652">
        <v>0</v>
      </c>
      <c r="AD652">
        <v>0</v>
      </c>
      <c r="AE652">
        <v>67</v>
      </c>
      <c r="AF652">
        <v>0</v>
      </c>
      <c r="AG652">
        <v>0</v>
      </c>
      <c r="AH652">
        <v>0</v>
      </c>
      <c r="AI652">
        <v>6.56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90.7</v>
      </c>
      <c r="AU652" t="s">
        <v>6</v>
      </c>
      <c r="AV652">
        <v>0</v>
      </c>
      <c r="AW652">
        <v>2</v>
      </c>
      <c r="AX652">
        <v>16698187</v>
      </c>
      <c r="AY652">
        <v>1</v>
      </c>
      <c r="AZ652">
        <v>0</v>
      </c>
      <c r="BA652">
        <v>648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Y652*Source!I279</f>
        <v>18.230700000000002</v>
      </c>
      <c r="CY652">
        <f>AA652</f>
        <v>439.52</v>
      </c>
      <c r="CZ652">
        <f>AE652</f>
        <v>67</v>
      </c>
      <c r="DA652">
        <f>AI652</f>
        <v>6.56</v>
      </c>
      <c r="DB652">
        <f>ROUND(ROUND(AT652*CZ652,2),2)</f>
        <v>6076.9</v>
      </c>
      <c r="DC652">
        <f>ROUND(ROUND(AT652*AG652,2),2)</f>
        <v>0</v>
      </c>
    </row>
    <row r="653" spans="1:107" x14ac:dyDescent="0.2">
      <c r="A653">
        <f>ROW(Source!A282)</f>
        <v>282</v>
      </c>
      <c r="B653">
        <v>16697018</v>
      </c>
      <c r="C653">
        <v>16698189</v>
      </c>
      <c r="D653">
        <v>15430767</v>
      </c>
      <c r="E653">
        <v>1</v>
      </c>
      <c r="F653">
        <v>1</v>
      </c>
      <c r="G653">
        <v>1</v>
      </c>
      <c r="H653">
        <v>1</v>
      </c>
      <c r="I653" t="s">
        <v>1008</v>
      </c>
      <c r="J653" t="s">
        <v>6</v>
      </c>
      <c r="K653" t="s">
        <v>1009</v>
      </c>
      <c r="L653">
        <v>1191</v>
      </c>
      <c r="N653">
        <v>1013</v>
      </c>
      <c r="O653" t="s">
        <v>1010</v>
      </c>
      <c r="P653" t="s">
        <v>1010</v>
      </c>
      <c r="Q653">
        <v>1</v>
      </c>
      <c r="W653">
        <v>0</v>
      </c>
      <c r="X653">
        <v>-400197608</v>
      </c>
      <c r="Y653">
        <v>129.66249999999999</v>
      </c>
      <c r="AA653">
        <v>0</v>
      </c>
      <c r="AB653">
        <v>0</v>
      </c>
      <c r="AC653">
        <v>0</v>
      </c>
      <c r="AD653">
        <v>8.5299999999999994</v>
      </c>
      <c r="AE653">
        <v>0</v>
      </c>
      <c r="AF653">
        <v>0</v>
      </c>
      <c r="AG653">
        <v>0</v>
      </c>
      <c r="AH653">
        <v>8.5299999999999994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6</v>
      </c>
      <c r="AT653">
        <v>112.75</v>
      </c>
      <c r="AU653" t="s">
        <v>39</v>
      </c>
      <c r="AV653">
        <v>1</v>
      </c>
      <c r="AW653">
        <v>2</v>
      </c>
      <c r="AX653">
        <v>16698198</v>
      </c>
      <c r="AY653">
        <v>1</v>
      </c>
      <c r="AZ653">
        <v>0</v>
      </c>
      <c r="BA653">
        <v>649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Y653*Source!I282</f>
        <v>6.2237999999999998</v>
      </c>
      <c r="CY653">
        <f>AD653</f>
        <v>8.5299999999999994</v>
      </c>
      <c r="CZ653">
        <f>AH653</f>
        <v>8.5299999999999994</v>
      </c>
      <c r="DA653">
        <f>AL653</f>
        <v>1</v>
      </c>
      <c r="DB653">
        <f>ROUND((ROUND(AT653*CZ653,2)*1.15),2)</f>
        <v>1106.02</v>
      </c>
      <c r="DC653">
        <f>ROUND((ROUND(AT653*AG653,2)*1.15),2)</f>
        <v>0</v>
      </c>
    </row>
    <row r="654" spans="1:107" x14ac:dyDescent="0.2">
      <c r="A654">
        <f>ROW(Source!A282)</f>
        <v>282</v>
      </c>
      <c r="B654">
        <v>16697018</v>
      </c>
      <c r="C654">
        <v>16698189</v>
      </c>
      <c r="D654">
        <v>15430395</v>
      </c>
      <c r="E654">
        <v>1</v>
      </c>
      <c r="F654">
        <v>1</v>
      </c>
      <c r="G654">
        <v>1</v>
      </c>
      <c r="H654">
        <v>1</v>
      </c>
      <c r="I654" t="s">
        <v>1020</v>
      </c>
      <c r="J654" t="s">
        <v>6</v>
      </c>
      <c r="K654" t="s">
        <v>1021</v>
      </c>
      <c r="L654">
        <v>1191</v>
      </c>
      <c r="N654">
        <v>1013</v>
      </c>
      <c r="O654" t="s">
        <v>1010</v>
      </c>
      <c r="P654" t="s">
        <v>1010</v>
      </c>
      <c r="Q654">
        <v>1</v>
      </c>
      <c r="W654">
        <v>0</v>
      </c>
      <c r="X654">
        <v>-1417349443</v>
      </c>
      <c r="Y654">
        <v>0.27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0.27</v>
      </c>
      <c r="AU654" t="s">
        <v>6</v>
      </c>
      <c r="AV654">
        <v>2</v>
      </c>
      <c r="AW654">
        <v>2</v>
      </c>
      <c r="AX654">
        <v>16698199</v>
      </c>
      <c r="AY654">
        <v>1</v>
      </c>
      <c r="AZ654">
        <v>2048</v>
      </c>
      <c r="BA654">
        <v>650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Y654*Source!I282</f>
        <v>1.2960000000000001E-2</v>
      </c>
      <c r="CY654">
        <f>AD654</f>
        <v>0</v>
      </c>
      <c r="CZ654">
        <f>AH654</f>
        <v>0</v>
      </c>
      <c r="DA654">
        <f>AL654</f>
        <v>1</v>
      </c>
      <c r="DB654">
        <f>ROUND(ROUND(AT654*CZ654,2),2)</f>
        <v>0</v>
      </c>
      <c r="DC654">
        <f>ROUND(ROUND(AT654*AG654,2),2)</f>
        <v>0</v>
      </c>
    </row>
    <row r="655" spans="1:107" x14ac:dyDescent="0.2">
      <c r="A655">
        <f>ROW(Source!A282)</f>
        <v>282</v>
      </c>
      <c r="B655">
        <v>16697018</v>
      </c>
      <c r="C655">
        <v>16698189</v>
      </c>
      <c r="D655">
        <v>15247578</v>
      </c>
      <c r="E655">
        <v>1</v>
      </c>
      <c r="F655">
        <v>1</v>
      </c>
      <c r="G655">
        <v>1</v>
      </c>
      <c r="H655">
        <v>2</v>
      </c>
      <c r="I655" t="s">
        <v>1119</v>
      </c>
      <c r="J655" t="s">
        <v>1120</v>
      </c>
      <c r="K655" t="s">
        <v>1121</v>
      </c>
      <c r="L655">
        <v>1368</v>
      </c>
      <c r="N655">
        <v>1011</v>
      </c>
      <c r="O655" t="s">
        <v>1014</v>
      </c>
      <c r="P655" t="s">
        <v>1014</v>
      </c>
      <c r="Q655">
        <v>1</v>
      </c>
      <c r="W655">
        <v>0</v>
      </c>
      <c r="X655">
        <v>-1460065968</v>
      </c>
      <c r="Y655">
        <v>0.25</v>
      </c>
      <c r="AA655">
        <v>0</v>
      </c>
      <c r="AB655">
        <v>86.4</v>
      </c>
      <c r="AC655">
        <v>13.5</v>
      </c>
      <c r="AD655">
        <v>0</v>
      </c>
      <c r="AE655">
        <v>0</v>
      </c>
      <c r="AF655">
        <v>86.4</v>
      </c>
      <c r="AG655">
        <v>13.5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6</v>
      </c>
      <c r="AT655">
        <v>0.2</v>
      </c>
      <c r="AU655" t="s">
        <v>38</v>
      </c>
      <c r="AV655">
        <v>0</v>
      </c>
      <c r="AW655">
        <v>2</v>
      </c>
      <c r="AX655">
        <v>16698200</v>
      </c>
      <c r="AY655">
        <v>1</v>
      </c>
      <c r="AZ655">
        <v>0</v>
      </c>
      <c r="BA655">
        <v>651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Y655*Source!I282</f>
        <v>1.2E-2</v>
      </c>
      <c r="CY655">
        <f>AB655</f>
        <v>86.4</v>
      </c>
      <c r="CZ655">
        <f>AF655</f>
        <v>86.4</v>
      </c>
      <c r="DA655">
        <f>AJ655</f>
        <v>1</v>
      </c>
      <c r="DB655">
        <f>ROUND((ROUND(AT655*CZ655,2)*1.25),2)</f>
        <v>21.6</v>
      </c>
      <c r="DC655">
        <f>ROUND((ROUND(AT655*AG655,2)*1.25),2)</f>
        <v>3.38</v>
      </c>
    </row>
    <row r="656" spans="1:107" x14ac:dyDescent="0.2">
      <c r="A656">
        <f>ROW(Source!A282)</f>
        <v>282</v>
      </c>
      <c r="B656">
        <v>16697018</v>
      </c>
      <c r="C656">
        <v>16698189</v>
      </c>
      <c r="D656">
        <v>15249073</v>
      </c>
      <c r="E656">
        <v>1</v>
      </c>
      <c r="F656">
        <v>1</v>
      </c>
      <c r="G656">
        <v>1</v>
      </c>
      <c r="H656">
        <v>2</v>
      </c>
      <c r="I656" t="s">
        <v>1033</v>
      </c>
      <c r="J656" t="s">
        <v>1034</v>
      </c>
      <c r="K656" t="s">
        <v>1035</v>
      </c>
      <c r="L656">
        <v>1368</v>
      </c>
      <c r="N656">
        <v>1011</v>
      </c>
      <c r="O656" t="s">
        <v>1014</v>
      </c>
      <c r="P656" t="s">
        <v>1014</v>
      </c>
      <c r="Q656">
        <v>1</v>
      </c>
      <c r="W656">
        <v>0</v>
      </c>
      <c r="X656">
        <v>1372534845</v>
      </c>
      <c r="Y656">
        <v>8.7500000000000008E-2</v>
      </c>
      <c r="AA656">
        <v>0</v>
      </c>
      <c r="AB656">
        <v>65.709999999999994</v>
      </c>
      <c r="AC656">
        <v>11.6</v>
      </c>
      <c r="AD656">
        <v>0</v>
      </c>
      <c r="AE656">
        <v>0</v>
      </c>
      <c r="AF656">
        <v>65.709999999999994</v>
      </c>
      <c r="AG656">
        <v>11.6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6</v>
      </c>
      <c r="AT656">
        <v>7.0000000000000007E-2</v>
      </c>
      <c r="AU656" t="s">
        <v>38</v>
      </c>
      <c r="AV656">
        <v>0</v>
      </c>
      <c r="AW656">
        <v>2</v>
      </c>
      <c r="AX656">
        <v>16698201</v>
      </c>
      <c r="AY656">
        <v>1</v>
      </c>
      <c r="AZ656">
        <v>0</v>
      </c>
      <c r="BA656">
        <v>652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Y656*Source!I282</f>
        <v>4.2000000000000006E-3</v>
      </c>
      <c r="CY656">
        <f>AB656</f>
        <v>65.709999999999994</v>
      </c>
      <c r="CZ656">
        <f>AF656</f>
        <v>65.709999999999994</v>
      </c>
      <c r="DA656">
        <f>AJ656</f>
        <v>1</v>
      </c>
      <c r="DB656">
        <f>ROUND((ROUND(AT656*CZ656,2)*1.25),2)</f>
        <v>5.75</v>
      </c>
      <c r="DC656">
        <f>ROUND((ROUND(AT656*AG656,2)*1.25),2)</f>
        <v>1.01</v>
      </c>
    </row>
    <row r="657" spans="1:107" x14ac:dyDescent="0.2">
      <c r="A657">
        <f>ROW(Source!A282)</f>
        <v>282</v>
      </c>
      <c r="B657">
        <v>16697018</v>
      </c>
      <c r="C657">
        <v>16698189</v>
      </c>
      <c r="D657">
        <v>15170059</v>
      </c>
      <c r="E657">
        <v>1</v>
      </c>
      <c r="F657">
        <v>1</v>
      </c>
      <c r="G657">
        <v>1</v>
      </c>
      <c r="H657">
        <v>3</v>
      </c>
      <c r="I657" t="s">
        <v>1213</v>
      </c>
      <c r="J657" t="s">
        <v>1214</v>
      </c>
      <c r="K657" t="s">
        <v>1215</v>
      </c>
      <c r="L657">
        <v>1348</v>
      </c>
      <c r="N657">
        <v>1009</v>
      </c>
      <c r="O657" t="s">
        <v>26</v>
      </c>
      <c r="P657" t="s">
        <v>26</v>
      </c>
      <c r="Q657">
        <v>1000</v>
      </c>
      <c r="W657">
        <v>0</v>
      </c>
      <c r="X657">
        <v>-1818623805</v>
      </c>
      <c r="Y657">
        <v>4.0000000000000001E-3</v>
      </c>
      <c r="AA657">
        <v>8475</v>
      </c>
      <c r="AB657">
        <v>0</v>
      </c>
      <c r="AC657">
        <v>0</v>
      </c>
      <c r="AD657">
        <v>0</v>
      </c>
      <c r="AE657">
        <v>8475</v>
      </c>
      <c r="AF657">
        <v>0</v>
      </c>
      <c r="AG657">
        <v>0</v>
      </c>
      <c r="AH657">
        <v>0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4.0000000000000001E-3</v>
      </c>
      <c r="AU657" t="s">
        <v>6</v>
      </c>
      <c r="AV657">
        <v>0</v>
      </c>
      <c r="AW657">
        <v>2</v>
      </c>
      <c r="AX657">
        <v>16698202</v>
      </c>
      <c r="AY657">
        <v>1</v>
      </c>
      <c r="AZ657">
        <v>0</v>
      </c>
      <c r="BA657">
        <v>653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Y657*Source!I282</f>
        <v>1.92E-4</v>
      </c>
      <c r="CY657">
        <f>AA657</f>
        <v>8475</v>
      </c>
      <c r="CZ657">
        <f>AE657</f>
        <v>8475</v>
      </c>
      <c r="DA657">
        <f>AI657</f>
        <v>1</v>
      </c>
      <c r="DB657">
        <f>ROUND(ROUND(AT657*CZ657,2),2)</f>
        <v>33.9</v>
      </c>
      <c r="DC657">
        <f>ROUND(ROUND(AT657*AG657,2),2)</f>
        <v>0</v>
      </c>
    </row>
    <row r="658" spans="1:107" x14ac:dyDescent="0.2">
      <c r="A658">
        <f>ROW(Source!A282)</f>
        <v>282</v>
      </c>
      <c r="B658">
        <v>16697018</v>
      </c>
      <c r="C658">
        <v>16698189</v>
      </c>
      <c r="D658">
        <v>15189640</v>
      </c>
      <c r="E658">
        <v>1</v>
      </c>
      <c r="F658">
        <v>1</v>
      </c>
      <c r="G658">
        <v>1</v>
      </c>
      <c r="H658">
        <v>3</v>
      </c>
      <c r="I658" t="s">
        <v>522</v>
      </c>
      <c r="J658" t="s">
        <v>525</v>
      </c>
      <c r="K658" t="s">
        <v>523</v>
      </c>
      <c r="L658">
        <v>2233</v>
      </c>
      <c r="N658">
        <v>1013</v>
      </c>
      <c r="O658" t="s">
        <v>524</v>
      </c>
      <c r="P658" t="s">
        <v>524</v>
      </c>
      <c r="Q658">
        <v>1</v>
      </c>
      <c r="W658">
        <v>0</v>
      </c>
      <c r="X658">
        <v>977476121</v>
      </c>
      <c r="Y658">
        <v>400</v>
      </c>
      <c r="AA658">
        <v>26.41</v>
      </c>
      <c r="AB658">
        <v>0</v>
      </c>
      <c r="AC658">
        <v>0</v>
      </c>
      <c r="AD658">
        <v>0</v>
      </c>
      <c r="AE658">
        <v>26.41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6</v>
      </c>
      <c r="AT658">
        <v>400</v>
      </c>
      <c r="AU658" t="s">
        <v>6</v>
      </c>
      <c r="AV658">
        <v>0</v>
      </c>
      <c r="AW658">
        <v>1</v>
      </c>
      <c r="AX658">
        <v>-1</v>
      </c>
      <c r="AY658">
        <v>0</v>
      </c>
      <c r="AZ658">
        <v>0</v>
      </c>
      <c r="BA658" t="s">
        <v>6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Y658*Source!I282</f>
        <v>19.2</v>
      </c>
      <c r="CY658">
        <f>AA658</f>
        <v>26.41</v>
      </c>
      <c r="CZ658">
        <f>AE658</f>
        <v>26.41</v>
      </c>
      <c r="DA658">
        <f>AI658</f>
        <v>1</v>
      </c>
      <c r="DB658">
        <f>ROUND(ROUND(AT658*CZ658,2),2)</f>
        <v>10564</v>
      </c>
      <c r="DC658">
        <f>ROUND(ROUND(AT658*AG658,2),2)</f>
        <v>0</v>
      </c>
    </row>
    <row r="659" spans="1:107" x14ac:dyDescent="0.2">
      <c r="A659">
        <f>ROW(Source!A282)</f>
        <v>282</v>
      </c>
      <c r="B659">
        <v>16697018</v>
      </c>
      <c r="C659">
        <v>16698189</v>
      </c>
      <c r="D659">
        <v>15191140</v>
      </c>
      <c r="E659">
        <v>1</v>
      </c>
      <c r="F659">
        <v>1</v>
      </c>
      <c r="G659">
        <v>1</v>
      </c>
      <c r="H659">
        <v>3</v>
      </c>
      <c r="I659" t="s">
        <v>1216</v>
      </c>
      <c r="J659" t="s">
        <v>1217</v>
      </c>
      <c r="K659" t="s">
        <v>1218</v>
      </c>
      <c r="L659">
        <v>1348</v>
      </c>
      <c r="N659">
        <v>1009</v>
      </c>
      <c r="O659" t="s">
        <v>26</v>
      </c>
      <c r="P659" t="s">
        <v>26</v>
      </c>
      <c r="Q659">
        <v>1000</v>
      </c>
      <c r="W659">
        <v>0</v>
      </c>
      <c r="X659">
        <v>-177380457</v>
      </c>
      <c r="Y659">
        <v>1.2E-2</v>
      </c>
      <c r="AA659">
        <v>8190</v>
      </c>
      <c r="AB659">
        <v>0</v>
      </c>
      <c r="AC659">
        <v>0</v>
      </c>
      <c r="AD659">
        <v>0</v>
      </c>
      <c r="AE659">
        <v>8190</v>
      </c>
      <c r="AF659">
        <v>0</v>
      </c>
      <c r="AG659">
        <v>0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1.2E-2</v>
      </c>
      <c r="AU659" t="s">
        <v>6</v>
      </c>
      <c r="AV659">
        <v>0</v>
      </c>
      <c r="AW659">
        <v>2</v>
      </c>
      <c r="AX659">
        <v>16698203</v>
      </c>
      <c r="AY659">
        <v>1</v>
      </c>
      <c r="AZ659">
        <v>0</v>
      </c>
      <c r="BA659">
        <v>654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Y659*Source!I282</f>
        <v>5.7600000000000001E-4</v>
      </c>
      <c r="CY659">
        <f>AA659</f>
        <v>8190</v>
      </c>
      <c r="CZ659">
        <f>AE659</f>
        <v>8190</v>
      </c>
      <c r="DA659">
        <f>AI659</f>
        <v>1</v>
      </c>
      <c r="DB659">
        <f>ROUND(ROUND(AT659*CZ659,2),2)</f>
        <v>98.28</v>
      </c>
      <c r="DC659">
        <f>ROUND(ROUND(AT659*AG659,2),2)</f>
        <v>0</v>
      </c>
    </row>
    <row r="660" spans="1:107" x14ac:dyDescent="0.2">
      <c r="A660">
        <f>ROW(Source!A282)</f>
        <v>282</v>
      </c>
      <c r="B660">
        <v>16697018</v>
      </c>
      <c r="C660">
        <v>16698189</v>
      </c>
      <c r="D660">
        <v>15191387</v>
      </c>
      <c r="E660">
        <v>1</v>
      </c>
      <c r="F660">
        <v>1</v>
      </c>
      <c r="G660">
        <v>1</v>
      </c>
      <c r="H660">
        <v>3</v>
      </c>
      <c r="I660" t="s">
        <v>518</v>
      </c>
      <c r="J660" t="s">
        <v>520</v>
      </c>
      <c r="K660" t="s">
        <v>519</v>
      </c>
      <c r="L660">
        <v>1348</v>
      </c>
      <c r="N660">
        <v>1009</v>
      </c>
      <c r="O660" t="s">
        <v>26</v>
      </c>
      <c r="P660" t="s">
        <v>26</v>
      </c>
      <c r="Q660">
        <v>1000</v>
      </c>
      <c r="W660">
        <v>1</v>
      </c>
      <c r="X660">
        <v>-272931147</v>
      </c>
      <c r="Y660">
        <v>-0.78200000000000003</v>
      </c>
      <c r="AA660">
        <v>11200</v>
      </c>
      <c r="AB660">
        <v>0</v>
      </c>
      <c r="AC660">
        <v>0</v>
      </c>
      <c r="AD660">
        <v>0</v>
      </c>
      <c r="AE660">
        <v>11200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-0.78200000000000003</v>
      </c>
      <c r="AU660" t="s">
        <v>6</v>
      </c>
      <c r="AV660">
        <v>0</v>
      </c>
      <c r="AW660">
        <v>2</v>
      </c>
      <c r="AX660">
        <v>16698204</v>
      </c>
      <c r="AY660">
        <v>1</v>
      </c>
      <c r="AZ660">
        <v>6144</v>
      </c>
      <c r="BA660">
        <v>655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Y660*Source!I282</f>
        <v>-3.7536E-2</v>
      </c>
      <c r="CY660">
        <f>AA660</f>
        <v>11200</v>
      </c>
      <c r="CZ660">
        <f>AE660</f>
        <v>11200</v>
      </c>
      <c r="DA660">
        <f>AI660</f>
        <v>1</v>
      </c>
      <c r="DB660">
        <f>ROUND(ROUND(AT660*CZ660,2),2)</f>
        <v>-8758.4</v>
      </c>
      <c r="DC660">
        <f>ROUND(ROUND(AT660*AG660,2),2)</f>
        <v>0</v>
      </c>
    </row>
    <row r="661" spans="1:107" x14ac:dyDescent="0.2">
      <c r="A661">
        <f>ROW(Source!A283)</f>
        <v>283</v>
      </c>
      <c r="B661">
        <v>16697019</v>
      </c>
      <c r="C661">
        <v>16698189</v>
      </c>
      <c r="D661">
        <v>15430767</v>
      </c>
      <c r="E661">
        <v>1</v>
      </c>
      <c r="F661">
        <v>1</v>
      </c>
      <c r="G661">
        <v>1</v>
      </c>
      <c r="H661">
        <v>1</v>
      </c>
      <c r="I661" t="s">
        <v>1008</v>
      </c>
      <c r="J661" t="s">
        <v>6</v>
      </c>
      <c r="K661" t="s">
        <v>1009</v>
      </c>
      <c r="L661">
        <v>1191</v>
      </c>
      <c r="N661">
        <v>1013</v>
      </c>
      <c r="O661" t="s">
        <v>1010</v>
      </c>
      <c r="P661" t="s">
        <v>1010</v>
      </c>
      <c r="Q661">
        <v>1</v>
      </c>
      <c r="W661">
        <v>0</v>
      </c>
      <c r="X661">
        <v>-400197608</v>
      </c>
      <c r="Y661">
        <v>129.66249999999999</v>
      </c>
      <c r="AA661">
        <v>0</v>
      </c>
      <c r="AB661">
        <v>0</v>
      </c>
      <c r="AC661">
        <v>0</v>
      </c>
      <c r="AD661">
        <v>55.96</v>
      </c>
      <c r="AE661">
        <v>0</v>
      </c>
      <c r="AF661">
        <v>0</v>
      </c>
      <c r="AG661">
        <v>0</v>
      </c>
      <c r="AH661">
        <v>8.5299999999999994</v>
      </c>
      <c r="AI661">
        <v>1</v>
      </c>
      <c r="AJ661">
        <v>1</v>
      </c>
      <c r="AK661">
        <v>1</v>
      </c>
      <c r="AL661">
        <v>6.56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6</v>
      </c>
      <c r="AT661">
        <v>112.75</v>
      </c>
      <c r="AU661" t="s">
        <v>39</v>
      </c>
      <c r="AV661">
        <v>1</v>
      </c>
      <c r="AW661">
        <v>2</v>
      </c>
      <c r="AX661">
        <v>16698198</v>
      </c>
      <c r="AY661">
        <v>1</v>
      </c>
      <c r="AZ661">
        <v>0</v>
      </c>
      <c r="BA661">
        <v>656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Y661*Source!I283</f>
        <v>6.2237999999999998</v>
      </c>
      <c r="CY661">
        <f>AD661</f>
        <v>55.96</v>
      </c>
      <c r="CZ661">
        <f>AH661</f>
        <v>8.5299999999999994</v>
      </c>
      <c r="DA661">
        <f>AL661</f>
        <v>6.56</v>
      </c>
      <c r="DB661">
        <f>ROUND((ROUND(AT661*CZ661,2)*1.15),2)</f>
        <v>1106.02</v>
      </c>
      <c r="DC661">
        <f>ROUND((ROUND(AT661*AG661,2)*1.15),2)</f>
        <v>0</v>
      </c>
    </row>
    <row r="662" spans="1:107" x14ac:dyDescent="0.2">
      <c r="A662">
        <f>ROW(Source!A283)</f>
        <v>283</v>
      </c>
      <c r="B662">
        <v>16697019</v>
      </c>
      <c r="C662">
        <v>16698189</v>
      </c>
      <c r="D662">
        <v>15430395</v>
      </c>
      <c r="E662">
        <v>1</v>
      </c>
      <c r="F662">
        <v>1</v>
      </c>
      <c r="G662">
        <v>1</v>
      </c>
      <c r="H662">
        <v>1</v>
      </c>
      <c r="I662" t="s">
        <v>1020</v>
      </c>
      <c r="J662" t="s">
        <v>6</v>
      </c>
      <c r="K662" t="s">
        <v>1021</v>
      </c>
      <c r="L662">
        <v>1191</v>
      </c>
      <c r="N662">
        <v>1013</v>
      </c>
      <c r="O662" t="s">
        <v>1010</v>
      </c>
      <c r="P662" t="s">
        <v>1010</v>
      </c>
      <c r="Q662">
        <v>1</v>
      </c>
      <c r="W662">
        <v>0</v>
      </c>
      <c r="X662">
        <v>-1417349443</v>
      </c>
      <c r="Y662">
        <v>0.27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6.56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0.27</v>
      </c>
      <c r="AU662" t="s">
        <v>6</v>
      </c>
      <c r="AV662">
        <v>2</v>
      </c>
      <c r="AW662">
        <v>2</v>
      </c>
      <c r="AX662">
        <v>16698199</v>
      </c>
      <c r="AY662">
        <v>1</v>
      </c>
      <c r="AZ662">
        <v>2048</v>
      </c>
      <c r="BA662">
        <v>657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Y662*Source!I283</f>
        <v>1.2960000000000001E-2</v>
      </c>
      <c r="CY662">
        <f>AD662</f>
        <v>0</v>
      </c>
      <c r="CZ662">
        <f>AH662</f>
        <v>0</v>
      </c>
      <c r="DA662">
        <f>AL662</f>
        <v>1</v>
      </c>
      <c r="DB662">
        <f>ROUND(ROUND(AT662*CZ662,2),2)</f>
        <v>0</v>
      </c>
      <c r="DC662">
        <f>ROUND(ROUND(AT662*AG662,2),2)</f>
        <v>0</v>
      </c>
    </row>
    <row r="663" spans="1:107" x14ac:dyDescent="0.2">
      <c r="A663">
        <f>ROW(Source!A283)</f>
        <v>283</v>
      </c>
      <c r="B663">
        <v>16697019</v>
      </c>
      <c r="C663">
        <v>16698189</v>
      </c>
      <c r="D663">
        <v>15247578</v>
      </c>
      <c r="E663">
        <v>1</v>
      </c>
      <c r="F663">
        <v>1</v>
      </c>
      <c r="G663">
        <v>1</v>
      </c>
      <c r="H663">
        <v>2</v>
      </c>
      <c r="I663" t="s">
        <v>1119</v>
      </c>
      <c r="J663" t="s">
        <v>1120</v>
      </c>
      <c r="K663" t="s">
        <v>1121</v>
      </c>
      <c r="L663">
        <v>1368</v>
      </c>
      <c r="N663">
        <v>1011</v>
      </c>
      <c r="O663" t="s">
        <v>1014</v>
      </c>
      <c r="P663" t="s">
        <v>1014</v>
      </c>
      <c r="Q663">
        <v>1</v>
      </c>
      <c r="W663">
        <v>0</v>
      </c>
      <c r="X663">
        <v>-1460065968</v>
      </c>
      <c r="Y663">
        <v>0.25</v>
      </c>
      <c r="AA663">
        <v>0</v>
      </c>
      <c r="AB663">
        <v>566.78</v>
      </c>
      <c r="AC663">
        <v>13.5</v>
      </c>
      <c r="AD663">
        <v>0</v>
      </c>
      <c r="AE663">
        <v>0</v>
      </c>
      <c r="AF663">
        <v>86.4</v>
      </c>
      <c r="AG663">
        <v>13.5</v>
      </c>
      <c r="AH663">
        <v>0</v>
      </c>
      <c r="AI663">
        <v>1</v>
      </c>
      <c r="AJ663">
        <v>6.56</v>
      </c>
      <c r="AK663">
        <v>1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0.2</v>
      </c>
      <c r="AU663" t="s">
        <v>38</v>
      </c>
      <c r="AV663">
        <v>0</v>
      </c>
      <c r="AW663">
        <v>2</v>
      </c>
      <c r="AX663">
        <v>16698200</v>
      </c>
      <c r="AY663">
        <v>1</v>
      </c>
      <c r="AZ663">
        <v>0</v>
      </c>
      <c r="BA663">
        <v>658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Y663*Source!I283</f>
        <v>1.2E-2</v>
      </c>
      <c r="CY663">
        <f>AB663</f>
        <v>566.78</v>
      </c>
      <c r="CZ663">
        <f>AF663</f>
        <v>86.4</v>
      </c>
      <c r="DA663">
        <f>AJ663</f>
        <v>6.56</v>
      </c>
      <c r="DB663">
        <f>ROUND((ROUND(AT663*CZ663,2)*1.25),2)</f>
        <v>21.6</v>
      </c>
      <c r="DC663">
        <f>ROUND((ROUND(AT663*AG663,2)*1.25),2)</f>
        <v>3.38</v>
      </c>
    </row>
    <row r="664" spans="1:107" x14ac:dyDescent="0.2">
      <c r="A664">
        <f>ROW(Source!A283)</f>
        <v>283</v>
      </c>
      <c r="B664">
        <v>16697019</v>
      </c>
      <c r="C664">
        <v>16698189</v>
      </c>
      <c r="D664">
        <v>15249073</v>
      </c>
      <c r="E664">
        <v>1</v>
      </c>
      <c r="F664">
        <v>1</v>
      </c>
      <c r="G664">
        <v>1</v>
      </c>
      <c r="H664">
        <v>2</v>
      </c>
      <c r="I664" t="s">
        <v>1033</v>
      </c>
      <c r="J664" t="s">
        <v>1034</v>
      </c>
      <c r="K664" t="s">
        <v>1035</v>
      </c>
      <c r="L664">
        <v>1368</v>
      </c>
      <c r="N664">
        <v>1011</v>
      </c>
      <c r="O664" t="s">
        <v>1014</v>
      </c>
      <c r="P664" t="s">
        <v>1014</v>
      </c>
      <c r="Q664">
        <v>1</v>
      </c>
      <c r="W664">
        <v>0</v>
      </c>
      <c r="X664">
        <v>1372534845</v>
      </c>
      <c r="Y664">
        <v>8.7500000000000008E-2</v>
      </c>
      <c r="AA664">
        <v>0</v>
      </c>
      <c r="AB664">
        <v>431.06</v>
      </c>
      <c r="AC664">
        <v>11.6</v>
      </c>
      <c r="AD664">
        <v>0</v>
      </c>
      <c r="AE664">
        <v>0</v>
      </c>
      <c r="AF664">
        <v>65.709999999999994</v>
      </c>
      <c r="AG664">
        <v>11.6</v>
      </c>
      <c r="AH664">
        <v>0</v>
      </c>
      <c r="AI664">
        <v>1</v>
      </c>
      <c r="AJ664">
        <v>6.56</v>
      </c>
      <c r="AK664">
        <v>1</v>
      </c>
      <c r="AL664">
        <v>1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6</v>
      </c>
      <c r="AT664">
        <v>7.0000000000000007E-2</v>
      </c>
      <c r="AU664" t="s">
        <v>38</v>
      </c>
      <c r="AV664">
        <v>0</v>
      </c>
      <c r="AW664">
        <v>2</v>
      </c>
      <c r="AX664">
        <v>16698201</v>
      </c>
      <c r="AY664">
        <v>1</v>
      </c>
      <c r="AZ664">
        <v>0</v>
      </c>
      <c r="BA664">
        <v>659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Y664*Source!I283</f>
        <v>4.2000000000000006E-3</v>
      </c>
      <c r="CY664">
        <f>AB664</f>
        <v>431.06</v>
      </c>
      <c r="CZ664">
        <f>AF664</f>
        <v>65.709999999999994</v>
      </c>
      <c r="DA664">
        <f>AJ664</f>
        <v>6.56</v>
      </c>
      <c r="DB664">
        <f>ROUND((ROUND(AT664*CZ664,2)*1.25),2)</f>
        <v>5.75</v>
      </c>
      <c r="DC664">
        <f>ROUND((ROUND(AT664*AG664,2)*1.25),2)</f>
        <v>1.01</v>
      </c>
    </row>
    <row r="665" spans="1:107" x14ac:dyDescent="0.2">
      <c r="A665">
        <f>ROW(Source!A283)</f>
        <v>283</v>
      </c>
      <c r="B665">
        <v>16697019</v>
      </c>
      <c r="C665">
        <v>16698189</v>
      </c>
      <c r="D665">
        <v>15170059</v>
      </c>
      <c r="E665">
        <v>1</v>
      </c>
      <c r="F665">
        <v>1</v>
      </c>
      <c r="G665">
        <v>1</v>
      </c>
      <c r="H665">
        <v>3</v>
      </c>
      <c r="I665" t="s">
        <v>1213</v>
      </c>
      <c r="J665" t="s">
        <v>1214</v>
      </c>
      <c r="K665" t="s">
        <v>1215</v>
      </c>
      <c r="L665">
        <v>1348</v>
      </c>
      <c r="N665">
        <v>1009</v>
      </c>
      <c r="O665" t="s">
        <v>26</v>
      </c>
      <c r="P665" t="s">
        <v>26</v>
      </c>
      <c r="Q665">
        <v>1000</v>
      </c>
      <c r="W665">
        <v>0</v>
      </c>
      <c r="X665">
        <v>-1818623805</v>
      </c>
      <c r="Y665">
        <v>4.0000000000000001E-3</v>
      </c>
      <c r="AA665">
        <v>55596</v>
      </c>
      <c r="AB665">
        <v>0</v>
      </c>
      <c r="AC665">
        <v>0</v>
      </c>
      <c r="AD665">
        <v>0</v>
      </c>
      <c r="AE665">
        <v>8475</v>
      </c>
      <c r="AF665">
        <v>0</v>
      </c>
      <c r="AG665">
        <v>0</v>
      </c>
      <c r="AH665">
        <v>0</v>
      </c>
      <c r="AI665">
        <v>6.56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4.0000000000000001E-3</v>
      </c>
      <c r="AU665" t="s">
        <v>6</v>
      </c>
      <c r="AV665">
        <v>0</v>
      </c>
      <c r="AW665">
        <v>2</v>
      </c>
      <c r="AX665">
        <v>16698202</v>
      </c>
      <c r="AY665">
        <v>1</v>
      </c>
      <c r="AZ665">
        <v>0</v>
      </c>
      <c r="BA665">
        <v>660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Y665*Source!I283</f>
        <v>1.92E-4</v>
      </c>
      <c r="CY665">
        <f>AA665</f>
        <v>55596</v>
      </c>
      <c r="CZ665">
        <f>AE665</f>
        <v>8475</v>
      </c>
      <c r="DA665">
        <f>AI665</f>
        <v>6.56</v>
      </c>
      <c r="DB665">
        <f t="shared" ref="DB665:DB684" si="100">ROUND(ROUND(AT665*CZ665,2),2)</f>
        <v>33.9</v>
      </c>
      <c r="DC665">
        <f t="shared" ref="DC665:DC684" si="101">ROUND(ROUND(AT665*AG665,2),2)</f>
        <v>0</v>
      </c>
    </row>
    <row r="666" spans="1:107" x14ac:dyDescent="0.2">
      <c r="A666">
        <f>ROW(Source!A283)</f>
        <v>283</v>
      </c>
      <c r="B666">
        <v>16697019</v>
      </c>
      <c r="C666">
        <v>16698189</v>
      </c>
      <c r="D666">
        <v>15189640</v>
      </c>
      <c r="E666">
        <v>1</v>
      </c>
      <c r="F666">
        <v>1</v>
      </c>
      <c r="G666">
        <v>1</v>
      </c>
      <c r="H666">
        <v>3</v>
      </c>
      <c r="I666" t="s">
        <v>522</v>
      </c>
      <c r="J666" t="s">
        <v>525</v>
      </c>
      <c r="K666" t="s">
        <v>523</v>
      </c>
      <c r="L666">
        <v>2233</v>
      </c>
      <c r="N666">
        <v>1013</v>
      </c>
      <c r="O666" t="s">
        <v>524</v>
      </c>
      <c r="P666" t="s">
        <v>524</v>
      </c>
      <c r="Q666">
        <v>1</v>
      </c>
      <c r="W666">
        <v>0</v>
      </c>
      <c r="X666">
        <v>977476121</v>
      </c>
      <c r="Y666">
        <v>400</v>
      </c>
      <c r="AA666">
        <v>173.25</v>
      </c>
      <c r="AB666">
        <v>0</v>
      </c>
      <c r="AC666">
        <v>0</v>
      </c>
      <c r="AD666">
        <v>0</v>
      </c>
      <c r="AE666">
        <v>26.41</v>
      </c>
      <c r="AF666">
        <v>0</v>
      </c>
      <c r="AG666">
        <v>0</v>
      </c>
      <c r="AH666">
        <v>0</v>
      </c>
      <c r="AI666">
        <v>6.56</v>
      </c>
      <c r="AJ666">
        <v>1</v>
      </c>
      <c r="AK666">
        <v>1</v>
      </c>
      <c r="AL666">
        <v>1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6</v>
      </c>
      <c r="AT666">
        <v>400</v>
      </c>
      <c r="AU666" t="s">
        <v>6</v>
      </c>
      <c r="AV666">
        <v>0</v>
      </c>
      <c r="AW666">
        <v>1</v>
      </c>
      <c r="AX666">
        <v>-1</v>
      </c>
      <c r="AY666">
        <v>0</v>
      </c>
      <c r="AZ666">
        <v>0</v>
      </c>
      <c r="BA666" t="s">
        <v>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Y666*Source!I283</f>
        <v>19.2</v>
      </c>
      <c r="CY666">
        <f>AA666</f>
        <v>173.25</v>
      </c>
      <c r="CZ666">
        <f>AE666</f>
        <v>26.41</v>
      </c>
      <c r="DA666">
        <f>AI666</f>
        <v>6.56</v>
      </c>
      <c r="DB666">
        <f t="shared" si="100"/>
        <v>10564</v>
      </c>
      <c r="DC666">
        <f t="shared" si="101"/>
        <v>0</v>
      </c>
    </row>
    <row r="667" spans="1:107" x14ac:dyDescent="0.2">
      <c r="A667">
        <f>ROW(Source!A283)</f>
        <v>283</v>
      </c>
      <c r="B667">
        <v>16697019</v>
      </c>
      <c r="C667">
        <v>16698189</v>
      </c>
      <c r="D667">
        <v>15191140</v>
      </c>
      <c r="E667">
        <v>1</v>
      </c>
      <c r="F667">
        <v>1</v>
      </c>
      <c r="G667">
        <v>1</v>
      </c>
      <c r="H667">
        <v>3</v>
      </c>
      <c r="I667" t="s">
        <v>1216</v>
      </c>
      <c r="J667" t="s">
        <v>1217</v>
      </c>
      <c r="K667" t="s">
        <v>1218</v>
      </c>
      <c r="L667">
        <v>1348</v>
      </c>
      <c r="N667">
        <v>1009</v>
      </c>
      <c r="O667" t="s">
        <v>26</v>
      </c>
      <c r="P667" t="s">
        <v>26</v>
      </c>
      <c r="Q667">
        <v>1000</v>
      </c>
      <c r="W667">
        <v>0</v>
      </c>
      <c r="X667">
        <v>-177380457</v>
      </c>
      <c r="Y667">
        <v>1.2E-2</v>
      </c>
      <c r="AA667">
        <v>53726.400000000001</v>
      </c>
      <c r="AB667">
        <v>0</v>
      </c>
      <c r="AC667">
        <v>0</v>
      </c>
      <c r="AD667">
        <v>0</v>
      </c>
      <c r="AE667">
        <v>8190</v>
      </c>
      <c r="AF667">
        <v>0</v>
      </c>
      <c r="AG667">
        <v>0</v>
      </c>
      <c r="AH667">
        <v>0</v>
      </c>
      <c r="AI667">
        <v>6.56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1.2E-2</v>
      </c>
      <c r="AU667" t="s">
        <v>6</v>
      </c>
      <c r="AV667">
        <v>0</v>
      </c>
      <c r="AW667">
        <v>2</v>
      </c>
      <c r="AX667">
        <v>16698203</v>
      </c>
      <c r="AY667">
        <v>1</v>
      </c>
      <c r="AZ667">
        <v>0</v>
      </c>
      <c r="BA667">
        <v>661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Y667*Source!I283</f>
        <v>5.7600000000000001E-4</v>
      </c>
      <c r="CY667">
        <f>AA667</f>
        <v>53726.400000000001</v>
      </c>
      <c r="CZ667">
        <f>AE667</f>
        <v>8190</v>
      </c>
      <c r="DA667">
        <f>AI667</f>
        <v>6.56</v>
      </c>
      <c r="DB667">
        <f t="shared" si="100"/>
        <v>98.28</v>
      </c>
      <c r="DC667">
        <f t="shared" si="101"/>
        <v>0</v>
      </c>
    </row>
    <row r="668" spans="1:107" x14ac:dyDescent="0.2">
      <c r="A668">
        <f>ROW(Source!A283)</f>
        <v>283</v>
      </c>
      <c r="B668">
        <v>16697019</v>
      </c>
      <c r="C668">
        <v>16698189</v>
      </c>
      <c r="D668">
        <v>15191387</v>
      </c>
      <c r="E668">
        <v>1</v>
      </c>
      <c r="F668">
        <v>1</v>
      </c>
      <c r="G668">
        <v>1</v>
      </c>
      <c r="H668">
        <v>3</v>
      </c>
      <c r="I668" t="s">
        <v>518</v>
      </c>
      <c r="J668" t="s">
        <v>520</v>
      </c>
      <c r="K668" t="s">
        <v>519</v>
      </c>
      <c r="L668">
        <v>1348</v>
      </c>
      <c r="N668">
        <v>1009</v>
      </c>
      <c r="O668" t="s">
        <v>26</v>
      </c>
      <c r="P668" t="s">
        <v>26</v>
      </c>
      <c r="Q668">
        <v>1000</v>
      </c>
      <c r="W668">
        <v>1</v>
      </c>
      <c r="X668">
        <v>-272931147</v>
      </c>
      <c r="Y668">
        <v>-0.78200000000000003</v>
      </c>
      <c r="AA668">
        <v>73472</v>
      </c>
      <c r="AB668">
        <v>0</v>
      </c>
      <c r="AC668">
        <v>0</v>
      </c>
      <c r="AD668">
        <v>0</v>
      </c>
      <c r="AE668">
        <v>11200</v>
      </c>
      <c r="AF668">
        <v>0</v>
      </c>
      <c r="AG668">
        <v>0</v>
      </c>
      <c r="AH668">
        <v>0</v>
      </c>
      <c r="AI668">
        <v>6.56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-0.78200000000000003</v>
      </c>
      <c r="AU668" t="s">
        <v>6</v>
      </c>
      <c r="AV668">
        <v>0</v>
      </c>
      <c r="AW668">
        <v>2</v>
      </c>
      <c r="AX668">
        <v>16698204</v>
      </c>
      <c r="AY668">
        <v>1</v>
      </c>
      <c r="AZ668">
        <v>6144</v>
      </c>
      <c r="BA668">
        <v>662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Y668*Source!I283</f>
        <v>-3.7536E-2</v>
      </c>
      <c r="CY668">
        <f>AA668</f>
        <v>73472</v>
      </c>
      <c r="CZ668">
        <f>AE668</f>
        <v>11200</v>
      </c>
      <c r="DA668">
        <f>AI668</f>
        <v>6.56</v>
      </c>
      <c r="DB668">
        <f t="shared" si="100"/>
        <v>-8758.4</v>
      </c>
      <c r="DC668">
        <f t="shared" si="101"/>
        <v>0</v>
      </c>
    </row>
    <row r="669" spans="1:107" x14ac:dyDescent="0.2">
      <c r="A669">
        <f>ROW(Source!A322)</f>
        <v>322</v>
      </c>
      <c r="B669">
        <v>16697018</v>
      </c>
      <c r="C669">
        <v>16698207</v>
      </c>
      <c r="D669">
        <v>15433462</v>
      </c>
      <c r="E669">
        <v>1</v>
      </c>
      <c r="F669">
        <v>1</v>
      </c>
      <c r="G669">
        <v>1</v>
      </c>
      <c r="H669">
        <v>1</v>
      </c>
      <c r="I669" t="s">
        <v>1219</v>
      </c>
      <c r="J669" t="s">
        <v>6</v>
      </c>
      <c r="K669" t="s">
        <v>1220</v>
      </c>
      <c r="L669">
        <v>1191</v>
      </c>
      <c r="N669">
        <v>1013</v>
      </c>
      <c r="O669" t="s">
        <v>1010</v>
      </c>
      <c r="P669" t="s">
        <v>1010</v>
      </c>
      <c r="Q669">
        <v>1</v>
      </c>
      <c r="W669">
        <v>0</v>
      </c>
      <c r="X669">
        <v>601269248</v>
      </c>
      <c r="Y669">
        <v>64.78</v>
      </c>
      <c r="AA669">
        <v>0</v>
      </c>
      <c r="AB669">
        <v>0</v>
      </c>
      <c r="AC669">
        <v>0</v>
      </c>
      <c r="AD669">
        <v>7.62</v>
      </c>
      <c r="AE669">
        <v>0</v>
      </c>
      <c r="AF669">
        <v>0</v>
      </c>
      <c r="AG669">
        <v>0</v>
      </c>
      <c r="AH669">
        <v>7.62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64.78</v>
      </c>
      <c r="AU669" t="s">
        <v>6</v>
      </c>
      <c r="AV669">
        <v>1</v>
      </c>
      <c r="AW669">
        <v>2</v>
      </c>
      <c r="AX669">
        <v>16698216</v>
      </c>
      <c r="AY669">
        <v>1</v>
      </c>
      <c r="AZ669">
        <v>0</v>
      </c>
      <c r="BA669">
        <v>663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Y669*Source!I322</f>
        <v>2.9150999999999998</v>
      </c>
      <c r="CY669">
        <f>AD669</f>
        <v>7.62</v>
      </c>
      <c r="CZ669">
        <f>AH669</f>
        <v>7.62</v>
      </c>
      <c r="DA669">
        <f>AL669</f>
        <v>1</v>
      </c>
      <c r="DB669">
        <f t="shared" si="100"/>
        <v>493.62</v>
      </c>
      <c r="DC669">
        <f t="shared" si="101"/>
        <v>0</v>
      </c>
    </row>
    <row r="670" spans="1:107" x14ac:dyDescent="0.2">
      <c r="A670">
        <f>ROW(Source!A322)</f>
        <v>322</v>
      </c>
      <c r="B670">
        <v>16697018</v>
      </c>
      <c r="C670">
        <v>16698207</v>
      </c>
      <c r="D670">
        <v>15430395</v>
      </c>
      <c r="E670">
        <v>1</v>
      </c>
      <c r="F670">
        <v>1</v>
      </c>
      <c r="G670">
        <v>1</v>
      </c>
      <c r="H670">
        <v>1</v>
      </c>
      <c r="I670" t="s">
        <v>1020</v>
      </c>
      <c r="J670" t="s">
        <v>6</v>
      </c>
      <c r="K670" t="s">
        <v>1021</v>
      </c>
      <c r="L670">
        <v>1191</v>
      </c>
      <c r="N670">
        <v>1013</v>
      </c>
      <c r="O670" t="s">
        <v>1010</v>
      </c>
      <c r="P670" t="s">
        <v>1010</v>
      </c>
      <c r="Q670">
        <v>1</v>
      </c>
      <c r="W670">
        <v>0</v>
      </c>
      <c r="X670">
        <v>-1417349443</v>
      </c>
      <c r="Y670">
        <v>17.190000000000001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17.190000000000001</v>
      </c>
      <c r="AU670" t="s">
        <v>6</v>
      </c>
      <c r="AV670">
        <v>2</v>
      </c>
      <c r="AW670">
        <v>2</v>
      </c>
      <c r="AX670">
        <v>16698217</v>
      </c>
      <c r="AY670">
        <v>1</v>
      </c>
      <c r="AZ670">
        <v>0</v>
      </c>
      <c r="BA670">
        <v>664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Y670*Source!I322</f>
        <v>0.77355000000000007</v>
      </c>
      <c r="CY670">
        <f>AD670</f>
        <v>0</v>
      </c>
      <c r="CZ670">
        <f>AH670</f>
        <v>0</v>
      </c>
      <c r="DA670">
        <f>AL670</f>
        <v>1</v>
      </c>
      <c r="DB670">
        <f t="shared" si="100"/>
        <v>0</v>
      </c>
      <c r="DC670">
        <f t="shared" si="101"/>
        <v>0</v>
      </c>
    </row>
    <row r="671" spans="1:107" x14ac:dyDescent="0.2">
      <c r="A671">
        <f>ROW(Source!A322)</f>
        <v>322</v>
      </c>
      <c r="B671">
        <v>16697018</v>
      </c>
      <c r="C671">
        <v>16698207</v>
      </c>
      <c r="D671">
        <v>15248402</v>
      </c>
      <c r="E671">
        <v>1</v>
      </c>
      <c r="F671">
        <v>1</v>
      </c>
      <c r="G671">
        <v>1</v>
      </c>
      <c r="H671">
        <v>2</v>
      </c>
      <c r="I671" t="s">
        <v>1221</v>
      </c>
      <c r="J671" t="s">
        <v>1222</v>
      </c>
      <c r="K671" t="s">
        <v>1223</v>
      </c>
      <c r="L671">
        <v>1368</v>
      </c>
      <c r="N671">
        <v>1011</v>
      </c>
      <c r="O671" t="s">
        <v>1014</v>
      </c>
      <c r="P671" t="s">
        <v>1014</v>
      </c>
      <c r="Q671">
        <v>1</v>
      </c>
      <c r="W671">
        <v>0</v>
      </c>
      <c r="X671">
        <v>-943657126</v>
      </c>
      <c r="Y671">
        <v>5.6</v>
      </c>
      <c r="AA671">
        <v>0</v>
      </c>
      <c r="AB671">
        <v>9.16</v>
      </c>
      <c r="AC671">
        <v>0</v>
      </c>
      <c r="AD671">
        <v>0</v>
      </c>
      <c r="AE671">
        <v>0</v>
      </c>
      <c r="AF671">
        <v>9.16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5.6</v>
      </c>
      <c r="AU671" t="s">
        <v>6</v>
      </c>
      <c r="AV671">
        <v>0</v>
      </c>
      <c r="AW671">
        <v>2</v>
      </c>
      <c r="AX671">
        <v>16698218</v>
      </c>
      <c r="AY671">
        <v>1</v>
      </c>
      <c r="AZ671">
        <v>0</v>
      </c>
      <c r="BA671">
        <v>665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Y671*Source!I322</f>
        <v>0.252</v>
      </c>
      <c r="CY671">
        <f>AB671</f>
        <v>9.16</v>
      </c>
      <c r="CZ671">
        <f>AF671</f>
        <v>9.16</v>
      </c>
      <c r="DA671">
        <f>AJ671</f>
        <v>1</v>
      </c>
      <c r="DB671">
        <f t="shared" si="100"/>
        <v>51.3</v>
      </c>
      <c r="DC671">
        <f t="shared" si="101"/>
        <v>0</v>
      </c>
    </row>
    <row r="672" spans="1:107" x14ac:dyDescent="0.2">
      <c r="A672">
        <f>ROW(Source!A322)</f>
        <v>322</v>
      </c>
      <c r="B672">
        <v>16697018</v>
      </c>
      <c r="C672">
        <v>16698207</v>
      </c>
      <c r="D672">
        <v>15249073</v>
      </c>
      <c r="E672">
        <v>1</v>
      </c>
      <c r="F672">
        <v>1</v>
      </c>
      <c r="G672">
        <v>1</v>
      </c>
      <c r="H672">
        <v>2</v>
      </c>
      <c r="I672" t="s">
        <v>1033</v>
      </c>
      <c r="J672" t="s">
        <v>1034</v>
      </c>
      <c r="K672" t="s">
        <v>1035</v>
      </c>
      <c r="L672">
        <v>1368</v>
      </c>
      <c r="N672">
        <v>1011</v>
      </c>
      <c r="O672" t="s">
        <v>1014</v>
      </c>
      <c r="P672" t="s">
        <v>1014</v>
      </c>
      <c r="Q672">
        <v>1</v>
      </c>
      <c r="W672">
        <v>0</v>
      </c>
      <c r="X672">
        <v>1372534845</v>
      </c>
      <c r="Y672">
        <v>17.190000000000001</v>
      </c>
      <c r="AA672">
        <v>0</v>
      </c>
      <c r="AB672">
        <v>65.709999999999994</v>
      </c>
      <c r="AC672">
        <v>11.6</v>
      </c>
      <c r="AD672">
        <v>0</v>
      </c>
      <c r="AE672">
        <v>0</v>
      </c>
      <c r="AF672">
        <v>65.709999999999994</v>
      </c>
      <c r="AG672">
        <v>11.6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17.190000000000001</v>
      </c>
      <c r="AU672" t="s">
        <v>6</v>
      </c>
      <c r="AV672">
        <v>0</v>
      </c>
      <c r="AW672">
        <v>2</v>
      </c>
      <c r="AX672">
        <v>16698219</v>
      </c>
      <c r="AY672">
        <v>1</v>
      </c>
      <c r="AZ672">
        <v>0</v>
      </c>
      <c r="BA672">
        <v>666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Y672*Source!I322</f>
        <v>0.77355000000000007</v>
      </c>
      <c r="CY672">
        <f>AB672</f>
        <v>65.709999999999994</v>
      </c>
      <c r="CZ672">
        <f>AF672</f>
        <v>65.709999999999994</v>
      </c>
      <c r="DA672">
        <f>AJ672</f>
        <v>1</v>
      </c>
      <c r="DB672">
        <f t="shared" si="100"/>
        <v>1129.55</v>
      </c>
      <c r="DC672">
        <f t="shared" si="101"/>
        <v>199.4</v>
      </c>
    </row>
    <row r="673" spans="1:107" x14ac:dyDescent="0.2">
      <c r="A673">
        <f>ROW(Source!A322)</f>
        <v>322</v>
      </c>
      <c r="B673">
        <v>16697018</v>
      </c>
      <c r="C673">
        <v>16698207</v>
      </c>
      <c r="D673">
        <v>15249402</v>
      </c>
      <c r="E673">
        <v>1</v>
      </c>
      <c r="F673">
        <v>1</v>
      </c>
      <c r="G673">
        <v>1</v>
      </c>
      <c r="H673">
        <v>2</v>
      </c>
      <c r="I673" t="s">
        <v>1011</v>
      </c>
      <c r="J673" t="s">
        <v>1012</v>
      </c>
      <c r="K673" t="s">
        <v>1013</v>
      </c>
      <c r="L673">
        <v>1368</v>
      </c>
      <c r="N673">
        <v>1011</v>
      </c>
      <c r="O673" t="s">
        <v>1014</v>
      </c>
      <c r="P673" t="s">
        <v>1014</v>
      </c>
      <c r="Q673">
        <v>1</v>
      </c>
      <c r="W673">
        <v>0</v>
      </c>
      <c r="X673">
        <v>-2111251057</v>
      </c>
      <c r="Y673">
        <v>7.5</v>
      </c>
      <c r="AA673">
        <v>0</v>
      </c>
      <c r="AB673">
        <v>32.5</v>
      </c>
      <c r="AC673">
        <v>0</v>
      </c>
      <c r="AD673">
        <v>0</v>
      </c>
      <c r="AE673">
        <v>0</v>
      </c>
      <c r="AF673">
        <v>32.5</v>
      </c>
      <c r="AG673">
        <v>0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7.5</v>
      </c>
      <c r="AU673" t="s">
        <v>6</v>
      </c>
      <c r="AV673">
        <v>0</v>
      </c>
      <c r="AW673">
        <v>2</v>
      </c>
      <c r="AX673">
        <v>16698220</v>
      </c>
      <c r="AY673">
        <v>1</v>
      </c>
      <c r="AZ673">
        <v>0</v>
      </c>
      <c r="BA673">
        <v>667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Y673*Source!I322</f>
        <v>0.33749999999999997</v>
      </c>
      <c r="CY673">
        <f>AB673</f>
        <v>32.5</v>
      </c>
      <c r="CZ673">
        <f>AF673</f>
        <v>32.5</v>
      </c>
      <c r="DA673">
        <f>AJ673</f>
        <v>1</v>
      </c>
      <c r="DB673">
        <f t="shared" si="100"/>
        <v>243.75</v>
      </c>
      <c r="DC673">
        <f t="shared" si="101"/>
        <v>0</v>
      </c>
    </row>
    <row r="674" spans="1:107" x14ac:dyDescent="0.2">
      <c r="A674">
        <f>ROW(Source!A322)</f>
        <v>322</v>
      </c>
      <c r="B674">
        <v>16697018</v>
      </c>
      <c r="C674">
        <v>16698207</v>
      </c>
      <c r="D674">
        <v>15249999</v>
      </c>
      <c r="E674">
        <v>1</v>
      </c>
      <c r="F674">
        <v>1</v>
      </c>
      <c r="G674">
        <v>1</v>
      </c>
      <c r="H674">
        <v>2</v>
      </c>
      <c r="I674" t="s">
        <v>1224</v>
      </c>
      <c r="J674" t="s">
        <v>1225</v>
      </c>
      <c r="K674" t="s">
        <v>1226</v>
      </c>
      <c r="L674">
        <v>1368</v>
      </c>
      <c r="N674">
        <v>1011</v>
      </c>
      <c r="O674" t="s">
        <v>1014</v>
      </c>
      <c r="P674" t="s">
        <v>1014</v>
      </c>
      <c r="Q674">
        <v>1</v>
      </c>
      <c r="W674">
        <v>0</v>
      </c>
      <c r="X674">
        <v>-258883861</v>
      </c>
      <c r="Y674">
        <v>15</v>
      </c>
      <c r="AA674">
        <v>0</v>
      </c>
      <c r="AB674">
        <v>1.0900000000000001</v>
      </c>
      <c r="AC674">
        <v>0</v>
      </c>
      <c r="AD674">
        <v>0</v>
      </c>
      <c r="AE674">
        <v>0</v>
      </c>
      <c r="AF674">
        <v>1.0900000000000001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15</v>
      </c>
      <c r="AU674" t="s">
        <v>6</v>
      </c>
      <c r="AV674">
        <v>0</v>
      </c>
      <c r="AW674">
        <v>2</v>
      </c>
      <c r="AX674">
        <v>16698221</v>
      </c>
      <c r="AY674">
        <v>1</v>
      </c>
      <c r="AZ674">
        <v>0</v>
      </c>
      <c r="BA674">
        <v>668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Y674*Source!I322</f>
        <v>0.67499999999999993</v>
      </c>
      <c r="CY674">
        <f>AB674</f>
        <v>1.0900000000000001</v>
      </c>
      <c r="CZ674">
        <f>AF674</f>
        <v>1.0900000000000001</v>
      </c>
      <c r="DA674">
        <f>AJ674</f>
        <v>1</v>
      </c>
      <c r="DB674">
        <f t="shared" si="100"/>
        <v>16.350000000000001</v>
      </c>
      <c r="DC674">
        <f t="shared" si="101"/>
        <v>0</v>
      </c>
    </row>
    <row r="675" spans="1:107" x14ac:dyDescent="0.2">
      <c r="A675">
        <f>ROW(Source!A322)</f>
        <v>322</v>
      </c>
      <c r="B675">
        <v>16697018</v>
      </c>
      <c r="C675">
        <v>16698207</v>
      </c>
      <c r="D675">
        <v>15171655</v>
      </c>
      <c r="E675">
        <v>1</v>
      </c>
      <c r="F675">
        <v>1</v>
      </c>
      <c r="G675">
        <v>1</v>
      </c>
      <c r="H675">
        <v>3</v>
      </c>
      <c r="I675" t="s">
        <v>534</v>
      </c>
      <c r="J675" t="s">
        <v>536</v>
      </c>
      <c r="K675" t="s">
        <v>535</v>
      </c>
      <c r="L675">
        <v>1339</v>
      </c>
      <c r="N675">
        <v>1007</v>
      </c>
      <c r="O675" t="s">
        <v>249</v>
      </c>
      <c r="P675" t="s">
        <v>249</v>
      </c>
      <c r="Q675">
        <v>1</v>
      </c>
      <c r="W675">
        <v>0</v>
      </c>
      <c r="X675">
        <v>1753807040</v>
      </c>
      <c r="Y675">
        <v>10</v>
      </c>
      <c r="AA675">
        <v>205.25</v>
      </c>
      <c r="AB675">
        <v>0</v>
      </c>
      <c r="AC675">
        <v>0</v>
      </c>
      <c r="AD675">
        <v>0</v>
      </c>
      <c r="AE675">
        <v>205.25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 t="s">
        <v>6</v>
      </c>
      <c r="AT675">
        <v>10</v>
      </c>
      <c r="AU675" t="s">
        <v>6</v>
      </c>
      <c r="AV675">
        <v>0</v>
      </c>
      <c r="AW675">
        <v>1</v>
      </c>
      <c r="AX675">
        <v>-1</v>
      </c>
      <c r="AY675">
        <v>0</v>
      </c>
      <c r="AZ675">
        <v>0</v>
      </c>
      <c r="BA675" t="s">
        <v>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Y675*Source!I322</f>
        <v>0.44999999999999996</v>
      </c>
      <c r="CY675">
        <f>AA675</f>
        <v>205.25</v>
      </c>
      <c r="CZ675">
        <f>AE675</f>
        <v>205.25</v>
      </c>
      <c r="DA675">
        <f>AI675</f>
        <v>1</v>
      </c>
      <c r="DB675">
        <f t="shared" si="100"/>
        <v>2052.5</v>
      </c>
      <c r="DC675">
        <f t="shared" si="101"/>
        <v>0</v>
      </c>
    </row>
    <row r="676" spans="1:107" x14ac:dyDescent="0.2">
      <c r="A676">
        <f>ROW(Source!A322)</f>
        <v>322</v>
      </c>
      <c r="B676">
        <v>16697018</v>
      </c>
      <c r="C676">
        <v>16698207</v>
      </c>
      <c r="D676">
        <v>15172718</v>
      </c>
      <c r="E676">
        <v>1</v>
      </c>
      <c r="F676">
        <v>1</v>
      </c>
      <c r="G676">
        <v>1</v>
      </c>
      <c r="H676">
        <v>3</v>
      </c>
      <c r="I676" t="s">
        <v>538</v>
      </c>
      <c r="J676" t="s">
        <v>540</v>
      </c>
      <c r="K676" t="s">
        <v>539</v>
      </c>
      <c r="L676">
        <v>1348</v>
      </c>
      <c r="N676">
        <v>1009</v>
      </c>
      <c r="O676" t="s">
        <v>26</v>
      </c>
      <c r="P676" t="s">
        <v>26</v>
      </c>
      <c r="Q676">
        <v>1000</v>
      </c>
      <c r="W676">
        <v>0</v>
      </c>
      <c r="X676">
        <v>2047521922</v>
      </c>
      <c r="Y676">
        <v>9.6</v>
      </c>
      <c r="AA676">
        <v>460</v>
      </c>
      <c r="AB676">
        <v>0</v>
      </c>
      <c r="AC676">
        <v>0</v>
      </c>
      <c r="AD676">
        <v>0</v>
      </c>
      <c r="AE676">
        <v>460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0</v>
      </c>
      <c r="AP676">
        <v>0</v>
      </c>
      <c r="AQ676">
        <v>0</v>
      </c>
      <c r="AR676">
        <v>0</v>
      </c>
      <c r="AS676" t="s">
        <v>6</v>
      </c>
      <c r="AT676">
        <v>9.6</v>
      </c>
      <c r="AU676" t="s">
        <v>6</v>
      </c>
      <c r="AV676">
        <v>0</v>
      </c>
      <c r="AW676">
        <v>1</v>
      </c>
      <c r="AX676">
        <v>-1</v>
      </c>
      <c r="AY676">
        <v>0</v>
      </c>
      <c r="AZ676">
        <v>0</v>
      </c>
      <c r="BA676" t="s">
        <v>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Y676*Source!I322</f>
        <v>0.432</v>
      </c>
      <c r="CY676">
        <f>AA676</f>
        <v>460</v>
      </c>
      <c r="CZ676">
        <f>AE676</f>
        <v>460</v>
      </c>
      <c r="DA676">
        <f>AI676</f>
        <v>1</v>
      </c>
      <c r="DB676">
        <f t="shared" si="100"/>
        <v>4416</v>
      </c>
      <c r="DC676">
        <f t="shared" si="101"/>
        <v>0</v>
      </c>
    </row>
    <row r="677" spans="1:107" x14ac:dyDescent="0.2">
      <c r="A677">
        <f>ROW(Source!A323)</f>
        <v>323</v>
      </c>
      <c r="B677">
        <v>16697019</v>
      </c>
      <c r="C677">
        <v>16698207</v>
      </c>
      <c r="D677">
        <v>15433462</v>
      </c>
      <c r="E677">
        <v>1</v>
      </c>
      <c r="F677">
        <v>1</v>
      </c>
      <c r="G677">
        <v>1</v>
      </c>
      <c r="H677">
        <v>1</v>
      </c>
      <c r="I677" t="s">
        <v>1219</v>
      </c>
      <c r="J677" t="s">
        <v>6</v>
      </c>
      <c r="K677" t="s">
        <v>1220</v>
      </c>
      <c r="L677">
        <v>1191</v>
      </c>
      <c r="N677">
        <v>1013</v>
      </c>
      <c r="O677" t="s">
        <v>1010</v>
      </c>
      <c r="P677" t="s">
        <v>1010</v>
      </c>
      <c r="Q677">
        <v>1</v>
      </c>
      <c r="W677">
        <v>0</v>
      </c>
      <c r="X677">
        <v>601269248</v>
      </c>
      <c r="Y677">
        <v>64.78</v>
      </c>
      <c r="AA677">
        <v>0</v>
      </c>
      <c r="AB677">
        <v>0</v>
      </c>
      <c r="AC677">
        <v>0</v>
      </c>
      <c r="AD677">
        <v>49.99</v>
      </c>
      <c r="AE677">
        <v>0</v>
      </c>
      <c r="AF677">
        <v>0</v>
      </c>
      <c r="AG677">
        <v>0</v>
      </c>
      <c r="AH677">
        <v>7.62</v>
      </c>
      <c r="AI677">
        <v>1</v>
      </c>
      <c r="AJ677">
        <v>1</v>
      </c>
      <c r="AK677">
        <v>1</v>
      </c>
      <c r="AL677">
        <v>6.56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64.78</v>
      </c>
      <c r="AU677" t="s">
        <v>6</v>
      </c>
      <c r="AV677">
        <v>1</v>
      </c>
      <c r="AW677">
        <v>2</v>
      </c>
      <c r="AX677">
        <v>16698216</v>
      </c>
      <c r="AY677">
        <v>1</v>
      </c>
      <c r="AZ677">
        <v>0</v>
      </c>
      <c r="BA677">
        <v>671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Y677*Source!I323</f>
        <v>2.9150999999999998</v>
      </c>
      <c r="CY677">
        <f>AD677</f>
        <v>49.99</v>
      </c>
      <c r="CZ677">
        <f>AH677</f>
        <v>7.62</v>
      </c>
      <c r="DA677">
        <f>AL677</f>
        <v>6.56</v>
      </c>
      <c r="DB677">
        <f t="shared" si="100"/>
        <v>493.62</v>
      </c>
      <c r="DC677">
        <f t="shared" si="101"/>
        <v>0</v>
      </c>
    </row>
    <row r="678" spans="1:107" x14ac:dyDescent="0.2">
      <c r="A678">
        <f>ROW(Source!A323)</f>
        <v>323</v>
      </c>
      <c r="B678">
        <v>16697019</v>
      </c>
      <c r="C678">
        <v>16698207</v>
      </c>
      <c r="D678">
        <v>15430395</v>
      </c>
      <c r="E678">
        <v>1</v>
      </c>
      <c r="F678">
        <v>1</v>
      </c>
      <c r="G678">
        <v>1</v>
      </c>
      <c r="H678">
        <v>1</v>
      </c>
      <c r="I678" t="s">
        <v>1020</v>
      </c>
      <c r="J678" t="s">
        <v>6</v>
      </c>
      <c r="K678" t="s">
        <v>1021</v>
      </c>
      <c r="L678">
        <v>1191</v>
      </c>
      <c r="N678">
        <v>1013</v>
      </c>
      <c r="O678" t="s">
        <v>1010</v>
      </c>
      <c r="P678" t="s">
        <v>1010</v>
      </c>
      <c r="Q678">
        <v>1</v>
      </c>
      <c r="W678">
        <v>0</v>
      </c>
      <c r="X678">
        <v>-1417349443</v>
      </c>
      <c r="Y678">
        <v>17.190000000000001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6.56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17.190000000000001</v>
      </c>
      <c r="AU678" t="s">
        <v>6</v>
      </c>
      <c r="AV678">
        <v>2</v>
      </c>
      <c r="AW678">
        <v>2</v>
      </c>
      <c r="AX678">
        <v>16698217</v>
      </c>
      <c r="AY678">
        <v>1</v>
      </c>
      <c r="AZ678">
        <v>0</v>
      </c>
      <c r="BA678">
        <v>672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Y678*Source!I323</f>
        <v>0.77355000000000007</v>
      </c>
      <c r="CY678">
        <f>AD678</f>
        <v>0</v>
      </c>
      <c r="CZ678">
        <f>AH678</f>
        <v>0</v>
      </c>
      <c r="DA678">
        <f>AL678</f>
        <v>1</v>
      </c>
      <c r="DB678">
        <f t="shared" si="100"/>
        <v>0</v>
      </c>
      <c r="DC678">
        <f t="shared" si="101"/>
        <v>0</v>
      </c>
    </row>
    <row r="679" spans="1:107" x14ac:dyDescent="0.2">
      <c r="A679">
        <f>ROW(Source!A323)</f>
        <v>323</v>
      </c>
      <c r="B679">
        <v>16697019</v>
      </c>
      <c r="C679">
        <v>16698207</v>
      </c>
      <c r="D679">
        <v>15248402</v>
      </c>
      <c r="E679">
        <v>1</v>
      </c>
      <c r="F679">
        <v>1</v>
      </c>
      <c r="G679">
        <v>1</v>
      </c>
      <c r="H679">
        <v>2</v>
      </c>
      <c r="I679" t="s">
        <v>1221</v>
      </c>
      <c r="J679" t="s">
        <v>1222</v>
      </c>
      <c r="K679" t="s">
        <v>1223</v>
      </c>
      <c r="L679">
        <v>1368</v>
      </c>
      <c r="N679">
        <v>1011</v>
      </c>
      <c r="O679" t="s">
        <v>1014</v>
      </c>
      <c r="P679" t="s">
        <v>1014</v>
      </c>
      <c r="Q679">
        <v>1</v>
      </c>
      <c r="W679">
        <v>0</v>
      </c>
      <c r="X679">
        <v>-943657126</v>
      </c>
      <c r="Y679">
        <v>5.6</v>
      </c>
      <c r="AA679">
        <v>0</v>
      </c>
      <c r="AB679">
        <v>60.09</v>
      </c>
      <c r="AC679">
        <v>0</v>
      </c>
      <c r="AD679">
        <v>0</v>
      </c>
      <c r="AE679">
        <v>0</v>
      </c>
      <c r="AF679">
        <v>9.16</v>
      </c>
      <c r="AG679">
        <v>0</v>
      </c>
      <c r="AH679">
        <v>0</v>
      </c>
      <c r="AI679">
        <v>1</v>
      </c>
      <c r="AJ679">
        <v>6.56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5.6</v>
      </c>
      <c r="AU679" t="s">
        <v>6</v>
      </c>
      <c r="AV679">
        <v>0</v>
      </c>
      <c r="AW679">
        <v>2</v>
      </c>
      <c r="AX679">
        <v>16698218</v>
      </c>
      <c r="AY679">
        <v>1</v>
      </c>
      <c r="AZ679">
        <v>0</v>
      </c>
      <c r="BA679">
        <v>673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Y679*Source!I323</f>
        <v>0.252</v>
      </c>
      <c r="CY679">
        <f>AB679</f>
        <v>60.09</v>
      </c>
      <c r="CZ679">
        <f>AF679</f>
        <v>9.16</v>
      </c>
      <c r="DA679">
        <f>AJ679</f>
        <v>6.56</v>
      </c>
      <c r="DB679">
        <f t="shared" si="100"/>
        <v>51.3</v>
      </c>
      <c r="DC679">
        <f t="shared" si="101"/>
        <v>0</v>
      </c>
    </row>
    <row r="680" spans="1:107" x14ac:dyDescent="0.2">
      <c r="A680">
        <f>ROW(Source!A323)</f>
        <v>323</v>
      </c>
      <c r="B680">
        <v>16697019</v>
      </c>
      <c r="C680">
        <v>16698207</v>
      </c>
      <c r="D680">
        <v>15249073</v>
      </c>
      <c r="E680">
        <v>1</v>
      </c>
      <c r="F680">
        <v>1</v>
      </c>
      <c r="G680">
        <v>1</v>
      </c>
      <c r="H680">
        <v>2</v>
      </c>
      <c r="I680" t="s">
        <v>1033</v>
      </c>
      <c r="J680" t="s">
        <v>1034</v>
      </c>
      <c r="K680" t="s">
        <v>1035</v>
      </c>
      <c r="L680">
        <v>1368</v>
      </c>
      <c r="N680">
        <v>1011</v>
      </c>
      <c r="O680" t="s">
        <v>1014</v>
      </c>
      <c r="P680" t="s">
        <v>1014</v>
      </c>
      <c r="Q680">
        <v>1</v>
      </c>
      <c r="W680">
        <v>0</v>
      </c>
      <c r="X680">
        <v>1372534845</v>
      </c>
      <c r="Y680">
        <v>17.190000000000001</v>
      </c>
      <c r="AA680">
        <v>0</v>
      </c>
      <c r="AB680">
        <v>431.06</v>
      </c>
      <c r="AC680">
        <v>11.6</v>
      </c>
      <c r="AD680">
        <v>0</v>
      </c>
      <c r="AE680">
        <v>0</v>
      </c>
      <c r="AF680">
        <v>65.709999999999994</v>
      </c>
      <c r="AG680">
        <v>11.6</v>
      </c>
      <c r="AH680">
        <v>0</v>
      </c>
      <c r="AI680">
        <v>1</v>
      </c>
      <c r="AJ680">
        <v>6.56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17.190000000000001</v>
      </c>
      <c r="AU680" t="s">
        <v>6</v>
      </c>
      <c r="AV680">
        <v>0</v>
      </c>
      <c r="AW680">
        <v>2</v>
      </c>
      <c r="AX680">
        <v>16698219</v>
      </c>
      <c r="AY680">
        <v>1</v>
      </c>
      <c r="AZ680">
        <v>0</v>
      </c>
      <c r="BA680">
        <v>674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Y680*Source!I323</f>
        <v>0.77355000000000007</v>
      </c>
      <c r="CY680">
        <f>AB680</f>
        <v>431.06</v>
      </c>
      <c r="CZ680">
        <f>AF680</f>
        <v>65.709999999999994</v>
      </c>
      <c r="DA680">
        <f>AJ680</f>
        <v>6.56</v>
      </c>
      <c r="DB680">
        <f t="shared" si="100"/>
        <v>1129.55</v>
      </c>
      <c r="DC680">
        <f t="shared" si="101"/>
        <v>199.4</v>
      </c>
    </row>
    <row r="681" spans="1:107" x14ac:dyDescent="0.2">
      <c r="A681">
        <f>ROW(Source!A323)</f>
        <v>323</v>
      </c>
      <c r="B681">
        <v>16697019</v>
      </c>
      <c r="C681">
        <v>16698207</v>
      </c>
      <c r="D681">
        <v>15249402</v>
      </c>
      <c r="E681">
        <v>1</v>
      </c>
      <c r="F681">
        <v>1</v>
      </c>
      <c r="G681">
        <v>1</v>
      </c>
      <c r="H681">
        <v>2</v>
      </c>
      <c r="I681" t="s">
        <v>1011</v>
      </c>
      <c r="J681" t="s">
        <v>1012</v>
      </c>
      <c r="K681" t="s">
        <v>1013</v>
      </c>
      <c r="L681">
        <v>1368</v>
      </c>
      <c r="N681">
        <v>1011</v>
      </c>
      <c r="O681" t="s">
        <v>1014</v>
      </c>
      <c r="P681" t="s">
        <v>1014</v>
      </c>
      <c r="Q681">
        <v>1</v>
      </c>
      <c r="W681">
        <v>0</v>
      </c>
      <c r="X681">
        <v>-2111251057</v>
      </c>
      <c r="Y681">
        <v>7.5</v>
      </c>
      <c r="AA681">
        <v>0</v>
      </c>
      <c r="AB681">
        <v>213.2</v>
      </c>
      <c r="AC681">
        <v>0</v>
      </c>
      <c r="AD681">
        <v>0</v>
      </c>
      <c r="AE681">
        <v>0</v>
      </c>
      <c r="AF681">
        <v>32.5</v>
      </c>
      <c r="AG681">
        <v>0</v>
      </c>
      <c r="AH681">
        <v>0</v>
      </c>
      <c r="AI681">
        <v>1</v>
      </c>
      <c r="AJ681">
        <v>6.56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7.5</v>
      </c>
      <c r="AU681" t="s">
        <v>6</v>
      </c>
      <c r="AV681">
        <v>0</v>
      </c>
      <c r="AW681">
        <v>2</v>
      </c>
      <c r="AX681">
        <v>16698220</v>
      </c>
      <c r="AY681">
        <v>1</v>
      </c>
      <c r="AZ681">
        <v>0</v>
      </c>
      <c r="BA681">
        <v>675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Y681*Source!I323</f>
        <v>0.33749999999999997</v>
      </c>
      <c r="CY681">
        <f>AB681</f>
        <v>213.2</v>
      </c>
      <c r="CZ681">
        <f>AF681</f>
        <v>32.5</v>
      </c>
      <c r="DA681">
        <f>AJ681</f>
        <v>6.56</v>
      </c>
      <c r="DB681">
        <f t="shared" si="100"/>
        <v>243.75</v>
      </c>
      <c r="DC681">
        <f t="shared" si="101"/>
        <v>0</v>
      </c>
    </row>
    <row r="682" spans="1:107" x14ac:dyDescent="0.2">
      <c r="A682">
        <f>ROW(Source!A323)</f>
        <v>323</v>
      </c>
      <c r="B682">
        <v>16697019</v>
      </c>
      <c r="C682">
        <v>16698207</v>
      </c>
      <c r="D682">
        <v>15249999</v>
      </c>
      <c r="E682">
        <v>1</v>
      </c>
      <c r="F682">
        <v>1</v>
      </c>
      <c r="G682">
        <v>1</v>
      </c>
      <c r="H682">
        <v>2</v>
      </c>
      <c r="I682" t="s">
        <v>1224</v>
      </c>
      <c r="J682" t="s">
        <v>1225</v>
      </c>
      <c r="K682" t="s">
        <v>1226</v>
      </c>
      <c r="L682">
        <v>1368</v>
      </c>
      <c r="N682">
        <v>1011</v>
      </c>
      <c r="O682" t="s">
        <v>1014</v>
      </c>
      <c r="P682" t="s">
        <v>1014</v>
      </c>
      <c r="Q682">
        <v>1</v>
      </c>
      <c r="W682">
        <v>0</v>
      </c>
      <c r="X682">
        <v>-258883861</v>
      </c>
      <c r="Y682">
        <v>15</v>
      </c>
      <c r="AA682">
        <v>0</v>
      </c>
      <c r="AB682">
        <v>7.15</v>
      </c>
      <c r="AC682">
        <v>0</v>
      </c>
      <c r="AD682">
        <v>0</v>
      </c>
      <c r="AE682">
        <v>0</v>
      </c>
      <c r="AF682">
        <v>1.0900000000000001</v>
      </c>
      <c r="AG682">
        <v>0</v>
      </c>
      <c r="AH682">
        <v>0</v>
      </c>
      <c r="AI682">
        <v>1</v>
      </c>
      <c r="AJ682">
        <v>6.56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15</v>
      </c>
      <c r="AU682" t="s">
        <v>6</v>
      </c>
      <c r="AV682">
        <v>0</v>
      </c>
      <c r="AW682">
        <v>2</v>
      </c>
      <c r="AX682">
        <v>16698221</v>
      </c>
      <c r="AY682">
        <v>1</v>
      </c>
      <c r="AZ682">
        <v>0</v>
      </c>
      <c r="BA682">
        <v>676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Y682*Source!I323</f>
        <v>0.67499999999999993</v>
      </c>
      <c r="CY682">
        <f>AB682</f>
        <v>7.15</v>
      </c>
      <c r="CZ682">
        <f>AF682</f>
        <v>1.0900000000000001</v>
      </c>
      <c r="DA682">
        <f>AJ682</f>
        <v>6.56</v>
      </c>
      <c r="DB682">
        <f t="shared" si="100"/>
        <v>16.350000000000001</v>
      </c>
      <c r="DC682">
        <f t="shared" si="101"/>
        <v>0</v>
      </c>
    </row>
    <row r="683" spans="1:107" x14ac:dyDescent="0.2">
      <c r="A683">
        <f>ROW(Source!A323)</f>
        <v>323</v>
      </c>
      <c r="B683">
        <v>16697019</v>
      </c>
      <c r="C683">
        <v>16698207</v>
      </c>
      <c r="D683">
        <v>15171655</v>
      </c>
      <c r="E683">
        <v>1</v>
      </c>
      <c r="F683">
        <v>1</v>
      </c>
      <c r="G683">
        <v>1</v>
      </c>
      <c r="H683">
        <v>3</v>
      </c>
      <c r="I683" t="s">
        <v>534</v>
      </c>
      <c r="J683" t="s">
        <v>536</v>
      </c>
      <c r="K683" t="s">
        <v>535</v>
      </c>
      <c r="L683">
        <v>1339</v>
      </c>
      <c r="N683">
        <v>1007</v>
      </c>
      <c r="O683" t="s">
        <v>249</v>
      </c>
      <c r="P683" t="s">
        <v>249</v>
      </c>
      <c r="Q683">
        <v>1</v>
      </c>
      <c r="W683">
        <v>0</v>
      </c>
      <c r="X683">
        <v>1753807040</v>
      </c>
      <c r="Y683">
        <v>10</v>
      </c>
      <c r="AA683">
        <v>1346.44</v>
      </c>
      <c r="AB683">
        <v>0</v>
      </c>
      <c r="AC683">
        <v>0</v>
      </c>
      <c r="AD683">
        <v>0</v>
      </c>
      <c r="AE683">
        <v>205.25</v>
      </c>
      <c r="AF683">
        <v>0</v>
      </c>
      <c r="AG683">
        <v>0</v>
      </c>
      <c r="AH683">
        <v>0</v>
      </c>
      <c r="AI683">
        <v>6.56</v>
      </c>
      <c r="AJ683">
        <v>1</v>
      </c>
      <c r="AK683">
        <v>1</v>
      </c>
      <c r="AL683">
        <v>1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6</v>
      </c>
      <c r="AT683">
        <v>10</v>
      </c>
      <c r="AU683" t="s">
        <v>6</v>
      </c>
      <c r="AV683">
        <v>0</v>
      </c>
      <c r="AW683">
        <v>1</v>
      </c>
      <c r="AX683">
        <v>-1</v>
      </c>
      <c r="AY683">
        <v>0</v>
      </c>
      <c r="AZ683">
        <v>0</v>
      </c>
      <c r="BA683" t="s">
        <v>6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Y683*Source!I323</f>
        <v>0.44999999999999996</v>
      </c>
      <c r="CY683">
        <f>AA683</f>
        <v>1346.44</v>
      </c>
      <c r="CZ683">
        <f>AE683</f>
        <v>205.25</v>
      </c>
      <c r="DA683">
        <f>AI683</f>
        <v>6.56</v>
      </c>
      <c r="DB683">
        <f t="shared" si="100"/>
        <v>2052.5</v>
      </c>
      <c r="DC683">
        <f t="shared" si="101"/>
        <v>0</v>
      </c>
    </row>
    <row r="684" spans="1:107" x14ac:dyDescent="0.2">
      <c r="A684">
        <f>ROW(Source!A323)</f>
        <v>323</v>
      </c>
      <c r="B684">
        <v>16697019</v>
      </c>
      <c r="C684">
        <v>16698207</v>
      </c>
      <c r="D684">
        <v>15172718</v>
      </c>
      <c r="E684">
        <v>1</v>
      </c>
      <c r="F684">
        <v>1</v>
      </c>
      <c r="G684">
        <v>1</v>
      </c>
      <c r="H684">
        <v>3</v>
      </c>
      <c r="I684" t="s">
        <v>538</v>
      </c>
      <c r="J684" t="s">
        <v>540</v>
      </c>
      <c r="K684" t="s">
        <v>539</v>
      </c>
      <c r="L684">
        <v>1348</v>
      </c>
      <c r="N684">
        <v>1009</v>
      </c>
      <c r="O684" t="s">
        <v>26</v>
      </c>
      <c r="P684" t="s">
        <v>26</v>
      </c>
      <c r="Q684">
        <v>1000</v>
      </c>
      <c r="W684">
        <v>0</v>
      </c>
      <c r="X684">
        <v>2047521922</v>
      </c>
      <c r="Y684">
        <v>9.6</v>
      </c>
      <c r="AA684">
        <v>3017.6</v>
      </c>
      <c r="AB684">
        <v>0</v>
      </c>
      <c r="AC684">
        <v>0</v>
      </c>
      <c r="AD684">
        <v>0</v>
      </c>
      <c r="AE684">
        <v>460</v>
      </c>
      <c r="AF684">
        <v>0</v>
      </c>
      <c r="AG684">
        <v>0</v>
      </c>
      <c r="AH684">
        <v>0</v>
      </c>
      <c r="AI684">
        <v>6.56</v>
      </c>
      <c r="AJ684">
        <v>1</v>
      </c>
      <c r="AK684">
        <v>1</v>
      </c>
      <c r="AL684">
        <v>1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6</v>
      </c>
      <c r="AT684">
        <v>9.6</v>
      </c>
      <c r="AU684" t="s">
        <v>6</v>
      </c>
      <c r="AV684">
        <v>0</v>
      </c>
      <c r="AW684">
        <v>1</v>
      </c>
      <c r="AX684">
        <v>-1</v>
      </c>
      <c r="AY684">
        <v>0</v>
      </c>
      <c r="AZ684">
        <v>0</v>
      </c>
      <c r="BA684" t="s">
        <v>6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Y684*Source!I323</f>
        <v>0.432</v>
      </c>
      <c r="CY684">
        <f>AA684</f>
        <v>3017.6</v>
      </c>
      <c r="CZ684">
        <f>AE684</f>
        <v>460</v>
      </c>
      <c r="DA684">
        <f>AI684</f>
        <v>6.56</v>
      </c>
      <c r="DB684">
        <f t="shared" si="100"/>
        <v>4416</v>
      </c>
      <c r="DC684">
        <f t="shared" si="101"/>
        <v>0</v>
      </c>
    </row>
    <row r="685" spans="1:107" x14ac:dyDescent="0.2">
      <c r="A685">
        <f>ROW(Source!A328)</f>
        <v>328</v>
      </c>
      <c r="B685">
        <v>16697018</v>
      </c>
      <c r="C685">
        <v>16698226</v>
      </c>
      <c r="D685">
        <v>15430517</v>
      </c>
      <c r="E685">
        <v>1</v>
      </c>
      <c r="F685">
        <v>1</v>
      </c>
      <c r="G685">
        <v>1</v>
      </c>
      <c r="H685">
        <v>1</v>
      </c>
      <c r="I685" t="s">
        <v>1025</v>
      </c>
      <c r="J685" t="s">
        <v>6</v>
      </c>
      <c r="K685" t="s">
        <v>1026</v>
      </c>
      <c r="L685">
        <v>1191</v>
      </c>
      <c r="N685">
        <v>1013</v>
      </c>
      <c r="O685" t="s">
        <v>1010</v>
      </c>
      <c r="P685" t="s">
        <v>1010</v>
      </c>
      <c r="Q685">
        <v>1</v>
      </c>
      <c r="W685">
        <v>0</v>
      </c>
      <c r="X685">
        <v>735429535</v>
      </c>
      <c r="Y685">
        <v>14.788999999999998</v>
      </c>
      <c r="AA685">
        <v>0</v>
      </c>
      <c r="AB685">
        <v>0</v>
      </c>
      <c r="AC685">
        <v>0</v>
      </c>
      <c r="AD685">
        <v>7.8</v>
      </c>
      <c r="AE685">
        <v>0</v>
      </c>
      <c r="AF685">
        <v>0</v>
      </c>
      <c r="AG685">
        <v>0</v>
      </c>
      <c r="AH685">
        <v>7.8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6</v>
      </c>
      <c r="AT685">
        <v>12.86</v>
      </c>
      <c r="AU685" t="s">
        <v>39</v>
      </c>
      <c r="AV685">
        <v>1</v>
      </c>
      <c r="AW685">
        <v>2</v>
      </c>
      <c r="AX685">
        <v>16698230</v>
      </c>
      <c r="AY685">
        <v>1</v>
      </c>
      <c r="AZ685">
        <v>0</v>
      </c>
      <c r="BA685">
        <v>679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Y685*Source!I328</f>
        <v>0.39930299999999996</v>
      </c>
      <c r="CY685">
        <f>AD685</f>
        <v>7.8</v>
      </c>
      <c r="CZ685">
        <f>AH685</f>
        <v>7.8</v>
      </c>
      <c r="DA685">
        <f>AL685</f>
        <v>1</v>
      </c>
      <c r="DB685">
        <f>ROUND((ROUND(AT685*CZ685,2)*1.15),2)</f>
        <v>115.36</v>
      </c>
      <c r="DC685">
        <f>ROUND((ROUND(AT685*AG685,2)*1.15),2)</f>
        <v>0</v>
      </c>
    </row>
    <row r="686" spans="1:107" x14ac:dyDescent="0.2">
      <c r="A686">
        <f>ROW(Source!A328)</f>
        <v>328</v>
      </c>
      <c r="B686">
        <v>16697018</v>
      </c>
      <c r="C686">
        <v>16698226</v>
      </c>
      <c r="D686">
        <v>15430395</v>
      </c>
      <c r="E686">
        <v>1</v>
      </c>
      <c r="F686">
        <v>1</v>
      </c>
      <c r="G686">
        <v>1</v>
      </c>
      <c r="H686">
        <v>1</v>
      </c>
      <c r="I686" t="s">
        <v>1020</v>
      </c>
      <c r="J686" t="s">
        <v>6</v>
      </c>
      <c r="K686" t="s">
        <v>1021</v>
      </c>
      <c r="L686">
        <v>1191</v>
      </c>
      <c r="N686">
        <v>1013</v>
      </c>
      <c r="O686" t="s">
        <v>1010</v>
      </c>
      <c r="P686" t="s">
        <v>1010</v>
      </c>
      <c r="Q686">
        <v>1</v>
      </c>
      <c r="W686">
        <v>0</v>
      </c>
      <c r="X686">
        <v>-1417349443</v>
      </c>
      <c r="Y686">
        <v>58.76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58.76</v>
      </c>
      <c r="AU686" t="s">
        <v>6</v>
      </c>
      <c r="AV686">
        <v>2</v>
      </c>
      <c r="AW686">
        <v>2</v>
      </c>
      <c r="AX686">
        <v>16698231</v>
      </c>
      <c r="AY686">
        <v>1</v>
      </c>
      <c r="AZ686">
        <v>2048</v>
      </c>
      <c r="BA686">
        <v>680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Y686*Source!I328</f>
        <v>1.5865199999999999</v>
      </c>
      <c r="CY686">
        <f>AD686</f>
        <v>0</v>
      </c>
      <c r="CZ686">
        <f>AH686</f>
        <v>0</v>
      </c>
      <c r="DA686">
        <f>AL686</f>
        <v>1</v>
      </c>
      <c r="DB686">
        <f>ROUND(ROUND(AT686*CZ686,2),2)</f>
        <v>0</v>
      </c>
      <c r="DC686">
        <f>ROUND(ROUND(AT686*AG686,2),2)</f>
        <v>0</v>
      </c>
    </row>
    <row r="687" spans="1:107" x14ac:dyDescent="0.2">
      <c r="A687">
        <f>ROW(Source!A328)</f>
        <v>328</v>
      </c>
      <c r="B687">
        <v>16697018</v>
      </c>
      <c r="C687">
        <v>16698226</v>
      </c>
      <c r="D687">
        <v>15247003</v>
      </c>
      <c r="E687">
        <v>1</v>
      </c>
      <c r="F687">
        <v>1</v>
      </c>
      <c r="G687">
        <v>1</v>
      </c>
      <c r="H687">
        <v>2</v>
      </c>
      <c r="I687" t="s">
        <v>1227</v>
      </c>
      <c r="J687" t="s">
        <v>1228</v>
      </c>
      <c r="K687" t="s">
        <v>1229</v>
      </c>
      <c r="L687">
        <v>1368</v>
      </c>
      <c r="N687">
        <v>1011</v>
      </c>
      <c r="O687" t="s">
        <v>1014</v>
      </c>
      <c r="P687" t="s">
        <v>1014</v>
      </c>
      <c r="Q687">
        <v>1</v>
      </c>
      <c r="W687">
        <v>0</v>
      </c>
      <c r="X687">
        <v>312278592</v>
      </c>
      <c r="Y687">
        <v>73.45</v>
      </c>
      <c r="AA687">
        <v>0</v>
      </c>
      <c r="AB687">
        <v>70.010000000000005</v>
      </c>
      <c r="AC687">
        <v>11.6</v>
      </c>
      <c r="AD687">
        <v>0</v>
      </c>
      <c r="AE687">
        <v>0</v>
      </c>
      <c r="AF687">
        <v>70.010000000000005</v>
      </c>
      <c r="AG687">
        <v>11.6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6</v>
      </c>
      <c r="AT687">
        <v>58.76</v>
      </c>
      <c r="AU687" t="s">
        <v>38</v>
      </c>
      <c r="AV687">
        <v>0</v>
      </c>
      <c r="AW687">
        <v>2</v>
      </c>
      <c r="AX687">
        <v>16698232</v>
      </c>
      <c r="AY687">
        <v>1</v>
      </c>
      <c r="AZ687">
        <v>0</v>
      </c>
      <c r="BA687">
        <v>681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Y687*Source!I328</f>
        <v>1.98315</v>
      </c>
      <c r="CY687">
        <f>AB687</f>
        <v>70.010000000000005</v>
      </c>
      <c r="CZ687">
        <f>AF687</f>
        <v>70.010000000000005</v>
      </c>
      <c r="DA687">
        <f>AJ687</f>
        <v>1</v>
      </c>
      <c r="DB687">
        <f>ROUND((ROUND(AT687*CZ687,2)*1.25),2)</f>
        <v>5142.24</v>
      </c>
      <c r="DC687">
        <f>ROUND((ROUND(AT687*AG687,2)*1.25),2)</f>
        <v>852.03</v>
      </c>
    </row>
    <row r="688" spans="1:107" x14ac:dyDescent="0.2">
      <c r="A688">
        <f>ROW(Source!A329)</f>
        <v>329</v>
      </c>
      <c r="B688">
        <v>16697019</v>
      </c>
      <c r="C688">
        <v>16698226</v>
      </c>
      <c r="D688">
        <v>15430517</v>
      </c>
      <c r="E688">
        <v>1</v>
      </c>
      <c r="F688">
        <v>1</v>
      </c>
      <c r="G688">
        <v>1</v>
      </c>
      <c r="H688">
        <v>1</v>
      </c>
      <c r="I688" t="s">
        <v>1025</v>
      </c>
      <c r="J688" t="s">
        <v>6</v>
      </c>
      <c r="K688" t="s">
        <v>1026</v>
      </c>
      <c r="L688">
        <v>1191</v>
      </c>
      <c r="N688">
        <v>1013</v>
      </c>
      <c r="O688" t="s">
        <v>1010</v>
      </c>
      <c r="P688" t="s">
        <v>1010</v>
      </c>
      <c r="Q688">
        <v>1</v>
      </c>
      <c r="W688">
        <v>0</v>
      </c>
      <c r="X688">
        <v>735429535</v>
      </c>
      <c r="Y688">
        <v>14.788999999999998</v>
      </c>
      <c r="AA688">
        <v>0</v>
      </c>
      <c r="AB688">
        <v>0</v>
      </c>
      <c r="AC688">
        <v>0</v>
      </c>
      <c r="AD688">
        <v>51.17</v>
      </c>
      <c r="AE688">
        <v>0</v>
      </c>
      <c r="AF688">
        <v>0</v>
      </c>
      <c r="AG688">
        <v>0</v>
      </c>
      <c r="AH688">
        <v>7.8</v>
      </c>
      <c r="AI688">
        <v>1</v>
      </c>
      <c r="AJ688">
        <v>1</v>
      </c>
      <c r="AK688">
        <v>1</v>
      </c>
      <c r="AL688">
        <v>6.56</v>
      </c>
      <c r="AN688">
        <v>0</v>
      </c>
      <c r="AO688">
        <v>1</v>
      </c>
      <c r="AP688">
        <v>1</v>
      </c>
      <c r="AQ688">
        <v>0</v>
      </c>
      <c r="AR688">
        <v>0</v>
      </c>
      <c r="AS688" t="s">
        <v>6</v>
      </c>
      <c r="AT688">
        <v>12.86</v>
      </c>
      <c r="AU688" t="s">
        <v>39</v>
      </c>
      <c r="AV688">
        <v>1</v>
      </c>
      <c r="AW688">
        <v>2</v>
      </c>
      <c r="AX688">
        <v>16698230</v>
      </c>
      <c r="AY688">
        <v>1</v>
      </c>
      <c r="AZ688">
        <v>0</v>
      </c>
      <c r="BA688">
        <v>682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Y688*Source!I329</f>
        <v>0.39930299999999996</v>
      </c>
      <c r="CY688">
        <f>AD688</f>
        <v>51.17</v>
      </c>
      <c r="CZ688">
        <f>AH688</f>
        <v>7.8</v>
      </c>
      <c r="DA688">
        <f>AL688</f>
        <v>6.56</v>
      </c>
      <c r="DB688">
        <f>ROUND((ROUND(AT688*CZ688,2)*1.15),2)</f>
        <v>115.36</v>
      </c>
      <c r="DC688">
        <f>ROUND((ROUND(AT688*AG688,2)*1.15),2)</f>
        <v>0</v>
      </c>
    </row>
    <row r="689" spans="1:107" x14ac:dyDescent="0.2">
      <c r="A689">
        <f>ROW(Source!A329)</f>
        <v>329</v>
      </c>
      <c r="B689">
        <v>16697019</v>
      </c>
      <c r="C689">
        <v>16698226</v>
      </c>
      <c r="D689">
        <v>15430395</v>
      </c>
      <c r="E689">
        <v>1</v>
      </c>
      <c r="F689">
        <v>1</v>
      </c>
      <c r="G689">
        <v>1</v>
      </c>
      <c r="H689">
        <v>1</v>
      </c>
      <c r="I689" t="s">
        <v>1020</v>
      </c>
      <c r="J689" t="s">
        <v>6</v>
      </c>
      <c r="K689" t="s">
        <v>1021</v>
      </c>
      <c r="L689">
        <v>1191</v>
      </c>
      <c r="N689">
        <v>1013</v>
      </c>
      <c r="O689" t="s">
        <v>1010</v>
      </c>
      <c r="P689" t="s">
        <v>1010</v>
      </c>
      <c r="Q689">
        <v>1</v>
      </c>
      <c r="W689">
        <v>0</v>
      </c>
      <c r="X689">
        <v>-1417349443</v>
      </c>
      <c r="Y689">
        <v>58.76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6.56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58.76</v>
      </c>
      <c r="AU689" t="s">
        <v>6</v>
      </c>
      <c r="AV689">
        <v>2</v>
      </c>
      <c r="AW689">
        <v>2</v>
      </c>
      <c r="AX689">
        <v>16698231</v>
      </c>
      <c r="AY689">
        <v>1</v>
      </c>
      <c r="AZ689">
        <v>2048</v>
      </c>
      <c r="BA689">
        <v>683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Y689*Source!I329</f>
        <v>1.5865199999999999</v>
      </c>
      <c r="CY689">
        <f>AD689</f>
        <v>0</v>
      </c>
      <c r="CZ689">
        <f>AH689</f>
        <v>0</v>
      </c>
      <c r="DA689">
        <f>AL689</f>
        <v>1</v>
      </c>
      <c r="DB689">
        <f>ROUND(ROUND(AT689*CZ689,2),2)</f>
        <v>0</v>
      </c>
      <c r="DC689">
        <f>ROUND(ROUND(AT689*AG689,2),2)</f>
        <v>0</v>
      </c>
    </row>
    <row r="690" spans="1:107" x14ac:dyDescent="0.2">
      <c r="A690">
        <f>ROW(Source!A329)</f>
        <v>329</v>
      </c>
      <c r="B690">
        <v>16697019</v>
      </c>
      <c r="C690">
        <v>16698226</v>
      </c>
      <c r="D690">
        <v>15247003</v>
      </c>
      <c r="E690">
        <v>1</v>
      </c>
      <c r="F690">
        <v>1</v>
      </c>
      <c r="G690">
        <v>1</v>
      </c>
      <c r="H690">
        <v>2</v>
      </c>
      <c r="I690" t="s">
        <v>1227</v>
      </c>
      <c r="J690" t="s">
        <v>1228</v>
      </c>
      <c r="K690" t="s">
        <v>1229</v>
      </c>
      <c r="L690">
        <v>1368</v>
      </c>
      <c r="N690">
        <v>1011</v>
      </c>
      <c r="O690" t="s">
        <v>1014</v>
      </c>
      <c r="P690" t="s">
        <v>1014</v>
      </c>
      <c r="Q690">
        <v>1</v>
      </c>
      <c r="W690">
        <v>0</v>
      </c>
      <c r="X690">
        <v>312278592</v>
      </c>
      <c r="Y690">
        <v>73.45</v>
      </c>
      <c r="AA690">
        <v>0</v>
      </c>
      <c r="AB690">
        <v>459.27</v>
      </c>
      <c r="AC690">
        <v>11.6</v>
      </c>
      <c r="AD690">
        <v>0</v>
      </c>
      <c r="AE690">
        <v>0</v>
      </c>
      <c r="AF690">
        <v>70.010000000000005</v>
      </c>
      <c r="AG690">
        <v>11.6</v>
      </c>
      <c r="AH690">
        <v>0</v>
      </c>
      <c r="AI690">
        <v>1</v>
      </c>
      <c r="AJ690">
        <v>6.56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6</v>
      </c>
      <c r="AT690">
        <v>58.76</v>
      </c>
      <c r="AU690" t="s">
        <v>38</v>
      </c>
      <c r="AV690">
        <v>0</v>
      </c>
      <c r="AW690">
        <v>2</v>
      </c>
      <c r="AX690">
        <v>16698232</v>
      </c>
      <c r="AY690">
        <v>1</v>
      </c>
      <c r="AZ690">
        <v>0</v>
      </c>
      <c r="BA690">
        <v>684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Y690*Source!I329</f>
        <v>1.98315</v>
      </c>
      <c r="CY690">
        <f>AB690</f>
        <v>459.27</v>
      </c>
      <c r="CZ690">
        <f>AF690</f>
        <v>70.010000000000005</v>
      </c>
      <c r="DA690">
        <f>AJ690</f>
        <v>6.56</v>
      </c>
      <c r="DB690">
        <f>ROUND((ROUND(AT690*CZ690,2)*1.25),2)</f>
        <v>5142.24</v>
      </c>
      <c r="DC690">
        <f>ROUND((ROUND(AT690*AG690,2)*1.25),2)</f>
        <v>852.03</v>
      </c>
    </row>
    <row r="691" spans="1:107" x14ac:dyDescent="0.2">
      <c r="A691">
        <f>ROW(Source!A330)</f>
        <v>330</v>
      </c>
      <c r="B691">
        <v>16697018</v>
      </c>
      <c r="C691">
        <v>16698233</v>
      </c>
      <c r="D691">
        <v>15432010</v>
      </c>
      <c r="E691">
        <v>1</v>
      </c>
      <c r="F691">
        <v>1</v>
      </c>
      <c r="G691">
        <v>1</v>
      </c>
      <c r="H691">
        <v>1</v>
      </c>
      <c r="I691" t="s">
        <v>1048</v>
      </c>
      <c r="J691" t="s">
        <v>6</v>
      </c>
      <c r="K691" t="s">
        <v>1049</v>
      </c>
      <c r="L691">
        <v>1191</v>
      </c>
      <c r="N691">
        <v>1013</v>
      </c>
      <c r="O691" t="s">
        <v>1010</v>
      </c>
      <c r="P691" t="s">
        <v>1010</v>
      </c>
      <c r="Q691">
        <v>1</v>
      </c>
      <c r="W691">
        <v>0</v>
      </c>
      <c r="X691">
        <v>-228054128</v>
      </c>
      <c r="Y691">
        <v>18.077999999999999</v>
      </c>
      <c r="AA691">
        <v>0</v>
      </c>
      <c r="AB691">
        <v>0</v>
      </c>
      <c r="AC691">
        <v>0</v>
      </c>
      <c r="AD691">
        <v>8.02</v>
      </c>
      <c r="AE691">
        <v>0</v>
      </c>
      <c r="AF691">
        <v>0</v>
      </c>
      <c r="AG691">
        <v>0</v>
      </c>
      <c r="AH691">
        <v>8.02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6</v>
      </c>
      <c r="AT691">
        <v>15.72</v>
      </c>
      <c r="AU691" t="s">
        <v>39</v>
      </c>
      <c r="AV691">
        <v>1</v>
      </c>
      <c r="AW691">
        <v>2</v>
      </c>
      <c r="AX691">
        <v>16698242</v>
      </c>
      <c r="AY691">
        <v>1</v>
      </c>
      <c r="AZ691">
        <v>0</v>
      </c>
      <c r="BA691">
        <v>685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Y691*Source!I330</f>
        <v>0.54233999999999993</v>
      </c>
      <c r="CY691">
        <f>AD691</f>
        <v>8.02</v>
      </c>
      <c r="CZ691">
        <f>AH691</f>
        <v>8.02</v>
      </c>
      <c r="DA691">
        <f>AL691</f>
        <v>1</v>
      </c>
      <c r="DB691">
        <f>ROUND((ROUND(AT691*CZ691,2)*1.15),2)</f>
        <v>144.97999999999999</v>
      </c>
      <c r="DC691">
        <f>ROUND((ROUND(AT691*AG691,2)*1.15),2)</f>
        <v>0</v>
      </c>
    </row>
    <row r="692" spans="1:107" x14ac:dyDescent="0.2">
      <c r="A692">
        <f>ROW(Source!A330)</f>
        <v>330</v>
      </c>
      <c r="B692">
        <v>16697018</v>
      </c>
      <c r="C692">
        <v>16698233</v>
      </c>
      <c r="D692">
        <v>15430395</v>
      </c>
      <c r="E692">
        <v>1</v>
      </c>
      <c r="F692">
        <v>1</v>
      </c>
      <c r="G692">
        <v>1</v>
      </c>
      <c r="H692">
        <v>1</v>
      </c>
      <c r="I692" t="s">
        <v>1020</v>
      </c>
      <c r="J692" t="s">
        <v>6</v>
      </c>
      <c r="K692" t="s">
        <v>1021</v>
      </c>
      <c r="L692">
        <v>1191</v>
      </c>
      <c r="N692">
        <v>1013</v>
      </c>
      <c r="O692" t="s">
        <v>1010</v>
      </c>
      <c r="P692" t="s">
        <v>1010</v>
      </c>
      <c r="Q692">
        <v>1</v>
      </c>
      <c r="W692">
        <v>0</v>
      </c>
      <c r="X692">
        <v>-1417349443</v>
      </c>
      <c r="Y692">
        <v>13.88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13.88</v>
      </c>
      <c r="AU692" t="s">
        <v>6</v>
      </c>
      <c r="AV692">
        <v>2</v>
      </c>
      <c r="AW692">
        <v>2</v>
      </c>
      <c r="AX692">
        <v>16698243</v>
      </c>
      <c r="AY692">
        <v>1</v>
      </c>
      <c r="AZ692">
        <v>2048</v>
      </c>
      <c r="BA692">
        <v>686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Y692*Source!I330</f>
        <v>0.41639999999999999</v>
      </c>
      <c r="CY692">
        <f>AD692</f>
        <v>0</v>
      </c>
      <c r="CZ692">
        <f>AH692</f>
        <v>0</v>
      </c>
      <c r="DA692">
        <f>AL692</f>
        <v>1</v>
      </c>
      <c r="DB692">
        <f>ROUND(ROUND(AT692*CZ692,2),2)</f>
        <v>0</v>
      </c>
      <c r="DC692">
        <f>ROUND(ROUND(AT692*AG692,2),2)</f>
        <v>0</v>
      </c>
    </row>
    <row r="693" spans="1:107" x14ac:dyDescent="0.2">
      <c r="A693">
        <f>ROW(Source!A330)</f>
        <v>330</v>
      </c>
      <c r="B693">
        <v>16697018</v>
      </c>
      <c r="C693">
        <v>16698233</v>
      </c>
      <c r="D693">
        <v>15246900</v>
      </c>
      <c r="E693">
        <v>1</v>
      </c>
      <c r="F693">
        <v>1</v>
      </c>
      <c r="G693">
        <v>1</v>
      </c>
      <c r="H693">
        <v>2</v>
      </c>
      <c r="I693" t="s">
        <v>1230</v>
      </c>
      <c r="J693" t="s">
        <v>1231</v>
      </c>
      <c r="K693" t="s">
        <v>1232</v>
      </c>
      <c r="L693">
        <v>1368</v>
      </c>
      <c r="N693">
        <v>1011</v>
      </c>
      <c r="O693" t="s">
        <v>1014</v>
      </c>
      <c r="P693" t="s">
        <v>1014</v>
      </c>
      <c r="Q693">
        <v>1</v>
      </c>
      <c r="W693">
        <v>0</v>
      </c>
      <c r="X693">
        <v>645023554</v>
      </c>
      <c r="Y693">
        <v>2.2124999999999999</v>
      </c>
      <c r="AA693">
        <v>0</v>
      </c>
      <c r="AB693">
        <v>123</v>
      </c>
      <c r="AC693">
        <v>13.5</v>
      </c>
      <c r="AD693">
        <v>0</v>
      </c>
      <c r="AE693">
        <v>0</v>
      </c>
      <c r="AF693">
        <v>123</v>
      </c>
      <c r="AG693">
        <v>13.5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6</v>
      </c>
      <c r="AT693">
        <v>1.77</v>
      </c>
      <c r="AU693" t="s">
        <v>38</v>
      </c>
      <c r="AV693">
        <v>0</v>
      </c>
      <c r="AW693">
        <v>2</v>
      </c>
      <c r="AX693">
        <v>16698244</v>
      </c>
      <c r="AY693">
        <v>1</v>
      </c>
      <c r="AZ693">
        <v>0</v>
      </c>
      <c r="BA693">
        <v>687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Y693*Source!I330</f>
        <v>6.637499999999999E-2</v>
      </c>
      <c r="CY693">
        <f>AB693</f>
        <v>123</v>
      </c>
      <c r="CZ693">
        <f>AF693</f>
        <v>123</v>
      </c>
      <c r="DA693">
        <f>AJ693</f>
        <v>1</v>
      </c>
      <c r="DB693">
        <f>ROUND((ROUND(AT693*CZ693,2)*1.25),2)</f>
        <v>272.14</v>
      </c>
      <c r="DC693">
        <f>ROUND((ROUND(AT693*AG693,2)*1.25),2)</f>
        <v>29.88</v>
      </c>
    </row>
    <row r="694" spans="1:107" x14ac:dyDescent="0.2">
      <c r="A694">
        <f>ROW(Source!A330)</f>
        <v>330</v>
      </c>
      <c r="B694">
        <v>16697018</v>
      </c>
      <c r="C694">
        <v>16698233</v>
      </c>
      <c r="D694">
        <v>15247905</v>
      </c>
      <c r="E694">
        <v>1</v>
      </c>
      <c r="F694">
        <v>1</v>
      </c>
      <c r="G694">
        <v>1</v>
      </c>
      <c r="H694">
        <v>2</v>
      </c>
      <c r="I694" t="s">
        <v>1131</v>
      </c>
      <c r="J694" t="s">
        <v>1132</v>
      </c>
      <c r="K694" t="s">
        <v>1133</v>
      </c>
      <c r="L694">
        <v>1368</v>
      </c>
      <c r="N694">
        <v>1011</v>
      </c>
      <c r="O694" t="s">
        <v>1014</v>
      </c>
      <c r="P694" t="s">
        <v>1014</v>
      </c>
      <c r="Q694">
        <v>1</v>
      </c>
      <c r="W694">
        <v>0</v>
      </c>
      <c r="X694">
        <v>1225731627</v>
      </c>
      <c r="Y694">
        <v>5.3624999999999998</v>
      </c>
      <c r="AA694">
        <v>0</v>
      </c>
      <c r="AB694">
        <v>89.99</v>
      </c>
      <c r="AC694">
        <v>10.06</v>
      </c>
      <c r="AD694">
        <v>0</v>
      </c>
      <c r="AE694">
        <v>0</v>
      </c>
      <c r="AF694">
        <v>89.99</v>
      </c>
      <c r="AG694">
        <v>10.06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6</v>
      </c>
      <c r="AT694">
        <v>4.29</v>
      </c>
      <c r="AU694" t="s">
        <v>38</v>
      </c>
      <c r="AV694">
        <v>0</v>
      </c>
      <c r="AW694">
        <v>2</v>
      </c>
      <c r="AX694">
        <v>16698245</v>
      </c>
      <c r="AY694">
        <v>1</v>
      </c>
      <c r="AZ694">
        <v>0</v>
      </c>
      <c r="BA694">
        <v>688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Y694*Source!I330</f>
        <v>0.16087499999999999</v>
      </c>
      <c r="CY694">
        <f>AB694</f>
        <v>89.99</v>
      </c>
      <c r="CZ694">
        <f>AF694</f>
        <v>89.99</v>
      </c>
      <c r="DA694">
        <f>AJ694</f>
        <v>1</v>
      </c>
      <c r="DB694">
        <f>ROUND((ROUND(AT694*CZ694,2)*1.25),2)</f>
        <v>482.58</v>
      </c>
      <c r="DC694">
        <f>ROUND((ROUND(AT694*AG694,2)*1.25),2)</f>
        <v>53.95</v>
      </c>
    </row>
    <row r="695" spans="1:107" x14ac:dyDescent="0.2">
      <c r="A695">
        <f>ROW(Source!A330)</f>
        <v>330</v>
      </c>
      <c r="B695">
        <v>16697018</v>
      </c>
      <c r="C695">
        <v>16698233</v>
      </c>
      <c r="D695">
        <v>15248269</v>
      </c>
      <c r="E695">
        <v>1</v>
      </c>
      <c r="F695">
        <v>1</v>
      </c>
      <c r="G695">
        <v>1</v>
      </c>
      <c r="H695">
        <v>2</v>
      </c>
      <c r="I695" t="s">
        <v>1233</v>
      </c>
      <c r="J695" t="s">
        <v>1234</v>
      </c>
      <c r="K695" t="s">
        <v>1235</v>
      </c>
      <c r="L695">
        <v>1368</v>
      </c>
      <c r="N695">
        <v>1011</v>
      </c>
      <c r="O695" t="s">
        <v>1014</v>
      </c>
      <c r="P695" t="s">
        <v>1014</v>
      </c>
      <c r="Q695">
        <v>1</v>
      </c>
      <c r="W695">
        <v>0</v>
      </c>
      <c r="X695">
        <v>1663826256</v>
      </c>
      <c r="Y695">
        <v>8.85</v>
      </c>
      <c r="AA695">
        <v>0</v>
      </c>
      <c r="AB695">
        <v>206.01</v>
      </c>
      <c r="AC695">
        <v>14.4</v>
      </c>
      <c r="AD695">
        <v>0</v>
      </c>
      <c r="AE695">
        <v>0</v>
      </c>
      <c r="AF695">
        <v>206.01</v>
      </c>
      <c r="AG695">
        <v>14.4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6</v>
      </c>
      <c r="AT695">
        <v>7.08</v>
      </c>
      <c r="AU695" t="s">
        <v>38</v>
      </c>
      <c r="AV695">
        <v>0</v>
      </c>
      <c r="AW695">
        <v>2</v>
      </c>
      <c r="AX695">
        <v>16698246</v>
      </c>
      <c r="AY695">
        <v>1</v>
      </c>
      <c r="AZ695">
        <v>0</v>
      </c>
      <c r="BA695">
        <v>689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Y695*Source!I330</f>
        <v>0.26549999999999996</v>
      </c>
      <c r="CY695">
        <f>AB695</f>
        <v>206.01</v>
      </c>
      <c r="CZ695">
        <f>AF695</f>
        <v>206.01</v>
      </c>
      <c r="DA695">
        <f>AJ695</f>
        <v>1</v>
      </c>
      <c r="DB695">
        <f>ROUND((ROUND(AT695*CZ695,2)*1.25),2)</f>
        <v>1823.19</v>
      </c>
      <c r="DC695">
        <f>ROUND((ROUND(AT695*AG695,2)*1.25),2)</f>
        <v>127.44</v>
      </c>
    </row>
    <row r="696" spans="1:107" x14ac:dyDescent="0.2">
      <c r="A696">
        <f>ROW(Source!A330)</f>
        <v>330</v>
      </c>
      <c r="B696">
        <v>16697018</v>
      </c>
      <c r="C696">
        <v>16698233</v>
      </c>
      <c r="D696">
        <v>15249002</v>
      </c>
      <c r="E696">
        <v>1</v>
      </c>
      <c r="F696">
        <v>1</v>
      </c>
      <c r="G696">
        <v>1</v>
      </c>
      <c r="H696">
        <v>2</v>
      </c>
      <c r="I696" t="s">
        <v>1236</v>
      </c>
      <c r="J696" t="s">
        <v>1237</v>
      </c>
      <c r="K696" t="s">
        <v>1238</v>
      </c>
      <c r="L696">
        <v>1368</v>
      </c>
      <c r="N696">
        <v>1011</v>
      </c>
      <c r="O696" t="s">
        <v>1014</v>
      </c>
      <c r="P696" t="s">
        <v>1014</v>
      </c>
      <c r="Q696">
        <v>1</v>
      </c>
      <c r="W696">
        <v>0</v>
      </c>
      <c r="X696">
        <v>529073949</v>
      </c>
      <c r="Y696">
        <v>0.92500000000000004</v>
      </c>
      <c r="AA696">
        <v>0</v>
      </c>
      <c r="AB696">
        <v>110</v>
      </c>
      <c r="AC696">
        <v>11.6</v>
      </c>
      <c r="AD696">
        <v>0</v>
      </c>
      <c r="AE696">
        <v>0</v>
      </c>
      <c r="AF696">
        <v>110</v>
      </c>
      <c r="AG696">
        <v>11.6</v>
      </c>
      <c r="AH696">
        <v>0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6</v>
      </c>
      <c r="AT696">
        <v>0.74</v>
      </c>
      <c r="AU696" t="s">
        <v>38</v>
      </c>
      <c r="AV696">
        <v>0</v>
      </c>
      <c r="AW696">
        <v>2</v>
      </c>
      <c r="AX696">
        <v>16698247</v>
      </c>
      <c r="AY696">
        <v>1</v>
      </c>
      <c r="AZ696">
        <v>0</v>
      </c>
      <c r="BA696">
        <v>690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Y696*Source!I330</f>
        <v>2.775E-2</v>
      </c>
      <c r="CY696">
        <f>AB696</f>
        <v>110</v>
      </c>
      <c r="CZ696">
        <f>AF696</f>
        <v>110</v>
      </c>
      <c r="DA696">
        <f>AJ696</f>
        <v>1</v>
      </c>
      <c r="DB696">
        <f>ROUND((ROUND(AT696*CZ696,2)*1.25),2)</f>
        <v>101.75</v>
      </c>
      <c r="DC696">
        <f>ROUND((ROUND(AT696*AG696,2)*1.25),2)</f>
        <v>10.73</v>
      </c>
    </row>
    <row r="697" spans="1:107" x14ac:dyDescent="0.2">
      <c r="A697">
        <f>ROW(Source!A330)</f>
        <v>330</v>
      </c>
      <c r="B697">
        <v>16697018</v>
      </c>
      <c r="C697">
        <v>16698233</v>
      </c>
      <c r="D697">
        <v>15167286</v>
      </c>
      <c r="E697">
        <v>1</v>
      </c>
      <c r="F697">
        <v>1</v>
      </c>
      <c r="G697">
        <v>1</v>
      </c>
      <c r="H697">
        <v>3</v>
      </c>
      <c r="I697" t="s">
        <v>1116</v>
      </c>
      <c r="J697" t="s">
        <v>1117</v>
      </c>
      <c r="K697" t="s">
        <v>1118</v>
      </c>
      <c r="L697">
        <v>1339</v>
      </c>
      <c r="N697">
        <v>1007</v>
      </c>
      <c r="O697" t="s">
        <v>249</v>
      </c>
      <c r="P697" t="s">
        <v>249</v>
      </c>
      <c r="Q697">
        <v>1</v>
      </c>
      <c r="W697">
        <v>0</v>
      </c>
      <c r="X697">
        <v>-1660354250</v>
      </c>
      <c r="Y697">
        <v>5</v>
      </c>
      <c r="AA697">
        <v>2.44</v>
      </c>
      <c r="AB697">
        <v>0</v>
      </c>
      <c r="AC697">
        <v>0</v>
      </c>
      <c r="AD697">
        <v>0</v>
      </c>
      <c r="AE697">
        <v>2.44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6</v>
      </c>
      <c r="AT697">
        <v>5</v>
      </c>
      <c r="AU697" t="s">
        <v>6</v>
      </c>
      <c r="AV697">
        <v>0</v>
      </c>
      <c r="AW697">
        <v>2</v>
      </c>
      <c r="AX697">
        <v>16698248</v>
      </c>
      <c r="AY697">
        <v>1</v>
      </c>
      <c r="AZ697">
        <v>0</v>
      </c>
      <c r="BA697">
        <v>691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Y697*Source!I330</f>
        <v>0.15</v>
      </c>
      <c r="CY697">
        <f>AA697</f>
        <v>2.44</v>
      </c>
      <c r="CZ697">
        <f>AE697</f>
        <v>2.44</v>
      </c>
      <c r="DA697">
        <f>AI697</f>
        <v>1</v>
      </c>
      <c r="DB697">
        <f>ROUND(ROUND(AT697*CZ697,2),2)</f>
        <v>12.2</v>
      </c>
      <c r="DC697">
        <f>ROUND(ROUND(AT697*AG697,2),2)</f>
        <v>0</v>
      </c>
    </row>
    <row r="698" spans="1:107" x14ac:dyDescent="0.2">
      <c r="A698">
        <f>ROW(Source!A330)</f>
        <v>330</v>
      </c>
      <c r="B698">
        <v>16697018</v>
      </c>
      <c r="C698">
        <v>16698233</v>
      </c>
      <c r="D698">
        <v>15171783</v>
      </c>
      <c r="E698">
        <v>1</v>
      </c>
      <c r="F698">
        <v>1</v>
      </c>
      <c r="G698">
        <v>1</v>
      </c>
      <c r="H698">
        <v>3</v>
      </c>
      <c r="I698" t="s">
        <v>556</v>
      </c>
      <c r="J698" t="s">
        <v>558</v>
      </c>
      <c r="K698" t="s">
        <v>557</v>
      </c>
      <c r="L698">
        <v>1339</v>
      </c>
      <c r="N698">
        <v>1007</v>
      </c>
      <c r="O698" t="s">
        <v>249</v>
      </c>
      <c r="P698" t="s">
        <v>249</v>
      </c>
      <c r="Q698">
        <v>1</v>
      </c>
      <c r="W698">
        <v>0</v>
      </c>
      <c r="X698">
        <v>-35545874</v>
      </c>
      <c r="Y698">
        <v>100</v>
      </c>
      <c r="AA698">
        <v>55.26</v>
      </c>
      <c r="AB698">
        <v>0</v>
      </c>
      <c r="AC698">
        <v>0</v>
      </c>
      <c r="AD698">
        <v>0</v>
      </c>
      <c r="AE698">
        <v>55.26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1</v>
      </c>
      <c r="AO698">
        <v>0</v>
      </c>
      <c r="AP698">
        <v>0</v>
      </c>
      <c r="AQ698">
        <v>0</v>
      </c>
      <c r="AR698">
        <v>0</v>
      </c>
      <c r="AS698" t="s">
        <v>6</v>
      </c>
      <c r="AT698">
        <v>100</v>
      </c>
      <c r="AU698" t="s">
        <v>6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6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Y698*Source!I330</f>
        <v>3</v>
      </c>
      <c r="CY698">
        <f>AA698</f>
        <v>55.26</v>
      </c>
      <c r="CZ698">
        <f>AE698</f>
        <v>55.26</v>
      </c>
      <c r="DA698">
        <f>AI698</f>
        <v>1</v>
      </c>
      <c r="DB698">
        <f>ROUND(ROUND(AT698*CZ698,2),2)</f>
        <v>5526</v>
      </c>
      <c r="DC698">
        <f>ROUND(ROUND(AT698*AG698,2),2)</f>
        <v>0</v>
      </c>
    </row>
    <row r="699" spans="1:107" x14ac:dyDescent="0.2">
      <c r="A699">
        <f>ROW(Source!A331)</f>
        <v>331</v>
      </c>
      <c r="B699">
        <v>16697019</v>
      </c>
      <c r="C699">
        <v>16698233</v>
      </c>
      <c r="D699">
        <v>15432010</v>
      </c>
      <c r="E699">
        <v>1</v>
      </c>
      <c r="F699">
        <v>1</v>
      </c>
      <c r="G699">
        <v>1</v>
      </c>
      <c r="H699">
        <v>1</v>
      </c>
      <c r="I699" t="s">
        <v>1048</v>
      </c>
      <c r="J699" t="s">
        <v>6</v>
      </c>
      <c r="K699" t="s">
        <v>1049</v>
      </c>
      <c r="L699">
        <v>1191</v>
      </c>
      <c r="N699">
        <v>1013</v>
      </c>
      <c r="O699" t="s">
        <v>1010</v>
      </c>
      <c r="P699" t="s">
        <v>1010</v>
      </c>
      <c r="Q699">
        <v>1</v>
      </c>
      <c r="W699">
        <v>0</v>
      </c>
      <c r="X699">
        <v>-228054128</v>
      </c>
      <c r="Y699">
        <v>18.077999999999999</v>
      </c>
      <c r="AA699">
        <v>0</v>
      </c>
      <c r="AB699">
        <v>0</v>
      </c>
      <c r="AC699">
        <v>0</v>
      </c>
      <c r="AD699">
        <v>52.61</v>
      </c>
      <c r="AE699">
        <v>0</v>
      </c>
      <c r="AF699">
        <v>0</v>
      </c>
      <c r="AG699">
        <v>0</v>
      </c>
      <c r="AH699">
        <v>8.02</v>
      </c>
      <c r="AI699">
        <v>1</v>
      </c>
      <c r="AJ699">
        <v>1</v>
      </c>
      <c r="AK699">
        <v>1</v>
      </c>
      <c r="AL699">
        <v>6.56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15.72</v>
      </c>
      <c r="AU699" t="s">
        <v>39</v>
      </c>
      <c r="AV699">
        <v>1</v>
      </c>
      <c r="AW699">
        <v>2</v>
      </c>
      <c r="AX699">
        <v>16698242</v>
      </c>
      <c r="AY699">
        <v>1</v>
      </c>
      <c r="AZ699">
        <v>0</v>
      </c>
      <c r="BA699">
        <v>693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Y699*Source!I331</f>
        <v>0.54233999999999993</v>
      </c>
      <c r="CY699">
        <f>AD699</f>
        <v>52.61</v>
      </c>
      <c r="CZ699">
        <f>AH699</f>
        <v>8.02</v>
      </c>
      <c r="DA699">
        <f>AL699</f>
        <v>6.56</v>
      </c>
      <c r="DB699">
        <f>ROUND((ROUND(AT699*CZ699,2)*1.15),2)</f>
        <v>144.97999999999999</v>
      </c>
      <c r="DC699">
        <f>ROUND((ROUND(AT699*AG699,2)*1.15),2)</f>
        <v>0</v>
      </c>
    </row>
    <row r="700" spans="1:107" x14ac:dyDescent="0.2">
      <c r="A700">
        <f>ROW(Source!A331)</f>
        <v>331</v>
      </c>
      <c r="B700">
        <v>16697019</v>
      </c>
      <c r="C700">
        <v>16698233</v>
      </c>
      <c r="D700">
        <v>15430395</v>
      </c>
      <c r="E700">
        <v>1</v>
      </c>
      <c r="F700">
        <v>1</v>
      </c>
      <c r="G700">
        <v>1</v>
      </c>
      <c r="H700">
        <v>1</v>
      </c>
      <c r="I700" t="s">
        <v>1020</v>
      </c>
      <c r="J700" t="s">
        <v>6</v>
      </c>
      <c r="K700" t="s">
        <v>1021</v>
      </c>
      <c r="L700">
        <v>1191</v>
      </c>
      <c r="N700">
        <v>1013</v>
      </c>
      <c r="O700" t="s">
        <v>1010</v>
      </c>
      <c r="P700" t="s">
        <v>1010</v>
      </c>
      <c r="Q700">
        <v>1</v>
      </c>
      <c r="W700">
        <v>0</v>
      </c>
      <c r="X700">
        <v>-1417349443</v>
      </c>
      <c r="Y700">
        <v>13.88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6.56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13.88</v>
      </c>
      <c r="AU700" t="s">
        <v>6</v>
      </c>
      <c r="AV700">
        <v>2</v>
      </c>
      <c r="AW700">
        <v>2</v>
      </c>
      <c r="AX700">
        <v>16698243</v>
      </c>
      <c r="AY700">
        <v>1</v>
      </c>
      <c r="AZ700">
        <v>2048</v>
      </c>
      <c r="BA700">
        <v>694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Y700*Source!I331</f>
        <v>0.41639999999999999</v>
      </c>
      <c r="CY700">
        <f>AD700</f>
        <v>0</v>
      </c>
      <c r="CZ700">
        <f>AH700</f>
        <v>0</v>
      </c>
      <c r="DA700">
        <f>AL700</f>
        <v>1</v>
      </c>
      <c r="DB700">
        <f>ROUND(ROUND(AT700*CZ700,2),2)</f>
        <v>0</v>
      </c>
      <c r="DC700">
        <f>ROUND(ROUND(AT700*AG700,2),2)</f>
        <v>0</v>
      </c>
    </row>
    <row r="701" spans="1:107" x14ac:dyDescent="0.2">
      <c r="A701">
        <f>ROW(Source!A331)</f>
        <v>331</v>
      </c>
      <c r="B701">
        <v>16697019</v>
      </c>
      <c r="C701">
        <v>16698233</v>
      </c>
      <c r="D701">
        <v>15246900</v>
      </c>
      <c r="E701">
        <v>1</v>
      </c>
      <c r="F701">
        <v>1</v>
      </c>
      <c r="G701">
        <v>1</v>
      </c>
      <c r="H701">
        <v>2</v>
      </c>
      <c r="I701" t="s">
        <v>1230</v>
      </c>
      <c r="J701" t="s">
        <v>1231</v>
      </c>
      <c r="K701" t="s">
        <v>1232</v>
      </c>
      <c r="L701">
        <v>1368</v>
      </c>
      <c r="N701">
        <v>1011</v>
      </c>
      <c r="O701" t="s">
        <v>1014</v>
      </c>
      <c r="P701" t="s">
        <v>1014</v>
      </c>
      <c r="Q701">
        <v>1</v>
      </c>
      <c r="W701">
        <v>0</v>
      </c>
      <c r="X701">
        <v>645023554</v>
      </c>
      <c r="Y701">
        <v>2.2124999999999999</v>
      </c>
      <c r="AA701">
        <v>0</v>
      </c>
      <c r="AB701">
        <v>806.88</v>
      </c>
      <c r="AC701">
        <v>13.5</v>
      </c>
      <c r="AD701">
        <v>0</v>
      </c>
      <c r="AE701">
        <v>0</v>
      </c>
      <c r="AF701">
        <v>123</v>
      </c>
      <c r="AG701">
        <v>13.5</v>
      </c>
      <c r="AH701">
        <v>0</v>
      </c>
      <c r="AI701">
        <v>1</v>
      </c>
      <c r="AJ701">
        <v>6.56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1.77</v>
      </c>
      <c r="AU701" t="s">
        <v>38</v>
      </c>
      <c r="AV701">
        <v>0</v>
      </c>
      <c r="AW701">
        <v>2</v>
      </c>
      <c r="AX701">
        <v>16698244</v>
      </c>
      <c r="AY701">
        <v>1</v>
      </c>
      <c r="AZ701">
        <v>0</v>
      </c>
      <c r="BA701">
        <v>695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Y701*Source!I331</f>
        <v>6.637499999999999E-2</v>
      </c>
      <c r="CY701">
        <f>AB701</f>
        <v>806.88</v>
      </c>
      <c r="CZ701">
        <f>AF701</f>
        <v>123</v>
      </c>
      <c r="DA701">
        <f>AJ701</f>
        <v>6.56</v>
      </c>
      <c r="DB701">
        <f>ROUND((ROUND(AT701*CZ701,2)*1.25),2)</f>
        <v>272.14</v>
      </c>
      <c r="DC701">
        <f>ROUND((ROUND(AT701*AG701,2)*1.25),2)</f>
        <v>29.88</v>
      </c>
    </row>
    <row r="702" spans="1:107" x14ac:dyDescent="0.2">
      <c r="A702">
        <f>ROW(Source!A331)</f>
        <v>331</v>
      </c>
      <c r="B702">
        <v>16697019</v>
      </c>
      <c r="C702">
        <v>16698233</v>
      </c>
      <c r="D702">
        <v>15247905</v>
      </c>
      <c r="E702">
        <v>1</v>
      </c>
      <c r="F702">
        <v>1</v>
      </c>
      <c r="G702">
        <v>1</v>
      </c>
      <c r="H702">
        <v>2</v>
      </c>
      <c r="I702" t="s">
        <v>1131</v>
      </c>
      <c r="J702" t="s">
        <v>1132</v>
      </c>
      <c r="K702" t="s">
        <v>1133</v>
      </c>
      <c r="L702">
        <v>1368</v>
      </c>
      <c r="N702">
        <v>1011</v>
      </c>
      <c r="O702" t="s">
        <v>1014</v>
      </c>
      <c r="P702" t="s">
        <v>1014</v>
      </c>
      <c r="Q702">
        <v>1</v>
      </c>
      <c r="W702">
        <v>0</v>
      </c>
      <c r="X702">
        <v>1225731627</v>
      </c>
      <c r="Y702">
        <v>5.3624999999999998</v>
      </c>
      <c r="AA702">
        <v>0</v>
      </c>
      <c r="AB702">
        <v>590.33000000000004</v>
      </c>
      <c r="AC702">
        <v>10.06</v>
      </c>
      <c r="AD702">
        <v>0</v>
      </c>
      <c r="AE702">
        <v>0</v>
      </c>
      <c r="AF702">
        <v>89.99</v>
      </c>
      <c r="AG702">
        <v>10.06</v>
      </c>
      <c r="AH702">
        <v>0</v>
      </c>
      <c r="AI702">
        <v>1</v>
      </c>
      <c r="AJ702">
        <v>6.56</v>
      </c>
      <c r="AK702">
        <v>1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6</v>
      </c>
      <c r="AT702">
        <v>4.29</v>
      </c>
      <c r="AU702" t="s">
        <v>38</v>
      </c>
      <c r="AV702">
        <v>0</v>
      </c>
      <c r="AW702">
        <v>2</v>
      </c>
      <c r="AX702">
        <v>16698245</v>
      </c>
      <c r="AY702">
        <v>1</v>
      </c>
      <c r="AZ702">
        <v>0</v>
      </c>
      <c r="BA702">
        <v>696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Y702*Source!I331</f>
        <v>0.16087499999999999</v>
      </c>
      <c r="CY702">
        <f>AB702</f>
        <v>590.33000000000004</v>
      </c>
      <c r="CZ702">
        <f>AF702</f>
        <v>89.99</v>
      </c>
      <c r="DA702">
        <f>AJ702</f>
        <v>6.56</v>
      </c>
      <c r="DB702">
        <f>ROUND((ROUND(AT702*CZ702,2)*1.25),2)</f>
        <v>482.58</v>
      </c>
      <c r="DC702">
        <f>ROUND((ROUND(AT702*AG702,2)*1.25),2)</f>
        <v>53.95</v>
      </c>
    </row>
    <row r="703" spans="1:107" x14ac:dyDescent="0.2">
      <c r="A703">
        <f>ROW(Source!A331)</f>
        <v>331</v>
      </c>
      <c r="B703">
        <v>16697019</v>
      </c>
      <c r="C703">
        <v>16698233</v>
      </c>
      <c r="D703">
        <v>15248269</v>
      </c>
      <c r="E703">
        <v>1</v>
      </c>
      <c r="F703">
        <v>1</v>
      </c>
      <c r="G703">
        <v>1</v>
      </c>
      <c r="H703">
        <v>2</v>
      </c>
      <c r="I703" t="s">
        <v>1233</v>
      </c>
      <c r="J703" t="s">
        <v>1234</v>
      </c>
      <c r="K703" t="s">
        <v>1235</v>
      </c>
      <c r="L703">
        <v>1368</v>
      </c>
      <c r="N703">
        <v>1011</v>
      </c>
      <c r="O703" t="s">
        <v>1014</v>
      </c>
      <c r="P703" t="s">
        <v>1014</v>
      </c>
      <c r="Q703">
        <v>1</v>
      </c>
      <c r="W703">
        <v>0</v>
      </c>
      <c r="X703">
        <v>1663826256</v>
      </c>
      <c r="Y703">
        <v>8.85</v>
      </c>
      <c r="AA703">
        <v>0</v>
      </c>
      <c r="AB703">
        <v>1351.43</v>
      </c>
      <c r="AC703">
        <v>14.4</v>
      </c>
      <c r="AD703">
        <v>0</v>
      </c>
      <c r="AE703">
        <v>0</v>
      </c>
      <c r="AF703">
        <v>206.01</v>
      </c>
      <c r="AG703">
        <v>14.4</v>
      </c>
      <c r="AH703">
        <v>0</v>
      </c>
      <c r="AI703">
        <v>1</v>
      </c>
      <c r="AJ703">
        <v>6.56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6</v>
      </c>
      <c r="AT703">
        <v>7.08</v>
      </c>
      <c r="AU703" t="s">
        <v>38</v>
      </c>
      <c r="AV703">
        <v>0</v>
      </c>
      <c r="AW703">
        <v>2</v>
      </c>
      <c r="AX703">
        <v>16698246</v>
      </c>
      <c r="AY703">
        <v>1</v>
      </c>
      <c r="AZ703">
        <v>0</v>
      </c>
      <c r="BA703">
        <v>697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Y703*Source!I331</f>
        <v>0.26549999999999996</v>
      </c>
      <c r="CY703">
        <f>AB703</f>
        <v>1351.43</v>
      </c>
      <c r="CZ703">
        <f>AF703</f>
        <v>206.01</v>
      </c>
      <c r="DA703">
        <f>AJ703</f>
        <v>6.56</v>
      </c>
      <c r="DB703">
        <f>ROUND((ROUND(AT703*CZ703,2)*1.25),2)</f>
        <v>1823.19</v>
      </c>
      <c r="DC703">
        <f>ROUND((ROUND(AT703*AG703,2)*1.25),2)</f>
        <v>127.44</v>
      </c>
    </row>
    <row r="704" spans="1:107" x14ac:dyDescent="0.2">
      <c r="A704">
        <f>ROW(Source!A331)</f>
        <v>331</v>
      </c>
      <c r="B704">
        <v>16697019</v>
      </c>
      <c r="C704">
        <v>16698233</v>
      </c>
      <c r="D704">
        <v>15249002</v>
      </c>
      <c r="E704">
        <v>1</v>
      </c>
      <c r="F704">
        <v>1</v>
      </c>
      <c r="G704">
        <v>1</v>
      </c>
      <c r="H704">
        <v>2</v>
      </c>
      <c r="I704" t="s">
        <v>1236</v>
      </c>
      <c r="J704" t="s">
        <v>1237</v>
      </c>
      <c r="K704" t="s">
        <v>1238</v>
      </c>
      <c r="L704">
        <v>1368</v>
      </c>
      <c r="N704">
        <v>1011</v>
      </c>
      <c r="O704" t="s">
        <v>1014</v>
      </c>
      <c r="P704" t="s">
        <v>1014</v>
      </c>
      <c r="Q704">
        <v>1</v>
      </c>
      <c r="W704">
        <v>0</v>
      </c>
      <c r="X704">
        <v>529073949</v>
      </c>
      <c r="Y704">
        <v>0.92500000000000004</v>
      </c>
      <c r="AA704">
        <v>0</v>
      </c>
      <c r="AB704">
        <v>721.6</v>
      </c>
      <c r="AC704">
        <v>11.6</v>
      </c>
      <c r="AD704">
        <v>0</v>
      </c>
      <c r="AE704">
        <v>0</v>
      </c>
      <c r="AF704">
        <v>110</v>
      </c>
      <c r="AG704">
        <v>11.6</v>
      </c>
      <c r="AH704">
        <v>0</v>
      </c>
      <c r="AI704">
        <v>1</v>
      </c>
      <c r="AJ704">
        <v>6.56</v>
      </c>
      <c r="AK704">
        <v>1</v>
      </c>
      <c r="AL704">
        <v>1</v>
      </c>
      <c r="AN704">
        <v>0</v>
      </c>
      <c r="AO704">
        <v>1</v>
      </c>
      <c r="AP704">
        <v>1</v>
      </c>
      <c r="AQ704">
        <v>0</v>
      </c>
      <c r="AR704">
        <v>0</v>
      </c>
      <c r="AS704" t="s">
        <v>6</v>
      </c>
      <c r="AT704">
        <v>0.74</v>
      </c>
      <c r="AU704" t="s">
        <v>38</v>
      </c>
      <c r="AV704">
        <v>0</v>
      </c>
      <c r="AW704">
        <v>2</v>
      </c>
      <c r="AX704">
        <v>16698247</v>
      </c>
      <c r="AY704">
        <v>1</v>
      </c>
      <c r="AZ704">
        <v>0</v>
      </c>
      <c r="BA704">
        <v>698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Y704*Source!I331</f>
        <v>2.775E-2</v>
      </c>
      <c r="CY704">
        <f>AB704</f>
        <v>721.6</v>
      </c>
      <c r="CZ704">
        <f>AF704</f>
        <v>110</v>
      </c>
      <c r="DA704">
        <f>AJ704</f>
        <v>6.56</v>
      </c>
      <c r="DB704">
        <f>ROUND((ROUND(AT704*CZ704,2)*1.25),2)</f>
        <v>101.75</v>
      </c>
      <c r="DC704">
        <f>ROUND((ROUND(AT704*AG704,2)*1.25),2)</f>
        <v>10.73</v>
      </c>
    </row>
    <row r="705" spans="1:107" x14ac:dyDescent="0.2">
      <c r="A705">
        <f>ROW(Source!A331)</f>
        <v>331</v>
      </c>
      <c r="B705">
        <v>16697019</v>
      </c>
      <c r="C705">
        <v>16698233</v>
      </c>
      <c r="D705">
        <v>15167286</v>
      </c>
      <c r="E705">
        <v>1</v>
      </c>
      <c r="F705">
        <v>1</v>
      </c>
      <c r="G705">
        <v>1</v>
      </c>
      <c r="H705">
        <v>3</v>
      </c>
      <c r="I705" t="s">
        <v>1116</v>
      </c>
      <c r="J705" t="s">
        <v>1117</v>
      </c>
      <c r="K705" t="s">
        <v>1118</v>
      </c>
      <c r="L705">
        <v>1339</v>
      </c>
      <c r="N705">
        <v>1007</v>
      </c>
      <c r="O705" t="s">
        <v>249</v>
      </c>
      <c r="P705" t="s">
        <v>249</v>
      </c>
      <c r="Q705">
        <v>1</v>
      </c>
      <c r="W705">
        <v>0</v>
      </c>
      <c r="X705">
        <v>-1660354250</v>
      </c>
      <c r="Y705">
        <v>5</v>
      </c>
      <c r="AA705">
        <v>16.010000000000002</v>
      </c>
      <c r="AB705">
        <v>0</v>
      </c>
      <c r="AC705">
        <v>0</v>
      </c>
      <c r="AD705">
        <v>0</v>
      </c>
      <c r="AE705">
        <v>2.44</v>
      </c>
      <c r="AF705">
        <v>0</v>
      </c>
      <c r="AG705">
        <v>0</v>
      </c>
      <c r="AH705">
        <v>0</v>
      </c>
      <c r="AI705">
        <v>6.56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6</v>
      </c>
      <c r="AT705">
        <v>5</v>
      </c>
      <c r="AU705" t="s">
        <v>6</v>
      </c>
      <c r="AV705">
        <v>0</v>
      </c>
      <c r="AW705">
        <v>2</v>
      </c>
      <c r="AX705">
        <v>16698248</v>
      </c>
      <c r="AY705">
        <v>1</v>
      </c>
      <c r="AZ705">
        <v>0</v>
      </c>
      <c r="BA705">
        <v>699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Y705*Source!I331</f>
        <v>0.15</v>
      </c>
      <c r="CY705">
        <f>AA705</f>
        <v>16.010000000000002</v>
      </c>
      <c r="CZ705">
        <f>AE705</f>
        <v>2.44</v>
      </c>
      <c r="DA705">
        <f>AI705</f>
        <v>6.56</v>
      </c>
      <c r="DB705">
        <f>ROUND(ROUND(AT705*CZ705,2),2)</f>
        <v>12.2</v>
      </c>
      <c r="DC705">
        <f>ROUND(ROUND(AT705*AG705,2),2)</f>
        <v>0</v>
      </c>
    </row>
    <row r="706" spans="1:107" x14ac:dyDescent="0.2">
      <c r="A706">
        <f>ROW(Source!A331)</f>
        <v>331</v>
      </c>
      <c r="B706">
        <v>16697019</v>
      </c>
      <c r="C706">
        <v>16698233</v>
      </c>
      <c r="D706">
        <v>15171783</v>
      </c>
      <c r="E706">
        <v>1</v>
      </c>
      <c r="F706">
        <v>1</v>
      </c>
      <c r="G706">
        <v>1</v>
      </c>
      <c r="H706">
        <v>3</v>
      </c>
      <c r="I706" t="s">
        <v>556</v>
      </c>
      <c r="J706" t="s">
        <v>558</v>
      </c>
      <c r="K706" t="s">
        <v>557</v>
      </c>
      <c r="L706">
        <v>1339</v>
      </c>
      <c r="N706">
        <v>1007</v>
      </c>
      <c r="O706" t="s">
        <v>249</v>
      </c>
      <c r="P706" t="s">
        <v>249</v>
      </c>
      <c r="Q706">
        <v>1</v>
      </c>
      <c r="W706">
        <v>0</v>
      </c>
      <c r="X706">
        <v>-35545874</v>
      </c>
      <c r="Y706">
        <v>100</v>
      </c>
      <c r="AA706">
        <v>362.51</v>
      </c>
      <c r="AB706">
        <v>0</v>
      </c>
      <c r="AC706">
        <v>0</v>
      </c>
      <c r="AD706">
        <v>0</v>
      </c>
      <c r="AE706">
        <v>55.26</v>
      </c>
      <c r="AF706">
        <v>0</v>
      </c>
      <c r="AG706">
        <v>0</v>
      </c>
      <c r="AH706">
        <v>0</v>
      </c>
      <c r="AI706">
        <v>6.56</v>
      </c>
      <c r="AJ706">
        <v>1</v>
      </c>
      <c r="AK706">
        <v>1</v>
      </c>
      <c r="AL706">
        <v>1</v>
      </c>
      <c r="AN706">
        <v>1</v>
      </c>
      <c r="AO706">
        <v>0</v>
      </c>
      <c r="AP706">
        <v>0</v>
      </c>
      <c r="AQ706">
        <v>0</v>
      </c>
      <c r="AR706">
        <v>0</v>
      </c>
      <c r="AS706" t="s">
        <v>6</v>
      </c>
      <c r="AT706">
        <v>100</v>
      </c>
      <c r="AU706" t="s">
        <v>6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Y706*Source!I331</f>
        <v>3</v>
      </c>
      <c r="CY706">
        <f>AA706</f>
        <v>362.51</v>
      </c>
      <c r="CZ706">
        <f>AE706</f>
        <v>55.26</v>
      </c>
      <c r="DA706">
        <f>AI706</f>
        <v>6.56</v>
      </c>
      <c r="DB706">
        <f>ROUND(ROUND(AT706*CZ706,2),2)</f>
        <v>5526</v>
      </c>
      <c r="DC706">
        <f>ROUND(ROUND(AT706*AG706,2),2)</f>
        <v>0</v>
      </c>
    </row>
    <row r="707" spans="1:107" x14ac:dyDescent="0.2">
      <c r="A707">
        <f>ROW(Source!A334)</f>
        <v>334</v>
      </c>
      <c r="B707">
        <v>16697018</v>
      </c>
      <c r="C707">
        <v>16698252</v>
      </c>
      <c r="D707">
        <v>15435721</v>
      </c>
      <c r="E707">
        <v>1</v>
      </c>
      <c r="F707">
        <v>1</v>
      </c>
      <c r="G707">
        <v>1</v>
      </c>
      <c r="H707">
        <v>1</v>
      </c>
      <c r="I707" t="s">
        <v>1162</v>
      </c>
      <c r="J707" t="s">
        <v>6</v>
      </c>
      <c r="K707" t="s">
        <v>1163</v>
      </c>
      <c r="L707">
        <v>1191</v>
      </c>
      <c r="N707">
        <v>1013</v>
      </c>
      <c r="O707" t="s">
        <v>1010</v>
      </c>
      <c r="P707" t="s">
        <v>1010</v>
      </c>
      <c r="Q707">
        <v>1</v>
      </c>
      <c r="W707">
        <v>0</v>
      </c>
      <c r="X707">
        <v>1983201532</v>
      </c>
      <c r="Y707">
        <v>152.07599999999999</v>
      </c>
      <c r="AA707">
        <v>0</v>
      </c>
      <c r="AB707">
        <v>0</v>
      </c>
      <c r="AC707">
        <v>0</v>
      </c>
      <c r="AD707">
        <v>9.51</v>
      </c>
      <c r="AE707">
        <v>0</v>
      </c>
      <c r="AF707">
        <v>0</v>
      </c>
      <c r="AG707">
        <v>0</v>
      </c>
      <c r="AH707">
        <v>9.51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1</v>
      </c>
      <c r="AQ707">
        <v>0</v>
      </c>
      <c r="AR707">
        <v>0</v>
      </c>
      <c r="AS707" t="s">
        <v>6</v>
      </c>
      <c r="AT707">
        <v>132.24</v>
      </c>
      <c r="AU707" t="s">
        <v>39</v>
      </c>
      <c r="AV707">
        <v>1</v>
      </c>
      <c r="AW707">
        <v>2</v>
      </c>
      <c r="AX707">
        <v>16698264</v>
      </c>
      <c r="AY707">
        <v>1</v>
      </c>
      <c r="AZ707">
        <v>0</v>
      </c>
      <c r="BA707">
        <v>701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Y707*Source!I334</f>
        <v>0.60830399999999996</v>
      </c>
      <c r="CY707">
        <f>AD707</f>
        <v>9.51</v>
      </c>
      <c r="CZ707">
        <f>AH707</f>
        <v>9.51</v>
      </c>
      <c r="DA707">
        <f>AL707</f>
        <v>1</v>
      </c>
      <c r="DB707">
        <f>ROUND((ROUND(AT707*CZ707,2)*1.15),2)</f>
        <v>1446.24</v>
      </c>
      <c r="DC707">
        <f>ROUND((ROUND(AT707*AG707,2)*1.15),2)</f>
        <v>0</v>
      </c>
    </row>
    <row r="708" spans="1:107" x14ac:dyDescent="0.2">
      <c r="A708">
        <f>ROW(Source!A334)</f>
        <v>334</v>
      </c>
      <c r="B708">
        <v>16697018</v>
      </c>
      <c r="C708">
        <v>16698252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1020</v>
      </c>
      <c r="J708" t="s">
        <v>6</v>
      </c>
      <c r="K708" t="s">
        <v>1021</v>
      </c>
      <c r="L708">
        <v>1191</v>
      </c>
      <c r="N708">
        <v>1013</v>
      </c>
      <c r="O708" t="s">
        <v>1010</v>
      </c>
      <c r="P708" t="s">
        <v>1010</v>
      </c>
      <c r="Q708">
        <v>1</v>
      </c>
      <c r="W708">
        <v>0</v>
      </c>
      <c r="X708">
        <v>-1417349443</v>
      </c>
      <c r="Y708">
        <v>13.29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13.29</v>
      </c>
      <c r="AU708" t="s">
        <v>6</v>
      </c>
      <c r="AV708">
        <v>2</v>
      </c>
      <c r="AW708">
        <v>2</v>
      </c>
      <c r="AX708">
        <v>16698265</v>
      </c>
      <c r="AY708">
        <v>1</v>
      </c>
      <c r="AZ708">
        <v>2048</v>
      </c>
      <c r="BA708">
        <v>702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Y708*Source!I334</f>
        <v>5.3159999999999999E-2</v>
      </c>
      <c r="CY708">
        <f>AD708</f>
        <v>0</v>
      </c>
      <c r="CZ708">
        <f>AH708</f>
        <v>0</v>
      </c>
      <c r="DA708">
        <f>AL708</f>
        <v>1</v>
      </c>
      <c r="DB708">
        <f>ROUND(ROUND(AT708*CZ708,2),2)</f>
        <v>0</v>
      </c>
      <c r="DC708">
        <f>ROUND(ROUND(AT708*AG708,2),2)</f>
        <v>0</v>
      </c>
    </row>
    <row r="709" spans="1:107" x14ac:dyDescent="0.2">
      <c r="A709">
        <f>ROW(Source!A334)</f>
        <v>334</v>
      </c>
      <c r="B709">
        <v>16697018</v>
      </c>
      <c r="C709">
        <v>16698252</v>
      </c>
      <c r="D709">
        <v>15247578</v>
      </c>
      <c r="E709">
        <v>1</v>
      </c>
      <c r="F709">
        <v>1</v>
      </c>
      <c r="G709">
        <v>1</v>
      </c>
      <c r="H709">
        <v>2</v>
      </c>
      <c r="I709" t="s">
        <v>1119</v>
      </c>
      <c r="J709" t="s">
        <v>1120</v>
      </c>
      <c r="K709" t="s">
        <v>1121</v>
      </c>
      <c r="L709">
        <v>1368</v>
      </c>
      <c r="N709">
        <v>1011</v>
      </c>
      <c r="O709" t="s">
        <v>1014</v>
      </c>
      <c r="P709" t="s">
        <v>1014</v>
      </c>
      <c r="Q709">
        <v>1</v>
      </c>
      <c r="W709">
        <v>0</v>
      </c>
      <c r="X709">
        <v>-1460065968</v>
      </c>
      <c r="Y709">
        <v>0.17500000000000002</v>
      </c>
      <c r="AA709">
        <v>0</v>
      </c>
      <c r="AB709">
        <v>86.4</v>
      </c>
      <c r="AC709">
        <v>13.5</v>
      </c>
      <c r="AD709">
        <v>0</v>
      </c>
      <c r="AE709">
        <v>0</v>
      </c>
      <c r="AF709">
        <v>86.4</v>
      </c>
      <c r="AG709">
        <v>13.5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1</v>
      </c>
      <c r="AQ709">
        <v>0</v>
      </c>
      <c r="AR709">
        <v>0</v>
      </c>
      <c r="AS709" t="s">
        <v>6</v>
      </c>
      <c r="AT709">
        <v>0.14000000000000001</v>
      </c>
      <c r="AU709" t="s">
        <v>38</v>
      </c>
      <c r="AV709">
        <v>0</v>
      </c>
      <c r="AW709">
        <v>2</v>
      </c>
      <c r="AX709">
        <v>16698266</v>
      </c>
      <c r="AY709">
        <v>1</v>
      </c>
      <c r="AZ709">
        <v>0</v>
      </c>
      <c r="BA709">
        <v>703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Y709*Source!I334</f>
        <v>7.000000000000001E-4</v>
      </c>
      <c r="CY709">
        <f>AB709</f>
        <v>86.4</v>
      </c>
      <c r="CZ709">
        <f>AF709</f>
        <v>86.4</v>
      </c>
      <c r="DA709">
        <f>AJ709</f>
        <v>1</v>
      </c>
      <c r="DB709">
        <f>ROUND((ROUND(AT709*CZ709,2)*1.25),2)</f>
        <v>15.13</v>
      </c>
      <c r="DC709">
        <f>ROUND((ROUND(AT709*AG709,2)*1.25),2)</f>
        <v>2.36</v>
      </c>
    </row>
    <row r="710" spans="1:107" x14ac:dyDescent="0.2">
      <c r="A710">
        <f>ROW(Source!A334)</f>
        <v>334</v>
      </c>
      <c r="B710">
        <v>16697018</v>
      </c>
      <c r="C710">
        <v>16698252</v>
      </c>
      <c r="D710">
        <v>15247680</v>
      </c>
      <c r="E710">
        <v>1</v>
      </c>
      <c r="F710">
        <v>1</v>
      </c>
      <c r="G710">
        <v>1</v>
      </c>
      <c r="H710">
        <v>2</v>
      </c>
      <c r="I710" t="s">
        <v>1050</v>
      </c>
      <c r="J710" t="s">
        <v>1051</v>
      </c>
      <c r="K710" t="s">
        <v>1052</v>
      </c>
      <c r="L710">
        <v>1368</v>
      </c>
      <c r="N710">
        <v>1011</v>
      </c>
      <c r="O710" t="s">
        <v>1014</v>
      </c>
      <c r="P710" t="s">
        <v>1014</v>
      </c>
      <c r="Q710">
        <v>1</v>
      </c>
      <c r="W710">
        <v>0</v>
      </c>
      <c r="X710">
        <v>-1718674368</v>
      </c>
      <c r="Y710">
        <v>8.7500000000000008E-2</v>
      </c>
      <c r="AA710">
        <v>0</v>
      </c>
      <c r="AB710">
        <v>111.99</v>
      </c>
      <c r="AC710">
        <v>13.5</v>
      </c>
      <c r="AD710">
        <v>0</v>
      </c>
      <c r="AE710">
        <v>0</v>
      </c>
      <c r="AF710">
        <v>111.99</v>
      </c>
      <c r="AG710">
        <v>13.5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1</v>
      </c>
      <c r="AQ710">
        <v>0</v>
      </c>
      <c r="AR710">
        <v>0</v>
      </c>
      <c r="AS710" t="s">
        <v>6</v>
      </c>
      <c r="AT710">
        <v>7.0000000000000007E-2</v>
      </c>
      <c r="AU710" t="s">
        <v>38</v>
      </c>
      <c r="AV710">
        <v>0</v>
      </c>
      <c r="AW710">
        <v>2</v>
      </c>
      <c r="AX710">
        <v>16698267</v>
      </c>
      <c r="AY710">
        <v>1</v>
      </c>
      <c r="AZ710">
        <v>0</v>
      </c>
      <c r="BA710">
        <v>704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Y710*Source!I334</f>
        <v>3.5000000000000005E-4</v>
      </c>
      <c r="CY710">
        <f>AB710</f>
        <v>111.99</v>
      </c>
      <c r="CZ710">
        <f>AF710</f>
        <v>111.99</v>
      </c>
      <c r="DA710">
        <f>AJ710</f>
        <v>1</v>
      </c>
      <c r="DB710">
        <f>ROUND((ROUND(AT710*CZ710,2)*1.25),2)</f>
        <v>9.8000000000000007</v>
      </c>
      <c r="DC710">
        <f>ROUND((ROUND(AT710*AG710,2)*1.25),2)</f>
        <v>1.19</v>
      </c>
    </row>
    <row r="711" spans="1:107" x14ac:dyDescent="0.2">
      <c r="A711">
        <f>ROW(Source!A334)</f>
        <v>334</v>
      </c>
      <c r="B711">
        <v>16697018</v>
      </c>
      <c r="C711">
        <v>16698252</v>
      </c>
      <c r="D711">
        <v>15249073</v>
      </c>
      <c r="E711">
        <v>1</v>
      </c>
      <c r="F711">
        <v>1</v>
      </c>
      <c r="G711">
        <v>1</v>
      </c>
      <c r="H711">
        <v>2</v>
      </c>
      <c r="I711" t="s">
        <v>1033</v>
      </c>
      <c r="J711" t="s">
        <v>1034</v>
      </c>
      <c r="K711" t="s">
        <v>1035</v>
      </c>
      <c r="L711">
        <v>1368</v>
      </c>
      <c r="N711">
        <v>1011</v>
      </c>
      <c r="O711" t="s">
        <v>1014</v>
      </c>
      <c r="P711" t="s">
        <v>1014</v>
      </c>
      <c r="Q711">
        <v>1</v>
      </c>
      <c r="W711">
        <v>0</v>
      </c>
      <c r="X711">
        <v>1372534845</v>
      </c>
      <c r="Y711">
        <v>0.97500000000000009</v>
      </c>
      <c r="AA711">
        <v>0</v>
      </c>
      <c r="AB711">
        <v>65.709999999999994</v>
      </c>
      <c r="AC711">
        <v>11.6</v>
      </c>
      <c r="AD711">
        <v>0</v>
      </c>
      <c r="AE711">
        <v>0</v>
      </c>
      <c r="AF711">
        <v>65.709999999999994</v>
      </c>
      <c r="AG711">
        <v>11.6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6</v>
      </c>
      <c r="AT711">
        <v>0.78</v>
      </c>
      <c r="AU711" t="s">
        <v>38</v>
      </c>
      <c r="AV711">
        <v>0</v>
      </c>
      <c r="AW711">
        <v>2</v>
      </c>
      <c r="AX711">
        <v>16698268</v>
      </c>
      <c r="AY711">
        <v>1</v>
      </c>
      <c r="AZ711">
        <v>0</v>
      </c>
      <c r="BA711">
        <v>705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Y711*Source!I334</f>
        <v>3.9000000000000003E-3</v>
      </c>
      <c r="CY711">
        <f>AB711</f>
        <v>65.709999999999994</v>
      </c>
      <c r="CZ711">
        <f>AF711</f>
        <v>65.709999999999994</v>
      </c>
      <c r="DA711">
        <f>AJ711</f>
        <v>1</v>
      </c>
      <c r="DB711">
        <f>ROUND((ROUND(AT711*CZ711,2)*1.25),2)</f>
        <v>64.06</v>
      </c>
      <c r="DC711">
        <f>ROUND((ROUND(AT711*AG711,2)*1.25),2)</f>
        <v>11.31</v>
      </c>
    </row>
    <row r="712" spans="1:107" x14ac:dyDescent="0.2">
      <c r="A712">
        <f>ROW(Source!A334)</f>
        <v>334</v>
      </c>
      <c r="B712">
        <v>16697018</v>
      </c>
      <c r="C712">
        <v>16698252</v>
      </c>
      <c r="D712">
        <v>15249291</v>
      </c>
      <c r="E712">
        <v>1</v>
      </c>
      <c r="F712">
        <v>1</v>
      </c>
      <c r="G712">
        <v>1</v>
      </c>
      <c r="H712">
        <v>2</v>
      </c>
      <c r="I712" t="s">
        <v>1239</v>
      </c>
      <c r="J712" t="s">
        <v>1240</v>
      </c>
      <c r="K712" t="s">
        <v>1241</v>
      </c>
      <c r="L712">
        <v>1368</v>
      </c>
      <c r="N712">
        <v>1011</v>
      </c>
      <c r="O712" t="s">
        <v>1014</v>
      </c>
      <c r="P712" t="s">
        <v>1014</v>
      </c>
      <c r="Q712">
        <v>1</v>
      </c>
      <c r="W712">
        <v>0</v>
      </c>
      <c r="X712">
        <v>917635847</v>
      </c>
      <c r="Y712">
        <v>15.375</v>
      </c>
      <c r="AA712">
        <v>0</v>
      </c>
      <c r="AB712">
        <v>100.1</v>
      </c>
      <c r="AC712">
        <v>13.5</v>
      </c>
      <c r="AD712">
        <v>0</v>
      </c>
      <c r="AE712">
        <v>0</v>
      </c>
      <c r="AF712">
        <v>100.1</v>
      </c>
      <c r="AG712">
        <v>13.5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6</v>
      </c>
      <c r="AT712">
        <v>12.3</v>
      </c>
      <c r="AU712" t="s">
        <v>38</v>
      </c>
      <c r="AV712">
        <v>0</v>
      </c>
      <c r="AW712">
        <v>2</v>
      </c>
      <c r="AX712">
        <v>16698269</v>
      </c>
      <c r="AY712">
        <v>1</v>
      </c>
      <c r="AZ712">
        <v>0</v>
      </c>
      <c r="BA712">
        <v>706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Y712*Source!I334</f>
        <v>6.1499999999999999E-2</v>
      </c>
      <c r="CY712">
        <f>AB712</f>
        <v>100.1</v>
      </c>
      <c r="CZ712">
        <f>AF712</f>
        <v>100.1</v>
      </c>
      <c r="DA712">
        <f>AJ712</f>
        <v>1</v>
      </c>
      <c r="DB712">
        <f>ROUND((ROUND(AT712*CZ712,2)*1.25),2)</f>
        <v>1539.04</v>
      </c>
      <c r="DC712">
        <f>ROUND((ROUND(AT712*AG712,2)*1.25),2)</f>
        <v>207.56</v>
      </c>
    </row>
    <row r="713" spans="1:107" x14ac:dyDescent="0.2">
      <c r="A713">
        <f>ROW(Source!A334)</f>
        <v>334</v>
      </c>
      <c r="B713">
        <v>16697018</v>
      </c>
      <c r="C713">
        <v>16698252</v>
      </c>
      <c r="D713">
        <v>15167286</v>
      </c>
      <c r="E713">
        <v>1</v>
      </c>
      <c r="F713">
        <v>1</v>
      </c>
      <c r="G713">
        <v>1</v>
      </c>
      <c r="H713">
        <v>3</v>
      </c>
      <c r="I713" t="s">
        <v>1116</v>
      </c>
      <c r="J713" t="s">
        <v>1117</v>
      </c>
      <c r="K713" t="s">
        <v>1118</v>
      </c>
      <c r="L713">
        <v>1339</v>
      </c>
      <c r="N713">
        <v>1007</v>
      </c>
      <c r="O713" t="s">
        <v>249</v>
      </c>
      <c r="P713" t="s">
        <v>249</v>
      </c>
      <c r="Q713">
        <v>1</v>
      </c>
      <c r="W713">
        <v>0</v>
      </c>
      <c r="X713">
        <v>-1660354250</v>
      </c>
      <c r="Y713">
        <v>30.14</v>
      </c>
      <c r="AA713">
        <v>2.44</v>
      </c>
      <c r="AB713">
        <v>0</v>
      </c>
      <c r="AC713">
        <v>0</v>
      </c>
      <c r="AD713">
        <v>0</v>
      </c>
      <c r="AE713">
        <v>2.44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30.14</v>
      </c>
      <c r="AU713" t="s">
        <v>6</v>
      </c>
      <c r="AV713">
        <v>0</v>
      </c>
      <c r="AW713">
        <v>2</v>
      </c>
      <c r="AX713">
        <v>16698270</v>
      </c>
      <c r="AY713">
        <v>1</v>
      </c>
      <c r="AZ713">
        <v>0</v>
      </c>
      <c r="BA713">
        <v>707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Y713*Source!I334</f>
        <v>0.12056</v>
      </c>
      <c r="CY713">
        <f>AA713</f>
        <v>2.44</v>
      </c>
      <c r="CZ713">
        <f>AE713</f>
        <v>2.44</v>
      </c>
      <c r="DA713">
        <f>AI713</f>
        <v>1</v>
      </c>
      <c r="DB713">
        <f>ROUND(ROUND(AT713*CZ713,2),2)</f>
        <v>73.540000000000006</v>
      </c>
      <c r="DC713">
        <f>ROUND(ROUND(AT713*AG713,2),2)</f>
        <v>0</v>
      </c>
    </row>
    <row r="714" spans="1:107" x14ac:dyDescent="0.2">
      <c r="A714">
        <f>ROW(Source!A334)</f>
        <v>334</v>
      </c>
      <c r="B714">
        <v>16697018</v>
      </c>
      <c r="C714">
        <v>16698252</v>
      </c>
      <c r="D714">
        <v>15167787</v>
      </c>
      <c r="E714">
        <v>1</v>
      </c>
      <c r="F714">
        <v>1</v>
      </c>
      <c r="G714">
        <v>1</v>
      </c>
      <c r="H714">
        <v>3</v>
      </c>
      <c r="I714" t="s">
        <v>1242</v>
      </c>
      <c r="J714" t="s">
        <v>1243</v>
      </c>
      <c r="K714" t="s">
        <v>1244</v>
      </c>
      <c r="L714">
        <v>1356</v>
      </c>
      <c r="N714">
        <v>1010</v>
      </c>
      <c r="O714" t="s">
        <v>268</v>
      </c>
      <c r="P714" t="s">
        <v>268</v>
      </c>
      <c r="Q714">
        <v>1000</v>
      </c>
      <c r="W714">
        <v>0</v>
      </c>
      <c r="X714">
        <v>72387144</v>
      </c>
      <c r="Y714">
        <v>3.2000000000000001E-2</v>
      </c>
      <c r="AA714">
        <v>253.8</v>
      </c>
      <c r="AB714">
        <v>0</v>
      </c>
      <c r="AC714">
        <v>0</v>
      </c>
      <c r="AD714">
        <v>0</v>
      </c>
      <c r="AE714">
        <v>253.8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3.2000000000000001E-2</v>
      </c>
      <c r="AU714" t="s">
        <v>6</v>
      </c>
      <c r="AV714">
        <v>0</v>
      </c>
      <c r="AW714">
        <v>2</v>
      </c>
      <c r="AX714">
        <v>16698271</v>
      </c>
      <c r="AY714">
        <v>1</v>
      </c>
      <c r="AZ714">
        <v>0</v>
      </c>
      <c r="BA714">
        <v>708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Y714*Source!I334</f>
        <v>1.2799999999999999E-4</v>
      </c>
      <c r="CY714">
        <f>AA714</f>
        <v>253.8</v>
      </c>
      <c r="CZ714">
        <f>AE714</f>
        <v>253.8</v>
      </c>
      <c r="DA714">
        <f>AI714</f>
        <v>1</v>
      </c>
      <c r="DB714">
        <f>ROUND(ROUND(AT714*CZ714,2),2)</f>
        <v>8.1199999999999992</v>
      </c>
      <c r="DC714">
        <f>ROUND(ROUND(AT714*AG714,2),2)</f>
        <v>0</v>
      </c>
    </row>
    <row r="715" spans="1:107" x14ac:dyDescent="0.2">
      <c r="A715">
        <f>ROW(Source!A334)</f>
        <v>334</v>
      </c>
      <c r="B715">
        <v>16697018</v>
      </c>
      <c r="C715">
        <v>16698252</v>
      </c>
      <c r="D715">
        <v>15170090</v>
      </c>
      <c r="E715">
        <v>1</v>
      </c>
      <c r="F715">
        <v>1</v>
      </c>
      <c r="G715">
        <v>1</v>
      </c>
      <c r="H715">
        <v>3</v>
      </c>
      <c r="I715" t="s">
        <v>1245</v>
      </c>
      <c r="J715" t="s">
        <v>1246</v>
      </c>
      <c r="K715" t="s">
        <v>1247</v>
      </c>
      <c r="L715">
        <v>1348</v>
      </c>
      <c r="N715">
        <v>1009</v>
      </c>
      <c r="O715" t="s">
        <v>26</v>
      </c>
      <c r="P715" t="s">
        <v>26</v>
      </c>
      <c r="Q715">
        <v>1000</v>
      </c>
      <c r="W715">
        <v>0</v>
      </c>
      <c r="X715">
        <v>-735561281</v>
      </c>
      <c r="Y715">
        <v>2.7E-4</v>
      </c>
      <c r="AA715">
        <v>22558</v>
      </c>
      <c r="AB715">
        <v>0</v>
      </c>
      <c r="AC715">
        <v>0</v>
      </c>
      <c r="AD715">
        <v>0</v>
      </c>
      <c r="AE715">
        <v>22558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2.7E-4</v>
      </c>
      <c r="AU715" t="s">
        <v>6</v>
      </c>
      <c r="AV715">
        <v>0</v>
      </c>
      <c r="AW715">
        <v>2</v>
      </c>
      <c r="AX715">
        <v>16698272</v>
      </c>
      <c r="AY715">
        <v>1</v>
      </c>
      <c r="AZ715">
        <v>0</v>
      </c>
      <c r="BA715">
        <v>709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Y715*Source!I334</f>
        <v>1.08E-6</v>
      </c>
      <c r="CY715">
        <f>AA715</f>
        <v>22558</v>
      </c>
      <c r="CZ715">
        <f>AE715</f>
        <v>22558</v>
      </c>
      <c r="DA715">
        <f>AI715</f>
        <v>1</v>
      </c>
      <c r="DB715">
        <f>ROUND(ROUND(AT715*CZ715,2),2)</f>
        <v>6.09</v>
      </c>
      <c r="DC715">
        <f>ROUND(ROUND(AT715*AG715,2),2)</f>
        <v>0</v>
      </c>
    </row>
    <row r="716" spans="1:107" x14ac:dyDescent="0.2">
      <c r="A716">
        <f>ROW(Source!A334)</f>
        <v>334</v>
      </c>
      <c r="B716">
        <v>16697018</v>
      </c>
      <c r="C716">
        <v>16698252</v>
      </c>
      <c r="D716">
        <v>15172018</v>
      </c>
      <c r="E716">
        <v>1</v>
      </c>
      <c r="F716">
        <v>1</v>
      </c>
      <c r="G716">
        <v>1</v>
      </c>
      <c r="H716">
        <v>3</v>
      </c>
      <c r="I716" t="s">
        <v>1248</v>
      </c>
      <c r="J716" t="s">
        <v>1249</v>
      </c>
      <c r="K716" t="s">
        <v>1250</v>
      </c>
      <c r="L716">
        <v>1346</v>
      </c>
      <c r="N716">
        <v>1009</v>
      </c>
      <c r="O716" t="s">
        <v>279</v>
      </c>
      <c r="P716" t="s">
        <v>279</v>
      </c>
      <c r="Q716">
        <v>1</v>
      </c>
      <c r="W716">
        <v>0</v>
      </c>
      <c r="X716">
        <v>450790165</v>
      </c>
      <c r="Y716">
        <v>0.10100000000000001</v>
      </c>
      <c r="AA716">
        <v>2.15</v>
      </c>
      <c r="AB716">
        <v>0</v>
      </c>
      <c r="AC716">
        <v>0</v>
      </c>
      <c r="AD716">
        <v>0</v>
      </c>
      <c r="AE716">
        <v>2.15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0.10100000000000001</v>
      </c>
      <c r="AU716" t="s">
        <v>6</v>
      </c>
      <c r="AV716">
        <v>0</v>
      </c>
      <c r="AW716">
        <v>2</v>
      </c>
      <c r="AX716">
        <v>16698273</v>
      </c>
      <c r="AY716">
        <v>1</v>
      </c>
      <c r="AZ716">
        <v>0</v>
      </c>
      <c r="BA716">
        <v>710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Y716*Source!I334</f>
        <v>4.0400000000000001E-4</v>
      </c>
      <c r="CY716">
        <f>AA716</f>
        <v>2.15</v>
      </c>
      <c r="CZ716">
        <f>AE716</f>
        <v>2.15</v>
      </c>
      <c r="DA716">
        <f>AI716</f>
        <v>1</v>
      </c>
      <c r="DB716">
        <f>ROUND(ROUND(AT716*CZ716,2),2)</f>
        <v>0.22</v>
      </c>
      <c r="DC716">
        <f>ROUND(ROUND(AT716*AG716,2),2)</f>
        <v>0</v>
      </c>
    </row>
    <row r="717" spans="1:107" x14ac:dyDescent="0.2">
      <c r="A717">
        <f>ROW(Source!A334)</f>
        <v>334</v>
      </c>
      <c r="B717">
        <v>16697018</v>
      </c>
      <c r="C717">
        <v>16698252</v>
      </c>
      <c r="D717">
        <v>15233725</v>
      </c>
      <c r="E717">
        <v>1</v>
      </c>
      <c r="F717">
        <v>1</v>
      </c>
      <c r="G717">
        <v>1</v>
      </c>
      <c r="H717">
        <v>3</v>
      </c>
      <c r="I717" t="s">
        <v>566</v>
      </c>
      <c r="J717" t="s">
        <v>568</v>
      </c>
      <c r="K717" t="s">
        <v>567</v>
      </c>
      <c r="L717">
        <v>1301</v>
      </c>
      <c r="N717">
        <v>1003</v>
      </c>
      <c r="O717" t="s">
        <v>363</v>
      </c>
      <c r="P717" t="s">
        <v>363</v>
      </c>
      <c r="Q717">
        <v>1</v>
      </c>
      <c r="W717">
        <v>0</v>
      </c>
      <c r="X717">
        <v>1221759298</v>
      </c>
      <c r="Y717">
        <v>100</v>
      </c>
      <c r="AA717">
        <v>44.64</v>
      </c>
      <c r="AB717">
        <v>0</v>
      </c>
      <c r="AC717">
        <v>0</v>
      </c>
      <c r="AD717">
        <v>0</v>
      </c>
      <c r="AE717">
        <v>44.64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6</v>
      </c>
      <c r="AT717">
        <v>100</v>
      </c>
      <c r="AU717" t="s">
        <v>6</v>
      </c>
      <c r="AV717">
        <v>0</v>
      </c>
      <c r="AW717">
        <v>1</v>
      </c>
      <c r="AX717">
        <v>-1</v>
      </c>
      <c r="AY717">
        <v>0</v>
      </c>
      <c r="AZ717">
        <v>0</v>
      </c>
      <c r="BA717" t="s">
        <v>6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Y717*Source!I334</f>
        <v>0.4</v>
      </c>
      <c r="CY717">
        <f>AA717</f>
        <v>44.64</v>
      </c>
      <c r="CZ717">
        <f>AE717</f>
        <v>44.64</v>
      </c>
      <c r="DA717">
        <f>AI717</f>
        <v>1</v>
      </c>
      <c r="DB717">
        <f>ROUND(ROUND(AT717*CZ717,2),2)</f>
        <v>4464</v>
      </c>
      <c r="DC717">
        <f>ROUND(ROUND(AT717*AG717,2),2)</f>
        <v>0</v>
      </c>
    </row>
    <row r="718" spans="1:107" x14ac:dyDescent="0.2">
      <c r="A718">
        <f>ROW(Source!A335)</f>
        <v>335</v>
      </c>
      <c r="B718">
        <v>16697019</v>
      </c>
      <c r="C718">
        <v>16698252</v>
      </c>
      <c r="D718">
        <v>15435721</v>
      </c>
      <c r="E718">
        <v>1</v>
      </c>
      <c r="F718">
        <v>1</v>
      </c>
      <c r="G718">
        <v>1</v>
      </c>
      <c r="H718">
        <v>1</v>
      </c>
      <c r="I718" t="s">
        <v>1162</v>
      </c>
      <c r="J718" t="s">
        <v>6</v>
      </c>
      <c r="K718" t="s">
        <v>1163</v>
      </c>
      <c r="L718">
        <v>1191</v>
      </c>
      <c r="N718">
        <v>1013</v>
      </c>
      <c r="O718" t="s">
        <v>1010</v>
      </c>
      <c r="P718" t="s">
        <v>1010</v>
      </c>
      <c r="Q718">
        <v>1</v>
      </c>
      <c r="W718">
        <v>0</v>
      </c>
      <c r="X718">
        <v>1983201532</v>
      </c>
      <c r="Y718">
        <v>152.07599999999999</v>
      </c>
      <c r="AA718">
        <v>0</v>
      </c>
      <c r="AB718">
        <v>0</v>
      </c>
      <c r="AC718">
        <v>0</v>
      </c>
      <c r="AD718">
        <v>62.39</v>
      </c>
      <c r="AE718">
        <v>0</v>
      </c>
      <c r="AF718">
        <v>0</v>
      </c>
      <c r="AG718">
        <v>0</v>
      </c>
      <c r="AH718">
        <v>9.51</v>
      </c>
      <c r="AI718">
        <v>1</v>
      </c>
      <c r="AJ718">
        <v>1</v>
      </c>
      <c r="AK718">
        <v>1</v>
      </c>
      <c r="AL718">
        <v>6.56</v>
      </c>
      <c r="AN718">
        <v>0</v>
      </c>
      <c r="AO718">
        <v>1</v>
      </c>
      <c r="AP718">
        <v>1</v>
      </c>
      <c r="AQ718">
        <v>0</v>
      </c>
      <c r="AR718">
        <v>0</v>
      </c>
      <c r="AS718" t="s">
        <v>6</v>
      </c>
      <c r="AT718">
        <v>132.24</v>
      </c>
      <c r="AU718" t="s">
        <v>39</v>
      </c>
      <c r="AV718">
        <v>1</v>
      </c>
      <c r="AW718">
        <v>2</v>
      </c>
      <c r="AX718">
        <v>16698264</v>
      </c>
      <c r="AY718">
        <v>1</v>
      </c>
      <c r="AZ718">
        <v>0</v>
      </c>
      <c r="BA718">
        <v>716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Y718*Source!I335</f>
        <v>0.60830399999999996</v>
      </c>
      <c r="CY718">
        <f>AD718</f>
        <v>62.39</v>
      </c>
      <c r="CZ718">
        <f>AH718</f>
        <v>9.51</v>
      </c>
      <c r="DA718">
        <f>AL718</f>
        <v>6.56</v>
      </c>
      <c r="DB718">
        <f>ROUND((ROUND(AT718*CZ718,2)*1.15),2)</f>
        <v>1446.24</v>
      </c>
      <c r="DC718">
        <f>ROUND((ROUND(AT718*AG718,2)*1.15),2)</f>
        <v>0</v>
      </c>
    </row>
    <row r="719" spans="1:107" x14ac:dyDescent="0.2">
      <c r="A719">
        <f>ROW(Source!A335)</f>
        <v>335</v>
      </c>
      <c r="B719">
        <v>16697019</v>
      </c>
      <c r="C719">
        <v>16698252</v>
      </c>
      <c r="D719">
        <v>15430395</v>
      </c>
      <c r="E719">
        <v>1</v>
      </c>
      <c r="F719">
        <v>1</v>
      </c>
      <c r="G719">
        <v>1</v>
      </c>
      <c r="H719">
        <v>1</v>
      </c>
      <c r="I719" t="s">
        <v>1020</v>
      </c>
      <c r="J719" t="s">
        <v>6</v>
      </c>
      <c r="K719" t="s">
        <v>1021</v>
      </c>
      <c r="L719">
        <v>1191</v>
      </c>
      <c r="N719">
        <v>1013</v>
      </c>
      <c r="O719" t="s">
        <v>1010</v>
      </c>
      <c r="P719" t="s">
        <v>1010</v>
      </c>
      <c r="Q719">
        <v>1</v>
      </c>
      <c r="W719">
        <v>0</v>
      </c>
      <c r="X719">
        <v>-1417349443</v>
      </c>
      <c r="Y719">
        <v>13.29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6.56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13.29</v>
      </c>
      <c r="AU719" t="s">
        <v>6</v>
      </c>
      <c r="AV719">
        <v>2</v>
      </c>
      <c r="AW719">
        <v>2</v>
      </c>
      <c r="AX719">
        <v>16698265</v>
      </c>
      <c r="AY719">
        <v>1</v>
      </c>
      <c r="AZ719">
        <v>2048</v>
      </c>
      <c r="BA719">
        <v>717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Y719*Source!I335</f>
        <v>5.3159999999999999E-2</v>
      </c>
      <c r="CY719">
        <f>AD719</f>
        <v>0</v>
      </c>
      <c r="CZ719">
        <f>AH719</f>
        <v>0</v>
      </c>
      <c r="DA719">
        <f>AL719</f>
        <v>1</v>
      </c>
      <c r="DB719">
        <f>ROUND(ROUND(AT719*CZ719,2),2)</f>
        <v>0</v>
      </c>
      <c r="DC719">
        <f>ROUND(ROUND(AT719*AG719,2),2)</f>
        <v>0</v>
      </c>
    </row>
    <row r="720" spans="1:107" x14ac:dyDescent="0.2">
      <c r="A720">
        <f>ROW(Source!A335)</f>
        <v>335</v>
      </c>
      <c r="B720">
        <v>16697019</v>
      </c>
      <c r="C720">
        <v>16698252</v>
      </c>
      <c r="D720">
        <v>15247578</v>
      </c>
      <c r="E720">
        <v>1</v>
      </c>
      <c r="F720">
        <v>1</v>
      </c>
      <c r="G720">
        <v>1</v>
      </c>
      <c r="H720">
        <v>2</v>
      </c>
      <c r="I720" t="s">
        <v>1119</v>
      </c>
      <c r="J720" t="s">
        <v>1120</v>
      </c>
      <c r="K720" t="s">
        <v>1121</v>
      </c>
      <c r="L720">
        <v>1368</v>
      </c>
      <c r="N720">
        <v>1011</v>
      </c>
      <c r="O720" t="s">
        <v>1014</v>
      </c>
      <c r="P720" t="s">
        <v>1014</v>
      </c>
      <c r="Q720">
        <v>1</v>
      </c>
      <c r="W720">
        <v>0</v>
      </c>
      <c r="X720">
        <v>-1460065968</v>
      </c>
      <c r="Y720">
        <v>0.17500000000000002</v>
      </c>
      <c r="AA720">
        <v>0</v>
      </c>
      <c r="AB720">
        <v>566.78</v>
      </c>
      <c r="AC720">
        <v>13.5</v>
      </c>
      <c r="AD720">
        <v>0</v>
      </c>
      <c r="AE720">
        <v>0</v>
      </c>
      <c r="AF720">
        <v>86.4</v>
      </c>
      <c r="AG720">
        <v>13.5</v>
      </c>
      <c r="AH720">
        <v>0</v>
      </c>
      <c r="AI720">
        <v>1</v>
      </c>
      <c r="AJ720">
        <v>6.56</v>
      </c>
      <c r="AK720">
        <v>1</v>
      </c>
      <c r="AL720">
        <v>1</v>
      </c>
      <c r="AN720">
        <v>0</v>
      </c>
      <c r="AO720">
        <v>1</v>
      </c>
      <c r="AP720">
        <v>1</v>
      </c>
      <c r="AQ720">
        <v>0</v>
      </c>
      <c r="AR720">
        <v>0</v>
      </c>
      <c r="AS720" t="s">
        <v>6</v>
      </c>
      <c r="AT720">
        <v>0.14000000000000001</v>
      </c>
      <c r="AU720" t="s">
        <v>38</v>
      </c>
      <c r="AV720">
        <v>0</v>
      </c>
      <c r="AW720">
        <v>2</v>
      </c>
      <c r="AX720">
        <v>16698266</v>
      </c>
      <c r="AY720">
        <v>1</v>
      </c>
      <c r="AZ720">
        <v>0</v>
      </c>
      <c r="BA720">
        <v>718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Y720*Source!I335</f>
        <v>7.000000000000001E-4</v>
      </c>
      <c r="CY720">
        <f>AB720</f>
        <v>566.78</v>
      </c>
      <c r="CZ720">
        <f>AF720</f>
        <v>86.4</v>
      </c>
      <c r="DA720">
        <f>AJ720</f>
        <v>6.56</v>
      </c>
      <c r="DB720">
        <f>ROUND((ROUND(AT720*CZ720,2)*1.25),2)</f>
        <v>15.13</v>
      </c>
      <c r="DC720">
        <f>ROUND((ROUND(AT720*AG720,2)*1.25),2)</f>
        <v>2.36</v>
      </c>
    </row>
    <row r="721" spans="1:107" x14ac:dyDescent="0.2">
      <c r="A721">
        <f>ROW(Source!A335)</f>
        <v>335</v>
      </c>
      <c r="B721">
        <v>16697019</v>
      </c>
      <c r="C721">
        <v>16698252</v>
      </c>
      <c r="D721">
        <v>15247680</v>
      </c>
      <c r="E721">
        <v>1</v>
      </c>
      <c r="F721">
        <v>1</v>
      </c>
      <c r="G721">
        <v>1</v>
      </c>
      <c r="H721">
        <v>2</v>
      </c>
      <c r="I721" t="s">
        <v>1050</v>
      </c>
      <c r="J721" t="s">
        <v>1051</v>
      </c>
      <c r="K721" t="s">
        <v>1052</v>
      </c>
      <c r="L721">
        <v>1368</v>
      </c>
      <c r="N721">
        <v>1011</v>
      </c>
      <c r="O721" t="s">
        <v>1014</v>
      </c>
      <c r="P721" t="s">
        <v>1014</v>
      </c>
      <c r="Q721">
        <v>1</v>
      </c>
      <c r="W721">
        <v>0</v>
      </c>
      <c r="X721">
        <v>-1718674368</v>
      </c>
      <c r="Y721">
        <v>8.7500000000000008E-2</v>
      </c>
      <c r="AA721">
        <v>0</v>
      </c>
      <c r="AB721">
        <v>734.65</v>
      </c>
      <c r="AC721">
        <v>13.5</v>
      </c>
      <c r="AD721">
        <v>0</v>
      </c>
      <c r="AE721">
        <v>0</v>
      </c>
      <c r="AF721">
        <v>111.99</v>
      </c>
      <c r="AG721">
        <v>13.5</v>
      </c>
      <c r="AH721">
        <v>0</v>
      </c>
      <c r="AI721">
        <v>1</v>
      </c>
      <c r="AJ721">
        <v>6.56</v>
      </c>
      <c r="AK721">
        <v>1</v>
      </c>
      <c r="AL721">
        <v>1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6</v>
      </c>
      <c r="AT721">
        <v>7.0000000000000007E-2</v>
      </c>
      <c r="AU721" t="s">
        <v>38</v>
      </c>
      <c r="AV721">
        <v>0</v>
      </c>
      <c r="AW721">
        <v>2</v>
      </c>
      <c r="AX721">
        <v>16698267</v>
      </c>
      <c r="AY721">
        <v>1</v>
      </c>
      <c r="AZ721">
        <v>0</v>
      </c>
      <c r="BA721">
        <v>719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Y721*Source!I335</f>
        <v>3.5000000000000005E-4</v>
      </c>
      <c r="CY721">
        <f>AB721</f>
        <v>734.65</v>
      </c>
      <c r="CZ721">
        <f>AF721</f>
        <v>111.99</v>
      </c>
      <c r="DA721">
        <f>AJ721</f>
        <v>6.56</v>
      </c>
      <c r="DB721">
        <f>ROUND((ROUND(AT721*CZ721,2)*1.25),2)</f>
        <v>9.8000000000000007</v>
      </c>
      <c r="DC721">
        <f>ROUND((ROUND(AT721*AG721,2)*1.25),2)</f>
        <v>1.19</v>
      </c>
    </row>
    <row r="722" spans="1:107" x14ac:dyDescent="0.2">
      <c r="A722">
        <f>ROW(Source!A335)</f>
        <v>335</v>
      </c>
      <c r="B722">
        <v>16697019</v>
      </c>
      <c r="C722">
        <v>16698252</v>
      </c>
      <c r="D722">
        <v>15249073</v>
      </c>
      <c r="E722">
        <v>1</v>
      </c>
      <c r="F722">
        <v>1</v>
      </c>
      <c r="G722">
        <v>1</v>
      </c>
      <c r="H722">
        <v>2</v>
      </c>
      <c r="I722" t="s">
        <v>1033</v>
      </c>
      <c r="J722" t="s">
        <v>1034</v>
      </c>
      <c r="K722" t="s">
        <v>1035</v>
      </c>
      <c r="L722">
        <v>1368</v>
      </c>
      <c r="N722">
        <v>1011</v>
      </c>
      <c r="O722" t="s">
        <v>1014</v>
      </c>
      <c r="P722" t="s">
        <v>1014</v>
      </c>
      <c r="Q722">
        <v>1</v>
      </c>
      <c r="W722">
        <v>0</v>
      </c>
      <c r="X722">
        <v>1372534845</v>
      </c>
      <c r="Y722">
        <v>0.97500000000000009</v>
      </c>
      <c r="AA722">
        <v>0</v>
      </c>
      <c r="AB722">
        <v>431.06</v>
      </c>
      <c r="AC722">
        <v>11.6</v>
      </c>
      <c r="AD722">
        <v>0</v>
      </c>
      <c r="AE722">
        <v>0</v>
      </c>
      <c r="AF722">
        <v>65.709999999999994</v>
      </c>
      <c r="AG722">
        <v>11.6</v>
      </c>
      <c r="AH722">
        <v>0</v>
      </c>
      <c r="AI722">
        <v>1</v>
      </c>
      <c r="AJ722">
        <v>6.56</v>
      </c>
      <c r="AK722">
        <v>1</v>
      </c>
      <c r="AL722">
        <v>1</v>
      </c>
      <c r="AN722">
        <v>0</v>
      </c>
      <c r="AO722">
        <v>1</v>
      </c>
      <c r="AP722">
        <v>1</v>
      </c>
      <c r="AQ722">
        <v>0</v>
      </c>
      <c r="AR722">
        <v>0</v>
      </c>
      <c r="AS722" t="s">
        <v>6</v>
      </c>
      <c r="AT722">
        <v>0.78</v>
      </c>
      <c r="AU722" t="s">
        <v>38</v>
      </c>
      <c r="AV722">
        <v>0</v>
      </c>
      <c r="AW722">
        <v>2</v>
      </c>
      <c r="AX722">
        <v>16698268</v>
      </c>
      <c r="AY722">
        <v>1</v>
      </c>
      <c r="AZ722">
        <v>0</v>
      </c>
      <c r="BA722">
        <v>720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Y722*Source!I335</f>
        <v>3.9000000000000003E-3</v>
      </c>
      <c r="CY722">
        <f>AB722</f>
        <v>431.06</v>
      </c>
      <c r="CZ722">
        <f>AF722</f>
        <v>65.709999999999994</v>
      </c>
      <c r="DA722">
        <f>AJ722</f>
        <v>6.56</v>
      </c>
      <c r="DB722">
        <f>ROUND((ROUND(AT722*CZ722,2)*1.25),2)</f>
        <v>64.06</v>
      </c>
      <c r="DC722">
        <f>ROUND((ROUND(AT722*AG722,2)*1.25),2)</f>
        <v>11.31</v>
      </c>
    </row>
    <row r="723" spans="1:107" x14ac:dyDescent="0.2">
      <c r="A723">
        <f>ROW(Source!A335)</f>
        <v>335</v>
      </c>
      <c r="B723">
        <v>16697019</v>
      </c>
      <c r="C723">
        <v>16698252</v>
      </c>
      <c r="D723">
        <v>15249291</v>
      </c>
      <c r="E723">
        <v>1</v>
      </c>
      <c r="F723">
        <v>1</v>
      </c>
      <c r="G723">
        <v>1</v>
      </c>
      <c r="H723">
        <v>2</v>
      </c>
      <c r="I723" t="s">
        <v>1239</v>
      </c>
      <c r="J723" t="s">
        <v>1240</v>
      </c>
      <c r="K723" t="s">
        <v>1241</v>
      </c>
      <c r="L723">
        <v>1368</v>
      </c>
      <c r="N723">
        <v>1011</v>
      </c>
      <c r="O723" t="s">
        <v>1014</v>
      </c>
      <c r="P723" t="s">
        <v>1014</v>
      </c>
      <c r="Q723">
        <v>1</v>
      </c>
      <c r="W723">
        <v>0</v>
      </c>
      <c r="X723">
        <v>917635847</v>
      </c>
      <c r="Y723">
        <v>15.375</v>
      </c>
      <c r="AA723">
        <v>0</v>
      </c>
      <c r="AB723">
        <v>656.66</v>
      </c>
      <c r="AC723">
        <v>13.5</v>
      </c>
      <c r="AD723">
        <v>0</v>
      </c>
      <c r="AE723">
        <v>0</v>
      </c>
      <c r="AF723">
        <v>100.1</v>
      </c>
      <c r="AG723">
        <v>13.5</v>
      </c>
      <c r="AH723">
        <v>0</v>
      </c>
      <c r="AI723">
        <v>1</v>
      </c>
      <c r="AJ723">
        <v>6.56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6</v>
      </c>
      <c r="AT723">
        <v>12.3</v>
      </c>
      <c r="AU723" t="s">
        <v>38</v>
      </c>
      <c r="AV723">
        <v>0</v>
      </c>
      <c r="AW723">
        <v>2</v>
      </c>
      <c r="AX723">
        <v>16698269</v>
      </c>
      <c r="AY723">
        <v>1</v>
      </c>
      <c r="AZ723">
        <v>0</v>
      </c>
      <c r="BA723">
        <v>721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Y723*Source!I335</f>
        <v>6.1499999999999999E-2</v>
      </c>
      <c r="CY723">
        <f>AB723</f>
        <v>656.66</v>
      </c>
      <c r="CZ723">
        <f>AF723</f>
        <v>100.1</v>
      </c>
      <c r="DA723">
        <f>AJ723</f>
        <v>6.56</v>
      </c>
      <c r="DB723">
        <f>ROUND((ROUND(AT723*CZ723,2)*1.25),2)</f>
        <v>1539.04</v>
      </c>
      <c r="DC723">
        <f>ROUND((ROUND(AT723*AG723,2)*1.25),2)</f>
        <v>207.56</v>
      </c>
    </row>
    <row r="724" spans="1:107" x14ac:dyDescent="0.2">
      <c r="A724">
        <f>ROW(Source!A335)</f>
        <v>335</v>
      </c>
      <c r="B724">
        <v>16697019</v>
      </c>
      <c r="C724">
        <v>16698252</v>
      </c>
      <c r="D724">
        <v>15167286</v>
      </c>
      <c r="E724">
        <v>1</v>
      </c>
      <c r="F724">
        <v>1</v>
      </c>
      <c r="G724">
        <v>1</v>
      </c>
      <c r="H724">
        <v>3</v>
      </c>
      <c r="I724" t="s">
        <v>1116</v>
      </c>
      <c r="J724" t="s">
        <v>1117</v>
      </c>
      <c r="K724" t="s">
        <v>1118</v>
      </c>
      <c r="L724">
        <v>1339</v>
      </c>
      <c r="N724">
        <v>1007</v>
      </c>
      <c r="O724" t="s">
        <v>249</v>
      </c>
      <c r="P724" t="s">
        <v>249</v>
      </c>
      <c r="Q724">
        <v>1</v>
      </c>
      <c r="W724">
        <v>0</v>
      </c>
      <c r="X724">
        <v>-1660354250</v>
      </c>
      <c r="Y724">
        <v>30.14</v>
      </c>
      <c r="AA724">
        <v>16.010000000000002</v>
      </c>
      <c r="AB724">
        <v>0</v>
      </c>
      <c r="AC724">
        <v>0</v>
      </c>
      <c r="AD724">
        <v>0</v>
      </c>
      <c r="AE724">
        <v>2.44</v>
      </c>
      <c r="AF724">
        <v>0</v>
      </c>
      <c r="AG724">
        <v>0</v>
      </c>
      <c r="AH724">
        <v>0</v>
      </c>
      <c r="AI724">
        <v>6.56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30.14</v>
      </c>
      <c r="AU724" t="s">
        <v>6</v>
      </c>
      <c r="AV724">
        <v>0</v>
      </c>
      <c r="AW724">
        <v>2</v>
      </c>
      <c r="AX724">
        <v>16698270</v>
      </c>
      <c r="AY724">
        <v>1</v>
      </c>
      <c r="AZ724">
        <v>0</v>
      </c>
      <c r="BA724">
        <v>722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Y724*Source!I335</f>
        <v>0.12056</v>
      </c>
      <c r="CY724">
        <f>AA724</f>
        <v>16.010000000000002</v>
      </c>
      <c r="CZ724">
        <f>AE724</f>
        <v>2.44</v>
      </c>
      <c r="DA724">
        <f>AI724</f>
        <v>6.56</v>
      </c>
      <c r="DB724">
        <f t="shared" ref="DB724:DB740" si="102">ROUND(ROUND(AT724*CZ724,2),2)</f>
        <v>73.540000000000006</v>
      </c>
      <c r="DC724">
        <f t="shared" ref="DC724:DC740" si="103">ROUND(ROUND(AT724*AG724,2),2)</f>
        <v>0</v>
      </c>
    </row>
    <row r="725" spans="1:107" x14ac:dyDescent="0.2">
      <c r="A725">
        <f>ROW(Source!A335)</f>
        <v>335</v>
      </c>
      <c r="B725">
        <v>16697019</v>
      </c>
      <c r="C725">
        <v>16698252</v>
      </c>
      <c r="D725">
        <v>15167787</v>
      </c>
      <c r="E725">
        <v>1</v>
      </c>
      <c r="F725">
        <v>1</v>
      </c>
      <c r="G725">
        <v>1</v>
      </c>
      <c r="H725">
        <v>3</v>
      </c>
      <c r="I725" t="s">
        <v>1242</v>
      </c>
      <c r="J725" t="s">
        <v>1243</v>
      </c>
      <c r="K725" t="s">
        <v>1244</v>
      </c>
      <c r="L725">
        <v>1356</v>
      </c>
      <c r="N725">
        <v>1010</v>
      </c>
      <c r="O725" t="s">
        <v>268</v>
      </c>
      <c r="P725" t="s">
        <v>268</v>
      </c>
      <c r="Q725">
        <v>1000</v>
      </c>
      <c r="W725">
        <v>0</v>
      </c>
      <c r="X725">
        <v>72387144</v>
      </c>
      <c r="Y725">
        <v>3.2000000000000001E-2</v>
      </c>
      <c r="AA725">
        <v>1664.93</v>
      </c>
      <c r="AB725">
        <v>0</v>
      </c>
      <c r="AC725">
        <v>0</v>
      </c>
      <c r="AD725">
        <v>0</v>
      </c>
      <c r="AE725">
        <v>253.8</v>
      </c>
      <c r="AF725">
        <v>0</v>
      </c>
      <c r="AG725">
        <v>0</v>
      </c>
      <c r="AH725">
        <v>0</v>
      </c>
      <c r="AI725">
        <v>6.56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3.2000000000000001E-2</v>
      </c>
      <c r="AU725" t="s">
        <v>6</v>
      </c>
      <c r="AV725">
        <v>0</v>
      </c>
      <c r="AW725">
        <v>2</v>
      </c>
      <c r="AX725">
        <v>16698271</v>
      </c>
      <c r="AY725">
        <v>1</v>
      </c>
      <c r="AZ725">
        <v>0</v>
      </c>
      <c r="BA725">
        <v>723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Y725*Source!I335</f>
        <v>1.2799999999999999E-4</v>
      </c>
      <c r="CY725">
        <f>AA725</f>
        <v>1664.93</v>
      </c>
      <c r="CZ725">
        <f>AE725</f>
        <v>253.8</v>
      </c>
      <c r="DA725">
        <f>AI725</f>
        <v>6.56</v>
      </c>
      <c r="DB725">
        <f t="shared" si="102"/>
        <v>8.1199999999999992</v>
      </c>
      <c r="DC725">
        <f t="shared" si="103"/>
        <v>0</v>
      </c>
    </row>
    <row r="726" spans="1:107" x14ac:dyDescent="0.2">
      <c r="A726">
        <f>ROW(Source!A335)</f>
        <v>335</v>
      </c>
      <c r="B726">
        <v>16697019</v>
      </c>
      <c r="C726">
        <v>16698252</v>
      </c>
      <c r="D726">
        <v>15170090</v>
      </c>
      <c r="E726">
        <v>1</v>
      </c>
      <c r="F726">
        <v>1</v>
      </c>
      <c r="G726">
        <v>1</v>
      </c>
      <c r="H726">
        <v>3</v>
      </c>
      <c r="I726" t="s">
        <v>1245</v>
      </c>
      <c r="J726" t="s">
        <v>1246</v>
      </c>
      <c r="K726" t="s">
        <v>1247</v>
      </c>
      <c r="L726">
        <v>1348</v>
      </c>
      <c r="N726">
        <v>1009</v>
      </c>
      <c r="O726" t="s">
        <v>26</v>
      </c>
      <c r="P726" t="s">
        <v>26</v>
      </c>
      <c r="Q726">
        <v>1000</v>
      </c>
      <c r="W726">
        <v>0</v>
      </c>
      <c r="X726">
        <v>-735561281</v>
      </c>
      <c r="Y726">
        <v>2.7E-4</v>
      </c>
      <c r="AA726">
        <v>147980.48000000001</v>
      </c>
      <c r="AB726">
        <v>0</v>
      </c>
      <c r="AC726">
        <v>0</v>
      </c>
      <c r="AD726">
        <v>0</v>
      </c>
      <c r="AE726">
        <v>22558</v>
      </c>
      <c r="AF726">
        <v>0</v>
      </c>
      <c r="AG726">
        <v>0</v>
      </c>
      <c r="AH726">
        <v>0</v>
      </c>
      <c r="AI726">
        <v>6.56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2.7E-4</v>
      </c>
      <c r="AU726" t="s">
        <v>6</v>
      </c>
      <c r="AV726">
        <v>0</v>
      </c>
      <c r="AW726">
        <v>2</v>
      </c>
      <c r="AX726">
        <v>16698272</v>
      </c>
      <c r="AY726">
        <v>1</v>
      </c>
      <c r="AZ726">
        <v>0</v>
      </c>
      <c r="BA726">
        <v>724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Y726*Source!I335</f>
        <v>1.08E-6</v>
      </c>
      <c r="CY726">
        <f>AA726</f>
        <v>147980.48000000001</v>
      </c>
      <c r="CZ726">
        <f>AE726</f>
        <v>22558</v>
      </c>
      <c r="DA726">
        <f>AI726</f>
        <v>6.56</v>
      </c>
      <c r="DB726">
        <f t="shared" si="102"/>
        <v>6.09</v>
      </c>
      <c r="DC726">
        <f t="shared" si="103"/>
        <v>0</v>
      </c>
    </row>
    <row r="727" spans="1:107" x14ac:dyDescent="0.2">
      <c r="A727">
        <f>ROW(Source!A335)</f>
        <v>335</v>
      </c>
      <c r="B727">
        <v>16697019</v>
      </c>
      <c r="C727">
        <v>16698252</v>
      </c>
      <c r="D727">
        <v>15172018</v>
      </c>
      <c r="E727">
        <v>1</v>
      </c>
      <c r="F727">
        <v>1</v>
      </c>
      <c r="G727">
        <v>1</v>
      </c>
      <c r="H727">
        <v>3</v>
      </c>
      <c r="I727" t="s">
        <v>1248</v>
      </c>
      <c r="J727" t="s">
        <v>1249</v>
      </c>
      <c r="K727" t="s">
        <v>1250</v>
      </c>
      <c r="L727">
        <v>1346</v>
      </c>
      <c r="N727">
        <v>1009</v>
      </c>
      <c r="O727" t="s">
        <v>279</v>
      </c>
      <c r="P727" t="s">
        <v>279</v>
      </c>
      <c r="Q727">
        <v>1</v>
      </c>
      <c r="W727">
        <v>0</v>
      </c>
      <c r="X727">
        <v>450790165</v>
      </c>
      <c r="Y727">
        <v>0.10100000000000001</v>
      </c>
      <c r="AA727">
        <v>14.1</v>
      </c>
      <c r="AB727">
        <v>0</v>
      </c>
      <c r="AC727">
        <v>0</v>
      </c>
      <c r="AD727">
        <v>0</v>
      </c>
      <c r="AE727">
        <v>2.15</v>
      </c>
      <c r="AF727">
        <v>0</v>
      </c>
      <c r="AG727">
        <v>0</v>
      </c>
      <c r="AH727">
        <v>0</v>
      </c>
      <c r="AI727">
        <v>6.56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0.10100000000000001</v>
      </c>
      <c r="AU727" t="s">
        <v>6</v>
      </c>
      <c r="AV727">
        <v>0</v>
      </c>
      <c r="AW727">
        <v>2</v>
      </c>
      <c r="AX727">
        <v>16698273</v>
      </c>
      <c r="AY727">
        <v>1</v>
      </c>
      <c r="AZ727">
        <v>0</v>
      </c>
      <c r="BA727">
        <v>725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Y727*Source!I335</f>
        <v>4.0400000000000001E-4</v>
      </c>
      <c r="CY727">
        <f>AA727</f>
        <v>14.1</v>
      </c>
      <c r="CZ727">
        <f>AE727</f>
        <v>2.15</v>
      </c>
      <c r="DA727">
        <f>AI727</f>
        <v>6.56</v>
      </c>
      <c r="DB727">
        <f t="shared" si="102"/>
        <v>0.22</v>
      </c>
      <c r="DC727">
        <f t="shared" si="103"/>
        <v>0</v>
      </c>
    </row>
    <row r="728" spans="1:107" x14ac:dyDescent="0.2">
      <c r="A728">
        <f>ROW(Source!A335)</f>
        <v>335</v>
      </c>
      <c r="B728">
        <v>16697019</v>
      </c>
      <c r="C728">
        <v>16698252</v>
      </c>
      <c r="D728">
        <v>15233725</v>
      </c>
      <c r="E728">
        <v>1</v>
      </c>
      <c r="F728">
        <v>1</v>
      </c>
      <c r="G728">
        <v>1</v>
      </c>
      <c r="H728">
        <v>3</v>
      </c>
      <c r="I728" t="s">
        <v>566</v>
      </c>
      <c r="J728" t="s">
        <v>568</v>
      </c>
      <c r="K728" t="s">
        <v>567</v>
      </c>
      <c r="L728">
        <v>1301</v>
      </c>
      <c r="N728">
        <v>1003</v>
      </c>
      <c r="O728" t="s">
        <v>363</v>
      </c>
      <c r="P728" t="s">
        <v>363</v>
      </c>
      <c r="Q728">
        <v>1</v>
      </c>
      <c r="W728">
        <v>0</v>
      </c>
      <c r="X728">
        <v>1221759298</v>
      </c>
      <c r="Y728">
        <v>100</v>
      </c>
      <c r="AA728">
        <v>292.83999999999997</v>
      </c>
      <c r="AB728">
        <v>0</v>
      </c>
      <c r="AC728">
        <v>0</v>
      </c>
      <c r="AD728">
        <v>0</v>
      </c>
      <c r="AE728">
        <v>44.64</v>
      </c>
      <c r="AF728">
        <v>0</v>
      </c>
      <c r="AG728">
        <v>0</v>
      </c>
      <c r="AH728">
        <v>0</v>
      </c>
      <c r="AI728">
        <v>6.56</v>
      </c>
      <c r="AJ728">
        <v>1</v>
      </c>
      <c r="AK728">
        <v>1</v>
      </c>
      <c r="AL728">
        <v>1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6</v>
      </c>
      <c r="AT728">
        <v>100</v>
      </c>
      <c r="AU728" t="s">
        <v>6</v>
      </c>
      <c r="AV728">
        <v>0</v>
      </c>
      <c r="AW728">
        <v>1</v>
      </c>
      <c r="AX728">
        <v>-1</v>
      </c>
      <c r="AY728">
        <v>0</v>
      </c>
      <c r="AZ728">
        <v>0</v>
      </c>
      <c r="BA728" t="s">
        <v>6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Y728*Source!I335</f>
        <v>0.4</v>
      </c>
      <c r="CY728">
        <f>AA728</f>
        <v>292.83999999999997</v>
      </c>
      <c r="CZ728">
        <f>AE728</f>
        <v>44.64</v>
      </c>
      <c r="DA728">
        <f>AI728</f>
        <v>6.56</v>
      </c>
      <c r="DB728">
        <f t="shared" si="102"/>
        <v>4464</v>
      </c>
      <c r="DC728">
        <f t="shared" si="103"/>
        <v>0</v>
      </c>
    </row>
    <row r="729" spans="1:107" x14ac:dyDescent="0.2">
      <c r="A729">
        <f>ROW(Source!A338)</f>
        <v>338</v>
      </c>
      <c r="B729">
        <v>16697018</v>
      </c>
      <c r="C729">
        <v>16698280</v>
      </c>
      <c r="D729">
        <v>15430767</v>
      </c>
      <c r="E729">
        <v>1</v>
      </c>
      <c r="F729">
        <v>1</v>
      </c>
      <c r="G729">
        <v>1</v>
      </c>
      <c r="H729">
        <v>1</v>
      </c>
      <c r="I729" t="s">
        <v>1008</v>
      </c>
      <c r="J729" t="s">
        <v>6</v>
      </c>
      <c r="K729" t="s">
        <v>1009</v>
      </c>
      <c r="L729">
        <v>1191</v>
      </c>
      <c r="N729">
        <v>1013</v>
      </c>
      <c r="O729" t="s">
        <v>1010</v>
      </c>
      <c r="P729" t="s">
        <v>1010</v>
      </c>
      <c r="Q729">
        <v>1</v>
      </c>
      <c r="W729">
        <v>0</v>
      </c>
      <c r="X729">
        <v>-400197608</v>
      </c>
      <c r="Y729">
        <v>78.66</v>
      </c>
      <c r="AA729">
        <v>0</v>
      </c>
      <c r="AB729">
        <v>0</v>
      </c>
      <c r="AC729">
        <v>0</v>
      </c>
      <c r="AD729">
        <v>8.5299999999999994</v>
      </c>
      <c r="AE729">
        <v>0</v>
      </c>
      <c r="AF729">
        <v>0</v>
      </c>
      <c r="AG729">
        <v>0</v>
      </c>
      <c r="AH729">
        <v>8.5299999999999994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78.66</v>
      </c>
      <c r="AU729" t="s">
        <v>6</v>
      </c>
      <c r="AV729">
        <v>1</v>
      </c>
      <c r="AW729">
        <v>2</v>
      </c>
      <c r="AX729">
        <v>16698287</v>
      </c>
      <c r="AY729">
        <v>1</v>
      </c>
      <c r="AZ729">
        <v>0</v>
      </c>
      <c r="BA729">
        <v>731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Y729*Source!I338</f>
        <v>1.5731999999999999</v>
      </c>
      <c r="CY729">
        <f>AD729</f>
        <v>8.5299999999999994</v>
      </c>
      <c r="CZ729">
        <f>AH729</f>
        <v>8.5299999999999994</v>
      </c>
      <c r="DA729">
        <f>AL729</f>
        <v>1</v>
      </c>
      <c r="DB729">
        <f t="shared" si="102"/>
        <v>670.97</v>
      </c>
      <c r="DC729">
        <f t="shared" si="103"/>
        <v>0</v>
      </c>
    </row>
    <row r="730" spans="1:107" x14ac:dyDescent="0.2">
      <c r="A730">
        <f>ROW(Source!A338)</f>
        <v>338</v>
      </c>
      <c r="B730">
        <v>16697018</v>
      </c>
      <c r="C730">
        <v>16698280</v>
      </c>
      <c r="D730">
        <v>15430395</v>
      </c>
      <c r="E730">
        <v>1</v>
      </c>
      <c r="F730">
        <v>1</v>
      </c>
      <c r="G730">
        <v>1</v>
      </c>
      <c r="H730">
        <v>1</v>
      </c>
      <c r="I730" t="s">
        <v>1020</v>
      </c>
      <c r="J730" t="s">
        <v>6</v>
      </c>
      <c r="K730" t="s">
        <v>1021</v>
      </c>
      <c r="L730">
        <v>1191</v>
      </c>
      <c r="N730">
        <v>1013</v>
      </c>
      <c r="O730" t="s">
        <v>1010</v>
      </c>
      <c r="P730" t="s">
        <v>1010</v>
      </c>
      <c r="Q730">
        <v>1</v>
      </c>
      <c r="W730">
        <v>0</v>
      </c>
      <c r="X730">
        <v>-1417349443</v>
      </c>
      <c r="Y730">
        <v>0.05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0.05</v>
      </c>
      <c r="AU730" t="s">
        <v>6</v>
      </c>
      <c r="AV730">
        <v>2</v>
      </c>
      <c r="AW730">
        <v>2</v>
      </c>
      <c r="AX730">
        <v>16698288</v>
      </c>
      <c r="AY730">
        <v>1</v>
      </c>
      <c r="AZ730">
        <v>0</v>
      </c>
      <c r="BA730">
        <v>732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Y730*Source!I338</f>
        <v>1E-3</v>
      </c>
      <c r="CY730">
        <f>AD730</f>
        <v>0</v>
      </c>
      <c r="CZ730">
        <f>AH730</f>
        <v>0</v>
      </c>
      <c r="DA730">
        <f>AL730</f>
        <v>1</v>
      </c>
      <c r="DB730">
        <f t="shared" si="102"/>
        <v>0</v>
      </c>
      <c r="DC730">
        <f t="shared" si="103"/>
        <v>0</v>
      </c>
    </row>
    <row r="731" spans="1:107" x14ac:dyDescent="0.2">
      <c r="A731">
        <f>ROW(Source!A338)</f>
        <v>338</v>
      </c>
      <c r="B731">
        <v>16697018</v>
      </c>
      <c r="C731">
        <v>16698280</v>
      </c>
      <c r="D731">
        <v>15247974</v>
      </c>
      <c r="E731">
        <v>1</v>
      </c>
      <c r="F731">
        <v>1</v>
      </c>
      <c r="G731">
        <v>1</v>
      </c>
      <c r="H731">
        <v>2</v>
      </c>
      <c r="I731" t="s">
        <v>1022</v>
      </c>
      <c r="J731" t="s">
        <v>1023</v>
      </c>
      <c r="K731" t="s">
        <v>1024</v>
      </c>
      <c r="L731">
        <v>1368</v>
      </c>
      <c r="N731">
        <v>1011</v>
      </c>
      <c r="O731" t="s">
        <v>1014</v>
      </c>
      <c r="P731" t="s">
        <v>1014</v>
      </c>
      <c r="Q731">
        <v>1</v>
      </c>
      <c r="W731">
        <v>0</v>
      </c>
      <c r="X731">
        <v>1188625873</v>
      </c>
      <c r="Y731">
        <v>0.05</v>
      </c>
      <c r="AA731">
        <v>0</v>
      </c>
      <c r="AB731">
        <v>31.26</v>
      </c>
      <c r="AC731">
        <v>13.5</v>
      </c>
      <c r="AD731">
        <v>0</v>
      </c>
      <c r="AE731">
        <v>0</v>
      </c>
      <c r="AF731">
        <v>31.26</v>
      </c>
      <c r="AG731">
        <v>13.5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0.05</v>
      </c>
      <c r="AU731" t="s">
        <v>6</v>
      </c>
      <c r="AV731">
        <v>0</v>
      </c>
      <c r="AW731">
        <v>2</v>
      </c>
      <c r="AX731">
        <v>16698289</v>
      </c>
      <c r="AY731">
        <v>1</v>
      </c>
      <c r="AZ731">
        <v>0</v>
      </c>
      <c r="BA731">
        <v>733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Y731*Source!I338</f>
        <v>1E-3</v>
      </c>
      <c r="CY731">
        <f>AB731</f>
        <v>31.26</v>
      </c>
      <c r="CZ731">
        <f>AF731</f>
        <v>31.26</v>
      </c>
      <c r="DA731">
        <f>AJ731</f>
        <v>1</v>
      </c>
      <c r="DB731">
        <f t="shared" si="102"/>
        <v>1.56</v>
      </c>
      <c r="DC731">
        <f t="shared" si="103"/>
        <v>0.68</v>
      </c>
    </row>
    <row r="732" spans="1:107" x14ac:dyDescent="0.2">
      <c r="A732">
        <f>ROW(Source!A338)</f>
        <v>338</v>
      </c>
      <c r="B732">
        <v>16697018</v>
      </c>
      <c r="C732">
        <v>16698280</v>
      </c>
      <c r="D732">
        <v>15170043</v>
      </c>
      <c r="E732">
        <v>1</v>
      </c>
      <c r="F732">
        <v>1</v>
      </c>
      <c r="G732">
        <v>1</v>
      </c>
      <c r="H732">
        <v>3</v>
      </c>
      <c r="I732" t="s">
        <v>1251</v>
      </c>
      <c r="J732" t="s">
        <v>1252</v>
      </c>
      <c r="K732" t="s">
        <v>1253</v>
      </c>
      <c r="L732">
        <v>1348</v>
      </c>
      <c r="N732">
        <v>1009</v>
      </c>
      <c r="O732" t="s">
        <v>26</v>
      </c>
      <c r="P732" t="s">
        <v>26</v>
      </c>
      <c r="Q732">
        <v>1000</v>
      </c>
      <c r="W732">
        <v>0</v>
      </c>
      <c r="X732">
        <v>888381482</v>
      </c>
      <c r="Y732">
        <v>5.0000000000000001E-4</v>
      </c>
      <c r="AA732">
        <v>8475</v>
      </c>
      <c r="AB732">
        <v>0</v>
      </c>
      <c r="AC732">
        <v>0</v>
      </c>
      <c r="AD732">
        <v>0</v>
      </c>
      <c r="AE732">
        <v>8475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5.0000000000000001E-4</v>
      </c>
      <c r="AU732" t="s">
        <v>6</v>
      </c>
      <c r="AV732">
        <v>0</v>
      </c>
      <c r="AW732">
        <v>2</v>
      </c>
      <c r="AX732">
        <v>16698290</v>
      </c>
      <c r="AY732">
        <v>1</v>
      </c>
      <c r="AZ732">
        <v>0</v>
      </c>
      <c r="BA732">
        <v>734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Y732*Source!I338</f>
        <v>1.0000000000000001E-5</v>
      </c>
      <c r="CY732">
        <f>AA732</f>
        <v>8475</v>
      </c>
      <c r="CZ732">
        <f>AE732</f>
        <v>8475</v>
      </c>
      <c r="DA732">
        <f>AI732</f>
        <v>1</v>
      </c>
      <c r="DB732">
        <f t="shared" si="102"/>
        <v>4.24</v>
      </c>
      <c r="DC732">
        <f t="shared" si="103"/>
        <v>0</v>
      </c>
    </row>
    <row r="733" spans="1:107" x14ac:dyDescent="0.2">
      <c r="A733">
        <f>ROW(Source!A338)</f>
        <v>338</v>
      </c>
      <c r="B733">
        <v>16697018</v>
      </c>
      <c r="C733">
        <v>16698280</v>
      </c>
      <c r="D733">
        <v>15172587</v>
      </c>
      <c r="E733">
        <v>1</v>
      </c>
      <c r="F733">
        <v>1</v>
      </c>
      <c r="G733">
        <v>1</v>
      </c>
      <c r="H733">
        <v>3</v>
      </c>
      <c r="I733" t="s">
        <v>574</v>
      </c>
      <c r="J733" t="s">
        <v>576</v>
      </c>
      <c r="K733" t="s">
        <v>575</v>
      </c>
      <c r="L733">
        <v>1339</v>
      </c>
      <c r="N733">
        <v>1007</v>
      </c>
      <c r="O733" t="s">
        <v>249</v>
      </c>
      <c r="P733" t="s">
        <v>249</v>
      </c>
      <c r="Q733">
        <v>1</v>
      </c>
      <c r="W733">
        <v>0</v>
      </c>
      <c r="X733">
        <v>628368960</v>
      </c>
      <c r="Y733">
        <v>0.2</v>
      </c>
      <c r="AA733">
        <v>560</v>
      </c>
      <c r="AB733">
        <v>0</v>
      </c>
      <c r="AC733">
        <v>0</v>
      </c>
      <c r="AD733">
        <v>0</v>
      </c>
      <c r="AE733">
        <v>560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6</v>
      </c>
      <c r="AT733">
        <v>0.2</v>
      </c>
      <c r="AU733" t="s">
        <v>6</v>
      </c>
      <c r="AV733">
        <v>0</v>
      </c>
      <c r="AW733">
        <v>1</v>
      </c>
      <c r="AX733">
        <v>-1</v>
      </c>
      <c r="AY733">
        <v>0</v>
      </c>
      <c r="AZ733">
        <v>0</v>
      </c>
      <c r="BA733" t="s">
        <v>6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Y733*Source!I338</f>
        <v>4.0000000000000001E-3</v>
      </c>
      <c r="CY733">
        <f>AA733</f>
        <v>560</v>
      </c>
      <c r="CZ733">
        <f>AE733</f>
        <v>560</v>
      </c>
      <c r="DA733">
        <f>AI733</f>
        <v>1</v>
      </c>
      <c r="DB733">
        <f t="shared" si="102"/>
        <v>112</v>
      </c>
      <c r="DC733">
        <f t="shared" si="103"/>
        <v>0</v>
      </c>
    </row>
    <row r="734" spans="1:107" x14ac:dyDescent="0.2">
      <c r="A734">
        <f>ROW(Source!A338)</f>
        <v>338</v>
      </c>
      <c r="B734">
        <v>16697018</v>
      </c>
      <c r="C734">
        <v>16698280</v>
      </c>
      <c r="D734">
        <v>15196011</v>
      </c>
      <c r="E734">
        <v>1</v>
      </c>
      <c r="F734">
        <v>1</v>
      </c>
      <c r="G734">
        <v>1</v>
      </c>
      <c r="H734">
        <v>3</v>
      </c>
      <c r="I734" t="s">
        <v>1254</v>
      </c>
      <c r="J734" t="s">
        <v>1255</v>
      </c>
      <c r="K734" t="s">
        <v>1256</v>
      </c>
      <c r="L734">
        <v>1339</v>
      </c>
      <c r="N734">
        <v>1007</v>
      </c>
      <c r="O734" t="s">
        <v>249</v>
      </c>
      <c r="P734" t="s">
        <v>249</v>
      </c>
      <c r="Q734">
        <v>1</v>
      </c>
      <c r="W734">
        <v>0</v>
      </c>
      <c r="X734">
        <v>-2001482958</v>
      </c>
      <c r="Y734">
        <v>0.2</v>
      </c>
      <c r="AA734">
        <v>1430</v>
      </c>
      <c r="AB734">
        <v>0</v>
      </c>
      <c r="AC734">
        <v>0</v>
      </c>
      <c r="AD734">
        <v>0</v>
      </c>
      <c r="AE734">
        <v>1430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0.2</v>
      </c>
      <c r="AU734" t="s">
        <v>6</v>
      </c>
      <c r="AV734">
        <v>0</v>
      </c>
      <c r="AW734">
        <v>2</v>
      </c>
      <c r="AX734">
        <v>16698292</v>
      </c>
      <c r="AY734">
        <v>1</v>
      </c>
      <c r="AZ734">
        <v>0</v>
      </c>
      <c r="BA734">
        <v>736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Y734*Source!I338</f>
        <v>4.0000000000000001E-3</v>
      </c>
      <c r="CY734">
        <f>AA734</f>
        <v>1430</v>
      </c>
      <c r="CZ734">
        <f>AE734</f>
        <v>1430</v>
      </c>
      <c r="DA734">
        <f>AI734</f>
        <v>1</v>
      </c>
      <c r="DB734">
        <f t="shared" si="102"/>
        <v>286</v>
      </c>
      <c r="DC734">
        <f t="shared" si="103"/>
        <v>0</v>
      </c>
    </row>
    <row r="735" spans="1:107" x14ac:dyDescent="0.2">
      <c r="A735">
        <f>ROW(Source!A339)</f>
        <v>339</v>
      </c>
      <c r="B735">
        <v>16697019</v>
      </c>
      <c r="C735">
        <v>16698280</v>
      </c>
      <c r="D735">
        <v>15430767</v>
      </c>
      <c r="E735">
        <v>1</v>
      </c>
      <c r="F735">
        <v>1</v>
      </c>
      <c r="G735">
        <v>1</v>
      </c>
      <c r="H735">
        <v>1</v>
      </c>
      <c r="I735" t="s">
        <v>1008</v>
      </c>
      <c r="J735" t="s">
        <v>6</v>
      </c>
      <c r="K735" t="s">
        <v>1009</v>
      </c>
      <c r="L735">
        <v>1191</v>
      </c>
      <c r="N735">
        <v>1013</v>
      </c>
      <c r="O735" t="s">
        <v>1010</v>
      </c>
      <c r="P735" t="s">
        <v>1010</v>
      </c>
      <c r="Q735">
        <v>1</v>
      </c>
      <c r="W735">
        <v>0</v>
      </c>
      <c r="X735">
        <v>-400197608</v>
      </c>
      <c r="Y735">
        <v>78.66</v>
      </c>
      <c r="AA735">
        <v>0</v>
      </c>
      <c r="AB735">
        <v>0</v>
      </c>
      <c r="AC735">
        <v>0</v>
      </c>
      <c r="AD735">
        <v>55.96</v>
      </c>
      <c r="AE735">
        <v>0</v>
      </c>
      <c r="AF735">
        <v>0</v>
      </c>
      <c r="AG735">
        <v>0</v>
      </c>
      <c r="AH735">
        <v>8.5299999999999994</v>
      </c>
      <c r="AI735">
        <v>1</v>
      </c>
      <c r="AJ735">
        <v>1</v>
      </c>
      <c r="AK735">
        <v>1</v>
      </c>
      <c r="AL735">
        <v>6.56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78.66</v>
      </c>
      <c r="AU735" t="s">
        <v>6</v>
      </c>
      <c r="AV735">
        <v>1</v>
      </c>
      <c r="AW735">
        <v>2</v>
      </c>
      <c r="AX735">
        <v>16698287</v>
      </c>
      <c r="AY735">
        <v>1</v>
      </c>
      <c r="AZ735">
        <v>0</v>
      </c>
      <c r="BA735">
        <v>737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Y735*Source!I339</f>
        <v>1.5731999999999999</v>
      </c>
      <c r="CY735">
        <f>AD735</f>
        <v>55.96</v>
      </c>
      <c r="CZ735">
        <f>AH735</f>
        <v>8.5299999999999994</v>
      </c>
      <c r="DA735">
        <f>AL735</f>
        <v>6.56</v>
      </c>
      <c r="DB735">
        <f t="shared" si="102"/>
        <v>670.97</v>
      </c>
      <c r="DC735">
        <f t="shared" si="103"/>
        <v>0</v>
      </c>
    </row>
    <row r="736" spans="1:107" x14ac:dyDescent="0.2">
      <c r="A736">
        <f>ROW(Source!A339)</f>
        <v>339</v>
      </c>
      <c r="B736">
        <v>16697019</v>
      </c>
      <c r="C736">
        <v>16698280</v>
      </c>
      <c r="D736">
        <v>15430395</v>
      </c>
      <c r="E736">
        <v>1</v>
      </c>
      <c r="F736">
        <v>1</v>
      </c>
      <c r="G736">
        <v>1</v>
      </c>
      <c r="H736">
        <v>1</v>
      </c>
      <c r="I736" t="s">
        <v>1020</v>
      </c>
      <c r="J736" t="s">
        <v>6</v>
      </c>
      <c r="K736" t="s">
        <v>1021</v>
      </c>
      <c r="L736">
        <v>1191</v>
      </c>
      <c r="N736">
        <v>1013</v>
      </c>
      <c r="O736" t="s">
        <v>1010</v>
      </c>
      <c r="P736" t="s">
        <v>1010</v>
      </c>
      <c r="Q736">
        <v>1</v>
      </c>
      <c r="W736">
        <v>0</v>
      </c>
      <c r="X736">
        <v>-1417349443</v>
      </c>
      <c r="Y736">
        <v>0.05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6.56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0.05</v>
      </c>
      <c r="AU736" t="s">
        <v>6</v>
      </c>
      <c r="AV736">
        <v>2</v>
      </c>
      <c r="AW736">
        <v>2</v>
      </c>
      <c r="AX736">
        <v>16698288</v>
      </c>
      <c r="AY736">
        <v>1</v>
      </c>
      <c r="AZ736">
        <v>0</v>
      </c>
      <c r="BA736">
        <v>738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Y736*Source!I339</f>
        <v>1E-3</v>
      </c>
      <c r="CY736">
        <f>AD736</f>
        <v>0</v>
      </c>
      <c r="CZ736">
        <f>AH736</f>
        <v>0</v>
      </c>
      <c r="DA736">
        <f>AL736</f>
        <v>1</v>
      </c>
      <c r="DB736">
        <f t="shared" si="102"/>
        <v>0</v>
      </c>
      <c r="DC736">
        <f t="shared" si="103"/>
        <v>0</v>
      </c>
    </row>
    <row r="737" spans="1:107" x14ac:dyDescent="0.2">
      <c r="A737">
        <f>ROW(Source!A339)</f>
        <v>339</v>
      </c>
      <c r="B737">
        <v>16697019</v>
      </c>
      <c r="C737">
        <v>16698280</v>
      </c>
      <c r="D737">
        <v>15247974</v>
      </c>
      <c r="E737">
        <v>1</v>
      </c>
      <c r="F737">
        <v>1</v>
      </c>
      <c r="G737">
        <v>1</v>
      </c>
      <c r="H737">
        <v>2</v>
      </c>
      <c r="I737" t="s">
        <v>1022</v>
      </c>
      <c r="J737" t="s">
        <v>1023</v>
      </c>
      <c r="K737" t="s">
        <v>1024</v>
      </c>
      <c r="L737">
        <v>1368</v>
      </c>
      <c r="N737">
        <v>1011</v>
      </c>
      <c r="O737" t="s">
        <v>1014</v>
      </c>
      <c r="P737" t="s">
        <v>1014</v>
      </c>
      <c r="Q737">
        <v>1</v>
      </c>
      <c r="W737">
        <v>0</v>
      </c>
      <c r="X737">
        <v>1188625873</v>
      </c>
      <c r="Y737">
        <v>0.05</v>
      </c>
      <c r="AA737">
        <v>0</v>
      </c>
      <c r="AB737">
        <v>205.07</v>
      </c>
      <c r="AC737">
        <v>13.5</v>
      </c>
      <c r="AD737">
        <v>0</v>
      </c>
      <c r="AE737">
        <v>0</v>
      </c>
      <c r="AF737">
        <v>31.26</v>
      </c>
      <c r="AG737">
        <v>13.5</v>
      </c>
      <c r="AH737">
        <v>0</v>
      </c>
      <c r="AI737">
        <v>1</v>
      </c>
      <c r="AJ737">
        <v>6.56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0.05</v>
      </c>
      <c r="AU737" t="s">
        <v>6</v>
      </c>
      <c r="AV737">
        <v>0</v>
      </c>
      <c r="AW737">
        <v>2</v>
      </c>
      <c r="AX737">
        <v>16698289</v>
      </c>
      <c r="AY737">
        <v>1</v>
      </c>
      <c r="AZ737">
        <v>0</v>
      </c>
      <c r="BA737">
        <v>739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Y737*Source!I339</f>
        <v>1E-3</v>
      </c>
      <c r="CY737">
        <f>AB737</f>
        <v>205.07</v>
      </c>
      <c r="CZ737">
        <f>AF737</f>
        <v>31.26</v>
      </c>
      <c r="DA737">
        <f>AJ737</f>
        <v>6.56</v>
      </c>
      <c r="DB737">
        <f t="shared" si="102"/>
        <v>1.56</v>
      </c>
      <c r="DC737">
        <f t="shared" si="103"/>
        <v>0.68</v>
      </c>
    </row>
    <row r="738" spans="1:107" x14ac:dyDescent="0.2">
      <c r="A738">
        <f>ROW(Source!A339)</f>
        <v>339</v>
      </c>
      <c r="B738">
        <v>16697019</v>
      </c>
      <c r="C738">
        <v>16698280</v>
      </c>
      <c r="D738">
        <v>15170043</v>
      </c>
      <c r="E738">
        <v>1</v>
      </c>
      <c r="F738">
        <v>1</v>
      </c>
      <c r="G738">
        <v>1</v>
      </c>
      <c r="H738">
        <v>3</v>
      </c>
      <c r="I738" t="s">
        <v>1251</v>
      </c>
      <c r="J738" t="s">
        <v>1252</v>
      </c>
      <c r="K738" t="s">
        <v>1253</v>
      </c>
      <c r="L738">
        <v>1348</v>
      </c>
      <c r="N738">
        <v>1009</v>
      </c>
      <c r="O738" t="s">
        <v>26</v>
      </c>
      <c r="P738" t="s">
        <v>26</v>
      </c>
      <c r="Q738">
        <v>1000</v>
      </c>
      <c r="W738">
        <v>0</v>
      </c>
      <c r="X738">
        <v>888381482</v>
      </c>
      <c r="Y738">
        <v>5.0000000000000001E-4</v>
      </c>
      <c r="AA738">
        <v>55596</v>
      </c>
      <c r="AB738">
        <v>0</v>
      </c>
      <c r="AC738">
        <v>0</v>
      </c>
      <c r="AD738">
        <v>0</v>
      </c>
      <c r="AE738">
        <v>8475</v>
      </c>
      <c r="AF738">
        <v>0</v>
      </c>
      <c r="AG738">
        <v>0</v>
      </c>
      <c r="AH738">
        <v>0</v>
      </c>
      <c r="AI738">
        <v>6.56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5.0000000000000001E-4</v>
      </c>
      <c r="AU738" t="s">
        <v>6</v>
      </c>
      <c r="AV738">
        <v>0</v>
      </c>
      <c r="AW738">
        <v>2</v>
      </c>
      <c r="AX738">
        <v>16698290</v>
      </c>
      <c r="AY738">
        <v>1</v>
      </c>
      <c r="AZ738">
        <v>0</v>
      </c>
      <c r="BA738">
        <v>740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Y738*Source!I339</f>
        <v>1.0000000000000001E-5</v>
      </c>
      <c r="CY738">
        <f>AA738</f>
        <v>55596</v>
      </c>
      <c r="CZ738">
        <f>AE738</f>
        <v>8475</v>
      </c>
      <c r="DA738">
        <f>AI738</f>
        <v>6.56</v>
      </c>
      <c r="DB738">
        <f t="shared" si="102"/>
        <v>4.24</v>
      </c>
      <c r="DC738">
        <f t="shared" si="103"/>
        <v>0</v>
      </c>
    </row>
    <row r="739" spans="1:107" x14ac:dyDescent="0.2">
      <c r="A739">
        <f>ROW(Source!A339)</f>
        <v>339</v>
      </c>
      <c r="B739">
        <v>16697019</v>
      </c>
      <c r="C739">
        <v>16698280</v>
      </c>
      <c r="D739">
        <v>15172587</v>
      </c>
      <c r="E739">
        <v>1</v>
      </c>
      <c r="F739">
        <v>1</v>
      </c>
      <c r="G739">
        <v>1</v>
      </c>
      <c r="H739">
        <v>3</v>
      </c>
      <c r="I739" t="s">
        <v>574</v>
      </c>
      <c r="J739" t="s">
        <v>576</v>
      </c>
      <c r="K739" t="s">
        <v>575</v>
      </c>
      <c r="L739">
        <v>1339</v>
      </c>
      <c r="N739">
        <v>1007</v>
      </c>
      <c r="O739" t="s">
        <v>249</v>
      </c>
      <c r="P739" t="s">
        <v>249</v>
      </c>
      <c r="Q739">
        <v>1</v>
      </c>
      <c r="W739">
        <v>0</v>
      </c>
      <c r="X739">
        <v>628368960</v>
      </c>
      <c r="Y739">
        <v>0.2</v>
      </c>
      <c r="AA739">
        <v>3673.6</v>
      </c>
      <c r="AB739">
        <v>0</v>
      </c>
      <c r="AC739">
        <v>0</v>
      </c>
      <c r="AD739">
        <v>0</v>
      </c>
      <c r="AE739">
        <v>560</v>
      </c>
      <c r="AF739">
        <v>0</v>
      </c>
      <c r="AG739">
        <v>0</v>
      </c>
      <c r="AH739">
        <v>0</v>
      </c>
      <c r="AI739">
        <v>6.56</v>
      </c>
      <c r="AJ739">
        <v>1</v>
      </c>
      <c r="AK739">
        <v>1</v>
      </c>
      <c r="AL739">
        <v>1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6</v>
      </c>
      <c r="AT739">
        <v>0.2</v>
      </c>
      <c r="AU739" t="s">
        <v>6</v>
      </c>
      <c r="AV739">
        <v>0</v>
      </c>
      <c r="AW739">
        <v>1</v>
      </c>
      <c r="AX739">
        <v>-1</v>
      </c>
      <c r="AY739">
        <v>0</v>
      </c>
      <c r="AZ739">
        <v>0</v>
      </c>
      <c r="BA739" t="s">
        <v>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Y739*Source!I339</f>
        <v>4.0000000000000001E-3</v>
      </c>
      <c r="CY739">
        <f>AA739</f>
        <v>3673.6</v>
      </c>
      <c r="CZ739">
        <f>AE739</f>
        <v>560</v>
      </c>
      <c r="DA739">
        <f>AI739</f>
        <v>6.56</v>
      </c>
      <c r="DB739">
        <f t="shared" si="102"/>
        <v>112</v>
      </c>
      <c r="DC739">
        <f t="shared" si="103"/>
        <v>0</v>
      </c>
    </row>
    <row r="740" spans="1:107" x14ac:dyDescent="0.2">
      <c r="A740">
        <f>ROW(Source!A339)</f>
        <v>339</v>
      </c>
      <c r="B740">
        <v>16697019</v>
      </c>
      <c r="C740">
        <v>16698280</v>
      </c>
      <c r="D740">
        <v>15196011</v>
      </c>
      <c r="E740">
        <v>1</v>
      </c>
      <c r="F740">
        <v>1</v>
      </c>
      <c r="G740">
        <v>1</v>
      </c>
      <c r="H740">
        <v>3</v>
      </c>
      <c r="I740" t="s">
        <v>1254</v>
      </c>
      <c r="J740" t="s">
        <v>1255</v>
      </c>
      <c r="K740" t="s">
        <v>1256</v>
      </c>
      <c r="L740">
        <v>1339</v>
      </c>
      <c r="N740">
        <v>1007</v>
      </c>
      <c r="O740" t="s">
        <v>249</v>
      </c>
      <c r="P740" t="s">
        <v>249</v>
      </c>
      <c r="Q740">
        <v>1</v>
      </c>
      <c r="W740">
        <v>0</v>
      </c>
      <c r="X740">
        <v>-2001482958</v>
      </c>
      <c r="Y740">
        <v>0.2</v>
      </c>
      <c r="AA740">
        <v>9380.7999999999993</v>
      </c>
      <c r="AB740">
        <v>0</v>
      </c>
      <c r="AC740">
        <v>0</v>
      </c>
      <c r="AD740">
        <v>0</v>
      </c>
      <c r="AE740">
        <v>1430</v>
      </c>
      <c r="AF740">
        <v>0</v>
      </c>
      <c r="AG740">
        <v>0</v>
      </c>
      <c r="AH740">
        <v>0</v>
      </c>
      <c r="AI740">
        <v>6.56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0.2</v>
      </c>
      <c r="AU740" t="s">
        <v>6</v>
      </c>
      <c r="AV740">
        <v>0</v>
      </c>
      <c r="AW740">
        <v>2</v>
      </c>
      <c r="AX740">
        <v>16698292</v>
      </c>
      <c r="AY740">
        <v>1</v>
      </c>
      <c r="AZ740">
        <v>0</v>
      </c>
      <c r="BA740">
        <v>742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Y740*Source!I339</f>
        <v>4.0000000000000001E-3</v>
      </c>
      <c r="CY740">
        <f>AA740</f>
        <v>9380.7999999999993</v>
      </c>
      <c r="CZ740">
        <f>AE740</f>
        <v>1430</v>
      </c>
      <c r="DA740">
        <f>AI740</f>
        <v>6.56</v>
      </c>
      <c r="DB740">
        <f t="shared" si="102"/>
        <v>286</v>
      </c>
      <c r="DC740">
        <f t="shared" si="103"/>
        <v>0</v>
      </c>
    </row>
    <row r="741" spans="1:107" x14ac:dyDescent="0.2">
      <c r="A741">
        <f>ROW(Source!A342)</f>
        <v>342</v>
      </c>
      <c r="B741">
        <v>16697018</v>
      </c>
      <c r="C741">
        <v>16698294</v>
      </c>
      <c r="D741">
        <v>15437022</v>
      </c>
      <c r="E741">
        <v>1</v>
      </c>
      <c r="F741">
        <v>1</v>
      </c>
      <c r="G741">
        <v>1</v>
      </c>
      <c r="H741">
        <v>1</v>
      </c>
      <c r="I741" t="s">
        <v>1257</v>
      </c>
      <c r="J741" t="s">
        <v>6</v>
      </c>
      <c r="K741" t="s">
        <v>1258</v>
      </c>
      <c r="L741">
        <v>1191</v>
      </c>
      <c r="N741">
        <v>1013</v>
      </c>
      <c r="O741" t="s">
        <v>1010</v>
      </c>
      <c r="P741" t="s">
        <v>1010</v>
      </c>
      <c r="Q741">
        <v>1</v>
      </c>
      <c r="W741">
        <v>0</v>
      </c>
      <c r="X741">
        <v>-1972610816</v>
      </c>
      <c r="Y741">
        <v>111.78</v>
      </c>
      <c r="AA741">
        <v>0</v>
      </c>
      <c r="AB741">
        <v>0</v>
      </c>
      <c r="AC741">
        <v>0</v>
      </c>
      <c r="AD741">
        <v>7.5</v>
      </c>
      <c r="AE741">
        <v>0</v>
      </c>
      <c r="AF741">
        <v>0</v>
      </c>
      <c r="AG741">
        <v>0</v>
      </c>
      <c r="AH741">
        <v>7.5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97.2</v>
      </c>
      <c r="AU741" t="s">
        <v>39</v>
      </c>
      <c r="AV741">
        <v>1</v>
      </c>
      <c r="AW741">
        <v>2</v>
      </c>
      <c r="AX741">
        <v>16698296</v>
      </c>
      <c r="AY741">
        <v>1</v>
      </c>
      <c r="AZ741">
        <v>0</v>
      </c>
      <c r="BA741">
        <v>743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Y741*Source!I342</f>
        <v>26.827199999999998</v>
      </c>
      <c r="CY741">
        <f>AD741</f>
        <v>7.5</v>
      </c>
      <c r="CZ741">
        <f>AH741</f>
        <v>7.5</v>
      </c>
      <c r="DA741">
        <f>AL741</f>
        <v>1</v>
      </c>
      <c r="DB741">
        <f>ROUND((ROUND(AT741*CZ741,2)*1.15),2)</f>
        <v>838.35</v>
      </c>
      <c r="DC741">
        <f>ROUND((ROUND(AT741*AG741,2)*1.15),2)</f>
        <v>0</v>
      </c>
    </row>
    <row r="742" spans="1:107" x14ac:dyDescent="0.2">
      <c r="A742">
        <f>ROW(Source!A343)</f>
        <v>343</v>
      </c>
      <c r="B742">
        <v>16697019</v>
      </c>
      <c r="C742">
        <v>16698294</v>
      </c>
      <c r="D742">
        <v>15437022</v>
      </c>
      <c r="E742">
        <v>1</v>
      </c>
      <c r="F742">
        <v>1</v>
      </c>
      <c r="G742">
        <v>1</v>
      </c>
      <c r="H742">
        <v>1</v>
      </c>
      <c r="I742" t="s">
        <v>1257</v>
      </c>
      <c r="J742" t="s">
        <v>6</v>
      </c>
      <c r="K742" t="s">
        <v>1258</v>
      </c>
      <c r="L742">
        <v>1191</v>
      </c>
      <c r="N742">
        <v>1013</v>
      </c>
      <c r="O742" t="s">
        <v>1010</v>
      </c>
      <c r="P742" t="s">
        <v>1010</v>
      </c>
      <c r="Q742">
        <v>1</v>
      </c>
      <c r="W742">
        <v>0</v>
      </c>
      <c r="X742">
        <v>-1972610816</v>
      </c>
      <c r="Y742">
        <v>111.78</v>
      </c>
      <c r="AA742">
        <v>0</v>
      </c>
      <c r="AB742">
        <v>0</v>
      </c>
      <c r="AC742">
        <v>0</v>
      </c>
      <c r="AD742">
        <v>49.2</v>
      </c>
      <c r="AE742">
        <v>0</v>
      </c>
      <c r="AF742">
        <v>0</v>
      </c>
      <c r="AG742">
        <v>0</v>
      </c>
      <c r="AH742">
        <v>7.5</v>
      </c>
      <c r="AI742">
        <v>1</v>
      </c>
      <c r="AJ742">
        <v>1</v>
      </c>
      <c r="AK742">
        <v>1</v>
      </c>
      <c r="AL742">
        <v>6.56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6</v>
      </c>
      <c r="AT742">
        <v>97.2</v>
      </c>
      <c r="AU742" t="s">
        <v>39</v>
      </c>
      <c r="AV742">
        <v>1</v>
      </c>
      <c r="AW742">
        <v>2</v>
      </c>
      <c r="AX742">
        <v>16698296</v>
      </c>
      <c r="AY742">
        <v>1</v>
      </c>
      <c r="AZ742">
        <v>0</v>
      </c>
      <c r="BA742">
        <v>744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Y742*Source!I343</f>
        <v>26.827199999999998</v>
      </c>
      <c r="CY742">
        <f>AD742</f>
        <v>49.2</v>
      </c>
      <c r="CZ742">
        <f>AH742</f>
        <v>7.5</v>
      </c>
      <c r="DA742">
        <f>AL742</f>
        <v>6.56</v>
      </c>
      <c r="DB742">
        <f>ROUND((ROUND(AT742*CZ742,2)*1.15),2)</f>
        <v>838.35</v>
      </c>
      <c r="DC742">
        <f>ROUND((ROUND(AT742*AG742,2)*1.15),2)</f>
        <v>0</v>
      </c>
    </row>
    <row r="743" spans="1:107" x14ac:dyDescent="0.2">
      <c r="A743">
        <f>ROW(Source!A344)</f>
        <v>344</v>
      </c>
      <c r="B743">
        <v>16697018</v>
      </c>
      <c r="C743">
        <v>16698297</v>
      </c>
      <c r="D743">
        <v>15430767</v>
      </c>
      <c r="E743">
        <v>1</v>
      </c>
      <c r="F743">
        <v>1</v>
      </c>
      <c r="G743">
        <v>1</v>
      </c>
      <c r="H743">
        <v>1</v>
      </c>
      <c r="I743" t="s">
        <v>1008</v>
      </c>
      <c r="J743" t="s">
        <v>6</v>
      </c>
      <c r="K743" t="s">
        <v>1009</v>
      </c>
      <c r="L743">
        <v>1191</v>
      </c>
      <c r="N743">
        <v>1013</v>
      </c>
      <c r="O743" t="s">
        <v>1010</v>
      </c>
      <c r="P743" t="s">
        <v>1010</v>
      </c>
      <c r="Q743">
        <v>1</v>
      </c>
      <c r="W743">
        <v>0</v>
      </c>
      <c r="X743">
        <v>-400197608</v>
      </c>
      <c r="Y743">
        <v>14.409499999999998</v>
      </c>
      <c r="AA743">
        <v>0</v>
      </c>
      <c r="AB743">
        <v>0</v>
      </c>
      <c r="AC743">
        <v>0</v>
      </c>
      <c r="AD743">
        <v>8.5299999999999994</v>
      </c>
      <c r="AE743">
        <v>0</v>
      </c>
      <c r="AF743">
        <v>0</v>
      </c>
      <c r="AG743">
        <v>0</v>
      </c>
      <c r="AH743">
        <v>8.5299999999999994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6</v>
      </c>
      <c r="AT743">
        <v>12.53</v>
      </c>
      <c r="AU743" t="s">
        <v>39</v>
      </c>
      <c r="AV743">
        <v>1</v>
      </c>
      <c r="AW743">
        <v>2</v>
      </c>
      <c r="AX743">
        <v>16698302</v>
      </c>
      <c r="AY743">
        <v>1</v>
      </c>
      <c r="AZ743">
        <v>0</v>
      </c>
      <c r="BA743">
        <v>745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Y743*Source!I344</f>
        <v>3.4582799999999994</v>
      </c>
      <c r="CY743">
        <f>AD743</f>
        <v>8.5299999999999994</v>
      </c>
      <c r="CZ743">
        <f>AH743</f>
        <v>8.5299999999999994</v>
      </c>
      <c r="DA743">
        <f>AL743</f>
        <v>1</v>
      </c>
      <c r="DB743">
        <f>ROUND((ROUND(AT743*CZ743,2)*1.15),2)</f>
        <v>122.91</v>
      </c>
      <c r="DC743">
        <f>ROUND((ROUND(AT743*AG743,2)*1.15),2)</f>
        <v>0</v>
      </c>
    </row>
    <row r="744" spans="1:107" x14ac:dyDescent="0.2">
      <c r="A744">
        <f>ROW(Source!A344)</f>
        <v>344</v>
      </c>
      <c r="B744">
        <v>16697018</v>
      </c>
      <c r="C744">
        <v>16698297</v>
      </c>
      <c r="D744">
        <v>15430395</v>
      </c>
      <c r="E744">
        <v>1</v>
      </c>
      <c r="F744">
        <v>1</v>
      </c>
      <c r="G744">
        <v>1</v>
      </c>
      <c r="H744">
        <v>1</v>
      </c>
      <c r="I744" t="s">
        <v>1020</v>
      </c>
      <c r="J744" t="s">
        <v>6</v>
      </c>
      <c r="K744" t="s">
        <v>1021</v>
      </c>
      <c r="L744">
        <v>1191</v>
      </c>
      <c r="N744">
        <v>1013</v>
      </c>
      <c r="O744" t="s">
        <v>1010</v>
      </c>
      <c r="P744" t="s">
        <v>1010</v>
      </c>
      <c r="Q744">
        <v>1</v>
      </c>
      <c r="W744">
        <v>0</v>
      </c>
      <c r="X744">
        <v>-1417349443</v>
      </c>
      <c r="Y744">
        <v>3.04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3.04</v>
      </c>
      <c r="AU744" t="s">
        <v>6</v>
      </c>
      <c r="AV744">
        <v>2</v>
      </c>
      <c r="AW744">
        <v>2</v>
      </c>
      <c r="AX744">
        <v>16698303</v>
      </c>
      <c r="AY744">
        <v>1</v>
      </c>
      <c r="AZ744">
        <v>2048</v>
      </c>
      <c r="BA744">
        <v>746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Y744*Source!I344</f>
        <v>0.72960000000000003</v>
      </c>
      <c r="CY744">
        <f>AD744</f>
        <v>0</v>
      </c>
      <c r="CZ744">
        <f>AH744</f>
        <v>0</v>
      </c>
      <c r="DA744">
        <f>AL744</f>
        <v>1</v>
      </c>
      <c r="DB744">
        <f>ROUND(ROUND(AT744*CZ744,2),2)</f>
        <v>0</v>
      </c>
      <c r="DC744">
        <f>ROUND(ROUND(AT744*AG744,2),2)</f>
        <v>0</v>
      </c>
    </row>
    <row r="745" spans="1:107" x14ac:dyDescent="0.2">
      <c r="A745">
        <f>ROW(Source!A344)</f>
        <v>344</v>
      </c>
      <c r="B745">
        <v>16697018</v>
      </c>
      <c r="C745">
        <v>16698297</v>
      </c>
      <c r="D745">
        <v>15248409</v>
      </c>
      <c r="E745">
        <v>1</v>
      </c>
      <c r="F745">
        <v>1</v>
      </c>
      <c r="G745">
        <v>1</v>
      </c>
      <c r="H745">
        <v>2</v>
      </c>
      <c r="I745" t="s">
        <v>1259</v>
      </c>
      <c r="J745" t="s">
        <v>1260</v>
      </c>
      <c r="K745" t="s">
        <v>1261</v>
      </c>
      <c r="L745">
        <v>1368</v>
      </c>
      <c r="N745">
        <v>1011</v>
      </c>
      <c r="O745" t="s">
        <v>1014</v>
      </c>
      <c r="P745" t="s">
        <v>1014</v>
      </c>
      <c r="Q745">
        <v>1</v>
      </c>
      <c r="W745">
        <v>0</v>
      </c>
      <c r="X745">
        <v>-1806095485</v>
      </c>
      <c r="Y745">
        <v>15.225</v>
      </c>
      <c r="AA745">
        <v>0</v>
      </c>
      <c r="AB745">
        <v>0.55000000000000004</v>
      </c>
      <c r="AC745">
        <v>0</v>
      </c>
      <c r="AD745">
        <v>0</v>
      </c>
      <c r="AE745">
        <v>0</v>
      </c>
      <c r="AF745">
        <v>0.55000000000000004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6</v>
      </c>
      <c r="AT745">
        <v>12.18</v>
      </c>
      <c r="AU745" t="s">
        <v>38</v>
      </c>
      <c r="AV745">
        <v>0</v>
      </c>
      <c r="AW745">
        <v>2</v>
      </c>
      <c r="AX745">
        <v>16698304</v>
      </c>
      <c r="AY745">
        <v>1</v>
      </c>
      <c r="AZ745">
        <v>0</v>
      </c>
      <c r="BA745">
        <v>747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Y745*Source!I344</f>
        <v>3.6539999999999999</v>
      </c>
      <c r="CY745">
        <f>AB745</f>
        <v>0.55000000000000004</v>
      </c>
      <c r="CZ745">
        <f>AF745</f>
        <v>0.55000000000000004</v>
      </c>
      <c r="DA745">
        <f>AJ745</f>
        <v>1</v>
      </c>
      <c r="DB745">
        <f>ROUND((ROUND(AT745*CZ745,2)*1.25),2)</f>
        <v>8.3800000000000008</v>
      </c>
      <c r="DC745">
        <f>ROUND((ROUND(AT745*AG745,2)*1.25),2)</f>
        <v>0</v>
      </c>
    </row>
    <row r="746" spans="1:107" x14ac:dyDescent="0.2">
      <c r="A746">
        <f>ROW(Source!A344)</f>
        <v>344</v>
      </c>
      <c r="B746">
        <v>16697018</v>
      </c>
      <c r="C746">
        <v>16698297</v>
      </c>
      <c r="D746">
        <v>15249397</v>
      </c>
      <c r="E746">
        <v>1</v>
      </c>
      <c r="F746">
        <v>1</v>
      </c>
      <c r="G746">
        <v>1</v>
      </c>
      <c r="H746">
        <v>2</v>
      </c>
      <c r="I746" t="s">
        <v>1262</v>
      </c>
      <c r="J746" t="s">
        <v>1263</v>
      </c>
      <c r="K746" t="s">
        <v>1264</v>
      </c>
      <c r="L746">
        <v>1368</v>
      </c>
      <c r="N746">
        <v>1011</v>
      </c>
      <c r="O746" t="s">
        <v>1014</v>
      </c>
      <c r="P746" t="s">
        <v>1014</v>
      </c>
      <c r="Q746">
        <v>1</v>
      </c>
      <c r="W746">
        <v>0</v>
      </c>
      <c r="X746">
        <v>-1589061407</v>
      </c>
      <c r="Y746">
        <v>3.8</v>
      </c>
      <c r="AA746">
        <v>0</v>
      </c>
      <c r="AB746">
        <v>90</v>
      </c>
      <c r="AC746">
        <v>10.06</v>
      </c>
      <c r="AD746">
        <v>0</v>
      </c>
      <c r="AE746">
        <v>0</v>
      </c>
      <c r="AF746">
        <v>90</v>
      </c>
      <c r="AG746">
        <v>10.06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6</v>
      </c>
      <c r="AT746">
        <v>3.04</v>
      </c>
      <c r="AU746" t="s">
        <v>38</v>
      </c>
      <c r="AV746">
        <v>0</v>
      </c>
      <c r="AW746">
        <v>2</v>
      </c>
      <c r="AX746">
        <v>16698305</v>
      </c>
      <c r="AY746">
        <v>1</v>
      </c>
      <c r="AZ746">
        <v>0</v>
      </c>
      <c r="BA746">
        <v>748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Y746*Source!I344</f>
        <v>0.91199999999999992</v>
      </c>
      <c r="CY746">
        <f>AB746</f>
        <v>90</v>
      </c>
      <c r="CZ746">
        <f>AF746</f>
        <v>90</v>
      </c>
      <c r="DA746">
        <f>AJ746</f>
        <v>1</v>
      </c>
      <c r="DB746">
        <f>ROUND((ROUND(AT746*CZ746,2)*1.25),2)</f>
        <v>342</v>
      </c>
      <c r="DC746">
        <f>ROUND((ROUND(AT746*AG746,2)*1.25),2)</f>
        <v>38.229999999999997</v>
      </c>
    </row>
    <row r="747" spans="1:107" x14ac:dyDescent="0.2">
      <c r="A747">
        <f>ROW(Source!A345)</f>
        <v>345</v>
      </c>
      <c r="B747">
        <v>16697019</v>
      </c>
      <c r="C747">
        <v>16698297</v>
      </c>
      <c r="D747">
        <v>15430767</v>
      </c>
      <c r="E747">
        <v>1</v>
      </c>
      <c r="F747">
        <v>1</v>
      </c>
      <c r="G747">
        <v>1</v>
      </c>
      <c r="H747">
        <v>1</v>
      </c>
      <c r="I747" t="s">
        <v>1008</v>
      </c>
      <c r="J747" t="s">
        <v>6</v>
      </c>
      <c r="K747" t="s">
        <v>1009</v>
      </c>
      <c r="L747">
        <v>1191</v>
      </c>
      <c r="N747">
        <v>1013</v>
      </c>
      <c r="O747" t="s">
        <v>1010</v>
      </c>
      <c r="P747" t="s">
        <v>1010</v>
      </c>
      <c r="Q747">
        <v>1</v>
      </c>
      <c r="W747">
        <v>0</v>
      </c>
      <c r="X747">
        <v>-400197608</v>
      </c>
      <c r="Y747">
        <v>14.409499999999998</v>
      </c>
      <c r="AA747">
        <v>0</v>
      </c>
      <c r="AB747">
        <v>0</v>
      </c>
      <c r="AC747">
        <v>0</v>
      </c>
      <c r="AD747">
        <v>55.96</v>
      </c>
      <c r="AE747">
        <v>0</v>
      </c>
      <c r="AF747">
        <v>0</v>
      </c>
      <c r="AG747">
        <v>0</v>
      </c>
      <c r="AH747">
        <v>8.5299999999999994</v>
      </c>
      <c r="AI747">
        <v>1</v>
      </c>
      <c r="AJ747">
        <v>1</v>
      </c>
      <c r="AK747">
        <v>1</v>
      </c>
      <c r="AL747">
        <v>6.56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6</v>
      </c>
      <c r="AT747">
        <v>12.53</v>
      </c>
      <c r="AU747" t="s">
        <v>39</v>
      </c>
      <c r="AV747">
        <v>1</v>
      </c>
      <c r="AW747">
        <v>2</v>
      </c>
      <c r="AX747">
        <v>16698302</v>
      </c>
      <c r="AY747">
        <v>1</v>
      </c>
      <c r="AZ747">
        <v>0</v>
      </c>
      <c r="BA747">
        <v>749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Y747*Source!I345</f>
        <v>3.4582799999999994</v>
      </c>
      <c r="CY747">
        <f>AD747</f>
        <v>55.96</v>
      </c>
      <c r="CZ747">
        <f>AH747</f>
        <v>8.5299999999999994</v>
      </c>
      <c r="DA747">
        <f>AL747</f>
        <v>6.56</v>
      </c>
      <c r="DB747">
        <f>ROUND((ROUND(AT747*CZ747,2)*1.15),2)</f>
        <v>122.91</v>
      </c>
      <c r="DC747">
        <f>ROUND((ROUND(AT747*AG747,2)*1.15),2)</f>
        <v>0</v>
      </c>
    </row>
    <row r="748" spans="1:107" x14ac:dyDescent="0.2">
      <c r="A748">
        <f>ROW(Source!A345)</f>
        <v>345</v>
      </c>
      <c r="B748">
        <v>16697019</v>
      </c>
      <c r="C748">
        <v>16698297</v>
      </c>
      <c r="D748">
        <v>15430395</v>
      </c>
      <c r="E748">
        <v>1</v>
      </c>
      <c r="F748">
        <v>1</v>
      </c>
      <c r="G748">
        <v>1</v>
      </c>
      <c r="H748">
        <v>1</v>
      </c>
      <c r="I748" t="s">
        <v>1020</v>
      </c>
      <c r="J748" t="s">
        <v>6</v>
      </c>
      <c r="K748" t="s">
        <v>1021</v>
      </c>
      <c r="L748">
        <v>1191</v>
      </c>
      <c r="N748">
        <v>1013</v>
      </c>
      <c r="O748" t="s">
        <v>1010</v>
      </c>
      <c r="P748" t="s">
        <v>1010</v>
      </c>
      <c r="Q748">
        <v>1</v>
      </c>
      <c r="W748">
        <v>0</v>
      </c>
      <c r="X748">
        <v>-1417349443</v>
      </c>
      <c r="Y748">
        <v>3.04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6.56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3.04</v>
      </c>
      <c r="AU748" t="s">
        <v>6</v>
      </c>
      <c r="AV748">
        <v>2</v>
      </c>
      <c r="AW748">
        <v>2</v>
      </c>
      <c r="AX748">
        <v>16698303</v>
      </c>
      <c r="AY748">
        <v>1</v>
      </c>
      <c r="AZ748">
        <v>2048</v>
      </c>
      <c r="BA748">
        <v>750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Y748*Source!I345</f>
        <v>0.72960000000000003</v>
      </c>
      <c r="CY748">
        <f>AD748</f>
        <v>0</v>
      </c>
      <c r="CZ748">
        <f>AH748</f>
        <v>0</v>
      </c>
      <c r="DA748">
        <f>AL748</f>
        <v>1</v>
      </c>
      <c r="DB748">
        <f>ROUND(ROUND(AT748*CZ748,2),2)</f>
        <v>0</v>
      </c>
      <c r="DC748">
        <f>ROUND(ROUND(AT748*AG748,2),2)</f>
        <v>0</v>
      </c>
    </row>
    <row r="749" spans="1:107" x14ac:dyDescent="0.2">
      <c r="A749">
        <f>ROW(Source!A345)</f>
        <v>345</v>
      </c>
      <c r="B749">
        <v>16697019</v>
      </c>
      <c r="C749">
        <v>16698297</v>
      </c>
      <c r="D749">
        <v>15248409</v>
      </c>
      <c r="E749">
        <v>1</v>
      </c>
      <c r="F749">
        <v>1</v>
      </c>
      <c r="G749">
        <v>1</v>
      </c>
      <c r="H749">
        <v>2</v>
      </c>
      <c r="I749" t="s">
        <v>1259</v>
      </c>
      <c r="J749" t="s">
        <v>1260</v>
      </c>
      <c r="K749" t="s">
        <v>1261</v>
      </c>
      <c r="L749">
        <v>1368</v>
      </c>
      <c r="N749">
        <v>1011</v>
      </c>
      <c r="O749" t="s">
        <v>1014</v>
      </c>
      <c r="P749" t="s">
        <v>1014</v>
      </c>
      <c r="Q749">
        <v>1</v>
      </c>
      <c r="W749">
        <v>0</v>
      </c>
      <c r="X749">
        <v>-1806095485</v>
      </c>
      <c r="Y749">
        <v>15.225</v>
      </c>
      <c r="AA749">
        <v>0</v>
      </c>
      <c r="AB749">
        <v>3.61</v>
      </c>
      <c r="AC749">
        <v>0</v>
      </c>
      <c r="AD749">
        <v>0</v>
      </c>
      <c r="AE749">
        <v>0</v>
      </c>
      <c r="AF749">
        <v>0.55000000000000004</v>
      </c>
      <c r="AG749">
        <v>0</v>
      </c>
      <c r="AH749">
        <v>0</v>
      </c>
      <c r="AI749">
        <v>1</v>
      </c>
      <c r="AJ749">
        <v>6.56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12.18</v>
      </c>
      <c r="AU749" t="s">
        <v>38</v>
      </c>
      <c r="AV749">
        <v>0</v>
      </c>
      <c r="AW749">
        <v>2</v>
      </c>
      <c r="AX749">
        <v>16698304</v>
      </c>
      <c r="AY749">
        <v>1</v>
      </c>
      <c r="AZ749">
        <v>0</v>
      </c>
      <c r="BA749">
        <v>751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Y749*Source!I345</f>
        <v>3.6539999999999999</v>
      </c>
      <c r="CY749">
        <f>AB749</f>
        <v>3.61</v>
      </c>
      <c r="CZ749">
        <f>AF749</f>
        <v>0.55000000000000004</v>
      </c>
      <c r="DA749">
        <f>AJ749</f>
        <v>6.56</v>
      </c>
      <c r="DB749">
        <f>ROUND((ROUND(AT749*CZ749,2)*1.25),2)</f>
        <v>8.3800000000000008</v>
      </c>
      <c r="DC749">
        <f>ROUND((ROUND(AT749*AG749,2)*1.25),2)</f>
        <v>0</v>
      </c>
    </row>
    <row r="750" spans="1:107" x14ac:dyDescent="0.2">
      <c r="A750">
        <f>ROW(Source!A345)</f>
        <v>345</v>
      </c>
      <c r="B750">
        <v>16697019</v>
      </c>
      <c r="C750">
        <v>16698297</v>
      </c>
      <c r="D750">
        <v>15249397</v>
      </c>
      <c r="E750">
        <v>1</v>
      </c>
      <c r="F750">
        <v>1</v>
      </c>
      <c r="G750">
        <v>1</v>
      </c>
      <c r="H750">
        <v>2</v>
      </c>
      <c r="I750" t="s">
        <v>1262</v>
      </c>
      <c r="J750" t="s">
        <v>1263</v>
      </c>
      <c r="K750" t="s">
        <v>1264</v>
      </c>
      <c r="L750">
        <v>1368</v>
      </c>
      <c r="N750">
        <v>1011</v>
      </c>
      <c r="O750" t="s">
        <v>1014</v>
      </c>
      <c r="P750" t="s">
        <v>1014</v>
      </c>
      <c r="Q750">
        <v>1</v>
      </c>
      <c r="W750">
        <v>0</v>
      </c>
      <c r="X750">
        <v>-1589061407</v>
      </c>
      <c r="Y750">
        <v>3.8</v>
      </c>
      <c r="AA750">
        <v>0</v>
      </c>
      <c r="AB750">
        <v>590.4</v>
      </c>
      <c r="AC750">
        <v>10.06</v>
      </c>
      <c r="AD750">
        <v>0</v>
      </c>
      <c r="AE750">
        <v>0</v>
      </c>
      <c r="AF750">
        <v>90</v>
      </c>
      <c r="AG750">
        <v>10.06</v>
      </c>
      <c r="AH750">
        <v>0</v>
      </c>
      <c r="AI750">
        <v>1</v>
      </c>
      <c r="AJ750">
        <v>6.56</v>
      </c>
      <c r="AK750">
        <v>1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6</v>
      </c>
      <c r="AT750">
        <v>3.04</v>
      </c>
      <c r="AU750" t="s">
        <v>38</v>
      </c>
      <c r="AV750">
        <v>0</v>
      </c>
      <c r="AW750">
        <v>2</v>
      </c>
      <c r="AX750">
        <v>16698305</v>
      </c>
      <c r="AY750">
        <v>1</v>
      </c>
      <c r="AZ750">
        <v>0</v>
      </c>
      <c r="BA750">
        <v>752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Y750*Source!I345</f>
        <v>0.91199999999999992</v>
      </c>
      <c r="CY750">
        <f>AB750</f>
        <v>590.4</v>
      </c>
      <c r="CZ750">
        <f>AF750</f>
        <v>90</v>
      </c>
      <c r="DA750">
        <f>AJ750</f>
        <v>6.56</v>
      </c>
      <c r="DB750">
        <f>ROUND((ROUND(AT750*CZ750,2)*1.25),2)</f>
        <v>342</v>
      </c>
      <c r="DC750">
        <f>ROUND((ROUND(AT750*AG750,2)*1.25),2)</f>
        <v>38.229999999999997</v>
      </c>
    </row>
    <row r="751" spans="1:107" x14ac:dyDescent="0.2">
      <c r="A751">
        <f>ROW(Source!A346)</f>
        <v>346</v>
      </c>
      <c r="B751">
        <v>16697018</v>
      </c>
      <c r="C751">
        <v>16698306</v>
      </c>
      <c r="D751">
        <v>15430397</v>
      </c>
      <c r="E751">
        <v>1</v>
      </c>
      <c r="F751">
        <v>1</v>
      </c>
      <c r="G751">
        <v>1</v>
      </c>
      <c r="H751">
        <v>1</v>
      </c>
      <c r="I751" t="s">
        <v>1265</v>
      </c>
      <c r="J751" t="s">
        <v>6</v>
      </c>
      <c r="K751" t="s">
        <v>1266</v>
      </c>
      <c r="L751">
        <v>1191</v>
      </c>
      <c r="N751">
        <v>1013</v>
      </c>
      <c r="O751" t="s">
        <v>1010</v>
      </c>
      <c r="P751" t="s">
        <v>1010</v>
      </c>
      <c r="Q751">
        <v>1</v>
      </c>
      <c r="W751">
        <v>0</v>
      </c>
      <c r="X751">
        <v>-1081351934</v>
      </c>
      <c r="Y751">
        <v>64.204499999999996</v>
      </c>
      <c r="AA751">
        <v>0</v>
      </c>
      <c r="AB751">
        <v>0</v>
      </c>
      <c r="AC751">
        <v>0</v>
      </c>
      <c r="AD751">
        <v>9.4</v>
      </c>
      <c r="AE751">
        <v>0</v>
      </c>
      <c r="AF751">
        <v>0</v>
      </c>
      <c r="AG751">
        <v>0</v>
      </c>
      <c r="AH751">
        <v>9.4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55.83</v>
      </c>
      <c r="AU751" t="s">
        <v>39</v>
      </c>
      <c r="AV751">
        <v>1</v>
      </c>
      <c r="AW751">
        <v>2</v>
      </c>
      <c r="AX751">
        <v>16698323</v>
      </c>
      <c r="AY751">
        <v>1</v>
      </c>
      <c r="AZ751">
        <v>0</v>
      </c>
      <c r="BA751">
        <v>753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Y751*Source!I346</f>
        <v>51.684622500000003</v>
      </c>
      <c r="CY751">
        <f>AD751</f>
        <v>9.4</v>
      </c>
      <c r="CZ751">
        <f>AH751</f>
        <v>9.4</v>
      </c>
      <c r="DA751">
        <f>AL751</f>
        <v>1</v>
      </c>
      <c r="DB751">
        <f>ROUND((ROUND(AT751*CZ751,2)*1.15),2)</f>
        <v>603.52</v>
      </c>
      <c r="DC751">
        <f>ROUND((ROUND(AT751*AG751,2)*1.15),2)</f>
        <v>0</v>
      </c>
    </row>
    <row r="752" spans="1:107" x14ac:dyDescent="0.2">
      <c r="A752">
        <f>ROW(Source!A346)</f>
        <v>346</v>
      </c>
      <c r="B752">
        <v>16697018</v>
      </c>
      <c r="C752">
        <v>16698306</v>
      </c>
      <c r="D752">
        <v>15430395</v>
      </c>
      <c r="E752">
        <v>1</v>
      </c>
      <c r="F752">
        <v>1</v>
      </c>
      <c r="G752">
        <v>1</v>
      </c>
      <c r="H752">
        <v>1</v>
      </c>
      <c r="I752" t="s">
        <v>1020</v>
      </c>
      <c r="J752" t="s">
        <v>6</v>
      </c>
      <c r="K752" t="s">
        <v>1021</v>
      </c>
      <c r="L752">
        <v>1191</v>
      </c>
      <c r="N752">
        <v>1013</v>
      </c>
      <c r="O752" t="s">
        <v>1010</v>
      </c>
      <c r="P752" t="s">
        <v>1010</v>
      </c>
      <c r="Q752">
        <v>1</v>
      </c>
      <c r="W752">
        <v>0</v>
      </c>
      <c r="X752">
        <v>-1417349443</v>
      </c>
      <c r="Y752">
        <v>0.46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0.46</v>
      </c>
      <c r="AU752" t="s">
        <v>6</v>
      </c>
      <c r="AV752">
        <v>2</v>
      </c>
      <c r="AW752">
        <v>2</v>
      </c>
      <c r="AX752">
        <v>16698324</v>
      </c>
      <c r="AY752">
        <v>1</v>
      </c>
      <c r="AZ752">
        <v>2048</v>
      </c>
      <c r="BA752">
        <v>754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Y752*Source!I346</f>
        <v>0.37030000000000002</v>
      </c>
      <c r="CY752">
        <f>AD752</f>
        <v>0</v>
      </c>
      <c r="CZ752">
        <f>AH752</f>
        <v>0</v>
      </c>
      <c r="DA752">
        <f>AL752</f>
        <v>1</v>
      </c>
      <c r="DB752">
        <f>ROUND(ROUND(AT752*CZ752,2),2)</f>
        <v>0</v>
      </c>
      <c r="DC752">
        <f>ROUND(ROUND(AT752*AG752,2),2)</f>
        <v>0</v>
      </c>
    </row>
    <row r="753" spans="1:107" x14ac:dyDescent="0.2">
      <c r="A753">
        <f>ROW(Source!A346)</f>
        <v>346</v>
      </c>
      <c r="B753">
        <v>16697018</v>
      </c>
      <c r="C753">
        <v>16698306</v>
      </c>
      <c r="D753">
        <v>15247578</v>
      </c>
      <c r="E753">
        <v>1</v>
      </c>
      <c r="F753">
        <v>1</v>
      </c>
      <c r="G753">
        <v>1</v>
      </c>
      <c r="H753">
        <v>2</v>
      </c>
      <c r="I753" t="s">
        <v>1119</v>
      </c>
      <c r="J753" t="s">
        <v>1120</v>
      </c>
      <c r="K753" t="s">
        <v>1121</v>
      </c>
      <c r="L753">
        <v>1368</v>
      </c>
      <c r="N753">
        <v>1011</v>
      </c>
      <c r="O753" t="s">
        <v>1014</v>
      </c>
      <c r="P753" t="s">
        <v>1014</v>
      </c>
      <c r="Q753">
        <v>1</v>
      </c>
      <c r="W753">
        <v>0</v>
      </c>
      <c r="X753">
        <v>-1460065968</v>
      </c>
      <c r="Y753">
        <v>0.125</v>
      </c>
      <c r="AA753">
        <v>0</v>
      </c>
      <c r="AB753">
        <v>86.4</v>
      </c>
      <c r="AC753">
        <v>13.5</v>
      </c>
      <c r="AD753">
        <v>0</v>
      </c>
      <c r="AE753">
        <v>0</v>
      </c>
      <c r="AF753">
        <v>86.4</v>
      </c>
      <c r="AG753">
        <v>13.5</v>
      </c>
      <c r="AH753">
        <v>0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6</v>
      </c>
      <c r="AT753">
        <v>0.1</v>
      </c>
      <c r="AU753" t="s">
        <v>38</v>
      </c>
      <c r="AV753">
        <v>0</v>
      </c>
      <c r="AW753">
        <v>2</v>
      </c>
      <c r="AX753">
        <v>16698325</v>
      </c>
      <c r="AY753">
        <v>1</v>
      </c>
      <c r="AZ753">
        <v>0</v>
      </c>
      <c r="BA753">
        <v>755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Y753*Source!I346</f>
        <v>0.10062500000000001</v>
      </c>
      <c r="CY753">
        <f>AB753</f>
        <v>86.4</v>
      </c>
      <c r="CZ753">
        <f>AF753</f>
        <v>86.4</v>
      </c>
      <c r="DA753">
        <f>AJ753</f>
        <v>1</v>
      </c>
      <c r="DB753">
        <f>ROUND((ROUND(AT753*CZ753,2)*1.25),2)</f>
        <v>10.8</v>
      </c>
      <c r="DC753">
        <f>ROUND((ROUND(AT753*AG753,2)*1.25),2)</f>
        <v>1.69</v>
      </c>
    </row>
    <row r="754" spans="1:107" x14ac:dyDescent="0.2">
      <c r="A754">
        <f>ROW(Source!A346)</f>
        <v>346</v>
      </c>
      <c r="B754">
        <v>16697018</v>
      </c>
      <c r="C754">
        <v>16698306</v>
      </c>
      <c r="D754">
        <v>15247678</v>
      </c>
      <c r="E754">
        <v>1</v>
      </c>
      <c r="F754">
        <v>1</v>
      </c>
      <c r="G754">
        <v>1</v>
      </c>
      <c r="H754">
        <v>2</v>
      </c>
      <c r="I754" t="s">
        <v>1153</v>
      </c>
      <c r="J754" t="s">
        <v>1154</v>
      </c>
      <c r="K754" t="s">
        <v>1155</v>
      </c>
      <c r="L754">
        <v>1368</v>
      </c>
      <c r="N754">
        <v>1011</v>
      </c>
      <c r="O754" t="s">
        <v>1014</v>
      </c>
      <c r="P754" t="s">
        <v>1014</v>
      </c>
      <c r="Q754">
        <v>1</v>
      </c>
      <c r="W754">
        <v>0</v>
      </c>
      <c r="X754">
        <v>1330025190</v>
      </c>
      <c r="Y754">
        <v>0.22499999999999998</v>
      </c>
      <c r="AA754">
        <v>0</v>
      </c>
      <c r="AB754">
        <v>88.01</v>
      </c>
      <c r="AC754">
        <v>11.6</v>
      </c>
      <c r="AD754">
        <v>0</v>
      </c>
      <c r="AE754">
        <v>0</v>
      </c>
      <c r="AF754">
        <v>88.01</v>
      </c>
      <c r="AG754">
        <v>11.6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1</v>
      </c>
      <c r="AQ754">
        <v>0</v>
      </c>
      <c r="AR754">
        <v>0</v>
      </c>
      <c r="AS754" t="s">
        <v>6</v>
      </c>
      <c r="AT754">
        <v>0.18</v>
      </c>
      <c r="AU754" t="s">
        <v>38</v>
      </c>
      <c r="AV754">
        <v>0</v>
      </c>
      <c r="AW754">
        <v>2</v>
      </c>
      <c r="AX754">
        <v>16698326</v>
      </c>
      <c r="AY754">
        <v>1</v>
      </c>
      <c r="AZ754">
        <v>0</v>
      </c>
      <c r="BA754">
        <v>756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Y754*Source!I346</f>
        <v>0.18112499999999998</v>
      </c>
      <c r="CY754">
        <f>AB754</f>
        <v>88.01</v>
      </c>
      <c r="CZ754">
        <f>AF754</f>
        <v>88.01</v>
      </c>
      <c r="DA754">
        <f>AJ754</f>
        <v>1</v>
      </c>
      <c r="DB754">
        <f>ROUND((ROUND(AT754*CZ754,2)*1.25),2)</f>
        <v>19.8</v>
      </c>
      <c r="DC754">
        <f>ROUND((ROUND(AT754*AG754,2)*1.25),2)</f>
        <v>2.61</v>
      </c>
    </row>
    <row r="755" spans="1:107" x14ac:dyDescent="0.2">
      <c r="A755">
        <f>ROW(Source!A346)</f>
        <v>346</v>
      </c>
      <c r="B755">
        <v>16697018</v>
      </c>
      <c r="C755">
        <v>16698306</v>
      </c>
      <c r="D755">
        <v>15249073</v>
      </c>
      <c r="E755">
        <v>1</v>
      </c>
      <c r="F755">
        <v>1</v>
      </c>
      <c r="G755">
        <v>1</v>
      </c>
      <c r="H755">
        <v>2</v>
      </c>
      <c r="I755" t="s">
        <v>1033</v>
      </c>
      <c r="J755" t="s">
        <v>1034</v>
      </c>
      <c r="K755" t="s">
        <v>1035</v>
      </c>
      <c r="L755">
        <v>1368</v>
      </c>
      <c r="N755">
        <v>1011</v>
      </c>
      <c r="O755" t="s">
        <v>1014</v>
      </c>
      <c r="P755" t="s">
        <v>1014</v>
      </c>
      <c r="Q755">
        <v>1</v>
      </c>
      <c r="W755">
        <v>0</v>
      </c>
      <c r="X755">
        <v>1372534845</v>
      </c>
      <c r="Y755">
        <v>0.22499999999999998</v>
      </c>
      <c r="AA755">
        <v>0</v>
      </c>
      <c r="AB755">
        <v>65.709999999999994</v>
      </c>
      <c r="AC755">
        <v>11.6</v>
      </c>
      <c r="AD755">
        <v>0</v>
      </c>
      <c r="AE755">
        <v>0</v>
      </c>
      <c r="AF755">
        <v>65.709999999999994</v>
      </c>
      <c r="AG755">
        <v>11.6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6</v>
      </c>
      <c r="AT755">
        <v>0.18</v>
      </c>
      <c r="AU755" t="s">
        <v>38</v>
      </c>
      <c r="AV755">
        <v>0</v>
      </c>
      <c r="AW755">
        <v>2</v>
      </c>
      <c r="AX755">
        <v>16698327</v>
      </c>
      <c r="AY755">
        <v>1</v>
      </c>
      <c r="AZ755">
        <v>0</v>
      </c>
      <c r="BA755">
        <v>757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Y755*Source!I346</f>
        <v>0.18112499999999998</v>
      </c>
      <c r="CY755">
        <f>AB755</f>
        <v>65.709999999999994</v>
      </c>
      <c r="CZ755">
        <f>AF755</f>
        <v>65.709999999999994</v>
      </c>
      <c r="DA755">
        <f>AJ755</f>
        <v>1</v>
      </c>
      <c r="DB755">
        <f>ROUND((ROUND(AT755*CZ755,2)*1.25),2)</f>
        <v>14.79</v>
      </c>
      <c r="DC755">
        <f>ROUND((ROUND(AT755*AG755,2)*1.25),2)</f>
        <v>2.61</v>
      </c>
    </row>
    <row r="756" spans="1:107" x14ac:dyDescent="0.2">
      <c r="A756">
        <f>ROW(Source!A346)</f>
        <v>346</v>
      </c>
      <c r="B756">
        <v>16697018</v>
      </c>
      <c r="C756">
        <v>16698306</v>
      </c>
      <c r="D756">
        <v>15167286</v>
      </c>
      <c r="E756">
        <v>1</v>
      </c>
      <c r="F756">
        <v>1</v>
      </c>
      <c r="G756">
        <v>1</v>
      </c>
      <c r="H756">
        <v>3</v>
      </c>
      <c r="I756" t="s">
        <v>1116</v>
      </c>
      <c r="J756" t="s">
        <v>1117</v>
      </c>
      <c r="K756" t="s">
        <v>1118</v>
      </c>
      <c r="L756">
        <v>1339</v>
      </c>
      <c r="N756">
        <v>1007</v>
      </c>
      <c r="O756" t="s">
        <v>249</v>
      </c>
      <c r="P756" t="s">
        <v>249</v>
      </c>
      <c r="Q756">
        <v>1</v>
      </c>
      <c r="W756">
        <v>0</v>
      </c>
      <c r="X756">
        <v>-1660354250</v>
      </c>
      <c r="Y756">
        <v>0.78600000000000003</v>
      </c>
      <c r="AA756">
        <v>2.44</v>
      </c>
      <c r="AB756">
        <v>0</v>
      </c>
      <c r="AC756">
        <v>0</v>
      </c>
      <c r="AD756">
        <v>0</v>
      </c>
      <c r="AE756">
        <v>2.44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0.78600000000000003</v>
      </c>
      <c r="AU756" t="s">
        <v>6</v>
      </c>
      <c r="AV756">
        <v>0</v>
      </c>
      <c r="AW756">
        <v>2</v>
      </c>
      <c r="AX756">
        <v>16698328</v>
      </c>
      <c r="AY756">
        <v>1</v>
      </c>
      <c r="AZ756">
        <v>0</v>
      </c>
      <c r="BA756">
        <v>758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Y756*Source!I346</f>
        <v>0.63273000000000001</v>
      </c>
      <c r="CY756">
        <f t="shared" ref="CY756:CY766" si="104">AA756</f>
        <v>2.44</v>
      </c>
      <c r="CZ756">
        <f t="shared" ref="CZ756:CZ766" si="105">AE756</f>
        <v>2.44</v>
      </c>
      <c r="DA756">
        <f t="shared" ref="DA756:DA766" si="106">AI756</f>
        <v>1</v>
      </c>
      <c r="DB756">
        <f t="shared" ref="DB756:DB766" si="107">ROUND(ROUND(AT756*CZ756,2),2)</f>
        <v>1.92</v>
      </c>
      <c r="DC756">
        <f t="shared" ref="DC756:DC766" si="108">ROUND(ROUND(AT756*AG756,2),2)</f>
        <v>0</v>
      </c>
    </row>
    <row r="757" spans="1:107" x14ac:dyDescent="0.2">
      <c r="A757">
        <f>ROW(Source!A346)</f>
        <v>346</v>
      </c>
      <c r="B757">
        <v>16697018</v>
      </c>
      <c r="C757">
        <v>16698306</v>
      </c>
      <c r="D757">
        <v>15169924</v>
      </c>
      <c r="E757">
        <v>1</v>
      </c>
      <c r="F757">
        <v>1</v>
      </c>
      <c r="G757">
        <v>1</v>
      </c>
      <c r="H757">
        <v>3</v>
      </c>
      <c r="I757" t="s">
        <v>1267</v>
      </c>
      <c r="J757" t="s">
        <v>1268</v>
      </c>
      <c r="K757" t="s">
        <v>1269</v>
      </c>
      <c r="L757">
        <v>1348</v>
      </c>
      <c r="N757">
        <v>1009</v>
      </c>
      <c r="O757" t="s">
        <v>26</v>
      </c>
      <c r="P757" t="s">
        <v>26</v>
      </c>
      <c r="Q757">
        <v>1000</v>
      </c>
      <c r="W757">
        <v>0</v>
      </c>
      <c r="X757">
        <v>-405065451</v>
      </c>
      <c r="Y757">
        <v>2.66E-3</v>
      </c>
      <c r="AA757">
        <v>14830</v>
      </c>
      <c r="AB757">
        <v>0</v>
      </c>
      <c r="AC757">
        <v>0</v>
      </c>
      <c r="AD757">
        <v>0</v>
      </c>
      <c r="AE757">
        <v>14830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2.66E-3</v>
      </c>
      <c r="AU757" t="s">
        <v>6</v>
      </c>
      <c r="AV757">
        <v>0</v>
      </c>
      <c r="AW757">
        <v>2</v>
      </c>
      <c r="AX757">
        <v>16698329</v>
      </c>
      <c r="AY757">
        <v>1</v>
      </c>
      <c r="AZ757">
        <v>0</v>
      </c>
      <c r="BA757">
        <v>759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Y757*Source!I346</f>
        <v>2.1413000000000001E-3</v>
      </c>
      <c r="CY757">
        <f t="shared" si="104"/>
        <v>14830</v>
      </c>
      <c r="CZ757">
        <f t="shared" si="105"/>
        <v>14830</v>
      </c>
      <c r="DA757">
        <f t="shared" si="106"/>
        <v>1</v>
      </c>
      <c r="DB757">
        <f t="shared" si="107"/>
        <v>39.450000000000003</v>
      </c>
      <c r="DC757">
        <f t="shared" si="108"/>
        <v>0</v>
      </c>
    </row>
    <row r="758" spans="1:107" x14ac:dyDescent="0.2">
      <c r="A758">
        <f>ROW(Source!A346)</f>
        <v>346</v>
      </c>
      <c r="B758">
        <v>16697018</v>
      </c>
      <c r="C758">
        <v>16698306</v>
      </c>
      <c r="D758">
        <v>15170258</v>
      </c>
      <c r="E758">
        <v>1</v>
      </c>
      <c r="F758">
        <v>1</v>
      </c>
      <c r="G758">
        <v>1</v>
      </c>
      <c r="H758">
        <v>3</v>
      </c>
      <c r="I758" t="s">
        <v>621</v>
      </c>
      <c r="J758" t="s">
        <v>623</v>
      </c>
      <c r="K758" t="s">
        <v>622</v>
      </c>
      <c r="L758">
        <v>1355</v>
      </c>
      <c r="N758">
        <v>1010</v>
      </c>
      <c r="O758" t="s">
        <v>593</v>
      </c>
      <c r="P758" t="s">
        <v>593</v>
      </c>
      <c r="Q758">
        <v>100</v>
      </c>
      <c r="W758">
        <v>0</v>
      </c>
      <c r="X758">
        <v>-350354352</v>
      </c>
      <c r="Y758">
        <v>0.70807500000000001</v>
      </c>
      <c r="AA758">
        <v>134</v>
      </c>
      <c r="AB758">
        <v>0</v>
      </c>
      <c r="AC758">
        <v>0</v>
      </c>
      <c r="AD758">
        <v>0</v>
      </c>
      <c r="AE758">
        <v>134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0.70807500000000001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Y758*Source!I346</f>
        <v>0.570000375</v>
      </c>
      <c r="CY758">
        <f t="shared" si="104"/>
        <v>134</v>
      </c>
      <c r="CZ758">
        <f t="shared" si="105"/>
        <v>134</v>
      </c>
      <c r="DA758">
        <f t="shared" si="106"/>
        <v>1</v>
      </c>
      <c r="DB758">
        <f t="shared" si="107"/>
        <v>94.88</v>
      </c>
      <c r="DC758">
        <f t="shared" si="108"/>
        <v>0</v>
      </c>
    </row>
    <row r="759" spans="1:107" x14ac:dyDescent="0.2">
      <c r="A759">
        <f>ROW(Source!A346)</f>
        <v>346</v>
      </c>
      <c r="B759">
        <v>16697018</v>
      </c>
      <c r="C759">
        <v>16698306</v>
      </c>
      <c r="D759">
        <v>15170785</v>
      </c>
      <c r="E759">
        <v>1</v>
      </c>
      <c r="F759">
        <v>1</v>
      </c>
      <c r="G759">
        <v>1</v>
      </c>
      <c r="H759">
        <v>3</v>
      </c>
      <c r="I759" t="s">
        <v>591</v>
      </c>
      <c r="J759" t="s">
        <v>594</v>
      </c>
      <c r="K759" t="s">
        <v>592</v>
      </c>
      <c r="L759">
        <v>1355</v>
      </c>
      <c r="N759">
        <v>1010</v>
      </c>
      <c r="O759" t="s">
        <v>593</v>
      </c>
      <c r="P759" t="s">
        <v>593</v>
      </c>
      <c r="Q759">
        <v>100</v>
      </c>
      <c r="W759">
        <v>0</v>
      </c>
      <c r="X759">
        <v>556877886</v>
      </c>
      <c r="Y759">
        <v>0.12</v>
      </c>
      <c r="AA759">
        <v>358</v>
      </c>
      <c r="AB759">
        <v>0</v>
      </c>
      <c r="AC759">
        <v>0</v>
      </c>
      <c r="AD759">
        <v>0</v>
      </c>
      <c r="AE759">
        <v>358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</v>
      </c>
      <c r="AT759">
        <v>0.12</v>
      </c>
      <c r="AU759" t="s">
        <v>6</v>
      </c>
      <c r="AV759">
        <v>0</v>
      </c>
      <c r="AW759">
        <v>1</v>
      </c>
      <c r="AX759">
        <v>-1</v>
      </c>
      <c r="AY759">
        <v>0</v>
      </c>
      <c r="AZ759">
        <v>0</v>
      </c>
      <c r="BA759" t="s">
        <v>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Y759*Source!I346</f>
        <v>9.6600000000000005E-2</v>
      </c>
      <c r="CY759">
        <f t="shared" si="104"/>
        <v>358</v>
      </c>
      <c r="CZ759">
        <f t="shared" si="105"/>
        <v>358</v>
      </c>
      <c r="DA759">
        <f t="shared" si="106"/>
        <v>1</v>
      </c>
      <c r="DB759">
        <f t="shared" si="107"/>
        <v>42.96</v>
      </c>
      <c r="DC759">
        <f t="shared" si="108"/>
        <v>0</v>
      </c>
    </row>
    <row r="760" spans="1:107" x14ac:dyDescent="0.2">
      <c r="A760">
        <f>ROW(Source!A346)</f>
        <v>346</v>
      </c>
      <c r="B760">
        <v>16697018</v>
      </c>
      <c r="C760">
        <v>16698306</v>
      </c>
      <c r="D760">
        <v>15232890</v>
      </c>
      <c r="E760">
        <v>1</v>
      </c>
      <c r="F760">
        <v>1</v>
      </c>
      <c r="G760">
        <v>1</v>
      </c>
      <c r="H760">
        <v>3</v>
      </c>
      <c r="I760" t="s">
        <v>617</v>
      </c>
      <c r="J760" t="s">
        <v>619</v>
      </c>
      <c r="K760" t="s">
        <v>618</v>
      </c>
      <c r="L760">
        <v>1358</v>
      </c>
      <c r="N760">
        <v>1010</v>
      </c>
      <c r="O760" t="s">
        <v>598</v>
      </c>
      <c r="P760" t="s">
        <v>598</v>
      </c>
      <c r="Q760">
        <v>10</v>
      </c>
      <c r="W760">
        <v>0</v>
      </c>
      <c r="X760">
        <v>830773171</v>
      </c>
      <c r="Y760">
        <v>7.0807450000000003</v>
      </c>
      <c r="AA760">
        <v>121.19</v>
      </c>
      <c r="AB760">
        <v>0</v>
      </c>
      <c r="AC760">
        <v>0</v>
      </c>
      <c r="AD760">
        <v>0</v>
      </c>
      <c r="AE760">
        <v>121.19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6</v>
      </c>
      <c r="AT760">
        <v>7.0807450000000003</v>
      </c>
      <c r="AU760" t="s">
        <v>6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Y760*Source!I346</f>
        <v>5.6999997250000005</v>
      </c>
      <c r="CY760">
        <f t="shared" si="104"/>
        <v>121.19</v>
      </c>
      <c r="CZ760">
        <f t="shared" si="105"/>
        <v>121.19</v>
      </c>
      <c r="DA760">
        <f t="shared" si="106"/>
        <v>1</v>
      </c>
      <c r="DB760">
        <f t="shared" si="107"/>
        <v>858.12</v>
      </c>
      <c r="DC760">
        <f t="shared" si="108"/>
        <v>0</v>
      </c>
    </row>
    <row r="761" spans="1:107" x14ac:dyDescent="0.2">
      <c r="A761">
        <f>ROW(Source!A346)</f>
        <v>346</v>
      </c>
      <c r="B761">
        <v>16697018</v>
      </c>
      <c r="C761">
        <v>16698306</v>
      </c>
      <c r="D761">
        <v>15233506</v>
      </c>
      <c r="E761">
        <v>1</v>
      </c>
      <c r="F761">
        <v>1</v>
      </c>
      <c r="G761">
        <v>1</v>
      </c>
      <c r="H761">
        <v>3</v>
      </c>
      <c r="I761" t="s">
        <v>625</v>
      </c>
      <c r="J761" t="s">
        <v>627</v>
      </c>
      <c r="K761" t="s">
        <v>626</v>
      </c>
      <c r="L761">
        <v>1301</v>
      </c>
      <c r="N761">
        <v>1003</v>
      </c>
      <c r="O761" t="s">
        <v>363</v>
      </c>
      <c r="P761" t="s">
        <v>363</v>
      </c>
      <c r="Q761">
        <v>1</v>
      </c>
      <c r="W761">
        <v>0</v>
      </c>
      <c r="X761">
        <v>1231130266</v>
      </c>
      <c r="Y761">
        <v>99.8</v>
      </c>
      <c r="AA761">
        <v>43.52</v>
      </c>
      <c r="AB761">
        <v>0</v>
      </c>
      <c r="AC761">
        <v>0</v>
      </c>
      <c r="AD761">
        <v>0</v>
      </c>
      <c r="AE761">
        <v>43.52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6</v>
      </c>
      <c r="AT761">
        <v>99.8</v>
      </c>
      <c r="AU761" t="s">
        <v>6</v>
      </c>
      <c r="AV761">
        <v>0</v>
      </c>
      <c r="AW761">
        <v>1</v>
      </c>
      <c r="AX761">
        <v>-1</v>
      </c>
      <c r="AY761">
        <v>0</v>
      </c>
      <c r="AZ761">
        <v>0</v>
      </c>
      <c r="BA761" t="s">
        <v>6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Y761*Source!I346</f>
        <v>80.338999999999999</v>
      </c>
      <c r="CY761">
        <f t="shared" si="104"/>
        <v>43.52</v>
      </c>
      <c r="CZ761">
        <f t="shared" si="105"/>
        <v>43.52</v>
      </c>
      <c r="DA761">
        <f t="shared" si="106"/>
        <v>1</v>
      </c>
      <c r="DB761">
        <f t="shared" si="107"/>
        <v>4343.3</v>
      </c>
      <c r="DC761">
        <f t="shared" si="108"/>
        <v>0</v>
      </c>
    </row>
    <row r="762" spans="1:107" x14ac:dyDescent="0.2">
      <c r="A762">
        <f>ROW(Source!A346)</f>
        <v>346</v>
      </c>
      <c r="B762">
        <v>16697018</v>
      </c>
      <c r="C762">
        <v>16698306</v>
      </c>
      <c r="D762">
        <v>15234543</v>
      </c>
      <c r="E762">
        <v>1</v>
      </c>
      <c r="F762">
        <v>1</v>
      </c>
      <c r="G762">
        <v>1</v>
      </c>
      <c r="H762">
        <v>3</v>
      </c>
      <c r="I762" t="s">
        <v>613</v>
      </c>
      <c r="J762" t="s">
        <v>615</v>
      </c>
      <c r="K762" t="s">
        <v>614</v>
      </c>
      <c r="L762">
        <v>1358</v>
      </c>
      <c r="N762">
        <v>1010</v>
      </c>
      <c r="O762" t="s">
        <v>598</v>
      </c>
      <c r="P762" t="s">
        <v>598</v>
      </c>
      <c r="Q762">
        <v>10</v>
      </c>
      <c r="W762">
        <v>0</v>
      </c>
      <c r="X762">
        <v>-2031800751</v>
      </c>
      <c r="Y762">
        <v>0.37267099999999997</v>
      </c>
      <c r="AA762">
        <v>28.9</v>
      </c>
      <c r="AB762">
        <v>0</v>
      </c>
      <c r="AC762">
        <v>0</v>
      </c>
      <c r="AD762">
        <v>0</v>
      </c>
      <c r="AE762">
        <v>28.9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6</v>
      </c>
      <c r="AT762">
        <v>0.37267099999999997</v>
      </c>
      <c r="AU762" t="s">
        <v>6</v>
      </c>
      <c r="AV762">
        <v>0</v>
      </c>
      <c r="AW762">
        <v>1</v>
      </c>
      <c r="AX762">
        <v>-1</v>
      </c>
      <c r="AY762">
        <v>0</v>
      </c>
      <c r="AZ762">
        <v>0</v>
      </c>
      <c r="BA762" t="s">
        <v>6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Y762*Source!I346</f>
        <v>0.30000015499999999</v>
      </c>
      <c r="CY762">
        <f t="shared" si="104"/>
        <v>28.9</v>
      </c>
      <c r="CZ762">
        <f t="shared" si="105"/>
        <v>28.9</v>
      </c>
      <c r="DA762">
        <f t="shared" si="106"/>
        <v>1</v>
      </c>
      <c r="DB762">
        <f t="shared" si="107"/>
        <v>10.77</v>
      </c>
      <c r="DC762">
        <f t="shared" si="108"/>
        <v>0</v>
      </c>
    </row>
    <row r="763" spans="1:107" x14ac:dyDescent="0.2">
      <c r="A763">
        <f>ROW(Source!A346)</f>
        <v>346</v>
      </c>
      <c r="B763">
        <v>16697018</v>
      </c>
      <c r="C763">
        <v>16698306</v>
      </c>
      <c r="D763">
        <v>15235254</v>
      </c>
      <c r="E763">
        <v>1</v>
      </c>
      <c r="F763">
        <v>1</v>
      </c>
      <c r="G763">
        <v>1</v>
      </c>
      <c r="H763">
        <v>3</v>
      </c>
      <c r="I763" t="s">
        <v>609</v>
      </c>
      <c r="J763" t="s">
        <v>611</v>
      </c>
      <c r="K763" t="s">
        <v>610</v>
      </c>
      <c r="L763">
        <v>1354</v>
      </c>
      <c r="N763">
        <v>1010</v>
      </c>
      <c r="O763" t="s">
        <v>440</v>
      </c>
      <c r="P763" t="s">
        <v>440</v>
      </c>
      <c r="Q763">
        <v>1</v>
      </c>
      <c r="W763">
        <v>0</v>
      </c>
      <c r="X763">
        <v>-1311761836</v>
      </c>
      <c r="Y763">
        <v>3.7267079999999999</v>
      </c>
      <c r="AA763">
        <v>15.18</v>
      </c>
      <c r="AB763">
        <v>0</v>
      </c>
      <c r="AC763">
        <v>0</v>
      </c>
      <c r="AD763">
        <v>0</v>
      </c>
      <c r="AE763">
        <v>15.18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0</v>
      </c>
      <c r="AP763">
        <v>0</v>
      </c>
      <c r="AQ763">
        <v>0</v>
      </c>
      <c r="AR763">
        <v>0</v>
      </c>
      <c r="AS763" t="s">
        <v>6</v>
      </c>
      <c r="AT763">
        <v>3.7267079999999999</v>
      </c>
      <c r="AU763" t="s">
        <v>6</v>
      </c>
      <c r="AV763">
        <v>0</v>
      </c>
      <c r="AW763">
        <v>1</v>
      </c>
      <c r="AX763">
        <v>-1</v>
      </c>
      <c r="AY763">
        <v>0</v>
      </c>
      <c r="AZ763">
        <v>0</v>
      </c>
      <c r="BA763" t="s">
        <v>6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Y763*Source!I346</f>
        <v>2.9999999399999999</v>
      </c>
      <c r="CY763">
        <f t="shared" si="104"/>
        <v>15.18</v>
      </c>
      <c r="CZ763">
        <f t="shared" si="105"/>
        <v>15.18</v>
      </c>
      <c r="DA763">
        <f t="shared" si="106"/>
        <v>1</v>
      </c>
      <c r="DB763">
        <f t="shared" si="107"/>
        <v>56.57</v>
      </c>
      <c r="DC763">
        <f t="shared" si="108"/>
        <v>0</v>
      </c>
    </row>
    <row r="764" spans="1:107" x14ac:dyDescent="0.2">
      <c r="A764">
        <f>ROW(Source!A346)</f>
        <v>346</v>
      </c>
      <c r="B764">
        <v>16697018</v>
      </c>
      <c r="C764">
        <v>16698306</v>
      </c>
      <c r="D764">
        <v>15235333</v>
      </c>
      <c r="E764">
        <v>1</v>
      </c>
      <c r="F764">
        <v>1</v>
      </c>
      <c r="G764">
        <v>1</v>
      </c>
      <c r="H764">
        <v>3</v>
      </c>
      <c r="I764" t="s">
        <v>601</v>
      </c>
      <c r="J764" t="s">
        <v>603</v>
      </c>
      <c r="K764" t="s">
        <v>602</v>
      </c>
      <c r="L764">
        <v>1358</v>
      </c>
      <c r="N764">
        <v>1010</v>
      </c>
      <c r="O764" t="s">
        <v>598</v>
      </c>
      <c r="P764" t="s">
        <v>598</v>
      </c>
      <c r="Q764">
        <v>10</v>
      </c>
      <c r="W764">
        <v>0</v>
      </c>
      <c r="X764">
        <v>1076281133</v>
      </c>
      <c r="Y764">
        <v>3.602484</v>
      </c>
      <c r="AA764">
        <v>2685.7</v>
      </c>
      <c r="AB764">
        <v>0</v>
      </c>
      <c r="AC764">
        <v>0</v>
      </c>
      <c r="AD764">
        <v>0</v>
      </c>
      <c r="AE764">
        <v>2685.7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6</v>
      </c>
      <c r="AT764">
        <v>3.602484</v>
      </c>
      <c r="AU764" t="s">
        <v>6</v>
      </c>
      <c r="AV764">
        <v>0</v>
      </c>
      <c r="AW764">
        <v>1</v>
      </c>
      <c r="AX764">
        <v>-1</v>
      </c>
      <c r="AY764">
        <v>0</v>
      </c>
      <c r="AZ764">
        <v>0</v>
      </c>
      <c r="BA764" t="s">
        <v>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Y764*Source!I346</f>
        <v>2.89999962</v>
      </c>
      <c r="CY764">
        <f t="shared" si="104"/>
        <v>2685.7</v>
      </c>
      <c r="CZ764">
        <f t="shared" si="105"/>
        <v>2685.7</v>
      </c>
      <c r="DA764">
        <f t="shared" si="106"/>
        <v>1</v>
      </c>
      <c r="DB764">
        <f t="shared" si="107"/>
        <v>9675.19</v>
      </c>
      <c r="DC764">
        <f t="shared" si="108"/>
        <v>0</v>
      </c>
    </row>
    <row r="765" spans="1:107" x14ac:dyDescent="0.2">
      <c r="A765">
        <f>ROW(Source!A346)</f>
        <v>346</v>
      </c>
      <c r="B765">
        <v>16697018</v>
      </c>
      <c r="C765">
        <v>16698306</v>
      </c>
      <c r="D765">
        <v>15235520</v>
      </c>
      <c r="E765">
        <v>1</v>
      </c>
      <c r="F765">
        <v>1</v>
      </c>
      <c r="G765">
        <v>1</v>
      </c>
      <c r="H765">
        <v>3</v>
      </c>
      <c r="I765" t="s">
        <v>605</v>
      </c>
      <c r="J765" t="s">
        <v>607</v>
      </c>
      <c r="K765" t="s">
        <v>606</v>
      </c>
      <c r="L765">
        <v>1354</v>
      </c>
      <c r="N765">
        <v>1010</v>
      </c>
      <c r="O765" t="s">
        <v>440</v>
      </c>
      <c r="P765" t="s">
        <v>440</v>
      </c>
      <c r="Q765">
        <v>1</v>
      </c>
      <c r="W765">
        <v>0</v>
      </c>
      <c r="X765">
        <v>-628141455</v>
      </c>
      <c r="Y765">
        <v>17.391304000000002</v>
      </c>
      <c r="AA765">
        <v>84.03</v>
      </c>
      <c r="AB765">
        <v>0</v>
      </c>
      <c r="AC765">
        <v>0</v>
      </c>
      <c r="AD765">
        <v>0</v>
      </c>
      <c r="AE765">
        <v>84.03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6</v>
      </c>
      <c r="AT765">
        <v>17.391304000000002</v>
      </c>
      <c r="AU765" t="s">
        <v>6</v>
      </c>
      <c r="AV765">
        <v>0</v>
      </c>
      <c r="AW765">
        <v>1</v>
      </c>
      <c r="AX765">
        <v>-1</v>
      </c>
      <c r="AY765">
        <v>0</v>
      </c>
      <c r="AZ765">
        <v>0</v>
      </c>
      <c r="BA765" t="s">
        <v>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Y765*Source!I346</f>
        <v>13.999999720000002</v>
      </c>
      <c r="CY765">
        <f t="shared" si="104"/>
        <v>84.03</v>
      </c>
      <c r="CZ765">
        <f t="shared" si="105"/>
        <v>84.03</v>
      </c>
      <c r="DA765">
        <f t="shared" si="106"/>
        <v>1</v>
      </c>
      <c r="DB765">
        <f t="shared" si="107"/>
        <v>1461.39</v>
      </c>
      <c r="DC765">
        <f t="shared" si="108"/>
        <v>0</v>
      </c>
    </row>
    <row r="766" spans="1:107" x14ac:dyDescent="0.2">
      <c r="A766">
        <f>ROW(Source!A346)</f>
        <v>346</v>
      </c>
      <c r="B766">
        <v>16697018</v>
      </c>
      <c r="C766">
        <v>16698306</v>
      </c>
      <c r="D766">
        <v>15235530</v>
      </c>
      <c r="E766">
        <v>1</v>
      </c>
      <c r="F766">
        <v>1</v>
      </c>
      <c r="G766">
        <v>1</v>
      </c>
      <c r="H766">
        <v>3</v>
      </c>
      <c r="I766" t="s">
        <v>596</v>
      </c>
      <c r="J766" t="s">
        <v>599</v>
      </c>
      <c r="K766" t="s">
        <v>597</v>
      </c>
      <c r="L766">
        <v>1358</v>
      </c>
      <c r="N766">
        <v>1010</v>
      </c>
      <c r="O766" t="s">
        <v>598</v>
      </c>
      <c r="P766" t="s">
        <v>598</v>
      </c>
      <c r="Q766">
        <v>10</v>
      </c>
      <c r="W766">
        <v>0</v>
      </c>
      <c r="X766">
        <v>673736731</v>
      </c>
      <c r="Y766">
        <v>0.74534199999999995</v>
      </c>
      <c r="AA766">
        <v>504.07</v>
      </c>
      <c r="AB766">
        <v>0</v>
      </c>
      <c r="AC766">
        <v>0</v>
      </c>
      <c r="AD766">
        <v>0</v>
      </c>
      <c r="AE766">
        <v>504.07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0</v>
      </c>
      <c r="AP766">
        <v>0</v>
      </c>
      <c r="AQ766">
        <v>0</v>
      </c>
      <c r="AR766">
        <v>0</v>
      </c>
      <c r="AS766" t="s">
        <v>6</v>
      </c>
      <c r="AT766">
        <v>0.74534199999999995</v>
      </c>
      <c r="AU766" t="s">
        <v>6</v>
      </c>
      <c r="AV766">
        <v>0</v>
      </c>
      <c r="AW766">
        <v>1</v>
      </c>
      <c r="AX766">
        <v>-1</v>
      </c>
      <c r="AY766">
        <v>0</v>
      </c>
      <c r="AZ766">
        <v>0</v>
      </c>
      <c r="BA766" t="s">
        <v>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Y766*Source!I346</f>
        <v>0.60000030999999998</v>
      </c>
      <c r="CY766">
        <f t="shared" si="104"/>
        <v>504.07</v>
      </c>
      <c r="CZ766">
        <f t="shared" si="105"/>
        <v>504.07</v>
      </c>
      <c r="DA766">
        <f t="shared" si="106"/>
        <v>1</v>
      </c>
      <c r="DB766">
        <f t="shared" si="107"/>
        <v>375.7</v>
      </c>
      <c r="DC766">
        <f t="shared" si="108"/>
        <v>0</v>
      </c>
    </row>
    <row r="767" spans="1:107" x14ac:dyDescent="0.2">
      <c r="A767">
        <f>ROW(Source!A347)</f>
        <v>347</v>
      </c>
      <c r="B767">
        <v>16697019</v>
      </c>
      <c r="C767">
        <v>16698306</v>
      </c>
      <c r="D767">
        <v>15430397</v>
      </c>
      <c r="E767">
        <v>1</v>
      </c>
      <c r="F767">
        <v>1</v>
      </c>
      <c r="G767">
        <v>1</v>
      </c>
      <c r="H767">
        <v>1</v>
      </c>
      <c r="I767" t="s">
        <v>1265</v>
      </c>
      <c r="J767" t="s">
        <v>6</v>
      </c>
      <c r="K767" t="s">
        <v>1266</v>
      </c>
      <c r="L767">
        <v>1191</v>
      </c>
      <c r="N767">
        <v>1013</v>
      </c>
      <c r="O767" t="s">
        <v>1010</v>
      </c>
      <c r="P767" t="s">
        <v>1010</v>
      </c>
      <c r="Q767">
        <v>1</v>
      </c>
      <c r="W767">
        <v>0</v>
      </c>
      <c r="X767">
        <v>-1081351934</v>
      </c>
      <c r="Y767">
        <v>64.204499999999996</v>
      </c>
      <c r="AA767">
        <v>0</v>
      </c>
      <c r="AB767">
        <v>0</v>
      </c>
      <c r="AC767">
        <v>0</v>
      </c>
      <c r="AD767">
        <v>61.66</v>
      </c>
      <c r="AE767">
        <v>0</v>
      </c>
      <c r="AF767">
        <v>0</v>
      </c>
      <c r="AG767">
        <v>0</v>
      </c>
      <c r="AH767">
        <v>9.4</v>
      </c>
      <c r="AI767">
        <v>1</v>
      </c>
      <c r="AJ767">
        <v>1</v>
      </c>
      <c r="AK767">
        <v>1</v>
      </c>
      <c r="AL767">
        <v>6.56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6</v>
      </c>
      <c r="AT767">
        <v>55.83</v>
      </c>
      <c r="AU767" t="s">
        <v>39</v>
      </c>
      <c r="AV767">
        <v>1</v>
      </c>
      <c r="AW767">
        <v>2</v>
      </c>
      <c r="AX767">
        <v>16698323</v>
      </c>
      <c r="AY767">
        <v>1</v>
      </c>
      <c r="AZ767">
        <v>0</v>
      </c>
      <c r="BA767">
        <v>765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Y767*Source!I347</f>
        <v>51.684622500000003</v>
      </c>
      <c r="CY767">
        <f>AD767</f>
        <v>61.66</v>
      </c>
      <c r="CZ767">
        <f>AH767</f>
        <v>9.4</v>
      </c>
      <c r="DA767">
        <f>AL767</f>
        <v>6.56</v>
      </c>
      <c r="DB767">
        <f>ROUND((ROUND(AT767*CZ767,2)*1.15),2)</f>
        <v>603.52</v>
      </c>
      <c r="DC767">
        <f>ROUND((ROUND(AT767*AG767,2)*1.15),2)</f>
        <v>0</v>
      </c>
    </row>
    <row r="768" spans="1:107" x14ac:dyDescent="0.2">
      <c r="A768">
        <f>ROW(Source!A347)</f>
        <v>347</v>
      </c>
      <c r="B768">
        <v>16697019</v>
      </c>
      <c r="C768">
        <v>16698306</v>
      </c>
      <c r="D768">
        <v>15430395</v>
      </c>
      <c r="E768">
        <v>1</v>
      </c>
      <c r="F768">
        <v>1</v>
      </c>
      <c r="G768">
        <v>1</v>
      </c>
      <c r="H768">
        <v>1</v>
      </c>
      <c r="I768" t="s">
        <v>1020</v>
      </c>
      <c r="J768" t="s">
        <v>6</v>
      </c>
      <c r="K768" t="s">
        <v>1021</v>
      </c>
      <c r="L768">
        <v>1191</v>
      </c>
      <c r="N768">
        <v>1013</v>
      </c>
      <c r="O768" t="s">
        <v>1010</v>
      </c>
      <c r="P768" t="s">
        <v>1010</v>
      </c>
      <c r="Q768">
        <v>1</v>
      </c>
      <c r="W768">
        <v>0</v>
      </c>
      <c r="X768">
        <v>-1417349443</v>
      </c>
      <c r="Y768">
        <v>0.46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6.56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0.46</v>
      </c>
      <c r="AU768" t="s">
        <v>6</v>
      </c>
      <c r="AV768">
        <v>2</v>
      </c>
      <c r="AW768">
        <v>2</v>
      </c>
      <c r="AX768">
        <v>16698324</v>
      </c>
      <c r="AY768">
        <v>1</v>
      </c>
      <c r="AZ768">
        <v>2048</v>
      </c>
      <c r="BA768">
        <v>766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Y768*Source!I347</f>
        <v>0.37030000000000002</v>
      </c>
      <c r="CY768">
        <f>AD768</f>
        <v>0</v>
      </c>
      <c r="CZ768">
        <f>AH768</f>
        <v>0</v>
      </c>
      <c r="DA768">
        <f>AL768</f>
        <v>1</v>
      </c>
      <c r="DB768">
        <f>ROUND(ROUND(AT768*CZ768,2),2)</f>
        <v>0</v>
      </c>
      <c r="DC768">
        <f>ROUND(ROUND(AT768*AG768,2),2)</f>
        <v>0</v>
      </c>
    </row>
    <row r="769" spans="1:107" x14ac:dyDescent="0.2">
      <c r="A769">
        <f>ROW(Source!A347)</f>
        <v>347</v>
      </c>
      <c r="B769">
        <v>16697019</v>
      </c>
      <c r="C769">
        <v>16698306</v>
      </c>
      <c r="D769">
        <v>15247578</v>
      </c>
      <c r="E769">
        <v>1</v>
      </c>
      <c r="F769">
        <v>1</v>
      </c>
      <c r="G769">
        <v>1</v>
      </c>
      <c r="H769">
        <v>2</v>
      </c>
      <c r="I769" t="s">
        <v>1119</v>
      </c>
      <c r="J769" t="s">
        <v>1120</v>
      </c>
      <c r="K769" t="s">
        <v>1121</v>
      </c>
      <c r="L769">
        <v>1368</v>
      </c>
      <c r="N769">
        <v>1011</v>
      </c>
      <c r="O769" t="s">
        <v>1014</v>
      </c>
      <c r="P769" t="s">
        <v>1014</v>
      </c>
      <c r="Q769">
        <v>1</v>
      </c>
      <c r="W769">
        <v>0</v>
      </c>
      <c r="X769">
        <v>-1460065968</v>
      </c>
      <c r="Y769">
        <v>0.125</v>
      </c>
      <c r="AA769">
        <v>0</v>
      </c>
      <c r="AB769">
        <v>566.78</v>
      </c>
      <c r="AC769">
        <v>13.5</v>
      </c>
      <c r="AD769">
        <v>0</v>
      </c>
      <c r="AE769">
        <v>0</v>
      </c>
      <c r="AF769">
        <v>86.4</v>
      </c>
      <c r="AG769">
        <v>13.5</v>
      </c>
      <c r="AH769">
        <v>0</v>
      </c>
      <c r="AI769">
        <v>1</v>
      </c>
      <c r="AJ769">
        <v>6.56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6</v>
      </c>
      <c r="AT769">
        <v>0.1</v>
      </c>
      <c r="AU769" t="s">
        <v>38</v>
      </c>
      <c r="AV769">
        <v>0</v>
      </c>
      <c r="AW769">
        <v>2</v>
      </c>
      <c r="AX769">
        <v>16698325</v>
      </c>
      <c r="AY769">
        <v>1</v>
      </c>
      <c r="AZ769">
        <v>0</v>
      </c>
      <c r="BA769">
        <v>767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Y769*Source!I347</f>
        <v>0.10062500000000001</v>
      </c>
      <c r="CY769">
        <f>AB769</f>
        <v>566.78</v>
      </c>
      <c r="CZ769">
        <f>AF769</f>
        <v>86.4</v>
      </c>
      <c r="DA769">
        <f>AJ769</f>
        <v>6.56</v>
      </c>
      <c r="DB769">
        <f>ROUND((ROUND(AT769*CZ769,2)*1.25),2)</f>
        <v>10.8</v>
      </c>
      <c r="DC769">
        <f>ROUND((ROUND(AT769*AG769,2)*1.25),2)</f>
        <v>1.69</v>
      </c>
    </row>
    <row r="770" spans="1:107" x14ac:dyDescent="0.2">
      <c r="A770">
        <f>ROW(Source!A347)</f>
        <v>347</v>
      </c>
      <c r="B770">
        <v>16697019</v>
      </c>
      <c r="C770">
        <v>16698306</v>
      </c>
      <c r="D770">
        <v>15247678</v>
      </c>
      <c r="E770">
        <v>1</v>
      </c>
      <c r="F770">
        <v>1</v>
      </c>
      <c r="G770">
        <v>1</v>
      </c>
      <c r="H770">
        <v>2</v>
      </c>
      <c r="I770" t="s">
        <v>1153</v>
      </c>
      <c r="J770" t="s">
        <v>1154</v>
      </c>
      <c r="K770" t="s">
        <v>1155</v>
      </c>
      <c r="L770">
        <v>1368</v>
      </c>
      <c r="N770">
        <v>1011</v>
      </c>
      <c r="O770" t="s">
        <v>1014</v>
      </c>
      <c r="P770" t="s">
        <v>1014</v>
      </c>
      <c r="Q770">
        <v>1</v>
      </c>
      <c r="W770">
        <v>0</v>
      </c>
      <c r="X770">
        <v>1330025190</v>
      </c>
      <c r="Y770">
        <v>0.22499999999999998</v>
      </c>
      <c r="AA770">
        <v>0</v>
      </c>
      <c r="AB770">
        <v>577.35</v>
      </c>
      <c r="AC770">
        <v>11.6</v>
      </c>
      <c r="AD770">
        <v>0</v>
      </c>
      <c r="AE770">
        <v>0</v>
      </c>
      <c r="AF770">
        <v>88.01</v>
      </c>
      <c r="AG770">
        <v>11.6</v>
      </c>
      <c r="AH770">
        <v>0</v>
      </c>
      <c r="AI770">
        <v>1</v>
      </c>
      <c r="AJ770">
        <v>6.56</v>
      </c>
      <c r="AK770">
        <v>1</v>
      </c>
      <c r="AL770">
        <v>1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6</v>
      </c>
      <c r="AT770">
        <v>0.18</v>
      </c>
      <c r="AU770" t="s">
        <v>38</v>
      </c>
      <c r="AV770">
        <v>0</v>
      </c>
      <c r="AW770">
        <v>2</v>
      </c>
      <c r="AX770">
        <v>16698326</v>
      </c>
      <c r="AY770">
        <v>1</v>
      </c>
      <c r="AZ770">
        <v>0</v>
      </c>
      <c r="BA770">
        <v>768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Y770*Source!I347</f>
        <v>0.18112499999999998</v>
      </c>
      <c r="CY770">
        <f>AB770</f>
        <v>577.35</v>
      </c>
      <c r="CZ770">
        <f>AF770</f>
        <v>88.01</v>
      </c>
      <c r="DA770">
        <f>AJ770</f>
        <v>6.56</v>
      </c>
      <c r="DB770">
        <f>ROUND((ROUND(AT770*CZ770,2)*1.25),2)</f>
        <v>19.8</v>
      </c>
      <c r="DC770">
        <f>ROUND((ROUND(AT770*AG770,2)*1.25),2)</f>
        <v>2.61</v>
      </c>
    </row>
    <row r="771" spans="1:107" x14ac:dyDescent="0.2">
      <c r="A771">
        <f>ROW(Source!A347)</f>
        <v>347</v>
      </c>
      <c r="B771">
        <v>16697019</v>
      </c>
      <c r="C771">
        <v>16698306</v>
      </c>
      <c r="D771">
        <v>15249073</v>
      </c>
      <c r="E771">
        <v>1</v>
      </c>
      <c r="F771">
        <v>1</v>
      </c>
      <c r="G771">
        <v>1</v>
      </c>
      <c r="H771">
        <v>2</v>
      </c>
      <c r="I771" t="s">
        <v>1033</v>
      </c>
      <c r="J771" t="s">
        <v>1034</v>
      </c>
      <c r="K771" t="s">
        <v>1035</v>
      </c>
      <c r="L771">
        <v>1368</v>
      </c>
      <c r="N771">
        <v>1011</v>
      </c>
      <c r="O771" t="s">
        <v>1014</v>
      </c>
      <c r="P771" t="s">
        <v>1014</v>
      </c>
      <c r="Q771">
        <v>1</v>
      </c>
      <c r="W771">
        <v>0</v>
      </c>
      <c r="X771">
        <v>1372534845</v>
      </c>
      <c r="Y771">
        <v>0.22499999999999998</v>
      </c>
      <c r="AA771">
        <v>0</v>
      </c>
      <c r="AB771">
        <v>431.06</v>
      </c>
      <c r="AC771">
        <v>11.6</v>
      </c>
      <c r="AD771">
        <v>0</v>
      </c>
      <c r="AE771">
        <v>0</v>
      </c>
      <c r="AF771">
        <v>65.709999999999994</v>
      </c>
      <c r="AG771">
        <v>11.6</v>
      </c>
      <c r="AH771">
        <v>0</v>
      </c>
      <c r="AI771">
        <v>1</v>
      </c>
      <c r="AJ771">
        <v>6.56</v>
      </c>
      <c r="AK771">
        <v>1</v>
      </c>
      <c r="AL771">
        <v>1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6</v>
      </c>
      <c r="AT771">
        <v>0.18</v>
      </c>
      <c r="AU771" t="s">
        <v>38</v>
      </c>
      <c r="AV771">
        <v>0</v>
      </c>
      <c r="AW771">
        <v>2</v>
      </c>
      <c r="AX771">
        <v>16698327</v>
      </c>
      <c r="AY771">
        <v>1</v>
      </c>
      <c r="AZ771">
        <v>0</v>
      </c>
      <c r="BA771">
        <v>769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Y771*Source!I347</f>
        <v>0.18112499999999998</v>
      </c>
      <c r="CY771">
        <f>AB771</f>
        <v>431.06</v>
      </c>
      <c r="CZ771">
        <f>AF771</f>
        <v>65.709999999999994</v>
      </c>
      <c r="DA771">
        <f>AJ771</f>
        <v>6.56</v>
      </c>
      <c r="DB771">
        <f>ROUND((ROUND(AT771*CZ771,2)*1.25),2)</f>
        <v>14.79</v>
      </c>
      <c r="DC771">
        <f>ROUND((ROUND(AT771*AG771,2)*1.25),2)</f>
        <v>2.61</v>
      </c>
    </row>
    <row r="772" spans="1:107" x14ac:dyDescent="0.2">
      <c r="A772">
        <f>ROW(Source!A347)</f>
        <v>347</v>
      </c>
      <c r="B772">
        <v>16697019</v>
      </c>
      <c r="C772">
        <v>16698306</v>
      </c>
      <c r="D772">
        <v>15167286</v>
      </c>
      <c r="E772">
        <v>1</v>
      </c>
      <c r="F772">
        <v>1</v>
      </c>
      <c r="G772">
        <v>1</v>
      </c>
      <c r="H772">
        <v>3</v>
      </c>
      <c r="I772" t="s">
        <v>1116</v>
      </c>
      <c r="J772" t="s">
        <v>1117</v>
      </c>
      <c r="K772" t="s">
        <v>1118</v>
      </c>
      <c r="L772">
        <v>1339</v>
      </c>
      <c r="N772">
        <v>1007</v>
      </c>
      <c r="O772" t="s">
        <v>249</v>
      </c>
      <c r="P772" t="s">
        <v>249</v>
      </c>
      <c r="Q772">
        <v>1</v>
      </c>
      <c r="W772">
        <v>0</v>
      </c>
      <c r="X772">
        <v>-1660354250</v>
      </c>
      <c r="Y772">
        <v>0.78600000000000003</v>
      </c>
      <c r="AA772">
        <v>16.010000000000002</v>
      </c>
      <c r="AB772">
        <v>0</v>
      </c>
      <c r="AC772">
        <v>0</v>
      </c>
      <c r="AD772">
        <v>0</v>
      </c>
      <c r="AE772">
        <v>2.44</v>
      </c>
      <c r="AF772">
        <v>0</v>
      </c>
      <c r="AG772">
        <v>0</v>
      </c>
      <c r="AH772">
        <v>0</v>
      </c>
      <c r="AI772">
        <v>6.56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0.78600000000000003</v>
      </c>
      <c r="AU772" t="s">
        <v>6</v>
      </c>
      <c r="AV772">
        <v>0</v>
      </c>
      <c r="AW772">
        <v>2</v>
      </c>
      <c r="AX772">
        <v>16698328</v>
      </c>
      <c r="AY772">
        <v>1</v>
      </c>
      <c r="AZ772">
        <v>0</v>
      </c>
      <c r="BA772">
        <v>770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Y772*Source!I347</f>
        <v>0.63273000000000001</v>
      </c>
      <c r="CY772">
        <f t="shared" ref="CY772:CY782" si="109">AA772</f>
        <v>16.010000000000002</v>
      </c>
      <c r="CZ772">
        <f t="shared" ref="CZ772:CZ782" si="110">AE772</f>
        <v>2.44</v>
      </c>
      <c r="DA772">
        <f t="shared" ref="DA772:DA782" si="111">AI772</f>
        <v>6.56</v>
      </c>
      <c r="DB772">
        <f t="shared" ref="DB772:DB782" si="112">ROUND(ROUND(AT772*CZ772,2),2)</f>
        <v>1.92</v>
      </c>
      <c r="DC772">
        <f t="shared" ref="DC772:DC782" si="113">ROUND(ROUND(AT772*AG772,2),2)</f>
        <v>0</v>
      </c>
    </row>
    <row r="773" spans="1:107" x14ac:dyDescent="0.2">
      <c r="A773">
        <f>ROW(Source!A347)</f>
        <v>347</v>
      </c>
      <c r="B773">
        <v>16697019</v>
      </c>
      <c r="C773">
        <v>16698306</v>
      </c>
      <c r="D773">
        <v>15169924</v>
      </c>
      <c r="E773">
        <v>1</v>
      </c>
      <c r="F773">
        <v>1</v>
      </c>
      <c r="G773">
        <v>1</v>
      </c>
      <c r="H773">
        <v>3</v>
      </c>
      <c r="I773" t="s">
        <v>1267</v>
      </c>
      <c r="J773" t="s">
        <v>1268</v>
      </c>
      <c r="K773" t="s">
        <v>1269</v>
      </c>
      <c r="L773">
        <v>1348</v>
      </c>
      <c r="N773">
        <v>1009</v>
      </c>
      <c r="O773" t="s">
        <v>26</v>
      </c>
      <c r="P773" t="s">
        <v>26</v>
      </c>
      <c r="Q773">
        <v>1000</v>
      </c>
      <c r="W773">
        <v>0</v>
      </c>
      <c r="X773">
        <v>-405065451</v>
      </c>
      <c r="Y773">
        <v>2.66E-3</v>
      </c>
      <c r="AA773">
        <v>97284.800000000003</v>
      </c>
      <c r="AB773">
        <v>0</v>
      </c>
      <c r="AC773">
        <v>0</v>
      </c>
      <c r="AD773">
        <v>0</v>
      </c>
      <c r="AE773">
        <v>14830</v>
      </c>
      <c r="AF773">
        <v>0</v>
      </c>
      <c r="AG773">
        <v>0</v>
      </c>
      <c r="AH773">
        <v>0</v>
      </c>
      <c r="AI773">
        <v>6.56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2.66E-3</v>
      </c>
      <c r="AU773" t="s">
        <v>6</v>
      </c>
      <c r="AV773">
        <v>0</v>
      </c>
      <c r="AW773">
        <v>2</v>
      </c>
      <c r="AX773">
        <v>16698329</v>
      </c>
      <c r="AY773">
        <v>1</v>
      </c>
      <c r="AZ773">
        <v>0</v>
      </c>
      <c r="BA773">
        <v>771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Y773*Source!I347</f>
        <v>2.1413000000000001E-3</v>
      </c>
      <c r="CY773">
        <f t="shared" si="109"/>
        <v>97284.800000000003</v>
      </c>
      <c r="CZ773">
        <f t="shared" si="110"/>
        <v>14830</v>
      </c>
      <c r="DA773">
        <f t="shared" si="111"/>
        <v>6.56</v>
      </c>
      <c r="DB773">
        <f t="shared" si="112"/>
        <v>39.450000000000003</v>
      </c>
      <c r="DC773">
        <f t="shared" si="113"/>
        <v>0</v>
      </c>
    </row>
    <row r="774" spans="1:107" x14ac:dyDescent="0.2">
      <c r="A774">
        <f>ROW(Source!A347)</f>
        <v>347</v>
      </c>
      <c r="B774">
        <v>16697019</v>
      </c>
      <c r="C774">
        <v>16698306</v>
      </c>
      <c r="D774">
        <v>15170258</v>
      </c>
      <c r="E774">
        <v>1</v>
      </c>
      <c r="F774">
        <v>1</v>
      </c>
      <c r="G774">
        <v>1</v>
      </c>
      <c r="H774">
        <v>3</v>
      </c>
      <c r="I774" t="s">
        <v>621</v>
      </c>
      <c r="J774" t="s">
        <v>623</v>
      </c>
      <c r="K774" t="s">
        <v>622</v>
      </c>
      <c r="L774">
        <v>1355</v>
      </c>
      <c r="N774">
        <v>1010</v>
      </c>
      <c r="O774" t="s">
        <v>593</v>
      </c>
      <c r="P774" t="s">
        <v>593</v>
      </c>
      <c r="Q774">
        <v>100</v>
      </c>
      <c r="W774">
        <v>0</v>
      </c>
      <c r="X774">
        <v>-350354352</v>
      </c>
      <c r="Y774">
        <v>0.70807500000000001</v>
      </c>
      <c r="AA774">
        <v>879.04</v>
      </c>
      <c r="AB774">
        <v>0</v>
      </c>
      <c r="AC774">
        <v>0</v>
      </c>
      <c r="AD774">
        <v>0</v>
      </c>
      <c r="AE774">
        <v>134</v>
      </c>
      <c r="AF774">
        <v>0</v>
      </c>
      <c r="AG774">
        <v>0</v>
      </c>
      <c r="AH774">
        <v>0</v>
      </c>
      <c r="AI774">
        <v>6.56</v>
      </c>
      <c r="AJ774">
        <v>1</v>
      </c>
      <c r="AK774">
        <v>1</v>
      </c>
      <c r="AL774">
        <v>1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6</v>
      </c>
      <c r="AT774">
        <v>0.70807500000000001</v>
      </c>
      <c r="AU774" t="s">
        <v>6</v>
      </c>
      <c r="AV774">
        <v>0</v>
      </c>
      <c r="AW774">
        <v>1</v>
      </c>
      <c r="AX774">
        <v>-1</v>
      </c>
      <c r="AY774">
        <v>0</v>
      </c>
      <c r="AZ774">
        <v>0</v>
      </c>
      <c r="BA774" t="s">
        <v>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Y774*Source!I347</f>
        <v>0.570000375</v>
      </c>
      <c r="CY774">
        <f t="shared" si="109"/>
        <v>879.04</v>
      </c>
      <c r="CZ774">
        <f t="shared" si="110"/>
        <v>134</v>
      </c>
      <c r="DA774">
        <f t="shared" si="111"/>
        <v>6.56</v>
      </c>
      <c r="DB774">
        <f t="shared" si="112"/>
        <v>94.88</v>
      </c>
      <c r="DC774">
        <f t="shared" si="113"/>
        <v>0</v>
      </c>
    </row>
    <row r="775" spans="1:107" x14ac:dyDescent="0.2">
      <c r="A775">
        <f>ROW(Source!A347)</f>
        <v>347</v>
      </c>
      <c r="B775">
        <v>16697019</v>
      </c>
      <c r="C775">
        <v>16698306</v>
      </c>
      <c r="D775">
        <v>15170785</v>
      </c>
      <c r="E775">
        <v>1</v>
      </c>
      <c r="F775">
        <v>1</v>
      </c>
      <c r="G775">
        <v>1</v>
      </c>
      <c r="H775">
        <v>3</v>
      </c>
      <c r="I775" t="s">
        <v>591</v>
      </c>
      <c r="J775" t="s">
        <v>594</v>
      </c>
      <c r="K775" t="s">
        <v>592</v>
      </c>
      <c r="L775">
        <v>1355</v>
      </c>
      <c r="N775">
        <v>1010</v>
      </c>
      <c r="O775" t="s">
        <v>593</v>
      </c>
      <c r="P775" t="s">
        <v>593</v>
      </c>
      <c r="Q775">
        <v>100</v>
      </c>
      <c r="W775">
        <v>0</v>
      </c>
      <c r="X775">
        <v>556877886</v>
      </c>
      <c r="Y775">
        <v>0.12</v>
      </c>
      <c r="AA775">
        <v>2348.48</v>
      </c>
      <c r="AB775">
        <v>0</v>
      </c>
      <c r="AC775">
        <v>0</v>
      </c>
      <c r="AD775">
        <v>0</v>
      </c>
      <c r="AE775">
        <v>358</v>
      </c>
      <c r="AF775">
        <v>0</v>
      </c>
      <c r="AG775">
        <v>0</v>
      </c>
      <c r="AH775">
        <v>0</v>
      </c>
      <c r="AI775">
        <v>6.56</v>
      </c>
      <c r="AJ775">
        <v>1</v>
      </c>
      <c r="AK775">
        <v>1</v>
      </c>
      <c r="AL775">
        <v>1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6</v>
      </c>
      <c r="AT775">
        <v>0.12</v>
      </c>
      <c r="AU775" t="s">
        <v>6</v>
      </c>
      <c r="AV775">
        <v>0</v>
      </c>
      <c r="AW775">
        <v>1</v>
      </c>
      <c r="AX775">
        <v>-1</v>
      </c>
      <c r="AY775">
        <v>0</v>
      </c>
      <c r="AZ775">
        <v>0</v>
      </c>
      <c r="BA775" t="s">
        <v>6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Y775*Source!I347</f>
        <v>9.6600000000000005E-2</v>
      </c>
      <c r="CY775">
        <f t="shared" si="109"/>
        <v>2348.48</v>
      </c>
      <c r="CZ775">
        <f t="shared" si="110"/>
        <v>358</v>
      </c>
      <c r="DA775">
        <f t="shared" si="111"/>
        <v>6.56</v>
      </c>
      <c r="DB775">
        <f t="shared" si="112"/>
        <v>42.96</v>
      </c>
      <c r="DC775">
        <f t="shared" si="113"/>
        <v>0</v>
      </c>
    </row>
    <row r="776" spans="1:107" x14ac:dyDescent="0.2">
      <c r="A776">
        <f>ROW(Source!A347)</f>
        <v>347</v>
      </c>
      <c r="B776">
        <v>16697019</v>
      </c>
      <c r="C776">
        <v>16698306</v>
      </c>
      <c r="D776">
        <v>15232890</v>
      </c>
      <c r="E776">
        <v>1</v>
      </c>
      <c r="F776">
        <v>1</v>
      </c>
      <c r="G776">
        <v>1</v>
      </c>
      <c r="H776">
        <v>3</v>
      </c>
      <c r="I776" t="s">
        <v>617</v>
      </c>
      <c r="J776" t="s">
        <v>619</v>
      </c>
      <c r="K776" t="s">
        <v>618</v>
      </c>
      <c r="L776">
        <v>1358</v>
      </c>
      <c r="N776">
        <v>1010</v>
      </c>
      <c r="O776" t="s">
        <v>598</v>
      </c>
      <c r="P776" t="s">
        <v>598</v>
      </c>
      <c r="Q776">
        <v>10</v>
      </c>
      <c r="W776">
        <v>0</v>
      </c>
      <c r="X776">
        <v>830773171</v>
      </c>
      <c r="Y776">
        <v>7.0807450000000003</v>
      </c>
      <c r="AA776">
        <v>795.01</v>
      </c>
      <c r="AB776">
        <v>0</v>
      </c>
      <c r="AC776">
        <v>0</v>
      </c>
      <c r="AD776">
        <v>0</v>
      </c>
      <c r="AE776">
        <v>121.19</v>
      </c>
      <c r="AF776">
        <v>0</v>
      </c>
      <c r="AG776">
        <v>0</v>
      </c>
      <c r="AH776">
        <v>0</v>
      </c>
      <c r="AI776">
        <v>6.56</v>
      </c>
      <c r="AJ776">
        <v>1</v>
      </c>
      <c r="AK776">
        <v>1</v>
      </c>
      <c r="AL776">
        <v>1</v>
      </c>
      <c r="AN776">
        <v>0</v>
      </c>
      <c r="AO776">
        <v>0</v>
      </c>
      <c r="AP776">
        <v>0</v>
      </c>
      <c r="AQ776">
        <v>0</v>
      </c>
      <c r="AR776">
        <v>0</v>
      </c>
      <c r="AS776" t="s">
        <v>6</v>
      </c>
      <c r="AT776">
        <v>7.0807450000000003</v>
      </c>
      <c r="AU776" t="s">
        <v>6</v>
      </c>
      <c r="AV776">
        <v>0</v>
      </c>
      <c r="AW776">
        <v>1</v>
      </c>
      <c r="AX776">
        <v>-1</v>
      </c>
      <c r="AY776">
        <v>0</v>
      </c>
      <c r="AZ776">
        <v>0</v>
      </c>
      <c r="BA776" t="s">
        <v>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Y776*Source!I347</f>
        <v>5.6999997250000005</v>
      </c>
      <c r="CY776">
        <f t="shared" si="109"/>
        <v>795.01</v>
      </c>
      <c r="CZ776">
        <f t="shared" si="110"/>
        <v>121.19</v>
      </c>
      <c r="DA776">
        <f t="shared" si="111"/>
        <v>6.56</v>
      </c>
      <c r="DB776">
        <f t="shared" si="112"/>
        <v>858.12</v>
      </c>
      <c r="DC776">
        <f t="shared" si="113"/>
        <v>0</v>
      </c>
    </row>
    <row r="777" spans="1:107" x14ac:dyDescent="0.2">
      <c r="A777">
        <f>ROW(Source!A347)</f>
        <v>347</v>
      </c>
      <c r="B777">
        <v>16697019</v>
      </c>
      <c r="C777">
        <v>16698306</v>
      </c>
      <c r="D777">
        <v>15233506</v>
      </c>
      <c r="E777">
        <v>1</v>
      </c>
      <c r="F777">
        <v>1</v>
      </c>
      <c r="G777">
        <v>1</v>
      </c>
      <c r="H777">
        <v>3</v>
      </c>
      <c r="I777" t="s">
        <v>625</v>
      </c>
      <c r="J777" t="s">
        <v>627</v>
      </c>
      <c r="K777" t="s">
        <v>626</v>
      </c>
      <c r="L777">
        <v>1301</v>
      </c>
      <c r="N777">
        <v>1003</v>
      </c>
      <c r="O777" t="s">
        <v>363</v>
      </c>
      <c r="P777" t="s">
        <v>363</v>
      </c>
      <c r="Q777">
        <v>1</v>
      </c>
      <c r="W777">
        <v>0</v>
      </c>
      <c r="X777">
        <v>1231130266</v>
      </c>
      <c r="Y777">
        <v>99.8</v>
      </c>
      <c r="AA777">
        <v>285.49</v>
      </c>
      <c r="AB777">
        <v>0</v>
      </c>
      <c r="AC777">
        <v>0</v>
      </c>
      <c r="AD777">
        <v>0</v>
      </c>
      <c r="AE777">
        <v>43.52</v>
      </c>
      <c r="AF777">
        <v>0</v>
      </c>
      <c r="AG777">
        <v>0</v>
      </c>
      <c r="AH777">
        <v>0</v>
      </c>
      <c r="AI777">
        <v>6.56</v>
      </c>
      <c r="AJ777">
        <v>1</v>
      </c>
      <c r="AK777">
        <v>1</v>
      </c>
      <c r="AL777">
        <v>1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6</v>
      </c>
      <c r="AT777">
        <v>99.8</v>
      </c>
      <c r="AU777" t="s">
        <v>6</v>
      </c>
      <c r="AV777">
        <v>0</v>
      </c>
      <c r="AW777">
        <v>1</v>
      </c>
      <c r="AX777">
        <v>-1</v>
      </c>
      <c r="AY777">
        <v>0</v>
      </c>
      <c r="AZ777">
        <v>0</v>
      </c>
      <c r="BA777" t="s">
        <v>6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Y777*Source!I347</f>
        <v>80.338999999999999</v>
      </c>
      <c r="CY777">
        <f t="shared" si="109"/>
        <v>285.49</v>
      </c>
      <c r="CZ777">
        <f t="shared" si="110"/>
        <v>43.52</v>
      </c>
      <c r="DA777">
        <f t="shared" si="111"/>
        <v>6.56</v>
      </c>
      <c r="DB777">
        <f t="shared" si="112"/>
        <v>4343.3</v>
      </c>
      <c r="DC777">
        <f t="shared" si="113"/>
        <v>0</v>
      </c>
    </row>
    <row r="778" spans="1:107" x14ac:dyDescent="0.2">
      <c r="A778">
        <f>ROW(Source!A347)</f>
        <v>347</v>
      </c>
      <c r="B778">
        <v>16697019</v>
      </c>
      <c r="C778">
        <v>16698306</v>
      </c>
      <c r="D778">
        <v>15234543</v>
      </c>
      <c r="E778">
        <v>1</v>
      </c>
      <c r="F778">
        <v>1</v>
      </c>
      <c r="G778">
        <v>1</v>
      </c>
      <c r="H778">
        <v>3</v>
      </c>
      <c r="I778" t="s">
        <v>613</v>
      </c>
      <c r="J778" t="s">
        <v>615</v>
      </c>
      <c r="K778" t="s">
        <v>614</v>
      </c>
      <c r="L778">
        <v>1358</v>
      </c>
      <c r="N778">
        <v>1010</v>
      </c>
      <c r="O778" t="s">
        <v>598</v>
      </c>
      <c r="P778" t="s">
        <v>598</v>
      </c>
      <c r="Q778">
        <v>10</v>
      </c>
      <c r="W778">
        <v>0</v>
      </c>
      <c r="X778">
        <v>-2031800751</v>
      </c>
      <c r="Y778">
        <v>0.37267099999999997</v>
      </c>
      <c r="AA778">
        <v>189.58</v>
      </c>
      <c r="AB778">
        <v>0</v>
      </c>
      <c r="AC778">
        <v>0</v>
      </c>
      <c r="AD778">
        <v>0</v>
      </c>
      <c r="AE778">
        <v>28.9</v>
      </c>
      <c r="AF778">
        <v>0</v>
      </c>
      <c r="AG778">
        <v>0</v>
      </c>
      <c r="AH778">
        <v>0</v>
      </c>
      <c r="AI778">
        <v>6.56</v>
      </c>
      <c r="AJ778">
        <v>1</v>
      </c>
      <c r="AK778">
        <v>1</v>
      </c>
      <c r="AL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6</v>
      </c>
      <c r="AT778">
        <v>0.37267099999999997</v>
      </c>
      <c r="AU778" t="s">
        <v>6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6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Y778*Source!I347</f>
        <v>0.30000015499999999</v>
      </c>
      <c r="CY778">
        <f t="shared" si="109"/>
        <v>189.58</v>
      </c>
      <c r="CZ778">
        <f t="shared" si="110"/>
        <v>28.9</v>
      </c>
      <c r="DA778">
        <f t="shared" si="111"/>
        <v>6.56</v>
      </c>
      <c r="DB778">
        <f t="shared" si="112"/>
        <v>10.77</v>
      </c>
      <c r="DC778">
        <f t="shared" si="113"/>
        <v>0</v>
      </c>
    </row>
    <row r="779" spans="1:107" x14ac:dyDescent="0.2">
      <c r="A779">
        <f>ROW(Source!A347)</f>
        <v>347</v>
      </c>
      <c r="B779">
        <v>16697019</v>
      </c>
      <c r="C779">
        <v>16698306</v>
      </c>
      <c r="D779">
        <v>15235254</v>
      </c>
      <c r="E779">
        <v>1</v>
      </c>
      <c r="F779">
        <v>1</v>
      </c>
      <c r="G779">
        <v>1</v>
      </c>
      <c r="H779">
        <v>3</v>
      </c>
      <c r="I779" t="s">
        <v>609</v>
      </c>
      <c r="J779" t="s">
        <v>611</v>
      </c>
      <c r="K779" t="s">
        <v>610</v>
      </c>
      <c r="L779">
        <v>1354</v>
      </c>
      <c r="N779">
        <v>1010</v>
      </c>
      <c r="O779" t="s">
        <v>440</v>
      </c>
      <c r="P779" t="s">
        <v>440</v>
      </c>
      <c r="Q779">
        <v>1</v>
      </c>
      <c r="W779">
        <v>0</v>
      </c>
      <c r="X779">
        <v>-1311761836</v>
      </c>
      <c r="Y779">
        <v>3.7267079999999999</v>
      </c>
      <c r="AA779">
        <v>99.58</v>
      </c>
      <c r="AB779">
        <v>0</v>
      </c>
      <c r="AC779">
        <v>0</v>
      </c>
      <c r="AD779">
        <v>0</v>
      </c>
      <c r="AE779">
        <v>15.18</v>
      </c>
      <c r="AF779">
        <v>0</v>
      </c>
      <c r="AG779">
        <v>0</v>
      </c>
      <c r="AH779">
        <v>0</v>
      </c>
      <c r="AI779">
        <v>6.56</v>
      </c>
      <c r="AJ779">
        <v>1</v>
      </c>
      <c r="AK779">
        <v>1</v>
      </c>
      <c r="AL779">
        <v>1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6</v>
      </c>
      <c r="AT779">
        <v>3.7267079999999999</v>
      </c>
      <c r="AU779" t="s">
        <v>6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6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Y779*Source!I347</f>
        <v>2.9999999399999999</v>
      </c>
      <c r="CY779">
        <f t="shared" si="109"/>
        <v>99.58</v>
      </c>
      <c r="CZ779">
        <f t="shared" si="110"/>
        <v>15.18</v>
      </c>
      <c r="DA779">
        <f t="shared" si="111"/>
        <v>6.56</v>
      </c>
      <c r="DB779">
        <f t="shared" si="112"/>
        <v>56.57</v>
      </c>
      <c r="DC779">
        <f t="shared" si="113"/>
        <v>0</v>
      </c>
    </row>
    <row r="780" spans="1:107" x14ac:dyDescent="0.2">
      <c r="A780">
        <f>ROW(Source!A347)</f>
        <v>347</v>
      </c>
      <c r="B780">
        <v>16697019</v>
      </c>
      <c r="C780">
        <v>16698306</v>
      </c>
      <c r="D780">
        <v>15235333</v>
      </c>
      <c r="E780">
        <v>1</v>
      </c>
      <c r="F780">
        <v>1</v>
      </c>
      <c r="G780">
        <v>1</v>
      </c>
      <c r="H780">
        <v>3</v>
      </c>
      <c r="I780" t="s">
        <v>601</v>
      </c>
      <c r="J780" t="s">
        <v>603</v>
      </c>
      <c r="K780" t="s">
        <v>602</v>
      </c>
      <c r="L780">
        <v>1358</v>
      </c>
      <c r="N780">
        <v>1010</v>
      </c>
      <c r="O780" t="s">
        <v>598</v>
      </c>
      <c r="P780" t="s">
        <v>598</v>
      </c>
      <c r="Q780">
        <v>10</v>
      </c>
      <c r="W780">
        <v>0</v>
      </c>
      <c r="X780">
        <v>1076281133</v>
      </c>
      <c r="Y780">
        <v>3.602484</v>
      </c>
      <c r="AA780">
        <v>17618.189999999999</v>
      </c>
      <c r="AB780">
        <v>0</v>
      </c>
      <c r="AC780">
        <v>0</v>
      </c>
      <c r="AD780">
        <v>0</v>
      </c>
      <c r="AE780">
        <v>2685.7</v>
      </c>
      <c r="AF780">
        <v>0</v>
      </c>
      <c r="AG780">
        <v>0</v>
      </c>
      <c r="AH780">
        <v>0</v>
      </c>
      <c r="AI780">
        <v>6.56</v>
      </c>
      <c r="AJ780">
        <v>1</v>
      </c>
      <c r="AK780">
        <v>1</v>
      </c>
      <c r="AL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6</v>
      </c>
      <c r="AT780">
        <v>3.602484</v>
      </c>
      <c r="AU780" t="s">
        <v>6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Y780*Source!I347</f>
        <v>2.89999962</v>
      </c>
      <c r="CY780">
        <f t="shared" si="109"/>
        <v>17618.189999999999</v>
      </c>
      <c r="CZ780">
        <f t="shared" si="110"/>
        <v>2685.7</v>
      </c>
      <c r="DA780">
        <f t="shared" si="111"/>
        <v>6.56</v>
      </c>
      <c r="DB780">
        <f t="shared" si="112"/>
        <v>9675.19</v>
      </c>
      <c r="DC780">
        <f t="shared" si="113"/>
        <v>0</v>
      </c>
    </row>
    <row r="781" spans="1:107" x14ac:dyDescent="0.2">
      <c r="A781">
        <f>ROW(Source!A347)</f>
        <v>347</v>
      </c>
      <c r="B781">
        <v>16697019</v>
      </c>
      <c r="C781">
        <v>16698306</v>
      </c>
      <c r="D781">
        <v>15235520</v>
      </c>
      <c r="E781">
        <v>1</v>
      </c>
      <c r="F781">
        <v>1</v>
      </c>
      <c r="G781">
        <v>1</v>
      </c>
      <c r="H781">
        <v>3</v>
      </c>
      <c r="I781" t="s">
        <v>605</v>
      </c>
      <c r="J781" t="s">
        <v>607</v>
      </c>
      <c r="K781" t="s">
        <v>606</v>
      </c>
      <c r="L781">
        <v>1354</v>
      </c>
      <c r="N781">
        <v>1010</v>
      </c>
      <c r="O781" t="s">
        <v>440</v>
      </c>
      <c r="P781" t="s">
        <v>440</v>
      </c>
      <c r="Q781">
        <v>1</v>
      </c>
      <c r="W781">
        <v>0</v>
      </c>
      <c r="X781">
        <v>-628141455</v>
      </c>
      <c r="Y781">
        <v>17.391304000000002</v>
      </c>
      <c r="AA781">
        <v>551.24</v>
      </c>
      <c r="AB781">
        <v>0</v>
      </c>
      <c r="AC781">
        <v>0</v>
      </c>
      <c r="AD781">
        <v>0</v>
      </c>
      <c r="AE781">
        <v>84.03</v>
      </c>
      <c r="AF781">
        <v>0</v>
      </c>
      <c r="AG781">
        <v>0</v>
      </c>
      <c r="AH781">
        <v>0</v>
      </c>
      <c r="AI781">
        <v>6.56</v>
      </c>
      <c r="AJ781">
        <v>1</v>
      </c>
      <c r="AK781">
        <v>1</v>
      </c>
      <c r="AL781">
        <v>1</v>
      </c>
      <c r="AN781">
        <v>0</v>
      </c>
      <c r="AO781">
        <v>0</v>
      </c>
      <c r="AP781">
        <v>0</v>
      </c>
      <c r="AQ781">
        <v>0</v>
      </c>
      <c r="AR781">
        <v>0</v>
      </c>
      <c r="AS781" t="s">
        <v>6</v>
      </c>
      <c r="AT781">
        <v>17.391304000000002</v>
      </c>
      <c r="AU781" t="s">
        <v>6</v>
      </c>
      <c r="AV781">
        <v>0</v>
      </c>
      <c r="AW781">
        <v>1</v>
      </c>
      <c r="AX781">
        <v>-1</v>
      </c>
      <c r="AY781">
        <v>0</v>
      </c>
      <c r="AZ781">
        <v>0</v>
      </c>
      <c r="BA781" t="s">
        <v>6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Y781*Source!I347</f>
        <v>13.999999720000002</v>
      </c>
      <c r="CY781">
        <f t="shared" si="109"/>
        <v>551.24</v>
      </c>
      <c r="CZ781">
        <f t="shared" si="110"/>
        <v>84.03</v>
      </c>
      <c r="DA781">
        <f t="shared" si="111"/>
        <v>6.56</v>
      </c>
      <c r="DB781">
        <f t="shared" si="112"/>
        <v>1461.39</v>
      </c>
      <c r="DC781">
        <f t="shared" si="113"/>
        <v>0</v>
      </c>
    </row>
    <row r="782" spans="1:107" x14ac:dyDescent="0.2">
      <c r="A782">
        <f>ROW(Source!A347)</f>
        <v>347</v>
      </c>
      <c r="B782">
        <v>16697019</v>
      </c>
      <c r="C782">
        <v>16698306</v>
      </c>
      <c r="D782">
        <v>15235530</v>
      </c>
      <c r="E782">
        <v>1</v>
      </c>
      <c r="F782">
        <v>1</v>
      </c>
      <c r="G782">
        <v>1</v>
      </c>
      <c r="H782">
        <v>3</v>
      </c>
      <c r="I782" t="s">
        <v>596</v>
      </c>
      <c r="J782" t="s">
        <v>599</v>
      </c>
      <c r="K782" t="s">
        <v>597</v>
      </c>
      <c r="L782">
        <v>1358</v>
      </c>
      <c r="N782">
        <v>1010</v>
      </c>
      <c r="O782" t="s">
        <v>598</v>
      </c>
      <c r="P782" t="s">
        <v>598</v>
      </c>
      <c r="Q782">
        <v>10</v>
      </c>
      <c r="W782">
        <v>0</v>
      </c>
      <c r="X782">
        <v>673736731</v>
      </c>
      <c r="Y782">
        <v>0.74534199999999995</v>
      </c>
      <c r="AA782">
        <v>3306.7</v>
      </c>
      <c r="AB782">
        <v>0</v>
      </c>
      <c r="AC782">
        <v>0</v>
      </c>
      <c r="AD782">
        <v>0</v>
      </c>
      <c r="AE782">
        <v>504.07</v>
      </c>
      <c r="AF782">
        <v>0</v>
      </c>
      <c r="AG782">
        <v>0</v>
      </c>
      <c r="AH782">
        <v>0</v>
      </c>
      <c r="AI782">
        <v>6.56</v>
      </c>
      <c r="AJ782">
        <v>1</v>
      </c>
      <c r="AK782">
        <v>1</v>
      </c>
      <c r="AL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6</v>
      </c>
      <c r="AT782">
        <v>0.74534199999999995</v>
      </c>
      <c r="AU782" t="s">
        <v>6</v>
      </c>
      <c r="AV782">
        <v>0</v>
      </c>
      <c r="AW782">
        <v>1</v>
      </c>
      <c r="AX782">
        <v>-1</v>
      </c>
      <c r="AY782">
        <v>0</v>
      </c>
      <c r="AZ782">
        <v>0</v>
      </c>
      <c r="BA782" t="s">
        <v>6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Y782*Source!I347</f>
        <v>0.60000030999999998</v>
      </c>
      <c r="CY782">
        <f t="shared" si="109"/>
        <v>3306.7</v>
      </c>
      <c r="CZ782">
        <f t="shared" si="110"/>
        <v>504.07</v>
      </c>
      <c r="DA782">
        <f t="shared" si="111"/>
        <v>6.56</v>
      </c>
      <c r="DB782">
        <f t="shared" si="112"/>
        <v>375.7</v>
      </c>
      <c r="DC782">
        <f t="shared" si="113"/>
        <v>0</v>
      </c>
    </row>
    <row r="783" spans="1:107" x14ac:dyDescent="0.2">
      <c r="A783">
        <f>ROW(Source!A366)</f>
        <v>366</v>
      </c>
      <c r="B783">
        <v>16697018</v>
      </c>
      <c r="C783">
        <v>16698343</v>
      </c>
      <c r="D783">
        <v>15446300</v>
      </c>
      <c r="E783">
        <v>1</v>
      </c>
      <c r="F783">
        <v>1</v>
      </c>
      <c r="G783">
        <v>1</v>
      </c>
      <c r="H783">
        <v>1</v>
      </c>
      <c r="I783" t="s">
        <v>1031</v>
      </c>
      <c r="J783" t="s">
        <v>6</v>
      </c>
      <c r="K783" t="s">
        <v>1032</v>
      </c>
      <c r="L783">
        <v>1191</v>
      </c>
      <c r="N783">
        <v>1013</v>
      </c>
      <c r="O783" t="s">
        <v>1010</v>
      </c>
      <c r="P783" t="s">
        <v>1010</v>
      </c>
      <c r="Q783">
        <v>1</v>
      </c>
      <c r="W783">
        <v>0</v>
      </c>
      <c r="X783">
        <v>912892513</v>
      </c>
      <c r="Y783">
        <v>70.839999999999989</v>
      </c>
      <c r="AA783">
        <v>0</v>
      </c>
      <c r="AB783">
        <v>0</v>
      </c>
      <c r="AC783">
        <v>0</v>
      </c>
      <c r="AD783">
        <v>9.92</v>
      </c>
      <c r="AE783">
        <v>0</v>
      </c>
      <c r="AF783">
        <v>0</v>
      </c>
      <c r="AG783">
        <v>0</v>
      </c>
      <c r="AH783">
        <v>9.92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61.6</v>
      </c>
      <c r="AU783" t="s">
        <v>39</v>
      </c>
      <c r="AV783">
        <v>1</v>
      </c>
      <c r="AW783">
        <v>2</v>
      </c>
      <c r="AX783">
        <v>16698353</v>
      </c>
      <c r="AY783">
        <v>1</v>
      </c>
      <c r="AZ783">
        <v>0</v>
      </c>
      <c r="BA783">
        <v>777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Y783*Source!I366</f>
        <v>7.0839999999999996</v>
      </c>
      <c r="CY783">
        <f>AD783</f>
        <v>9.92</v>
      </c>
      <c r="CZ783">
        <f>AH783</f>
        <v>9.92</v>
      </c>
      <c r="DA783">
        <f>AL783</f>
        <v>1</v>
      </c>
      <c r="DB783">
        <f>ROUND((ROUND(AT783*CZ783,2)*1.15),2)</f>
        <v>702.73</v>
      </c>
      <c r="DC783">
        <f>ROUND((ROUND(AT783*AG783,2)*1.15),2)</f>
        <v>0</v>
      </c>
    </row>
    <row r="784" spans="1:107" x14ac:dyDescent="0.2">
      <c r="A784">
        <f>ROW(Source!A366)</f>
        <v>366</v>
      </c>
      <c r="B784">
        <v>16697018</v>
      </c>
      <c r="C784">
        <v>16698343</v>
      </c>
      <c r="D784">
        <v>15430395</v>
      </c>
      <c r="E784">
        <v>1</v>
      </c>
      <c r="F784">
        <v>1</v>
      </c>
      <c r="G784">
        <v>1</v>
      </c>
      <c r="H784">
        <v>1</v>
      </c>
      <c r="I784" t="s">
        <v>1020</v>
      </c>
      <c r="J784" t="s">
        <v>6</v>
      </c>
      <c r="K784" t="s">
        <v>1021</v>
      </c>
      <c r="L784">
        <v>1191</v>
      </c>
      <c r="N784">
        <v>1013</v>
      </c>
      <c r="O784" t="s">
        <v>1010</v>
      </c>
      <c r="P784" t="s">
        <v>1010</v>
      </c>
      <c r="Q784">
        <v>1</v>
      </c>
      <c r="W784">
        <v>0</v>
      </c>
      <c r="X784">
        <v>-1417349443</v>
      </c>
      <c r="Y784">
        <v>7.0000000000000007E-2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7.0000000000000007E-2</v>
      </c>
      <c r="AU784" t="s">
        <v>6</v>
      </c>
      <c r="AV784">
        <v>2</v>
      </c>
      <c r="AW784">
        <v>2</v>
      </c>
      <c r="AX784">
        <v>16698354</v>
      </c>
      <c r="AY784">
        <v>1</v>
      </c>
      <c r="AZ784">
        <v>2048</v>
      </c>
      <c r="BA784">
        <v>778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Y784*Source!I366</f>
        <v>7.000000000000001E-3</v>
      </c>
      <c r="CY784">
        <f>AD784</f>
        <v>0</v>
      </c>
      <c r="CZ784">
        <f>AH784</f>
        <v>0</v>
      </c>
      <c r="DA784">
        <f>AL784</f>
        <v>1</v>
      </c>
      <c r="DB784">
        <f>ROUND(ROUND(AT784*CZ784,2),2)</f>
        <v>0</v>
      </c>
      <c r="DC784">
        <f>ROUND(ROUND(AT784*AG784,2),2)</f>
        <v>0</v>
      </c>
    </row>
    <row r="785" spans="1:107" x14ac:dyDescent="0.2">
      <c r="A785">
        <f>ROW(Source!A366)</f>
        <v>366</v>
      </c>
      <c r="B785">
        <v>16697018</v>
      </c>
      <c r="C785">
        <v>16698343</v>
      </c>
      <c r="D785">
        <v>15247578</v>
      </c>
      <c r="E785">
        <v>1</v>
      </c>
      <c r="F785">
        <v>1</v>
      </c>
      <c r="G785">
        <v>1</v>
      </c>
      <c r="H785">
        <v>2</v>
      </c>
      <c r="I785" t="s">
        <v>1119</v>
      </c>
      <c r="J785" t="s">
        <v>1120</v>
      </c>
      <c r="K785" t="s">
        <v>1121</v>
      </c>
      <c r="L785">
        <v>1368</v>
      </c>
      <c r="N785">
        <v>1011</v>
      </c>
      <c r="O785" t="s">
        <v>1014</v>
      </c>
      <c r="P785" t="s">
        <v>1014</v>
      </c>
      <c r="Q785">
        <v>1</v>
      </c>
      <c r="W785">
        <v>0</v>
      </c>
      <c r="X785">
        <v>-1460065968</v>
      </c>
      <c r="Y785">
        <v>3.7499999999999999E-2</v>
      </c>
      <c r="AA785">
        <v>0</v>
      </c>
      <c r="AB785">
        <v>86.4</v>
      </c>
      <c r="AC785">
        <v>13.5</v>
      </c>
      <c r="AD785">
        <v>0</v>
      </c>
      <c r="AE785">
        <v>0</v>
      </c>
      <c r="AF785">
        <v>86.4</v>
      </c>
      <c r="AG785">
        <v>13.5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6</v>
      </c>
      <c r="AT785">
        <v>0.03</v>
      </c>
      <c r="AU785" t="s">
        <v>38</v>
      </c>
      <c r="AV785">
        <v>0</v>
      </c>
      <c r="AW785">
        <v>2</v>
      </c>
      <c r="AX785">
        <v>16698355</v>
      </c>
      <c r="AY785">
        <v>1</v>
      </c>
      <c r="AZ785">
        <v>0</v>
      </c>
      <c r="BA785">
        <v>779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Y785*Source!I366</f>
        <v>3.7499999999999999E-3</v>
      </c>
      <c r="CY785">
        <f>AB785</f>
        <v>86.4</v>
      </c>
      <c r="CZ785">
        <f>AF785</f>
        <v>86.4</v>
      </c>
      <c r="DA785">
        <f>AJ785</f>
        <v>1</v>
      </c>
      <c r="DB785">
        <f>ROUND((ROUND(AT785*CZ785,2)*1.25),2)</f>
        <v>3.24</v>
      </c>
      <c r="DC785">
        <f>ROUND((ROUND(AT785*AG785,2)*1.25),2)</f>
        <v>0.51</v>
      </c>
    </row>
    <row r="786" spans="1:107" x14ac:dyDescent="0.2">
      <c r="A786">
        <f>ROW(Source!A366)</f>
        <v>366</v>
      </c>
      <c r="B786">
        <v>16697018</v>
      </c>
      <c r="C786">
        <v>16698343</v>
      </c>
      <c r="D786">
        <v>15247680</v>
      </c>
      <c r="E786">
        <v>1</v>
      </c>
      <c r="F786">
        <v>1</v>
      </c>
      <c r="G786">
        <v>1</v>
      </c>
      <c r="H786">
        <v>2</v>
      </c>
      <c r="I786" t="s">
        <v>1050</v>
      </c>
      <c r="J786" t="s">
        <v>1051</v>
      </c>
      <c r="K786" t="s">
        <v>1052</v>
      </c>
      <c r="L786">
        <v>1368</v>
      </c>
      <c r="N786">
        <v>1011</v>
      </c>
      <c r="O786" t="s">
        <v>1014</v>
      </c>
      <c r="P786" t="s">
        <v>1014</v>
      </c>
      <c r="Q786">
        <v>1</v>
      </c>
      <c r="W786">
        <v>0</v>
      </c>
      <c r="X786">
        <v>-1718674368</v>
      </c>
      <c r="Y786">
        <v>2.5000000000000001E-2</v>
      </c>
      <c r="AA786">
        <v>0</v>
      </c>
      <c r="AB786">
        <v>111.99</v>
      </c>
      <c r="AC786">
        <v>13.5</v>
      </c>
      <c r="AD786">
        <v>0</v>
      </c>
      <c r="AE786">
        <v>0</v>
      </c>
      <c r="AF786">
        <v>111.99</v>
      </c>
      <c r="AG786">
        <v>13.5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6</v>
      </c>
      <c r="AT786">
        <v>0.02</v>
      </c>
      <c r="AU786" t="s">
        <v>38</v>
      </c>
      <c r="AV786">
        <v>0</v>
      </c>
      <c r="AW786">
        <v>2</v>
      </c>
      <c r="AX786">
        <v>16698356</v>
      </c>
      <c r="AY786">
        <v>1</v>
      </c>
      <c r="AZ786">
        <v>0</v>
      </c>
      <c r="BA786">
        <v>780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Y786*Source!I366</f>
        <v>2.5000000000000005E-3</v>
      </c>
      <c r="CY786">
        <f>AB786</f>
        <v>111.99</v>
      </c>
      <c r="CZ786">
        <f>AF786</f>
        <v>111.99</v>
      </c>
      <c r="DA786">
        <f>AJ786</f>
        <v>1</v>
      </c>
      <c r="DB786">
        <f>ROUND((ROUND(AT786*CZ786,2)*1.25),2)</f>
        <v>2.8</v>
      </c>
      <c r="DC786">
        <f>ROUND((ROUND(AT786*AG786,2)*1.25),2)</f>
        <v>0.34</v>
      </c>
    </row>
    <row r="787" spans="1:107" x14ac:dyDescent="0.2">
      <c r="A787">
        <f>ROW(Source!A366)</f>
        <v>366</v>
      </c>
      <c r="B787">
        <v>16697018</v>
      </c>
      <c r="C787">
        <v>16698343</v>
      </c>
      <c r="D787">
        <v>15249073</v>
      </c>
      <c r="E787">
        <v>1</v>
      </c>
      <c r="F787">
        <v>1</v>
      </c>
      <c r="G787">
        <v>1</v>
      </c>
      <c r="H787">
        <v>2</v>
      </c>
      <c r="I787" t="s">
        <v>1033</v>
      </c>
      <c r="J787" t="s">
        <v>1034</v>
      </c>
      <c r="K787" t="s">
        <v>1035</v>
      </c>
      <c r="L787">
        <v>1368</v>
      </c>
      <c r="N787">
        <v>1011</v>
      </c>
      <c r="O787" t="s">
        <v>1014</v>
      </c>
      <c r="P787" t="s">
        <v>1014</v>
      </c>
      <c r="Q787">
        <v>1</v>
      </c>
      <c r="W787">
        <v>0</v>
      </c>
      <c r="X787">
        <v>1372534845</v>
      </c>
      <c r="Y787">
        <v>2.5000000000000001E-2</v>
      </c>
      <c r="AA787">
        <v>0</v>
      </c>
      <c r="AB787">
        <v>65.709999999999994</v>
      </c>
      <c r="AC787">
        <v>11.6</v>
      </c>
      <c r="AD787">
        <v>0</v>
      </c>
      <c r="AE787">
        <v>0</v>
      </c>
      <c r="AF787">
        <v>65.709999999999994</v>
      </c>
      <c r="AG787">
        <v>11.6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6</v>
      </c>
      <c r="AT787">
        <v>0.02</v>
      </c>
      <c r="AU787" t="s">
        <v>38</v>
      </c>
      <c r="AV787">
        <v>0</v>
      </c>
      <c r="AW787">
        <v>2</v>
      </c>
      <c r="AX787">
        <v>16698357</v>
      </c>
      <c r="AY787">
        <v>1</v>
      </c>
      <c r="AZ787">
        <v>0</v>
      </c>
      <c r="BA787">
        <v>781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Y787*Source!I366</f>
        <v>2.5000000000000005E-3</v>
      </c>
      <c r="CY787">
        <f>AB787</f>
        <v>65.709999999999994</v>
      </c>
      <c r="CZ787">
        <f>AF787</f>
        <v>65.709999999999994</v>
      </c>
      <c r="DA787">
        <f>AJ787</f>
        <v>1</v>
      </c>
      <c r="DB787">
        <f>ROUND((ROUND(AT787*CZ787,2)*1.25),2)</f>
        <v>1.64</v>
      </c>
      <c r="DC787">
        <f>ROUND((ROUND(AT787*AG787,2)*1.25),2)</f>
        <v>0.28999999999999998</v>
      </c>
    </row>
    <row r="788" spans="1:107" x14ac:dyDescent="0.2">
      <c r="A788">
        <f>ROW(Source!A366)</f>
        <v>366</v>
      </c>
      <c r="B788">
        <v>16697018</v>
      </c>
      <c r="C788">
        <v>16698343</v>
      </c>
      <c r="D788">
        <v>15167286</v>
      </c>
      <c r="E788">
        <v>1</v>
      </c>
      <c r="F788">
        <v>1</v>
      </c>
      <c r="G788">
        <v>1</v>
      </c>
      <c r="H788">
        <v>3</v>
      </c>
      <c r="I788" t="s">
        <v>1116</v>
      </c>
      <c r="J788" t="s">
        <v>1117</v>
      </c>
      <c r="K788" t="s">
        <v>1118</v>
      </c>
      <c r="L788">
        <v>1339</v>
      </c>
      <c r="N788">
        <v>1007</v>
      </c>
      <c r="O788" t="s">
        <v>249</v>
      </c>
      <c r="P788" t="s">
        <v>249</v>
      </c>
      <c r="Q788">
        <v>1</v>
      </c>
      <c r="W788">
        <v>0</v>
      </c>
      <c r="X788">
        <v>-1660354250</v>
      </c>
      <c r="Y788">
        <v>1.57</v>
      </c>
      <c r="AA788">
        <v>2.44</v>
      </c>
      <c r="AB788">
        <v>0</v>
      </c>
      <c r="AC788">
        <v>0</v>
      </c>
      <c r="AD788">
        <v>0</v>
      </c>
      <c r="AE788">
        <v>2.44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6</v>
      </c>
      <c r="AT788">
        <v>1.57</v>
      </c>
      <c r="AU788" t="s">
        <v>6</v>
      </c>
      <c r="AV788">
        <v>0</v>
      </c>
      <c r="AW788">
        <v>2</v>
      </c>
      <c r="AX788">
        <v>16698358</v>
      </c>
      <c r="AY788">
        <v>1</v>
      </c>
      <c r="AZ788">
        <v>0</v>
      </c>
      <c r="BA788">
        <v>782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Y788*Source!I366</f>
        <v>0.15700000000000003</v>
      </c>
      <c r="CY788">
        <f>AA788</f>
        <v>2.44</v>
      </c>
      <c r="CZ788">
        <f>AE788</f>
        <v>2.44</v>
      </c>
      <c r="DA788">
        <f>AI788</f>
        <v>1</v>
      </c>
      <c r="DB788">
        <f>ROUND(ROUND(AT788*CZ788,2),2)</f>
        <v>3.83</v>
      </c>
      <c r="DC788">
        <f>ROUND(ROUND(AT788*AG788,2),2)</f>
        <v>0</v>
      </c>
    </row>
    <row r="789" spans="1:107" x14ac:dyDescent="0.2">
      <c r="A789">
        <f>ROW(Source!A366)</f>
        <v>366</v>
      </c>
      <c r="B789">
        <v>16697018</v>
      </c>
      <c r="C789">
        <v>16698343</v>
      </c>
      <c r="D789">
        <v>15169924</v>
      </c>
      <c r="E789">
        <v>1</v>
      </c>
      <c r="F789">
        <v>1</v>
      </c>
      <c r="G789">
        <v>1</v>
      </c>
      <c r="H789">
        <v>3</v>
      </c>
      <c r="I789" t="s">
        <v>1267</v>
      </c>
      <c r="J789" t="s">
        <v>1268</v>
      </c>
      <c r="K789" t="s">
        <v>1269</v>
      </c>
      <c r="L789">
        <v>1348</v>
      </c>
      <c r="N789">
        <v>1009</v>
      </c>
      <c r="O789" t="s">
        <v>26</v>
      </c>
      <c r="P789" t="s">
        <v>26</v>
      </c>
      <c r="Q789">
        <v>1000</v>
      </c>
      <c r="W789">
        <v>0</v>
      </c>
      <c r="X789">
        <v>-405065451</v>
      </c>
      <c r="Y789">
        <v>2.66E-3</v>
      </c>
      <c r="AA789">
        <v>14830</v>
      </c>
      <c r="AB789">
        <v>0</v>
      </c>
      <c r="AC789">
        <v>0</v>
      </c>
      <c r="AD789">
        <v>0</v>
      </c>
      <c r="AE789">
        <v>14830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6</v>
      </c>
      <c r="AT789">
        <v>2.66E-3</v>
      </c>
      <c r="AU789" t="s">
        <v>6</v>
      </c>
      <c r="AV789">
        <v>0</v>
      </c>
      <c r="AW789">
        <v>2</v>
      </c>
      <c r="AX789">
        <v>16698359</v>
      </c>
      <c r="AY789">
        <v>1</v>
      </c>
      <c r="AZ789">
        <v>0</v>
      </c>
      <c r="BA789">
        <v>783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Y789*Source!I366</f>
        <v>2.6600000000000001E-4</v>
      </c>
      <c r="CY789">
        <f>AA789</f>
        <v>14830</v>
      </c>
      <c r="CZ789">
        <f>AE789</f>
        <v>14830</v>
      </c>
      <c r="DA789">
        <f>AI789</f>
        <v>1</v>
      </c>
      <c r="DB789">
        <f>ROUND(ROUND(AT789*CZ789,2),2)</f>
        <v>39.450000000000003</v>
      </c>
      <c r="DC789">
        <f>ROUND(ROUND(AT789*AG789,2),2)</f>
        <v>0</v>
      </c>
    </row>
    <row r="790" spans="1:107" x14ac:dyDescent="0.2">
      <c r="A790">
        <f>ROW(Source!A366)</f>
        <v>366</v>
      </c>
      <c r="B790">
        <v>16697018</v>
      </c>
      <c r="C790">
        <v>16698343</v>
      </c>
      <c r="D790">
        <v>15170781</v>
      </c>
      <c r="E790">
        <v>1</v>
      </c>
      <c r="F790">
        <v>1</v>
      </c>
      <c r="G790">
        <v>1</v>
      </c>
      <c r="H790">
        <v>3</v>
      </c>
      <c r="I790" t="s">
        <v>1270</v>
      </c>
      <c r="J790" t="s">
        <v>1271</v>
      </c>
      <c r="K790" t="s">
        <v>1272</v>
      </c>
      <c r="L790">
        <v>1346</v>
      </c>
      <c r="N790">
        <v>1009</v>
      </c>
      <c r="O790" t="s">
        <v>279</v>
      </c>
      <c r="P790" t="s">
        <v>279</v>
      </c>
      <c r="Q790">
        <v>1</v>
      </c>
      <c r="W790">
        <v>0</v>
      </c>
      <c r="X790">
        <v>1537401615</v>
      </c>
      <c r="Y790">
        <v>4</v>
      </c>
      <c r="AA790">
        <v>24.41</v>
      </c>
      <c r="AB790">
        <v>0</v>
      </c>
      <c r="AC790">
        <v>0</v>
      </c>
      <c r="AD790">
        <v>0</v>
      </c>
      <c r="AE790">
        <v>24.41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6</v>
      </c>
      <c r="AT790">
        <v>4</v>
      </c>
      <c r="AU790" t="s">
        <v>6</v>
      </c>
      <c r="AV790">
        <v>0</v>
      </c>
      <c r="AW790">
        <v>2</v>
      </c>
      <c r="AX790">
        <v>16698360</v>
      </c>
      <c r="AY790">
        <v>1</v>
      </c>
      <c r="AZ790">
        <v>0</v>
      </c>
      <c r="BA790">
        <v>784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Y790*Source!I366</f>
        <v>0.4</v>
      </c>
      <c r="CY790">
        <f>AA790</f>
        <v>24.41</v>
      </c>
      <c r="CZ790">
        <f>AE790</f>
        <v>24.41</v>
      </c>
      <c r="DA790">
        <f>AI790</f>
        <v>1</v>
      </c>
      <c r="DB790">
        <f>ROUND(ROUND(AT790*CZ790,2),2)</f>
        <v>97.64</v>
      </c>
      <c r="DC790">
        <f>ROUND(ROUND(AT790*AG790,2),2)</f>
        <v>0</v>
      </c>
    </row>
    <row r="791" spans="1:107" x14ac:dyDescent="0.2">
      <c r="A791">
        <f>ROW(Source!A366)</f>
        <v>366</v>
      </c>
      <c r="B791">
        <v>16697018</v>
      </c>
      <c r="C791">
        <v>16698343</v>
      </c>
      <c r="D791">
        <v>15233614</v>
      </c>
      <c r="E791">
        <v>1</v>
      </c>
      <c r="F791">
        <v>1</v>
      </c>
      <c r="G791">
        <v>1</v>
      </c>
      <c r="H791">
        <v>3</v>
      </c>
      <c r="I791" t="s">
        <v>633</v>
      </c>
      <c r="J791" t="s">
        <v>635</v>
      </c>
      <c r="K791" t="s">
        <v>634</v>
      </c>
      <c r="L791">
        <v>1301</v>
      </c>
      <c r="N791">
        <v>1003</v>
      </c>
      <c r="O791" t="s">
        <v>363</v>
      </c>
      <c r="P791" t="s">
        <v>363</v>
      </c>
      <c r="Q791">
        <v>1</v>
      </c>
      <c r="W791">
        <v>0</v>
      </c>
      <c r="X791">
        <v>2126135618</v>
      </c>
      <c r="Y791">
        <v>99.8</v>
      </c>
      <c r="AA791">
        <v>70.400000000000006</v>
      </c>
      <c r="AB791">
        <v>0</v>
      </c>
      <c r="AC791">
        <v>0</v>
      </c>
      <c r="AD791">
        <v>0</v>
      </c>
      <c r="AE791">
        <v>70.400000000000006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0</v>
      </c>
      <c r="AP791">
        <v>0</v>
      </c>
      <c r="AQ791">
        <v>0</v>
      </c>
      <c r="AR791">
        <v>0</v>
      </c>
      <c r="AS791" t="s">
        <v>6</v>
      </c>
      <c r="AT791">
        <v>99.8</v>
      </c>
      <c r="AU791" t="s">
        <v>6</v>
      </c>
      <c r="AV791">
        <v>0</v>
      </c>
      <c r="AW791">
        <v>1</v>
      </c>
      <c r="AX791">
        <v>-1</v>
      </c>
      <c r="AY791">
        <v>0</v>
      </c>
      <c r="AZ791">
        <v>0</v>
      </c>
      <c r="BA791" t="s">
        <v>6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Y791*Source!I366</f>
        <v>9.98</v>
      </c>
      <c r="CY791">
        <f>AA791</f>
        <v>70.400000000000006</v>
      </c>
      <c r="CZ791">
        <f>AE791</f>
        <v>70.400000000000006</v>
      </c>
      <c r="DA791">
        <f>AI791</f>
        <v>1</v>
      </c>
      <c r="DB791">
        <f>ROUND(ROUND(AT791*CZ791,2),2)</f>
        <v>7025.92</v>
      </c>
      <c r="DC791">
        <f>ROUND(ROUND(AT791*AG791,2),2)</f>
        <v>0</v>
      </c>
    </row>
    <row r="792" spans="1:107" x14ac:dyDescent="0.2">
      <c r="A792">
        <f>ROW(Source!A367)</f>
        <v>367</v>
      </c>
      <c r="B792">
        <v>16697019</v>
      </c>
      <c r="C792">
        <v>16698343</v>
      </c>
      <c r="D792">
        <v>15446300</v>
      </c>
      <c r="E792">
        <v>1</v>
      </c>
      <c r="F792">
        <v>1</v>
      </c>
      <c r="G792">
        <v>1</v>
      </c>
      <c r="H792">
        <v>1</v>
      </c>
      <c r="I792" t="s">
        <v>1031</v>
      </c>
      <c r="J792" t="s">
        <v>6</v>
      </c>
      <c r="K792" t="s">
        <v>1032</v>
      </c>
      <c r="L792">
        <v>1191</v>
      </c>
      <c r="N792">
        <v>1013</v>
      </c>
      <c r="O792" t="s">
        <v>1010</v>
      </c>
      <c r="P792" t="s">
        <v>1010</v>
      </c>
      <c r="Q792">
        <v>1</v>
      </c>
      <c r="W792">
        <v>0</v>
      </c>
      <c r="X792">
        <v>912892513</v>
      </c>
      <c r="Y792">
        <v>70.839999999999989</v>
      </c>
      <c r="AA792">
        <v>0</v>
      </c>
      <c r="AB792">
        <v>0</v>
      </c>
      <c r="AC792">
        <v>0</v>
      </c>
      <c r="AD792">
        <v>65.08</v>
      </c>
      <c r="AE792">
        <v>0</v>
      </c>
      <c r="AF792">
        <v>0</v>
      </c>
      <c r="AG792">
        <v>0</v>
      </c>
      <c r="AH792">
        <v>9.92</v>
      </c>
      <c r="AI792">
        <v>1</v>
      </c>
      <c r="AJ792">
        <v>1</v>
      </c>
      <c r="AK792">
        <v>1</v>
      </c>
      <c r="AL792">
        <v>6.56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61.6</v>
      </c>
      <c r="AU792" t="s">
        <v>39</v>
      </c>
      <c r="AV792">
        <v>1</v>
      </c>
      <c r="AW792">
        <v>2</v>
      </c>
      <c r="AX792">
        <v>16698353</v>
      </c>
      <c r="AY792">
        <v>1</v>
      </c>
      <c r="AZ792">
        <v>0</v>
      </c>
      <c r="BA792">
        <v>788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Y792*Source!I367</f>
        <v>7.0839999999999996</v>
      </c>
      <c r="CY792">
        <f>AD792</f>
        <v>65.08</v>
      </c>
      <c r="CZ792">
        <f>AH792</f>
        <v>9.92</v>
      </c>
      <c r="DA792">
        <f>AL792</f>
        <v>6.56</v>
      </c>
      <c r="DB792">
        <f>ROUND((ROUND(AT792*CZ792,2)*1.15),2)</f>
        <v>702.73</v>
      </c>
      <c r="DC792">
        <f>ROUND((ROUND(AT792*AG792,2)*1.15),2)</f>
        <v>0</v>
      </c>
    </row>
    <row r="793" spans="1:107" x14ac:dyDescent="0.2">
      <c r="A793">
        <f>ROW(Source!A367)</f>
        <v>367</v>
      </c>
      <c r="B793">
        <v>16697019</v>
      </c>
      <c r="C793">
        <v>16698343</v>
      </c>
      <c r="D793">
        <v>15430395</v>
      </c>
      <c r="E793">
        <v>1</v>
      </c>
      <c r="F793">
        <v>1</v>
      </c>
      <c r="G793">
        <v>1</v>
      </c>
      <c r="H793">
        <v>1</v>
      </c>
      <c r="I793" t="s">
        <v>1020</v>
      </c>
      <c r="J793" t="s">
        <v>6</v>
      </c>
      <c r="K793" t="s">
        <v>1021</v>
      </c>
      <c r="L793">
        <v>1191</v>
      </c>
      <c r="N793">
        <v>1013</v>
      </c>
      <c r="O793" t="s">
        <v>1010</v>
      </c>
      <c r="P793" t="s">
        <v>1010</v>
      </c>
      <c r="Q793">
        <v>1</v>
      </c>
      <c r="W793">
        <v>0</v>
      </c>
      <c r="X793">
        <v>-1417349443</v>
      </c>
      <c r="Y793">
        <v>7.0000000000000007E-2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6.56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6</v>
      </c>
      <c r="AT793">
        <v>7.0000000000000007E-2</v>
      </c>
      <c r="AU793" t="s">
        <v>6</v>
      </c>
      <c r="AV793">
        <v>2</v>
      </c>
      <c r="AW793">
        <v>2</v>
      </c>
      <c r="AX793">
        <v>16698354</v>
      </c>
      <c r="AY793">
        <v>1</v>
      </c>
      <c r="AZ793">
        <v>2048</v>
      </c>
      <c r="BA793">
        <v>789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Y793*Source!I367</f>
        <v>7.000000000000001E-3</v>
      </c>
      <c r="CY793">
        <f>AD793</f>
        <v>0</v>
      </c>
      <c r="CZ793">
        <f>AH793</f>
        <v>0</v>
      </c>
      <c r="DA793">
        <f>AL793</f>
        <v>1</v>
      </c>
      <c r="DB793">
        <f>ROUND(ROUND(AT793*CZ793,2),2)</f>
        <v>0</v>
      </c>
      <c r="DC793">
        <f>ROUND(ROUND(AT793*AG793,2),2)</f>
        <v>0</v>
      </c>
    </row>
    <row r="794" spans="1:107" x14ac:dyDescent="0.2">
      <c r="A794">
        <f>ROW(Source!A367)</f>
        <v>367</v>
      </c>
      <c r="B794">
        <v>16697019</v>
      </c>
      <c r="C794">
        <v>16698343</v>
      </c>
      <c r="D794">
        <v>15247578</v>
      </c>
      <c r="E794">
        <v>1</v>
      </c>
      <c r="F794">
        <v>1</v>
      </c>
      <c r="G794">
        <v>1</v>
      </c>
      <c r="H794">
        <v>2</v>
      </c>
      <c r="I794" t="s">
        <v>1119</v>
      </c>
      <c r="J794" t="s">
        <v>1120</v>
      </c>
      <c r="K794" t="s">
        <v>1121</v>
      </c>
      <c r="L794">
        <v>1368</v>
      </c>
      <c r="N794">
        <v>1011</v>
      </c>
      <c r="O794" t="s">
        <v>1014</v>
      </c>
      <c r="P794" t="s">
        <v>1014</v>
      </c>
      <c r="Q794">
        <v>1</v>
      </c>
      <c r="W794">
        <v>0</v>
      </c>
      <c r="X794">
        <v>-1460065968</v>
      </c>
      <c r="Y794">
        <v>3.7499999999999999E-2</v>
      </c>
      <c r="AA794">
        <v>0</v>
      </c>
      <c r="AB794">
        <v>566.78</v>
      </c>
      <c r="AC794">
        <v>13.5</v>
      </c>
      <c r="AD794">
        <v>0</v>
      </c>
      <c r="AE794">
        <v>0</v>
      </c>
      <c r="AF794">
        <v>86.4</v>
      </c>
      <c r="AG794">
        <v>13.5</v>
      </c>
      <c r="AH794">
        <v>0</v>
      </c>
      <c r="AI794">
        <v>1</v>
      </c>
      <c r="AJ794">
        <v>6.56</v>
      </c>
      <c r="AK794">
        <v>1</v>
      </c>
      <c r="AL794">
        <v>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6</v>
      </c>
      <c r="AT794">
        <v>0.03</v>
      </c>
      <c r="AU794" t="s">
        <v>38</v>
      </c>
      <c r="AV794">
        <v>0</v>
      </c>
      <c r="AW794">
        <v>2</v>
      </c>
      <c r="AX794">
        <v>16698355</v>
      </c>
      <c r="AY794">
        <v>1</v>
      </c>
      <c r="AZ794">
        <v>0</v>
      </c>
      <c r="BA794">
        <v>790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Y794*Source!I367</f>
        <v>3.7499999999999999E-3</v>
      </c>
      <c r="CY794">
        <f>AB794</f>
        <v>566.78</v>
      </c>
      <c r="CZ794">
        <f>AF794</f>
        <v>86.4</v>
      </c>
      <c r="DA794">
        <f>AJ794</f>
        <v>6.56</v>
      </c>
      <c r="DB794">
        <f>ROUND((ROUND(AT794*CZ794,2)*1.25),2)</f>
        <v>3.24</v>
      </c>
      <c r="DC794">
        <f>ROUND((ROUND(AT794*AG794,2)*1.25),2)</f>
        <v>0.51</v>
      </c>
    </row>
    <row r="795" spans="1:107" x14ac:dyDescent="0.2">
      <c r="A795">
        <f>ROW(Source!A367)</f>
        <v>367</v>
      </c>
      <c r="B795">
        <v>16697019</v>
      </c>
      <c r="C795">
        <v>16698343</v>
      </c>
      <c r="D795">
        <v>15247680</v>
      </c>
      <c r="E795">
        <v>1</v>
      </c>
      <c r="F795">
        <v>1</v>
      </c>
      <c r="G795">
        <v>1</v>
      </c>
      <c r="H795">
        <v>2</v>
      </c>
      <c r="I795" t="s">
        <v>1050</v>
      </c>
      <c r="J795" t="s">
        <v>1051</v>
      </c>
      <c r="K795" t="s">
        <v>1052</v>
      </c>
      <c r="L795">
        <v>1368</v>
      </c>
      <c r="N795">
        <v>1011</v>
      </c>
      <c r="O795" t="s">
        <v>1014</v>
      </c>
      <c r="P795" t="s">
        <v>1014</v>
      </c>
      <c r="Q795">
        <v>1</v>
      </c>
      <c r="W795">
        <v>0</v>
      </c>
      <c r="X795">
        <v>-1718674368</v>
      </c>
      <c r="Y795">
        <v>2.5000000000000001E-2</v>
      </c>
      <c r="AA795">
        <v>0</v>
      </c>
      <c r="AB795">
        <v>734.65</v>
      </c>
      <c r="AC795">
        <v>13.5</v>
      </c>
      <c r="AD795">
        <v>0</v>
      </c>
      <c r="AE795">
        <v>0</v>
      </c>
      <c r="AF795">
        <v>111.99</v>
      </c>
      <c r="AG795">
        <v>13.5</v>
      </c>
      <c r="AH795">
        <v>0</v>
      </c>
      <c r="AI795">
        <v>1</v>
      </c>
      <c r="AJ795">
        <v>6.56</v>
      </c>
      <c r="AK795">
        <v>1</v>
      </c>
      <c r="AL795">
        <v>1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6</v>
      </c>
      <c r="AT795">
        <v>0.02</v>
      </c>
      <c r="AU795" t="s">
        <v>38</v>
      </c>
      <c r="AV795">
        <v>0</v>
      </c>
      <c r="AW795">
        <v>2</v>
      </c>
      <c r="AX795">
        <v>16698356</v>
      </c>
      <c r="AY795">
        <v>1</v>
      </c>
      <c r="AZ795">
        <v>0</v>
      </c>
      <c r="BA795">
        <v>791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Y795*Source!I367</f>
        <v>2.5000000000000005E-3</v>
      </c>
      <c r="CY795">
        <f>AB795</f>
        <v>734.65</v>
      </c>
      <c r="CZ795">
        <f>AF795</f>
        <v>111.99</v>
      </c>
      <c r="DA795">
        <f>AJ795</f>
        <v>6.56</v>
      </c>
      <c r="DB795">
        <f>ROUND((ROUND(AT795*CZ795,2)*1.25),2)</f>
        <v>2.8</v>
      </c>
      <c r="DC795">
        <f>ROUND((ROUND(AT795*AG795,2)*1.25),2)</f>
        <v>0.34</v>
      </c>
    </row>
    <row r="796" spans="1:107" x14ac:dyDescent="0.2">
      <c r="A796">
        <f>ROW(Source!A367)</f>
        <v>367</v>
      </c>
      <c r="B796">
        <v>16697019</v>
      </c>
      <c r="C796">
        <v>16698343</v>
      </c>
      <c r="D796">
        <v>15249073</v>
      </c>
      <c r="E796">
        <v>1</v>
      </c>
      <c r="F796">
        <v>1</v>
      </c>
      <c r="G796">
        <v>1</v>
      </c>
      <c r="H796">
        <v>2</v>
      </c>
      <c r="I796" t="s">
        <v>1033</v>
      </c>
      <c r="J796" t="s">
        <v>1034</v>
      </c>
      <c r="K796" t="s">
        <v>1035</v>
      </c>
      <c r="L796">
        <v>1368</v>
      </c>
      <c r="N796">
        <v>1011</v>
      </c>
      <c r="O796" t="s">
        <v>1014</v>
      </c>
      <c r="P796" t="s">
        <v>1014</v>
      </c>
      <c r="Q796">
        <v>1</v>
      </c>
      <c r="W796">
        <v>0</v>
      </c>
      <c r="X796">
        <v>1372534845</v>
      </c>
      <c r="Y796">
        <v>2.5000000000000001E-2</v>
      </c>
      <c r="AA796">
        <v>0</v>
      </c>
      <c r="AB796">
        <v>431.06</v>
      </c>
      <c r="AC796">
        <v>11.6</v>
      </c>
      <c r="AD796">
        <v>0</v>
      </c>
      <c r="AE796">
        <v>0</v>
      </c>
      <c r="AF796">
        <v>65.709999999999994</v>
      </c>
      <c r="AG796">
        <v>11.6</v>
      </c>
      <c r="AH796">
        <v>0</v>
      </c>
      <c r="AI796">
        <v>1</v>
      </c>
      <c r="AJ796">
        <v>6.56</v>
      </c>
      <c r="AK796">
        <v>1</v>
      </c>
      <c r="AL796">
        <v>1</v>
      </c>
      <c r="AN796">
        <v>0</v>
      </c>
      <c r="AO796">
        <v>1</v>
      </c>
      <c r="AP796">
        <v>1</v>
      </c>
      <c r="AQ796">
        <v>0</v>
      </c>
      <c r="AR796">
        <v>0</v>
      </c>
      <c r="AS796" t="s">
        <v>6</v>
      </c>
      <c r="AT796">
        <v>0.02</v>
      </c>
      <c r="AU796" t="s">
        <v>38</v>
      </c>
      <c r="AV796">
        <v>0</v>
      </c>
      <c r="AW796">
        <v>2</v>
      </c>
      <c r="AX796">
        <v>16698357</v>
      </c>
      <c r="AY796">
        <v>1</v>
      </c>
      <c r="AZ796">
        <v>0</v>
      </c>
      <c r="BA796">
        <v>792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Y796*Source!I367</f>
        <v>2.5000000000000005E-3</v>
      </c>
      <c r="CY796">
        <f>AB796</f>
        <v>431.06</v>
      </c>
      <c r="CZ796">
        <f>AF796</f>
        <v>65.709999999999994</v>
      </c>
      <c r="DA796">
        <f>AJ796</f>
        <v>6.56</v>
      </c>
      <c r="DB796">
        <f>ROUND((ROUND(AT796*CZ796,2)*1.25),2)</f>
        <v>1.64</v>
      </c>
      <c r="DC796">
        <f>ROUND((ROUND(AT796*AG796,2)*1.25),2)</f>
        <v>0.28999999999999998</v>
      </c>
    </row>
    <row r="797" spans="1:107" x14ac:dyDescent="0.2">
      <c r="A797">
        <f>ROW(Source!A367)</f>
        <v>367</v>
      </c>
      <c r="B797">
        <v>16697019</v>
      </c>
      <c r="C797">
        <v>16698343</v>
      </c>
      <c r="D797">
        <v>15167286</v>
      </c>
      <c r="E797">
        <v>1</v>
      </c>
      <c r="F797">
        <v>1</v>
      </c>
      <c r="G797">
        <v>1</v>
      </c>
      <c r="H797">
        <v>3</v>
      </c>
      <c r="I797" t="s">
        <v>1116</v>
      </c>
      <c r="J797" t="s">
        <v>1117</v>
      </c>
      <c r="K797" t="s">
        <v>1118</v>
      </c>
      <c r="L797">
        <v>1339</v>
      </c>
      <c r="N797">
        <v>1007</v>
      </c>
      <c r="O797" t="s">
        <v>249</v>
      </c>
      <c r="P797" t="s">
        <v>249</v>
      </c>
      <c r="Q797">
        <v>1</v>
      </c>
      <c r="W797">
        <v>0</v>
      </c>
      <c r="X797">
        <v>-1660354250</v>
      </c>
      <c r="Y797">
        <v>1.57</v>
      </c>
      <c r="AA797">
        <v>16.010000000000002</v>
      </c>
      <c r="AB797">
        <v>0</v>
      </c>
      <c r="AC797">
        <v>0</v>
      </c>
      <c r="AD797">
        <v>0</v>
      </c>
      <c r="AE797">
        <v>2.44</v>
      </c>
      <c r="AF797">
        <v>0</v>
      </c>
      <c r="AG797">
        <v>0</v>
      </c>
      <c r="AH797">
        <v>0</v>
      </c>
      <c r="AI797">
        <v>6.56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1.57</v>
      </c>
      <c r="AU797" t="s">
        <v>6</v>
      </c>
      <c r="AV797">
        <v>0</v>
      </c>
      <c r="AW797">
        <v>2</v>
      </c>
      <c r="AX797">
        <v>16698358</v>
      </c>
      <c r="AY797">
        <v>1</v>
      </c>
      <c r="AZ797">
        <v>0</v>
      </c>
      <c r="BA797">
        <v>793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Y797*Source!I367</f>
        <v>0.15700000000000003</v>
      </c>
      <c r="CY797">
        <f>AA797</f>
        <v>16.010000000000002</v>
      </c>
      <c r="CZ797">
        <f>AE797</f>
        <v>2.44</v>
      </c>
      <c r="DA797">
        <f>AI797</f>
        <v>6.56</v>
      </c>
      <c r="DB797">
        <f t="shared" ref="DB797:DB814" si="114">ROUND(ROUND(AT797*CZ797,2),2)</f>
        <v>3.83</v>
      </c>
      <c r="DC797">
        <f t="shared" ref="DC797:DC814" si="115">ROUND(ROUND(AT797*AG797,2),2)</f>
        <v>0</v>
      </c>
    </row>
    <row r="798" spans="1:107" x14ac:dyDescent="0.2">
      <c r="A798">
        <f>ROW(Source!A367)</f>
        <v>367</v>
      </c>
      <c r="B798">
        <v>16697019</v>
      </c>
      <c r="C798">
        <v>16698343</v>
      </c>
      <c r="D798">
        <v>15169924</v>
      </c>
      <c r="E798">
        <v>1</v>
      </c>
      <c r="F798">
        <v>1</v>
      </c>
      <c r="G798">
        <v>1</v>
      </c>
      <c r="H798">
        <v>3</v>
      </c>
      <c r="I798" t="s">
        <v>1267</v>
      </c>
      <c r="J798" t="s">
        <v>1268</v>
      </c>
      <c r="K798" t="s">
        <v>1269</v>
      </c>
      <c r="L798">
        <v>1348</v>
      </c>
      <c r="N798">
        <v>1009</v>
      </c>
      <c r="O798" t="s">
        <v>26</v>
      </c>
      <c r="P798" t="s">
        <v>26</v>
      </c>
      <c r="Q798">
        <v>1000</v>
      </c>
      <c r="W798">
        <v>0</v>
      </c>
      <c r="X798">
        <v>-405065451</v>
      </c>
      <c r="Y798">
        <v>2.66E-3</v>
      </c>
      <c r="AA798">
        <v>97284.800000000003</v>
      </c>
      <c r="AB798">
        <v>0</v>
      </c>
      <c r="AC798">
        <v>0</v>
      </c>
      <c r="AD798">
        <v>0</v>
      </c>
      <c r="AE798">
        <v>14830</v>
      </c>
      <c r="AF798">
        <v>0</v>
      </c>
      <c r="AG798">
        <v>0</v>
      </c>
      <c r="AH798">
        <v>0</v>
      </c>
      <c r="AI798">
        <v>6.56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2.66E-3</v>
      </c>
      <c r="AU798" t="s">
        <v>6</v>
      </c>
      <c r="AV798">
        <v>0</v>
      </c>
      <c r="AW798">
        <v>2</v>
      </c>
      <c r="AX798">
        <v>16698359</v>
      </c>
      <c r="AY798">
        <v>1</v>
      </c>
      <c r="AZ798">
        <v>0</v>
      </c>
      <c r="BA798">
        <v>794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Y798*Source!I367</f>
        <v>2.6600000000000001E-4</v>
      </c>
      <c r="CY798">
        <f>AA798</f>
        <v>97284.800000000003</v>
      </c>
      <c r="CZ798">
        <f>AE798</f>
        <v>14830</v>
      </c>
      <c r="DA798">
        <f>AI798</f>
        <v>6.56</v>
      </c>
      <c r="DB798">
        <f t="shared" si="114"/>
        <v>39.450000000000003</v>
      </c>
      <c r="DC798">
        <f t="shared" si="115"/>
        <v>0</v>
      </c>
    </row>
    <row r="799" spans="1:107" x14ac:dyDescent="0.2">
      <c r="A799">
        <f>ROW(Source!A367)</f>
        <v>367</v>
      </c>
      <c r="B799">
        <v>16697019</v>
      </c>
      <c r="C799">
        <v>16698343</v>
      </c>
      <c r="D799">
        <v>15170781</v>
      </c>
      <c r="E799">
        <v>1</v>
      </c>
      <c r="F799">
        <v>1</v>
      </c>
      <c r="G799">
        <v>1</v>
      </c>
      <c r="H799">
        <v>3</v>
      </c>
      <c r="I799" t="s">
        <v>1270</v>
      </c>
      <c r="J799" t="s">
        <v>1271</v>
      </c>
      <c r="K799" t="s">
        <v>1272</v>
      </c>
      <c r="L799">
        <v>1346</v>
      </c>
      <c r="N799">
        <v>1009</v>
      </c>
      <c r="O799" t="s">
        <v>279</v>
      </c>
      <c r="P799" t="s">
        <v>279</v>
      </c>
      <c r="Q799">
        <v>1</v>
      </c>
      <c r="W799">
        <v>0</v>
      </c>
      <c r="X799">
        <v>1537401615</v>
      </c>
      <c r="Y799">
        <v>4</v>
      </c>
      <c r="AA799">
        <v>160.13</v>
      </c>
      <c r="AB799">
        <v>0</v>
      </c>
      <c r="AC799">
        <v>0</v>
      </c>
      <c r="AD799">
        <v>0</v>
      </c>
      <c r="AE799">
        <v>24.41</v>
      </c>
      <c r="AF799">
        <v>0</v>
      </c>
      <c r="AG799">
        <v>0</v>
      </c>
      <c r="AH799">
        <v>0</v>
      </c>
      <c r="AI799">
        <v>6.56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6</v>
      </c>
      <c r="AT799">
        <v>4</v>
      </c>
      <c r="AU799" t="s">
        <v>6</v>
      </c>
      <c r="AV799">
        <v>0</v>
      </c>
      <c r="AW799">
        <v>2</v>
      </c>
      <c r="AX799">
        <v>16698360</v>
      </c>
      <c r="AY799">
        <v>1</v>
      </c>
      <c r="AZ799">
        <v>0</v>
      </c>
      <c r="BA799">
        <v>795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Y799*Source!I367</f>
        <v>0.4</v>
      </c>
      <c r="CY799">
        <f>AA799</f>
        <v>160.13</v>
      </c>
      <c r="CZ799">
        <f>AE799</f>
        <v>24.41</v>
      </c>
      <c r="DA799">
        <f>AI799</f>
        <v>6.56</v>
      </c>
      <c r="DB799">
        <f t="shared" si="114"/>
        <v>97.64</v>
      </c>
      <c r="DC799">
        <f t="shared" si="115"/>
        <v>0</v>
      </c>
    </row>
    <row r="800" spans="1:107" x14ac:dyDescent="0.2">
      <c r="A800">
        <f>ROW(Source!A367)</f>
        <v>367</v>
      </c>
      <c r="B800">
        <v>16697019</v>
      </c>
      <c r="C800">
        <v>16698343</v>
      </c>
      <c r="D800">
        <v>15233614</v>
      </c>
      <c r="E800">
        <v>1</v>
      </c>
      <c r="F800">
        <v>1</v>
      </c>
      <c r="G800">
        <v>1</v>
      </c>
      <c r="H800">
        <v>3</v>
      </c>
      <c r="I800" t="s">
        <v>633</v>
      </c>
      <c r="J800" t="s">
        <v>635</v>
      </c>
      <c r="K800" t="s">
        <v>634</v>
      </c>
      <c r="L800">
        <v>1301</v>
      </c>
      <c r="N800">
        <v>1003</v>
      </c>
      <c r="O800" t="s">
        <v>363</v>
      </c>
      <c r="P800" t="s">
        <v>363</v>
      </c>
      <c r="Q800">
        <v>1</v>
      </c>
      <c r="W800">
        <v>0</v>
      </c>
      <c r="X800">
        <v>2126135618</v>
      </c>
      <c r="Y800">
        <v>99.8</v>
      </c>
      <c r="AA800">
        <v>461.82</v>
      </c>
      <c r="AB800">
        <v>0</v>
      </c>
      <c r="AC800">
        <v>0</v>
      </c>
      <c r="AD800">
        <v>0</v>
      </c>
      <c r="AE800">
        <v>70.400000000000006</v>
      </c>
      <c r="AF800">
        <v>0</v>
      </c>
      <c r="AG800">
        <v>0</v>
      </c>
      <c r="AH800">
        <v>0</v>
      </c>
      <c r="AI800">
        <v>6.56</v>
      </c>
      <c r="AJ800">
        <v>1</v>
      </c>
      <c r="AK800">
        <v>1</v>
      </c>
      <c r="AL800">
        <v>1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6</v>
      </c>
      <c r="AT800">
        <v>99.8</v>
      </c>
      <c r="AU800" t="s">
        <v>6</v>
      </c>
      <c r="AV800">
        <v>0</v>
      </c>
      <c r="AW800">
        <v>1</v>
      </c>
      <c r="AX800">
        <v>-1</v>
      </c>
      <c r="AY800">
        <v>0</v>
      </c>
      <c r="AZ800">
        <v>0</v>
      </c>
      <c r="BA800" t="s">
        <v>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Y800*Source!I367</f>
        <v>9.98</v>
      </c>
      <c r="CY800">
        <f>AA800</f>
        <v>461.82</v>
      </c>
      <c r="CZ800">
        <f>AE800</f>
        <v>70.400000000000006</v>
      </c>
      <c r="DA800">
        <f>AI800</f>
        <v>6.56</v>
      </c>
      <c r="DB800">
        <f t="shared" si="114"/>
        <v>7025.92</v>
      </c>
      <c r="DC800">
        <f t="shared" si="115"/>
        <v>0</v>
      </c>
    </row>
    <row r="801" spans="1:107" x14ac:dyDescent="0.2">
      <c r="A801">
        <f>ROW(Source!A370)</f>
        <v>370</v>
      </c>
      <c r="B801">
        <v>16697018</v>
      </c>
      <c r="C801">
        <v>16698365</v>
      </c>
      <c r="D801">
        <v>15430447</v>
      </c>
      <c r="E801">
        <v>1</v>
      </c>
      <c r="F801">
        <v>1</v>
      </c>
      <c r="G801">
        <v>1</v>
      </c>
      <c r="H801">
        <v>1</v>
      </c>
      <c r="I801" t="s">
        <v>1273</v>
      </c>
      <c r="J801" t="s">
        <v>6</v>
      </c>
      <c r="K801" t="s">
        <v>1274</v>
      </c>
      <c r="L801">
        <v>1191</v>
      </c>
      <c r="N801">
        <v>1013</v>
      </c>
      <c r="O801" t="s">
        <v>1010</v>
      </c>
      <c r="P801" t="s">
        <v>1010</v>
      </c>
      <c r="Q801">
        <v>1</v>
      </c>
      <c r="W801">
        <v>0</v>
      </c>
      <c r="X801">
        <v>145020957</v>
      </c>
      <c r="Y801">
        <v>234</v>
      </c>
      <c r="AA801">
        <v>0</v>
      </c>
      <c r="AB801">
        <v>0</v>
      </c>
      <c r="AC801">
        <v>0</v>
      </c>
      <c r="AD801">
        <v>9.07</v>
      </c>
      <c r="AE801">
        <v>0</v>
      </c>
      <c r="AF801">
        <v>0</v>
      </c>
      <c r="AG801">
        <v>0</v>
      </c>
      <c r="AH801">
        <v>9.07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234</v>
      </c>
      <c r="AU801" t="s">
        <v>6</v>
      </c>
      <c r="AV801">
        <v>1</v>
      </c>
      <c r="AW801">
        <v>2</v>
      </c>
      <c r="AX801">
        <v>16698373</v>
      </c>
      <c r="AY801">
        <v>1</v>
      </c>
      <c r="AZ801">
        <v>0</v>
      </c>
      <c r="BA801">
        <v>799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Y801*Source!I370</f>
        <v>21.06</v>
      </c>
      <c r="CY801">
        <f>AD801</f>
        <v>9.07</v>
      </c>
      <c r="CZ801">
        <f>AH801</f>
        <v>9.07</v>
      </c>
      <c r="DA801">
        <f>AL801</f>
        <v>1</v>
      </c>
      <c r="DB801">
        <f t="shared" si="114"/>
        <v>2122.38</v>
      </c>
      <c r="DC801">
        <f t="shared" si="115"/>
        <v>0</v>
      </c>
    </row>
    <row r="802" spans="1:107" x14ac:dyDescent="0.2">
      <c r="A802">
        <f>ROW(Source!A370)</f>
        <v>370</v>
      </c>
      <c r="B802">
        <v>16697018</v>
      </c>
      <c r="C802">
        <v>16698365</v>
      </c>
      <c r="D802">
        <v>15430395</v>
      </c>
      <c r="E802">
        <v>1</v>
      </c>
      <c r="F802">
        <v>1</v>
      </c>
      <c r="G802">
        <v>1</v>
      </c>
      <c r="H802">
        <v>1</v>
      </c>
      <c r="I802" t="s">
        <v>1020</v>
      </c>
      <c r="J802" t="s">
        <v>6</v>
      </c>
      <c r="K802" t="s">
        <v>1021</v>
      </c>
      <c r="L802">
        <v>1191</v>
      </c>
      <c r="N802">
        <v>1013</v>
      </c>
      <c r="O802" t="s">
        <v>1010</v>
      </c>
      <c r="P802" t="s">
        <v>1010</v>
      </c>
      <c r="Q802">
        <v>1</v>
      </c>
      <c r="W802">
        <v>0</v>
      </c>
      <c r="X802">
        <v>-1417349443</v>
      </c>
      <c r="Y802">
        <v>1.1200000000000001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1.1200000000000001</v>
      </c>
      <c r="AU802" t="s">
        <v>6</v>
      </c>
      <c r="AV802">
        <v>2</v>
      </c>
      <c r="AW802">
        <v>2</v>
      </c>
      <c r="AX802">
        <v>16698374</v>
      </c>
      <c r="AY802">
        <v>1</v>
      </c>
      <c r="AZ802">
        <v>0</v>
      </c>
      <c r="BA802">
        <v>800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Y802*Source!I370</f>
        <v>0.1008</v>
      </c>
      <c r="CY802">
        <f>AD802</f>
        <v>0</v>
      </c>
      <c r="CZ802">
        <f>AH802</f>
        <v>0</v>
      </c>
      <c r="DA802">
        <f>AL802</f>
        <v>1</v>
      </c>
      <c r="DB802">
        <f t="shared" si="114"/>
        <v>0</v>
      </c>
      <c r="DC802">
        <f t="shared" si="115"/>
        <v>0</v>
      </c>
    </row>
    <row r="803" spans="1:107" x14ac:dyDescent="0.2">
      <c r="A803">
        <f>ROW(Source!A370)</f>
        <v>370</v>
      </c>
      <c r="B803">
        <v>16697018</v>
      </c>
      <c r="C803">
        <v>16698365</v>
      </c>
      <c r="D803">
        <v>15247974</v>
      </c>
      <c r="E803">
        <v>1</v>
      </c>
      <c r="F803">
        <v>1</v>
      </c>
      <c r="G803">
        <v>1</v>
      </c>
      <c r="H803">
        <v>2</v>
      </c>
      <c r="I803" t="s">
        <v>1022</v>
      </c>
      <c r="J803" t="s">
        <v>1023</v>
      </c>
      <c r="K803" t="s">
        <v>1024</v>
      </c>
      <c r="L803">
        <v>1368</v>
      </c>
      <c r="N803">
        <v>1011</v>
      </c>
      <c r="O803" t="s">
        <v>1014</v>
      </c>
      <c r="P803" t="s">
        <v>1014</v>
      </c>
      <c r="Q803">
        <v>1</v>
      </c>
      <c r="W803">
        <v>0</v>
      </c>
      <c r="X803">
        <v>1188625873</v>
      </c>
      <c r="Y803">
        <v>0.56000000000000005</v>
      </c>
      <c r="AA803">
        <v>0</v>
      </c>
      <c r="AB803">
        <v>31.26</v>
      </c>
      <c r="AC803">
        <v>13.5</v>
      </c>
      <c r="AD803">
        <v>0</v>
      </c>
      <c r="AE803">
        <v>0</v>
      </c>
      <c r="AF803">
        <v>31.26</v>
      </c>
      <c r="AG803">
        <v>13.5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0.56000000000000005</v>
      </c>
      <c r="AU803" t="s">
        <v>6</v>
      </c>
      <c r="AV803">
        <v>0</v>
      </c>
      <c r="AW803">
        <v>2</v>
      </c>
      <c r="AX803">
        <v>16698375</v>
      </c>
      <c r="AY803">
        <v>1</v>
      </c>
      <c r="AZ803">
        <v>0</v>
      </c>
      <c r="BA803">
        <v>801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Y803*Source!I370</f>
        <v>5.04E-2</v>
      </c>
      <c r="CY803">
        <f>AB803</f>
        <v>31.26</v>
      </c>
      <c r="CZ803">
        <f>AF803</f>
        <v>31.26</v>
      </c>
      <c r="DA803">
        <f>AJ803</f>
        <v>1</v>
      </c>
      <c r="DB803">
        <f t="shared" si="114"/>
        <v>17.510000000000002</v>
      </c>
      <c r="DC803">
        <f t="shared" si="115"/>
        <v>7.56</v>
      </c>
    </row>
    <row r="804" spans="1:107" x14ac:dyDescent="0.2">
      <c r="A804">
        <f>ROW(Source!A370)</f>
        <v>370</v>
      </c>
      <c r="B804">
        <v>16697018</v>
      </c>
      <c r="C804">
        <v>16698365</v>
      </c>
      <c r="D804">
        <v>15249073</v>
      </c>
      <c r="E804">
        <v>1</v>
      </c>
      <c r="F804">
        <v>1</v>
      </c>
      <c r="G804">
        <v>1</v>
      </c>
      <c r="H804">
        <v>2</v>
      </c>
      <c r="I804" t="s">
        <v>1033</v>
      </c>
      <c r="J804" t="s">
        <v>1034</v>
      </c>
      <c r="K804" t="s">
        <v>1035</v>
      </c>
      <c r="L804">
        <v>1368</v>
      </c>
      <c r="N804">
        <v>1011</v>
      </c>
      <c r="O804" t="s">
        <v>1014</v>
      </c>
      <c r="P804" t="s">
        <v>1014</v>
      </c>
      <c r="Q804">
        <v>1</v>
      </c>
      <c r="W804">
        <v>0</v>
      </c>
      <c r="X804">
        <v>1372534845</v>
      </c>
      <c r="Y804">
        <v>0.56000000000000005</v>
      </c>
      <c r="AA804">
        <v>0</v>
      </c>
      <c r="AB804">
        <v>65.709999999999994</v>
      </c>
      <c r="AC804">
        <v>11.6</v>
      </c>
      <c r="AD804">
        <v>0</v>
      </c>
      <c r="AE804">
        <v>0</v>
      </c>
      <c r="AF804">
        <v>65.709999999999994</v>
      </c>
      <c r="AG804">
        <v>11.6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0.56000000000000005</v>
      </c>
      <c r="AU804" t="s">
        <v>6</v>
      </c>
      <c r="AV804">
        <v>0</v>
      </c>
      <c r="AW804">
        <v>2</v>
      </c>
      <c r="AX804">
        <v>16698376</v>
      </c>
      <c r="AY804">
        <v>1</v>
      </c>
      <c r="AZ804">
        <v>0</v>
      </c>
      <c r="BA804">
        <v>802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Y804*Source!I370</f>
        <v>5.04E-2</v>
      </c>
      <c r="CY804">
        <f>AB804</f>
        <v>65.709999999999994</v>
      </c>
      <c r="CZ804">
        <f>AF804</f>
        <v>65.709999999999994</v>
      </c>
      <c r="DA804">
        <f>AJ804</f>
        <v>1</v>
      </c>
      <c r="DB804">
        <f t="shared" si="114"/>
        <v>36.799999999999997</v>
      </c>
      <c r="DC804">
        <f t="shared" si="115"/>
        <v>6.5</v>
      </c>
    </row>
    <row r="805" spans="1:107" x14ac:dyDescent="0.2">
      <c r="A805">
        <f>ROW(Source!A370)</f>
        <v>370</v>
      </c>
      <c r="B805">
        <v>16697018</v>
      </c>
      <c r="C805">
        <v>16698365</v>
      </c>
      <c r="D805">
        <v>15167955</v>
      </c>
      <c r="E805">
        <v>1</v>
      </c>
      <c r="F805">
        <v>1</v>
      </c>
      <c r="G805">
        <v>1</v>
      </c>
      <c r="H805">
        <v>3</v>
      </c>
      <c r="I805" t="s">
        <v>1090</v>
      </c>
      <c r="J805" t="s">
        <v>1091</v>
      </c>
      <c r="K805" t="s">
        <v>1092</v>
      </c>
      <c r="L805">
        <v>1348</v>
      </c>
      <c r="N805">
        <v>1009</v>
      </c>
      <c r="O805" t="s">
        <v>26</v>
      </c>
      <c r="P805" t="s">
        <v>26</v>
      </c>
      <c r="Q805">
        <v>1000</v>
      </c>
      <c r="W805">
        <v>0</v>
      </c>
      <c r="X805">
        <v>-1699345571</v>
      </c>
      <c r="Y805">
        <v>1.2E-2</v>
      </c>
      <c r="AA805">
        <v>30030</v>
      </c>
      <c r="AB805">
        <v>0</v>
      </c>
      <c r="AC805">
        <v>0</v>
      </c>
      <c r="AD805">
        <v>0</v>
      </c>
      <c r="AE805">
        <v>30030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1.2E-2</v>
      </c>
      <c r="AU805" t="s">
        <v>6</v>
      </c>
      <c r="AV805">
        <v>0</v>
      </c>
      <c r="AW805">
        <v>2</v>
      </c>
      <c r="AX805">
        <v>16698377</v>
      </c>
      <c r="AY805">
        <v>1</v>
      </c>
      <c r="AZ805">
        <v>0</v>
      </c>
      <c r="BA805">
        <v>803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Y805*Source!I370</f>
        <v>1.08E-3</v>
      </c>
      <c r="CY805">
        <f>AA805</f>
        <v>30030</v>
      </c>
      <c r="CZ805">
        <f>AE805</f>
        <v>30030</v>
      </c>
      <c r="DA805">
        <f>AI805</f>
        <v>1</v>
      </c>
      <c r="DB805">
        <f t="shared" si="114"/>
        <v>360.36</v>
      </c>
      <c r="DC805">
        <f t="shared" si="115"/>
        <v>0</v>
      </c>
    </row>
    <row r="806" spans="1:107" x14ac:dyDescent="0.2">
      <c r="A806">
        <f>ROW(Source!A370)</f>
        <v>370</v>
      </c>
      <c r="B806">
        <v>16697018</v>
      </c>
      <c r="C806">
        <v>16698365</v>
      </c>
      <c r="D806">
        <v>15172118</v>
      </c>
      <c r="E806">
        <v>1</v>
      </c>
      <c r="F806">
        <v>1</v>
      </c>
      <c r="G806">
        <v>1</v>
      </c>
      <c r="H806">
        <v>3</v>
      </c>
      <c r="I806" t="s">
        <v>1275</v>
      </c>
      <c r="J806" t="s">
        <v>1276</v>
      </c>
      <c r="K806" t="s">
        <v>1277</v>
      </c>
      <c r="L806">
        <v>1348</v>
      </c>
      <c r="N806">
        <v>1009</v>
      </c>
      <c r="O806" t="s">
        <v>26</v>
      </c>
      <c r="P806" t="s">
        <v>26</v>
      </c>
      <c r="Q806">
        <v>1000</v>
      </c>
      <c r="W806">
        <v>0</v>
      </c>
      <c r="X806">
        <v>2022036969</v>
      </c>
      <c r="Y806">
        <v>3.2000000000000001E-2</v>
      </c>
      <c r="AA806">
        <v>2165.8000000000002</v>
      </c>
      <c r="AB806">
        <v>0</v>
      </c>
      <c r="AC806">
        <v>0</v>
      </c>
      <c r="AD806">
        <v>0</v>
      </c>
      <c r="AE806">
        <v>2165.8000000000002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3.2000000000000001E-2</v>
      </c>
      <c r="AU806" t="s">
        <v>6</v>
      </c>
      <c r="AV806">
        <v>0</v>
      </c>
      <c r="AW806">
        <v>2</v>
      </c>
      <c r="AX806">
        <v>16698378</v>
      </c>
      <c r="AY806">
        <v>1</v>
      </c>
      <c r="AZ806">
        <v>0</v>
      </c>
      <c r="BA806">
        <v>804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Y806*Source!I370</f>
        <v>2.8799999999999997E-3</v>
      </c>
      <c r="CY806">
        <f>AA806</f>
        <v>2165.8000000000002</v>
      </c>
      <c r="CZ806">
        <f>AE806</f>
        <v>2165.8000000000002</v>
      </c>
      <c r="DA806">
        <f>AI806</f>
        <v>1</v>
      </c>
      <c r="DB806">
        <f t="shared" si="114"/>
        <v>69.31</v>
      </c>
      <c r="DC806">
        <f t="shared" si="115"/>
        <v>0</v>
      </c>
    </row>
    <row r="807" spans="1:107" x14ac:dyDescent="0.2">
      <c r="A807">
        <f>ROW(Source!A370)</f>
        <v>370</v>
      </c>
      <c r="B807">
        <v>16697018</v>
      </c>
      <c r="C807">
        <v>16698365</v>
      </c>
      <c r="D807">
        <v>15235596</v>
      </c>
      <c r="E807">
        <v>1</v>
      </c>
      <c r="F807">
        <v>1</v>
      </c>
      <c r="G807">
        <v>1</v>
      </c>
      <c r="H807">
        <v>3</v>
      </c>
      <c r="I807" t="s">
        <v>642</v>
      </c>
      <c r="J807" t="s">
        <v>644</v>
      </c>
      <c r="K807" t="s">
        <v>643</v>
      </c>
      <c r="L807">
        <v>1354</v>
      </c>
      <c r="N807">
        <v>1010</v>
      </c>
      <c r="O807" t="s">
        <v>440</v>
      </c>
      <c r="P807" t="s">
        <v>440</v>
      </c>
      <c r="Q807">
        <v>1</v>
      </c>
      <c r="W807">
        <v>0</v>
      </c>
      <c r="X807">
        <v>-256081259</v>
      </c>
      <c r="Y807">
        <v>100</v>
      </c>
      <c r="AA807">
        <v>15.17</v>
      </c>
      <c r="AB807">
        <v>0</v>
      </c>
      <c r="AC807">
        <v>0</v>
      </c>
      <c r="AD807">
        <v>0</v>
      </c>
      <c r="AE807">
        <v>15.17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0</v>
      </c>
      <c r="AP807">
        <v>0</v>
      </c>
      <c r="AQ807">
        <v>0</v>
      </c>
      <c r="AR807">
        <v>0</v>
      </c>
      <c r="AS807" t="s">
        <v>6</v>
      </c>
      <c r="AT807">
        <v>100</v>
      </c>
      <c r="AU807" t="s">
        <v>6</v>
      </c>
      <c r="AV807">
        <v>0</v>
      </c>
      <c r="AW807">
        <v>1</v>
      </c>
      <c r="AX807">
        <v>-1</v>
      </c>
      <c r="AY807">
        <v>0</v>
      </c>
      <c r="AZ807">
        <v>0</v>
      </c>
      <c r="BA807" t="s">
        <v>6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Y807*Source!I370</f>
        <v>9</v>
      </c>
      <c r="CY807">
        <f>AA807</f>
        <v>15.17</v>
      </c>
      <c r="CZ807">
        <f>AE807</f>
        <v>15.17</v>
      </c>
      <c r="DA807">
        <f>AI807</f>
        <v>1</v>
      </c>
      <c r="DB807">
        <f t="shared" si="114"/>
        <v>1517</v>
      </c>
      <c r="DC807">
        <f t="shared" si="115"/>
        <v>0</v>
      </c>
    </row>
    <row r="808" spans="1:107" x14ac:dyDescent="0.2">
      <c r="A808">
        <f>ROW(Source!A371)</f>
        <v>371</v>
      </c>
      <c r="B808">
        <v>16697019</v>
      </c>
      <c r="C808">
        <v>16698365</v>
      </c>
      <c r="D808">
        <v>15430447</v>
      </c>
      <c r="E808">
        <v>1</v>
      </c>
      <c r="F808">
        <v>1</v>
      </c>
      <c r="G808">
        <v>1</v>
      </c>
      <c r="H808">
        <v>1</v>
      </c>
      <c r="I808" t="s">
        <v>1273</v>
      </c>
      <c r="J808" t="s">
        <v>6</v>
      </c>
      <c r="K808" t="s">
        <v>1274</v>
      </c>
      <c r="L808">
        <v>1191</v>
      </c>
      <c r="N808">
        <v>1013</v>
      </c>
      <c r="O808" t="s">
        <v>1010</v>
      </c>
      <c r="P808" t="s">
        <v>1010</v>
      </c>
      <c r="Q808">
        <v>1</v>
      </c>
      <c r="W808">
        <v>0</v>
      </c>
      <c r="X808">
        <v>145020957</v>
      </c>
      <c r="Y808">
        <v>234</v>
      </c>
      <c r="AA808">
        <v>0</v>
      </c>
      <c r="AB808">
        <v>0</v>
      </c>
      <c r="AC808">
        <v>0</v>
      </c>
      <c r="AD808">
        <v>59.5</v>
      </c>
      <c r="AE808">
        <v>0</v>
      </c>
      <c r="AF808">
        <v>0</v>
      </c>
      <c r="AG808">
        <v>0</v>
      </c>
      <c r="AH808">
        <v>9.07</v>
      </c>
      <c r="AI808">
        <v>1</v>
      </c>
      <c r="AJ808">
        <v>1</v>
      </c>
      <c r="AK808">
        <v>1</v>
      </c>
      <c r="AL808">
        <v>6.56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6</v>
      </c>
      <c r="AT808">
        <v>234</v>
      </c>
      <c r="AU808" t="s">
        <v>6</v>
      </c>
      <c r="AV808">
        <v>1</v>
      </c>
      <c r="AW808">
        <v>2</v>
      </c>
      <c r="AX808">
        <v>16698373</v>
      </c>
      <c r="AY808">
        <v>1</v>
      </c>
      <c r="AZ808">
        <v>0</v>
      </c>
      <c r="BA808">
        <v>806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Y808*Source!I371</f>
        <v>21.06</v>
      </c>
      <c r="CY808">
        <f>AD808</f>
        <v>59.5</v>
      </c>
      <c r="CZ808">
        <f>AH808</f>
        <v>9.07</v>
      </c>
      <c r="DA808">
        <f>AL808</f>
        <v>6.56</v>
      </c>
      <c r="DB808">
        <f t="shared" si="114"/>
        <v>2122.38</v>
      </c>
      <c r="DC808">
        <f t="shared" si="115"/>
        <v>0</v>
      </c>
    </row>
    <row r="809" spans="1:107" x14ac:dyDescent="0.2">
      <c r="A809">
        <f>ROW(Source!A371)</f>
        <v>371</v>
      </c>
      <c r="B809">
        <v>16697019</v>
      </c>
      <c r="C809">
        <v>16698365</v>
      </c>
      <c r="D809">
        <v>15430395</v>
      </c>
      <c r="E809">
        <v>1</v>
      </c>
      <c r="F809">
        <v>1</v>
      </c>
      <c r="G809">
        <v>1</v>
      </c>
      <c r="H809">
        <v>1</v>
      </c>
      <c r="I809" t="s">
        <v>1020</v>
      </c>
      <c r="J809" t="s">
        <v>6</v>
      </c>
      <c r="K809" t="s">
        <v>1021</v>
      </c>
      <c r="L809">
        <v>1191</v>
      </c>
      <c r="N809">
        <v>1013</v>
      </c>
      <c r="O809" t="s">
        <v>1010</v>
      </c>
      <c r="P809" t="s">
        <v>1010</v>
      </c>
      <c r="Q809">
        <v>1</v>
      </c>
      <c r="W809">
        <v>0</v>
      </c>
      <c r="X809">
        <v>-1417349443</v>
      </c>
      <c r="Y809">
        <v>1.1200000000000001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6.56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1.1200000000000001</v>
      </c>
      <c r="AU809" t="s">
        <v>6</v>
      </c>
      <c r="AV809">
        <v>2</v>
      </c>
      <c r="AW809">
        <v>2</v>
      </c>
      <c r="AX809">
        <v>16698374</v>
      </c>
      <c r="AY809">
        <v>1</v>
      </c>
      <c r="AZ809">
        <v>0</v>
      </c>
      <c r="BA809">
        <v>807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Y809*Source!I371</f>
        <v>0.1008</v>
      </c>
      <c r="CY809">
        <f>AD809</f>
        <v>0</v>
      </c>
      <c r="CZ809">
        <f>AH809</f>
        <v>0</v>
      </c>
      <c r="DA809">
        <f>AL809</f>
        <v>1</v>
      </c>
      <c r="DB809">
        <f t="shared" si="114"/>
        <v>0</v>
      </c>
      <c r="DC809">
        <f t="shared" si="115"/>
        <v>0</v>
      </c>
    </row>
    <row r="810" spans="1:107" x14ac:dyDescent="0.2">
      <c r="A810">
        <f>ROW(Source!A371)</f>
        <v>371</v>
      </c>
      <c r="B810">
        <v>16697019</v>
      </c>
      <c r="C810">
        <v>16698365</v>
      </c>
      <c r="D810">
        <v>15247974</v>
      </c>
      <c r="E810">
        <v>1</v>
      </c>
      <c r="F810">
        <v>1</v>
      </c>
      <c r="G810">
        <v>1</v>
      </c>
      <c r="H810">
        <v>2</v>
      </c>
      <c r="I810" t="s">
        <v>1022</v>
      </c>
      <c r="J810" t="s">
        <v>1023</v>
      </c>
      <c r="K810" t="s">
        <v>1024</v>
      </c>
      <c r="L810">
        <v>1368</v>
      </c>
      <c r="N810">
        <v>1011</v>
      </c>
      <c r="O810" t="s">
        <v>1014</v>
      </c>
      <c r="P810" t="s">
        <v>1014</v>
      </c>
      <c r="Q810">
        <v>1</v>
      </c>
      <c r="W810">
        <v>0</v>
      </c>
      <c r="X810">
        <v>1188625873</v>
      </c>
      <c r="Y810">
        <v>0.56000000000000005</v>
      </c>
      <c r="AA810">
        <v>0</v>
      </c>
      <c r="AB810">
        <v>205.07</v>
      </c>
      <c r="AC810">
        <v>13.5</v>
      </c>
      <c r="AD810">
        <v>0</v>
      </c>
      <c r="AE810">
        <v>0</v>
      </c>
      <c r="AF810">
        <v>31.26</v>
      </c>
      <c r="AG810">
        <v>13.5</v>
      </c>
      <c r="AH810">
        <v>0</v>
      </c>
      <c r="AI810">
        <v>1</v>
      </c>
      <c r="AJ810">
        <v>6.56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0.56000000000000005</v>
      </c>
      <c r="AU810" t="s">
        <v>6</v>
      </c>
      <c r="AV810">
        <v>0</v>
      </c>
      <c r="AW810">
        <v>2</v>
      </c>
      <c r="AX810">
        <v>16698375</v>
      </c>
      <c r="AY810">
        <v>1</v>
      </c>
      <c r="AZ810">
        <v>0</v>
      </c>
      <c r="BA810">
        <v>808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Y810*Source!I371</f>
        <v>5.04E-2</v>
      </c>
      <c r="CY810">
        <f>AB810</f>
        <v>205.07</v>
      </c>
      <c r="CZ810">
        <f>AF810</f>
        <v>31.26</v>
      </c>
      <c r="DA810">
        <f>AJ810</f>
        <v>6.56</v>
      </c>
      <c r="DB810">
        <f t="shared" si="114"/>
        <v>17.510000000000002</v>
      </c>
      <c r="DC810">
        <f t="shared" si="115"/>
        <v>7.56</v>
      </c>
    </row>
    <row r="811" spans="1:107" x14ac:dyDescent="0.2">
      <c r="A811">
        <f>ROW(Source!A371)</f>
        <v>371</v>
      </c>
      <c r="B811">
        <v>16697019</v>
      </c>
      <c r="C811">
        <v>16698365</v>
      </c>
      <c r="D811">
        <v>15249073</v>
      </c>
      <c r="E811">
        <v>1</v>
      </c>
      <c r="F811">
        <v>1</v>
      </c>
      <c r="G811">
        <v>1</v>
      </c>
      <c r="H811">
        <v>2</v>
      </c>
      <c r="I811" t="s">
        <v>1033</v>
      </c>
      <c r="J811" t="s">
        <v>1034</v>
      </c>
      <c r="K811" t="s">
        <v>1035</v>
      </c>
      <c r="L811">
        <v>1368</v>
      </c>
      <c r="N811">
        <v>1011</v>
      </c>
      <c r="O811" t="s">
        <v>1014</v>
      </c>
      <c r="P811" t="s">
        <v>1014</v>
      </c>
      <c r="Q811">
        <v>1</v>
      </c>
      <c r="W811">
        <v>0</v>
      </c>
      <c r="X811">
        <v>1372534845</v>
      </c>
      <c r="Y811">
        <v>0.56000000000000005</v>
      </c>
      <c r="AA811">
        <v>0</v>
      </c>
      <c r="AB811">
        <v>431.06</v>
      </c>
      <c r="AC811">
        <v>11.6</v>
      </c>
      <c r="AD811">
        <v>0</v>
      </c>
      <c r="AE811">
        <v>0</v>
      </c>
      <c r="AF811">
        <v>65.709999999999994</v>
      </c>
      <c r="AG811">
        <v>11.6</v>
      </c>
      <c r="AH811">
        <v>0</v>
      </c>
      <c r="AI811">
        <v>1</v>
      </c>
      <c r="AJ811">
        <v>6.56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0.56000000000000005</v>
      </c>
      <c r="AU811" t="s">
        <v>6</v>
      </c>
      <c r="AV811">
        <v>0</v>
      </c>
      <c r="AW811">
        <v>2</v>
      </c>
      <c r="AX811">
        <v>16698376</v>
      </c>
      <c r="AY811">
        <v>1</v>
      </c>
      <c r="AZ811">
        <v>0</v>
      </c>
      <c r="BA811">
        <v>809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Y811*Source!I371</f>
        <v>5.04E-2</v>
      </c>
      <c r="CY811">
        <f>AB811</f>
        <v>431.06</v>
      </c>
      <c r="CZ811">
        <f>AF811</f>
        <v>65.709999999999994</v>
      </c>
      <c r="DA811">
        <f>AJ811</f>
        <v>6.56</v>
      </c>
      <c r="DB811">
        <f t="shared" si="114"/>
        <v>36.799999999999997</v>
      </c>
      <c r="DC811">
        <f t="shared" si="115"/>
        <v>6.5</v>
      </c>
    </row>
    <row r="812" spans="1:107" x14ac:dyDescent="0.2">
      <c r="A812">
        <f>ROW(Source!A371)</f>
        <v>371</v>
      </c>
      <c r="B812">
        <v>16697019</v>
      </c>
      <c r="C812">
        <v>16698365</v>
      </c>
      <c r="D812">
        <v>15167955</v>
      </c>
      <c r="E812">
        <v>1</v>
      </c>
      <c r="F812">
        <v>1</v>
      </c>
      <c r="G812">
        <v>1</v>
      </c>
      <c r="H812">
        <v>3</v>
      </c>
      <c r="I812" t="s">
        <v>1090</v>
      </c>
      <c r="J812" t="s">
        <v>1091</v>
      </c>
      <c r="K812" t="s">
        <v>1092</v>
      </c>
      <c r="L812">
        <v>1348</v>
      </c>
      <c r="N812">
        <v>1009</v>
      </c>
      <c r="O812" t="s">
        <v>26</v>
      </c>
      <c r="P812" t="s">
        <v>26</v>
      </c>
      <c r="Q812">
        <v>1000</v>
      </c>
      <c r="W812">
        <v>0</v>
      </c>
      <c r="X812">
        <v>-1699345571</v>
      </c>
      <c r="Y812">
        <v>1.2E-2</v>
      </c>
      <c r="AA812">
        <v>196996.8</v>
      </c>
      <c r="AB812">
        <v>0</v>
      </c>
      <c r="AC812">
        <v>0</v>
      </c>
      <c r="AD812">
        <v>0</v>
      </c>
      <c r="AE812">
        <v>30030</v>
      </c>
      <c r="AF812">
        <v>0</v>
      </c>
      <c r="AG812">
        <v>0</v>
      </c>
      <c r="AH812">
        <v>0</v>
      </c>
      <c r="AI812">
        <v>6.56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1.2E-2</v>
      </c>
      <c r="AU812" t="s">
        <v>6</v>
      </c>
      <c r="AV812">
        <v>0</v>
      </c>
      <c r="AW812">
        <v>2</v>
      </c>
      <c r="AX812">
        <v>16698377</v>
      </c>
      <c r="AY812">
        <v>1</v>
      </c>
      <c r="AZ812">
        <v>0</v>
      </c>
      <c r="BA812">
        <v>810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Y812*Source!I371</f>
        <v>1.08E-3</v>
      </c>
      <c r="CY812">
        <f>AA812</f>
        <v>196996.8</v>
      </c>
      <c r="CZ812">
        <f>AE812</f>
        <v>30030</v>
      </c>
      <c r="DA812">
        <f>AI812</f>
        <v>6.56</v>
      </c>
      <c r="DB812">
        <f t="shared" si="114"/>
        <v>360.36</v>
      </c>
      <c r="DC812">
        <f t="shared" si="115"/>
        <v>0</v>
      </c>
    </row>
    <row r="813" spans="1:107" x14ac:dyDescent="0.2">
      <c r="A813">
        <f>ROW(Source!A371)</f>
        <v>371</v>
      </c>
      <c r="B813">
        <v>16697019</v>
      </c>
      <c r="C813">
        <v>16698365</v>
      </c>
      <c r="D813">
        <v>15172118</v>
      </c>
      <c r="E813">
        <v>1</v>
      </c>
      <c r="F813">
        <v>1</v>
      </c>
      <c r="G813">
        <v>1</v>
      </c>
      <c r="H813">
        <v>3</v>
      </c>
      <c r="I813" t="s">
        <v>1275</v>
      </c>
      <c r="J813" t="s">
        <v>1276</v>
      </c>
      <c r="K813" t="s">
        <v>1277</v>
      </c>
      <c r="L813">
        <v>1348</v>
      </c>
      <c r="N813">
        <v>1009</v>
      </c>
      <c r="O813" t="s">
        <v>26</v>
      </c>
      <c r="P813" t="s">
        <v>26</v>
      </c>
      <c r="Q813">
        <v>1000</v>
      </c>
      <c r="W813">
        <v>0</v>
      </c>
      <c r="X813">
        <v>2022036969</v>
      </c>
      <c r="Y813">
        <v>3.2000000000000001E-2</v>
      </c>
      <c r="AA813">
        <v>14207.65</v>
      </c>
      <c r="AB813">
        <v>0</v>
      </c>
      <c r="AC813">
        <v>0</v>
      </c>
      <c r="AD813">
        <v>0</v>
      </c>
      <c r="AE813">
        <v>2165.8000000000002</v>
      </c>
      <c r="AF813">
        <v>0</v>
      </c>
      <c r="AG813">
        <v>0</v>
      </c>
      <c r="AH813">
        <v>0</v>
      </c>
      <c r="AI813">
        <v>6.56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3.2000000000000001E-2</v>
      </c>
      <c r="AU813" t="s">
        <v>6</v>
      </c>
      <c r="AV813">
        <v>0</v>
      </c>
      <c r="AW813">
        <v>2</v>
      </c>
      <c r="AX813">
        <v>16698378</v>
      </c>
      <c r="AY813">
        <v>1</v>
      </c>
      <c r="AZ813">
        <v>0</v>
      </c>
      <c r="BA813">
        <v>811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Y813*Source!I371</f>
        <v>2.8799999999999997E-3</v>
      </c>
      <c r="CY813">
        <f>AA813</f>
        <v>14207.65</v>
      </c>
      <c r="CZ813">
        <f>AE813</f>
        <v>2165.8000000000002</v>
      </c>
      <c r="DA813">
        <f>AI813</f>
        <v>6.56</v>
      </c>
      <c r="DB813">
        <f t="shared" si="114"/>
        <v>69.31</v>
      </c>
      <c r="DC813">
        <f t="shared" si="115"/>
        <v>0</v>
      </c>
    </row>
    <row r="814" spans="1:107" x14ac:dyDescent="0.2">
      <c r="A814">
        <f>ROW(Source!A371)</f>
        <v>371</v>
      </c>
      <c r="B814">
        <v>16697019</v>
      </c>
      <c r="C814">
        <v>16698365</v>
      </c>
      <c r="D814">
        <v>15235596</v>
      </c>
      <c r="E814">
        <v>1</v>
      </c>
      <c r="F814">
        <v>1</v>
      </c>
      <c r="G814">
        <v>1</v>
      </c>
      <c r="H814">
        <v>3</v>
      </c>
      <c r="I814" t="s">
        <v>642</v>
      </c>
      <c r="J814" t="s">
        <v>644</v>
      </c>
      <c r="K814" t="s">
        <v>643</v>
      </c>
      <c r="L814">
        <v>1354</v>
      </c>
      <c r="N814">
        <v>1010</v>
      </c>
      <c r="O814" t="s">
        <v>440</v>
      </c>
      <c r="P814" t="s">
        <v>440</v>
      </c>
      <c r="Q814">
        <v>1</v>
      </c>
      <c r="W814">
        <v>0</v>
      </c>
      <c r="X814">
        <v>-256081259</v>
      </c>
      <c r="Y814">
        <v>100</v>
      </c>
      <c r="AA814">
        <v>99.52</v>
      </c>
      <c r="AB814">
        <v>0</v>
      </c>
      <c r="AC814">
        <v>0</v>
      </c>
      <c r="AD814">
        <v>0</v>
      </c>
      <c r="AE814">
        <v>15.17</v>
      </c>
      <c r="AF814">
        <v>0</v>
      </c>
      <c r="AG814">
        <v>0</v>
      </c>
      <c r="AH814">
        <v>0</v>
      </c>
      <c r="AI814">
        <v>6.56</v>
      </c>
      <c r="AJ814">
        <v>1</v>
      </c>
      <c r="AK814">
        <v>1</v>
      </c>
      <c r="AL814">
        <v>1</v>
      </c>
      <c r="AN814">
        <v>0</v>
      </c>
      <c r="AO814">
        <v>0</v>
      </c>
      <c r="AP814">
        <v>0</v>
      </c>
      <c r="AQ814">
        <v>0</v>
      </c>
      <c r="AR814">
        <v>0</v>
      </c>
      <c r="AS814" t="s">
        <v>6</v>
      </c>
      <c r="AT814">
        <v>100</v>
      </c>
      <c r="AU814" t="s">
        <v>6</v>
      </c>
      <c r="AV814">
        <v>0</v>
      </c>
      <c r="AW814">
        <v>1</v>
      </c>
      <c r="AX814">
        <v>-1</v>
      </c>
      <c r="AY814">
        <v>0</v>
      </c>
      <c r="AZ814">
        <v>0</v>
      </c>
      <c r="BA814" t="s">
        <v>6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Y814*Source!I371</f>
        <v>9</v>
      </c>
      <c r="CY814">
        <f>AA814</f>
        <v>99.52</v>
      </c>
      <c r="CZ814">
        <f>AE814</f>
        <v>15.17</v>
      </c>
      <c r="DA814">
        <f>AI814</f>
        <v>6.56</v>
      </c>
      <c r="DB814">
        <f t="shared" si="114"/>
        <v>1517</v>
      </c>
      <c r="DC814">
        <f t="shared" si="115"/>
        <v>0</v>
      </c>
    </row>
    <row r="815" spans="1:107" x14ac:dyDescent="0.2">
      <c r="A815">
        <f>ROW(Source!A374)</f>
        <v>374</v>
      </c>
      <c r="B815">
        <v>16697018</v>
      </c>
      <c r="C815">
        <v>16698381</v>
      </c>
      <c r="D815">
        <v>15436556</v>
      </c>
      <c r="E815">
        <v>1</v>
      </c>
      <c r="F815">
        <v>1</v>
      </c>
      <c r="G815">
        <v>1</v>
      </c>
      <c r="H815">
        <v>1</v>
      </c>
      <c r="I815" t="s">
        <v>1088</v>
      </c>
      <c r="J815" t="s">
        <v>6</v>
      </c>
      <c r="K815" t="s">
        <v>1089</v>
      </c>
      <c r="L815">
        <v>1191</v>
      </c>
      <c r="N815">
        <v>1013</v>
      </c>
      <c r="O815" t="s">
        <v>1010</v>
      </c>
      <c r="P815" t="s">
        <v>1010</v>
      </c>
      <c r="Q815">
        <v>1</v>
      </c>
      <c r="W815">
        <v>0</v>
      </c>
      <c r="X815">
        <v>1069510174</v>
      </c>
      <c r="Y815">
        <v>10.085499999999998</v>
      </c>
      <c r="AA815">
        <v>0</v>
      </c>
      <c r="AB815">
        <v>0</v>
      </c>
      <c r="AC815">
        <v>0</v>
      </c>
      <c r="AD815">
        <v>9.6199999999999992</v>
      </c>
      <c r="AE815">
        <v>0</v>
      </c>
      <c r="AF815">
        <v>0</v>
      </c>
      <c r="AG815">
        <v>0</v>
      </c>
      <c r="AH815">
        <v>9.6199999999999992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1</v>
      </c>
      <c r="AQ815">
        <v>0</v>
      </c>
      <c r="AR815">
        <v>0</v>
      </c>
      <c r="AS815" t="s">
        <v>6</v>
      </c>
      <c r="AT815">
        <v>8.77</v>
      </c>
      <c r="AU815" t="s">
        <v>39</v>
      </c>
      <c r="AV815">
        <v>1</v>
      </c>
      <c r="AW815">
        <v>2</v>
      </c>
      <c r="AX815">
        <v>16698389</v>
      </c>
      <c r="AY815">
        <v>1</v>
      </c>
      <c r="AZ815">
        <v>0</v>
      </c>
      <c r="BA815">
        <v>813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Y815*Source!I374</f>
        <v>1.0085499999999998</v>
      </c>
      <c r="CY815">
        <f>AD815</f>
        <v>9.6199999999999992</v>
      </c>
      <c r="CZ815">
        <f>AH815</f>
        <v>9.6199999999999992</v>
      </c>
      <c r="DA815">
        <f>AL815</f>
        <v>1</v>
      </c>
      <c r="DB815">
        <f>ROUND((ROUND(AT815*CZ815,2)*1.15),2)</f>
        <v>97.03</v>
      </c>
      <c r="DC815">
        <f>ROUND((ROUND(AT815*AG815,2)*1.15),2)</f>
        <v>0</v>
      </c>
    </row>
    <row r="816" spans="1:107" x14ac:dyDescent="0.2">
      <c r="A816">
        <f>ROW(Source!A374)</f>
        <v>374</v>
      </c>
      <c r="B816">
        <v>16697018</v>
      </c>
      <c r="C816">
        <v>16698381</v>
      </c>
      <c r="D816">
        <v>15430395</v>
      </c>
      <c r="E816">
        <v>1</v>
      </c>
      <c r="F816">
        <v>1</v>
      </c>
      <c r="G816">
        <v>1</v>
      </c>
      <c r="H816">
        <v>1</v>
      </c>
      <c r="I816" t="s">
        <v>1020</v>
      </c>
      <c r="J816" t="s">
        <v>6</v>
      </c>
      <c r="K816" t="s">
        <v>1021</v>
      </c>
      <c r="L816">
        <v>1191</v>
      </c>
      <c r="N816">
        <v>1013</v>
      </c>
      <c r="O816" t="s">
        <v>1010</v>
      </c>
      <c r="P816" t="s">
        <v>1010</v>
      </c>
      <c r="Q816">
        <v>1</v>
      </c>
      <c r="W816">
        <v>0</v>
      </c>
      <c r="X816">
        <v>-1417349443</v>
      </c>
      <c r="Y816">
        <v>0.28999999999999998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0.28999999999999998</v>
      </c>
      <c r="AU816" t="s">
        <v>6</v>
      </c>
      <c r="AV816">
        <v>2</v>
      </c>
      <c r="AW816">
        <v>2</v>
      </c>
      <c r="AX816">
        <v>16698390</v>
      </c>
      <c r="AY816">
        <v>1</v>
      </c>
      <c r="AZ816">
        <v>2048</v>
      </c>
      <c r="BA816">
        <v>814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Y816*Source!I374</f>
        <v>2.8999999999999998E-2</v>
      </c>
      <c r="CY816">
        <f>AD816</f>
        <v>0</v>
      </c>
      <c r="CZ816">
        <f>AH816</f>
        <v>0</v>
      </c>
      <c r="DA816">
        <f>AL816</f>
        <v>1</v>
      </c>
      <c r="DB816">
        <f>ROUND(ROUND(AT816*CZ816,2),2)</f>
        <v>0</v>
      </c>
      <c r="DC816">
        <f>ROUND(ROUND(AT816*AG816,2),2)</f>
        <v>0</v>
      </c>
    </row>
    <row r="817" spans="1:107" x14ac:dyDescent="0.2">
      <c r="A817">
        <f>ROW(Source!A374)</f>
        <v>374</v>
      </c>
      <c r="B817">
        <v>16697018</v>
      </c>
      <c r="C817">
        <v>16698381</v>
      </c>
      <c r="D817">
        <v>15247974</v>
      </c>
      <c r="E817">
        <v>1</v>
      </c>
      <c r="F817">
        <v>1</v>
      </c>
      <c r="G817">
        <v>1</v>
      </c>
      <c r="H817">
        <v>2</v>
      </c>
      <c r="I817" t="s">
        <v>1022</v>
      </c>
      <c r="J817" t="s">
        <v>1023</v>
      </c>
      <c r="K817" t="s">
        <v>1024</v>
      </c>
      <c r="L817">
        <v>1368</v>
      </c>
      <c r="N817">
        <v>1011</v>
      </c>
      <c r="O817" t="s">
        <v>1014</v>
      </c>
      <c r="P817" t="s">
        <v>1014</v>
      </c>
      <c r="Q817">
        <v>1</v>
      </c>
      <c r="W817">
        <v>0</v>
      </c>
      <c r="X817">
        <v>1188625873</v>
      </c>
      <c r="Y817">
        <v>0.125</v>
      </c>
      <c r="AA817">
        <v>0</v>
      </c>
      <c r="AB817">
        <v>31.26</v>
      </c>
      <c r="AC817">
        <v>13.5</v>
      </c>
      <c r="AD817">
        <v>0</v>
      </c>
      <c r="AE817">
        <v>0</v>
      </c>
      <c r="AF817">
        <v>31.26</v>
      </c>
      <c r="AG817">
        <v>13.5</v>
      </c>
      <c r="AH817">
        <v>0</v>
      </c>
      <c r="AI817">
        <v>1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6</v>
      </c>
      <c r="AT817">
        <v>0.1</v>
      </c>
      <c r="AU817" t="s">
        <v>38</v>
      </c>
      <c r="AV817">
        <v>0</v>
      </c>
      <c r="AW817">
        <v>2</v>
      </c>
      <c r="AX817">
        <v>16698391</v>
      </c>
      <c r="AY817">
        <v>1</v>
      </c>
      <c r="AZ817">
        <v>0</v>
      </c>
      <c r="BA817">
        <v>815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Y817*Source!I374</f>
        <v>1.2500000000000001E-2</v>
      </c>
      <c r="CY817">
        <f>AB817</f>
        <v>31.26</v>
      </c>
      <c r="CZ817">
        <f>AF817</f>
        <v>31.26</v>
      </c>
      <c r="DA817">
        <f>AJ817</f>
        <v>1</v>
      </c>
      <c r="DB817">
        <f>ROUND((ROUND(AT817*CZ817,2)*1.25),2)</f>
        <v>3.91</v>
      </c>
      <c r="DC817">
        <f>ROUND((ROUND(AT817*AG817,2)*1.25),2)</f>
        <v>1.69</v>
      </c>
    </row>
    <row r="818" spans="1:107" x14ac:dyDescent="0.2">
      <c r="A818">
        <f>ROW(Source!A374)</f>
        <v>374</v>
      </c>
      <c r="B818">
        <v>16697018</v>
      </c>
      <c r="C818">
        <v>16698381</v>
      </c>
      <c r="D818">
        <v>15249073</v>
      </c>
      <c r="E818">
        <v>1</v>
      </c>
      <c r="F818">
        <v>1</v>
      </c>
      <c r="G818">
        <v>1</v>
      </c>
      <c r="H818">
        <v>2</v>
      </c>
      <c r="I818" t="s">
        <v>1033</v>
      </c>
      <c r="J818" t="s">
        <v>1034</v>
      </c>
      <c r="K818" t="s">
        <v>1035</v>
      </c>
      <c r="L818">
        <v>1368</v>
      </c>
      <c r="N818">
        <v>1011</v>
      </c>
      <c r="O818" t="s">
        <v>1014</v>
      </c>
      <c r="P818" t="s">
        <v>1014</v>
      </c>
      <c r="Q818">
        <v>1</v>
      </c>
      <c r="W818">
        <v>0</v>
      </c>
      <c r="X818">
        <v>1372534845</v>
      </c>
      <c r="Y818">
        <v>0.23749999999999999</v>
      </c>
      <c r="AA818">
        <v>0</v>
      </c>
      <c r="AB818">
        <v>65.709999999999994</v>
      </c>
      <c r="AC818">
        <v>11.6</v>
      </c>
      <c r="AD818">
        <v>0</v>
      </c>
      <c r="AE818">
        <v>0</v>
      </c>
      <c r="AF818">
        <v>65.709999999999994</v>
      </c>
      <c r="AG818">
        <v>11.6</v>
      </c>
      <c r="AH818">
        <v>0</v>
      </c>
      <c r="AI818">
        <v>1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1</v>
      </c>
      <c r="AQ818">
        <v>0</v>
      </c>
      <c r="AR818">
        <v>0</v>
      </c>
      <c r="AS818" t="s">
        <v>6</v>
      </c>
      <c r="AT818">
        <v>0.19</v>
      </c>
      <c r="AU818" t="s">
        <v>38</v>
      </c>
      <c r="AV818">
        <v>0</v>
      </c>
      <c r="AW818">
        <v>2</v>
      </c>
      <c r="AX818">
        <v>16698392</v>
      </c>
      <c r="AY818">
        <v>1</v>
      </c>
      <c r="AZ818">
        <v>0</v>
      </c>
      <c r="BA818">
        <v>816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Y818*Source!I374</f>
        <v>2.375E-2</v>
      </c>
      <c r="CY818">
        <f>AB818</f>
        <v>65.709999999999994</v>
      </c>
      <c r="CZ818">
        <f>AF818</f>
        <v>65.709999999999994</v>
      </c>
      <c r="DA818">
        <f>AJ818</f>
        <v>1</v>
      </c>
      <c r="DB818">
        <f>ROUND((ROUND(AT818*CZ818,2)*1.25),2)</f>
        <v>15.6</v>
      </c>
      <c r="DC818">
        <f>ROUND((ROUND(AT818*AG818,2)*1.25),2)</f>
        <v>2.75</v>
      </c>
    </row>
    <row r="819" spans="1:107" x14ac:dyDescent="0.2">
      <c r="A819">
        <f>ROW(Source!A374)</f>
        <v>374</v>
      </c>
      <c r="B819">
        <v>16697018</v>
      </c>
      <c r="C819">
        <v>16698381</v>
      </c>
      <c r="D819">
        <v>15167955</v>
      </c>
      <c r="E819">
        <v>1</v>
      </c>
      <c r="F819">
        <v>1</v>
      </c>
      <c r="G819">
        <v>1</v>
      </c>
      <c r="H819">
        <v>3</v>
      </c>
      <c r="I819" t="s">
        <v>1090</v>
      </c>
      <c r="J819" t="s">
        <v>1091</v>
      </c>
      <c r="K819" t="s">
        <v>1092</v>
      </c>
      <c r="L819">
        <v>1348</v>
      </c>
      <c r="N819">
        <v>1009</v>
      </c>
      <c r="O819" t="s">
        <v>26</v>
      </c>
      <c r="P819" t="s">
        <v>26</v>
      </c>
      <c r="Q819">
        <v>1000</v>
      </c>
      <c r="W819">
        <v>0</v>
      </c>
      <c r="X819">
        <v>-1699345571</v>
      </c>
      <c r="Y819">
        <v>1.1999999999999999E-3</v>
      </c>
      <c r="AA819">
        <v>30030</v>
      </c>
      <c r="AB819">
        <v>0</v>
      </c>
      <c r="AC819">
        <v>0</v>
      </c>
      <c r="AD819">
        <v>0</v>
      </c>
      <c r="AE819">
        <v>30030</v>
      </c>
      <c r="AF819">
        <v>0</v>
      </c>
      <c r="AG819">
        <v>0</v>
      </c>
      <c r="AH819">
        <v>0</v>
      </c>
      <c r="AI819">
        <v>1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6</v>
      </c>
      <c r="AT819">
        <v>1.1999999999999999E-3</v>
      </c>
      <c r="AU819" t="s">
        <v>6</v>
      </c>
      <c r="AV819">
        <v>0</v>
      </c>
      <c r="AW819">
        <v>2</v>
      </c>
      <c r="AX819">
        <v>16698393</v>
      </c>
      <c r="AY819">
        <v>1</v>
      </c>
      <c r="AZ819">
        <v>0</v>
      </c>
      <c r="BA819">
        <v>817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Y819*Source!I374</f>
        <v>1.1999999999999999E-4</v>
      </c>
      <c r="CY819">
        <f>AA819</f>
        <v>30030</v>
      </c>
      <c r="CZ819">
        <f>AE819</f>
        <v>30030</v>
      </c>
      <c r="DA819">
        <f>AI819</f>
        <v>1</v>
      </c>
      <c r="DB819">
        <f>ROUND(ROUND(AT819*CZ819,2),2)</f>
        <v>36.04</v>
      </c>
      <c r="DC819">
        <f>ROUND(ROUND(AT819*AG819,2),2)</f>
        <v>0</v>
      </c>
    </row>
    <row r="820" spans="1:107" x14ac:dyDescent="0.2">
      <c r="A820">
        <f>ROW(Source!A374)</f>
        <v>374</v>
      </c>
      <c r="B820">
        <v>16697018</v>
      </c>
      <c r="C820">
        <v>16698381</v>
      </c>
      <c r="D820">
        <v>15172117</v>
      </c>
      <c r="E820">
        <v>1</v>
      </c>
      <c r="F820">
        <v>1</v>
      </c>
      <c r="G820">
        <v>1</v>
      </c>
      <c r="H820">
        <v>3</v>
      </c>
      <c r="I820" t="s">
        <v>1102</v>
      </c>
      <c r="J820" t="s">
        <v>1103</v>
      </c>
      <c r="K820" t="s">
        <v>1104</v>
      </c>
      <c r="L820">
        <v>1348</v>
      </c>
      <c r="N820">
        <v>1009</v>
      </c>
      <c r="O820" t="s">
        <v>26</v>
      </c>
      <c r="P820" t="s">
        <v>26</v>
      </c>
      <c r="Q820">
        <v>1000</v>
      </c>
      <c r="W820">
        <v>0</v>
      </c>
      <c r="X820">
        <v>1529337430</v>
      </c>
      <c r="Y820">
        <v>3.2000000000000002E-3</v>
      </c>
      <c r="AA820">
        <v>1836</v>
      </c>
      <c r="AB820">
        <v>0</v>
      </c>
      <c r="AC820">
        <v>0</v>
      </c>
      <c r="AD820">
        <v>0</v>
      </c>
      <c r="AE820">
        <v>1836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3.2000000000000002E-3</v>
      </c>
      <c r="AU820" t="s">
        <v>6</v>
      </c>
      <c r="AV820">
        <v>0</v>
      </c>
      <c r="AW820">
        <v>2</v>
      </c>
      <c r="AX820">
        <v>16698394</v>
      </c>
      <c r="AY820">
        <v>1</v>
      </c>
      <c r="AZ820">
        <v>0</v>
      </c>
      <c r="BA820">
        <v>818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Y820*Source!I374</f>
        <v>3.2000000000000003E-4</v>
      </c>
      <c r="CY820">
        <f>AA820</f>
        <v>1836</v>
      </c>
      <c r="CZ820">
        <f>AE820</f>
        <v>1836</v>
      </c>
      <c r="DA820">
        <f>AI820</f>
        <v>1</v>
      </c>
      <c r="DB820">
        <f>ROUND(ROUND(AT820*CZ820,2),2)</f>
        <v>5.88</v>
      </c>
      <c r="DC820">
        <f>ROUND(ROUND(AT820*AG820,2),2)</f>
        <v>0</v>
      </c>
    </row>
    <row r="821" spans="1:107" x14ac:dyDescent="0.2">
      <c r="A821">
        <f>ROW(Source!A374)</f>
        <v>374</v>
      </c>
      <c r="B821">
        <v>16697018</v>
      </c>
      <c r="C821">
        <v>16698381</v>
      </c>
      <c r="D821">
        <v>15235596</v>
      </c>
      <c r="E821">
        <v>1</v>
      </c>
      <c r="F821">
        <v>1</v>
      </c>
      <c r="G821">
        <v>1</v>
      </c>
      <c r="H821">
        <v>3</v>
      </c>
      <c r="I821" t="s">
        <v>642</v>
      </c>
      <c r="J821" t="s">
        <v>644</v>
      </c>
      <c r="K821" t="s">
        <v>643</v>
      </c>
      <c r="L821">
        <v>1354</v>
      </c>
      <c r="N821">
        <v>1010</v>
      </c>
      <c r="O821" t="s">
        <v>440</v>
      </c>
      <c r="P821" t="s">
        <v>440</v>
      </c>
      <c r="Q821">
        <v>1</v>
      </c>
      <c r="W821">
        <v>0</v>
      </c>
      <c r="X821">
        <v>-256081259</v>
      </c>
      <c r="Y821">
        <v>1</v>
      </c>
      <c r="AA821">
        <v>15.17</v>
      </c>
      <c r="AB821">
        <v>0</v>
      </c>
      <c r="AC821">
        <v>0</v>
      </c>
      <c r="AD821">
        <v>0</v>
      </c>
      <c r="AE821">
        <v>15.17</v>
      </c>
      <c r="AF821">
        <v>0</v>
      </c>
      <c r="AG821">
        <v>0</v>
      </c>
      <c r="AH821">
        <v>0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0</v>
      </c>
      <c r="AP821">
        <v>0</v>
      </c>
      <c r="AQ821">
        <v>0</v>
      </c>
      <c r="AR821">
        <v>0</v>
      </c>
      <c r="AS821" t="s">
        <v>6</v>
      </c>
      <c r="AT821">
        <v>1</v>
      </c>
      <c r="AU821" t="s">
        <v>6</v>
      </c>
      <c r="AV821">
        <v>0</v>
      </c>
      <c r="AW821">
        <v>1</v>
      </c>
      <c r="AX821">
        <v>-1</v>
      </c>
      <c r="AY821">
        <v>0</v>
      </c>
      <c r="AZ821">
        <v>0</v>
      </c>
      <c r="BA821" t="s">
        <v>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Y821*Source!I374</f>
        <v>0.1</v>
      </c>
      <c r="CY821">
        <f>AA821</f>
        <v>15.17</v>
      </c>
      <c r="CZ821">
        <f>AE821</f>
        <v>15.17</v>
      </c>
      <c r="DA821">
        <f>AI821</f>
        <v>1</v>
      </c>
      <c r="DB821">
        <f>ROUND(ROUND(AT821*CZ821,2),2)</f>
        <v>15.17</v>
      </c>
      <c r="DC821">
        <f>ROUND(ROUND(AT821*AG821,2),2)</f>
        <v>0</v>
      </c>
    </row>
    <row r="822" spans="1:107" x14ac:dyDescent="0.2">
      <c r="A822">
        <f>ROW(Source!A375)</f>
        <v>375</v>
      </c>
      <c r="B822">
        <v>16697019</v>
      </c>
      <c r="C822">
        <v>16698381</v>
      </c>
      <c r="D822">
        <v>15436556</v>
      </c>
      <c r="E822">
        <v>1</v>
      </c>
      <c r="F822">
        <v>1</v>
      </c>
      <c r="G822">
        <v>1</v>
      </c>
      <c r="H822">
        <v>1</v>
      </c>
      <c r="I822" t="s">
        <v>1088</v>
      </c>
      <c r="J822" t="s">
        <v>6</v>
      </c>
      <c r="K822" t="s">
        <v>1089</v>
      </c>
      <c r="L822">
        <v>1191</v>
      </c>
      <c r="N822">
        <v>1013</v>
      </c>
      <c r="O822" t="s">
        <v>1010</v>
      </c>
      <c r="P822" t="s">
        <v>1010</v>
      </c>
      <c r="Q822">
        <v>1</v>
      </c>
      <c r="W822">
        <v>0</v>
      </c>
      <c r="X822">
        <v>1069510174</v>
      </c>
      <c r="Y822">
        <v>10.085499999999998</v>
      </c>
      <c r="AA822">
        <v>0</v>
      </c>
      <c r="AB822">
        <v>0</v>
      </c>
      <c r="AC822">
        <v>0</v>
      </c>
      <c r="AD822">
        <v>63.11</v>
      </c>
      <c r="AE822">
        <v>0</v>
      </c>
      <c r="AF822">
        <v>0</v>
      </c>
      <c r="AG822">
        <v>0</v>
      </c>
      <c r="AH822">
        <v>9.6199999999999992</v>
      </c>
      <c r="AI822">
        <v>1</v>
      </c>
      <c r="AJ822">
        <v>1</v>
      </c>
      <c r="AK822">
        <v>1</v>
      </c>
      <c r="AL822">
        <v>6.56</v>
      </c>
      <c r="AN822">
        <v>0</v>
      </c>
      <c r="AO822">
        <v>1</v>
      </c>
      <c r="AP822">
        <v>1</v>
      </c>
      <c r="AQ822">
        <v>0</v>
      </c>
      <c r="AR822">
        <v>0</v>
      </c>
      <c r="AS822" t="s">
        <v>6</v>
      </c>
      <c r="AT822">
        <v>8.77</v>
      </c>
      <c r="AU822" t="s">
        <v>39</v>
      </c>
      <c r="AV822">
        <v>1</v>
      </c>
      <c r="AW822">
        <v>2</v>
      </c>
      <c r="AX822">
        <v>16698389</v>
      </c>
      <c r="AY822">
        <v>1</v>
      </c>
      <c r="AZ822">
        <v>0</v>
      </c>
      <c r="BA822">
        <v>820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Y822*Source!I375</f>
        <v>1.0085499999999998</v>
      </c>
      <c r="CY822">
        <f>AD822</f>
        <v>63.11</v>
      </c>
      <c r="CZ822">
        <f>AH822</f>
        <v>9.6199999999999992</v>
      </c>
      <c r="DA822">
        <f>AL822</f>
        <v>6.56</v>
      </c>
      <c r="DB822">
        <f>ROUND((ROUND(AT822*CZ822,2)*1.15),2)</f>
        <v>97.03</v>
      </c>
      <c r="DC822">
        <f>ROUND((ROUND(AT822*AG822,2)*1.15),2)</f>
        <v>0</v>
      </c>
    </row>
    <row r="823" spans="1:107" x14ac:dyDescent="0.2">
      <c r="A823">
        <f>ROW(Source!A375)</f>
        <v>375</v>
      </c>
      <c r="B823">
        <v>16697019</v>
      </c>
      <c r="C823">
        <v>16698381</v>
      </c>
      <c r="D823">
        <v>15430395</v>
      </c>
      <c r="E823">
        <v>1</v>
      </c>
      <c r="F823">
        <v>1</v>
      </c>
      <c r="G823">
        <v>1</v>
      </c>
      <c r="H823">
        <v>1</v>
      </c>
      <c r="I823" t="s">
        <v>1020</v>
      </c>
      <c r="J823" t="s">
        <v>6</v>
      </c>
      <c r="K823" t="s">
        <v>1021</v>
      </c>
      <c r="L823">
        <v>1191</v>
      </c>
      <c r="N823">
        <v>1013</v>
      </c>
      <c r="O823" t="s">
        <v>1010</v>
      </c>
      <c r="P823" t="s">
        <v>1010</v>
      </c>
      <c r="Q823">
        <v>1</v>
      </c>
      <c r="W823">
        <v>0</v>
      </c>
      <c r="X823">
        <v>-1417349443</v>
      </c>
      <c r="Y823">
        <v>0.28999999999999998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1</v>
      </c>
      <c r="AJ823">
        <v>1</v>
      </c>
      <c r="AK823">
        <v>6.56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0.28999999999999998</v>
      </c>
      <c r="AU823" t="s">
        <v>6</v>
      </c>
      <c r="AV823">
        <v>2</v>
      </c>
      <c r="AW823">
        <v>2</v>
      </c>
      <c r="AX823">
        <v>16698390</v>
      </c>
      <c r="AY823">
        <v>1</v>
      </c>
      <c r="AZ823">
        <v>2048</v>
      </c>
      <c r="BA823">
        <v>821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Y823*Source!I375</f>
        <v>2.8999999999999998E-2</v>
      </c>
      <c r="CY823">
        <f>AD823</f>
        <v>0</v>
      </c>
      <c r="CZ823">
        <f>AH823</f>
        <v>0</v>
      </c>
      <c r="DA823">
        <f>AL823</f>
        <v>1</v>
      </c>
      <c r="DB823">
        <f>ROUND(ROUND(AT823*CZ823,2),2)</f>
        <v>0</v>
      </c>
      <c r="DC823">
        <f>ROUND(ROUND(AT823*AG823,2),2)</f>
        <v>0</v>
      </c>
    </row>
    <row r="824" spans="1:107" x14ac:dyDescent="0.2">
      <c r="A824">
        <f>ROW(Source!A375)</f>
        <v>375</v>
      </c>
      <c r="B824">
        <v>16697019</v>
      </c>
      <c r="C824">
        <v>16698381</v>
      </c>
      <c r="D824">
        <v>15247974</v>
      </c>
      <c r="E824">
        <v>1</v>
      </c>
      <c r="F824">
        <v>1</v>
      </c>
      <c r="G824">
        <v>1</v>
      </c>
      <c r="H824">
        <v>2</v>
      </c>
      <c r="I824" t="s">
        <v>1022</v>
      </c>
      <c r="J824" t="s">
        <v>1023</v>
      </c>
      <c r="K824" t="s">
        <v>1024</v>
      </c>
      <c r="L824">
        <v>1368</v>
      </c>
      <c r="N824">
        <v>1011</v>
      </c>
      <c r="O824" t="s">
        <v>1014</v>
      </c>
      <c r="P824" t="s">
        <v>1014</v>
      </c>
      <c r="Q824">
        <v>1</v>
      </c>
      <c r="W824">
        <v>0</v>
      </c>
      <c r="X824">
        <v>1188625873</v>
      </c>
      <c r="Y824">
        <v>0.125</v>
      </c>
      <c r="AA824">
        <v>0</v>
      </c>
      <c r="AB824">
        <v>205.07</v>
      </c>
      <c r="AC824">
        <v>13.5</v>
      </c>
      <c r="AD824">
        <v>0</v>
      </c>
      <c r="AE824">
        <v>0</v>
      </c>
      <c r="AF824">
        <v>31.26</v>
      </c>
      <c r="AG824">
        <v>13.5</v>
      </c>
      <c r="AH824">
        <v>0</v>
      </c>
      <c r="AI824">
        <v>1</v>
      </c>
      <c r="AJ824">
        <v>6.56</v>
      </c>
      <c r="AK824">
        <v>1</v>
      </c>
      <c r="AL824">
        <v>1</v>
      </c>
      <c r="AN824">
        <v>0</v>
      </c>
      <c r="AO824">
        <v>1</v>
      </c>
      <c r="AP824">
        <v>1</v>
      </c>
      <c r="AQ824">
        <v>0</v>
      </c>
      <c r="AR824">
        <v>0</v>
      </c>
      <c r="AS824" t="s">
        <v>6</v>
      </c>
      <c r="AT824">
        <v>0.1</v>
      </c>
      <c r="AU824" t="s">
        <v>38</v>
      </c>
      <c r="AV824">
        <v>0</v>
      </c>
      <c r="AW824">
        <v>2</v>
      </c>
      <c r="AX824">
        <v>16698391</v>
      </c>
      <c r="AY824">
        <v>1</v>
      </c>
      <c r="AZ824">
        <v>0</v>
      </c>
      <c r="BA824">
        <v>822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Y824*Source!I375</f>
        <v>1.2500000000000001E-2</v>
      </c>
      <c r="CY824">
        <f>AB824</f>
        <v>205.07</v>
      </c>
      <c r="CZ824">
        <f>AF824</f>
        <v>31.26</v>
      </c>
      <c r="DA824">
        <f>AJ824</f>
        <v>6.56</v>
      </c>
      <c r="DB824">
        <f>ROUND((ROUND(AT824*CZ824,2)*1.25),2)</f>
        <v>3.91</v>
      </c>
      <c r="DC824">
        <f>ROUND((ROUND(AT824*AG824,2)*1.25),2)</f>
        <v>1.69</v>
      </c>
    </row>
    <row r="825" spans="1:107" x14ac:dyDescent="0.2">
      <c r="A825">
        <f>ROW(Source!A375)</f>
        <v>375</v>
      </c>
      <c r="B825">
        <v>16697019</v>
      </c>
      <c r="C825">
        <v>16698381</v>
      </c>
      <c r="D825">
        <v>15249073</v>
      </c>
      <c r="E825">
        <v>1</v>
      </c>
      <c r="F825">
        <v>1</v>
      </c>
      <c r="G825">
        <v>1</v>
      </c>
      <c r="H825">
        <v>2</v>
      </c>
      <c r="I825" t="s">
        <v>1033</v>
      </c>
      <c r="J825" t="s">
        <v>1034</v>
      </c>
      <c r="K825" t="s">
        <v>1035</v>
      </c>
      <c r="L825">
        <v>1368</v>
      </c>
      <c r="N825">
        <v>1011</v>
      </c>
      <c r="O825" t="s">
        <v>1014</v>
      </c>
      <c r="P825" t="s">
        <v>1014</v>
      </c>
      <c r="Q825">
        <v>1</v>
      </c>
      <c r="W825">
        <v>0</v>
      </c>
      <c r="X825">
        <v>1372534845</v>
      </c>
      <c r="Y825">
        <v>0.23749999999999999</v>
      </c>
      <c r="AA825">
        <v>0</v>
      </c>
      <c r="AB825">
        <v>431.06</v>
      </c>
      <c r="AC825">
        <v>11.6</v>
      </c>
      <c r="AD825">
        <v>0</v>
      </c>
      <c r="AE825">
        <v>0</v>
      </c>
      <c r="AF825">
        <v>65.709999999999994</v>
      </c>
      <c r="AG825">
        <v>11.6</v>
      </c>
      <c r="AH825">
        <v>0</v>
      </c>
      <c r="AI825">
        <v>1</v>
      </c>
      <c r="AJ825">
        <v>6.56</v>
      </c>
      <c r="AK825">
        <v>1</v>
      </c>
      <c r="AL825">
        <v>1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6</v>
      </c>
      <c r="AT825">
        <v>0.19</v>
      </c>
      <c r="AU825" t="s">
        <v>38</v>
      </c>
      <c r="AV825">
        <v>0</v>
      </c>
      <c r="AW825">
        <v>2</v>
      </c>
      <c r="AX825">
        <v>16698392</v>
      </c>
      <c r="AY825">
        <v>1</v>
      </c>
      <c r="AZ825">
        <v>0</v>
      </c>
      <c r="BA825">
        <v>823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Y825*Source!I375</f>
        <v>2.375E-2</v>
      </c>
      <c r="CY825">
        <f>AB825</f>
        <v>431.06</v>
      </c>
      <c r="CZ825">
        <f>AF825</f>
        <v>65.709999999999994</v>
      </c>
      <c r="DA825">
        <f>AJ825</f>
        <v>6.56</v>
      </c>
      <c r="DB825">
        <f>ROUND((ROUND(AT825*CZ825,2)*1.25),2)</f>
        <v>15.6</v>
      </c>
      <c r="DC825">
        <f>ROUND((ROUND(AT825*AG825,2)*1.25),2)</f>
        <v>2.75</v>
      </c>
    </row>
    <row r="826" spans="1:107" x14ac:dyDescent="0.2">
      <c r="A826">
        <f>ROW(Source!A375)</f>
        <v>375</v>
      </c>
      <c r="B826">
        <v>16697019</v>
      </c>
      <c r="C826">
        <v>16698381</v>
      </c>
      <c r="D826">
        <v>15167955</v>
      </c>
      <c r="E826">
        <v>1</v>
      </c>
      <c r="F826">
        <v>1</v>
      </c>
      <c r="G826">
        <v>1</v>
      </c>
      <c r="H826">
        <v>3</v>
      </c>
      <c r="I826" t="s">
        <v>1090</v>
      </c>
      <c r="J826" t="s">
        <v>1091</v>
      </c>
      <c r="K826" t="s">
        <v>1092</v>
      </c>
      <c r="L826">
        <v>1348</v>
      </c>
      <c r="N826">
        <v>1009</v>
      </c>
      <c r="O826" t="s">
        <v>26</v>
      </c>
      <c r="P826" t="s">
        <v>26</v>
      </c>
      <c r="Q826">
        <v>1000</v>
      </c>
      <c r="W826">
        <v>0</v>
      </c>
      <c r="X826">
        <v>-1699345571</v>
      </c>
      <c r="Y826">
        <v>1.1999999999999999E-3</v>
      </c>
      <c r="AA826">
        <v>196996.8</v>
      </c>
      <c r="AB826">
        <v>0</v>
      </c>
      <c r="AC826">
        <v>0</v>
      </c>
      <c r="AD826">
        <v>0</v>
      </c>
      <c r="AE826">
        <v>30030</v>
      </c>
      <c r="AF826">
        <v>0</v>
      </c>
      <c r="AG826">
        <v>0</v>
      </c>
      <c r="AH826">
        <v>0</v>
      </c>
      <c r="AI826">
        <v>6.56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6</v>
      </c>
      <c r="AT826">
        <v>1.1999999999999999E-3</v>
      </c>
      <c r="AU826" t="s">
        <v>6</v>
      </c>
      <c r="AV826">
        <v>0</v>
      </c>
      <c r="AW826">
        <v>2</v>
      </c>
      <c r="AX826">
        <v>16698393</v>
      </c>
      <c r="AY826">
        <v>1</v>
      </c>
      <c r="AZ826">
        <v>0</v>
      </c>
      <c r="BA826">
        <v>824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Y826*Source!I375</f>
        <v>1.1999999999999999E-4</v>
      </c>
      <c r="CY826">
        <f>AA826</f>
        <v>196996.8</v>
      </c>
      <c r="CZ826">
        <f>AE826</f>
        <v>30030</v>
      </c>
      <c r="DA826">
        <f>AI826</f>
        <v>6.56</v>
      </c>
      <c r="DB826">
        <f>ROUND(ROUND(AT826*CZ826,2),2)</f>
        <v>36.04</v>
      </c>
      <c r="DC826">
        <f>ROUND(ROUND(AT826*AG826,2),2)</f>
        <v>0</v>
      </c>
    </row>
    <row r="827" spans="1:107" x14ac:dyDescent="0.2">
      <c r="A827">
        <f>ROW(Source!A375)</f>
        <v>375</v>
      </c>
      <c r="B827">
        <v>16697019</v>
      </c>
      <c r="C827">
        <v>16698381</v>
      </c>
      <c r="D827">
        <v>15172117</v>
      </c>
      <c r="E827">
        <v>1</v>
      </c>
      <c r="F827">
        <v>1</v>
      </c>
      <c r="G827">
        <v>1</v>
      </c>
      <c r="H827">
        <v>3</v>
      </c>
      <c r="I827" t="s">
        <v>1102</v>
      </c>
      <c r="J827" t="s">
        <v>1103</v>
      </c>
      <c r="K827" t="s">
        <v>1104</v>
      </c>
      <c r="L827">
        <v>1348</v>
      </c>
      <c r="N827">
        <v>1009</v>
      </c>
      <c r="O827" t="s">
        <v>26</v>
      </c>
      <c r="P827" t="s">
        <v>26</v>
      </c>
      <c r="Q827">
        <v>1000</v>
      </c>
      <c r="W827">
        <v>0</v>
      </c>
      <c r="X827">
        <v>1529337430</v>
      </c>
      <c r="Y827">
        <v>3.2000000000000002E-3</v>
      </c>
      <c r="AA827">
        <v>12044.16</v>
      </c>
      <c r="AB827">
        <v>0</v>
      </c>
      <c r="AC827">
        <v>0</v>
      </c>
      <c r="AD827">
        <v>0</v>
      </c>
      <c r="AE827">
        <v>1836</v>
      </c>
      <c r="AF827">
        <v>0</v>
      </c>
      <c r="AG827">
        <v>0</v>
      </c>
      <c r="AH827">
        <v>0</v>
      </c>
      <c r="AI827">
        <v>6.56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3.2000000000000002E-3</v>
      </c>
      <c r="AU827" t="s">
        <v>6</v>
      </c>
      <c r="AV827">
        <v>0</v>
      </c>
      <c r="AW827">
        <v>2</v>
      </c>
      <c r="AX827">
        <v>16698394</v>
      </c>
      <c r="AY827">
        <v>1</v>
      </c>
      <c r="AZ827">
        <v>0</v>
      </c>
      <c r="BA827">
        <v>825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Y827*Source!I375</f>
        <v>3.2000000000000003E-4</v>
      </c>
      <c r="CY827">
        <f>AA827</f>
        <v>12044.16</v>
      </c>
      <c r="CZ827">
        <f>AE827</f>
        <v>1836</v>
      </c>
      <c r="DA827">
        <f>AI827</f>
        <v>6.56</v>
      </c>
      <c r="DB827">
        <f>ROUND(ROUND(AT827*CZ827,2),2)</f>
        <v>5.88</v>
      </c>
      <c r="DC827">
        <f>ROUND(ROUND(AT827*AG827,2),2)</f>
        <v>0</v>
      </c>
    </row>
    <row r="828" spans="1:107" x14ac:dyDescent="0.2">
      <c r="A828">
        <f>ROW(Source!A375)</f>
        <v>375</v>
      </c>
      <c r="B828">
        <v>16697019</v>
      </c>
      <c r="C828">
        <v>16698381</v>
      </c>
      <c r="D828">
        <v>15235596</v>
      </c>
      <c r="E828">
        <v>1</v>
      </c>
      <c r="F828">
        <v>1</v>
      </c>
      <c r="G828">
        <v>1</v>
      </c>
      <c r="H828">
        <v>3</v>
      </c>
      <c r="I828" t="s">
        <v>642</v>
      </c>
      <c r="J828" t="s">
        <v>644</v>
      </c>
      <c r="K828" t="s">
        <v>643</v>
      </c>
      <c r="L828">
        <v>1354</v>
      </c>
      <c r="N828">
        <v>1010</v>
      </c>
      <c r="O828" t="s">
        <v>440</v>
      </c>
      <c r="P828" t="s">
        <v>440</v>
      </c>
      <c r="Q828">
        <v>1</v>
      </c>
      <c r="W828">
        <v>0</v>
      </c>
      <c r="X828">
        <v>-256081259</v>
      </c>
      <c r="Y828">
        <v>1</v>
      </c>
      <c r="AA828">
        <v>99.52</v>
      </c>
      <c r="AB828">
        <v>0</v>
      </c>
      <c r="AC828">
        <v>0</v>
      </c>
      <c r="AD828">
        <v>0</v>
      </c>
      <c r="AE828">
        <v>15.17</v>
      </c>
      <c r="AF828">
        <v>0</v>
      </c>
      <c r="AG828">
        <v>0</v>
      </c>
      <c r="AH828">
        <v>0</v>
      </c>
      <c r="AI828">
        <v>6.56</v>
      </c>
      <c r="AJ828">
        <v>1</v>
      </c>
      <c r="AK828">
        <v>1</v>
      </c>
      <c r="AL828">
        <v>1</v>
      </c>
      <c r="AN828">
        <v>0</v>
      </c>
      <c r="AO828">
        <v>0</v>
      </c>
      <c r="AP828">
        <v>0</v>
      </c>
      <c r="AQ828">
        <v>0</v>
      </c>
      <c r="AR828">
        <v>0</v>
      </c>
      <c r="AS828" t="s">
        <v>6</v>
      </c>
      <c r="AT828">
        <v>1</v>
      </c>
      <c r="AU828" t="s">
        <v>6</v>
      </c>
      <c r="AV828">
        <v>0</v>
      </c>
      <c r="AW828">
        <v>1</v>
      </c>
      <c r="AX828">
        <v>-1</v>
      </c>
      <c r="AY828">
        <v>0</v>
      </c>
      <c r="AZ828">
        <v>0</v>
      </c>
      <c r="BA828" t="s">
        <v>6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Y828*Source!I375</f>
        <v>0.1</v>
      </c>
      <c r="CY828">
        <f>AA828</f>
        <v>99.52</v>
      </c>
      <c r="CZ828">
        <f>AE828</f>
        <v>15.17</v>
      </c>
      <c r="DA828">
        <f>AI828</f>
        <v>6.56</v>
      </c>
      <c r="DB828">
        <f>ROUND(ROUND(AT828*CZ828,2),2)</f>
        <v>15.17</v>
      </c>
      <c r="DC828">
        <f>ROUND(ROUND(AT828*AG828,2),2)</f>
        <v>0</v>
      </c>
    </row>
    <row r="829" spans="1:107" x14ac:dyDescent="0.2">
      <c r="A829">
        <f>ROW(Source!A378)</f>
        <v>378</v>
      </c>
      <c r="B829">
        <v>16697018</v>
      </c>
      <c r="C829">
        <v>16698397</v>
      </c>
      <c r="D829">
        <v>15430397</v>
      </c>
      <c r="E829">
        <v>1</v>
      </c>
      <c r="F829">
        <v>1</v>
      </c>
      <c r="G829">
        <v>1</v>
      </c>
      <c r="H829">
        <v>1</v>
      </c>
      <c r="I829" t="s">
        <v>1265</v>
      </c>
      <c r="J829" t="s">
        <v>6</v>
      </c>
      <c r="K829" t="s">
        <v>1266</v>
      </c>
      <c r="L829">
        <v>1191</v>
      </c>
      <c r="N829">
        <v>1013</v>
      </c>
      <c r="O829" t="s">
        <v>1010</v>
      </c>
      <c r="P829" t="s">
        <v>1010</v>
      </c>
      <c r="Q829">
        <v>1</v>
      </c>
      <c r="W829">
        <v>0</v>
      </c>
      <c r="X829">
        <v>-1081351934</v>
      </c>
      <c r="Y829">
        <v>68.908000000000001</v>
      </c>
      <c r="AA829">
        <v>0</v>
      </c>
      <c r="AB829">
        <v>0</v>
      </c>
      <c r="AC829">
        <v>0</v>
      </c>
      <c r="AD829">
        <v>9.4</v>
      </c>
      <c r="AE829">
        <v>0</v>
      </c>
      <c r="AF829">
        <v>0</v>
      </c>
      <c r="AG829">
        <v>0</v>
      </c>
      <c r="AH829">
        <v>9.4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1</v>
      </c>
      <c r="AQ829">
        <v>0</v>
      </c>
      <c r="AR829">
        <v>0</v>
      </c>
      <c r="AS829" t="s">
        <v>6</v>
      </c>
      <c r="AT829">
        <v>59.92</v>
      </c>
      <c r="AU829" t="s">
        <v>39</v>
      </c>
      <c r="AV829">
        <v>1</v>
      </c>
      <c r="AW829">
        <v>2</v>
      </c>
      <c r="AX829">
        <v>16698414</v>
      </c>
      <c r="AY829">
        <v>1</v>
      </c>
      <c r="AZ829">
        <v>0</v>
      </c>
      <c r="BA829">
        <v>827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Y829*Source!I378</f>
        <v>20.465675999999998</v>
      </c>
      <c r="CY829">
        <f>AD829</f>
        <v>9.4</v>
      </c>
      <c r="CZ829">
        <f>AH829</f>
        <v>9.4</v>
      </c>
      <c r="DA829">
        <f>AL829</f>
        <v>1</v>
      </c>
      <c r="DB829">
        <f>ROUND((ROUND(AT829*CZ829,2)*1.15),2)</f>
        <v>647.74</v>
      </c>
      <c r="DC829">
        <f>ROUND((ROUND(AT829*AG829,2)*1.15),2)</f>
        <v>0</v>
      </c>
    </row>
    <row r="830" spans="1:107" x14ac:dyDescent="0.2">
      <c r="A830">
        <f>ROW(Source!A378)</f>
        <v>378</v>
      </c>
      <c r="B830">
        <v>16697018</v>
      </c>
      <c r="C830">
        <v>16698397</v>
      </c>
      <c r="D830">
        <v>15430395</v>
      </c>
      <c r="E830">
        <v>1</v>
      </c>
      <c r="F830">
        <v>1</v>
      </c>
      <c r="G830">
        <v>1</v>
      </c>
      <c r="H830">
        <v>1</v>
      </c>
      <c r="I830" t="s">
        <v>1020</v>
      </c>
      <c r="J830" t="s">
        <v>6</v>
      </c>
      <c r="K830" t="s">
        <v>1021</v>
      </c>
      <c r="L830">
        <v>1191</v>
      </c>
      <c r="N830">
        <v>1013</v>
      </c>
      <c r="O830" t="s">
        <v>1010</v>
      </c>
      <c r="P830" t="s">
        <v>1010</v>
      </c>
      <c r="Q830">
        <v>1</v>
      </c>
      <c r="W830">
        <v>0</v>
      </c>
      <c r="X830">
        <v>-1417349443</v>
      </c>
      <c r="Y830">
        <v>0.1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0.1</v>
      </c>
      <c r="AU830" t="s">
        <v>6</v>
      </c>
      <c r="AV830">
        <v>2</v>
      </c>
      <c r="AW830">
        <v>2</v>
      </c>
      <c r="AX830">
        <v>16698415</v>
      </c>
      <c r="AY830">
        <v>1</v>
      </c>
      <c r="AZ830">
        <v>2048</v>
      </c>
      <c r="BA830">
        <v>828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Y830*Source!I378</f>
        <v>2.9700000000000001E-2</v>
      </c>
      <c r="CY830">
        <f>AD830</f>
        <v>0</v>
      </c>
      <c r="CZ830">
        <f>AH830</f>
        <v>0</v>
      </c>
      <c r="DA830">
        <f>AL830</f>
        <v>1</v>
      </c>
      <c r="DB830">
        <f>ROUND(ROUND(AT830*CZ830,2),2)</f>
        <v>0</v>
      </c>
      <c r="DC830">
        <f>ROUND(ROUND(AT830*AG830,2),2)</f>
        <v>0</v>
      </c>
    </row>
    <row r="831" spans="1:107" x14ac:dyDescent="0.2">
      <c r="A831">
        <f>ROW(Source!A378)</f>
        <v>378</v>
      </c>
      <c r="B831">
        <v>16697018</v>
      </c>
      <c r="C831">
        <v>16698397</v>
      </c>
      <c r="D831">
        <v>15247578</v>
      </c>
      <c r="E831">
        <v>1</v>
      </c>
      <c r="F831">
        <v>1</v>
      </c>
      <c r="G831">
        <v>1</v>
      </c>
      <c r="H831">
        <v>2</v>
      </c>
      <c r="I831" t="s">
        <v>1119</v>
      </c>
      <c r="J831" t="s">
        <v>1120</v>
      </c>
      <c r="K831" t="s">
        <v>1121</v>
      </c>
      <c r="L831">
        <v>1368</v>
      </c>
      <c r="N831">
        <v>1011</v>
      </c>
      <c r="O831" t="s">
        <v>1014</v>
      </c>
      <c r="P831" t="s">
        <v>1014</v>
      </c>
      <c r="Q831">
        <v>1</v>
      </c>
      <c r="W831">
        <v>0</v>
      </c>
      <c r="X831">
        <v>-1460065968</v>
      </c>
      <c r="Y831">
        <v>2.5000000000000001E-2</v>
      </c>
      <c r="AA831">
        <v>0</v>
      </c>
      <c r="AB831">
        <v>86.4</v>
      </c>
      <c r="AC831">
        <v>13.5</v>
      </c>
      <c r="AD831">
        <v>0</v>
      </c>
      <c r="AE831">
        <v>0</v>
      </c>
      <c r="AF831">
        <v>86.4</v>
      </c>
      <c r="AG831">
        <v>13.5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1</v>
      </c>
      <c r="AQ831">
        <v>0</v>
      </c>
      <c r="AR831">
        <v>0</v>
      </c>
      <c r="AS831" t="s">
        <v>6</v>
      </c>
      <c r="AT831">
        <v>0.02</v>
      </c>
      <c r="AU831" t="s">
        <v>38</v>
      </c>
      <c r="AV831">
        <v>0</v>
      </c>
      <c r="AW831">
        <v>2</v>
      </c>
      <c r="AX831">
        <v>16698416</v>
      </c>
      <c r="AY831">
        <v>1</v>
      </c>
      <c r="AZ831">
        <v>0</v>
      </c>
      <c r="BA831">
        <v>829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Y831*Source!I378</f>
        <v>7.4250000000000002E-3</v>
      </c>
      <c r="CY831">
        <f>AB831</f>
        <v>86.4</v>
      </c>
      <c r="CZ831">
        <f>AF831</f>
        <v>86.4</v>
      </c>
      <c r="DA831">
        <f>AJ831</f>
        <v>1</v>
      </c>
      <c r="DB831">
        <f>ROUND((ROUND(AT831*CZ831,2)*1.25),2)</f>
        <v>2.16</v>
      </c>
      <c r="DC831">
        <f>ROUND((ROUND(AT831*AG831,2)*1.25),2)</f>
        <v>0.34</v>
      </c>
    </row>
    <row r="832" spans="1:107" x14ac:dyDescent="0.2">
      <c r="A832">
        <f>ROW(Source!A378)</f>
        <v>378</v>
      </c>
      <c r="B832">
        <v>16697018</v>
      </c>
      <c r="C832">
        <v>16698397</v>
      </c>
      <c r="D832">
        <v>15247678</v>
      </c>
      <c r="E832">
        <v>1</v>
      </c>
      <c r="F832">
        <v>1</v>
      </c>
      <c r="G832">
        <v>1</v>
      </c>
      <c r="H832">
        <v>2</v>
      </c>
      <c r="I832" t="s">
        <v>1153</v>
      </c>
      <c r="J832" t="s">
        <v>1154</v>
      </c>
      <c r="K832" t="s">
        <v>1155</v>
      </c>
      <c r="L832">
        <v>1368</v>
      </c>
      <c r="N832">
        <v>1011</v>
      </c>
      <c r="O832" t="s">
        <v>1014</v>
      </c>
      <c r="P832" t="s">
        <v>1014</v>
      </c>
      <c r="Q832">
        <v>1</v>
      </c>
      <c r="W832">
        <v>0</v>
      </c>
      <c r="X832">
        <v>1330025190</v>
      </c>
      <c r="Y832">
        <v>0.05</v>
      </c>
      <c r="AA832">
        <v>0</v>
      </c>
      <c r="AB832">
        <v>88.01</v>
      </c>
      <c r="AC832">
        <v>11.6</v>
      </c>
      <c r="AD832">
        <v>0</v>
      </c>
      <c r="AE832">
        <v>0</v>
      </c>
      <c r="AF832">
        <v>88.01</v>
      </c>
      <c r="AG832">
        <v>11.6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6</v>
      </c>
      <c r="AT832">
        <v>0.04</v>
      </c>
      <c r="AU832" t="s">
        <v>38</v>
      </c>
      <c r="AV832">
        <v>0</v>
      </c>
      <c r="AW832">
        <v>2</v>
      </c>
      <c r="AX832">
        <v>16698417</v>
      </c>
      <c r="AY832">
        <v>1</v>
      </c>
      <c r="AZ832">
        <v>0</v>
      </c>
      <c r="BA832">
        <v>830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Y832*Source!I378</f>
        <v>1.485E-2</v>
      </c>
      <c r="CY832">
        <f>AB832</f>
        <v>88.01</v>
      </c>
      <c r="CZ832">
        <f>AF832</f>
        <v>88.01</v>
      </c>
      <c r="DA832">
        <f>AJ832</f>
        <v>1</v>
      </c>
      <c r="DB832">
        <f>ROUND((ROUND(AT832*CZ832,2)*1.25),2)</f>
        <v>4.4000000000000004</v>
      </c>
      <c r="DC832">
        <f>ROUND((ROUND(AT832*AG832,2)*1.25),2)</f>
        <v>0.57999999999999996</v>
      </c>
    </row>
    <row r="833" spans="1:107" x14ac:dyDescent="0.2">
      <c r="A833">
        <f>ROW(Source!A378)</f>
        <v>378</v>
      </c>
      <c r="B833">
        <v>16697018</v>
      </c>
      <c r="C833">
        <v>16698397</v>
      </c>
      <c r="D833">
        <v>15249073</v>
      </c>
      <c r="E833">
        <v>1</v>
      </c>
      <c r="F833">
        <v>1</v>
      </c>
      <c r="G833">
        <v>1</v>
      </c>
      <c r="H833">
        <v>2</v>
      </c>
      <c r="I833" t="s">
        <v>1033</v>
      </c>
      <c r="J833" t="s">
        <v>1034</v>
      </c>
      <c r="K833" t="s">
        <v>1035</v>
      </c>
      <c r="L833">
        <v>1368</v>
      </c>
      <c r="N833">
        <v>1011</v>
      </c>
      <c r="O833" t="s">
        <v>1014</v>
      </c>
      <c r="P833" t="s">
        <v>1014</v>
      </c>
      <c r="Q833">
        <v>1</v>
      </c>
      <c r="W833">
        <v>0</v>
      </c>
      <c r="X833">
        <v>1372534845</v>
      </c>
      <c r="Y833">
        <v>0.05</v>
      </c>
      <c r="AA833">
        <v>0</v>
      </c>
      <c r="AB833">
        <v>65.709999999999994</v>
      </c>
      <c r="AC833">
        <v>11.6</v>
      </c>
      <c r="AD833">
        <v>0</v>
      </c>
      <c r="AE833">
        <v>0</v>
      </c>
      <c r="AF833">
        <v>65.709999999999994</v>
      </c>
      <c r="AG833">
        <v>11.6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6</v>
      </c>
      <c r="AT833">
        <v>0.04</v>
      </c>
      <c r="AU833" t="s">
        <v>38</v>
      </c>
      <c r="AV833">
        <v>0</v>
      </c>
      <c r="AW833">
        <v>2</v>
      </c>
      <c r="AX833">
        <v>16698418</v>
      </c>
      <c r="AY833">
        <v>1</v>
      </c>
      <c r="AZ833">
        <v>0</v>
      </c>
      <c r="BA833">
        <v>831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Y833*Source!I378</f>
        <v>1.485E-2</v>
      </c>
      <c r="CY833">
        <f>AB833</f>
        <v>65.709999999999994</v>
      </c>
      <c r="CZ833">
        <f>AF833</f>
        <v>65.709999999999994</v>
      </c>
      <c r="DA833">
        <f>AJ833</f>
        <v>1</v>
      </c>
      <c r="DB833">
        <f>ROUND((ROUND(AT833*CZ833,2)*1.25),2)</f>
        <v>3.29</v>
      </c>
      <c r="DC833">
        <f>ROUND((ROUND(AT833*AG833,2)*1.25),2)</f>
        <v>0.57999999999999996</v>
      </c>
    </row>
    <row r="834" spans="1:107" x14ac:dyDescent="0.2">
      <c r="A834">
        <f>ROW(Source!A378)</f>
        <v>378</v>
      </c>
      <c r="B834">
        <v>16697018</v>
      </c>
      <c r="C834">
        <v>16698397</v>
      </c>
      <c r="D834">
        <v>15167286</v>
      </c>
      <c r="E834">
        <v>1</v>
      </c>
      <c r="F834">
        <v>1</v>
      </c>
      <c r="G834">
        <v>1</v>
      </c>
      <c r="H834">
        <v>3</v>
      </c>
      <c r="I834" t="s">
        <v>1116</v>
      </c>
      <c r="J834" t="s">
        <v>1117</v>
      </c>
      <c r="K834" t="s">
        <v>1118</v>
      </c>
      <c r="L834">
        <v>1339</v>
      </c>
      <c r="N834">
        <v>1007</v>
      </c>
      <c r="O834" t="s">
        <v>249</v>
      </c>
      <c r="P834" t="s">
        <v>249</v>
      </c>
      <c r="Q834">
        <v>1</v>
      </c>
      <c r="W834">
        <v>0</v>
      </c>
      <c r="X834">
        <v>-1660354250</v>
      </c>
      <c r="Y834">
        <v>0.19700000000000001</v>
      </c>
      <c r="AA834">
        <v>2.44</v>
      </c>
      <c r="AB834">
        <v>0</v>
      </c>
      <c r="AC834">
        <v>0</v>
      </c>
      <c r="AD834">
        <v>0</v>
      </c>
      <c r="AE834">
        <v>2.44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0.19700000000000001</v>
      </c>
      <c r="AU834" t="s">
        <v>6</v>
      </c>
      <c r="AV834">
        <v>0</v>
      </c>
      <c r="AW834">
        <v>2</v>
      </c>
      <c r="AX834">
        <v>16698419</v>
      </c>
      <c r="AY834">
        <v>1</v>
      </c>
      <c r="AZ834">
        <v>0</v>
      </c>
      <c r="BA834">
        <v>832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Y834*Source!I378</f>
        <v>5.8508999999999999E-2</v>
      </c>
      <c r="CY834">
        <f t="shared" ref="CY834:CY843" si="116">AA834</f>
        <v>2.44</v>
      </c>
      <c r="CZ834">
        <f t="shared" ref="CZ834:CZ843" si="117">AE834</f>
        <v>2.44</v>
      </c>
      <c r="DA834">
        <f t="shared" ref="DA834:DA843" si="118">AI834</f>
        <v>1</v>
      </c>
      <c r="DB834">
        <f t="shared" ref="DB834:DB843" si="119">ROUND(ROUND(AT834*CZ834,2),2)</f>
        <v>0.48</v>
      </c>
      <c r="DC834">
        <f t="shared" ref="DC834:DC843" si="120">ROUND(ROUND(AT834*AG834,2),2)</f>
        <v>0</v>
      </c>
    </row>
    <row r="835" spans="1:107" x14ac:dyDescent="0.2">
      <c r="A835">
        <f>ROW(Source!A378)</f>
        <v>378</v>
      </c>
      <c r="B835">
        <v>16697018</v>
      </c>
      <c r="C835">
        <v>16698397</v>
      </c>
      <c r="D835">
        <v>15169924</v>
      </c>
      <c r="E835">
        <v>1</v>
      </c>
      <c r="F835">
        <v>1</v>
      </c>
      <c r="G835">
        <v>1</v>
      </c>
      <c r="H835">
        <v>3</v>
      </c>
      <c r="I835" t="s">
        <v>1267</v>
      </c>
      <c r="J835" t="s">
        <v>1268</v>
      </c>
      <c r="K835" t="s">
        <v>1269</v>
      </c>
      <c r="L835">
        <v>1348</v>
      </c>
      <c r="N835">
        <v>1009</v>
      </c>
      <c r="O835" t="s">
        <v>26</v>
      </c>
      <c r="P835" t="s">
        <v>26</v>
      </c>
      <c r="Q835">
        <v>1000</v>
      </c>
      <c r="W835">
        <v>0</v>
      </c>
      <c r="X835">
        <v>-405065451</v>
      </c>
      <c r="Y835">
        <v>1.1999999999999999E-3</v>
      </c>
      <c r="AA835">
        <v>14830</v>
      </c>
      <c r="AB835">
        <v>0</v>
      </c>
      <c r="AC835">
        <v>0</v>
      </c>
      <c r="AD835">
        <v>0</v>
      </c>
      <c r="AE835">
        <v>14830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1.1999999999999999E-3</v>
      </c>
      <c r="AU835" t="s">
        <v>6</v>
      </c>
      <c r="AV835">
        <v>0</v>
      </c>
      <c r="AW835">
        <v>2</v>
      </c>
      <c r="AX835">
        <v>16698420</v>
      </c>
      <c r="AY835">
        <v>1</v>
      </c>
      <c r="AZ835">
        <v>0</v>
      </c>
      <c r="BA835">
        <v>833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Y835*Source!I378</f>
        <v>3.5639999999999994E-4</v>
      </c>
      <c r="CY835">
        <f t="shared" si="116"/>
        <v>14830</v>
      </c>
      <c r="CZ835">
        <f t="shared" si="117"/>
        <v>14830</v>
      </c>
      <c r="DA835">
        <f t="shared" si="118"/>
        <v>1</v>
      </c>
      <c r="DB835">
        <f t="shared" si="119"/>
        <v>17.8</v>
      </c>
      <c r="DC835">
        <f t="shared" si="120"/>
        <v>0</v>
      </c>
    </row>
    <row r="836" spans="1:107" x14ac:dyDescent="0.2">
      <c r="A836">
        <f>ROW(Source!A378)</f>
        <v>378</v>
      </c>
      <c r="B836">
        <v>16697018</v>
      </c>
      <c r="C836">
        <v>16698397</v>
      </c>
      <c r="D836">
        <v>15170258</v>
      </c>
      <c r="E836">
        <v>1</v>
      </c>
      <c r="F836">
        <v>1</v>
      </c>
      <c r="G836">
        <v>1</v>
      </c>
      <c r="H836">
        <v>3</v>
      </c>
      <c r="I836" t="s">
        <v>621</v>
      </c>
      <c r="J836" t="s">
        <v>623</v>
      </c>
      <c r="K836" t="s">
        <v>622</v>
      </c>
      <c r="L836">
        <v>1355</v>
      </c>
      <c r="N836">
        <v>1010</v>
      </c>
      <c r="O836" t="s">
        <v>593</v>
      </c>
      <c r="P836" t="s">
        <v>593</v>
      </c>
      <c r="Q836">
        <v>100</v>
      </c>
      <c r="W836">
        <v>0</v>
      </c>
      <c r="X836">
        <v>-350354352</v>
      </c>
      <c r="Y836">
        <v>0.80808100000000005</v>
      </c>
      <c r="AA836">
        <v>134</v>
      </c>
      <c r="AB836">
        <v>0</v>
      </c>
      <c r="AC836">
        <v>0</v>
      </c>
      <c r="AD836">
        <v>0</v>
      </c>
      <c r="AE836">
        <v>134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0</v>
      </c>
      <c r="AP836">
        <v>0</v>
      </c>
      <c r="AQ836">
        <v>0</v>
      </c>
      <c r="AR836">
        <v>0</v>
      </c>
      <c r="AS836" t="s">
        <v>6</v>
      </c>
      <c r="AT836">
        <v>0.80808100000000005</v>
      </c>
      <c r="AU836" t="s">
        <v>6</v>
      </c>
      <c r="AV836">
        <v>0</v>
      </c>
      <c r="AW836">
        <v>1</v>
      </c>
      <c r="AX836">
        <v>-1</v>
      </c>
      <c r="AY836">
        <v>0</v>
      </c>
      <c r="AZ836">
        <v>0</v>
      </c>
      <c r="BA836" t="s">
        <v>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Y836*Source!I378</f>
        <v>0.24000005700000002</v>
      </c>
      <c r="CY836">
        <f t="shared" si="116"/>
        <v>134</v>
      </c>
      <c r="CZ836">
        <f t="shared" si="117"/>
        <v>134</v>
      </c>
      <c r="DA836">
        <f t="shared" si="118"/>
        <v>1</v>
      </c>
      <c r="DB836">
        <f t="shared" si="119"/>
        <v>108.28</v>
      </c>
      <c r="DC836">
        <f t="shared" si="120"/>
        <v>0</v>
      </c>
    </row>
    <row r="837" spans="1:107" x14ac:dyDescent="0.2">
      <c r="A837">
        <f>ROW(Source!A378)</f>
        <v>378</v>
      </c>
      <c r="B837">
        <v>16697018</v>
      </c>
      <c r="C837">
        <v>16698397</v>
      </c>
      <c r="D837">
        <v>15170782</v>
      </c>
      <c r="E837">
        <v>1</v>
      </c>
      <c r="F837">
        <v>1</v>
      </c>
      <c r="G837">
        <v>1</v>
      </c>
      <c r="H837">
        <v>3</v>
      </c>
      <c r="I837" t="s">
        <v>655</v>
      </c>
      <c r="J837" t="s">
        <v>657</v>
      </c>
      <c r="K837" t="s">
        <v>656</v>
      </c>
      <c r="L837">
        <v>1355</v>
      </c>
      <c r="N837">
        <v>1010</v>
      </c>
      <c r="O837" t="s">
        <v>593</v>
      </c>
      <c r="P837" t="s">
        <v>593</v>
      </c>
      <c r="Q837">
        <v>100</v>
      </c>
      <c r="W837">
        <v>0</v>
      </c>
      <c r="X837">
        <v>-1329091409</v>
      </c>
      <c r="Y837">
        <v>0.12</v>
      </c>
      <c r="AA837">
        <v>74</v>
      </c>
      <c r="AB837">
        <v>0</v>
      </c>
      <c r="AC837">
        <v>0</v>
      </c>
      <c r="AD837">
        <v>0</v>
      </c>
      <c r="AE837">
        <v>74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0</v>
      </c>
      <c r="AP837">
        <v>0</v>
      </c>
      <c r="AQ837">
        <v>0</v>
      </c>
      <c r="AR837">
        <v>0</v>
      </c>
      <c r="AS837" t="s">
        <v>6</v>
      </c>
      <c r="AT837">
        <v>0.12</v>
      </c>
      <c r="AU837" t="s">
        <v>6</v>
      </c>
      <c r="AV837">
        <v>0</v>
      </c>
      <c r="AW837">
        <v>1</v>
      </c>
      <c r="AX837">
        <v>-1</v>
      </c>
      <c r="AY837">
        <v>0</v>
      </c>
      <c r="AZ837">
        <v>0</v>
      </c>
      <c r="BA837" t="s">
        <v>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Y837*Source!I378</f>
        <v>3.5639999999999998E-2</v>
      </c>
      <c r="CY837">
        <f t="shared" si="116"/>
        <v>74</v>
      </c>
      <c r="CZ837">
        <f t="shared" si="117"/>
        <v>74</v>
      </c>
      <c r="DA837">
        <f t="shared" si="118"/>
        <v>1</v>
      </c>
      <c r="DB837">
        <f t="shared" si="119"/>
        <v>8.8800000000000008</v>
      </c>
      <c r="DC837">
        <f t="shared" si="120"/>
        <v>0</v>
      </c>
    </row>
    <row r="838" spans="1:107" x14ac:dyDescent="0.2">
      <c r="A838">
        <f>ROW(Source!A378)</f>
        <v>378</v>
      </c>
      <c r="B838">
        <v>16697018</v>
      </c>
      <c r="C838">
        <v>16698397</v>
      </c>
      <c r="D838">
        <v>15232887</v>
      </c>
      <c r="E838">
        <v>1</v>
      </c>
      <c r="F838">
        <v>1</v>
      </c>
      <c r="G838">
        <v>1</v>
      </c>
      <c r="H838">
        <v>3</v>
      </c>
      <c r="I838" t="s">
        <v>673</v>
      </c>
      <c r="J838" t="s">
        <v>675</v>
      </c>
      <c r="K838" t="s">
        <v>674</v>
      </c>
      <c r="L838">
        <v>1358</v>
      </c>
      <c r="N838">
        <v>1010</v>
      </c>
      <c r="O838" t="s">
        <v>598</v>
      </c>
      <c r="P838" t="s">
        <v>598</v>
      </c>
      <c r="Q838">
        <v>10</v>
      </c>
      <c r="W838">
        <v>0</v>
      </c>
      <c r="X838">
        <v>-500437361</v>
      </c>
      <c r="Y838">
        <v>8.0808079999999993</v>
      </c>
      <c r="AA838">
        <v>54.62</v>
      </c>
      <c r="AB838">
        <v>0</v>
      </c>
      <c r="AC838">
        <v>0</v>
      </c>
      <c r="AD838">
        <v>0</v>
      </c>
      <c r="AE838">
        <v>54.62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0</v>
      </c>
      <c r="AP838">
        <v>0</v>
      </c>
      <c r="AQ838">
        <v>0</v>
      </c>
      <c r="AR838">
        <v>0</v>
      </c>
      <c r="AS838" t="s">
        <v>6</v>
      </c>
      <c r="AT838">
        <v>8.0808079999999993</v>
      </c>
      <c r="AU838" t="s">
        <v>6</v>
      </c>
      <c r="AV838">
        <v>0</v>
      </c>
      <c r="AW838">
        <v>1</v>
      </c>
      <c r="AX838">
        <v>-1</v>
      </c>
      <c r="AY838">
        <v>0</v>
      </c>
      <c r="AZ838">
        <v>0</v>
      </c>
      <c r="BA838" t="s">
        <v>6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Y838*Source!I378</f>
        <v>2.3999999759999997</v>
      </c>
      <c r="CY838">
        <f t="shared" si="116"/>
        <v>54.62</v>
      </c>
      <c r="CZ838">
        <f t="shared" si="117"/>
        <v>54.62</v>
      </c>
      <c r="DA838">
        <f t="shared" si="118"/>
        <v>1</v>
      </c>
      <c r="DB838">
        <f t="shared" si="119"/>
        <v>441.37</v>
      </c>
      <c r="DC838">
        <f t="shared" si="120"/>
        <v>0</v>
      </c>
    </row>
    <row r="839" spans="1:107" x14ac:dyDescent="0.2">
      <c r="A839">
        <f>ROW(Source!A378)</f>
        <v>378</v>
      </c>
      <c r="B839">
        <v>16697018</v>
      </c>
      <c r="C839">
        <v>16698397</v>
      </c>
      <c r="D839">
        <v>15233505</v>
      </c>
      <c r="E839">
        <v>1</v>
      </c>
      <c r="F839">
        <v>1</v>
      </c>
      <c r="G839">
        <v>1</v>
      </c>
      <c r="H839">
        <v>3</v>
      </c>
      <c r="I839" t="s">
        <v>659</v>
      </c>
      <c r="J839" t="s">
        <v>661</v>
      </c>
      <c r="K839" t="s">
        <v>660</v>
      </c>
      <c r="L839">
        <v>1301</v>
      </c>
      <c r="N839">
        <v>1003</v>
      </c>
      <c r="O839" t="s">
        <v>363</v>
      </c>
      <c r="P839" t="s">
        <v>363</v>
      </c>
      <c r="Q839">
        <v>1</v>
      </c>
      <c r="W839">
        <v>0</v>
      </c>
      <c r="X839">
        <v>555726028</v>
      </c>
      <c r="Y839">
        <v>99.8</v>
      </c>
      <c r="AA839">
        <v>10.38</v>
      </c>
      <c r="AB839">
        <v>0</v>
      </c>
      <c r="AC839">
        <v>0</v>
      </c>
      <c r="AD839">
        <v>0</v>
      </c>
      <c r="AE839">
        <v>10.38</v>
      </c>
      <c r="AF839">
        <v>0</v>
      </c>
      <c r="AG839">
        <v>0</v>
      </c>
      <c r="AH839">
        <v>0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0</v>
      </c>
      <c r="AP839">
        <v>0</v>
      </c>
      <c r="AQ839">
        <v>0</v>
      </c>
      <c r="AR839">
        <v>0</v>
      </c>
      <c r="AS839" t="s">
        <v>6</v>
      </c>
      <c r="AT839">
        <v>99.8</v>
      </c>
      <c r="AU839" t="s">
        <v>6</v>
      </c>
      <c r="AV839">
        <v>0</v>
      </c>
      <c r="AW839">
        <v>1</v>
      </c>
      <c r="AX839">
        <v>-1</v>
      </c>
      <c r="AY839">
        <v>0</v>
      </c>
      <c r="AZ839">
        <v>0</v>
      </c>
      <c r="BA839" t="s">
        <v>6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Y839*Source!I378</f>
        <v>29.640599999999999</v>
      </c>
      <c r="CY839">
        <f t="shared" si="116"/>
        <v>10.38</v>
      </c>
      <c r="CZ839">
        <f t="shared" si="117"/>
        <v>10.38</v>
      </c>
      <c r="DA839">
        <f t="shared" si="118"/>
        <v>1</v>
      </c>
      <c r="DB839">
        <f t="shared" si="119"/>
        <v>1035.92</v>
      </c>
      <c r="DC839">
        <f t="shared" si="120"/>
        <v>0</v>
      </c>
    </row>
    <row r="840" spans="1:107" x14ac:dyDescent="0.2">
      <c r="A840">
        <f>ROW(Source!A378)</f>
        <v>378</v>
      </c>
      <c r="B840">
        <v>16697018</v>
      </c>
      <c r="C840">
        <v>16698397</v>
      </c>
      <c r="D840">
        <v>15234543</v>
      </c>
      <c r="E840">
        <v>1</v>
      </c>
      <c r="F840">
        <v>1</v>
      </c>
      <c r="G840">
        <v>1</v>
      </c>
      <c r="H840">
        <v>3</v>
      </c>
      <c r="I840" t="s">
        <v>613</v>
      </c>
      <c r="J840" t="s">
        <v>615</v>
      </c>
      <c r="K840" t="s">
        <v>671</v>
      </c>
      <c r="L840">
        <v>1358</v>
      </c>
      <c r="N840">
        <v>1010</v>
      </c>
      <c r="O840" t="s">
        <v>598</v>
      </c>
      <c r="P840" t="s">
        <v>598</v>
      </c>
      <c r="Q840">
        <v>10</v>
      </c>
      <c r="W840">
        <v>0</v>
      </c>
      <c r="X840">
        <v>-1332657305</v>
      </c>
      <c r="Y840">
        <v>0.3367</v>
      </c>
      <c r="AA840">
        <v>28.9</v>
      </c>
      <c r="AB840">
        <v>0</v>
      </c>
      <c r="AC840">
        <v>0</v>
      </c>
      <c r="AD840">
        <v>0</v>
      </c>
      <c r="AE840">
        <v>28.9</v>
      </c>
      <c r="AF840">
        <v>0</v>
      </c>
      <c r="AG840">
        <v>0</v>
      </c>
      <c r="AH840">
        <v>0</v>
      </c>
      <c r="AI840">
        <v>1</v>
      </c>
      <c r="AJ840">
        <v>1</v>
      </c>
      <c r="AK840">
        <v>1</v>
      </c>
      <c r="AL840">
        <v>1</v>
      </c>
      <c r="AN840">
        <v>0</v>
      </c>
      <c r="AO840">
        <v>0</v>
      </c>
      <c r="AP840">
        <v>0</v>
      </c>
      <c r="AQ840">
        <v>0</v>
      </c>
      <c r="AR840">
        <v>0</v>
      </c>
      <c r="AS840" t="s">
        <v>6</v>
      </c>
      <c r="AT840">
        <v>0.3367</v>
      </c>
      <c r="AU840" t="s">
        <v>6</v>
      </c>
      <c r="AV840">
        <v>0</v>
      </c>
      <c r="AW840">
        <v>1</v>
      </c>
      <c r="AX840">
        <v>-1</v>
      </c>
      <c r="AY840">
        <v>0</v>
      </c>
      <c r="AZ840">
        <v>0</v>
      </c>
      <c r="BA840" t="s">
        <v>6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Y840*Source!I378</f>
        <v>9.9999899999999989E-2</v>
      </c>
      <c r="CY840">
        <f t="shared" si="116"/>
        <v>28.9</v>
      </c>
      <c r="CZ840">
        <f t="shared" si="117"/>
        <v>28.9</v>
      </c>
      <c r="DA840">
        <f t="shared" si="118"/>
        <v>1</v>
      </c>
      <c r="DB840">
        <f t="shared" si="119"/>
        <v>9.73</v>
      </c>
      <c r="DC840">
        <f t="shared" si="120"/>
        <v>0</v>
      </c>
    </row>
    <row r="841" spans="1:107" x14ac:dyDescent="0.2">
      <c r="A841">
        <f>ROW(Source!A378)</f>
        <v>378</v>
      </c>
      <c r="B841">
        <v>16697018</v>
      </c>
      <c r="C841">
        <v>16698397</v>
      </c>
      <c r="D841">
        <v>15235373</v>
      </c>
      <c r="E841">
        <v>1</v>
      </c>
      <c r="F841">
        <v>1</v>
      </c>
      <c r="G841">
        <v>1</v>
      </c>
      <c r="H841">
        <v>3</v>
      </c>
      <c r="I841" t="s">
        <v>678</v>
      </c>
      <c r="J841" t="s">
        <v>680</v>
      </c>
      <c r="K841" t="s">
        <v>679</v>
      </c>
      <c r="L841">
        <v>1358</v>
      </c>
      <c r="N841">
        <v>1010</v>
      </c>
      <c r="O841" t="s">
        <v>598</v>
      </c>
      <c r="P841" t="s">
        <v>598</v>
      </c>
      <c r="Q841">
        <v>10</v>
      </c>
      <c r="W841">
        <v>0</v>
      </c>
      <c r="X841">
        <v>3051470</v>
      </c>
      <c r="Y841">
        <v>0.3367</v>
      </c>
      <c r="AA841">
        <v>117.6</v>
      </c>
      <c r="AB841">
        <v>0</v>
      </c>
      <c r="AC841">
        <v>0</v>
      </c>
      <c r="AD841">
        <v>0</v>
      </c>
      <c r="AE841">
        <v>117.6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0</v>
      </c>
      <c r="AP841">
        <v>0</v>
      </c>
      <c r="AQ841">
        <v>0</v>
      </c>
      <c r="AR841">
        <v>0</v>
      </c>
      <c r="AS841" t="s">
        <v>6</v>
      </c>
      <c r="AT841">
        <v>0.3367</v>
      </c>
      <c r="AU841" t="s">
        <v>6</v>
      </c>
      <c r="AV841">
        <v>0</v>
      </c>
      <c r="AW841">
        <v>1</v>
      </c>
      <c r="AX841">
        <v>-1</v>
      </c>
      <c r="AY841">
        <v>0</v>
      </c>
      <c r="AZ841">
        <v>0</v>
      </c>
      <c r="BA841" t="s">
        <v>6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Y841*Source!I378</f>
        <v>9.9999899999999989E-2</v>
      </c>
      <c r="CY841">
        <f t="shared" si="116"/>
        <v>117.6</v>
      </c>
      <c r="CZ841">
        <f t="shared" si="117"/>
        <v>117.6</v>
      </c>
      <c r="DA841">
        <f t="shared" si="118"/>
        <v>1</v>
      </c>
      <c r="DB841">
        <f t="shared" si="119"/>
        <v>39.6</v>
      </c>
      <c r="DC841">
        <f t="shared" si="120"/>
        <v>0</v>
      </c>
    </row>
    <row r="842" spans="1:107" x14ac:dyDescent="0.2">
      <c r="A842">
        <f>ROW(Source!A378)</f>
        <v>378</v>
      </c>
      <c r="B842">
        <v>16697018</v>
      </c>
      <c r="C842">
        <v>16698397</v>
      </c>
      <c r="D842">
        <v>15235518</v>
      </c>
      <c r="E842">
        <v>1</v>
      </c>
      <c r="F842">
        <v>1</v>
      </c>
      <c r="G842">
        <v>1</v>
      </c>
      <c r="H842">
        <v>3</v>
      </c>
      <c r="I842" t="s">
        <v>663</v>
      </c>
      <c r="J842" t="s">
        <v>665</v>
      </c>
      <c r="K842" t="s">
        <v>664</v>
      </c>
      <c r="L842">
        <v>1358</v>
      </c>
      <c r="N842">
        <v>1010</v>
      </c>
      <c r="O842" t="s">
        <v>598</v>
      </c>
      <c r="P842" t="s">
        <v>598</v>
      </c>
      <c r="Q842">
        <v>10</v>
      </c>
      <c r="W842">
        <v>0</v>
      </c>
      <c r="X842">
        <v>-1387390379</v>
      </c>
      <c r="Y842">
        <v>5.0505050000000002</v>
      </c>
      <c r="AA842">
        <v>108.8</v>
      </c>
      <c r="AB842">
        <v>0</v>
      </c>
      <c r="AC842">
        <v>0</v>
      </c>
      <c r="AD842">
        <v>0</v>
      </c>
      <c r="AE842">
        <v>108.8</v>
      </c>
      <c r="AF842">
        <v>0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0</v>
      </c>
      <c r="AP842">
        <v>0</v>
      </c>
      <c r="AQ842">
        <v>0</v>
      </c>
      <c r="AR842">
        <v>0</v>
      </c>
      <c r="AS842" t="s">
        <v>6</v>
      </c>
      <c r="AT842">
        <v>5.0505050000000002</v>
      </c>
      <c r="AU842" t="s">
        <v>6</v>
      </c>
      <c r="AV842">
        <v>0</v>
      </c>
      <c r="AW842">
        <v>1</v>
      </c>
      <c r="AX842">
        <v>-1</v>
      </c>
      <c r="AY842">
        <v>0</v>
      </c>
      <c r="AZ842">
        <v>0</v>
      </c>
      <c r="BA842" t="s">
        <v>6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Y842*Source!I378</f>
        <v>1.4999999850000001</v>
      </c>
      <c r="CY842">
        <f t="shared" si="116"/>
        <v>108.8</v>
      </c>
      <c r="CZ842">
        <f t="shared" si="117"/>
        <v>108.8</v>
      </c>
      <c r="DA842">
        <f t="shared" si="118"/>
        <v>1</v>
      </c>
      <c r="DB842">
        <f t="shared" si="119"/>
        <v>549.49</v>
      </c>
      <c r="DC842">
        <f t="shared" si="120"/>
        <v>0</v>
      </c>
    </row>
    <row r="843" spans="1:107" x14ac:dyDescent="0.2">
      <c r="A843">
        <f>ROW(Source!A378)</f>
        <v>378</v>
      </c>
      <c r="B843">
        <v>16697018</v>
      </c>
      <c r="C843">
        <v>16698397</v>
      </c>
      <c r="D843">
        <v>15235526</v>
      </c>
      <c r="E843">
        <v>1</v>
      </c>
      <c r="F843">
        <v>1</v>
      </c>
      <c r="G843">
        <v>1</v>
      </c>
      <c r="H843">
        <v>3</v>
      </c>
      <c r="I843" t="s">
        <v>667</v>
      </c>
      <c r="J843" t="s">
        <v>669</v>
      </c>
      <c r="K843" t="s">
        <v>668</v>
      </c>
      <c r="L843">
        <v>1358</v>
      </c>
      <c r="N843">
        <v>1010</v>
      </c>
      <c r="O843" t="s">
        <v>598</v>
      </c>
      <c r="P843" t="s">
        <v>598</v>
      </c>
      <c r="Q843">
        <v>10</v>
      </c>
      <c r="W843">
        <v>0</v>
      </c>
      <c r="X843">
        <v>617857197</v>
      </c>
      <c r="Y843">
        <v>0.67340100000000003</v>
      </c>
      <c r="AA843">
        <v>56.49</v>
      </c>
      <c r="AB843">
        <v>0</v>
      </c>
      <c r="AC843">
        <v>0</v>
      </c>
      <c r="AD843">
        <v>0</v>
      </c>
      <c r="AE843">
        <v>56.49</v>
      </c>
      <c r="AF843">
        <v>0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N843">
        <v>0</v>
      </c>
      <c r="AO843">
        <v>0</v>
      </c>
      <c r="AP843">
        <v>0</v>
      </c>
      <c r="AQ843">
        <v>0</v>
      </c>
      <c r="AR843">
        <v>0</v>
      </c>
      <c r="AS843" t="s">
        <v>6</v>
      </c>
      <c r="AT843">
        <v>0.67340100000000003</v>
      </c>
      <c r="AU843" t="s">
        <v>6</v>
      </c>
      <c r="AV843">
        <v>0</v>
      </c>
      <c r="AW843">
        <v>1</v>
      </c>
      <c r="AX843">
        <v>-1</v>
      </c>
      <c r="AY843">
        <v>0</v>
      </c>
      <c r="AZ843">
        <v>0</v>
      </c>
      <c r="BA843" t="s">
        <v>6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Y843*Source!I378</f>
        <v>0.20000009699999999</v>
      </c>
      <c r="CY843">
        <f t="shared" si="116"/>
        <v>56.49</v>
      </c>
      <c r="CZ843">
        <f t="shared" si="117"/>
        <v>56.49</v>
      </c>
      <c r="DA843">
        <f t="shared" si="118"/>
        <v>1</v>
      </c>
      <c r="DB843">
        <f t="shared" si="119"/>
        <v>38.04</v>
      </c>
      <c r="DC843">
        <f t="shared" si="120"/>
        <v>0</v>
      </c>
    </row>
    <row r="844" spans="1:107" x14ac:dyDescent="0.2">
      <c r="A844">
        <f>ROW(Source!A379)</f>
        <v>379</v>
      </c>
      <c r="B844">
        <v>16697019</v>
      </c>
      <c r="C844">
        <v>16698397</v>
      </c>
      <c r="D844">
        <v>15430397</v>
      </c>
      <c r="E844">
        <v>1</v>
      </c>
      <c r="F844">
        <v>1</v>
      </c>
      <c r="G844">
        <v>1</v>
      </c>
      <c r="H844">
        <v>1</v>
      </c>
      <c r="I844" t="s">
        <v>1265</v>
      </c>
      <c r="J844" t="s">
        <v>6</v>
      </c>
      <c r="K844" t="s">
        <v>1266</v>
      </c>
      <c r="L844">
        <v>1191</v>
      </c>
      <c r="N844">
        <v>1013</v>
      </c>
      <c r="O844" t="s">
        <v>1010</v>
      </c>
      <c r="P844" t="s">
        <v>1010</v>
      </c>
      <c r="Q844">
        <v>1</v>
      </c>
      <c r="W844">
        <v>0</v>
      </c>
      <c r="X844">
        <v>-1081351934</v>
      </c>
      <c r="Y844">
        <v>68.908000000000001</v>
      </c>
      <c r="AA844">
        <v>0</v>
      </c>
      <c r="AB844">
        <v>0</v>
      </c>
      <c r="AC844">
        <v>0</v>
      </c>
      <c r="AD844">
        <v>61.66</v>
      </c>
      <c r="AE844">
        <v>0</v>
      </c>
      <c r="AF844">
        <v>0</v>
      </c>
      <c r="AG844">
        <v>0</v>
      </c>
      <c r="AH844">
        <v>9.4</v>
      </c>
      <c r="AI844">
        <v>1</v>
      </c>
      <c r="AJ844">
        <v>1</v>
      </c>
      <c r="AK844">
        <v>1</v>
      </c>
      <c r="AL844">
        <v>6.56</v>
      </c>
      <c r="AN844">
        <v>0</v>
      </c>
      <c r="AO844">
        <v>1</v>
      </c>
      <c r="AP844">
        <v>1</v>
      </c>
      <c r="AQ844">
        <v>0</v>
      </c>
      <c r="AR844">
        <v>0</v>
      </c>
      <c r="AS844" t="s">
        <v>6</v>
      </c>
      <c r="AT844">
        <v>59.92</v>
      </c>
      <c r="AU844" t="s">
        <v>39</v>
      </c>
      <c r="AV844">
        <v>1</v>
      </c>
      <c r="AW844">
        <v>2</v>
      </c>
      <c r="AX844">
        <v>16698414</v>
      </c>
      <c r="AY844">
        <v>1</v>
      </c>
      <c r="AZ844">
        <v>0</v>
      </c>
      <c r="BA844">
        <v>839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Y844*Source!I379</f>
        <v>20.465675999999998</v>
      </c>
      <c r="CY844">
        <f>AD844</f>
        <v>61.66</v>
      </c>
      <c r="CZ844">
        <f>AH844</f>
        <v>9.4</v>
      </c>
      <c r="DA844">
        <f>AL844</f>
        <v>6.56</v>
      </c>
      <c r="DB844">
        <f>ROUND((ROUND(AT844*CZ844,2)*1.15),2)</f>
        <v>647.74</v>
      </c>
      <c r="DC844">
        <f>ROUND((ROUND(AT844*AG844,2)*1.15),2)</f>
        <v>0</v>
      </c>
    </row>
    <row r="845" spans="1:107" x14ac:dyDescent="0.2">
      <c r="A845">
        <f>ROW(Source!A379)</f>
        <v>379</v>
      </c>
      <c r="B845">
        <v>16697019</v>
      </c>
      <c r="C845">
        <v>16698397</v>
      </c>
      <c r="D845">
        <v>15430395</v>
      </c>
      <c r="E845">
        <v>1</v>
      </c>
      <c r="F845">
        <v>1</v>
      </c>
      <c r="G845">
        <v>1</v>
      </c>
      <c r="H845">
        <v>1</v>
      </c>
      <c r="I845" t="s">
        <v>1020</v>
      </c>
      <c r="J845" t="s">
        <v>6</v>
      </c>
      <c r="K845" t="s">
        <v>1021</v>
      </c>
      <c r="L845">
        <v>1191</v>
      </c>
      <c r="N845">
        <v>1013</v>
      </c>
      <c r="O845" t="s">
        <v>1010</v>
      </c>
      <c r="P845" t="s">
        <v>1010</v>
      </c>
      <c r="Q845">
        <v>1</v>
      </c>
      <c r="W845">
        <v>0</v>
      </c>
      <c r="X845">
        <v>-1417349443</v>
      </c>
      <c r="Y845">
        <v>0.1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1</v>
      </c>
      <c r="AJ845">
        <v>1</v>
      </c>
      <c r="AK845">
        <v>6.56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6</v>
      </c>
      <c r="AT845">
        <v>0.1</v>
      </c>
      <c r="AU845" t="s">
        <v>6</v>
      </c>
      <c r="AV845">
        <v>2</v>
      </c>
      <c r="AW845">
        <v>2</v>
      </c>
      <c r="AX845">
        <v>16698415</v>
      </c>
      <c r="AY845">
        <v>1</v>
      </c>
      <c r="AZ845">
        <v>2048</v>
      </c>
      <c r="BA845">
        <v>840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Y845*Source!I379</f>
        <v>2.9700000000000001E-2</v>
      </c>
      <c r="CY845">
        <f>AD845</f>
        <v>0</v>
      </c>
      <c r="CZ845">
        <f>AH845</f>
        <v>0</v>
      </c>
      <c r="DA845">
        <f>AL845</f>
        <v>1</v>
      </c>
      <c r="DB845">
        <f>ROUND(ROUND(AT845*CZ845,2),2)</f>
        <v>0</v>
      </c>
      <c r="DC845">
        <f>ROUND(ROUND(AT845*AG845,2),2)</f>
        <v>0</v>
      </c>
    </row>
    <row r="846" spans="1:107" x14ac:dyDescent="0.2">
      <c r="A846">
        <f>ROW(Source!A379)</f>
        <v>379</v>
      </c>
      <c r="B846">
        <v>16697019</v>
      </c>
      <c r="C846">
        <v>16698397</v>
      </c>
      <c r="D846">
        <v>15247578</v>
      </c>
      <c r="E846">
        <v>1</v>
      </c>
      <c r="F846">
        <v>1</v>
      </c>
      <c r="G846">
        <v>1</v>
      </c>
      <c r="H846">
        <v>2</v>
      </c>
      <c r="I846" t="s">
        <v>1119</v>
      </c>
      <c r="J846" t="s">
        <v>1120</v>
      </c>
      <c r="K846" t="s">
        <v>1121</v>
      </c>
      <c r="L846">
        <v>1368</v>
      </c>
      <c r="N846">
        <v>1011</v>
      </c>
      <c r="O846" t="s">
        <v>1014</v>
      </c>
      <c r="P846" t="s">
        <v>1014</v>
      </c>
      <c r="Q846">
        <v>1</v>
      </c>
      <c r="W846">
        <v>0</v>
      </c>
      <c r="X846">
        <v>-1460065968</v>
      </c>
      <c r="Y846">
        <v>2.5000000000000001E-2</v>
      </c>
      <c r="AA846">
        <v>0</v>
      </c>
      <c r="AB846">
        <v>566.78</v>
      </c>
      <c r="AC846">
        <v>13.5</v>
      </c>
      <c r="AD846">
        <v>0</v>
      </c>
      <c r="AE846">
        <v>0</v>
      </c>
      <c r="AF846">
        <v>86.4</v>
      </c>
      <c r="AG846">
        <v>13.5</v>
      </c>
      <c r="AH846">
        <v>0</v>
      </c>
      <c r="AI846">
        <v>1</v>
      </c>
      <c r="AJ846">
        <v>6.56</v>
      </c>
      <c r="AK846">
        <v>1</v>
      </c>
      <c r="AL846">
        <v>1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6</v>
      </c>
      <c r="AT846">
        <v>0.02</v>
      </c>
      <c r="AU846" t="s">
        <v>38</v>
      </c>
      <c r="AV846">
        <v>0</v>
      </c>
      <c r="AW846">
        <v>2</v>
      </c>
      <c r="AX846">
        <v>16698416</v>
      </c>
      <c r="AY846">
        <v>1</v>
      </c>
      <c r="AZ846">
        <v>0</v>
      </c>
      <c r="BA846">
        <v>841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Y846*Source!I379</f>
        <v>7.4250000000000002E-3</v>
      </c>
      <c r="CY846">
        <f>AB846</f>
        <v>566.78</v>
      </c>
      <c r="CZ846">
        <f>AF846</f>
        <v>86.4</v>
      </c>
      <c r="DA846">
        <f>AJ846</f>
        <v>6.56</v>
      </c>
      <c r="DB846">
        <f>ROUND((ROUND(AT846*CZ846,2)*1.25),2)</f>
        <v>2.16</v>
      </c>
      <c r="DC846">
        <f>ROUND((ROUND(AT846*AG846,2)*1.25),2)</f>
        <v>0.34</v>
      </c>
    </row>
    <row r="847" spans="1:107" x14ac:dyDescent="0.2">
      <c r="A847">
        <f>ROW(Source!A379)</f>
        <v>379</v>
      </c>
      <c r="B847">
        <v>16697019</v>
      </c>
      <c r="C847">
        <v>16698397</v>
      </c>
      <c r="D847">
        <v>15247678</v>
      </c>
      <c r="E847">
        <v>1</v>
      </c>
      <c r="F847">
        <v>1</v>
      </c>
      <c r="G847">
        <v>1</v>
      </c>
      <c r="H847">
        <v>2</v>
      </c>
      <c r="I847" t="s">
        <v>1153</v>
      </c>
      <c r="J847" t="s">
        <v>1154</v>
      </c>
      <c r="K847" t="s">
        <v>1155</v>
      </c>
      <c r="L847">
        <v>1368</v>
      </c>
      <c r="N847">
        <v>1011</v>
      </c>
      <c r="O847" t="s">
        <v>1014</v>
      </c>
      <c r="P847" t="s">
        <v>1014</v>
      </c>
      <c r="Q847">
        <v>1</v>
      </c>
      <c r="W847">
        <v>0</v>
      </c>
      <c r="X847">
        <v>1330025190</v>
      </c>
      <c r="Y847">
        <v>0.05</v>
      </c>
      <c r="AA847">
        <v>0</v>
      </c>
      <c r="AB847">
        <v>577.35</v>
      </c>
      <c r="AC847">
        <v>11.6</v>
      </c>
      <c r="AD847">
        <v>0</v>
      </c>
      <c r="AE847">
        <v>0</v>
      </c>
      <c r="AF847">
        <v>88.01</v>
      </c>
      <c r="AG847">
        <v>11.6</v>
      </c>
      <c r="AH847">
        <v>0</v>
      </c>
      <c r="AI847">
        <v>1</v>
      </c>
      <c r="AJ847">
        <v>6.56</v>
      </c>
      <c r="AK847">
        <v>1</v>
      </c>
      <c r="AL847">
        <v>1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6</v>
      </c>
      <c r="AT847">
        <v>0.04</v>
      </c>
      <c r="AU847" t="s">
        <v>38</v>
      </c>
      <c r="AV847">
        <v>0</v>
      </c>
      <c r="AW847">
        <v>2</v>
      </c>
      <c r="AX847">
        <v>16698417</v>
      </c>
      <c r="AY847">
        <v>1</v>
      </c>
      <c r="AZ847">
        <v>0</v>
      </c>
      <c r="BA847">
        <v>842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Y847*Source!I379</f>
        <v>1.485E-2</v>
      </c>
      <c r="CY847">
        <f>AB847</f>
        <v>577.35</v>
      </c>
      <c r="CZ847">
        <f>AF847</f>
        <v>88.01</v>
      </c>
      <c r="DA847">
        <f>AJ847</f>
        <v>6.56</v>
      </c>
      <c r="DB847">
        <f>ROUND((ROUND(AT847*CZ847,2)*1.25),2)</f>
        <v>4.4000000000000004</v>
      </c>
      <c r="DC847">
        <f>ROUND((ROUND(AT847*AG847,2)*1.25),2)</f>
        <v>0.57999999999999996</v>
      </c>
    </row>
    <row r="848" spans="1:107" x14ac:dyDescent="0.2">
      <c r="A848">
        <f>ROW(Source!A379)</f>
        <v>379</v>
      </c>
      <c r="B848">
        <v>16697019</v>
      </c>
      <c r="C848">
        <v>16698397</v>
      </c>
      <c r="D848">
        <v>15249073</v>
      </c>
      <c r="E848">
        <v>1</v>
      </c>
      <c r="F848">
        <v>1</v>
      </c>
      <c r="G848">
        <v>1</v>
      </c>
      <c r="H848">
        <v>2</v>
      </c>
      <c r="I848" t="s">
        <v>1033</v>
      </c>
      <c r="J848" t="s">
        <v>1034</v>
      </c>
      <c r="K848" t="s">
        <v>1035</v>
      </c>
      <c r="L848">
        <v>1368</v>
      </c>
      <c r="N848">
        <v>1011</v>
      </c>
      <c r="O848" t="s">
        <v>1014</v>
      </c>
      <c r="P848" t="s">
        <v>1014</v>
      </c>
      <c r="Q848">
        <v>1</v>
      </c>
      <c r="W848">
        <v>0</v>
      </c>
      <c r="X848">
        <v>1372534845</v>
      </c>
      <c r="Y848">
        <v>0.05</v>
      </c>
      <c r="AA848">
        <v>0</v>
      </c>
      <c r="AB848">
        <v>431.06</v>
      </c>
      <c r="AC848">
        <v>11.6</v>
      </c>
      <c r="AD848">
        <v>0</v>
      </c>
      <c r="AE848">
        <v>0</v>
      </c>
      <c r="AF848">
        <v>65.709999999999994</v>
      </c>
      <c r="AG848">
        <v>11.6</v>
      </c>
      <c r="AH848">
        <v>0</v>
      </c>
      <c r="AI848">
        <v>1</v>
      </c>
      <c r="AJ848">
        <v>6.56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0.04</v>
      </c>
      <c r="AU848" t="s">
        <v>38</v>
      </c>
      <c r="AV848">
        <v>0</v>
      </c>
      <c r="AW848">
        <v>2</v>
      </c>
      <c r="AX848">
        <v>16698418</v>
      </c>
      <c r="AY848">
        <v>1</v>
      </c>
      <c r="AZ848">
        <v>0</v>
      </c>
      <c r="BA848">
        <v>843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Y848*Source!I379</f>
        <v>1.485E-2</v>
      </c>
      <c r="CY848">
        <f>AB848</f>
        <v>431.06</v>
      </c>
      <c r="CZ848">
        <f>AF848</f>
        <v>65.709999999999994</v>
      </c>
      <c r="DA848">
        <f>AJ848</f>
        <v>6.56</v>
      </c>
      <c r="DB848">
        <f>ROUND((ROUND(AT848*CZ848,2)*1.25),2)</f>
        <v>3.29</v>
      </c>
      <c r="DC848">
        <f>ROUND((ROUND(AT848*AG848,2)*1.25),2)</f>
        <v>0.57999999999999996</v>
      </c>
    </row>
    <row r="849" spans="1:107" x14ac:dyDescent="0.2">
      <c r="A849">
        <f>ROW(Source!A379)</f>
        <v>379</v>
      </c>
      <c r="B849">
        <v>16697019</v>
      </c>
      <c r="C849">
        <v>16698397</v>
      </c>
      <c r="D849">
        <v>15167286</v>
      </c>
      <c r="E849">
        <v>1</v>
      </c>
      <c r="F849">
        <v>1</v>
      </c>
      <c r="G849">
        <v>1</v>
      </c>
      <c r="H849">
        <v>3</v>
      </c>
      <c r="I849" t="s">
        <v>1116</v>
      </c>
      <c r="J849" t="s">
        <v>1117</v>
      </c>
      <c r="K849" t="s">
        <v>1118</v>
      </c>
      <c r="L849">
        <v>1339</v>
      </c>
      <c r="N849">
        <v>1007</v>
      </c>
      <c r="O849" t="s">
        <v>249</v>
      </c>
      <c r="P849" t="s">
        <v>249</v>
      </c>
      <c r="Q849">
        <v>1</v>
      </c>
      <c r="W849">
        <v>0</v>
      </c>
      <c r="X849">
        <v>-1660354250</v>
      </c>
      <c r="Y849">
        <v>0.19700000000000001</v>
      </c>
      <c r="AA849">
        <v>16.010000000000002</v>
      </c>
      <c r="AB849">
        <v>0</v>
      </c>
      <c r="AC849">
        <v>0</v>
      </c>
      <c r="AD849">
        <v>0</v>
      </c>
      <c r="AE849">
        <v>2.44</v>
      </c>
      <c r="AF849">
        <v>0</v>
      </c>
      <c r="AG849">
        <v>0</v>
      </c>
      <c r="AH849">
        <v>0</v>
      </c>
      <c r="AI849">
        <v>6.56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6</v>
      </c>
      <c r="AT849">
        <v>0.19700000000000001</v>
      </c>
      <c r="AU849" t="s">
        <v>6</v>
      </c>
      <c r="AV849">
        <v>0</v>
      </c>
      <c r="AW849">
        <v>2</v>
      </c>
      <c r="AX849">
        <v>16698419</v>
      </c>
      <c r="AY849">
        <v>1</v>
      </c>
      <c r="AZ849">
        <v>0</v>
      </c>
      <c r="BA849">
        <v>844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Y849*Source!I379</f>
        <v>5.8508999999999999E-2</v>
      </c>
      <c r="CY849">
        <f t="shared" ref="CY849:CY858" si="121">AA849</f>
        <v>16.010000000000002</v>
      </c>
      <c r="CZ849">
        <f t="shared" ref="CZ849:CZ858" si="122">AE849</f>
        <v>2.44</v>
      </c>
      <c r="DA849">
        <f t="shared" ref="DA849:DA858" si="123">AI849</f>
        <v>6.56</v>
      </c>
      <c r="DB849">
        <f t="shared" ref="DB849:DB860" si="124">ROUND(ROUND(AT849*CZ849,2),2)</f>
        <v>0.48</v>
      </c>
      <c r="DC849">
        <f t="shared" ref="DC849:DC860" si="125">ROUND(ROUND(AT849*AG849,2),2)</f>
        <v>0</v>
      </c>
    </row>
    <row r="850" spans="1:107" x14ac:dyDescent="0.2">
      <c r="A850">
        <f>ROW(Source!A379)</f>
        <v>379</v>
      </c>
      <c r="B850">
        <v>16697019</v>
      </c>
      <c r="C850">
        <v>16698397</v>
      </c>
      <c r="D850">
        <v>15169924</v>
      </c>
      <c r="E850">
        <v>1</v>
      </c>
      <c r="F850">
        <v>1</v>
      </c>
      <c r="G850">
        <v>1</v>
      </c>
      <c r="H850">
        <v>3</v>
      </c>
      <c r="I850" t="s">
        <v>1267</v>
      </c>
      <c r="J850" t="s">
        <v>1268</v>
      </c>
      <c r="K850" t="s">
        <v>1269</v>
      </c>
      <c r="L850">
        <v>1348</v>
      </c>
      <c r="N850">
        <v>1009</v>
      </c>
      <c r="O850" t="s">
        <v>26</v>
      </c>
      <c r="P850" t="s">
        <v>26</v>
      </c>
      <c r="Q850">
        <v>1000</v>
      </c>
      <c r="W850">
        <v>0</v>
      </c>
      <c r="X850">
        <v>-405065451</v>
      </c>
      <c r="Y850">
        <v>1.1999999999999999E-3</v>
      </c>
      <c r="AA850">
        <v>97284.800000000003</v>
      </c>
      <c r="AB850">
        <v>0</v>
      </c>
      <c r="AC850">
        <v>0</v>
      </c>
      <c r="AD850">
        <v>0</v>
      </c>
      <c r="AE850">
        <v>14830</v>
      </c>
      <c r="AF850">
        <v>0</v>
      </c>
      <c r="AG850">
        <v>0</v>
      </c>
      <c r="AH850">
        <v>0</v>
      </c>
      <c r="AI850">
        <v>6.56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6</v>
      </c>
      <c r="AT850">
        <v>1.1999999999999999E-3</v>
      </c>
      <c r="AU850" t="s">
        <v>6</v>
      </c>
      <c r="AV850">
        <v>0</v>
      </c>
      <c r="AW850">
        <v>2</v>
      </c>
      <c r="AX850">
        <v>16698420</v>
      </c>
      <c r="AY850">
        <v>1</v>
      </c>
      <c r="AZ850">
        <v>0</v>
      </c>
      <c r="BA850">
        <v>845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Y850*Source!I379</f>
        <v>3.5639999999999994E-4</v>
      </c>
      <c r="CY850">
        <f t="shared" si="121"/>
        <v>97284.800000000003</v>
      </c>
      <c r="CZ850">
        <f t="shared" si="122"/>
        <v>14830</v>
      </c>
      <c r="DA850">
        <f t="shared" si="123"/>
        <v>6.56</v>
      </c>
      <c r="DB850">
        <f t="shared" si="124"/>
        <v>17.8</v>
      </c>
      <c r="DC850">
        <f t="shared" si="125"/>
        <v>0</v>
      </c>
    </row>
    <row r="851" spans="1:107" x14ac:dyDescent="0.2">
      <c r="A851">
        <f>ROW(Source!A379)</f>
        <v>379</v>
      </c>
      <c r="B851">
        <v>16697019</v>
      </c>
      <c r="C851">
        <v>16698397</v>
      </c>
      <c r="D851">
        <v>15170258</v>
      </c>
      <c r="E851">
        <v>1</v>
      </c>
      <c r="F851">
        <v>1</v>
      </c>
      <c r="G851">
        <v>1</v>
      </c>
      <c r="H851">
        <v>3</v>
      </c>
      <c r="I851" t="s">
        <v>621</v>
      </c>
      <c r="J851" t="s">
        <v>623</v>
      </c>
      <c r="K851" t="s">
        <v>622</v>
      </c>
      <c r="L851">
        <v>1355</v>
      </c>
      <c r="N851">
        <v>1010</v>
      </c>
      <c r="O851" t="s">
        <v>593</v>
      </c>
      <c r="P851" t="s">
        <v>593</v>
      </c>
      <c r="Q851">
        <v>100</v>
      </c>
      <c r="W851">
        <v>0</v>
      </c>
      <c r="X851">
        <v>-350354352</v>
      </c>
      <c r="Y851">
        <v>0.80808100000000005</v>
      </c>
      <c r="AA851">
        <v>879.04</v>
      </c>
      <c r="AB851">
        <v>0</v>
      </c>
      <c r="AC851">
        <v>0</v>
      </c>
      <c r="AD851">
        <v>0</v>
      </c>
      <c r="AE851">
        <v>134</v>
      </c>
      <c r="AF851">
        <v>0</v>
      </c>
      <c r="AG851">
        <v>0</v>
      </c>
      <c r="AH851">
        <v>0</v>
      </c>
      <c r="AI851">
        <v>6.56</v>
      </c>
      <c r="AJ851">
        <v>1</v>
      </c>
      <c r="AK851">
        <v>1</v>
      </c>
      <c r="AL851">
        <v>1</v>
      </c>
      <c r="AN851">
        <v>0</v>
      </c>
      <c r="AO851">
        <v>0</v>
      </c>
      <c r="AP851">
        <v>0</v>
      </c>
      <c r="AQ851">
        <v>0</v>
      </c>
      <c r="AR851">
        <v>0</v>
      </c>
      <c r="AS851" t="s">
        <v>6</v>
      </c>
      <c r="AT851">
        <v>0.80808100000000005</v>
      </c>
      <c r="AU851" t="s">
        <v>6</v>
      </c>
      <c r="AV851">
        <v>0</v>
      </c>
      <c r="AW851">
        <v>1</v>
      </c>
      <c r="AX851">
        <v>-1</v>
      </c>
      <c r="AY851">
        <v>0</v>
      </c>
      <c r="AZ851">
        <v>0</v>
      </c>
      <c r="BA851" t="s">
        <v>6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Y851*Source!I379</f>
        <v>0.24000005700000002</v>
      </c>
      <c r="CY851">
        <f t="shared" si="121"/>
        <v>879.04</v>
      </c>
      <c r="CZ851">
        <f t="shared" si="122"/>
        <v>134</v>
      </c>
      <c r="DA851">
        <f t="shared" si="123"/>
        <v>6.56</v>
      </c>
      <c r="DB851">
        <f t="shared" si="124"/>
        <v>108.28</v>
      </c>
      <c r="DC851">
        <f t="shared" si="125"/>
        <v>0</v>
      </c>
    </row>
    <row r="852" spans="1:107" x14ac:dyDescent="0.2">
      <c r="A852">
        <f>ROW(Source!A379)</f>
        <v>379</v>
      </c>
      <c r="B852">
        <v>16697019</v>
      </c>
      <c r="C852">
        <v>16698397</v>
      </c>
      <c r="D852">
        <v>15170782</v>
      </c>
      <c r="E852">
        <v>1</v>
      </c>
      <c r="F852">
        <v>1</v>
      </c>
      <c r="G852">
        <v>1</v>
      </c>
      <c r="H852">
        <v>3</v>
      </c>
      <c r="I852" t="s">
        <v>655</v>
      </c>
      <c r="J852" t="s">
        <v>657</v>
      </c>
      <c r="K852" t="s">
        <v>656</v>
      </c>
      <c r="L852">
        <v>1355</v>
      </c>
      <c r="N852">
        <v>1010</v>
      </c>
      <c r="O852" t="s">
        <v>593</v>
      </c>
      <c r="P852" t="s">
        <v>593</v>
      </c>
      <c r="Q852">
        <v>100</v>
      </c>
      <c r="W852">
        <v>0</v>
      </c>
      <c r="X852">
        <v>-1329091409</v>
      </c>
      <c r="Y852">
        <v>0.12</v>
      </c>
      <c r="AA852">
        <v>485.44</v>
      </c>
      <c r="AB852">
        <v>0</v>
      </c>
      <c r="AC852">
        <v>0</v>
      </c>
      <c r="AD852">
        <v>0</v>
      </c>
      <c r="AE852">
        <v>74</v>
      </c>
      <c r="AF852">
        <v>0</v>
      </c>
      <c r="AG852">
        <v>0</v>
      </c>
      <c r="AH852">
        <v>0</v>
      </c>
      <c r="AI852">
        <v>6.56</v>
      </c>
      <c r="AJ852">
        <v>1</v>
      </c>
      <c r="AK852">
        <v>1</v>
      </c>
      <c r="AL852">
        <v>1</v>
      </c>
      <c r="AN852">
        <v>0</v>
      </c>
      <c r="AO852">
        <v>0</v>
      </c>
      <c r="AP852">
        <v>0</v>
      </c>
      <c r="AQ852">
        <v>0</v>
      </c>
      <c r="AR852">
        <v>0</v>
      </c>
      <c r="AS852" t="s">
        <v>6</v>
      </c>
      <c r="AT852">
        <v>0.12</v>
      </c>
      <c r="AU852" t="s">
        <v>6</v>
      </c>
      <c r="AV852">
        <v>0</v>
      </c>
      <c r="AW852">
        <v>1</v>
      </c>
      <c r="AX852">
        <v>-1</v>
      </c>
      <c r="AY852">
        <v>0</v>
      </c>
      <c r="AZ852">
        <v>0</v>
      </c>
      <c r="BA852" t="s">
        <v>6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Y852*Source!I379</f>
        <v>3.5639999999999998E-2</v>
      </c>
      <c r="CY852">
        <f t="shared" si="121"/>
        <v>485.44</v>
      </c>
      <c r="CZ852">
        <f t="shared" si="122"/>
        <v>74</v>
      </c>
      <c r="DA852">
        <f t="shared" si="123"/>
        <v>6.56</v>
      </c>
      <c r="DB852">
        <f t="shared" si="124"/>
        <v>8.8800000000000008</v>
      </c>
      <c r="DC852">
        <f t="shared" si="125"/>
        <v>0</v>
      </c>
    </row>
    <row r="853" spans="1:107" x14ac:dyDescent="0.2">
      <c r="A853">
        <f>ROW(Source!A379)</f>
        <v>379</v>
      </c>
      <c r="B853">
        <v>16697019</v>
      </c>
      <c r="C853">
        <v>16698397</v>
      </c>
      <c r="D853">
        <v>15232887</v>
      </c>
      <c r="E853">
        <v>1</v>
      </c>
      <c r="F853">
        <v>1</v>
      </c>
      <c r="G853">
        <v>1</v>
      </c>
      <c r="H853">
        <v>3</v>
      </c>
      <c r="I853" t="s">
        <v>673</v>
      </c>
      <c r="J853" t="s">
        <v>675</v>
      </c>
      <c r="K853" t="s">
        <v>674</v>
      </c>
      <c r="L853">
        <v>1358</v>
      </c>
      <c r="N853">
        <v>1010</v>
      </c>
      <c r="O853" t="s">
        <v>598</v>
      </c>
      <c r="P853" t="s">
        <v>598</v>
      </c>
      <c r="Q853">
        <v>10</v>
      </c>
      <c r="W853">
        <v>0</v>
      </c>
      <c r="X853">
        <v>-500437361</v>
      </c>
      <c r="Y853">
        <v>8.0808079999999993</v>
      </c>
      <c r="AA853">
        <v>358.31</v>
      </c>
      <c r="AB853">
        <v>0</v>
      </c>
      <c r="AC853">
        <v>0</v>
      </c>
      <c r="AD853">
        <v>0</v>
      </c>
      <c r="AE853">
        <v>54.62</v>
      </c>
      <c r="AF853">
        <v>0</v>
      </c>
      <c r="AG853">
        <v>0</v>
      </c>
      <c r="AH853">
        <v>0</v>
      </c>
      <c r="AI853">
        <v>6.56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6</v>
      </c>
      <c r="AT853">
        <v>8.0808079999999993</v>
      </c>
      <c r="AU853" t="s">
        <v>6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Y853*Source!I379</f>
        <v>2.3999999759999997</v>
      </c>
      <c r="CY853">
        <f t="shared" si="121"/>
        <v>358.31</v>
      </c>
      <c r="CZ853">
        <f t="shared" si="122"/>
        <v>54.62</v>
      </c>
      <c r="DA853">
        <f t="shared" si="123"/>
        <v>6.56</v>
      </c>
      <c r="DB853">
        <f t="shared" si="124"/>
        <v>441.37</v>
      </c>
      <c r="DC853">
        <f t="shared" si="125"/>
        <v>0</v>
      </c>
    </row>
    <row r="854" spans="1:107" x14ac:dyDescent="0.2">
      <c r="A854">
        <f>ROW(Source!A379)</f>
        <v>379</v>
      </c>
      <c r="B854">
        <v>16697019</v>
      </c>
      <c r="C854">
        <v>16698397</v>
      </c>
      <c r="D854">
        <v>15233505</v>
      </c>
      <c r="E854">
        <v>1</v>
      </c>
      <c r="F854">
        <v>1</v>
      </c>
      <c r="G854">
        <v>1</v>
      </c>
      <c r="H854">
        <v>3</v>
      </c>
      <c r="I854" t="s">
        <v>659</v>
      </c>
      <c r="J854" t="s">
        <v>661</v>
      </c>
      <c r="K854" t="s">
        <v>660</v>
      </c>
      <c r="L854">
        <v>1301</v>
      </c>
      <c r="N854">
        <v>1003</v>
      </c>
      <c r="O854" t="s">
        <v>363</v>
      </c>
      <c r="P854" t="s">
        <v>363</v>
      </c>
      <c r="Q854">
        <v>1</v>
      </c>
      <c r="W854">
        <v>0</v>
      </c>
      <c r="X854">
        <v>555726028</v>
      </c>
      <c r="Y854">
        <v>99.8</v>
      </c>
      <c r="AA854">
        <v>68.09</v>
      </c>
      <c r="AB854">
        <v>0</v>
      </c>
      <c r="AC854">
        <v>0</v>
      </c>
      <c r="AD854">
        <v>0</v>
      </c>
      <c r="AE854">
        <v>10.38</v>
      </c>
      <c r="AF854">
        <v>0</v>
      </c>
      <c r="AG854">
        <v>0</v>
      </c>
      <c r="AH854">
        <v>0</v>
      </c>
      <c r="AI854">
        <v>6.56</v>
      </c>
      <c r="AJ854">
        <v>1</v>
      </c>
      <c r="AK854">
        <v>1</v>
      </c>
      <c r="AL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 t="s">
        <v>6</v>
      </c>
      <c r="AT854">
        <v>99.8</v>
      </c>
      <c r="AU854" t="s">
        <v>6</v>
      </c>
      <c r="AV854">
        <v>0</v>
      </c>
      <c r="AW854">
        <v>1</v>
      </c>
      <c r="AX854">
        <v>-1</v>
      </c>
      <c r="AY854">
        <v>0</v>
      </c>
      <c r="AZ854">
        <v>0</v>
      </c>
      <c r="BA854" t="s">
        <v>6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Y854*Source!I379</f>
        <v>29.640599999999999</v>
      </c>
      <c r="CY854">
        <f t="shared" si="121"/>
        <v>68.09</v>
      </c>
      <c r="CZ854">
        <f t="shared" si="122"/>
        <v>10.38</v>
      </c>
      <c r="DA854">
        <f t="shared" si="123"/>
        <v>6.56</v>
      </c>
      <c r="DB854">
        <f t="shared" si="124"/>
        <v>1035.92</v>
      </c>
      <c r="DC854">
        <f t="shared" si="125"/>
        <v>0</v>
      </c>
    </row>
    <row r="855" spans="1:107" x14ac:dyDescent="0.2">
      <c r="A855">
        <f>ROW(Source!A379)</f>
        <v>379</v>
      </c>
      <c r="B855">
        <v>16697019</v>
      </c>
      <c r="C855">
        <v>16698397</v>
      </c>
      <c r="D855">
        <v>15234543</v>
      </c>
      <c r="E855">
        <v>1</v>
      </c>
      <c r="F855">
        <v>1</v>
      </c>
      <c r="G855">
        <v>1</v>
      </c>
      <c r="H855">
        <v>3</v>
      </c>
      <c r="I855" t="s">
        <v>613</v>
      </c>
      <c r="J855" t="s">
        <v>615</v>
      </c>
      <c r="K855" t="s">
        <v>671</v>
      </c>
      <c r="L855">
        <v>1358</v>
      </c>
      <c r="N855">
        <v>1010</v>
      </c>
      <c r="O855" t="s">
        <v>598</v>
      </c>
      <c r="P855" t="s">
        <v>598</v>
      </c>
      <c r="Q855">
        <v>10</v>
      </c>
      <c r="W855">
        <v>0</v>
      </c>
      <c r="X855">
        <v>-1332657305</v>
      </c>
      <c r="Y855">
        <v>0.3367</v>
      </c>
      <c r="AA855">
        <v>189.58</v>
      </c>
      <c r="AB855">
        <v>0</v>
      </c>
      <c r="AC855">
        <v>0</v>
      </c>
      <c r="AD855">
        <v>0</v>
      </c>
      <c r="AE855">
        <v>28.9</v>
      </c>
      <c r="AF855">
        <v>0</v>
      </c>
      <c r="AG855">
        <v>0</v>
      </c>
      <c r="AH855">
        <v>0</v>
      </c>
      <c r="AI855">
        <v>6.56</v>
      </c>
      <c r="AJ855">
        <v>1</v>
      </c>
      <c r="AK855">
        <v>1</v>
      </c>
      <c r="AL855">
        <v>1</v>
      </c>
      <c r="AN855">
        <v>0</v>
      </c>
      <c r="AO855">
        <v>0</v>
      </c>
      <c r="AP855">
        <v>0</v>
      </c>
      <c r="AQ855">
        <v>0</v>
      </c>
      <c r="AR855">
        <v>0</v>
      </c>
      <c r="AS855" t="s">
        <v>6</v>
      </c>
      <c r="AT855">
        <v>0.3367</v>
      </c>
      <c r="AU855" t="s">
        <v>6</v>
      </c>
      <c r="AV855">
        <v>0</v>
      </c>
      <c r="AW855">
        <v>1</v>
      </c>
      <c r="AX855">
        <v>-1</v>
      </c>
      <c r="AY855">
        <v>0</v>
      </c>
      <c r="AZ855">
        <v>0</v>
      </c>
      <c r="BA855" t="s">
        <v>6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Y855*Source!I379</f>
        <v>9.9999899999999989E-2</v>
      </c>
      <c r="CY855">
        <f t="shared" si="121"/>
        <v>189.58</v>
      </c>
      <c r="CZ855">
        <f t="shared" si="122"/>
        <v>28.9</v>
      </c>
      <c r="DA855">
        <f t="shared" si="123"/>
        <v>6.56</v>
      </c>
      <c r="DB855">
        <f t="shared" si="124"/>
        <v>9.73</v>
      </c>
      <c r="DC855">
        <f t="shared" si="125"/>
        <v>0</v>
      </c>
    </row>
    <row r="856" spans="1:107" x14ac:dyDescent="0.2">
      <c r="A856">
        <f>ROW(Source!A379)</f>
        <v>379</v>
      </c>
      <c r="B856">
        <v>16697019</v>
      </c>
      <c r="C856">
        <v>16698397</v>
      </c>
      <c r="D856">
        <v>15235373</v>
      </c>
      <c r="E856">
        <v>1</v>
      </c>
      <c r="F856">
        <v>1</v>
      </c>
      <c r="G856">
        <v>1</v>
      </c>
      <c r="H856">
        <v>3</v>
      </c>
      <c r="I856" t="s">
        <v>678</v>
      </c>
      <c r="J856" t="s">
        <v>680</v>
      </c>
      <c r="K856" t="s">
        <v>679</v>
      </c>
      <c r="L856">
        <v>1358</v>
      </c>
      <c r="N856">
        <v>1010</v>
      </c>
      <c r="O856" t="s">
        <v>598</v>
      </c>
      <c r="P856" t="s">
        <v>598</v>
      </c>
      <c r="Q856">
        <v>10</v>
      </c>
      <c r="W856">
        <v>0</v>
      </c>
      <c r="X856">
        <v>3051470</v>
      </c>
      <c r="Y856">
        <v>0.3367</v>
      </c>
      <c r="AA856">
        <v>771.46</v>
      </c>
      <c r="AB856">
        <v>0</v>
      </c>
      <c r="AC856">
        <v>0</v>
      </c>
      <c r="AD856">
        <v>0</v>
      </c>
      <c r="AE856">
        <v>117.6</v>
      </c>
      <c r="AF856">
        <v>0</v>
      </c>
      <c r="AG856">
        <v>0</v>
      </c>
      <c r="AH856">
        <v>0</v>
      </c>
      <c r="AI856">
        <v>6.56</v>
      </c>
      <c r="AJ856">
        <v>1</v>
      </c>
      <c r="AK856">
        <v>1</v>
      </c>
      <c r="AL856">
        <v>1</v>
      </c>
      <c r="AN856">
        <v>0</v>
      </c>
      <c r="AO856">
        <v>0</v>
      </c>
      <c r="AP856">
        <v>0</v>
      </c>
      <c r="AQ856">
        <v>0</v>
      </c>
      <c r="AR856">
        <v>0</v>
      </c>
      <c r="AS856" t="s">
        <v>6</v>
      </c>
      <c r="AT856">
        <v>0.3367</v>
      </c>
      <c r="AU856" t="s">
        <v>6</v>
      </c>
      <c r="AV856">
        <v>0</v>
      </c>
      <c r="AW856">
        <v>1</v>
      </c>
      <c r="AX856">
        <v>-1</v>
      </c>
      <c r="AY856">
        <v>0</v>
      </c>
      <c r="AZ856">
        <v>0</v>
      </c>
      <c r="BA856" t="s">
        <v>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Y856*Source!I379</f>
        <v>9.9999899999999989E-2</v>
      </c>
      <c r="CY856">
        <f t="shared" si="121"/>
        <v>771.46</v>
      </c>
      <c r="CZ856">
        <f t="shared" si="122"/>
        <v>117.6</v>
      </c>
      <c r="DA856">
        <f t="shared" si="123"/>
        <v>6.56</v>
      </c>
      <c r="DB856">
        <f t="shared" si="124"/>
        <v>39.6</v>
      </c>
      <c r="DC856">
        <f t="shared" si="125"/>
        <v>0</v>
      </c>
    </row>
    <row r="857" spans="1:107" x14ac:dyDescent="0.2">
      <c r="A857">
        <f>ROW(Source!A379)</f>
        <v>379</v>
      </c>
      <c r="B857">
        <v>16697019</v>
      </c>
      <c r="C857">
        <v>16698397</v>
      </c>
      <c r="D857">
        <v>15235518</v>
      </c>
      <c r="E857">
        <v>1</v>
      </c>
      <c r="F857">
        <v>1</v>
      </c>
      <c r="G857">
        <v>1</v>
      </c>
      <c r="H857">
        <v>3</v>
      </c>
      <c r="I857" t="s">
        <v>663</v>
      </c>
      <c r="J857" t="s">
        <v>665</v>
      </c>
      <c r="K857" t="s">
        <v>664</v>
      </c>
      <c r="L857">
        <v>1358</v>
      </c>
      <c r="N857">
        <v>1010</v>
      </c>
      <c r="O857" t="s">
        <v>598</v>
      </c>
      <c r="P857" t="s">
        <v>598</v>
      </c>
      <c r="Q857">
        <v>10</v>
      </c>
      <c r="W857">
        <v>0</v>
      </c>
      <c r="X857">
        <v>-1387390379</v>
      </c>
      <c r="Y857">
        <v>5.0505050000000002</v>
      </c>
      <c r="AA857">
        <v>713.73</v>
      </c>
      <c r="AB857">
        <v>0</v>
      </c>
      <c r="AC857">
        <v>0</v>
      </c>
      <c r="AD857">
        <v>0</v>
      </c>
      <c r="AE857">
        <v>108.8</v>
      </c>
      <c r="AF857">
        <v>0</v>
      </c>
      <c r="AG857">
        <v>0</v>
      </c>
      <c r="AH857">
        <v>0</v>
      </c>
      <c r="AI857">
        <v>6.56</v>
      </c>
      <c r="AJ857">
        <v>1</v>
      </c>
      <c r="AK857">
        <v>1</v>
      </c>
      <c r="AL857">
        <v>1</v>
      </c>
      <c r="AN857">
        <v>0</v>
      </c>
      <c r="AO857">
        <v>0</v>
      </c>
      <c r="AP857">
        <v>0</v>
      </c>
      <c r="AQ857">
        <v>0</v>
      </c>
      <c r="AR857">
        <v>0</v>
      </c>
      <c r="AS857" t="s">
        <v>6</v>
      </c>
      <c r="AT857">
        <v>5.0505050000000002</v>
      </c>
      <c r="AU857" t="s">
        <v>6</v>
      </c>
      <c r="AV857">
        <v>0</v>
      </c>
      <c r="AW857">
        <v>1</v>
      </c>
      <c r="AX857">
        <v>-1</v>
      </c>
      <c r="AY857">
        <v>0</v>
      </c>
      <c r="AZ857">
        <v>0</v>
      </c>
      <c r="BA857" t="s">
        <v>6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Y857*Source!I379</f>
        <v>1.4999999850000001</v>
      </c>
      <c r="CY857">
        <f t="shared" si="121"/>
        <v>713.73</v>
      </c>
      <c r="CZ857">
        <f t="shared" si="122"/>
        <v>108.8</v>
      </c>
      <c r="DA857">
        <f t="shared" si="123"/>
        <v>6.56</v>
      </c>
      <c r="DB857">
        <f t="shared" si="124"/>
        <v>549.49</v>
      </c>
      <c r="DC857">
        <f t="shared" si="125"/>
        <v>0</v>
      </c>
    </row>
    <row r="858" spans="1:107" x14ac:dyDescent="0.2">
      <c r="A858">
        <f>ROW(Source!A379)</f>
        <v>379</v>
      </c>
      <c r="B858">
        <v>16697019</v>
      </c>
      <c r="C858">
        <v>16698397</v>
      </c>
      <c r="D858">
        <v>15235526</v>
      </c>
      <c r="E858">
        <v>1</v>
      </c>
      <c r="F858">
        <v>1</v>
      </c>
      <c r="G858">
        <v>1</v>
      </c>
      <c r="H858">
        <v>3</v>
      </c>
      <c r="I858" t="s">
        <v>667</v>
      </c>
      <c r="J858" t="s">
        <v>669</v>
      </c>
      <c r="K858" t="s">
        <v>668</v>
      </c>
      <c r="L858">
        <v>1358</v>
      </c>
      <c r="N858">
        <v>1010</v>
      </c>
      <c r="O858" t="s">
        <v>598</v>
      </c>
      <c r="P858" t="s">
        <v>598</v>
      </c>
      <c r="Q858">
        <v>10</v>
      </c>
      <c r="W858">
        <v>0</v>
      </c>
      <c r="X858">
        <v>617857197</v>
      </c>
      <c r="Y858">
        <v>0.67340100000000003</v>
      </c>
      <c r="AA858">
        <v>370.57</v>
      </c>
      <c r="AB858">
        <v>0</v>
      </c>
      <c r="AC858">
        <v>0</v>
      </c>
      <c r="AD858">
        <v>0</v>
      </c>
      <c r="AE858">
        <v>56.49</v>
      </c>
      <c r="AF858">
        <v>0</v>
      </c>
      <c r="AG858">
        <v>0</v>
      </c>
      <c r="AH858">
        <v>0</v>
      </c>
      <c r="AI858">
        <v>6.56</v>
      </c>
      <c r="AJ858">
        <v>1</v>
      </c>
      <c r="AK858">
        <v>1</v>
      </c>
      <c r="AL858">
        <v>1</v>
      </c>
      <c r="AN858">
        <v>0</v>
      </c>
      <c r="AO858">
        <v>0</v>
      </c>
      <c r="AP858">
        <v>0</v>
      </c>
      <c r="AQ858">
        <v>0</v>
      </c>
      <c r="AR858">
        <v>0</v>
      </c>
      <c r="AS858" t="s">
        <v>6</v>
      </c>
      <c r="AT858">
        <v>0.67340100000000003</v>
      </c>
      <c r="AU858" t="s">
        <v>6</v>
      </c>
      <c r="AV858">
        <v>0</v>
      </c>
      <c r="AW858">
        <v>1</v>
      </c>
      <c r="AX858">
        <v>-1</v>
      </c>
      <c r="AY858">
        <v>0</v>
      </c>
      <c r="AZ858">
        <v>0</v>
      </c>
      <c r="BA858" t="s">
        <v>6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Y858*Source!I379</f>
        <v>0.20000009699999999</v>
      </c>
      <c r="CY858">
        <f t="shared" si="121"/>
        <v>370.57</v>
      </c>
      <c r="CZ858">
        <f t="shared" si="122"/>
        <v>56.49</v>
      </c>
      <c r="DA858">
        <f t="shared" si="123"/>
        <v>6.56</v>
      </c>
      <c r="DB858">
        <f t="shared" si="124"/>
        <v>38.04</v>
      </c>
      <c r="DC858">
        <f t="shared" si="125"/>
        <v>0</v>
      </c>
    </row>
    <row r="859" spans="1:107" x14ac:dyDescent="0.2">
      <c r="A859">
        <f>ROW(Source!A430)</f>
        <v>430</v>
      </c>
      <c r="B859">
        <v>16697018</v>
      </c>
      <c r="C859">
        <v>16698434</v>
      </c>
      <c r="D859">
        <v>15430767</v>
      </c>
      <c r="E859">
        <v>1</v>
      </c>
      <c r="F859">
        <v>1</v>
      </c>
      <c r="G859">
        <v>1</v>
      </c>
      <c r="H859">
        <v>1</v>
      </c>
      <c r="I859" t="s">
        <v>1008</v>
      </c>
      <c r="J859" t="s">
        <v>6</v>
      </c>
      <c r="K859" t="s">
        <v>1009</v>
      </c>
      <c r="L859">
        <v>1191</v>
      </c>
      <c r="N859">
        <v>1013</v>
      </c>
      <c r="O859" t="s">
        <v>1010</v>
      </c>
      <c r="P859" t="s">
        <v>1010</v>
      </c>
      <c r="Q859">
        <v>1</v>
      </c>
      <c r="W859">
        <v>0</v>
      </c>
      <c r="X859">
        <v>-400197608</v>
      </c>
      <c r="Y859">
        <v>7.03</v>
      </c>
      <c r="AA859">
        <v>0</v>
      </c>
      <c r="AB859">
        <v>0</v>
      </c>
      <c r="AC859">
        <v>0</v>
      </c>
      <c r="AD859">
        <v>8.5299999999999994</v>
      </c>
      <c r="AE859">
        <v>0</v>
      </c>
      <c r="AF859">
        <v>0</v>
      </c>
      <c r="AG859">
        <v>0</v>
      </c>
      <c r="AH859">
        <v>8.5299999999999994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6</v>
      </c>
      <c r="AT859">
        <v>7.03</v>
      </c>
      <c r="AU859" t="s">
        <v>6</v>
      </c>
      <c r="AV859">
        <v>1</v>
      </c>
      <c r="AW859">
        <v>2</v>
      </c>
      <c r="AX859">
        <v>16698436</v>
      </c>
      <c r="AY859">
        <v>1</v>
      </c>
      <c r="AZ859">
        <v>0</v>
      </c>
      <c r="BA859">
        <v>851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Y859*Source!I430</f>
        <v>1.0545</v>
      </c>
      <c r="CY859">
        <f>AD859</f>
        <v>8.5299999999999994</v>
      </c>
      <c r="CZ859">
        <f>AH859</f>
        <v>8.5299999999999994</v>
      </c>
      <c r="DA859">
        <f>AL859</f>
        <v>1</v>
      </c>
      <c r="DB859">
        <f t="shared" si="124"/>
        <v>59.97</v>
      </c>
      <c r="DC859">
        <f t="shared" si="125"/>
        <v>0</v>
      </c>
    </row>
    <row r="860" spans="1:107" x14ac:dyDescent="0.2">
      <c r="A860">
        <f>ROW(Source!A431)</f>
        <v>431</v>
      </c>
      <c r="B860">
        <v>16697019</v>
      </c>
      <c r="C860">
        <v>16698434</v>
      </c>
      <c r="D860">
        <v>15430767</v>
      </c>
      <c r="E860">
        <v>1</v>
      </c>
      <c r="F860">
        <v>1</v>
      </c>
      <c r="G860">
        <v>1</v>
      </c>
      <c r="H860">
        <v>1</v>
      </c>
      <c r="I860" t="s">
        <v>1008</v>
      </c>
      <c r="J860" t="s">
        <v>6</v>
      </c>
      <c r="K860" t="s">
        <v>1009</v>
      </c>
      <c r="L860">
        <v>1191</v>
      </c>
      <c r="N860">
        <v>1013</v>
      </c>
      <c r="O860" t="s">
        <v>1010</v>
      </c>
      <c r="P860" t="s">
        <v>1010</v>
      </c>
      <c r="Q860">
        <v>1</v>
      </c>
      <c r="W860">
        <v>0</v>
      </c>
      <c r="X860">
        <v>-400197608</v>
      </c>
      <c r="Y860">
        <v>7.03</v>
      </c>
      <c r="AA860">
        <v>0</v>
      </c>
      <c r="AB860">
        <v>0</v>
      </c>
      <c r="AC860">
        <v>0</v>
      </c>
      <c r="AD860">
        <v>55.96</v>
      </c>
      <c r="AE860">
        <v>0</v>
      </c>
      <c r="AF860">
        <v>0</v>
      </c>
      <c r="AG860">
        <v>0</v>
      </c>
      <c r="AH860">
        <v>8.5299999999999994</v>
      </c>
      <c r="AI860">
        <v>1</v>
      </c>
      <c r="AJ860">
        <v>1</v>
      </c>
      <c r="AK860">
        <v>1</v>
      </c>
      <c r="AL860">
        <v>6.56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6</v>
      </c>
      <c r="AT860">
        <v>7.03</v>
      </c>
      <c r="AU860" t="s">
        <v>6</v>
      </c>
      <c r="AV860">
        <v>1</v>
      </c>
      <c r="AW860">
        <v>2</v>
      </c>
      <c r="AX860">
        <v>16698436</v>
      </c>
      <c r="AY860">
        <v>1</v>
      </c>
      <c r="AZ860">
        <v>0</v>
      </c>
      <c r="BA860">
        <v>852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Y860*Source!I431</f>
        <v>1.0545</v>
      </c>
      <c r="CY860">
        <f>AD860</f>
        <v>55.96</v>
      </c>
      <c r="CZ860">
        <f>AH860</f>
        <v>8.5299999999999994</v>
      </c>
      <c r="DA860">
        <f>AL860</f>
        <v>6.56</v>
      </c>
      <c r="DB860">
        <f t="shared" si="124"/>
        <v>59.97</v>
      </c>
      <c r="DC860">
        <f t="shared" si="125"/>
        <v>0</v>
      </c>
    </row>
    <row r="861" spans="1:107" x14ac:dyDescent="0.2">
      <c r="A861">
        <f>ROW(Source!A432)</f>
        <v>432</v>
      </c>
      <c r="B861">
        <v>16697018</v>
      </c>
      <c r="C861">
        <v>16698437</v>
      </c>
      <c r="D861">
        <v>15435721</v>
      </c>
      <c r="E861">
        <v>1</v>
      </c>
      <c r="F861">
        <v>1</v>
      </c>
      <c r="G861">
        <v>1</v>
      </c>
      <c r="H861">
        <v>1</v>
      </c>
      <c r="I861" t="s">
        <v>1162</v>
      </c>
      <c r="J861" t="s">
        <v>6</v>
      </c>
      <c r="K861" t="s">
        <v>1163</v>
      </c>
      <c r="L861">
        <v>1191</v>
      </c>
      <c r="N861">
        <v>1013</v>
      </c>
      <c r="O861" t="s">
        <v>1010</v>
      </c>
      <c r="P861" t="s">
        <v>1010</v>
      </c>
      <c r="Q861">
        <v>1</v>
      </c>
      <c r="W861">
        <v>0</v>
      </c>
      <c r="X861">
        <v>1983201532</v>
      </c>
      <c r="Y861">
        <v>111.49249999999999</v>
      </c>
      <c r="AA861">
        <v>0</v>
      </c>
      <c r="AB861">
        <v>0</v>
      </c>
      <c r="AC861">
        <v>0</v>
      </c>
      <c r="AD861">
        <v>9.51</v>
      </c>
      <c r="AE861">
        <v>0</v>
      </c>
      <c r="AF861">
        <v>0</v>
      </c>
      <c r="AG861">
        <v>0</v>
      </c>
      <c r="AH861">
        <v>9.51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6</v>
      </c>
      <c r="AT861">
        <v>96.95</v>
      </c>
      <c r="AU861" t="s">
        <v>39</v>
      </c>
      <c r="AV861">
        <v>1</v>
      </c>
      <c r="AW861">
        <v>2</v>
      </c>
      <c r="AX861">
        <v>16698457</v>
      </c>
      <c r="AY861">
        <v>1</v>
      </c>
      <c r="AZ861">
        <v>0</v>
      </c>
      <c r="BA861">
        <v>853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Y861*Source!I432</f>
        <v>50.729087499999999</v>
      </c>
      <c r="CY861">
        <f>AD861</f>
        <v>9.51</v>
      </c>
      <c r="CZ861">
        <f>AH861</f>
        <v>9.51</v>
      </c>
      <c r="DA861">
        <f>AL861</f>
        <v>1</v>
      </c>
      <c r="DB861">
        <f>ROUND((ROUND(AT861*CZ861,2)*1.15),2)</f>
        <v>1060.29</v>
      </c>
      <c r="DC861">
        <f>ROUND((ROUND(AT861*AG861,2)*1.15),2)</f>
        <v>0</v>
      </c>
    </row>
    <row r="862" spans="1:107" x14ac:dyDescent="0.2">
      <c r="A862">
        <f>ROW(Source!A432)</f>
        <v>432</v>
      </c>
      <c r="B862">
        <v>16697018</v>
      </c>
      <c r="C862">
        <v>16698437</v>
      </c>
      <c r="D862">
        <v>15430395</v>
      </c>
      <c r="E862">
        <v>1</v>
      </c>
      <c r="F862">
        <v>1</v>
      </c>
      <c r="G862">
        <v>1</v>
      </c>
      <c r="H862">
        <v>1</v>
      </c>
      <c r="I862" t="s">
        <v>1020</v>
      </c>
      <c r="J862" t="s">
        <v>6</v>
      </c>
      <c r="K862" t="s">
        <v>1021</v>
      </c>
      <c r="L862">
        <v>1191</v>
      </c>
      <c r="N862">
        <v>1013</v>
      </c>
      <c r="O862" t="s">
        <v>1010</v>
      </c>
      <c r="P862" t="s">
        <v>1010</v>
      </c>
      <c r="Q862">
        <v>1</v>
      </c>
      <c r="W862">
        <v>0</v>
      </c>
      <c r="X862">
        <v>-1417349443</v>
      </c>
      <c r="Y862">
        <v>0.01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1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0.01</v>
      </c>
      <c r="AU862" t="s">
        <v>6</v>
      </c>
      <c r="AV862">
        <v>2</v>
      </c>
      <c r="AW862">
        <v>2</v>
      </c>
      <c r="AX862">
        <v>16698458</v>
      </c>
      <c r="AY862">
        <v>1</v>
      </c>
      <c r="AZ862">
        <v>2048</v>
      </c>
      <c r="BA862">
        <v>854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Y862*Source!I432</f>
        <v>4.5500000000000002E-3</v>
      </c>
      <c r="CY862">
        <f>AD862</f>
        <v>0</v>
      </c>
      <c r="CZ862">
        <f>AH862</f>
        <v>0</v>
      </c>
      <c r="DA862">
        <f>AL862</f>
        <v>1</v>
      </c>
      <c r="DB862">
        <f>ROUND(ROUND(AT862*CZ862,2),2)</f>
        <v>0</v>
      </c>
      <c r="DC862">
        <f>ROUND(ROUND(AT862*AG862,2),2)</f>
        <v>0</v>
      </c>
    </row>
    <row r="863" spans="1:107" x14ac:dyDescent="0.2">
      <c r="A863">
        <f>ROW(Source!A432)</f>
        <v>432</v>
      </c>
      <c r="B863">
        <v>16697018</v>
      </c>
      <c r="C863">
        <v>16698437</v>
      </c>
      <c r="D863">
        <v>15247576</v>
      </c>
      <c r="E863">
        <v>1</v>
      </c>
      <c r="F863">
        <v>1</v>
      </c>
      <c r="G863">
        <v>1</v>
      </c>
      <c r="H863">
        <v>2</v>
      </c>
      <c r="I863" t="s">
        <v>1150</v>
      </c>
      <c r="J863" t="s">
        <v>1151</v>
      </c>
      <c r="K863" t="s">
        <v>1152</v>
      </c>
      <c r="L863">
        <v>1368</v>
      </c>
      <c r="N863">
        <v>1011</v>
      </c>
      <c r="O863" t="s">
        <v>1014</v>
      </c>
      <c r="P863" t="s">
        <v>1014</v>
      </c>
      <c r="Q863">
        <v>1</v>
      </c>
      <c r="W863">
        <v>0</v>
      </c>
      <c r="X863">
        <v>257150282</v>
      </c>
      <c r="Y863">
        <v>3.7499999999999999E-3</v>
      </c>
      <c r="AA863">
        <v>0</v>
      </c>
      <c r="AB863">
        <v>83.43</v>
      </c>
      <c r="AC863">
        <v>13.5</v>
      </c>
      <c r="AD863">
        <v>0</v>
      </c>
      <c r="AE863">
        <v>0</v>
      </c>
      <c r="AF863">
        <v>83.43</v>
      </c>
      <c r="AG863">
        <v>13.5</v>
      </c>
      <c r="AH863">
        <v>0</v>
      </c>
      <c r="AI863">
        <v>1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6</v>
      </c>
      <c r="AT863">
        <v>3.0000000000000001E-3</v>
      </c>
      <c r="AU863" t="s">
        <v>38</v>
      </c>
      <c r="AV863">
        <v>0</v>
      </c>
      <c r="AW863">
        <v>2</v>
      </c>
      <c r="AX863">
        <v>16698459</v>
      </c>
      <c r="AY863">
        <v>1</v>
      </c>
      <c r="AZ863">
        <v>0</v>
      </c>
      <c r="BA863">
        <v>855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Y863*Source!I432</f>
        <v>1.7062500000000001E-3</v>
      </c>
      <c r="CY863">
        <f>AB863</f>
        <v>83.43</v>
      </c>
      <c r="CZ863">
        <f>AF863</f>
        <v>83.43</v>
      </c>
      <c r="DA863">
        <f>AJ863</f>
        <v>1</v>
      </c>
      <c r="DB863">
        <f>ROUND((ROUND(AT863*CZ863,2)*1.25),2)</f>
        <v>0.31</v>
      </c>
      <c r="DC863">
        <f>ROUND((ROUND(AT863*AG863,2)*1.25),2)</f>
        <v>0.05</v>
      </c>
    </row>
    <row r="864" spans="1:107" x14ac:dyDescent="0.2">
      <c r="A864">
        <f>ROW(Source!A432)</f>
        <v>432</v>
      </c>
      <c r="B864">
        <v>16697018</v>
      </c>
      <c r="C864">
        <v>16698437</v>
      </c>
      <c r="D864">
        <v>15247678</v>
      </c>
      <c r="E864">
        <v>1</v>
      </c>
      <c r="F864">
        <v>1</v>
      </c>
      <c r="G864">
        <v>1</v>
      </c>
      <c r="H864">
        <v>2</v>
      </c>
      <c r="I864" t="s">
        <v>1153</v>
      </c>
      <c r="J864" t="s">
        <v>1154</v>
      </c>
      <c r="K864" t="s">
        <v>1155</v>
      </c>
      <c r="L864">
        <v>1368</v>
      </c>
      <c r="N864">
        <v>1011</v>
      </c>
      <c r="O864" t="s">
        <v>1014</v>
      </c>
      <c r="P864" t="s">
        <v>1014</v>
      </c>
      <c r="Q864">
        <v>1</v>
      </c>
      <c r="W864">
        <v>0</v>
      </c>
      <c r="X864">
        <v>1330025190</v>
      </c>
      <c r="Y864">
        <v>5.0000000000000001E-3</v>
      </c>
      <c r="AA864">
        <v>0</v>
      </c>
      <c r="AB864">
        <v>88.01</v>
      </c>
      <c r="AC864">
        <v>11.6</v>
      </c>
      <c r="AD864">
        <v>0</v>
      </c>
      <c r="AE864">
        <v>0</v>
      </c>
      <c r="AF864">
        <v>88.01</v>
      </c>
      <c r="AG864">
        <v>11.6</v>
      </c>
      <c r="AH864">
        <v>0</v>
      </c>
      <c r="AI864">
        <v>1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6</v>
      </c>
      <c r="AT864">
        <v>4.0000000000000001E-3</v>
      </c>
      <c r="AU864" t="s">
        <v>38</v>
      </c>
      <c r="AV864">
        <v>0</v>
      </c>
      <c r="AW864">
        <v>2</v>
      </c>
      <c r="AX864">
        <v>16698460</v>
      </c>
      <c r="AY864">
        <v>1</v>
      </c>
      <c r="AZ864">
        <v>0</v>
      </c>
      <c r="BA864">
        <v>856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Y864*Source!I432</f>
        <v>2.2750000000000001E-3</v>
      </c>
      <c r="CY864">
        <f>AB864</f>
        <v>88.01</v>
      </c>
      <c r="CZ864">
        <f>AF864</f>
        <v>88.01</v>
      </c>
      <c r="DA864">
        <f>AJ864</f>
        <v>1</v>
      </c>
      <c r="DB864">
        <f>ROUND((ROUND(AT864*CZ864,2)*1.25),2)</f>
        <v>0.44</v>
      </c>
      <c r="DC864">
        <f>ROUND((ROUND(AT864*AG864,2)*1.25),2)</f>
        <v>0.06</v>
      </c>
    </row>
    <row r="865" spans="1:107" x14ac:dyDescent="0.2">
      <c r="A865">
        <f>ROW(Source!A432)</f>
        <v>432</v>
      </c>
      <c r="B865">
        <v>16697018</v>
      </c>
      <c r="C865">
        <v>16698437</v>
      </c>
      <c r="D865">
        <v>15248793</v>
      </c>
      <c r="E865">
        <v>1</v>
      </c>
      <c r="F865">
        <v>1</v>
      </c>
      <c r="G865">
        <v>1</v>
      </c>
      <c r="H865">
        <v>2</v>
      </c>
      <c r="I865" t="s">
        <v>1278</v>
      </c>
      <c r="J865" t="s">
        <v>1279</v>
      </c>
      <c r="K865" t="s">
        <v>1280</v>
      </c>
      <c r="L865">
        <v>1368</v>
      </c>
      <c r="N865">
        <v>1011</v>
      </c>
      <c r="O865" t="s">
        <v>1014</v>
      </c>
      <c r="P865" t="s">
        <v>1014</v>
      </c>
      <c r="Q865">
        <v>1</v>
      </c>
      <c r="W865">
        <v>0</v>
      </c>
      <c r="X865">
        <v>-1347092713</v>
      </c>
      <c r="Y865">
        <v>1.5874999999999999</v>
      </c>
      <c r="AA865">
        <v>0</v>
      </c>
      <c r="AB865">
        <v>29.67</v>
      </c>
      <c r="AC865">
        <v>0</v>
      </c>
      <c r="AD865">
        <v>0</v>
      </c>
      <c r="AE865">
        <v>0</v>
      </c>
      <c r="AF865">
        <v>29.67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6</v>
      </c>
      <c r="AT865">
        <v>1.27</v>
      </c>
      <c r="AU865" t="s">
        <v>38</v>
      </c>
      <c r="AV865">
        <v>0</v>
      </c>
      <c r="AW865">
        <v>2</v>
      </c>
      <c r="AX865">
        <v>16698461</v>
      </c>
      <c r="AY865">
        <v>1</v>
      </c>
      <c r="AZ865">
        <v>0</v>
      </c>
      <c r="BA865">
        <v>857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Y865*Source!I432</f>
        <v>0.72231250000000002</v>
      </c>
      <c r="CY865">
        <f>AB865</f>
        <v>29.67</v>
      </c>
      <c r="CZ865">
        <f>AF865</f>
        <v>29.67</v>
      </c>
      <c r="DA865">
        <f>AJ865</f>
        <v>1</v>
      </c>
      <c r="DB865">
        <f>ROUND((ROUND(AT865*CZ865,2)*1.25),2)</f>
        <v>47.1</v>
      </c>
      <c r="DC865">
        <f>ROUND((ROUND(AT865*AG865,2)*1.25),2)</f>
        <v>0</v>
      </c>
    </row>
    <row r="866" spans="1:107" x14ac:dyDescent="0.2">
      <c r="A866">
        <f>ROW(Source!A432)</f>
        <v>432</v>
      </c>
      <c r="B866">
        <v>16697018</v>
      </c>
      <c r="C866">
        <v>16698437</v>
      </c>
      <c r="D866">
        <v>15249310</v>
      </c>
      <c r="E866">
        <v>1</v>
      </c>
      <c r="F866">
        <v>1</v>
      </c>
      <c r="G866">
        <v>1</v>
      </c>
      <c r="H866">
        <v>2</v>
      </c>
      <c r="I866" t="s">
        <v>1281</v>
      </c>
      <c r="J866" t="s">
        <v>1282</v>
      </c>
      <c r="K866" t="s">
        <v>1283</v>
      </c>
      <c r="L866">
        <v>1368</v>
      </c>
      <c r="N866">
        <v>1011</v>
      </c>
      <c r="O866" t="s">
        <v>1014</v>
      </c>
      <c r="P866" t="s">
        <v>1014</v>
      </c>
      <c r="Q866">
        <v>1</v>
      </c>
      <c r="W866">
        <v>0</v>
      </c>
      <c r="X866">
        <v>1489131384</v>
      </c>
      <c r="Y866">
        <v>20.474999999999998</v>
      </c>
      <c r="AA866">
        <v>0</v>
      </c>
      <c r="AB866">
        <v>26.25</v>
      </c>
      <c r="AC866">
        <v>0</v>
      </c>
      <c r="AD866">
        <v>0</v>
      </c>
      <c r="AE866">
        <v>0</v>
      </c>
      <c r="AF866">
        <v>26.25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1</v>
      </c>
      <c r="AQ866">
        <v>0</v>
      </c>
      <c r="AR866">
        <v>0</v>
      </c>
      <c r="AS866" t="s">
        <v>6</v>
      </c>
      <c r="AT866">
        <v>16.38</v>
      </c>
      <c r="AU866" t="s">
        <v>38</v>
      </c>
      <c r="AV866">
        <v>0</v>
      </c>
      <c r="AW866">
        <v>2</v>
      </c>
      <c r="AX866">
        <v>16698462</v>
      </c>
      <c r="AY866">
        <v>1</v>
      </c>
      <c r="AZ866">
        <v>0</v>
      </c>
      <c r="BA866">
        <v>858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Y866*Source!I432</f>
        <v>9.3161249999999995</v>
      </c>
      <c r="CY866">
        <f>AB866</f>
        <v>26.25</v>
      </c>
      <c r="CZ866">
        <f>AF866</f>
        <v>26.25</v>
      </c>
      <c r="DA866">
        <f>AJ866</f>
        <v>1</v>
      </c>
      <c r="DB866">
        <f>ROUND((ROUND(AT866*CZ866,2)*1.25),2)</f>
        <v>537.48</v>
      </c>
      <c r="DC866">
        <f>ROUND((ROUND(AT866*AG866,2)*1.25),2)</f>
        <v>0</v>
      </c>
    </row>
    <row r="867" spans="1:107" x14ac:dyDescent="0.2">
      <c r="A867">
        <f>ROW(Source!A432)</f>
        <v>432</v>
      </c>
      <c r="B867">
        <v>16697018</v>
      </c>
      <c r="C867">
        <v>16698437</v>
      </c>
      <c r="D867">
        <v>15167286</v>
      </c>
      <c r="E867">
        <v>1</v>
      </c>
      <c r="F867">
        <v>1</v>
      </c>
      <c r="G867">
        <v>1</v>
      </c>
      <c r="H867">
        <v>3</v>
      </c>
      <c r="I867" t="s">
        <v>1116</v>
      </c>
      <c r="J867" t="s">
        <v>1117</v>
      </c>
      <c r="K867" t="s">
        <v>1118</v>
      </c>
      <c r="L867">
        <v>1339</v>
      </c>
      <c r="N867">
        <v>1007</v>
      </c>
      <c r="O867" t="s">
        <v>249</v>
      </c>
      <c r="P867" t="s">
        <v>249</v>
      </c>
      <c r="Q867">
        <v>1</v>
      </c>
      <c r="W867">
        <v>0</v>
      </c>
      <c r="X867">
        <v>-1660354250</v>
      </c>
      <c r="Y867">
        <v>0.14399999999999999</v>
      </c>
      <c r="AA867">
        <v>2.44</v>
      </c>
      <c r="AB867">
        <v>0</v>
      </c>
      <c r="AC867">
        <v>0</v>
      </c>
      <c r="AD867">
        <v>0</v>
      </c>
      <c r="AE867">
        <v>2.44</v>
      </c>
      <c r="AF867">
        <v>0</v>
      </c>
      <c r="AG867">
        <v>0</v>
      </c>
      <c r="AH867">
        <v>0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6</v>
      </c>
      <c r="AT867">
        <v>0.14399999999999999</v>
      </c>
      <c r="AU867" t="s">
        <v>6</v>
      </c>
      <c r="AV867">
        <v>0</v>
      </c>
      <c r="AW867">
        <v>2</v>
      </c>
      <c r="AX867">
        <v>16698463</v>
      </c>
      <c r="AY867">
        <v>1</v>
      </c>
      <c r="AZ867">
        <v>0</v>
      </c>
      <c r="BA867">
        <v>859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Y867*Source!I432</f>
        <v>6.5519999999999995E-2</v>
      </c>
      <c r="CY867">
        <f t="shared" ref="CY867:CY879" si="126">AA867</f>
        <v>2.44</v>
      </c>
      <c r="CZ867">
        <f t="shared" ref="CZ867:CZ879" si="127">AE867</f>
        <v>2.44</v>
      </c>
      <c r="DA867">
        <f t="shared" ref="DA867:DA879" si="128">AI867</f>
        <v>1</v>
      </c>
      <c r="DB867">
        <f t="shared" ref="DB867:DB879" si="129">ROUND(ROUND(AT867*CZ867,2),2)</f>
        <v>0.35</v>
      </c>
      <c r="DC867">
        <f t="shared" ref="DC867:DC879" si="130">ROUND(ROUND(AT867*AG867,2),2)</f>
        <v>0</v>
      </c>
    </row>
    <row r="868" spans="1:107" x14ac:dyDescent="0.2">
      <c r="A868">
        <f>ROW(Source!A432)</f>
        <v>432</v>
      </c>
      <c r="B868">
        <v>16697018</v>
      </c>
      <c r="C868">
        <v>16698437</v>
      </c>
      <c r="D868">
        <v>15169957</v>
      </c>
      <c r="E868">
        <v>1</v>
      </c>
      <c r="F868">
        <v>1</v>
      </c>
      <c r="G868">
        <v>1</v>
      </c>
      <c r="H868">
        <v>3</v>
      </c>
      <c r="I868" t="s">
        <v>1284</v>
      </c>
      <c r="J868" t="s">
        <v>1285</v>
      </c>
      <c r="K868" t="s">
        <v>1286</v>
      </c>
      <c r="L868">
        <v>1348</v>
      </c>
      <c r="N868">
        <v>1009</v>
      </c>
      <c r="O868" t="s">
        <v>26</v>
      </c>
      <c r="P868" t="s">
        <v>26</v>
      </c>
      <c r="Q868">
        <v>1000</v>
      </c>
      <c r="W868">
        <v>0</v>
      </c>
      <c r="X868">
        <v>-172112227</v>
      </c>
      <c r="Y868">
        <v>8.9999999999999998E-4</v>
      </c>
      <c r="AA868">
        <v>13186.74</v>
      </c>
      <c r="AB868">
        <v>0</v>
      </c>
      <c r="AC868">
        <v>0</v>
      </c>
      <c r="AD868">
        <v>0</v>
      </c>
      <c r="AE868">
        <v>13186.74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8.9999999999999998E-4</v>
      </c>
      <c r="AU868" t="s">
        <v>6</v>
      </c>
      <c r="AV868">
        <v>0</v>
      </c>
      <c r="AW868">
        <v>2</v>
      </c>
      <c r="AX868">
        <v>16698464</v>
      </c>
      <c r="AY868">
        <v>1</v>
      </c>
      <c r="AZ868">
        <v>0</v>
      </c>
      <c r="BA868">
        <v>860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Y868*Source!I432</f>
        <v>4.0949999999999998E-4</v>
      </c>
      <c r="CY868">
        <f t="shared" si="126"/>
        <v>13186.74</v>
      </c>
      <c r="CZ868">
        <f t="shared" si="127"/>
        <v>13186.74</v>
      </c>
      <c r="DA868">
        <f t="shared" si="128"/>
        <v>1</v>
      </c>
      <c r="DB868">
        <f t="shared" si="129"/>
        <v>11.87</v>
      </c>
      <c r="DC868">
        <f t="shared" si="130"/>
        <v>0</v>
      </c>
    </row>
    <row r="869" spans="1:107" x14ac:dyDescent="0.2">
      <c r="A869">
        <f>ROW(Source!A432)</f>
        <v>432</v>
      </c>
      <c r="B869">
        <v>16697018</v>
      </c>
      <c r="C869">
        <v>16698437</v>
      </c>
      <c r="D869">
        <v>15170076</v>
      </c>
      <c r="E869">
        <v>1</v>
      </c>
      <c r="F869">
        <v>1</v>
      </c>
      <c r="G869">
        <v>1</v>
      </c>
      <c r="H869">
        <v>3</v>
      </c>
      <c r="I869" t="s">
        <v>1287</v>
      </c>
      <c r="J869" t="s">
        <v>1288</v>
      </c>
      <c r="K869" t="s">
        <v>1289</v>
      </c>
      <c r="L869">
        <v>1356</v>
      </c>
      <c r="N869">
        <v>1010</v>
      </c>
      <c r="O869" t="s">
        <v>268</v>
      </c>
      <c r="P869" t="s">
        <v>268</v>
      </c>
      <c r="Q869">
        <v>1000</v>
      </c>
      <c r="W869">
        <v>0</v>
      </c>
      <c r="X869">
        <v>1975348994</v>
      </c>
      <c r="Y869">
        <v>0.14299999999999999</v>
      </c>
      <c r="AA869">
        <v>180</v>
      </c>
      <c r="AB869">
        <v>0</v>
      </c>
      <c r="AC869">
        <v>0</v>
      </c>
      <c r="AD869">
        <v>0</v>
      </c>
      <c r="AE869">
        <v>180</v>
      </c>
      <c r="AF869">
        <v>0</v>
      </c>
      <c r="AG869">
        <v>0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6</v>
      </c>
      <c r="AT869">
        <v>0.14299999999999999</v>
      </c>
      <c r="AU869" t="s">
        <v>6</v>
      </c>
      <c r="AV869">
        <v>0</v>
      </c>
      <c r="AW869">
        <v>2</v>
      </c>
      <c r="AX869">
        <v>16698465</v>
      </c>
      <c r="AY869">
        <v>1</v>
      </c>
      <c r="AZ869">
        <v>0</v>
      </c>
      <c r="BA869">
        <v>861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Y869*Source!I432</f>
        <v>6.5064999999999998E-2</v>
      </c>
      <c r="CY869">
        <f t="shared" si="126"/>
        <v>180</v>
      </c>
      <c r="CZ869">
        <f t="shared" si="127"/>
        <v>180</v>
      </c>
      <c r="DA869">
        <f t="shared" si="128"/>
        <v>1</v>
      </c>
      <c r="DB869">
        <f t="shared" si="129"/>
        <v>25.74</v>
      </c>
      <c r="DC869">
        <f t="shared" si="130"/>
        <v>0</v>
      </c>
    </row>
    <row r="870" spans="1:107" x14ac:dyDescent="0.2">
      <c r="A870">
        <f>ROW(Source!A432)</f>
        <v>432</v>
      </c>
      <c r="B870">
        <v>16697018</v>
      </c>
      <c r="C870">
        <v>16698437</v>
      </c>
      <c r="D870">
        <v>15172018</v>
      </c>
      <c r="E870">
        <v>1</v>
      </c>
      <c r="F870">
        <v>1</v>
      </c>
      <c r="G870">
        <v>1</v>
      </c>
      <c r="H870">
        <v>3</v>
      </c>
      <c r="I870" t="s">
        <v>1248</v>
      </c>
      <c r="J870" t="s">
        <v>1249</v>
      </c>
      <c r="K870" t="s">
        <v>1250</v>
      </c>
      <c r="L870">
        <v>1346</v>
      </c>
      <c r="N870">
        <v>1009</v>
      </c>
      <c r="O870" t="s">
        <v>279</v>
      </c>
      <c r="P870" t="s">
        <v>279</v>
      </c>
      <c r="Q870">
        <v>1</v>
      </c>
      <c r="W870">
        <v>0</v>
      </c>
      <c r="X870">
        <v>450790165</v>
      </c>
      <c r="Y870">
        <v>1.6000000000000001E-3</v>
      </c>
      <c r="AA870">
        <v>2.15</v>
      </c>
      <c r="AB870">
        <v>0</v>
      </c>
      <c r="AC870">
        <v>0</v>
      </c>
      <c r="AD870">
        <v>0</v>
      </c>
      <c r="AE870">
        <v>2.15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6</v>
      </c>
      <c r="AT870">
        <v>1.6000000000000001E-3</v>
      </c>
      <c r="AU870" t="s">
        <v>6</v>
      </c>
      <c r="AV870">
        <v>0</v>
      </c>
      <c r="AW870">
        <v>2</v>
      </c>
      <c r="AX870">
        <v>16698466</v>
      </c>
      <c r="AY870">
        <v>1</v>
      </c>
      <c r="AZ870">
        <v>0</v>
      </c>
      <c r="BA870">
        <v>862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Y870*Source!I432</f>
        <v>7.2800000000000002E-4</v>
      </c>
      <c r="CY870">
        <f t="shared" si="126"/>
        <v>2.15</v>
      </c>
      <c r="CZ870">
        <f t="shared" si="127"/>
        <v>2.15</v>
      </c>
      <c r="DA870">
        <f t="shared" si="128"/>
        <v>1</v>
      </c>
      <c r="DB870">
        <f t="shared" si="129"/>
        <v>0</v>
      </c>
      <c r="DC870">
        <f t="shared" si="130"/>
        <v>0</v>
      </c>
    </row>
    <row r="871" spans="1:107" x14ac:dyDescent="0.2">
      <c r="A871">
        <f>ROW(Source!A432)</f>
        <v>432</v>
      </c>
      <c r="B871">
        <v>16697018</v>
      </c>
      <c r="C871">
        <v>16698437</v>
      </c>
      <c r="D871">
        <v>15210569</v>
      </c>
      <c r="E871">
        <v>1</v>
      </c>
      <c r="F871">
        <v>1</v>
      </c>
      <c r="G871">
        <v>1</v>
      </c>
      <c r="H871">
        <v>3</v>
      </c>
      <c r="I871" t="s">
        <v>691</v>
      </c>
      <c r="J871" t="s">
        <v>693</v>
      </c>
      <c r="K871" t="s">
        <v>692</v>
      </c>
      <c r="L871">
        <v>1354</v>
      </c>
      <c r="N871">
        <v>1010</v>
      </c>
      <c r="O871" t="s">
        <v>440</v>
      </c>
      <c r="P871" t="s">
        <v>440</v>
      </c>
      <c r="Q871">
        <v>1</v>
      </c>
      <c r="W871">
        <v>0</v>
      </c>
      <c r="X871">
        <v>177461773</v>
      </c>
      <c r="Y871">
        <v>79.120879000000002</v>
      </c>
      <c r="AA871">
        <v>46.02</v>
      </c>
      <c r="AB871">
        <v>0</v>
      </c>
      <c r="AC871">
        <v>0</v>
      </c>
      <c r="AD871">
        <v>0</v>
      </c>
      <c r="AE871">
        <v>46.02</v>
      </c>
      <c r="AF871">
        <v>0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0</v>
      </c>
      <c r="AP871">
        <v>0</v>
      </c>
      <c r="AQ871">
        <v>0</v>
      </c>
      <c r="AR871">
        <v>0</v>
      </c>
      <c r="AS871" t="s">
        <v>6</v>
      </c>
      <c r="AT871">
        <v>79.120879000000002</v>
      </c>
      <c r="AU871" t="s">
        <v>6</v>
      </c>
      <c r="AV871">
        <v>0</v>
      </c>
      <c r="AW871">
        <v>1</v>
      </c>
      <c r="AX871">
        <v>-1</v>
      </c>
      <c r="AY871">
        <v>0</v>
      </c>
      <c r="AZ871">
        <v>0</v>
      </c>
      <c r="BA871" t="s">
        <v>6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Y871*Source!I432</f>
        <v>35.999999944999999</v>
      </c>
      <c r="CY871">
        <f t="shared" si="126"/>
        <v>46.02</v>
      </c>
      <c r="CZ871">
        <f t="shared" si="127"/>
        <v>46.02</v>
      </c>
      <c r="DA871">
        <f t="shared" si="128"/>
        <v>1</v>
      </c>
      <c r="DB871">
        <f t="shared" si="129"/>
        <v>3641.14</v>
      </c>
      <c r="DC871">
        <f t="shared" si="130"/>
        <v>0</v>
      </c>
    </row>
    <row r="872" spans="1:107" x14ac:dyDescent="0.2">
      <c r="A872">
        <f>ROW(Source!A432)</f>
        <v>432</v>
      </c>
      <c r="B872">
        <v>16697018</v>
      </c>
      <c r="C872">
        <v>16698437</v>
      </c>
      <c r="D872">
        <v>15210570</v>
      </c>
      <c r="E872">
        <v>1</v>
      </c>
      <c r="F872">
        <v>1</v>
      </c>
      <c r="G872">
        <v>1</v>
      </c>
      <c r="H872">
        <v>3</v>
      </c>
      <c r="I872" t="s">
        <v>695</v>
      </c>
      <c r="J872" t="s">
        <v>697</v>
      </c>
      <c r="K872" t="s">
        <v>696</v>
      </c>
      <c r="L872">
        <v>1354</v>
      </c>
      <c r="N872">
        <v>1010</v>
      </c>
      <c r="O872" t="s">
        <v>440</v>
      </c>
      <c r="P872" t="s">
        <v>440</v>
      </c>
      <c r="Q872">
        <v>1</v>
      </c>
      <c r="W872">
        <v>0</v>
      </c>
      <c r="X872">
        <v>242382096</v>
      </c>
      <c r="Y872">
        <v>76.923077000000006</v>
      </c>
      <c r="AA872">
        <v>52.25</v>
      </c>
      <c r="AB872">
        <v>0</v>
      </c>
      <c r="AC872">
        <v>0</v>
      </c>
      <c r="AD872">
        <v>0</v>
      </c>
      <c r="AE872">
        <v>52.25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0</v>
      </c>
      <c r="AP872">
        <v>0</v>
      </c>
      <c r="AQ872">
        <v>0</v>
      </c>
      <c r="AR872">
        <v>0</v>
      </c>
      <c r="AS872" t="s">
        <v>6</v>
      </c>
      <c r="AT872">
        <v>76.923077000000006</v>
      </c>
      <c r="AU872" t="s">
        <v>6</v>
      </c>
      <c r="AV872">
        <v>0</v>
      </c>
      <c r="AW872">
        <v>1</v>
      </c>
      <c r="AX872">
        <v>-1</v>
      </c>
      <c r="AY872">
        <v>0</v>
      </c>
      <c r="AZ872">
        <v>0</v>
      </c>
      <c r="BA872" t="s">
        <v>6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Y872*Source!I432</f>
        <v>35.000000035000006</v>
      </c>
      <c r="CY872">
        <f t="shared" si="126"/>
        <v>52.25</v>
      </c>
      <c r="CZ872">
        <f t="shared" si="127"/>
        <v>52.25</v>
      </c>
      <c r="DA872">
        <f t="shared" si="128"/>
        <v>1</v>
      </c>
      <c r="DB872">
        <f t="shared" si="129"/>
        <v>4019.23</v>
      </c>
      <c r="DC872">
        <f t="shared" si="130"/>
        <v>0</v>
      </c>
    </row>
    <row r="873" spans="1:107" x14ac:dyDescent="0.2">
      <c r="A873">
        <f>ROW(Source!A432)</f>
        <v>432</v>
      </c>
      <c r="B873">
        <v>16697018</v>
      </c>
      <c r="C873">
        <v>16698437</v>
      </c>
      <c r="D873">
        <v>15212874</v>
      </c>
      <c r="E873">
        <v>1</v>
      </c>
      <c r="F873">
        <v>1</v>
      </c>
      <c r="G873">
        <v>1</v>
      </c>
      <c r="H873">
        <v>3</v>
      </c>
      <c r="I873" t="s">
        <v>715</v>
      </c>
      <c r="J873" t="s">
        <v>717</v>
      </c>
      <c r="K873" t="s">
        <v>716</v>
      </c>
      <c r="L873">
        <v>1354</v>
      </c>
      <c r="N873">
        <v>1010</v>
      </c>
      <c r="O873" t="s">
        <v>440</v>
      </c>
      <c r="P873" t="s">
        <v>440</v>
      </c>
      <c r="Q873">
        <v>1</v>
      </c>
      <c r="W873">
        <v>0</v>
      </c>
      <c r="X873">
        <v>-2055173429</v>
      </c>
      <c r="Y873">
        <v>32.967033000000001</v>
      </c>
      <c r="AA873">
        <v>23.43</v>
      </c>
      <c r="AB873">
        <v>0</v>
      </c>
      <c r="AC873">
        <v>0</v>
      </c>
      <c r="AD873">
        <v>0</v>
      </c>
      <c r="AE873">
        <v>23.43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0</v>
      </c>
      <c r="AP873">
        <v>0</v>
      </c>
      <c r="AQ873">
        <v>0</v>
      </c>
      <c r="AR873">
        <v>0</v>
      </c>
      <c r="AS873" t="s">
        <v>6</v>
      </c>
      <c r="AT873">
        <v>32.967033000000001</v>
      </c>
      <c r="AU873" t="s">
        <v>6</v>
      </c>
      <c r="AV873">
        <v>0</v>
      </c>
      <c r="AW873">
        <v>1</v>
      </c>
      <c r="AX873">
        <v>-1</v>
      </c>
      <c r="AY873">
        <v>0</v>
      </c>
      <c r="AZ873">
        <v>0</v>
      </c>
      <c r="BA873" t="s">
        <v>6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Y873*Source!I432</f>
        <v>15.000000015000001</v>
      </c>
      <c r="CY873">
        <f t="shared" si="126"/>
        <v>23.43</v>
      </c>
      <c r="CZ873">
        <f t="shared" si="127"/>
        <v>23.43</v>
      </c>
      <c r="DA873">
        <f t="shared" si="128"/>
        <v>1</v>
      </c>
      <c r="DB873">
        <f t="shared" si="129"/>
        <v>772.42</v>
      </c>
      <c r="DC873">
        <f t="shared" si="130"/>
        <v>0</v>
      </c>
    </row>
    <row r="874" spans="1:107" x14ac:dyDescent="0.2">
      <c r="A874">
        <f>ROW(Source!A432)</f>
        <v>432</v>
      </c>
      <c r="B874">
        <v>16697018</v>
      </c>
      <c r="C874">
        <v>16698437</v>
      </c>
      <c r="D874">
        <v>15229325</v>
      </c>
      <c r="E874">
        <v>1</v>
      </c>
      <c r="F874">
        <v>1</v>
      </c>
      <c r="G874">
        <v>1</v>
      </c>
      <c r="H874">
        <v>3</v>
      </c>
      <c r="I874" t="s">
        <v>719</v>
      </c>
      <c r="J874" t="s">
        <v>721</v>
      </c>
      <c r="K874" t="s">
        <v>720</v>
      </c>
      <c r="L874">
        <v>1358</v>
      </c>
      <c r="N874">
        <v>1010</v>
      </c>
      <c r="O874" t="s">
        <v>598</v>
      </c>
      <c r="P874" t="s">
        <v>598</v>
      </c>
      <c r="Q874">
        <v>10</v>
      </c>
      <c r="W874">
        <v>0</v>
      </c>
      <c r="X874">
        <v>-559133051</v>
      </c>
      <c r="Y874">
        <v>0.21978</v>
      </c>
      <c r="AA874">
        <v>306.01</v>
      </c>
      <c r="AB874">
        <v>0</v>
      </c>
      <c r="AC874">
        <v>0</v>
      </c>
      <c r="AD874">
        <v>0</v>
      </c>
      <c r="AE874">
        <v>306.01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0</v>
      </c>
      <c r="AP874">
        <v>0</v>
      </c>
      <c r="AQ874">
        <v>0</v>
      </c>
      <c r="AR874">
        <v>0</v>
      </c>
      <c r="AS874" t="s">
        <v>6</v>
      </c>
      <c r="AT874">
        <v>0.21978</v>
      </c>
      <c r="AU874" t="s">
        <v>6</v>
      </c>
      <c r="AV874">
        <v>0</v>
      </c>
      <c r="AW874">
        <v>1</v>
      </c>
      <c r="AX874">
        <v>-1</v>
      </c>
      <c r="AY874">
        <v>0</v>
      </c>
      <c r="AZ874">
        <v>0</v>
      </c>
      <c r="BA874" t="s">
        <v>6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Y874*Source!I432</f>
        <v>9.9999900000000003E-2</v>
      </c>
      <c r="CY874">
        <f t="shared" si="126"/>
        <v>306.01</v>
      </c>
      <c r="CZ874">
        <f t="shared" si="127"/>
        <v>306.01</v>
      </c>
      <c r="DA874">
        <f t="shared" si="128"/>
        <v>1</v>
      </c>
      <c r="DB874">
        <f t="shared" si="129"/>
        <v>67.25</v>
      </c>
      <c r="DC874">
        <f t="shared" si="130"/>
        <v>0</v>
      </c>
    </row>
    <row r="875" spans="1:107" x14ac:dyDescent="0.2">
      <c r="A875">
        <f>ROW(Source!A432)</f>
        <v>432</v>
      </c>
      <c r="B875">
        <v>16697018</v>
      </c>
      <c r="C875">
        <v>16698437</v>
      </c>
      <c r="D875">
        <v>15232882</v>
      </c>
      <c r="E875">
        <v>1</v>
      </c>
      <c r="F875">
        <v>1</v>
      </c>
      <c r="G875">
        <v>1</v>
      </c>
      <c r="H875">
        <v>3</v>
      </c>
      <c r="I875" t="s">
        <v>699</v>
      </c>
      <c r="J875" t="s">
        <v>701</v>
      </c>
      <c r="K875" t="s">
        <v>700</v>
      </c>
      <c r="L875">
        <v>1354</v>
      </c>
      <c r="N875">
        <v>1010</v>
      </c>
      <c r="O875" t="s">
        <v>440</v>
      </c>
      <c r="P875" t="s">
        <v>440</v>
      </c>
      <c r="Q875">
        <v>1</v>
      </c>
      <c r="W875">
        <v>0</v>
      </c>
      <c r="X875">
        <v>-697268462</v>
      </c>
      <c r="Y875">
        <v>143</v>
      </c>
      <c r="AA875">
        <v>8.09</v>
      </c>
      <c r="AB875">
        <v>0</v>
      </c>
      <c r="AC875">
        <v>0</v>
      </c>
      <c r="AD875">
        <v>0</v>
      </c>
      <c r="AE875">
        <v>8.09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0</v>
      </c>
      <c r="AP875">
        <v>0</v>
      </c>
      <c r="AQ875">
        <v>0</v>
      </c>
      <c r="AR875">
        <v>0</v>
      </c>
      <c r="AS875" t="s">
        <v>6</v>
      </c>
      <c r="AT875">
        <v>143</v>
      </c>
      <c r="AU875" t="s">
        <v>6</v>
      </c>
      <c r="AV875">
        <v>0</v>
      </c>
      <c r="AW875">
        <v>1</v>
      </c>
      <c r="AX875">
        <v>-1</v>
      </c>
      <c r="AY875">
        <v>0</v>
      </c>
      <c r="AZ875">
        <v>0</v>
      </c>
      <c r="BA875" t="s">
        <v>6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Y875*Source!I432</f>
        <v>65.064999999999998</v>
      </c>
      <c r="CY875">
        <f t="shared" si="126"/>
        <v>8.09</v>
      </c>
      <c r="CZ875">
        <f t="shared" si="127"/>
        <v>8.09</v>
      </c>
      <c r="DA875">
        <f t="shared" si="128"/>
        <v>1</v>
      </c>
      <c r="DB875">
        <f t="shared" si="129"/>
        <v>1156.8699999999999</v>
      </c>
      <c r="DC875">
        <f t="shared" si="130"/>
        <v>0</v>
      </c>
    </row>
    <row r="876" spans="1:107" x14ac:dyDescent="0.2">
      <c r="A876">
        <f>ROW(Source!A432)</f>
        <v>432</v>
      </c>
      <c r="B876">
        <v>16697018</v>
      </c>
      <c r="C876">
        <v>16698437</v>
      </c>
      <c r="D876">
        <v>15233494</v>
      </c>
      <c r="E876">
        <v>1</v>
      </c>
      <c r="F876">
        <v>1</v>
      </c>
      <c r="G876">
        <v>1</v>
      </c>
      <c r="H876">
        <v>3</v>
      </c>
      <c r="I876" t="s">
        <v>707</v>
      </c>
      <c r="J876" t="s">
        <v>709</v>
      </c>
      <c r="K876" t="s">
        <v>708</v>
      </c>
      <c r="L876">
        <v>1301</v>
      </c>
      <c r="N876">
        <v>1003</v>
      </c>
      <c r="O876" t="s">
        <v>363</v>
      </c>
      <c r="P876" t="s">
        <v>363</v>
      </c>
      <c r="Q876">
        <v>1</v>
      </c>
      <c r="W876">
        <v>0</v>
      </c>
      <c r="X876">
        <v>-1238824711</v>
      </c>
      <c r="Y876">
        <v>100</v>
      </c>
      <c r="AA876">
        <v>9.7899999999999991</v>
      </c>
      <c r="AB876">
        <v>0</v>
      </c>
      <c r="AC876">
        <v>0</v>
      </c>
      <c r="AD876">
        <v>0</v>
      </c>
      <c r="AE876">
        <v>9.7899999999999991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0</v>
      </c>
      <c r="AP876">
        <v>0</v>
      </c>
      <c r="AQ876">
        <v>0</v>
      </c>
      <c r="AR876">
        <v>0</v>
      </c>
      <c r="AS876" t="s">
        <v>6</v>
      </c>
      <c r="AT876">
        <v>100</v>
      </c>
      <c r="AU876" t="s">
        <v>6</v>
      </c>
      <c r="AV876">
        <v>0</v>
      </c>
      <c r="AW876">
        <v>1</v>
      </c>
      <c r="AX876">
        <v>-1</v>
      </c>
      <c r="AY876">
        <v>0</v>
      </c>
      <c r="AZ876">
        <v>0</v>
      </c>
      <c r="BA876" t="s">
        <v>6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Y876*Source!I432</f>
        <v>45.5</v>
      </c>
      <c r="CY876">
        <f t="shared" si="126"/>
        <v>9.7899999999999991</v>
      </c>
      <c r="CZ876">
        <f t="shared" si="127"/>
        <v>9.7899999999999991</v>
      </c>
      <c r="DA876">
        <f t="shared" si="128"/>
        <v>1</v>
      </c>
      <c r="DB876">
        <f t="shared" si="129"/>
        <v>979</v>
      </c>
      <c r="DC876">
        <f t="shared" si="130"/>
        <v>0</v>
      </c>
    </row>
    <row r="877" spans="1:107" x14ac:dyDescent="0.2">
      <c r="A877">
        <f>ROW(Source!A432)</f>
        <v>432</v>
      </c>
      <c r="B877">
        <v>16697018</v>
      </c>
      <c r="C877">
        <v>16698437</v>
      </c>
      <c r="D877">
        <v>15234670</v>
      </c>
      <c r="E877">
        <v>1</v>
      </c>
      <c r="F877">
        <v>1</v>
      </c>
      <c r="G877">
        <v>1</v>
      </c>
      <c r="H877">
        <v>3</v>
      </c>
      <c r="I877" t="s">
        <v>723</v>
      </c>
      <c r="J877" t="s">
        <v>725</v>
      </c>
      <c r="K877" t="s">
        <v>724</v>
      </c>
      <c r="L877">
        <v>1358</v>
      </c>
      <c r="N877">
        <v>1010</v>
      </c>
      <c r="O877" t="s">
        <v>598</v>
      </c>
      <c r="P877" t="s">
        <v>598</v>
      </c>
      <c r="Q877">
        <v>10</v>
      </c>
      <c r="W877">
        <v>0</v>
      </c>
      <c r="X877">
        <v>-1124440524</v>
      </c>
      <c r="Y877">
        <v>23.296703000000001</v>
      </c>
      <c r="AA877">
        <v>198.4</v>
      </c>
      <c r="AB877">
        <v>0</v>
      </c>
      <c r="AC877">
        <v>0</v>
      </c>
      <c r="AD877">
        <v>0</v>
      </c>
      <c r="AE877">
        <v>198.4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0</v>
      </c>
      <c r="AP877">
        <v>0</v>
      </c>
      <c r="AQ877">
        <v>0</v>
      </c>
      <c r="AR877">
        <v>0</v>
      </c>
      <c r="AS877" t="s">
        <v>6</v>
      </c>
      <c r="AT877">
        <v>23.296703000000001</v>
      </c>
      <c r="AU877" t="s">
        <v>6</v>
      </c>
      <c r="AV877">
        <v>0</v>
      </c>
      <c r="AW877">
        <v>1</v>
      </c>
      <c r="AX877">
        <v>-1</v>
      </c>
      <c r="AY877">
        <v>0</v>
      </c>
      <c r="AZ877">
        <v>0</v>
      </c>
      <c r="BA877" t="s">
        <v>6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Y877*Source!I432</f>
        <v>10.599999865000001</v>
      </c>
      <c r="CY877">
        <f t="shared" si="126"/>
        <v>198.4</v>
      </c>
      <c r="CZ877">
        <f t="shared" si="127"/>
        <v>198.4</v>
      </c>
      <c r="DA877">
        <f t="shared" si="128"/>
        <v>1</v>
      </c>
      <c r="DB877">
        <f t="shared" si="129"/>
        <v>4622.07</v>
      </c>
      <c r="DC877">
        <f t="shared" si="130"/>
        <v>0</v>
      </c>
    </row>
    <row r="878" spans="1:107" x14ac:dyDescent="0.2">
      <c r="A878">
        <f>ROW(Source!A432)</f>
        <v>432</v>
      </c>
      <c r="B878">
        <v>16697018</v>
      </c>
      <c r="C878">
        <v>16698437</v>
      </c>
      <c r="D878">
        <v>15235391</v>
      </c>
      <c r="E878">
        <v>1</v>
      </c>
      <c r="F878">
        <v>1</v>
      </c>
      <c r="G878">
        <v>1</v>
      </c>
      <c r="H878">
        <v>3</v>
      </c>
      <c r="I878" t="s">
        <v>703</v>
      </c>
      <c r="J878" t="s">
        <v>705</v>
      </c>
      <c r="K878" t="s">
        <v>704</v>
      </c>
      <c r="L878">
        <v>1358</v>
      </c>
      <c r="N878">
        <v>1010</v>
      </c>
      <c r="O878" t="s">
        <v>598</v>
      </c>
      <c r="P878" t="s">
        <v>598</v>
      </c>
      <c r="Q878">
        <v>10</v>
      </c>
      <c r="W878">
        <v>0</v>
      </c>
      <c r="X878">
        <v>1947919515</v>
      </c>
      <c r="Y878">
        <v>6.593407</v>
      </c>
      <c r="AA878">
        <v>6.19</v>
      </c>
      <c r="AB878">
        <v>0</v>
      </c>
      <c r="AC878">
        <v>0</v>
      </c>
      <c r="AD878">
        <v>0</v>
      </c>
      <c r="AE878">
        <v>6.19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N878">
        <v>0</v>
      </c>
      <c r="AO878">
        <v>0</v>
      </c>
      <c r="AP878">
        <v>0</v>
      </c>
      <c r="AQ878">
        <v>0</v>
      </c>
      <c r="AR878">
        <v>0</v>
      </c>
      <c r="AS878" t="s">
        <v>6</v>
      </c>
      <c r="AT878">
        <v>6.593407</v>
      </c>
      <c r="AU878" t="s">
        <v>6</v>
      </c>
      <c r="AV878">
        <v>0</v>
      </c>
      <c r="AW878">
        <v>1</v>
      </c>
      <c r="AX878">
        <v>-1</v>
      </c>
      <c r="AY878">
        <v>0</v>
      </c>
      <c r="AZ878">
        <v>0</v>
      </c>
      <c r="BA878" t="s">
        <v>6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Y878*Source!I432</f>
        <v>3.0000001850000002</v>
      </c>
      <c r="CY878">
        <f t="shared" si="126"/>
        <v>6.19</v>
      </c>
      <c r="CZ878">
        <f t="shared" si="127"/>
        <v>6.19</v>
      </c>
      <c r="DA878">
        <f t="shared" si="128"/>
        <v>1</v>
      </c>
      <c r="DB878">
        <f t="shared" si="129"/>
        <v>40.81</v>
      </c>
      <c r="DC878">
        <f t="shared" si="130"/>
        <v>0</v>
      </c>
    </row>
    <row r="879" spans="1:107" x14ac:dyDescent="0.2">
      <c r="A879">
        <f>ROW(Source!A432)</f>
        <v>432</v>
      </c>
      <c r="B879">
        <v>16697018</v>
      </c>
      <c r="C879">
        <v>16698437</v>
      </c>
      <c r="D879">
        <v>15235523</v>
      </c>
      <c r="E879">
        <v>1</v>
      </c>
      <c r="F879">
        <v>1</v>
      </c>
      <c r="G879">
        <v>1</v>
      </c>
      <c r="H879">
        <v>3</v>
      </c>
      <c r="I879" t="s">
        <v>711</v>
      </c>
      <c r="J879" t="s">
        <v>713</v>
      </c>
      <c r="K879" t="s">
        <v>712</v>
      </c>
      <c r="L879">
        <v>1358</v>
      </c>
      <c r="N879">
        <v>1010</v>
      </c>
      <c r="O879" t="s">
        <v>598</v>
      </c>
      <c r="P879" t="s">
        <v>598</v>
      </c>
      <c r="Q879">
        <v>10</v>
      </c>
      <c r="W879">
        <v>0</v>
      </c>
      <c r="X879">
        <v>208015540</v>
      </c>
      <c r="Y879">
        <v>7.9120879999999998</v>
      </c>
      <c r="AA879">
        <v>7.11</v>
      </c>
      <c r="AB879">
        <v>0</v>
      </c>
      <c r="AC879">
        <v>0</v>
      </c>
      <c r="AD879">
        <v>0</v>
      </c>
      <c r="AE879">
        <v>7.11</v>
      </c>
      <c r="AF879">
        <v>0</v>
      </c>
      <c r="AG879">
        <v>0</v>
      </c>
      <c r="AH879">
        <v>0</v>
      </c>
      <c r="AI879">
        <v>1</v>
      </c>
      <c r="AJ879">
        <v>1</v>
      </c>
      <c r="AK879">
        <v>1</v>
      </c>
      <c r="AL879">
        <v>1</v>
      </c>
      <c r="AN879">
        <v>0</v>
      </c>
      <c r="AO879">
        <v>0</v>
      </c>
      <c r="AP879">
        <v>0</v>
      </c>
      <c r="AQ879">
        <v>0</v>
      </c>
      <c r="AR879">
        <v>0</v>
      </c>
      <c r="AS879" t="s">
        <v>6</v>
      </c>
      <c r="AT879">
        <v>7.9120879999999998</v>
      </c>
      <c r="AU879" t="s">
        <v>6</v>
      </c>
      <c r="AV879">
        <v>0</v>
      </c>
      <c r="AW879">
        <v>1</v>
      </c>
      <c r="AX879">
        <v>-1</v>
      </c>
      <c r="AY879">
        <v>0</v>
      </c>
      <c r="AZ879">
        <v>0</v>
      </c>
      <c r="BA879" t="s">
        <v>6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Y879*Source!I432</f>
        <v>3.6000000399999998</v>
      </c>
      <c r="CY879">
        <f t="shared" si="126"/>
        <v>7.11</v>
      </c>
      <c r="CZ879">
        <f t="shared" si="127"/>
        <v>7.11</v>
      </c>
      <c r="DA879">
        <f t="shared" si="128"/>
        <v>1</v>
      </c>
      <c r="DB879">
        <f t="shared" si="129"/>
        <v>56.25</v>
      </c>
      <c r="DC879">
        <f t="shared" si="130"/>
        <v>0</v>
      </c>
    </row>
    <row r="880" spans="1:107" x14ac:dyDescent="0.2">
      <c r="A880">
        <f>ROW(Source!A433)</f>
        <v>433</v>
      </c>
      <c r="B880">
        <v>16697019</v>
      </c>
      <c r="C880">
        <v>16698437</v>
      </c>
      <c r="D880">
        <v>15435721</v>
      </c>
      <c r="E880">
        <v>1</v>
      </c>
      <c r="F880">
        <v>1</v>
      </c>
      <c r="G880">
        <v>1</v>
      </c>
      <c r="H880">
        <v>1</v>
      </c>
      <c r="I880" t="s">
        <v>1162</v>
      </c>
      <c r="J880" t="s">
        <v>6</v>
      </c>
      <c r="K880" t="s">
        <v>1163</v>
      </c>
      <c r="L880">
        <v>1191</v>
      </c>
      <c r="N880">
        <v>1013</v>
      </c>
      <c r="O880" t="s">
        <v>1010</v>
      </c>
      <c r="P880" t="s">
        <v>1010</v>
      </c>
      <c r="Q880">
        <v>1</v>
      </c>
      <c r="W880">
        <v>0</v>
      </c>
      <c r="X880">
        <v>1983201532</v>
      </c>
      <c r="Y880">
        <v>111.49249999999999</v>
      </c>
      <c r="AA880">
        <v>0</v>
      </c>
      <c r="AB880">
        <v>0</v>
      </c>
      <c r="AC880">
        <v>0</v>
      </c>
      <c r="AD880">
        <v>62.39</v>
      </c>
      <c r="AE880">
        <v>0</v>
      </c>
      <c r="AF880">
        <v>0</v>
      </c>
      <c r="AG880">
        <v>0</v>
      </c>
      <c r="AH880">
        <v>9.51</v>
      </c>
      <c r="AI880">
        <v>1</v>
      </c>
      <c r="AJ880">
        <v>1</v>
      </c>
      <c r="AK880">
        <v>1</v>
      </c>
      <c r="AL880">
        <v>6.56</v>
      </c>
      <c r="AN880">
        <v>0</v>
      </c>
      <c r="AO880">
        <v>1</v>
      </c>
      <c r="AP880">
        <v>1</v>
      </c>
      <c r="AQ880">
        <v>0</v>
      </c>
      <c r="AR880">
        <v>0</v>
      </c>
      <c r="AS880" t="s">
        <v>6</v>
      </c>
      <c r="AT880">
        <v>96.95</v>
      </c>
      <c r="AU880" t="s">
        <v>39</v>
      </c>
      <c r="AV880">
        <v>1</v>
      </c>
      <c r="AW880">
        <v>2</v>
      </c>
      <c r="AX880">
        <v>16698457</v>
      </c>
      <c r="AY880">
        <v>1</v>
      </c>
      <c r="AZ880">
        <v>0</v>
      </c>
      <c r="BA880">
        <v>867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Y880*Source!I433</f>
        <v>50.729087499999999</v>
      </c>
      <c r="CY880">
        <f>AD880</f>
        <v>62.39</v>
      </c>
      <c r="CZ880">
        <f>AH880</f>
        <v>9.51</v>
      </c>
      <c r="DA880">
        <f>AL880</f>
        <v>6.56</v>
      </c>
      <c r="DB880">
        <f>ROUND((ROUND(AT880*CZ880,2)*1.15),2)</f>
        <v>1060.29</v>
      </c>
      <c r="DC880">
        <f>ROUND((ROUND(AT880*AG880,2)*1.15),2)</f>
        <v>0</v>
      </c>
    </row>
    <row r="881" spans="1:107" x14ac:dyDescent="0.2">
      <c r="A881">
        <f>ROW(Source!A433)</f>
        <v>433</v>
      </c>
      <c r="B881">
        <v>16697019</v>
      </c>
      <c r="C881">
        <v>16698437</v>
      </c>
      <c r="D881">
        <v>15430395</v>
      </c>
      <c r="E881">
        <v>1</v>
      </c>
      <c r="F881">
        <v>1</v>
      </c>
      <c r="G881">
        <v>1</v>
      </c>
      <c r="H881">
        <v>1</v>
      </c>
      <c r="I881" t="s">
        <v>1020</v>
      </c>
      <c r="J881" t="s">
        <v>6</v>
      </c>
      <c r="K881" t="s">
        <v>1021</v>
      </c>
      <c r="L881">
        <v>1191</v>
      </c>
      <c r="N881">
        <v>1013</v>
      </c>
      <c r="O881" t="s">
        <v>1010</v>
      </c>
      <c r="P881" t="s">
        <v>1010</v>
      </c>
      <c r="Q881">
        <v>1</v>
      </c>
      <c r="W881">
        <v>0</v>
      </c>
      <c r="X881">
        <v>-1417349443</v>
      </c>
      <c r="Y881">
        <v>0.01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1</v>
      </c>
      <c r="AJ881">
        <v>1</v>
      </c>
      <c r="AK881">
        <v>6.56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0.01</v>
      </c>
      <c r="AU881" t="s">
        <v>6</v>
      </c>
      <c r="AV881">
        <v>2</v>
      </c>
      <c r="AW881">
        <v>2</v>
      </c>
      <c r="AX881">
        <v>16698458</v>
      </c>
      <c r="AY881">
        <v>1</v>
      </c>
      <c r="AZ881">
        <v>2048</v>
      </c>
      <c r="BA881">
        <v>868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Y881*Source!I433</f>
        <v>4.5500000000000002E-3</v>
      </c>
      <c r="CY881">
        <f>AD881</f>
        <v>0</v>
      </c>
      <c r="CZ881">
        <f>AH881</f>
        <v>0</v>
      </c>
      <c r="DA881">
        <f>AL881</f>
        <v>1</v>
      </c>
      <c r="DB881">
        <f>ROUND(ROUND(AT881*CZ881,2),2)</f>
        <v>0</v>
      </c>
      <c r="DC881">
        <f>ROUND(ROUND(AT881*AG881,2),2)</f>
        <v>0</v>
      </c>
    </row>
    <row r="882" spans="1:107" x14ac:dyDescent="0.2">
      <c r="A882">
        <f>ROW(Source!A433)</f>
        <v>433</v>
      </c>
      <c r="B882">
        <v>16697019</v>
      </c>
      <c r="C882">
        <v>16698437</v>
      </c>
      <c r="D882">
        <v>15247576</v>
      </c>
      <c r="E882">
        <v>1</v>
      </c>
      <c r="F882">
        <v>1</v>
      </c>
      <c r="G882">
        <v>1</v>
      </c>
      <c r="H882">
        <v>2</v>
      </c>
      <c r="I882" t="s">
        <v>1150</v>
      </c>
      <c r="J882" t="s">
        <v>1151</v>
      </c>
      <c r="K882" t="s">
        <v>1152</v>
      </c>
      <c r="L882">
        <v>1368</v>
      </c>
      <c r="N882">
        <v>1011</v>
      </c>
      <c r="O882" t="s">
        <v>1014</v>
      </c>
      <c r="P882" t="s">
        <v>1014</v>
      </c>
      <c r="Q882">
        <v>1</v>
      </c>
      <c r="W882">
        <v>0</v>
      </c>
      <c r="X882">
        <v>257150282</v>
      </c>
      <c r="Y882">
        <v>3.7499999999999999E-3</v>
      </c>
      <c r="AA882">
        <v>0</v>
      </c>
      <c r="AB882">
        <v>547.29999999999995</v>
      </c>
      <c r="AC882">
        <v>13.5</v>
      </c>
      <c r="AD882">
        <v>0</v>
      </c>
      <c r="AE882">
        <v>0</v>
      </c>
      <c r="AF882">
        <v>83.43</v>
      </c>
      <c r="AG882">
        <v>13.5</v>
      </c>
      <c r="AH882">
        <v>0</v>
      </c>
      <c r="AI882">
        <v>1</v>
      </c>
      <c r="AJ882">
        <v>6.56</v>
      </c>
      <c r="AK882">
        <v>1</v>
      </c>
      <c r="AL882">
        <v>1</v>
      </c>
      <c r="AN882">
        <v>0</v>
      </c>
      <c r="AO882">
        <v>1</v>
      </c>
      <c r="AP882">
        <v>1</v>
      </c>
      <c r="AQ882">
        <v>0</v>
      </c>
      <c r="AR882">
        <v>0</v>
      </c>
      <c r="AS882" t="s">
        <v>6</v>
      </c>
      <c r="AT882">
        <v>3.0000000000000001E-3</v>
      </c>
      <c r="AU882" t="s">
        <v>38</v>
      </c>
      <c r="AV882">
        <v>0</v>
      </c>
      <c r="AW882">
        <v>2</v>
      </c>
      <c r="AX882">
        <v>16698459</v>
      </c>
      <c r="AY882">
        <v>1</v>
      </c>
      <c r="AZ882">
        <v>0</v>
      </c>
      <c r="BA882">
        <v>869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Y882*Source!I433</f>
        <v>1.7062500000000001E-3</v>
      </c>
      <c r="CY882">
        <f>AB882</f>
        <v>547.29999999999995</v>
      </c>
      <c r="CZ882">
        <f>AF882</f>
        <v>83.43</v>
      </c>
      <c r="DA882">
        <f>AJ882</f>
        <v>6.56</v>
      </c>
      <c r="DB882">
        <f>ROUND((ROUND(AT882*CZ882,2)*1.25),2)</f>
        <v>0.31</v>
      </c>
      <c r="DC882">
        <f>ROUND((ROUND(AT882*AG882,2)*1.25),2)</f>
        <v>0.05</v>
      </c>
    </row>
    <row r="883" spans="1:107" x14ac:dyDescent="0.2">
      <c r="A883">
        <f>ROW(Source!A433)</f>
        <v>433</v>
      </c>
      <c r="B883">
        <v>16697019</v>
      </c>
      <c r="C883">
        <v>16698437</v>
      </c>
      <c r="D883">
        <v>15247678</v>
      </c>
      <c r="E883">
        <v>1</v>
      </c>
      <c r="F883">
        <v>1</v>
      </c>
      <c r="G883">
        <v>1</v>
      </c>
      <c r="H883">
        <v>2</v>
      </c>
      <c r="I883" t="s">
        <v>1153</v>
      </c>
      <c r="J883" t="s">
        <v>1154</v>
      </c>
      <c r="K883" t="s">
        <v>1155</v>
      </c>
      <c r="L883">
        <v>1368</v>
      </c>
      <c r="N883">
        <v>1011</v>
      </c>
      <c r="O883" t="s">
        <v>1014</v>
      </c>
      <c r="P883" t="s">
        <v>1014</v>
      </c>
      <c r="Q883">
        <v>1</v>
      </c>
      <c r="W883">
        <v>0</v>
      </c>
      <c r="X883">
        <v>1330025190</v>
      </c>
      <c r="Y883">
        <v>5.0000000000000001E-3</v>
      </c>
      <c r="AA883">
        <v>0</v>
      </c>
      <c r="AB883">
        <v>577.35</v>
      </c>
      <c r="AC883">
        <v>11.6</v>
      </c>
      <c r="AD883">
        <v>0</v>
      </c>
      <c r="AE883">
        <v>0</v>
      </c>
      <c r="AF883">
        <v>88.01</v>
      </c>
      <c r="AG883">
        <v>11.6</v>
      </c>
      <c r="AH883">
        <v>0</v>
      </c>
      <c r="AI883">
        <v>1</v>
      </c>
      <c r="AJ883">
        <v>6.56</v>
      </c>
      <c r="AK883">
        <v>1</v>
      </c>
      <c r="AL883">
        <v>1</v>
      </c>
      <c r="AN883">
        <v>0</v>
      </c>
      <c r="AO883">
        <v>1</v>
      </c>
      <c r="AP883">
        <v>1</v>
      </c>
      <c r="AQ883">
        <v>0</v>
      </c>
      <c r="AR883">
        <v>0</v>
      </c>
      <c r="AS883" t="s">
        <v>6</v>
      </c>
      <c r="AT883">
        <v>4.0000000000000001E-3</v>
      </c>
      <c r="AU883" t="s">
        <v>38</v>
      </c>
      <c r="AV883">
        <v>0</v>
      </c>
      <c r="AW883">
        <v>2</v>
      </c>
      <c r="AX883">
        <v>16698460</v>
      </c>
      <c r="AY883">
        <v>1</v>
      </c>
      <c r="AZ883">
        <v>0</v>
      </c>
      <c r="BA883">
        <v>870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Y883*Source!I433</f>
        <v>2.2750000000000001E-3</v>
      </c>
      <c r="CY883">
        <f>AB883</f>
        <v>577.35</v>
      </c>
      <c r="CZ883">
        <f>AF883</f>
        <v>88.01</v>
      </c>
      <c r="DA883">
        <f>AJ883</f>
        <v>6.56</v>
      </c>
      <c r="DB883">
        <f>ROUND((ROUND(AT883*CZ883,2)*1.25),2)</f>
        <v>0.44</v>
      </c>
      <c r="DC883">
        <f>ROUND((ROUND(AT883*AG883,2)*1.25),2)</f>
        <v>0.06</v>
      </c>
    </row>
    <row r="884" spans="1:107" x14ac:dyDescent="0.2">
      <c r="A884">
        <f>ROW(Source!A433)</f>
        <v>433</v>
      </c>
      <c r="B884">
        <v>16697019</v>
      </c>
      <c r="C884">
        <v>16698437</v>
      </c>
      <c r="D884">
        <v>15248793</v>
      </c>
      <c r="E884">
        <v>1</v>
      </c>
      <c r="F884">
        <v>1</v>
      </c>
      <c r="G884">
        <v>1</v>
      </c>
      <c r="H884">
        <v>2</v>
      </c>
      <c r="I884" t="s">
        <v>1278</v>
      </c>
      <c r="J884" t="s">
        <v>1279</v>
      </c>
      <c r="K884" t="s">
        <v>1280</v>
      </c>
      <c r="L884">
        <v>1368</v>
      </c>
      <c r="N884">
        <v>1011</v>
      </c>
      <c r="O884" t="s">
        <v>1014</v>
      </c>
      <c r="P884" t="s">
        <v>1014</v>
      </c>
      <c r="Q884">
        <v>1</v>
      </c>
      <c r="W884">
        <v>0</v>
      </c>
      <c r="X884">
        <v>-1347092713</v>
      </c>
      <c r="Y884">
        <v>1.5874999999999999</v>
      </c>
      <c r="AA884">
        <v>0</v>
      </c>
      <c r="AB884">
        <v>194.64</v>
      </c>
      <c r="AC884">
        <v>0</v>
      </c>
      <c r="AD884">
        <v>0</v>
      </c>
      <c r="AE884">
        <v>0</v>
      </c>
      <c r="AF884">
        <v>29.67</v>
      </c>
      <c r="AG884">
        <v>0</v>
      </c>
      <c r="AH884">
        <v>0</v>
      </c>
      <c r="AI884">
        <v>1</v>
      </c>
      <c r="AJ884">
        <v>6.56</v>
      </c>
      <c r="AK884">
        <v>1</v>
      </c>
      <c r="AL884">
        <v>1</v>
      </c>
      <c r="AN884">
        <v>0</v>
      </c>
      <c r="AO884">
        <v>1</v>
      </c>
      <c r="AP884">
        <v>1</v>
      </c>
      <c r="AQ884">
        <v>0</v>
      </c>
      <c r="AR884">
        <v>0</v>
      </c>
      <c r="AS884" t="s">
        <v>6</v>
      </c>
      <c r="AT884">
        <v>1.27</v>
      </c>
      <c r="AU884" t="s">
        <v>38</v>
      </c>
      <c r="AV884">
        <v>0</v>
      </c>
      <c r="AW884">
        <v>2</v>
      </c>
      <c r="AX884">
        <v>16698461</v>
      </c>
      <c r="AY884">
        <v>1</v>
      </c>
      <c r="AZ884">
        <v>0</v>
      </c>
      <c r="BA884">
        <v>871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Y884*Source!I433</f>
        <v>0.72231250000000002</v>
      </c>
      <c r="CY884">
        <f>AB884</f>
        <v>194.64</v>
      </c>
      <c r="CZ884">
        <f>AF884</f>
        <v>29.67</v>
      </c>
      <c r="DA884">
        <f>AJ884</f>
        <v>6.56</v>
      </c>
      <c r="DB884">
        <f>ROUND((ROUND(AT884*CZ884,2)*1.25),2)</f>
        <v>47.1</v>
      </c>
      <c r="DC884">
        <f>ROUND((ROUND(AT884*AG884,2)*1.25),2)</f>
        <v>0</v>
      </c>
    </row>
    <row r="885" spans="1:107" x14ac:dyDescent="0.2">
      <c r="A885">
        <f>ROW(Source!A433)</f>
        <v>433</v>
      </c>
      <c r="B885">
        <v>16697019</v>
      </c>
      <c r="C885">
        <v>16698437</v>
      </c>
      <c r="D885">
        <v>15249310</v>
      </c>
      <c r="E885">
        <v>1</v>
      </c>
      <c r="F885">
        <v>1</v>
      </c>
      <c r="G885">
        <v>1</v>
      </c>
      <c r="H885">
        <v>2</v>
      </c>
      <c r="I885" t="s">
        <v>1281</v>
      </c>
      <c r="J885" t="s">
        <v>1282</v>
      </c>
      <c r="K885" t="s">
        <v>1283</v>
      </c>
      <c r="L885">
        <v>1368</v>
      </c>
      <c r="N885">
        <v>1011</v>
      </c>
      <c r="O885" t="s">
        <v>1014</v>
      </c>
      <c r="P885" t="s">
        <v>1014</v>
      </c>
      <c r="Q885">
        <v>1</v>
      </c>
      <c r="W885">
        <v>0</v>
      </c>
      <c r="X885">
        <v>1489131384</v>
      </c>
      <c r="Y885">
        <v>20.474999999999998</v>
      </c>
      <c r="AA885">
        <v>0</v>
      </c>
      <c r="AB885">
        <v>172.2</v>
      </c>
      <c r="AC885">
        <v>0</v>
      </c>
      <c r="AD885">
        <v>0</v>
      </c>
      <c r="AE885">
        <v>0</v>
      </c>
      <c r="AF885">
        <v>26.25</v>
      </c>
      <c r="AG885">
        <v>0</v>
      </c>
      <c r="AH885">
        <v>0</v>
      </c>
      <c r="AI885">
        <v>1</v>
      </c>
      <c r="AJ885">
        <v>6.56</v>
      </c>
      <c r="AK885">
        <v>1</v>
      </c>
      <c r="AL885">
        <v>1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6</v>
      </c>
      <c r="AT885">
        <v>16.38</v>
      </c>
      <c r="AU885" t="s">
        <v>38</v>
      </c>
      <c r="AV885">
        <v>0</v>
      </c>
      <c r="AW885">
        <v>2</v>
      </c>
      <c r="AX885">
        <v>16698462</v>
      </c>
      <c r="AY885">
        <v>1</v>
      </c>
      <c r="AZ885">
        <v>0</v>
      </c>
      <c r="BA885">
        <v>872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Y885*Source!I433</f>
        <v>9.3161249999999995</v>
      </c>
      <c r="CY885">
        <f>AB885</f>
        <v>172.2</v>
      </c>
      <c r="CZ885">
        <f>AF885</f>
        <v>26.25</v>
      </c>
      <c r="DA885">
        <f>AJ885</f>
        <v>6.56</v>
      </c>
      <c r="DB885">
        <f>ROUND((ROUND(AT885*CZ885,2)*1.25),2)</f>
        <v>537.48</v>
      </c>
      <c r="DC885">
        <f>ROUND((ROUND(AT885*AG885,2)*1.25),2)</f>
        <v>0</v>
      </c>
    </row>
    <row r="886" spans="1:107" x14ac:dyDescent="0.2">
      <c r="A886">
        <f>ROW(Source!A433)</f>
        <v>433</v>
      </c>
      <c r="B886">
        <v>16697019</v>
      </c>
      <c r="C886">
        <v>16698437</v>
      </c>
      <c r="D886">
        <v>15167286</v>
      </c>
      <c r="E886">
        <v>1</v>
      </c>
      <c r="F886">
        <v>1</v>
      </c>
      <c r="G886">
        <v>1</v>
      </c>
      <c r="H886">
        <v>3</v>
      </c>
      <c r="I886" t="s">
        <v>1116</v>
      </c>
      <c r="J886" t="s">
        <v>1117</v>
      </c>
      <c r="K886" t="s">
        <v>1118</v>
      </c>
      <c r="L886">
        <v>1339</v>
      </c>
      <c r="N886">
        <v>1007</v>
      </c>
      <c r="O886" t="s">
        <v>249</v>
      </c>
      <c r="P886" t="s">
        <v>249</v>
      </c>
      <c r="Q886">
        <v>1</v>
      </c>
      <c r="W886">
        <v>0</v>
      </c>
      <c r="X886">
        <v>-1660354250</v>
      </c>
      <c r="Y886">
        <v>0.14399999999999999</v>
      </c>
      <c r="AA886">
        <v>16.010000000000002</v>
      </c>
      <c r="AB886">
        <v>0</v>
      </c>
      <c r="AC886">
        <v>0</v>
      </c>
      <c r="AD886">
        <v>0</v>
      </c>
      <c r="AE886">
        <v>2.44</v>
      </c>
      <c r="AF886">
        <v>0</v>
      </c>
      <c r="AG886">
        <v>0</v>
      </c>
      <c r="AH886">
        <v>0</v>
      </c>
      <c r="AI886">
        <v>6.56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6</v>
      </c>
      <c r="AT886">
        <v>0.14399999999999999</v>
      </c>
      <c r="AU886" t="s">
        <v>6</v>
      </c>
      <c r="AV886">
        <v>0</v>
      </c>
      <c r="AW886">
        <v>2</v>
      </c>
      <c r="AX886">
        <v>16698463</v>
      </c>
      <c r="AY886">
        <v>1</v>
      </c>
      <c r="AZ886">
        <v>0</v>
      </c>
      <c r="BA886">
        <v>873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Y886*Source!I433</f>
        <v>6.5519999999999995E-2</v>
      </c>
      <c r="CY886">
        <f t="shared" ref="CY886:CY898" si="131">AA886</f>
        <v>16.010000000000002</v>
      </c>
      <c r="CZ886">
        <f t="shared" ref="CZ886:CZ898" si="132">AE886</f>
        <v>2.44</v>
      </c>
      <c r="DA886">
        <f t="shared" ref="DA886:DA898" si="133">AI886</f>
        <v>6.56</v>
      </c>
      <c r="DB886">
        <f t="shared" ref="DB886:DB898" si="134">ROUND(ROUND(AT886*CZ886,2),2)</f>
        <v>0.35</v>
      </c>
      <c r="DC886">
        <f t="shared" ref="DC886:DC898" si="135">ROUND(ROUND(AT886*AG886,2),2)</f>
        <v>0</v>
      </c>
    </row>
    <row r="887" spans="1:107" x14ac:dyDescent="0.2">
      <c r="A887">
        <f>ROW(Source!A433)</f>
        <v>433</v>
      </c>
      <c r="B887">
        <v>16697019</v>
      </c>
      <c r="C887">
        <v>16698437</v>
      </c>
      <c r="D887">
        <v>15169957</v>
      </c>
      <c r="E887">
        <v>1</v>
      </c>
      <c r="F887">
        <v>1</v>
      </c>
      <c r="G887">
        <v>1</v>
      </c>
      <c r="H887">
        <v>3</v>
      </c>
      <c r="I887" t="s">
        <v>1284</v>
      </c>
      <c r="J887" t="s">
        <v>1285</v>
      </c>
      <c r="K887" t="s">
        <v>1286</v>
      </c>
      <c r="L887">
        <v>1348</v>
      </c>
      <c r="N887">
        <v>1009</v>
      </c>
      <c r="O887" t="s">
        <v>26</v>
      </c>
      <c r="P887" t="s">
        <v>26</v>
      </c>
      <c r="Q887">
        <v>1000</v>
      </c>
      <c r="W887">
        <v>0</v>
      </c>
      <c r="X887">
        <v>-172112227</v>
      </c>
      <c r="Y887">
        <v>8.9999999999999998E-4</v>
      </c>
      <c r="AA887">
        <v>86505.01</v>
      </c>
      <c r="AB887">
        <v>0</v>
      </c>
      <c r="AC887">
        <v>0</v>
      </c>
      <c r="AD887">
        <v>0</v>
      </c>
      <c r="AE887">
        <v>13186.74</v>
      </c>
      <c r="AF887">
        <v>0</v>
      </c>
      <c r="AG887">
        <v>0</v>
      </c>
      <c r="AH887">
        <v>0</v>
      </c>
      <c r="AI887">
        <v>6.56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6</v>
      </c>
      <c r="AT887">
        <v>8.9999999999999998E-4</v>
      </c>
      <c r="AU887" t="s">
        <v>6</v>
      </c>
      <c r="AV887">
        <v>0</v>
      </c>
      <c r="AW887">
        <v>2</v>
      </c>
      <c r="AX887">
        <v>16698464</v>
      </c>
      <c r="AY887">
        <v>1</v>
      </c>
      <c r="AZ887">
        <v>0</v>
      </c>
      <c r="BA887">
        <v>874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Y887*Source!I433</f>
        <v>4.0949999999999998E-4</v>
      </c>
      <c r="CY887">
        <f t="shared" si="131"/>
        <v>86505.01</v>
      </c>
      <c r="CZ887">
        <f t="shared" si="132"/>
        <v>13186.74</v>
      </c>
      <c r="DA887">
        <f t="shared" si="133"/>
        <v>6.56</v>
      </c>
      <c r="DB887">
        <f t="shared" si="134"/>
        <v>11.87</v>
      </c>
      <c r="DC887">
        <f t="shared" si="135"/>
        <v>0</v>
      </c>
    </row>
    <row r="888" spans="1:107" x14ac:dyDescent="0.2">
      <c r="A888">
        <f>ROW(Source!A433)</f>
        <v>433</v>
      </c>
      <c r="B888">
        <v>16697019</v>
      </c>
      <c r="C888">
        <v>16698437</v>
      </c>
      <c r="D888">
        <v>15170076</v>
      </c>
      <c r="E888">
        <v>1</v>
      </c>
      <c r="F888">
        <v>1</v>
      </c>
      <c r="G888">
        <v>1</v>
      </c>
      <c r="H888">
        <v>3</v>
      </c>
      <c r="I888" t="s">
        <v>1287</v>
      </c>
      <c r="J888" t="s">
        <v>1288</v>
      </c>
      <c r="K888" t="s">
        <v>1289</v>
      </c>
      <c r="L888">
        <v>1356</v>
      </c>
      <c r="N888">
        <v>1010</v>
      </c>
      <c r="O888" t="s">
        <v>268</v>
      </c>
      <c r="P888" t="s">
        <v>268</v>
      </c>
      <c r="Q888">
        <v>1000</v>
      </c>
      <c r="W888">
        <v>0</v>
      </c>
      <c r="X888">
        <v>1975348994</v>
      </c>
      <c r="Y888">
        <v>0.14299999999999999</v>
      </c>
      <c r="AA888">
        <v>1180.8</v>
      </c>
      <c r="AB888">
        <v>0</v>
      </c>
      <c r="AC888">
        <v>0</v>
      </c>
      <c r="AD888">
        <v>0</v>
      </c>
      <c r="AE888">
        <v>180</v>
      </c>
      <c r="AF888">
        <v>0</v>
      </c>
      <c r="AG888">
        <v>0</v>
      </c>
      <c r="AH888">
        <v>0</v>
      </c>
      <c r="AI888">
        <v>6.56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6</v>
      </c>
      <c r="AT888">
        <v>0.14299999999999999</v>
      </c>
      <c r="AU888" t="s">
        <v>6</v>
      </c>
      <c r="AV888">
        <v>0</v>
      </c>
      <c r="AW888">
        <v>2</v>
      </c>
      <c r="AX888">
        <v>16698465</v>
      </c>
      <c r="AY888">
        <v>1</v>
      </c>
      <c r="AZ888">
        <v>0</v>
      </c>
      <c r="BA888">
        <v>875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Y888*Source!I433</f>
        <v>6.5064999999999998E-2</v>
      </c>
      <c r="CY888">
        <f t="shared" si="131"/>
        <v>1180.8</v>
      </c>
      <c r="CZ888">
        <f t="shared" si="132"/>
        <v>180</v>
      </c>
      <c r="DA888">
        <f t="shared" si="133"/>
        <v>6.56</v>
      </c>
      <c r="DB888">
        <f t="shared" si="134"/>
        <v>25.74</v>
      </c>
      <c r="DC888">
        <f t="shared" si="135"/>
        <v>0</v>
      </c>
    </row>
    <row r="889" spans="1:107" x14ac:dyDescent="0.2">
      <c r="A889">
        <f>ROW(Source!A433)</f>
        <v>433</v>
      </c>
      <c r="B889">
        <v>16697019</v>
      </c>
      <c r="C889">
        <v>16698437</v>
      </c>
      <c r="D889">
        <v>15172018</v>
      </c>
      <c r="E889">
        <v>1</v>
      </c>
      <c r="F889">
        <v>1</v>
      </c>
      <c r="G889">
        <v>1</v>
      </c>
      <c r="H889">
        <v>3</v>
      </c>
      <c r="I889" t="s">
        <v>1248</v>
      </c>
      <c r="J889" t="s">
        <v>1249</v>
      </c>
      <c r="K889" t="s">
        <v>1250</v>
      </c>
      <c r="L889">
        <v>1346</v>
      </c>
      <c r="N889">
        <v>1009</v>
      </c>
      <c r="O889" t="s">
        <v>279</v>
      </c>
      <c r="P889" t="s">
        <v>279</v>
      </c>
      <c r="Q889">
        <v>1</v>
      </c>
      <c r="W889">
        <v>0</v>
      </c>
      <c r="X889">
        <v>450790165</v>
      </c>
      <c r="Y889">
        <v>1.6000000000000001E-3</v>
      </c>
      <c r="AA889">
        <v>14.1</v>
      </c>
      <c r="AB889">
        <v>0</v>
      </c>
      <c r="AC889">
        <v>0</v>
      </c>
      <c r="AD889">
        <v>0</v>
      </c>
      <c r="AE889">
        <v>2.15</v>
      </c>
      <c r="AF889">
        <v>0</v>
      </c>
      <c r="AG889">
        <v>0</v>
      </c>
      <c r="AH889">
        <v>0</v>
      </c>
      <c r="AI889">
        <v>6.56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1.6000000000000001E-3</v>
      </c>
      <c r="AU889" t="s">
        <v>6</v>
      </c>
      <c r="AV889">
        <v>0</v>
      </c>
      <c r="AW889">
        <v>2</v>
      </c>
      <c r="AX889">
        <v>16698466</v>
      </c>
      <c r="AY889">
        <v>1</v>
      </c>
      <c r="AZ889">
        <v>0</v>
      </c>
      <c r="BA889">
        <v>876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Y889*Source!I433</f>
        <v>7.2800000000000002E-4</v>
      </c>
      <c r="CY889">
        <f t="shared" si="131"/>
        <v>14.1</v>
      </c>
      <c r="CZ889">
        <f t="shared" si="132"/>
        <v>2.15</v>
      </c>
      <c r="DA889">
        <f t="shared" si="133"/>
        <v>6.56</v>
      </c>
      <c r="DB889">
        <f t="shared" si="134"/>
        <v>0</v>
      </c>
      <c r="DC889">
        <f t="shared" si="135"/>
        <v>0</v>
      </c>
    </row>
    <row r="890" spans="1:107" x14ac:dyDescent="0.2">
      <c r="A890">
        <f>ROW(Source!A433)</f>
        <v>433</v>
      </c>
      <c r="B890">
        <v>16697019</v>
      </c>
      <c r="C890">
        <v>16698437</v>
      </c>
      <c r="D890">
        <v>15210569</v>
      </c>
      <c r="E890">
        <v>1</v>
      </c>
      <c r="F890">
        <v>1</v>
      </c>
      <c r="G890">
        <v>1</v>
      </c>
      <c r="H890">
        <v>3</v>
      </c>
      <c r="I890" t="s">
        <v>691</v>
      </c>
      <c r="J890" t="s">
        <v>693</v>
      </c>
      <c r="K890" t="s">
        <v>692</v>
      </c>
      <c r="L890">
        <v>1354</v>
      </c>
      <c r="N890">
        <v>1010</v>
      </c>
      <c r="O890" t="s">
        <v>440</v>
      </c>
      <c r="P890" t="s">
        <v>440</v>
      </c>
      <c r="Q890">
        <v>1</v>
      </c>
      <c r="W890">
        <v>0</v>
      </c>
      <c r="X890">
        <v>177461773</v>
      </c>
      <c r="Y890">
        <v>79.120879000000002</v>
      </c>
      <c r="AA890">
        <v>301.89</v>
      </c>
      <c r="AB890">
        <v>0</v>
      </c>
      <c r="AC890">
        <v>0</v>
      </c>
      <c r="AD890">
        <v>0</v>
      </c>
      <c r="AE890">
        <v>46.02</v>
      </c>
      <c r="AF890">
        <v>0</v>
      </c>
      <c r="AG890">
        <v>0</v>
      </c>
      <c r="AH890">
        <v>0</v>
      </c>
      <c r="AI890">
        <v>6.56</v>
      </c>
      <c r="AJ890">
        <v>1</v>
      </c>
      <c r="AK890">
        <v>1</v>
      </c>
      <c r="AL890">
        <v>1</v>
      </c>
      <c r="AN890">
        <v>0</v>
      </c>
      <c r="AO890">
        <v>0</v>
      </c>
      <c r="AP890">
        <v>0</v>
      </c>
      <c r="AQ890">
        <v>0</v>
      </c>
      <c r="AR890">
        <v>0</v>
      </c>
      <c r="AS890" t="s">
        <v>6</v>
      </c>
      <c r="AT890">
        <v>79.120879000000002</v>
      </c>
      <c r="AU890" t="s">
        <v>6</v>
      </c>
      <c r="AV890">
        <v>0</v>
      </c>
      <c r="AW890">
        <v>1</v>
      </c>
      <c r="AX890">
        <v>-1</v>
      </c>
      <c r="AY890">
        <v>0</v>
      </c>
      <c r="AZ890">
        <v>0</v>
      </c>
      <c r="BA890" t="s">
        <v>6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Y890*Source!I433</f>
        <v>35.999999944999999</v>
      </c>
      <c r="CY890">
        <f t="shared" si="131"/>
        <v>301.89</v>
      </c>
      <c r="CZ890">
        <f t="shared" si="132"/>
        <v>46.02</v>
      </c>
      <c r="DA890">
        <f t="shared" si="133"/>
        <v>6.56</v>
      </c>
      <c r="DB890">
        <f t="shared" si="134"/>
        <v>3641.14</v>
      </c>
      <c r="DC890">
        <f t="shared" si="135"/>
        <v>0</v>
      </c>
    </row>
    <row r="891" spans="1:107" x14ac:dyDescent="0.2">
      <c r="A891">
        <f>ROW(Source!A433)</f>
        <v>433</v>
      </c>
      <c r="B891">
        <v>16697019</v>
      </c>
      <c r="C891">
        <v>16698437</v>
      </c>
      <c r="D891">
        <v>15210570</v>
      </c>
      <c r="E891">
        <v>1</v>
      </c>
      <c r="F891">
        <v>1</v>
      </c>
      <c r="G891">
        <v>1</v>
      </c>
      <c r="H891">
        <v>3</v>
      </c>
      <c r="I891" t="s">
        <v>695</v>
      </c>
      <c r="J891" t="s">
        <v>697</v>
      </c>
      <c r="K891" t="s">
        <v>696</v>
      </c>
      <c r="L891">
        <v>1354</v>
      </c>
      <c r="N891">
        <v>1010</v>
      </c>
      <c r="O891" t="s">
        <v>440</v>
      </c>
      <c r="P891" t="s">
        <v>440</v>
      </c>
      <c r="Q891">
        <v>1</v>
      </c>
      <c r="W891">
        <v>0</v>
      </c>
      <c r="X891">
        <v>242382096</v>
      </c>
      <c r="Y891">
        <v>76.923077000000006</v>
      </c>
      <c r="AA891">
        <v>342.76</v>
      </c>
      <c r="AB891">
        <v>0</v>
      </c>
      <c r="AC891">
        <v>0</v>
      </c>
      <c r="AD891">
        <v>0</v>
      </c>
      <c r="AE891">
        <v>52.25</v>
      </c>
      <c r="AF891">
        <v>0</v>
      </c>
      <c r="AG891">
        <v>0</v>
      </c>
      <c r="AH891">
        <v>0</v>
      </c>
      <c r="AI891">
        <v>6.56</v>
      </c>
      <c r="AJ891">
        <v>1</v>
      </c>
      <c r="AK891">
        <v>1</v>
      </c>
      <c r="AL891">
        <v>1</v>
      </c>
      <c r="AN891">
        <v>0</v>
      </c>
      <c r="AO891">
        <v>0</v>
      </c>
      <c r="AP891">
        <v>0</v>
      </c>
      <c r="AQ891">
        <v>0</v>
      </c>
      <c r="AR891">
        <v>0</v>
      </c>
      <c r="AS891" t="s">
        <v>6</v>
      </c>
      <c r="AT891">
        <v>76.923077000000006</v>
      </c>
      <c r="AU891" t="s">
        <v>6</v>
      </c>
      <c r="AV891">
        <v>0</v>
      </c>
      <c r="AW891">
        <v>1</v>
      </c>
      <c r="AX891">
        <v>-1</v>
      </c>
      <c r="AY891">
        <v>0</v>
      </c>
      <c r="AZ891">
        <v>0</v>
      </c>
      <c r="BA891" t="s">
        <v>6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Y891*Source!I433</f>
        <v>35.000000035000006</v>
      </c>
      <c r="CY891">
        <f t="shared" si="131"/>
        <v>342.76</v>
      </c>
      <c r="CZ891">
        <f t="shared" si="132"/>
        <v>52.25</v>
      </c>
      <c r="DA891">
        <f t="shared" si="133"/>
        <v>6.56</v>
      </c>
      <c r="DB891">
        <f t="shared" si="134"/>
        <v>4019.23</v>
      </c>
      <c r="DC891">
        <f t="shared" si="135"/>
        <v>0</v>
      </c>
    </row>
    <row r="892" spans="1:107" x14ac:dyDescent="0.2">
      <c r="A892">
        <f>ROW(Source!A433)</f>
        <v>433</v>
      </c>
      <c r="B892">
        <v>16697019</v>
      </c>
      <c r="C892">
        <v>16698437</v>
      </c>
      <c r="D892">
        <v>15212874</v>
      </c>
      <c r="E892">
        <v>1</v>
      </c>
      <c r="F892">
        <v>1</v>
      </c>
      <c r="G892">
        <v>1</v>
      </c>
      <c r="H892">
        <v>3</v>
      </c>
      <c r="I892" t="s">
        <v>715</v>
      </c>
      <c r="J892" t="s">
        <v>717</v>
      </c>
      <c r="K892" t="s">
        <v>716</v>
      </c>
      <c r="L892">
        <v>1354</v>
      </c>
      <c r="N892">
        <v>1010</v>
      </c>
      <c r="O892" t="s">
        <v>440</v>
      </c>
      <c r="P892" t="s">
        <v>440</v>
      </c>
      <c r="Q892">
        <v>1</v>
      </c>
      <c r="W892">
        <v>0</v>
      </c>
      <c r="X892">
        <v>-2055173429</v>
      </c>
      <c r="Y892">
        <v>32.967033000000001</v>
      </c>
      <c r="AA892">
        <v>153.69999999999999</v>
      </c>
      <c r="AB892">
        <v>0</v>
      </c>
      <c r="AC892">
        <v>0</v>
      </c>
      <c r="AD892">
        <v>0</v>
      </c>
      <c r="AE892">
        <v>23.43</v>
      </c>
      <c r="AF892">
        <v>0</v>
      </c>
      <c r="AG892">
        <v>0</v>
      </c>
      <c r="AH892">
        <v>0</v>
      </c>
      <c r="AI892">
        <v>6.56</v>
      </c>
      <c r="AJ892">
        <v>1</v>
      </c>
      <c r="AK892">
        <v>1</v>
      </c>
      <c r="AL892">
        <v>1</v>
      </c>
      <c r="AN892">
        <v>0</v>
      </c>
      <c r="AO892">
        <v>0</v>
      </c>
      <c r="AP892">
        <v>0</v>
      </c>
      <c r="AQ892">
        <v>0</v>
      </c>
      <c r="AR892">
        <v>0</v>
      </c>
      <c r="AS892" t="s">
        <v>6</v>
      </c>
      <c r="AT892">
        <v>32.967033000000001</v>
      </c>
      <c r="AU892" t="s">
        <v>6</v>
      </c>
      <c r="AV892">
        <v>0</v>
      </c>
      <c r="AW892">
        <v>1</v>
      </c>
      <c r="AX892">
        <v>-1</v>
      </c>
      <c r="AY892">
        <v>0</v>
      </c>
      <c r="AZ892">
        <v>0</v>
      </c>
      <c r="BA892" t="s">
        <v>6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Y892*Source!I433</f>
        <v>15.000000015000001</v>
      </c>
      <c r="CY892">
        <f t="shared" si="131"/>
        <v>153.69999999999999</v>
      </c>
      <c r="CZ892">
        <f t="shared" si="132"/>
        <v>23.43</v>
      </c>
      <c r="DA892">
        <f t="shared" si="133"/>
        <v>6.56</v>
      </c>
      <c r="DB892">
        <f t="shared" si="134"/>
        <v>772.42</v>
      </c>
      <c r="DC892">
        <f t="shared" si="135"/>
        <v>0</v>
      </c>
    </row>
    <row r="893" spans="1:107" x14ac:dyDescent="0.2">
      <c r="A893">
        <f>ROW(Source!A433)</f>
        <v>433</v>
      </c>
      <c r="B893">
        <v>16697019</v>
      </c>
      <c r="C893">
        <v>16698437</v>
      </c>
      <c r="D893">
        <v>15229325</v>
      </c>
      <c r="E893">
        <v>1</v>
      </c>
      <c r="F893">
        <v>1</v>
      </c>
      <c r="G893">
        <v>1</v>
      </c>
      <c r="H893">
        <v>3</v>
      </c>
      <c r="I893" t="s">
        <v>719</v>
      </c>
      <c r="J893" t="s">
        <v>721</v>
      </c>
      <c r="K893" t="s">
        <v>720</v>
      </c>
      <c r="L893">
        <v>1358</v>
      </c>
      <c r="N893">
        <v>1010</v>
      </c>
      <c r="O893" t="s">
        <v>598</v>
      </c>
      <c r="P893" t="s">
        <v>598</v>
      </c>
      <c r="Q893">
        <v>10</v>
      </c>
      <c r="W893">
        <v>0</v>
      </c>
      <c r="X893">
        <v>-559133051</v>
      </c>
      <c r="Y893">
        <v>0.21978</v>
      </c>
      <c r="AA893">
        <v>2007.43</v>
      </c>
      <c r="AB893">
        <v>0</v>
      </c>
      <c r="AC893">
        <v>0</v>
      </c>
      <c r="AD893">
        <v>0</v>
      </c>
      <c r="AE893">
        <v>306.01</v>
      </c>
      <c r="AF893">
        <v>0</v>
      </c>
      <c r="AG893">
        <v>0</v>
      </c>
      <c r="AH893">
        <v>0</v>
      </c>
      <c r="AI893">
        <v>6.56</v>
      </c>
      <c r="AJ893">
        <v>1</v>
      </c>
      <c r="AK893">
        <v>1</v>
      </c>
      <c r="AL893">
        <v>1</v>
      </c>
      <c r="AN893">
        <v>0</v>
      </c>
      <c r="AO893">
        <v>0</v>
      </c>
      <c r="AP893">
        <v>0</v>
      </c>
      <c r="AQ893">
        <v>0</v>
      </c>
      <c r="AR893">
        <v>0</v>
      </c>
      <c r="AS893" t="s">
        <v>6</v>
      </c>
      <c r="AT893">
        <v>0.21978</v>
      </c>
      <c r="AU893" t="s">
        <v>6</v>
      </c>
      <c r="AV893">
        <v>0</v>
      </c>
      <c r="AW893">
        <v>1</v>
      </c>
      <c r="AX893">
        <v>-1</v>
      </c>
      <c r="AY893">
        <v>0</v>
      </c>
      <c r="AZ893">
        <v>0</v>
      </c>
      <c r="BA893" t="s">
        <v>6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Y893*Source!I433</f>
        <v>9.9999900000000003E-2</v>
      </c>
      <c r="CY893">
        <f t="shared" si="131"/>
        <v>2007.43</v>
      </c>
      <c r="CZ893">
        <f t="shared" si="132"/>
        <v>306.01</v>
      </c>
      <c r="DA893">
        <f t="shared" si="133"/>
        <v>6.56</v>
      </c>
      <c r="DB893">
        <f t="shared" si="134"/>
        <v>67.25</v>
      </c>
      <c r="DC893">
        <f t="shared" si="135"/>
        <v>0</v>
      </c>
    </row>
    <row r="894" spans="1:107" x14ac:dyDescent="0.2">
      <c r="A894">
        <f>ROW(Source!A433)</f>
        <v>433</v>
      </c>
      <c r="B894">
        <v>16697019</v>
      </c>
      <c r="C894">
        <v>16698437</v>
      </c>
      <c r="D894">
        <v>15232882</v>
      </c>
      <c r="E894">
        <v>1</v>
      </c>
      <c r="F894">
        <v>1</v>
      </c>
      <c r="G894">
        <v>1</v>
      </c>
      <c r="H894">
        <v>3</v>
      </c>
      <c r="I894" t="s">
        <v>699</v>
      </c>
      <c r="J894" t="s">
        <v>701</v>
      </c>
      <c r="K894" t="s">
        <v>700</v>
      </c>
      <c r="L894">
        <v>1354</v>
      </c>
      <c r="N894">
        <v>1010</v>
      </c>
      <c r="O894" t="s">
        <v>440</v>
      </c>
      <c r="P894" t="s">
        <v>440</v>
      </c>
      <c r="Q894">
        <v>1</v>
      </c>
      <c r="W894">
        <v>0</v>
      </c>
      <c r="X894">
        <v>-697268462</v>
      </c>
      <c r="Y894">
        <v>143</v>
      </c>
      <c r="AA894">
        <v>53.07</v>
      </c>
      <c r="AB894">
        <v>0</v>
      </c>
      <c r="AC894">
        <v>0</v>
      </c>
      <c r="AD894">
        <v>0</v>
      </c>
      <c r="AE894">
        <v>8.09</v>
      </c>
      <c r="AF894">
        <v>0</v>
      </c>
      <c r="AG894">
        <v>0</v>
      </c>
      <c r="AH894">
        <v>0</v>
      </c>
      <c r="AI894">
        <v>6.56</v>
      </c>
      <c r="AJ894">
        <v>1</v>
      </c>
      <c r="AK894">
        <v>1</v>
      </c>
      <c r="AL894">
        <v>1</v>
      </c>
      <c r="AN894">
        <v>0</v>
      </c>
      <c r="AO894">
        <v>0</v>
      </c>
      <c r="AP894">
        <v>0</v>
      </c>
      <c r="AQ894">
        <v>0</v>
      </c>
      <c r="AR894">
        <v>0</v>
      </c>
      <c r="AS894" t="s">
        <v>6</v>
      </c>
      <c r="AT894">
        <v>143</v>
      </c>
      <c r="AU894" t="s">
        <v>6</v>
      </c>
      <c r="AV894">
        <v>0</v>
      </c>
      <c r="AW894">
        <v>1</v>
      </c>
      <c r="AX894">
        <v>-1</v>
      </c>
      <c r="AY894">
        <v>0</v>
      </c>
      <c r="AZ894">
        <v>0</v>
      </c>
      <c r="BA894" t="s">
        <v>6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Y894*Source!I433</f>
        <v>65.064999999999998</v>
      </c>
      <c r="CY894">
        <f t="shared" si="131"/>
        <v>53.07</v>
      </c>
      <c r="CZ894">
        <f t="shared" si="132"/>
        <v>8.09</v>
      </c>
      <c r="DA894">
        <f t="shared" si="133"/>
        <v>6.56</v>
      </c>
      <c r="DB894">
        <f t="shared" si="134"/>
        <v>1156.8699999999999</v>
      </c>
      <c r="DC894">
        <f t="shared" si="135"/>
        <v>0</v>
      </c>
    </row>
    <row r="895" spans="1:107" x14ac:dyDescent="0.2">
      <c r="A895">
        <f>ROW(Source!A433)</f>
        <v>433</v>
      </c>
      <c r="B895">
        <v>16697019</v>
      </c>
      <c r="C895">
        <v>16698437</v>
      </c>
      <c r="D895">
        <v>15233494</v>
      </c>
      <c r="E895">
        <v>1</v>
      </c>
      <c r="F895">
        <v>1</v>
      </c>
      <c r="G895">
        <v>1</v>
      </c>
      <c r="H895">
        <v>3</v>
      </c>
      <c r="I895" t="s">
        <v>707</v>
      </c>
      <c r="J895" t="s">
        <v>709</v>
      </c>
      <c r="K895" t="s">
        <v>708</v>
      </c>
      <c r="L895">
        <v>1301</v>
      </c>
      <c r="N895">
        <v>1003</v>
      </c>
      <c r="O895" t="s">
        <v>363</v>
      </c>
      <c r="P895" t="s">
        <v>363</v>
      </c>
      <c r="Q895">
        <v>1</v>
      </c>
      <c r="W895">
        <v>0</v>
      </c>
      <c r="X895">
        <v>-1238824711</v>
      </c>
      <c r="Y895">
        <v>100</v>
      </c>
      <c r="AA895">
        <v>64.22</v>
      </c>
      <c r="AB895">
        <v>0</v>
      </c>
      <c r="AC895">
        <v>0</v>
      </c>
      <c r="AD895">
        <v>0</v>
      </c>
      <c r="AE895">
        <v>9.7899999999999991</v>
      </c>
      <c r="AF895">
        <v>0</v>
      </c>
      <c r="AG895">
        <v>0</v>
      </c>
      <c r="AH895">
        <v>0</v>
      </c>
      <c r="AI895">
        <v>6.56</v>
      </c>
      <c r="AJ895">
        <v>1</v>
      </c>
      <c r="AK895">
        <v>1</v>
      </c>
      <c r="AL895">
        <v>1</v>
      </c>
      <c r="AN895">
        <v>0</v>
      </c>
      <c r="AO895">
        <v>0</v>
      </c>
      <c r="AP895">
        <v>0</v>
      </c>
      <c r="AQ895">
        <v>0</v>
      </c>
      <c r="AR895">
        <v>0</v>
      </c>
      <c r="AS895" t="s">
        <v>6</v>
      </c>
      <c r="AT895">
        <v>100</v>
      </c>
      <c r="AU895" t="s">
        <v>6</v>
      </c>
      <c r="AV895">
        <v>0</v>
      </c>
      <c r="AW895">
        <v>1</v>
      </c>
      <c r="AX895">
        <v>-1</v>
      </c>
      <c r="AY895">
        <v>0</v>
      </c>
      <c r="AZ895">
        <v>0</v>
      </c>
      <c r="BA895" t="s">
        <v>6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Y895*Source!I433</f>
        <v>45.5</v>
      </c>
      <c r="CY895">
        <f t="shared" si="131"/>
        <v>64.22</v>
      </c>
      <c r="CZ895">
        <f t="shared" si="132"/>
        <v>9.7899999999999991</v>
      </c>
      <c r="DA895">
        <f t="shared" si="133"/>
        <v>6.56</v>
      </c>
      <c r="DB895">
        <f t="shared" si="134"/>
        <v>979</v>
      </c>
      <c r="DC895">
        <f t="shared" si="135"/>
        <v>0</v>
      </c>
    </row>
    <row r="896" spans="1:107" x14ac:dyDescent="0.2">
      <c r="A896">
        <f>ROW(Source!A433)</f>
        <v>433</v>
      </c>
      <c r="B896">
        <v>16697019</v>
      </c>
      <c r="C896">
        <v>16698437</v>
      </c>
      <c r="D896">
        <v>15234670</v>
      </c>
      <c r="E896">
        <v>1</v>
      </c>
      <c r="F896">
        <v>1</v>
      </c>
      <c r="G896">
        <v>1</v>
      </c>
      <c r="H896">
        <v>3</v>
      </c>
      <c r="I896" t="s">
        <v>723</v>
      </c>
      <c r="J896" t="s">
        <v>725</v>
      </c>
      <c r="K896" t="s">
        <v>724</v>
      </c>
      <c r="L896">
        <v>1358</v>
      </c>
      <c r="N896">
        <v>1010</v>
      </c>
      <c r="O896" t="s">
        <v>598</v>
      </c>
      <c r="P896" t="s">
        <v>598</v>
      </c>
      <c r="Q896">
        <v>10</v>
      </c>
      <c r="W896">
        <v>0</v>
      </c>
      <c r="X896">
        <v>-1124440524</v>
      </c>
      <c r="Y896">
        <v>23.296703000000001</v>
      </c>
      <c r="AA896">
        <v>1301.5</v>
      </c>
      <c r="AB896">
        <v>0</v>
      </c>
      <c r="AC896">
        <v>0</v>
      </c>
      <c r="AD896">
        <v>0</v>
      </c>
      <c r="AE896">
        <v>198.4</v>
      </c>
      <c r="AF896">
        <v>0</v>
      </c>
      <c r="AG896">
        <v>0</v>
      </c>
      <c r="AH896">
        <v>0</v>
      </c>
      <c r="AI896">
        <v>6.56</v>
      </c>
      <c r="AJ896">
        <v>1</v>
      </c>
      <c r="AK896">
        <v>1</v>
      </c>
      <c r="AL896">
        <v>1</v>
      </c>
      <c r="AN896">
        <v>0</v>
      </c>
      <c r="AO896">
        <v>0</v>
      </c>
      <c r="AP896">
        <v>0</v>
      </c>
      <c r="AQ896">
        <v>0</v>
      </c>
      <c r="AR896">
        <v>0</v>
      </c>
      <c r="AS896" t="s">
        <v>6</v>
      </c>
      <c r="AT896">
        <v>23.296703000000001</v>
      </c>
      <c r="AU896" t="s">
        <v>6</v>
      </c>
      <c r="AV896">
        <v>0</v>
      </c>
      <c r="AW896">
        <v>1</v>
      </c>
      <c r="AX896">
        <v>-1</v>
      </c>
      <c r="AY896">
        <v>0</v>
      </c>
      <c r="AZ896">
        <v>0</v>
      </c>
      <c r="BA896" t="s">
        <v>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Y896*Source!I433</f>
        <v>10.599999865000001</v>
      </c>
      <c r="CY896">
        <f t="shared" si="131"/>
        <v>1301.5</v>
      </c>
      <c r="CZ896">
        <f t="shared" si="132"/>
        <v>198.4</v>
      </c>
      <c r="DA896">
        <f t="shared" si="133"/>
        <v>6.56</v>
      </c>
      <c r="DB896">
        <f t="shared" si="134"/>
        <v>4622.07</v>
      </c>
      <c r="DC896">
        <f t="shared" si="135"/>
        <v>0</v>
      </c>
    </row>
    <row r="897" spans="1:107" x14ac:dyDescent="0.2">
      <c r="A897">
        <f>ROW(Source!A433)</f>
        <v>433</v>
      </c>
      <c r="B897">
        <v>16697019</v>
      </c>
      <c r="C897">
        <v>16698437</v>
      </c>
      <c r="D897">
        <v>15235391</v>
      </c>
      <c r="E897">
        <v>1</v>
      </c>
      <c r="F897">
        <v>1</v>
      </c>
      <c r="G897">
        <v>1</v>
      </c>
      <c r="H897">
        <v>3</v>
      </c>
      <c r="I897" t="s">
        <v>703</v>
      </c>
      <c r="J897" t="s">
        <v>705</v>
      </c>
      <c r="K897" t="s">
        <v>704</v>
      </c>
      <c r="L897">
        <v>1358</v>
      </c>
      <c r="N897">
        <v>1010</v>
      </c>
      <c r="O897" t="s">
        <v>598</v>
      </c>
      <c r="P897" t="s">
        <v>598</v>
      </c>
      <c r="Q897">
        <v>10</v>
      </c>
      <c r="W897">
        <v>0</v>
      </c>
      <c r="X897">
        <v>1947919515</v>
      </c>
      <c r="Y897">
        <v>6.593407</v>
      </c>
      <c r="AA897">
        <v>40.61</v>
      </c>
      <c r="AB897">
        <v>0</v>
      </c>
      <c r="AC897">
        <v>0</v>
      </c>
      <c r="AD897">
        <v>0</v>
      </c>
      <c r="AE897">
        <v>6.19</v>
      </c>
      <c r="AF897">
        <v>0</v>
      </c>
      <c r="AG897">
        <v>0</v>
      </c>
      <c r="AH897">
        <v>0</v>
      </c>
      <c r="AI897">
        <v>6.56</v>
      </c>
      <c r="AJ897">
        <v>1</v>
      </c>
      <c r="AK897">
        <v>1</v>
      </c>
      <c r="AL897">
        <v>1</v>
      </c>
      <c r="AN897">
        <v>0</v>
      </c>
      <c r="AO897">
        <v>0</v>
      </c>
      <c r="AP897">
        <v>0</v>
      </c>
      <c r="AQ897">
        <v>0</v>
      </c>
      <c r="AR897">
        <v>0</v>
      </c>
      <c r="AS897" t="s">
        <v>6</v>
      </c>
      <c r="AT897">
        <v>6.593407</v>
      </c>
      <c r="AU897" t="s">
        <v>6</v>
      </c>
      <c r="AV897">
        <v>0</v>
      </c>
      <c r="AW897">
        <v>1</v>
      </c>
      <c r="AX897">
        <v>-1</v>
      </c>
      <c r="AY897">
        <v>0</v>
      </c>
      <c r="AZ897">
        <v>0</v>
      </c>
      <c r="BA897" t="s">
        <v>6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Y897*Source!I433</f>
        <v>3.0000001850000002</v>
      </c>
      <c r="CY897">
        <f t="shared" si="131"/>
        <v>40.61</v>
      </c>
      <c r="CZ897">
        <f t="shared" si="132"/>
        <v>6.19</v>
      </c>
      <c r="DA897">
        <f t="shared" si="133"/>
        <v>6.56</v>
      </c>
      <c r="DB897">
        <f t="shared" si="134"/>
        <v>40.81</v>
      </c>
      <c r="DC897">
        <f t="shared" si="135"/>
        <v>0</v>
      </c>
    </row>
    <row r="898" spans="1:107" x14ac:dyDescent="0.2">
      <c r="A898">
        <f>ROW(Source!A433)</f>
        <v>433</v>
      </c>
      <c r="B898">
        <v>16697019</v>
      </c>
      <c r="C898">
        <v>16698437</v>
      </c>
      <c r="D898">
        <v>15235523</v>
      </c>
      <c r="E898">
        <v>1</v>
      </c>
      <c r="F898">
        <v>1</v>
      </c>
      <c r="G898">
        <v>1</v>
      </c>
      <c r="H898">
        <v>3</v>
      </c>
      <c r="I898" t="s">
        <v>711</v>
      </c>
      <c r="J898" t="s">
        <v>713</v>
      </c>
      <c r="K898" t="s">
        <v>712</v>
      </c>
      <c r="L898">
        <v>1358</v>
      </c>
      <c r="N898">
        <v>1010</v>
      </c>
      <c r="O898" t="s">
        <v>598</v>
      </c>
      <c r="P898" t="s">
        <v>598</v>
      </c>
      <c r="Q898">
        <v>10</v>
      </c>
      <c r="W898">
        <v>0</v>
      </c>
      <c r="X898">
        <v>208015540</v>
      </c>
      <c r="Y898">
        <v>7.9120879999999998</v>
      </c>
      <c r="AA898">
        <v>46.64</v>
      </c>
      <c r="AB898">
        <v>0</v>
      </c>
      <c r="AC898">
        <v>0</v>
      </c>
      <c r="AD898">
        <v>0</v>
      </c>
      <c r="AE898">
        <v>7.11</v>
      </c>
      <c r="AF898">
        <v>0</v>
      </c>
      <c r="AG898">
        <v>0</v>
      </c>
      <c r="AH898">
        <v>0</v>
      </c>
      <c r="AI898">
        <v>6.56</v>
      </c>
      <c r="AJ898">
        <v>1</v>
      </c>
      <c r="AK898">
        <v>1</v>
      </c>
      <c r="AL898">
        <v>1</v>
      </c>
      <c r="AN898">
        <v>0</v>
      </c>
      <c r="AO898">
        <v>0</v>
      </c>
      <c r="AP898">
        <v>0</v>
      </c>
      <c r="AQ898">
        <v>0</v>
      </c>
      <c r="AR898">
        <v>0</v>
      </c>
      <c r="AS898" t="s">
        <v>6</v>
      </c>
      <c r="AT898">
        <v>7.9120879999999998</v>
      </c>
      <c r="AU898" t="s">
        <v>6</v>
      </c>
      <c r="AV898">
        <v>0</v>
      </c>
      <c r="AW898">
        <v>1</v>
      </c>
      <c r="AX898">
        <v>-1</v>
      </c>
      <c r="AY898">
        <v>0</v>
      </c>
      <c r="AZ898">
        <v>0</v>
      </c>
      <c r="BA898" t="s">
        <v>6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Y898*Source!I433</f>
        <v>3.6000000399999998</v>
      </c>
      <c r="CY898">
        <f t="shared" si="131"/>
        <v>46.64</v>
      </c>
      <c r="CZ898">
        <f t="shared" si="132"/>
        <v>7.11</v>
      </c>
      <c r="DA898">
        <f t="shared" si="133"/>
        <v>6.56</v>
      </c>
      <c r="DB898">
        <f t="shared" si="134"/>
        <v>56.25</v>
      </c>
      <c r="DC898">
        <f t="shared" si="135"/>
        <v>0</v>
      </c>
    </row>
    <row r="899" spans="1:107" x14ac:dyDescent="0.2">
      <c r="A899">
        <f>ROW(Source!A452)</f>
        <v>452</v>
      </c>
      <c r="B899">
        <v>16697018</v>
      </c>
      <c r="C899">
        <v>16698481</v>
      </c>
      <c r="D899">
        <v>15436556</v>
      </c>
      <c r="E899">
        <v>1</v>
      </c>
      <c r="F899">
        <v>1</v>
      </c>
      <c r="G899">
        <v>1</v>
      </c>
      <c r="H899">
        <v>1</v>
      </c>
      <c r="I899" t="s">
        <v>1088</v>
      </c>
      <c r="J899" t="s">
        <v>6</v>
      </c>
      <c r="K899" t="s">
        <v>1089</v>
      </c>
      <c r="L899">
        <v>1191</v>
      </c>
      <c r="N899">
        <v>1013</v>
      </c>
      <c r="O899" t="s">
        <v>1010</v>
      </c>
      <c r="P899" t="s">
        <v>1010</v>
      </c>
      <c r="Q899">
        <v>1</v>
      </c>
      <c r="W899">
        <v>0</v>
      </c>
      <c r="X899">
        <v>1069510174</v>
      </c>
      <c r="Y899">
        <v>19.917999999999999</v>
      </c>
      <c r="AA899">
        <v>0</v>
      </c>
      <c r="AB899">
        <v>0</v>
      </c>
      <c r="AC899">
        <v>0</v>
      </c>
      <c r="AD899">
        <v>9.6199999999999992</v>
      </c>
      <c r="AE899">
        <v>0</v>
      </c>
      <c r="AF899">
        <v>0</v>
      </c>
      <c r="AG899">
        <v>0</v>
      </c>
      <c r="AH899">
        <v>9.6199999999999992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1</v>
      </c>
      <c r="AQ899">
        <v>0</v>
      </c>
      <c r="AR899">
        <v>0</v>
      </c>
      <c r="AS899" t="s">
        <v>6</v>
      </c>
      <c r="AT899">
        <v>17.32</v>
      </c>
      <c r="AU899" t="s">
        <v>39</v>
      </c>
      <c r="AV899">
        <v>1</v>
      </c>
      <c r="AW899">
        <v>2</v>
      </c>
      <c r="AX899">
        <v>16698493</v>
      </c>
      <c r="AY899">
        <v>1</v>
      </c>
      <c r="AZ899">
        <v>0</v>
      </c>
      <c r="BA899">
        <v>881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Y899*Source!I452</f>
        <v>15.9344</v>
      </c>
      <c r="CY899">
        <f>AD899</f>
        <v>9.6199999999999992</v>
      </c>
      <c r="CZ899">
        <f>AH899</f>
        <v>9.6199999999999992</v>
      </c>
      <c r="DA899">
        <f>AL899</f>
        <v>1</v>
      </c>
      <c r="DB899">
        <f>ROUND((ROUND(AT899*CZ899,2)*1.15),2)</f>
        <v>191.61</v>
      </c>
      <c r="DC899">
        <f>ROUND((ROUND(AT899*AG899,2)*1.15),2)</f>
        <v>0</v>
      </c>
    </row>
    <row r="900" spans="1:107" x14ac:dyDescent="0.2">
      <c r="A900">
        <f>ROW(Source!A452)</f>
        <v>452</v>
      </c>
      <c r="B900">
        <v>16697018</v>
      </c>
      <c r="C900">
        <v>16698481</v>
      </c>
      <c r="D900">
        <v>15430395</v>
      </c>
      <c r="E900">
        <v>1</v>
      </c>
      <c r="F900">
        <v>1</v>
      </c>
      <c r="G900">
        <v>1</v>
      </c>
      <c r="H900">
        <v>1</v>
      </c>
      <c r="I900" t="s">
        <v>1020</v>
      </c>
      <c r="J900" t="s">
        <v>6</v>
      </c>
      <c r="K900" t="s">
        <v>1021</v>
      </c>
      <c r="L900">
        <v>1191</v>
      </c>
      <c r="N900">
        <v>1013</v>
      </c>
      <c r="O900" t="s">
        <v>1010</v>
      </c>
      <c r="P900" t="s">
        <v>1010</v>
      </c>
      <c r="Q900">
        <v>1</v>
      </c>
      <c r="W900">
        <v>0</v>
      </c>
      <c r="X900">
        <v>-1417349443</v>
      </c>
      <c r="Y900">
        <v>0.27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6</v>
      </c>
      <c r="AT900">
        <v>0.27</v>
      </c>
      <c r="AU900" t="s">
        <v>6</v>
      </c>
      <c r="AV900">
        <v>2</v>
      </c>
      <c r="AW900">
        <v>2</v>
      </c>
      <c r="AX900">
        <v>16698494</v>
      </c>
      <c r="AY900">
        <v>1</v>
      </c>
      <c r="AZ900">
        <v>2048</v>
      </c>
      <c r="BA900">
        <v>882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Y900*Source!I452</f>
        <v>0.21600000000000003</v>
      </c>
      <c r="CY900">
        <f>AD900</f>
        <v>0</v>
      </c>
      <c r="CZ900">
        <f>AH900</f>
        <v>0</v>
      </c>
      <c r="DA900">
        <f>AL900</f>
        <v>1</v>
      </c>
      <c r="DB900">
        <f>ROUND(ROUND(AT900*CZ900,2),2)</f>
        <v>0</v>
      </c>
      <c r="DC900">
        <f>ROUND(ROUND(AT900*AG900,2),2)</f>
        <v>0</v>
      </c>
    </row>
    <row r="901" spans="1:107" x14ac:dyDescent="0.2">
      <c r="A901">
        <f>ROW(Source!A452)</f>
        <v>452</v>
      </c>
      <c r="B901">
        <v>16697018</v>
      </c>
      <c r="C901">
        <v>16698481</v>
      </c>
      <c r="D901">
        <v>15247974</v>
      </c>
      <c r="E901">
        <v>1</v>
      </c>
      <c r="F901">
        <v>1</v>
      </c>
      <c r="G901">
        <v>1</v>
      </c>
      <c r="H901">
        <v>2</v>
      </c>
      <c r="I901" t="s">
        <v>1022</v>
      </c>
      <c r="J901" t="s">
        <v>1023</v>
      </c>
      <c r="K901" t="s">
        <v>1024</v>
      </c>
      <c r="L901">
        <v>1368</v>
      </c>
      <c r="N901">
        <v>1011</v>
      </c>
      <c r="O901" t="s">
        <v>1014</v>
      </c>
      <c r="P901" t="s">
        <v>1014</v>
      </c>
      <c r="Q901">
        <v>1</v>
      </c>
      <c r="W901">
        <v>0</v>
      </c>
      <c r="X901">
        <v>1188625873</v>
      </c>
      <c r="Y901">
        <v>0.16250000000000001</v>
      </c>
      <c r="AA901">
        <v>0</v>
      </c>
      <c r="AB901">
        <v>31.26</v>
      </c>
      <c r="AC901">
        <v>13.5</v>
      </c>
      <c r="AD901">
        <v>0</v>
      </c>
      <c r="AE901">
        <v>0</v>
      </c>
      <c r="AF901">
        <v>31.26</v>
      </c>
      <c r="AG901">
        <v>13.5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6</v>
      </c>
      <c r="AT901">
        <v>0.13</v>
      </c>
      <c r="AU901" t="s">
        <v>38</v>
      </c>
      <c r="AV901">
        <v>0</v>
      </c>
      <c r="AW901">
        <v>2</v>
      </c>
      <c r="AX901">
        <v>16698495</v>
      </c>
      <c r="AY901">
        <v>1</v>
      </c>
      <c r="AZ901">
        <v>0</v>
      </c>
      <c r="BA901">
        <v>883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Y901*Source!I452</f>
        <v>0.13</v>
      </c>
      <c r="CY901">
        <f>AB901</f>
        <v>31.26</v>
      </c>
      <c r="CZ901">
        <f>AF901</f>
        <v>31.26</v>
      </c>
      <c r="DA901">
        <f>AJ901</f>
        <v>1</v>
      </c>
      <c r="DB901">
        <f>ROUND((ROUND(AT901*CZ901,2)*1.25),2)</f>
        <v>5.08</v>
      </c>
      <c r="DC901">
        <f>ROUND((ROUND(AT901*AG901,2)*1.25),2)</f>
        <v>2.2000000000000002</v>
      </c>
    </row>
    <row r="902" spans="1:107" x14ac:dyDescent="0.2">
      <c r="A902">
        <f>ROW(Source!A452)</f>
        <v>452</v>
      </c>
      <c r="B902">
        <v>16697018</v>
      </c>
      <c r="C902">
        <v>16698481</v>
      </c>
      <c r="D902">
        <v>15249073</v>
      </c>
      <c r="E902">
        <v>1</v>
      </c>
      <c r="F902">
        <v>1</v>
      </c>
      <c r="G902">
        <v>1</v>
      </c>
      <c r="H902">
        <v>2</v>
      </c>
      <c r="I902" t="s">
        <v>1033</v>
      </c>
      <c r="J902" t="s">
        <v>1034</v>
      </c>
      <c r="K902" t="s">
        <v>1035</v>
      </c>
      <c r="L902">
        <v>1368</v>
      </c>
      <c r="N902">
        <v>1011</v>
      </c>
      <c r="O902" t="s">
        <v>1014</v>
      </c>
      <c r="P902" t="s">
        <v>1014</v>
      </c>
      <c r="Q902">
        <v>1</v>
      </c>
      <c r="W902">
        <v>0</v>
      </c>
      <c r="X902">
        <v>1372534845</v>
      </c>
      <c r="Y902">
        <v>0.17500000000000002</v>
      </c>
      <c r="AA902">
        <v>0</v>
      </c>
      <c r="AB902">
        <v>65.709999999999994</v>
      </c>
      <c r="AC902">
        <v>11.6</v>
      </c>
      <c r="AD902">
        <v>0</v>
      </c>
      <c r="AE902">
        <v>0</v>
      </c>
      <c r="AF902">
        <v>65.709999999999994</v>
      </c>
      <c r="AG902">
        <v>11.6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1</v>
      </c>
      <c r="AQ902">
        <v>0</v>
      </c>
      <c r="AR902">
        <v>0</v>
      </c>
      <c r="AS902" t="s">
        <v>6</v>
      </c>
      <c r="AT902">
        <v>0.14000000000000001</v>
      </c>
      <c r="AU902" t="s">
        <v>38</v>
      </c>
      <c r="AV902">
        <v>0</v>
      </c>
      <c r="AW902">
        <v>2</v>
      </c>
      <c r="AX902">
        <v>16698496</v>
      </c>
      <c r="AY902">
        <v>1</v>
      </c>
      <c r="AZ902">
        <v>0</v>
      </c>
      <c r="BA902">
        <v>884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Y902*Source!I452</f>
        <v>0.14000000000000001</v>
      </c>
      <c r="CY902">
        <f>AB902</f>
        <v>65.709999999999994</v>
      </c>
      <c r="CZ902">
        <f>AF902</f>
        <v>65.709999999999994</v>
      </c>
      <c r="DA902">
        <f>AJ902</f>
        <v>1</v>
      </c>
      <c r="DB902">
        <f>ROUND((ROUND(AT902*CZ902,2)*1.25),2)</f>
        <v>11.5</v>
      </c>
      <c r="DC902">
        <f>ROUND((ROUND(AT902*AG902,2)*1.25),2)</f>
        <v>2.0299999999999998</v>
      </c>
    </row>
    <row r="903" spans="1:107" x14ac:dyDescent="0.2">
      <c r="A903">
        <f>ROW(Source!A452)</f>
        <v>452</v>
      </c>
      <c r="B903">
        <v>16697018</v>
      </c>
      <c r="C903">
        <v>16698481</v>
      </c>
      <c r="D903">
        <v>15167955</v>
      </c>
      <c r="E903">
        <v>1</v>
      </c>
      <c r="F903">
        <v>1</v>
      </c>
      <c r="G903">
        <v>1</v>
      </c>
      <c r="H903">
        <v>3</v>
      </c>
      <c r="I903" t="s">
        <v>1090</v>
      </c>
      <c r="J903" t="s">
        <v>1091</v>
      </c>
      <c r="K903" t="s">
        <v>1092</v>
      </c>
      <c r="L903">
        <v>1348</v>
      </c>
      <c r="N903">
        <v>1009</v>
      </c>
      <c r="O903" t="s">
        <v>26</v>
      </c>
      <c r="P903" t="s">
        <v>26</v>
      </c>
      <c r="Q903">
        <v>1000</v>
      </c>
      <c r="W903">
        <v>0</v>
      </c>
      <c r="X903">
        <v>-1699345571</v>
      </c>
      <c r="Y903">
        <v>1.4E-3</v>
      </c>
      <c r="AA903">
        <v>30030</v>
      </c>
      <c r="AB903">
        <v>0</v>
      </c>
      <c r="AC903">
        <v>0</v>
      </c>
      <c r="AD903">
        <v>0</v>
      </c>
      <c r="AE903">
        <v>30030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6</v>
      </c>
      <c r="AT903">
        <v>1.4E-3</v>
      </c>
      <c r="AU903" t="s">
        <v>6</v>
      </c>
      <c r="AV903">
        <v>0</v>
      </c>
      <c r="AW903">
        <v>2</v>
      </c>
      <c r="AX903">
        <v>16698497</v>
      </c>
      <c r="AY903">
        <v>1</v>
      </c>
      <c r="AZ903">
        <v>0</v>
      </c>
      <c r="BA903">
        <v>885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Y903*Source!I452</f>
        <v>1.1200000000000001E-3</v>
      </c>
      <c r="CY903">
        <f t="shared" ref="CY903:CY909" si="136">AA903</f>
        <v>30030</v>
      </c>
      <c r="CZ903">
        <f t="shared" ref="CZ903:CZ909" si="137">AE903</f>
        <v>30030</v>
      </c>
      <c r="DA903">
        <f t="shared" ref="DA903:DA909" si="138">AI903</f>
        <v>1</v>
      </c>
      <c r="DB903">
        <f t="shared" ref="DB903:DB909" si="139">ROUND(ROUND(AT903*CZ903,2),2)</f>
        <v>42.04</v>
      </c>
      <c r="DC903">
        <f t="shared" ref="DC903:DC909" si="140">ROUND(ROUND(AT903*AG903,2),2)</f>
        <v>0</v>
      </c>
    </row>
    <row r="904" spans="1:107" x14ac:dyDescent="0.2">
      <c r="A904">
        <f>ROW(Source!A452)</f>
        <v>452</v>
      </c>
      <c r="B904">
        <v>16697018</v>
      </c>
      <c r="C904">
        <v>16698481</v>
      </c>
      <c r="D904">
        <v>15167963</v>
      </c>
      <c r="E904">
        <v>1</v>
      </c>
      <c r="F904">
        <v>1</v>
      </c>
      <c r="G904">
        <v>1</v>
      </c>
      <c r="H904">
        <v>3</v>
      </c>
      <c r="I904" t="s">
        <v>1093</v>
      </c>
      <c r="J904" t="s">
        <v>1094</v>
      </c>
      <c r="K904" t="s">
        <v>1095</v>
      </c>
      <c r="L904">
        <v>1346</v>
      </c>
      <c r="N904">
        <v>1009</v>
      </c>
      <c r="O904" t="s">
        <v>279</v>
      </c>
      <c r="P904" t="s">
        <v>279</v>
      </c>
      <c r="Q904">
        <v>1</v>
      </c>
      <c r="W904">
        <v>0</v>
      </c>
      <c r="X904">
        <v>-490687590</v>
      </c>
      <c r="Y904">
        <v>0.13</v>
      </c>
      <c r="AA904">
        <v>37.29</v>
      </c>
      <c r="AB904">
        <v>0</v>
      </c>
      <c r="AC904">
        <v>0</v>
      </c>
      <c r="AD904">
        <v>0</v>
      </c>
      <c r="AE904">
        <v>37.29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0.13</v>
      </c>
      <c r="AU904" t="s">
        <v>6</v>
      </c>
      <c r="AV904">
        <v>0</v>
      </c>
      <c r="AW904">
        <v>2</v>
      </c>
      <c r="AX904">
        <v>16698498</v>
      </c>
      <c r="AY904">
        <v>1</v>
      </c>
      <c r="AZ904">
        <v>0</v>
      </c>
      <c r="BA904">
        <v>886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Y904*Source!I452</f>
        <v>0.10400000000000001</v>
      </c>
      <c r="CY904">
        <f t="shared" si="136"/>
        <v>37.29</v>
      </c>
      <c r="CZ904">
        <f t="shared" si="137"/>
        <v>37.29</v>
      </c>
      <c r="DA904">
        <f t="shared" si="138"/>
        <v>1</v>
      </c>
      <c r="DB904">
        <f t="shared" si="139"/>
        <v>4.8499999999999996</v>
      </c>
      <c r="DC904">
        <f t="shared" si="140"/>
        <v>0</v>
      </c>
    </row>
    <row r="905" spans="1:107" x14ac:dyDescent="0.2">
      <c r="A905">
        <f>ROW(Source!A452)</f>
        <v>452</v>
      </c>
      <c r="B905">
        <v>16697018</v>
      </c>
      <c r="C905">
        <v>16698481</v>
      </c>
      <c r="D905">
        <v>15170070</v>
      </c>
      <c r="E905">
        <v>1</v>
      </c>
      <c r="F905">
        <v>1</v>
      </c>
      <c r="G905">
        <v>1</v>
      </c>
      <c r="H905">
        <v>3</v>
      </c>
      <c r="I905" t="s">
        <v>731</v>
      </c>
      <c r="J905" t="s">
        <v>733</v>
      </c>
      <c r="K905" t="s">
        <v>732</v>
      </c>
      <c r="L905">
        <v>1355</v>
      </c>
      <c r="N905">
        <v>1010</v>
      </c>
      <c r="O905" t="s">
        <v>593</v>
      </c>
      <c r="P905" t="s">
        <v>593</v>
      </c>
      <c r="Q905">
        <v>100</v>
      </c>
      <c r="W905">
        <v>0</v>
      </c>
      <c r="X905">
        <v>2087919564</v>
      </c>
      <c r="Y905">
        <v>0.4</v>
      </c>
      <c r="AA905">
        <v>39</v>
      </c>
      <c r="AB905">
        <v>0</v>
      </c>
      <c r="AC905">
        <v>0</v>
      </c>
      <c r="AD905">
        <v>0</v>
      </c>
      <c r="AE905">
        <v>39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0</v>
      </c>
      <c r="AP905">
        <v>0</v>
      </c>
      <c r="AQ905">
        <v>0</v>
      </c>
      <c r="AR905">
        <v>0</v>
      </c>
      <c r="AS905" t="s">
        <v>6</v>
      </c>
      <c r="AT905">
        <v>0.4</v>
      </c>
      <c r="AU905" t="s">
        <v>6</v>
      </c>
      <c r="AV905">
        <v>0</v>
      </c>
      <c r="AW905">
        <v>1</v>
      </c>
      <c r="AX905">
        <v>-1</v>
      </c>
      <c r="AY905">
        <v>0</v>
      </c>
      <c r="AZ905">
        <v>0</v>
      </c>
      <c r="BA905" t="s">
        <v>6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Y905*Source!I452</f>
        <v>0.32000000000000006</v>
      </c>
      <c r="CY905">
        <f t="shared" si="136"/>
        <v>39</v>
      </c>
      <c r="CZ905">
        <f t="shared" si="137"/>
        <v>39</v>
      </c>
      <c r="DA905">
        <f t="shared" si="138"/>
        <v>1</v>
      </c>
      <c r="DB905">
        <f t="shared" si="139"/>
        <v>15.6</v>
      </c>
      <c r="DC905">
        <f t="shared" si="140"/>
        <v>0</v>
      </c>
    </row>
    <row r="906" spans="1:107" x14ac:dyDescent="0.2">
      <c r="A906">
        <f>ROW(Source!A452)</f>
        <v>452</v>
      </c>
      <c r="B906">
        <v>16697018</v>
      </c>
      <c r="C906">
        <v>16698481</v>
      </c>
      <c r="D906">
        <v>15172834</v>
      </c>
      <c r="E906">
        <v>1</v>
      </c>
      <c r="F906">
        <v>1</v>
      </c>
      <c r="G906">
        <v>1</v>
      </c>
      <c r="H906">
        <v>3</v>
      </c>
      <c r="I906" t="s">
        <v>357</v>
      </c>
      <c r="J906" t="s">
        <v>359</v>
      </c>
      <c r="K906" t="s">
        <v>358</v>
      </c>
      <c r="L906">
        <v>1339</v>
      </c>
      <c r="N906">
        <v>1007</v>
      </c>
      <c r="O906" t="s">
        <v>249</v>
      </c>
      <c r="P906" t="s">
        <v>249</v>
      </c>
      <c r="Q906">
        <v>1</v>
      </c>
      <c r="W906">
        <v>0</v>
      </c>
      <c r="X906">
        <v>-1019936957</v>
      </c>
      <c r="Y906">
        <v>0.01</v>
      </c>
      <c r="AA906">
        <v>485.9</v>
      </c>
      <c r="AB906">
        <v>0</v>
      </c>
      <c r="AC906">
        <v>0</v>
      </c>
      <c r="AD906">
        <v>0</v>
      </c>
      <c r="AE906">
        <v>485.9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0</v>
      </c>
      <c r="AP906">
        <v>0</v>
      </c>
      <c r="AQ906">
        <v>0</v>
      </c>
      <c r="AR906">
        <v>0</v>
      </c>
      <c r="AS906" t="s">
        <v>6</v>
      </c>
      <c r="AT906">
        <v>0.01</v>
      </c>
      <c r="AU906" t="s">
        <v>6</v>
      </c>
      <c r="AV906">
        <v>0</v>
      </c>
      <c r="AW906">
        <v>1</v>
      </c>
      <c r="AX906">
        <v>-1</v>
      </c>
      <c r="AY906">
        <v>0</v>
      </c>
      <c r="AZ906">
        <v>0</v>
      </c>
      <c r="BA906" t="s">
        <v>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Y906*Source!I452</f>
        <v>8.0000000000000002E-3</v>
      </c>
      <c r="CY906">
        <f t="shared" si="136"/>
        <v>485.9</v>
      </c>
      <c r="CZ906">
        <f t="shared" si="137"/>
        <v>485.9</v>
      </c>
      <c r="DA906">
        <f t="shared" si="138"/>
        <v>1</v>
      </c>
      <c r="DB906">
        <f t="shared" si="139"/>
        <v>4.8600000000000003</v>
      </c>
      <c r="DC906">
        <f t="shared" si="140"/>
        <v>0</v>
      </c>
    </row>
    <row r="907" spans="1:107" x14ac:dyDescent="0.2">
      <c r="A907">
        <f>ROW(Source!A452)</f>
        <v>452</v>
      </c>
      <c r="B907">
        <v>16697018</v>
      </c>
      <c r="C907">
        <v>16698481</v>
      </c>
      <c r="D907">
        <v>15203740</v>
      </c>
      <c r="E907">
        <v>1</v>
      </c>
      <c r="F907">
        <v>1</v>
      </c>
      <c r="G907">
        <v>1</v>
      </c>
      <c r="H907">
        <v>3</v>
      </c>
      <c r="I907" t="s">
        <v>1105</v>
      </c>
      <c r="J907" t="s">
        <v>1106</v>
      </c>
      <c r="K907" t="s">
        <v>1107</v>
      </c>
      <c r="L907">
        <v>1348</v>
      </c>
      <c r="N907">
        <v>1009</v>
      </c>
      <c r="O907" t="s">
        <v>26</v>
      </c>
      <c r="P907" t="s">
        <v>26</v>
      </c>
      <c r="Q907">
        <v>1000</v>
      </c>
      <c r="W907">
        <v>0</v>
      </c>
      <c r="X907">
        <v>570223526</v>
      </c>
      <c r="Y907">
        <v>2.7E-4</v>
      </c>
      <c r="AA907">
        <v>15119</v>
      </c>
      <c r="AB907">
        <v>0</v>
      </c>
      <c r="AC907">
        <v>0</v>
      </c>
      <c r="AD907">
        <v>0</v>
      </c>
      <c r="AE907">
        <v>15119</v>
      </c>
      <c r="AF907">
        <v>0</v>
      </c>
      <c r="AG907">
        <v>0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6</v>
      </c>
      <c r="AT907">
        <v>2.7E-4</v>
      </c>
      <c r="AU907" t="s">
        <v>6</v>
      </c>
      <c r="AV907">
        <v>0</v>
      </c>
      <c r="AW907">
        <v>2</v>
      </c>
      <c r="AX907">
        <v>16698502</v>
      </c>
      <c r="AY907">
        <v>1</v>
      </c>
      <c r="AZ907">
        <v>0</v>
      </c>
      <c r="BA907">
        <v>890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Y907*Source!I452</f>
        <v>2.1600000000000002E-4</v>
      </c>
      <c r="CY907">
        <f t="shared" si="136"/>
        <v>15119</v>
      </c>
      <c r="CZ907">
        <f t="shared" si="137"/>
        <v>15119</v>
      </c>
      <c r="DA907">
        <f t="shared" si="138"/>
        <v>1</v>
      </c>
      <c r="DB907">
        <f t="shared" si="139"/>
        <v>4.08</v>
      </c>
      <c r="DC907">
        <f t="shared" si="140"/>
        <v>0</v>
      </c>
    </row>
    <row r="908" spans="1:107" x14ac:dyDescent="0.2">
      <c r="A908">
        <f>ROW(Source!A452)</f>
        <v>452</v>
      </c>
      <c r="B908">
        <v>16697018</v>
      </c>
      <c r="C908">
        <v>16698481</v>
      </c>
      <c r="D908">
        <v>15204373</v>
      </c>
      <c r="E908">
        <v>1</v>
      </c>
      <c r="F908">
        <v>1</v>
      </c>
      <c r="G908">
        <v>1</v>
      </c>
      <c r="H908">
        <v>3</v>
      </c>
      <c r="I908" t="s">
        <v>736</v>
      </c>
      <c r="J908" t="s">
        <v>738</v>
      </c>
      <c r="K908" t="s">
        <v>737</v>
      </c>
      <c r="L908">
        <v>1346</v>
      </c>
      <c r="N908">
        <v>1009</v>
      </c>
      <c r="O908" t="s">
        <v>279</v>
      </c>
      <c r="P908" t="s">
        <v>279</v>
      </c>
      <c r="Q908">
        <v>1</v>
      </c>
      <c r="W908">
        <v>0</v>
      </c>
      <c r="X908">
        <v>1221202834</v>
      </c>
      <c r="Y908">
        <v>2</v>
      </c>
      <c r="AA908">
        <v>19.61</v>
      </c>
      <c r="AB908">
        <v>0</v>
      </c>
      <c r="AC908">
        <v>0</v>
      </c>
      <c r="AD908">
        <v>0</v>
      </c>
      <c r="AE908">
        <v>19.61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6</v>
      </c>
      <c r="AT908">
        <v>2</v>
      </c>
      <c r="AU908" t="s">
        <v>6</v>
      </c>
      <c r="AV908">
        <v>0</v>
      </c>
      <c r="AW908">
        <v>1</v>
      </c>
      <c r="AX908">
        <v>-1</v>
      </c>
      <c r="AY908">
        <v>0</v>
      </c>
      <c r="AZ908">
        <v>0</v>
      </c>
      <c r="BA908" t="s">
        <v>6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Y908*Source!I452</f>
        <v>1.6</v>
      </c>
      <c r="CY908">
        <f t="shared" si="136"/>
        <v>19.61</v>
      </c>
      <c r="CZ908">
        <f t="shared" si="137"/>
        <v>19.61</v>
      </c>
      <c r="DA908">
        <f t="shared" si="138"/>
        <v>1</v>
      </c>
      <c r="DB908">
        <f t="shared" si="139"/>
        <v>39.22</v>
      </c>
      <c r="DC908">
        <f t="shared" si="140"/>
        <v>0</v>
      </c>
    </row>
    <row r="909" spans="1:107" x14ac:dyDescent="0.2">
      <c r="A909">
        <f>ROW(Source!A452)</f>
        <v>452</v>
      </c>
      <c r="B909">
        <v>16697018</v>
      </c>
      <c r="C909">
        <v>16698481</v>
      </c>
      <c r="D909">
        <v>15204468</v>
      </c>
      <c r="E909">
        <v>1</v>
      </c>
      <c r="F909">
        <v>1</v>
      </c>
      <c r="G909">
        <v>1</v>
      </c>
      <c r="H909">
        <v>3</v>
      </c>
      <c r="I909" t="s">
        <v>1108</v>
      </c>
      <c r="J909" t="s">
        <v>1109</v>
      </c>
      <c r="K909" t="s">
        <v>1110</v>
      </c>
      <c r="L909">
        <v>1348</v>
      </c>
      <c r="N909">
        <v>1009</v>
      </c>
      <c r="O909" t="s">
        <v>26</v>
      </c>
      <c r="P909" t="s">
        <v>26</v>
      </c>
      <c r="Q909">
        <v>1000</v>
      </c>
      <c r="W909">
        <v>0</v>
      </c>
      <c r="X909">
        <v>-909021926</v>
      </c>
      <c r="Y909">
        <v>1.2999999999999999E-4</v>
      </c>
      <c r="AA909">
        <v>16950</v>
      </c>
      <c r="AB909">
        <v>0</v>
      </c>
      <c r="AC909">
        <v>0</v>
      </c>
      <c r="AD909">
        <v>0</v>
      </c>
      <c r="AE909">
        <v>16950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6</v>
      </c>
      <c r="AT909">
        <v>1.2999999999999999E-4</v>
      </c>
      <c r="AU909" t="s">
        <v>6</v>
      </c>
      <c r="AV909">
        <v>0</v>
      </c>
      <c r="AW909">
        <v>2</v>
      </c>
      <c r="AX909">
        <v>16698504</v>
      </c>
      <c r="AY909">
        <v>1</v>
      </c>
      <c r="AZ909">
        <v>0</v>
      </c>
      <c r="BA909">
        <v>892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Y909*Source!I452</f>
        <v>1.0399999999999999E-4</v>
      </c>
      <c r="CY909">
        <f t="shared" si="136"/>
        <v>16950</v>
      </c>
      <c r="CZ909">
        <f t="shared" si="137"/>
        <v>16950</v>
      </c>
      <c r="DA909">
        <f t="shared" si="138"/>
        <v>1</v>
      </c>
      <c r="DB909">
        <f t="shared" si="139"/>
        <v>2.2000000000000002</v>
      </c>
      <c r="DC909">
        <f t="shared" si="140"/>
        <v>0</v>
      </c>
    </row>
    <row r="910" spans="1:107" x14ac:dyDescent="0.2">
      <c r="A910">
        <f>ROW(Source!A453)</f>
        <v>453</v>
      </c>
      <c r="B910">
        <v>16697019</v>
      </c>
      <c r="C910">
        <v>16698481</v>
      </c>
      <c r="D910">
        <v>15436556</v>
      </c>
      <c r="E910">
        <v>1</v>
      </c>
      <c r="F910">
        <v>1</v>
      </c>
      <c r="G910">
        <v>1</v>
      </c>
      <c r="H910">
        <v>1</v>
      </c>
      <c r="I910" t="s">
        <v>1088</v>
      </c>
      <c r="J910" t="s">
        <v>6</v>
      </c>
      <c r="K910" t="s">
        <v>1089</v>
      </c>
      <c r="L910">
        <v>1191</v>
      </c>
      <c r="N910">
        <v>1013</v>
      </c>
      <c r="O910" t="s">
        <v>1010</v>
      </c>
      <c r="P910" t="s">
        <v>1010</v>
      </c>
      <c r="Q910">
        <v>1</v>
      </c>
      <c r="W910">
        <v>0</v>
      </c>
      <c r="X910">
        <v>1069510174</v>
      </c>
      <c r="Y910">
        <v>19.917999999999999</v>
      </c>
      <c r="AA910">
        <v>0</v>
      </c>
      <c r="AB910">
        <v>0</v>
      </c>
      <c r="AC910">
        <v>0</v>
      </c>
      <c r="AD910">
        <v>63.11</v>
      </c>
      <c r="AE910">
        <v>0</v>
      </c>
      <c r="AF910">
        <v>0</v>
      </c>
      <c r="AG910">
        <v>0</v>
      </c>
      <c r="AH910">
        <v>9.6199999999999992</v>
      </c>
      <c r="AI910">
        <v>1</v>
      </c>
      <c r="AJ910">
        <v>1</v>
      </c>
      <c r="AK910">
        <v>1</v>
      </c>
      <c r="AL910">
        <v>6.56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6</v>
      </c>
      <c r="AT910">
        <v>17.32</v>
      </c>
      <c r="AU910" t="s">
        <v>39</v>
      </c>
      <c r="AV910">
        <v>1</v>
      </c>
      <c r="AW910">
        <v>2</v>
      </c>
      <c r="AX910">
        <v>16698493</v>
      </c>
      <c r="AY910">
        <v>1</v>
      </c>
      <c r="AZ910">
        <v>0</v>
      </c>
      <c r="BA910">
        <v>894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Y910*Source!I453</f>
        <v>15.9344</v>
      </c>
      <c r="CY910">
        <f>AD910</f>
        <v>63.11</v>
      </c>
      <c r="CZ910">
        <f>AH910</f>
        <v>9.6199999999999992</v>
      </c>
      <c r="DA910">
        <f>AL910</f>
        <v>6.56</v>
      </c>
      <c r="DB910">
        <f>ROUND((ROUND(AT910*CZ910,2)*1.15),2)</f>
        <v>191.61</v>
      </c>
      <c r="DC910">
        <f>ROUND((ROUND(AT910*AG910,2)*1.15),2)</f>
        <v>0</v>
      </c>
    </row>
    <row r="911" spans="1:107" x14ac:dyDescent="0.2">
      <c r="A911">
        <f>ROW(Source!A453)</f>
        <v>453</v>
      </c>
      <c r="B911">
        <v>16697019</v>
      </c>
      <c r="C911">
        <v>16698481</v>
      </c>
      <c r="D911">
        <v>15430395</v>
      </c>
      <c r="E911">
        <v>1</v>
      </c>
      <c r="F911">
        <v>1</v>
      </c>
      <c r="G911">
        <v>1</v>
      </c>
      <c r="H911">
        <v>1</v>
      </c>
      <c r="I911" t="s">
        <v>1020</v>
      </c>
      <c r="J911" t="s">
        <v>6</v>
      </c>
      <c r="K911" t="s">
        <v>1021</v>
      </c>
      <c r="L911">
        <v>1191</v>
      </c>
      <c r="N911">
        <v>1013</v>
      </c>
      <c r="O911" t="s">
        <v>1010</v>
      </c>
      <c r="P911" t="s">
        <v>1010</v>
      </c>
      <c r="Q911">
        <v>1</v>
      </c>
      <c r="W911">
        <v>0</v>
      </c>
      <c r="X911">
        <v>-1417349443</v>
      </c>
      <c r="Y911">
        <v>0.27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6.56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0.27</v>
      </c>
      <c r="AU911" t="s">
        <v>6</v>
      </c>
      <c r="AV911">
        <v>2</v>
      </c>
      <c r="AW911">
        <v>2</v>
      </c>
      <c r="AX911">
        <v>16698494</v>
      </c>
      <c r="AY911">
        <v>1</v>
      </c>
      <c r="AZ911">
        <v>2048</v>
      </c>
      <c r="BA911">
        <v>895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Y911*Source!I453</f>
        <v>0.21600000000000003</v>
      </c>
      <c r="CY911">
        <f>AD911</f>
        <v>0</v>
      </c>
      <c r="CZ911">
        <f>AH911</f>
        <v>0</v>
      </c>
      <c r="DA911">
        <f>AL911</f>
        <v>1</v>
      </c>
      <c r="DB911">
        <f>ROUND(ROUND(AT911*CZ911,2),2)</f>
        <v>0</v>
      </c>
      <c r="DC911">
        <f>ROUND(ROUND(AT911*AG911,2),2)</f>
        <v>0</v>
      </c>
    </row>
    <row r="912" spans="1:107" x14ac:dyDescent="0.2">
      <c r="A912">
        <f>ROW(Source!A453)</f>
        <v>453</v>
      </c>
      <c r="B912">
        <v>16697019</v>
      </c>
      <c r="C912">
        <v>16698481</v>
      </c>
      <c r="D912">
        <v>15247974</v>
      </c>
      <c r="E912">
        <v>1</v>
      </c>
      <c r="F912">
        <v>1</v>
      </c>
      <c r="G912">
        <v>1</v>
      </c>
      <c r="H912">
        <v>2</v>
      </c>
      <c r="I912" t="s">
        <v>1022</v>
      </c>
      <c r="J912" t="s">
        <v>1023</v>
      </c>
      <c r="K912" t="s">
        <v>1024</v>
      </c>
      <c r="L912">
        <v>1368</v>
      </c>
      <c r="N912">
        <v>1011</v>
      </c>
      <c r="O912" t="s">
        <v>1014</v>
      </c>
      <c r="P912" t="s">
        <v>1014</v>
      </c>
      <c r="Q912">
        <v>1</v>
      </c>
      <c r="W912">
        <v>0</v>
      </c>
      <c r="X912">
        <v>1188625873</v>
      </c>
      <c r="Y912">
        <v>0.16250000000000001</v>
      </c>
      <c r="AA912">
        <v>0</v>
      </c>
      <c r="AB912">
        <v>205.07</v>
      </c>
      <c r="AC912">
        <v>13.5</v>
      </c>
      <c r="AD912">
        <v>0</v>
      </c>
      <c r="AE912">
        <v>0</v>
      </c>
      <c r="AF912">
        <v>31.26</v>
      </c>
      <c r="AG912">
        <v>13.5</v>
      </c>
      <c r="AH912">
        <v>0</v>
      </c>
      <c r="AI912">
        <v>1</v>
      </c>
      <c r="AJ912">
        <v>6.56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6</v>
      </c>
      <c r="AT912">
        <v>0.13</v>
      </c>
      <c r="AU912" t="s">
        <v>38</v>
      </c>
      <c r="AV912">
        <v>0</v>
      </c>
      <c r="AW912">
        <v>2</v>
      </c>
      <c r="AX912">
        <v>16698495</v>
      </c>
      <c r="AY912">
        <v>1</v>
      </c>
      <c r="AZ912">
        <v>0</v>
      </c>
      <c r="BA912">
        <v>896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Y912*Source!I453</f>
        <v>0.13</v>
      </c>
      <c r="CY912">
        <f>AB912</f>
        <v>205.07</v>
      </c>
      <c r="CZ912">
        <f>AF912</f>
        <v>31.26</v>
      </c>
      <c r="DA912">
        <f>AJ912</f>
        <v>6.56</v>
      </c>
      <c r="DB912">
        <f>ROUND((ROUND(AT912*CZ912,2)*1.25),2)</f>
        <v>5.08</v>
      </c>
      <c r="DC912">
        <f>ROUND((ROUND(AT912*AG912,2)*1.25),2)</f>
        <v>2.2000000000000002</v>
      </c>
    </row>
    <row r="913" spans="1:107" x14ac:dyDescent="0.2">
      <c r="A913">
        <f>ROW(Source!A453)</f>
        <v>453</v>
      </c>
      <c r="B913">
        <v>16697019</v>
      </c>
      <c r="C913">
        <v>16698481</v>
      </c>
      <c r="D913">
        <v>15249073</v>
      </c>
      <c r="E913">
        <v>1</v>
      </c>
      <c r="F913">
        <v>1</v>
      </c>
      <c r="G913">
        <v>1</v>
      </c>
      <c r="H913">
        <v>2</v>
      </c>
      <c r="I913" t="s">
        <v>1033</v>
      </c>
      <c r="J913" t="s">
        <v>1034</v>
      </c>
      <c r="K913" t="s">
        <v>1035</v>
      </c>
      <c r="L913">
        <v>1368</v>
      </c>
      <c r="N913">
        <v>1011</v>
      </c>
      <c r="O913" t="s">
        <v>1014</v>
      </c>
      <c r="P913" t="s">
        <v>1014</v>
      </c>
      <c r="Q913">
        <v>1</v>
      </c>
      <c r="W913">
        <v>0</v>
      </c>
      <c r="X913">
        <v>1372534845</v>
      </c>
      <c r="Y913">
        <v>0.17500000000000002</v>
      </c>
      <c r="AA913">
        <v>0</v>
      </c>
      <c r="AB913">
        <v>431.06</v>
      </c>
      <c r="AC913">
        <v>11.6</v>
      </c>
      <c r="AD913">
        <v>0</v>
      </c>
      <c r="AE913">
        <v>0</v>
      </c>
      <c r="AF913">
        <v>65.709999999999994</v>
      </c>
      <c r="AG913">
        <v>11.6</v>
      </c>
      <c r="AH913">
        <v>0</v>
      </c>
      <c r="AI913">
        <v>1</v>
      </c>
      <c r="AJ913">
        <v>6.56</v>
      </c>
      <c r="AK913">
        <v>1</v>
      </c>
      <c r="AL913">
        <v>1</v>
      </c>
      <c r="AN913">
        <v>0</v>
      </c>
      <c r="AO913">
        <v>1</v>
      </c>
      <c r="AP913">
        <v>1</v>
      </c>
      <c r="AQ913">
        <v>0</v>
      </c>
      <c r="AR913">
        <v>0</v>
      </c>
      <c r="AS913" t="s">
        <v>6</v>
      </c>
      <c r="AT913">
        <v>0.14000000000000001</v>
      </c>
      <c r="AU913" t="s">
        <v>38</v>
      </c>
      <c r="AV913">
        <v>0</v>
      </c>
      <c r="AW913">
        <v>2</v>
      </c>
      <c r="AX913">
        <v>16698496</v>
      </c>
      <c r="AY913">
        <v>1</v>
      </c>
      <c r="AZ913">
        <v>0</v>
      </c>
      <c r="BA913">
        <v>897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Y913*Source!I453</f>
        <v>0.14000000000000001</v>
      </c>
      <c r="CY913">
        <f>AB913</f>
        <v>431.06</v>
      </c>
      <c r="CZ913">
        <f>AF913</f>
        <v>65.709999999999994</v>
      </c>
      <c r="DA913">
        <f>AJ913</f>
        <v>6.56</v>
      </c>
      <c r="DB913">
        <f>ROUND((ROUND(AT913*CZ913,2)*1.25),2)</f>
        <v>11.5</v>
      </c>
      <c r="DC913">
        <f>ROUND((ROUND(AT913*AG913,2)*1.25),2)</f>
        <v>2.0299999999999998</v>
      </c>
    </row>
    <row r="914" spans="1:107" x14ac:dyDescent="0.2">
      <c r="A914">
        <f>ROW(Source!A453)</f>
        <v>453</v>
      </c>
      <c r="B914">
        <v>16697019</v>
      </c>
      <c r="C914">
        <v>16698481</v>
      </c>
      <c r="D914">
        <v>15167955</v>
      </c>
      <c r="E914">
        <v>1</v>
      </c>
      <c r="F914">
        <v>1</v>
      </c>
      <c r="G914">
        <v>1</v>
      </c>
      <c r="H914">
        <v>3</v>
      </c>
      <c r="I914" t="s">
        <v>1090</v>
      </c>
      <c r="J914" t="s">
        <v>1091</v>
      </c>
      <c r="K914" t="s">
        <v>1092</v>
      </c>
      <c r="L914">
        <v>1348</v>
      </c>
      <c r="N914">
        <v>1009</v>
      </c>
      <c r="O914" t="s">
        <v>26</v>
      </c>
      <c r="P914" t="s">
        <v>26</v>
      </c>
      <c r="Q914">
        <v>1000</v>
      </c>
      <c r="W914">
        <v>0</v>
      </c>
      <c r="X914">
        <v>-1699345571</v>
      </c>
      <c r="Y914">
        <v>1.4E-3</v>
      </c>
      <c r="AA914">
        <v>196996.8</v>
      </c>
      <c r="AB914">
        <v>0</v>
      </c>
      <c r="AC914">
        <v>0</v>
      </c>
      <c r="AD914">
        <v>0</v>
      </c>
      <c r="AE914">
        <v>30030</v>
      </c>
      <c r="AF914">
        <v>0</v>
      </c>
      <c r="AG914">
        <v>0</v>
      </c>
      <c r="AH914">
        <v>0</v>
      </c>
      <c r="AI914">
        <v>6.56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1.4E-3</v>
      </c>
      <c r="AU914" t="s">
        <v>6</v>
      </c>
      <c r="AV914">
        <v>0</v>
      </c>
      <c r="AW914">
        <v>2</v>
      </c>
      <c r="AX914">
        <v>16698497</v>
      </c>
      <c r="AY914">
        <v>1</v>
      </c>
      <c r="AZ914">
        <v>0</v>
      </c>
      <c r="BA914">
        <v>898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Y914*Source!I453</f>
        <v>1.1200000000000001E-3</v>
      </c>
      <c r="CY914">
        <f t="shared" ref="CY914:CY920" si="141">AA914</f>
        <v>196996.8</v>
      </c>
      <c r="CZ914">
        <f t="shared" ref="CZ914:CZ920" si="142">AE914</f>
        <v>30030</v>
      </c>
      <c r="DA914">
        <f t="shared" ref="DA914:DA920" si="143">AI914</f>
        <v>6.56</v>
      </c>
      <c r="DB914">
        <f t="shared" ref="DB914:DB920" si="144">ROUND(ROUND(AT914*CZ914,2),2)</f>
        <v>42.04</v>
      </c>
      <c r="DC914">
        <f t="shared" ref="DC914:DC920" si="145">ROUND(ROUND(AT914*AG914,2),2)</f>
        <v>0</v>
      </c>
    </row>
    <row r="915" spans="1:107" x14ac:dyDescent="0.2">
      <c r="A915">
        <f>ROW(Source!A453)</f>
        <v>453</v>
      </c>
      <c r="B915">
        <v>16697019</v>
      </c>
      <c r="C915">
        <v>16698481</v>
      </c>
      <c r="D915">
        <v>15167963</v>
      </c>
      <c r="E915">
        <v>1</v>
      </c>
      <c r="F915">
        <v>1</v>
      </c>
      <c r="G915">
        <v>1</v>
      </c>
      <c r="H915">
        <v>3</v>
      </c>
      <c r="I915" t="s">
        <v>1093</v>
      </c>
      <c r="J915" t="s">
        <v>1094</v>
      </c>
      <c r="K915" t="s">
        <v>1095</v>
      </c>
      <c r="L915">
        <v>1346</v>
      </c>
      <c r="N915">
        <v>1009</v>
      </c>
      <c r="O915" t="s">
        <v>279</v>
      </c>
      <c r="P915" t="s">
        <v>279</v>
      </c>
      <c r="Q915">
        <v>1</v>
      </c>
      <c r="W915">
        <v>0</v>
      </c>
      <c r="X915">
        <v>-490687590</v>
      </c>
      <c r="Y915">
        <v>0.13</v>
      </c>
      <c r="AA915">
        <v>244.62</v>
      </c>
      <c r="AB915">
        <v>0</v>
      </c>
      <c r="AC915">
        <v>0</v>
      </c>
      <c r="AD915">
        <v>0</v>
      </c>
      <c r="AE915">
        <v>37.29</v>
      </c>
      <c r="AF915">
        <v>0</v>
      </c>
      <c r="AG915">
        <v>0</v>
      </c>
      <c r="AH915">
        <v>0</v>
      </c>
      <c r="AI915">
        <v>6.56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0.13</v>
      </c>
      <c r="AU915" t="s">
        <v>6</v>
      </c>
      <c r="AV915">
        <v>0</v>
      </c>
      <c r="AW915">
        <v>2</v>
      </c>
      <c r="AX915">
        <v>16698498</v>
      </c>
      <c r="AY915">
        <v>1</v>
      </c>
      <c r="AZ915">
        <v>0</v>
      </c>
      <c r="BA915">
        <v>899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Y915*Source!I453</f>
        <v>0.10400000000000001</v>
      </c>
      <c r="CY915">
        <f t="shared" si="141"/>
        <v>244.62</v>
      </c>
      <c r="CZ915">
        <f t="shared" si="142"/>
        <v>37.29</v>
      </c>
      <c r="DA915">
        <f t="shared" si="143"/>
        <v>6.56</v>
      </c>
      <c r="DB915">
        <f t="shared" si="144"/>
        <v>4.8499999999999996</v>
      </c>
      <c r="DC915">
        <f t="shared" si="145"/>
        <v>0</v>
      </c>
    </row>
    <row r="916" spans="1:107" x14ac:dyDescent="0.2">
      <c r="A916">
        <f>ROW(Source!A453)</f>
        <v>453</v>
      </c>
      <c r="B916">
        <v>16697019</v>
      </c>
      <c r="C916">
        <v>16698481</v>
      </c>
      <c r="D916">
        <v>15170070</v>
      </c>
      <c r="E916">
        <v>1</v>
      </c>
      <c r="F916">
        <v>1</v>
      </c>
      <c r="G916">
        <v>1</v>
      </c>
      <c r="H916">
        <v>3</v>
      </c>
      <c r="I916" t="s">
        <v>731</v>
      </c>
      <c r="J916" t="s">
        <v>733</v>
      </c>
      <c r="K916" t="s">
        <v>732</v>
      </c>
      <c r="L916">
        <v>1355</v>
      </c>
      <c r="N916">
        <v>1010</v>
      </c>
      <c r="O916" t="s">
        <v>593</v>
      </c>
      <c r="P916" t="s">
        <v>593</v>
      </c>
      <c r="Q916">
        <v>100</v>
      </c>
      <c r="W916">
        <v>0</v>
      </c>
      <c r="X916">
        <v>2087919564</v>
      </c>
      <c r="Y916">
        <v>0.4</v>
      </c>
      <c r="AA916">
        <v>255.84</v>
      </c>
      <c r="AB916">
        <v>0</v>
      </c>
      <c r="AC916">
        <v>0</v>
      </c>
      <c r="AD916">
        <v>0</v>
      </c>
      <c r="AE916">
        <v>39</v>
      </c>
      <c r="AF916">
        <v>0</v>
      </c>
      <c r="AG916">
        <v>0</v>
      </c>
      <c r="AH916">
        <v>0</v>
      </c>
      <c r="AI916">
        <v>6.56</v>
      </c>
      <c r="AJ916">
        <v>1</v>
      </c>
      <c r="AK916">
        <v>1</v>
      </c>
      <c r="AL916">
        <v>1</v>
      </c>
      <c r="AN916">
        <v>0</v>
      </c>
      <c r="AO916">
        <v>0</v>
      </c>
      <c r="AP916">
        <v>0</v>
      </c>
      <c r="AQ916">
        <v>0</v>
      </c>
      <c r="AR916">
        <v>0</v>
      </c>
      <c r="AS916" t="s">
        <v>6</v>
      </c>
      <c r="AT916">
        <v>0.4</v>
      </c>
      <c r="AU916" t="s">
        <v>6</v>
      </c>
      <c r="AV916">
        <v>0</v>
      </c>
      <c r="AW916">
        <v>1</v>
      </c>
      <c r="AX916">
        <v>-1</v>
      </c>
      <c r="AY916">
        <v>0</v>
      </c>
      <c r="AZ916">
        <v>0</v>
      </c>
      <c r="BA916" t="s">
        <v>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Y916*Source!I453</f>
        <v>0.32000000000000006</v>
      </c>
      <c r="CY916">
        <f t="shared" si="141"/>
        <v>255.84</v>
      </c>
      <c r="CZ916">
        <f t="shared" si="142"/>
        <v>39</v>
      </c>
      <c r="DA916">
        <f t="shared" si="143"/>
        <v>6.56</v>
      </c>
      <c r="DB916">
        <f t="shared" si="144"/>
        <v>15.6</v>
      </c>
      <c r="DC916">
        <f t="shared" si="145"/>
        <v>0</v>
      </c>
    </row>
    <row r="917" spans="1:107" x14ac:dyDescent="0.2">
      <c r="A917">
        <f>ROW(Source!A453)</f>
        <v>453</v>
      </c>
      <c r="B917">
        <v>16697019</v>
      </c>
      <c r="C917">
        <v>16698481</v>
      </c>
      <c r="D917">
        <v>15172834</v>
      </c>
      <c r="E917">
        <v>1</v>
      </c>
      <c r="F917">
        <v>1</v>
      </c>
      <c r="G917">
        <v>1</v>
      </c>
      <c r="H917">
        <v>3</v>
      </c>
      <c r="I917" t="s">
        <v>357</v>
      </c>
      <c r="J917" t="s">
        <v>359</v>
      </c>
      <c r="K917" t="s">
        <v>358</v>
      </c>
      <c r="L917">
        <v>1339</v>
      </c>
      <c r="N917">
        <v>1007</v>
      </c>
      <c r="O917" t="s">
        <v>249</v>
      </c>
      <c r="P917" t="s">
        <v>249</v>
      </c>
      <c r="Q917">
        <v>1</v>
      </c>
      <c r="W917">
        <v>0</v>
      </c>
      <c r="X917">
        <v>-1019936957</v>
      </c>
      <c r="Y917">
        <v>0.01</v>
      </c>
      <c r="AA917">
        <v>3187.5</v>
      </c>
      <c r="AB917">
        <v>0</v>
      </c>
      <c r="AC917">
        <v>0</v>
      </c>
      <c r="AD917">
        <v>0</v>
      </c>
      <c r="AE917">
        <v>485.9</v>
      </c>
      <c r="AF917">
        <v>0</v>
      </c>
      <c r="AG917">
        <v>0</v>
      </c>
      <c r="AH917">
        <v>0</v>
      </c>
      <c r="AI917">
        <v>6.56</v>
      </c>
      <c r="AJ917">
        <v>1</v>
      </c>
      <c r="AK917">
        <v>1</v>
      </c>
      <c r="AL917">
        <v>1</v>
      </c>
      <c r="AN917">
        <v>0</v>
      </c>
      <c r="AO917">
        <v>0</v>
      </c>
      <c r="AP917">
        <v>0</v>
      </c>
      <c r="AQ917">
        <v>0</v>
      </c>
      <c r="AR917">
        <v>0</v>
      </c>
      <c r="AS917" t="s">
        <v>6</v>
      </c>
      <c r="AT917">
        <v>0.01</v>
      </c>
      <c r="AU917" t="s">
        <v>6</v>
      </c>
      <c r="AV917">
        <v>0</v>
      </c>
      <c r="AW917">
        <v>1</v>
      </c>
      <c r="AX917">
        <v>-1</v>
      </c>
      <c r="AY917">
        <v>0</v>
      </c>
      <c r="AZ917">
        <v>0</v>
      </c>
      <c r="BA917" t="s">
        <v>6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Y917*Source!I453</f>
        <v>8.0000000000000002E-3</v>
      </c>
      <c r="CY917">
        <f t="shared" si="141"/>
        <v>3187.5</v>
      </c>
      <c r="CZ917">
        <f t="shared" si="142"/>
        <v>485.9</v>
      </c>
      <c r="DA917">
        <f t="shared" si="143"/>
        <v>6.56</v>
      </c>
      <c r="DB917">
        <f t="shared" si="144"/>
        <v>4.8600000000000003</v>
      </c>
      <c r="DC917">
        <f t="shared" si="145"/>
        <v>0</v>
      </c>
    </row>
    <row r="918" spans="1:107" x14ac:dyDescent="0.2">
      <c r="A918">
        <f>ROW(Source!A453)</f>
        <v>453</v>
      </c>
      <c r="B918">
        <v>16697019</v>
      </c>
      <c r="C918">
        <v>16698481</v>
      </c>
      <c r="D918">
        <v>15203740</v>
      </c>
      <c r="E918">
        <v>1</v>
      </c>
      <c r="F918">
        <v>1</v>
      </c>
      <c r="G918">
        <v>1</v>
      </c>
      <c r="H918">
        <v>3</v>
      </c>
      <c r="I918" t="s">
        <v>1105</v>
      </c>
      <c r="J918" t="s">
        <v>1106</v>
      </c>
      <c r="K918" t="s">
        <v>1107</v>
      </c>
      <c r="L918">
        <v>1348</v>
      </c>
      <c r="N918">
        <v>1009</v>
      </c>
      <c r="O918" t="s">
        <v>26</v>
      </c>
      <c r="P918" t="s">
        <v>26</v>
      </c>
      <c r="Q918">
        <v>1000</v>
      </c>
      <c r="W918">
        <v>0</v>
      </c>
      <c r="X918">
        <v>570223526</v>
      </c>
      <c r="Y918">
        <v>2.7E-4</v>
      </c>
      <c r="AA918">
        <v>99180.64</v>
      </c>
      <c r="AB918">
        <v>0</v>
      </c>
      <c r="AC918">
        <v>0</v>
      </c>
      <c r="AD918">
        <v>0</v>
      </c>
      <c r="AE918">
        <v>15119</v>
      </c>
      <c r="AF918">
        <v>0</v>
      </c>
      <c r="AG918">
        <v>0</v>
      </c>
      <c r="AH918">
        <v>0</v>
      </c>
      <c r="AI918">
        <v>6.56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2.7E-4</v>
      </c>
      <c r="AU918" t="s">
        <v>6</v>
      </c>
      <c r="AV918">
        <v>0</v>
      </c>
      <c r="AW918">
        <v>2</v>
      </c>
      <c r="AX918">
        <v>16698502</v>
      </c>
      <c r="AY918">
        <v>1</v>
      </c>
      <c r="AZ918">
        <v>0</v>
      </c>
      <c r="BA918">
        <v>903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Y918*Source!I453</f>
        <v>2.1600000000000002E-4</v>
      </c>
      <c r="CY918">
        <f t="shared" si="141"/>
        <v>99180.64</v>
      </c>
      <c r="CZ918">
        <f t="shared" si="142"/>
        <v>15119</v>
      </c>
      <c r="DA918">
        <f t="shared" si="143"/>
        <v>6.56</v>
      </c>
      <c r="DB918">
        <f t="shared" si="144"/>
        <v>4.08</v>
      </c>
      <c r="DC918">
        <f t="shared" si="145"/>
        <v>0</v>
      </c>
    </row>
    <row r="919" spans="1:107" x14ac:dyDescent="0.2">
      <c r="A919">
        <f>ROW(Source!A453)</f>
        <v>453</v>
      </c>
      <c r="B919">
        <v>16697019</v>
      </c>
      <c r="C919">
        <v>16698481</v>
      </c>
      <c r="D919">
        <v>15204373</v>
      </c>
      <c r="E919">
        <v>1</v>
      </c>
      <c r="F919">
        <v>1</v>
      </c>
      <c r="G919">
        <v>1</v>
      </c>
      <c r="H919">
        <v>3</v>
      </c>
      <c r="I919" t="s">
        <v>736</v>
      </c>
      <c r="J919" t="s">
        <v>738</v>
      </c>
      <c r="K919" t="s">
        <v>737</v>
      </c>
      <c r="L919">
        <v>1346</v>
      </c>
      <c r="N919">
        <v>1009</v>
      </c>
      <c r="O919" t="s">
        <v>279</v>
      </c>
      <c r="P919" t="s">
        <v>279</v>
      </c>
      <c r="Q919">
        <v>1</v>
      </c>
      <c r="W919">
        <v>0</v>
      </c>
      <c r="X919">
        <v>1221202834</v>
      </c>
      <c r="Y919">
        <v>2</v>
      </c>
      <c r="AA919">
        <v>128.63999999999999</v>
      </c>
      <c r="AB919">
        <v>0</v>
      </c>
      <c r="AC919">
        <v>0</v>
      </c>
      <c r="AD919">
        <v>0</v>
      </c>
      <c r="AE919">
        <v>19.61</v>
      </c>
      <c r="AF919">
        <v>0</v>
      </c>
      <c r="AG919">
        <v>0</v>
      </c>
      <c r="AH919">
        <v>0</v>
      </c>
      <c r="AI919">
        <v>6.56</v>
      </c>
      <c r="AJ919">
        <v>1</v>
      </c>
      <c r="AK919">
        <v>1</v>
      </c>
      <c r="AL919">
        <v>1</v>
      </c>
      <c r="AN919">
        <v>0</v>
      </c>
      <c r="AO919">
        <v>0</v>
      </c>
      <c r="AP919">
        <v>0</v>
      </c>
      <c r="AQ919">
        <v>0</v>
      </c>
      <c r="AR919">
        <v>0</v>
      </c>
      <c r="AS919" t="s">
        <v>6</v>
      </c>
      <c r="AT919">
        <v>2</v>
      </c>
      <c r="AU919" t="s">
        <v>6</v>
      </c>
      <c r="AV919">
        <v>0</v>
      </c>
      <c r="AW919">
        <v>1</v>
      </c>
      <c r="AX919">
        <v>-1</v>
      </c>
      <c r="AY919">
        <v>0</v>
      </c>
      <c r="AZ919">
        <v>0</v>
      </c>
      <c r="BA919" t="s">
        <v>6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Y919*Source!I453</f>
        <v>1.6</v>
      </c>
      <c r="CY919">
        <f t="shared" si="141"/>
        <v>128.63999999999999</v>
      </c>
      <c r="CZ919">
        <f t="shared" si="142"/>
        <v>19.61</v>
      </c>
      <c r="DA919">
        <f t="shared" si="143"/>
        <v>6.56</v>
      </c>
      <c r="DB919">
        <f t="shared" si="144"/>
        <v>39.22</v>
      </c>
      <c r="DC919">
        <f t="shared" si="145"/>
        <v>0</v>
      </c>
    </row>
    <row r="920" spans="1:107" x14ac:dyDescent="0.2">
      <c r="A920">
        <f>ROW(Source!A453)</f>
        <v>453</v>
      </c>
      <c r="B920">
        <v>16697019</v>
      </c>
      <c r="C920">
        <v>16698481</v>
      </c>
      <c r="D920">
        <v>15204468</v>
      </c>
      <c r="E920">
        <v>1</v>
      </c>
      <c r="F920">
        <v>1</v>
      </c>
      <c r="G920">
        <v>1</v>
      </c>
      <c r="H920">
        <v>3</v>
      </c>
      <c r="I920" t="s">
        <v>1108</v>
      </c>
      <c r="J920" t="s">
        <v>1109</v>
      </c>
      <c r="K920" t="s">
        <v>1110</v>
      </c>
      <c r="L920">
        <v>1348</v>
      </c>
      <c r="N920">
        <v>1009</v>
      </c>
      <c r="O920" t="s">
        <v>26</v>
      </c>
      <c r="P920" t="s">
        <v>26</v>
      </c>
      <c r="Q920">
        <v>1000</v>
      </c>
      <c r="W920">
        <v>0</v>
      </c>
      <c r="X920">
        <v>-909021926</v>
      </c>
      <c r="Y920">
        <v>1.2999999999999999E-4</v>
      </c>
      <c r="AA920">
        <v>111192</v>
      </c>
      <c r="AB920">
        <v>0</v>
      </c>
      <c r="AC920">
        <v>0</v>
      </c>
      <c r="AD920">
        <v>0</v>
      </c>
      <c r="AE920">
        <v>16950</v>
      </c>
      <c r="AF920">
        <v>0</v>
      </c>
      <c r="AG920">
        <v>0</v>
      </c>
      <c r="AH920">
        <v>0</v>
      </c>
      <c r="AI920">
        <v>6.56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6</v>
      </c>
      <c r="AT920">
        <v>1.2999999999999999E-4</v>
      </c>
      <c r="AU920" t="s">
        <v>6</v>
      </c>
      <c r="AV920">
        <v>0</v>
      </c>
      <c r="AW920">
        <v>2</v>
      </c>
      <c r="AX920">
        <v>16698504</v>
      </c>
      <c r="AY920">
        <v>1</v>
      </c>
      <c r="AZ920">
        <v>0</v>
      </c>
      <c r="BA920">
        <v>905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Y920*Source!I453</f>
        <v>1.0399999999999999E-4</v>
      </c>
      <c r="CY920">
        <f t="shared" si="141"/>
        <v>111192</v>
      </c>
      <c r="CZ920">
        <f t="shared" si="142"/>
        <v>16950</v>
      </c>
      <c r="DA920">
        <f t="shared" si="143"/>
        <v>6.56</v>
      </c>
      <c r="DB920">
        <f t="shared" si="144"/>
        <v>2.2000000000000002</v>
      </c>
      <c r="DC920">
        <f t="shared" si="145"/>
        <v>0</v>
      </c>
    </row>
    <row r="921" spans="1:107" x14ac:dyDescent="0.2">
      <c r="A921">
        <f>ROW(Source!A460)</f>
        <v>460</v>
      </c>
      <c r="B921">
        <v>16697018</v>
      </c>
      <c r="C921">
        <v>16698509</v>
      </c>
      <c r="D921">
        <v>15436556</v>
      </c>
      <c r="E921">
        <v>1</v>
      </c>
      <c r="F921">
        <v>1</v>
      </c>
      <c r="G921">
        <v>1</v>
      </c>
      <c r="H921">
        <v>1</v>
      </c>
      <c r="I921" t="s">
        <v>1088</v>
      </c>
      <c r="J921" t="s">
        <v>6</v>
      </c>
      <c r="K921" t="s">
        <v>1089</v>
      </c>
      <c r="L921">
        <v>1191</v>
      </c>
      <c r="N921">
        <v>1013</v>
      </c>
      <c r="O921" t="s">
        <v>1010</v>
      </c>
      <c r="P921" t="s">
        <v>1010</v>
      </c>
      <c r="Q921">
        <v>1</v>
      </c>
      <c r="W921">
        <v>0</v>
      </c>
      <c r="X921">
        <v>1069510174</v>
      </c>
      <c r="Y921">
        <v>24.897499999999997</v>
      </c>
      <c r="AA921">
        <v>0</v>
      </c>
      <c r="AB921">
        <v>0</v>
      </c>
      <c r="AC921">
        <v>0</v>
      </c>
      <c r="AD921">
        <v>9.6199999999999992</v>
      </c>
      <c r="AE921">
        <v>0</v>
      </c>
      <c r="AF921">
        <v>0</v>
      </c>
      <c r="AG921">
        <v>0</v>
      </c>
      <c r="AH921">
        <v>9.6199999999999992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6</v>
      </c>
      <c r="AT921">
        <v>21.65</v>
      </c>
      <c r="AU921" t="s">
        <v>39</v>
      </c>
      <c r="AV921">
        <v>1</v>
      </c>
      <c r="AW921">
        <v>2</v>
      </c>
      <c r="AX921">
        <v>16698522</v>
      </c>
      <c r="AY921">
        <v>1</v>
      </c>
      <c r="AZ921">
        <v>0</v>
      </c>
      <c r="BA921">
        <v>907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Y921*Source!I460</f>
        <v>17.428249999999998</v>
      </c>
      <c r="CY921">
        <f>AD921</f>
        <v>9.6199999999999992</v>
      </c>
      <c r="CZ921">
        <f>AH921</f>
        <v>9.6199999999999992</v>
      </c>
      <c r="DA921">
        <f>AL921</f>
        <v>1</v>
      </c>
      <c r="DB921">
        <f>ROUND((ROUND(AT921*CZ921,2)*1.15),2)</f>
        <v>239.51</v>
      </c>
      <c r="DC921">
        <f>ROUND((ROUND(AT921*AG921,2)*1.15),2)</f>
        <v>0</v>
      </c>
    </row>
    <row r="922" spans="1:107" x14ac:dyDescent="0.2">
      <c r="A922">
        <f>ROW(Source!A460)</f>
        <v>460</v>
      </c>
      <c r="B922">
        <v>16697018</v>
      </c>
      <c r="C922">
        <v>16698509</v>
      </c>
      <c r="D922">
        <v>15430395</v>
      </c>
      <c r="E922">
        <v>1</v>
      </c>
      <c r="F922">
        <v>1</v>
      </c>
      <c r="G922">
        <v>1</v>
      </c>
      <c r="H922">
        <v>1</v>
      </c>
      <c r="I922" t="s">
        <v>1020</v>
      </c>
      <c r="J922" t="s">
        <v>6</v>
      </c>
      <c r="K922" t="s">
        <v>1021</v>
      </c>
      <c r="L922">
        <v>1191</v>
      </c>
      <c r="N922">
        <v>1013</v>
      </c>
      <c r="O922" t="s">
        <v>1010</v>
      </c>
      <c r="P922" t="s">
        <v>1010</v>
      </c>
      <c r="Q922">
        <v>1</v>
      </c>
      <c r="W922">
        <v>0</v>
      </c>
      <c r="X922">
        <v>-1417349443</v>
      </c>
      <c r="Y922">
        <v>0.35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0.35</v>
      </c>
      <c r="AU922" t="s">
        <v>6</v>
      </c>
      <c r="AV922">
        <v>2</v>
      </c>
      <c r="AW922">
        <v>2</v>
      </c>
      <c r="AX922">
        <v>16698523</v>
      </c>
      <c r="AY922">
        <v>1</v>
      </c>
      <c r="AZ922">
        <v>2048</v>
      </c>
      <c r="BA922">
        <v>908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Y922*Source!I460</f>
        <v>0.24499999999999997</v>
      </c>
      <c r="CY922">
        <f>AD922</f>
        <v>0</v>
      </c>
      <c r="CZ922">
        <f>AH922</f>
        <v>0</v>
      </c>
      <c r="DA922">
        <f>AL922</f>
        <v>1</v>
      </c>
      <c r="DB922">
        <f>ROUND(ROUND(AT922*CZ922,2),2)</f>
        <v>0</v>
      </c>
      <c r="DC922">
        <f>ROUND(ROUND(AT922*AG922,2),2)</f>
        <v>0</v>
      </c>
    </row>
    <row r="923" spans="1:107" x14ac:dyDescent="0.2">
      <c r="A923">
        <f>ROW(Source!A460)</f>
        <v>460</v>
      </c>
      <c r="B923">
        <v>16697018</v>
      </c>
      <c r="C923">
        <v>16698509</v>
      </c>
      <c r="D923">
        <v>15247974</v>
      </c>
      <c r="E923">
        <v>1</v>
      </c>
      <c r="F923">
        <v>1</v>
      </c>
      <c r="G923">
        <v>1</v>
      </c>
      <c r="H923">
        <v>2</v>
      </c>
      <c r="I923" t="s">
        <v>1022</v>
      </c>
      <c r="J923" t="s">
        <v>1023</v>
      </c>
      <c r="K923" t="s">
        <v>1024</v>
      </c>
      <c r="L923">
        <v>1368</v>
      </c>
      <c r="N923">
        <v>1011</v>
      </c>
      <c r="O923" t="s">
        <v>1014</v>
      </c>
      <c r="P923" t="s">
        <v>1014</v>
      </c>
      <c r="Q923">
        <v>1</v>
      </c>
      <c r="W923">
        <v>0</v>
      </c>
      <c r="X923">
        <v>1188625873</v>
      </c>
      <c r="Y923">
        <v>0.16250000000000001</v>
      </c>
      <c r="AA923">
        <v>0</v>
      </c>
      <c r="AB923">
        <v>31.26</v>
      </c>
      <c r="AC923">
        <v>13.5</v>
      </c>
      <c r="AD923">
        <v>0</v>
      </c>
      <c r="AE923">
        <v>0</v>
      </c>
      <c r="AF923">
        <v>31.26</v>
      </c>
      <c r="AG923">
        <v>13.5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6</v>
      </c>
      <c r="AT923">
        <v>0.13</v>
      </c>
      <c r="AU923" t="s">
        <v>38</v>
      </c>
      <c r="AV923">
        <v>0</v>
      </c>
      <c r="AW923">
        <v>2</v>
      </c>
      <c r="AX923">
        <v>16698524</v>
      </c>
      <c r="AY923">
        <v>1</v>
      </c>
      <c r="AZ923">
        <v>0</v>
      </c>
      <c r="BA923">
        <v>909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Y923*Source!I460</f>
        <v>0.11374999999999999</v>
      </c>
      <c r="CY923">
        <f>AB923</f>
        <v>31.26</v>
      </c>
      <c r="CZ923">
        <f>AF923</f>
        <v>31.26</v>
      </c>
      <c r="DA923">
        <f>AJ923</f>
        <v>1</v>
      </c>
      <c r="DB923">
        <f>ROUND((ROUND(AT923*CZ923,2)*1.25),2)</f>
        <v>5.08</v>
      </c>
      <c r="DC923">
        <f>ROUND((ROUND(AT923*AG923,2)*1.25),2)</f>
        <v>2.2000000000000002</v>
      </c>
    </row>
    <row r="924" spans="1:107" x14ac:dyDescent="0.2">
      <c r="A924">
        <f>ROW(Source!A460)</f>
        <v>460</v>
      </c>
      <c r="B924">
        <v>16697018</v>
      </c>
      <c r="C924">
        <v>16698509</v>
      </c>
      <c r="D924">
        <v>15249073</v>
      </c>
      <c r="E924">
        <v>1</v>
      </c>
      <c r="F924">
        <v>1</v>
      </c>
      <c r="G924">
        <v>1</v>
      </c>
      <c r="H924">
        <v>2</v>
      </c>
      <c r="I924" t="s">
        <v>1033</v>
      </c>
      <c r="J924" t="s">
        <v>1034</v>
      </c>
      <c r="K924" t="s">
        <v>1035</v>
      </c>
      <c r="L924">
        <v>1368</v>
      </c>
      <c r="N924">
        <v>1011</v>
      </c>
      <c r="O924" t="s">
        <v>1014</v>
      </c>
      <c r="P924" t="s">
        <v>1014</v>
      </c>
      <c r="Q924">
        <v>1</v>
      </c>
      <c r="W924">
        <v>0</v>
      </c>
      <c r="X924">
        <v>1372534845</v>
      </c>
      <c r="Y924">
        <v>0.27500000000000002</v>
      </c>
      <c r="AA924">
        <v>0</v>
      </c>
      <c r="AB924">
        <v>65.709999999999994</v>
      </c>
      <c r="AC924">
        <v>11.6</v>
      </c>
      <c r="AD924">
        <v>0</v>
      </c>
      <c r="AE924">
        <v>0</v>
      </c>
      <c r="AF924">
        <v>65.709999999999994</v>
      </c>
      <c r="AG924">
        <v>11.6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1</v>
      </c>
      <c r="AQ924">
        <v>0</v>
      </c>
      <c r="AR924">
        <v>0</v>
      </c>
      <c r="AS924" t="s">
        <v>6</v>
      </c>
      <c r="AT924">
        <v>0.22</v>
      </c>
      <c r="AU924" t="s">
        <v>38</v>
      </c>
      <c r="AV924">
        <v>0</v>
      </c>
      <c r="AW924">
        <v>2</v>
      </c>
      <c r="AX924">
        <v>16698525</v>
      </c>
      <c r="AY924">
        <v>1</v>
      </c>
      <c r="AZ924">
        <v>0</v>
      </c>
      <c r="BA924">
        <v>910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Y924*Source!I460</f>
        <v>0.1925</v>
      </c>
      <c r="CY924">
        <f>AB924</f>
        <v>65.709999999999994</v>
      </c>
      <c r="CZ924">
        <f>AF924</f>
        <v>65.709999999999994</v>
      </c>
      <c r="DA924">
        <f>AJ924</f>
        <v>1</v>
      </c>
      <c r="DB924">
        <f>ROUND((ROUND(AT924*CZ924,2)*1.25),2)</f>
        <v>18.079999999999998</v>
      </c>
      <c r="DC924">
        <f>ROUND((ROUND(AT924*AG924,2)*1.25),2)</f>
        <v>3.19</v>
      </c>
    </row>
    <row r="925" spans="1:107" x14ac:dyDescent="0.2">
      <c r="A925">
        <f>ROW(Source!A460)</f>
        <v>460</v>
      </c>
      <c r="B925">
        <v>16697018</v>
      </c>
      <c r="C925">
        <v>16698509</v>
      </c>
      <c r="D925">
        <v>15167963</v>
      </c>
      <c r="E925">
        <v>1</v>
      </c>
      <c r="F925">
        <v>1</v>
      </c>
      <c r="G925">
        <v>1</v>
      </c>
      <c r="H925">
        <v>3</v>
      </c>
      <c r="I925" t="s">
        <v>1093</v>
      </c>
      <c r="J925" t="s">
        <v>1094</v>
      </c>
      <c r="K925" t="s">
        <v>1095</v>
      </c>
      <c r="L925">
        <v>1346</v>
      </c>
      <c r="N925">
        <v>1009</v>
      </c>
      <c r="O925" t="s">
        <v>279</v>
      </c>
      <c r="P925" t="s">
        <v>279</v>
      </c>
      <c r="Q925">
        <v>1</v>
      </c>
      <c r="W925">
        <v>0</v>
      </c>
      <c r="X925">
        <v>-490687590</v>
      </c>
      <c r="Y925">
        <v>0.3</v>
      </c>
      <c r="AA925">
        <v>37.29</v>
      </c>
      <c r="AB925">
        <v>0</v>
      </c>
      <c r="AC925">
        <v>0</v>
      </c>
      <c r="AD925">
        <v>0</v>
      </c>
      <c r="AE925">
        <v>37.29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6</v>
      </c>
      <c r="AT925">
        <v>0.3</v>
      </c>
      <c r="AU925" t="s">
        <v>6</v>
      </c>
      <c r="AV925">
        <v>0</v>
      </c>
      <c r="AW925">
        <v>2</v>
      </c>
      <c r="AX925">
        <v>16698526</v>
      </c>
      <c r="AY925">
        <v>1</v>
      </c>
      <c r="AZ925">
        <v>0</v>
      </c>
      <c r="BA925">
        <v>911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Y925*Source!I460</f>
        <v>0.21</v>
      </c>
      <c r="CY925">
        <f t="shared" ref="CY925:CY932" si="146">AA925</f>
        <v>37.29</v>
      </c>
      <c r="CZ925">
        <f t="shared" ref="CZ925:CZ932" si="147">AE925</f>
        <v>37.29</v>
      </c>
      <c r="DA925">
        <f t="shared" ref="DA925:DA932" si="148">AI925</f>
        <v>1</v>
      </c>
      <c r="DB925">
        <f t="shared" ref="DB925:DB932" si="149">ROUND(ROUND(AT925*CZ925,2),2)</f>
        <v>11.19</v>
      </c>
      <c r="DC925">
        <f t="shared" ref="DC925:DC932" si="150">ROUND(ROUND(AT925*AG925,2),2)</f>
        <v>0</v>
      </c>
    </row>
    <row r="926" spans="1:107" x14ac:dyDescent="0.2">
      <c r="A926">
        <f>ROW(Source!A460)</f>
        <v>460</v>
      </c>
      <c r="B926">
        <v>16697018</v>
      </c>
      <c r="C926">
        <v>16698509</v>
      </c>
      <c r="D926">
        <v>15170071</v>
      </c>
      <c r="E926">
        <v>1</v>
      </c>
      <c r="F926">
        <v>1</v>
      </c>
      <c r="G926">
        <v>1</v>
      </c>
      <c r="H926">
        <v>3</v>
      </c>
      <c r="I926" t="s">
        <v>744</v>
      </c>
      <c r="J926" t="s">
        <v>746</v>
      </c>
      <c r="K926" t="s">
        <v>745</v>
      </c>
      <c r="L926">
        <v>1355</v>
      </c>
      <c r="N926">
        <v>1010</v>
      </c>
      <c r="O926" t="s">
        <v>593</v>
      </c>
      <c r="P926" t="s">
        <v>593</v>
      </c>
      <c r="Q926">
        <v>100</v>
      </c>
      <c r="W926">
        <v>0</v>
      </c>
      <c r="X926">
        <v>-1552274619</v>
      </c>
      <c r="Y926">
        <v>0.4</v>
      </c>
      <c r="AA926">
        <v>45.9</v>
      </c>
      <c r="AB926">
        <v>0</v>
      </c>
      <c r="AC926">
        <v>0</v>
      </c>
      <c r="AD926">
        <v>0</v>
      </c>
      <c r="AE926">
        <v>45.9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0</v>
      </c>
      <c r="AP926">
        <v>0</v>
      </c>
      <c r="AQ926">
        <v>0</v>
      </c>
      <c r="AR926">
        <v>0</v>
      </c>
      <c r="AS926" t="s">
        <v>6</v>
      </c>
      <c r="AT926">
        <v>0.4</v>
      </c>
      <c r="AU926" t="s">
        <v>6</v>
      </c>
      <c r="AV926">
        <v>0</v>
      </c>
      <c r="AW926">
        <v>1</v>
      </c>
      <c r="AX926">
        <v>-1</v>
      </c>
      <c r="AY926">
        <v>0</v>
      </c>
      <c r="AZ926">
        <v>0</v>
      </c>
      <c r="BA926" t="s">
        <v>6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Y926*Source!I460</f>
        <v>0.27999999999999997</v>
      </c>
      <c r="CY926">
        <f t="shared" si="146"/>
        <v>45.9</v>
      </c>
      <c r="CZ926">
        <f t="shared" si="147"/>
        <v>45.9</v>
      </c>
      <c r="DA926">
        <f t="shared" si="148"/>
        <v>1</v>
      </c>
      <c r="DB926">
        <f t="shared" si="149"/>
        <v>18.36</v>
      </c>
      <c r="DC926">
        <f t="shared" si="150"/>
        <v>0</v>
      </c>
    </row>
    <row r="927" spans="1:107" x14ac:dyDescent="0.2">
      <c r="A927">
        <f>ROW(Source!A460)</f>
        <v>460</v>
      </c>
      <c r="B927">
        <v>16697018</v>
      </c>
      <c r="C927">
        <v>16698509</v>
      </c>
      <c r="D927">
        <v>15189796</v>
      </c>
      <c r="E927">
        <v>1</v>
      </c>
      <c r="F927">
        <v>1</v>
      </c>
      <c r="G927">
        <v>1</v>
      </c>
      <c r="H927">
        <v>3</v>
      </c>
      <c r="I927" t="s">
        <v>1125</v>
      </c>
      <c r="J927" t="s">
        <v>1126</v>
      </c>
      <c r="K927" t="s">
        <v>1127</v>
      </c>
      <c r="L927">
        <v>1348</v>
      </c>
      <c r="N927">
        <v>1009</v>
      </c>
      <c r="O927" t="s">
        <v>26</v>
      </c>
      <c r="P927" t="s">
        <v>26</v>
      </c>
      <c r="Q927">
        <v>1000</v>
      </c>
      <c r="W927">
        <v>0</v>
      </c>
      <c r="X927">
        <v>-1756095795</v>
      </c>
      <c r="Y927">
        <v>3.5999999999999999E-3</v>
      </c>
      <c r="AA927">
        <v>5989</v>
      </c>
      <c r="AB927">
        <v>0</v>
      </c>
      <c r="AC927">
        <v>0</v>
      </c>
      <c r="AD927">
        <v>0</v>
      </c>
      <c r="AE927">
        <v>5989</v>
      </c>
      <c r="AF927">
        <v>0</v>
      </c>
      <c r="AG927">
        <v>0</v>
      </c>
      <c r="AH927">
        <v>0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6</v>
      </c>
      <c r="AT927">
        <v>3.5999999999999999E-3</v>
      </c>
      <c r="AU927" t="s">
        <v>6</v>
      </c>
      <c r="AV927">
        <v>0</v>
      </c>
      <c r="AW927">
        <v>2</v>
      </c>
      <c r="AX927">
        <v>16698529</v>
      </c>
      <c r="AY927">
        <v>1</v>
      </c>
      <c r="AZ927">
        <v>0</v>
      </c>
      <c r="BA927">
        <v>914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Y927*Source!I460</f>
        <v>2.5199999999999997E-3</v>
      </c>
      <c r="CY927">
        <f t="shared" si="146"/>
        <v>5989</v>
      </c>
      <c r="CZ927">
        <f t="shared" si="147"/>
        <v>5989</v>
      </c>
      <c r="DA927">
        <f t="shared" si="148"/>
        <v>1</v>
      </c>
      <c r="DB927">
        <f t="shared" si="149"/>
        <v>21.56</v>
      </c>
      <c r="DC927">
        <f t="shared" si="150"/>
        <v>0</v>
      </c>
    </row>
    <row r="928" spans="1:107" x14ac:dyDescent="0.2">
      <c r="A928">
        <f>ROW(Source!A460)</f>
        <v>460</v>
      </c>
      <c r="B928">
        <v>16697018</v>
      </c>
      <c r="C928">
        <v>16698509</v>
      </c>
      <c r="D928">
        <v>15203740</v>
      </c>
      <c r="E928">
        <v>1</v>
      </c>
      <c r="F928">
        <v>1</v>
      </c>
      <c r="G928">
        <v>1</v>
      </c>
      <c r="H928">
        <v>3</v>
      </c>
      <c r="I928" t="s">
        <v>1105</v>
      </c>
      <c r="J928" t="s">
        <v>1106</v>
      </c>
      <c r="K928" t="s">
        <v>1107</v>
      </c>
      <c r="L928">
        <v>1348</v>
      </c>
      <c r="N928">
        <v>1009</v>
      </c>
      <c r="O928" t="s">
        <v>26</v>
      </c>
      <c r="P928" t="s">
        <v>26</v>
      </c>
      <c r="Q928">
        <v>1000</v>
      </c>
      <c r="W928">
        <v>0</v>
      </c>
      <c r="X928">
        <v>570223526</v>
      </c>
      <c r="Y928">
        <v>4.0000000000000002E-4</v>
      </c>
      <c r="AA928">
        <v>15119</v>
      </c>
      <c r="AB928">
        <v>0</v>
      </c>
      <c r="AC928">
        <v>0</v>
      </c>
      <c r="AD928">
        <v>0</v>
      </c>
      <c r="AE928">
        <v>15119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6</v>
      </c>
      <c r="AT928">
        <v>4.0000000000000002E-4</v>
      </c>
      <c r="AU928" t="s">
        <v>6</v>
      </c>
      <c r="AV928">
        <v>0</v>
      </c>
      <c r="AW928">
        <v>2</v>
      </c>
      <c r="AX928">
        <v>16698530</v>
      </c>
      <c r="AY928">
        <v>1</v>
      </c>
      <c r="AZ928">
        <v>0</v>
      </c>
      <c r="BA928">
        <v>915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Y928*Source!I460</f>
        <v>2.7999999999999998E-4</v>
      </c>
      <c r="CY928">
        <f t="shared" si="146"/>
        <v>15119</v>
      </c>
      <c r="CZ928">
        <f t="shared" si="147"/>
        <v>15119</v>
      </c>
      <c r="DA928">
        <f t="shared" si="148"/>
        <v>1</v>
      </c>
      <c r="DB928">
        <f t="shared" si="149"/>
        <v>6.05</v>
      </c>
      <c r="DC928">
        <f t="shared" si="150"/>
        <v>0</v>
      </c>
    </row>
    <row r="929" spans="1:107" x14ac:dyDescent="0.2">
      <c r="A929">
        <f>ROW(Source!A460)</f>
        <v>460</v>
      </c>
      <c r="B929">
        <v>16697018</v>
      </c>
      <c r="C929">
        <v>16698509</v>
      </c>
      <c r="D929">
        <v>15204373</v>
      </c>
      <c r="E929">
        <v>1</v>
      </c>
      <c r="F929">
        <v>1</v>
      </c>
      <c r="G929">
        <v>1</v>
      </c>
      <c r="H929">
        <v>3</v>
      </c>
      <c r="I929" t="s">
        <v>736</v>
      </c>
      <c r="J929" t="s">
        <v>738</v>
      </c>
      <c r="K929" t="s">
        <v>737</v>
      </c>
      <c r="L929">
        <v>1346</v>
      </c>
      <c r="N929">
        <v>1009</v>
      </c>
      <c r="O929" t="s">
        <v>279</v>
      </c>
      <c r="P929" t="s">
        <v>279</v>
      </c>
      <c r="Q929">
        <v>1</v>
      </c>
      <c r="W929">
        <v>0</v>
      </c>
      <c r="X929">
        <v>1221202834</v>
      </c>
      <c r="Y929">
        <v>2</v>
      </c>
      <c r="AA929">
        <v>19.61</v>
      </c>
      <c r="AB929">
        <v>0</v>
      </c>
      <c r="AC929">
        <v>0</v>
      </c>
      <c r="AD929">
        <v>0</v>
      </c>
      <c r="AE929">
        <v>19.61</v>
      </c>
      <c r="AF929">
        <v>0</v>
      </c>
      <c r="AG929">
        <v>0</v>
      </c>
      <c r="AH929">
        <v>0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0</v>
      </c>
      <c r="AP929">
        <v>0</v>
      </c>
      <c r="AQ929">
        <v>0</v>
      </c>
      <c r="AR929">
        <v>0</v>
      </c>
      <c r="AS929" t="s">
        <v>6</v>
      </c>
      <c r="AT929">
        <v>2</v>
      </c>
      <c r="AU929" t="s">
        <v>6</v>
      </c>
      <c r="AV929">
        <v>0</v>
      </c>
      <c r="AW929">
        <v>1</v>
      </c>
      <c r="AX929">
        <v>-1</v>
      </c>
      <c r="AY929">
        <v>0</v>
      </c>
      <c r="AZ929">
        <v>0</v>
      </c>
      <c r="BA929" t="s">
        <v>6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Y929*Source!I460</f>
        <v>1.4</v>
      </c>
      <c r="CY929">
        <f t="shared" si="146"/>
        <v>19.61</v>
      </c>
      <c r="CZ929">
        <f t="shared" si="147"/>
        <v>19.61</v>
      </c>
      <c r="DA929">
        <f t="shared" si="148"/>
        <v>1</v>
      </c>
      <c r="DB929">
        <f t="shared" si="149"/>
        <v>39.22</v>
      </c>
      <c r="DC929">
        <f t="shared" si="150"/>
        <v>0</v>
      </c>
    </row>
    <row r="930" spans="1:107" x14ac:dyDescent="0.2">
      <c r="A930">
        <f>ROW(Source!A460)</f>
        <v>460</v>
      </c>
      <c r="B930">
        <v>16697018</v>
      </c>
      <c r="C930">
        <v>16698509</v>
      </c>
      <c r="D930">
        <v>15204468</v>
      </c>
      <c r="E930">
        <v>1</v>
      </c>
      <c r="F930">
        <v>1</v>
      </c>
      <c r="G930">
        <v>1</v>
      </c>
      <c r="H930">
        <v>3</v>
      </c>
      <c r="I930" t="s">
        <v>1108</v>
      </c>
      <c r="J930" t="s">
        <v>1109</v>
      </c>
      <c r="K930" t="s">
        <v>1110</v>
      </c>
      <c r="L930">
        <v>1348</v>
      </c>
      <c r="N930">
        <v>1009</v>
      </c>
      <c r="O930" t="s">
        <v>26</v>
      </c>
      <c r="P930" t="s">
        <v>26</v>
      </c>
      <c r="Q930">
        <v>1000</v>
      </c>
      <c r="W930">
        <v>0</v>
      </c>
      <c r="X930">
        <v>-909021926</v>
      </c>
      <c r="Y930">
        <v>2.0000000000000001E-4</v>
      </c>
      <c r="AA930">
        <v>16950</v>
      </c>
      <c r="AB930">
        <v>0</v>
      </c>
      <c r="AC930">
        <v>0</v>
      </c>
      <c r="AD930">
        <v>0</v>
      </c>
      <c r="AE930">
        <v>16950</v>
      </c>
      <c r="AF930">
        <v>0</v>
      </c>
      <c r="AG930">
        <v>0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6</v>
      </c>
      <c r="AT930">
        <v>2.0000000000000001E-4</v>
      </c>
      <c r="AU930" t="s">
        <v>6</v>
      </c>
      <c r="AV930">
        <v>0</v>
      </c>
      <c r="AW930">
        <v>2</v>
      </c>
      <c r="AX930">
        <v>16698532</v>
      </c>
      <c r="AY930">
        <v>1</v>
      </c>
      <c r="AZ930">
        <v>0</v>
      </c>
      <c r="BA930">
        <v>917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Y930*Source!I460</f>
        <v>1.3999999999999999E-4</v>
      </c>
      <c r="CY930">
        <f t="shared" si="146"/>
        <v>16950</v>
      </c>
      <c r="CZ930">
        <f t="shared" si="147"/>
        <v>16950</v>
      </c>
      <c r="DA930">
        <f t="shared" si="148"/>
        <v>1</v>
      </c>
      <c r="DB930">
        <f t="shared" si="149"/>
        <v>3.39</v>
      </c>
      <c r="DC930">
        <f t="shared" si="150"/>
        <v>0</v>
      </c>
    </row>
    <row r="931" spans="1:107" x14ac:dyDescent="0.2">
      <c r="A931">
        <f>ROW(Source!A460)</f>
        <v>460</v>
      </c>
      <c r="B931">
        <v>16697018</v>
      </c>
      <c r="C931">
        <v>16698509</v>
      </c>
      <c r="D931">
        <v>15211552</v>
      </c>
      <c r="E931">
        <v>1</v>
      </c>
      <c r="F931">
        <v>1</v>
      </c>
      <c r="G931">
        <v>1</v>
      </c>
      <c r="H931">
        <v>3</v>
      </c>
      <c r="I931" t="s">
        <v>753</v>
      </c>
      <c r="J931" t="s">
        <v>755</v>
      </c>
      <c r="K931" t="s">
        <v>754</v>
      </c>
      <c r="L931">
        <v>1035</v>
      </c>
      <c r="N931">
        <v>1013</v>
      </c>
      <c r="O931" t="s">
        <v>464</v>
      </c>
      <c r="P931" t="s">
        <v>464</v>
      </c>
      <c r="Q931">
        <v>1</v>
      </c>
      <c r="W931">
        <v>0</v>
      </c>
      <c r="X931">
        <v>-1963233490</v>
      </c>
      <c r="Y931">
        <v>10</v>
      </c>
      <c r="AA931">
        <v>291.95</v>
      </c>
      <c r="AB931">
        <v>0</v>
      </c>
      <c r="AC931">
        <v>0</v>
      </c>
      <c r="AD931">
        <v>0</v>
      </c>
      <c r="AE931">
        <v>291.95</v>
      </c>
      <c r="AF931">
        <v>0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0</v>
      </c>
      <c r="AP931">
        <v>0</v>
      </c>
      <c r="AQ931">
        <v>0</v>
      </c>
      <c r="AR931">
        <v>0</v>
      </c>
      <c r="AS931" t="s">
        <v>6</v>
      </c>
      <c r="AT931">
        <v>10</v>
      </c>
      <c r="AU931" t="s">
        <v>6</v>
      </c>
      <c r="AV931">
        <v>0</v>
      </c>
      <c r="AW931">
        <v>1</v>
      </c>
      <c r="AX931">
        <v>-1</v>
      </c>
      <c r="AY931">
        <v>0</v>
      </c>
      <c r="AZ931">
        <v>0</v>
      </c>
      <c r="BA931" t="s">
        <v>6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Y931*Source!I460</f>
        <v>7</v>
      </c>
      <c r="CY931">
        <f t="shared" si="146"/>
        <v>291.95</v>
      </c>
      <c r="CZ931">
        <f t="shared" si="147"/>
        <v>291.95</v>
      </c>
      <c r="DA931">
        <f t="shared" si="148"/>
        <v>1</v>
      </c>
      <c r="DB931">
        <f t="shared" si="149"/>
        <v>2919.5</v>
      </c>
      <c r="DC931">
        <f t="shared" si="150"/>
        <v>0</v>
      </c>
    </row>
    <row r="932" spans="1:107" x14ac:dyDescent="0.2">
      <c r="A932">
        <f>ROW(Source!A460)</f>
        <v>460</v>
      </c>
      <c r="B932">
        <v>16697018</v>
      </c>
      <c r="C932">
        <v>16698509</v>
      </c>
      <c r="D932">
        <v>15212000</v>
      </c>
      <c r="E932">
        <v>1</v>
      </c>
      <c r="F932">
        <v>1</v>
      </c>
      <c r="G932">
        <v>1</v>
      </c>
      <c r="H932">
        <v>3</v>
      </c>
      <c r="I932" t="s">
        <v>749</v>
      </c>
      <c r="J932" t="s">
        <v>751</v>
      </c>
      <c r="K932" t="s">
        <v>750</v>
      </c>
      <c r="L932">
        <v>1354</v>
      </c>
      <c r="N932">
        <v>1010</v>
      </c>
      <c r="O932" t="s">
        <v>440</v>
      </c>
      <c r="P932" t="s">
        <v>440</v>
      </c>
      <c r="Q932">
        <v>1</v>
      </c>
      <c r="W932">
        <v>0</v>
      </c>
      <c r="X932">
        <v>2126335783</v>
      </c>
      <c r="Y932">
        <v>10</v>
      </c>
      <c r="AA932">
        <v>130.53</v>
      </c>
      <c r="AB932">
        <v>0</v>
      </c>
      <c r="AC932">
        <v>0</v>
      </c>
      <c r="AD932">
        <v>0</v>
      </c>
      <c r="AE932">
        <v>130.53</v>
      </c>
      <c r="AF932">
        <v>0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0</v>
      </c>
      <c r="AP932">
        <v>0</v>
      </c>
      <c r="AQ932">
        <v>0</v>
      </c>
      <c r="AR932">
        <v>0</v>
      </c>
      <c r="AS932" t="s">
        <v>6</v>
      </c>
      <c r="AT932">
        <v>10</v>
      </c>
      <c r="AU932" t="s">
        <v>6</v>
      </c>
      <c r="AV932">
        <v>0</v>
      </c>
      <c r="AW932">
        <v>1</v>
      </c>
      <c r="AX932">
        <v>-1</v>
      </c>
      <c r="AY932">
        <v>0</v>
      </c>
      <c r="AZ932">
        <v>0</v>
      </c>
      <c r="BA932" t="s">
        <v>6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Y932*Source!I460</f>
        <v>7</v>
      </c>
      <c r="CY932">
        <f t="shared" si="146"/>
        <v>130.53</v>
      </c>
      <c r="CZ932">
        <f t="shared" si="147"/>
        <v>130.53</v>
      </c>
      <c r="DA932">
        <f t="shared" si="148"/>
        <v>1</v>
      </c>
      <c r="DB932">
        <f t="shared" si="149"/>
        <v>1305.3</v>
      </c>
      <c r="DC932">
        <f t="shared" si="150"/>
        <v>0</v>
      </c>
    </row>
    <row r="933" spans="1:107" x14ac:dyDescent="0.2">
      <c r="A933">
        <f>ROW(Source!A461)</f>
        <v>461</v>
      </c>
      <c r="B933">
        <v>16697019</v>
      </c>
      <c r="C933">
        <v>16698509</v>
      </c>
      <c r="D933">
        <v>15436556</v>
      </c>
      <c r="E933">
        <v>1</v>
      </c>
      <c r="F933">
        <v>1</v>
      </c>
      <c r="G933">
        <v>1</v>
      </c>
      <c r="H933">
        <v>1</v>
      </c>
      <c r="I933" t="s">
        <v>1088</v>
      </c>
      <c r="J933" t="s">
        <v>6</v>
      </c>
      <c r="K933" t="s">
        <v>1089</v>
      </c>
      <c r="L933">
        <v>1191</v>
      </c>
      <c r="N933">
        <v>1013</v>
      </c>
      <c r="O933" t="s">
        <v>1010</v>
      </c>
      <c r="P933" t="s">
        <v>1010</v>
      </c>
      <c r="Q933">
        <v>1</v>
      </c>
      <c r="W933">
        <v>0</v>
      </c>
      <c r="X933">
        <v>1069510174</v>
      </c>
      <c r="Y933">
        <v>24.897499999999997</v>
      </c>
      <c r="AA933">
        <v>0</v>
      </c>
      <c r="AB933">
        <v>0</v>
      </c>
      <c r="AC933">
        <v>0</v>
      </c>
      <c r="AD933">
        <v>63.11</v>
      </c>
      <c r="AE933">
        <v>0</v>
      </c>
      <c r="AF933">
        <v>0</v>
      </c>
      <c r="AG933">
        <v>0</v>
      </c>
      <c r="AH933">
        <v>9.6199999999999992</v>
      </c>
      <c r="AI933">
        <v>1</v>
      </c>
      <c r="AJ933">
        <v>1</v>
      </c>
      <c r="AK933">
        <v>1</v>
      </c>
      <c r="AL933">
        <v>6.56</v>
      </c>
      <c r="AN933">
        <v>0</v>
      </c>
      <c r="AO933">
        <v>1</v>
      </c>
      <c r="AP933">
        <v>1</v>
      </c>
      <c r="AQ933">
        <v>0</v>
      </c>
      <c r="AR933">
        <v>0</v>
      </c>
      <c r="AS933" t="s">
        <v>6</v>
      </c>
      <c r="AT933">
        <v>21.65</v>
      </c>
      <c r="AU933" t="s">
        <v>39</v>
      </c>
      <c r="AV933">
        <v>1</v>
      </c>
      <c r="AW933">
        <v>2</v>
      </c>
      <c r="AX933">
        <v>16698522</v>
      </c>
      <c r="AY933">
        <v>1</v>
      </c>
      <c r="AZ933">
        <v>0</v>
      </c>
      <c r="BA933">
        <v>919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Y933*Source!I461</f>
        <v>17.428249999999998</v>
      </c>
      <c r="CY933">
        <f>AD933</f>
        <v>63.11</v>
      </c>
      <c r="CZ933">
        <f>AH933</f>
        <v>9.6199999999999992</v>
      </c>
      <c r="DA933">
        <f>AL933</f>
        <v>6.56</v>
      </c>
      <c r="DB933">
        <f>ROUND((ROUND(AT933*CZ933,2)*1.15),2)</f>
        <v>239.51</v>
      </c>
      <c r="DC933">
        <f>ROUND((ROUND(AT933*AG933,2)*1.15),2)</f>
        <v>0</v>
      </c>
    </row>
    <row r="934" spans="1:107" x14ac:dyDescent="0.2">
      <c r="A934">
        <f>ROW(Source!A461)</f>
        <v>461</v>
      </c>
      <c r="B934">
        <v>16697019</v>
      </c>
      <c r="C934">
        <v>16698509</v>
      </c>
      <c r="D934">
        <v>15430395</v>
      </c>
      <c r="E934">
        <v>1</v>
      </c>
      <c r="F934">
        <v>1</v>
      </c>
      <c r="G934">
        <v>1</v>
      </c>
      <c r="H934">
        <v>1</v>
      </c>
      <c r="I934" t="s">
        <v>1020</v>
      </c>
      <c r="J934" t="s">
        <v>6</v>
      </c>
      <c r="K934" t="s">
        <v>1021</v>
      </c>
      <c r="L934">
        <v>1191</v>
      </c>
      <c r="N934">
        <v>1013</v>
      </c>
      <c r="O934" t="s">
        <v>1010</v>
      </c>
      <c r="P934" t="s">
        <v>1010</v>
      </c>
      <c r="Q934">
        <v>1</v>
      </c>
      <c r="W934">
        <v>0</v>
      </c>
      <c r="X934">
        <v>-1417349443</v>
      </c>
      <c r="Y934">
        <v>0.35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6.56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6</v>
      </c>
      <c r="AT934">
        <v>0.35</v>
      </c>
      <c r="AU934" t="s">
        <v>6</v>
      </c>
      <c r="AV934">
        <v>2</v>
      </c>
      <c r="AW934">
        <v>2</v>
      </c>
      <c r="AX934">
        <v>16698523</v>
      </c>
      <c r="AY934">
        <v>1</v>
      </c>
      <c r="AZ934">
        <v>2048</v>
      </c>
      <c r="BA934">
        <v>920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Y934*Source!I461</f>
        <v>0.24499999999999997</v>
      </c>
      <c r="CY934">
        <f>AD934</f>
        <v>0</v>
      </c>
      <c r="CZ934">
        <f>AH934</f>
        <v>0</v>
      </c>
      <c r="DA934">
        <f>AL934</f>
        <v>1</v>
      </c>
      <c r="DB934">
        <f>ROUND(ROUND(AT934*CZ934,2),2)</f>
        <v>0</v>
      </c>
      <c r="DC934">
        <f>ROUND(ROUND(AT934*AG934,2),2)</f>
        <v>0</v>
      </c>
    </row>
    <row r="935" spans="1:107" x14ac:dyDescent="0.2">
      <c r="A935">
        <f>ROW(Source!A461)</f>
        <v>461</v>
      </c>
      <c r="B935">
        <v>16697019</v>
      </c>
      <c r="C935">
        <v>16698509</v>
      </c>
      <c r="D935">
        <v>15247974</v>
      </c>
      <c r="E935">
        <v>1</v>
      </c>
      <c r="F935">
        <v>1</v>
      </c>
      <c r="G935">
        <v>1</v>
      </c>
      <c r="H935">
        <v>2</v>
      </c>
      <c r="I935" t="s">
        <v>1022</v>
      </c>
      <c r="J935" t="s">
        <v>1023</v>
      </c>
      <c r="K935" t="s">
        <v>1024</v>
      </c>
      <c r="L935">
        <v>1368</v>
      </c>
      <c r="N935">
        <v>1011</v>
      </c>
      <c r="O935" t="s">
        <v>1014</v>
      </c>
      <c r="P935" t="s">
        <v>1014</v>
      </c>
      <c r="Q935">
        <v>1</v>
      </c>
      <c r="W935">
        <v>0</v>
      </c>
      <c r="X935">
        <v>1188625873</v>
      </c>
      <c r="Y935">
        <v>0.16250000000000001</v>
      </c>
      <c r="AA935">
        <v>0</v>
      </c>
      <c r="AB935">
        <v>205.07</v>
      </c>
      <c r="AC935">
        <v>13.5</v>
      </c>
      <c r="AD935">
        <v>0</v>
      </c>
      <c r="AE935">
        <v>0</v>
      </c>
      <c r="AF935">
        <v>31.26</v>
      </c>
      <c r="AG935">
        <v>13.5</v>
      </c>
      <c r="AH935">
        <v>0</v>
      </c>
      <c r="AI935">
        <v>1</v>
      </c>
      <c r="AJ935">
        <v>6.56</v>
      </c>
      <c r="AK935">
        <v>1</v>
      </c>
      <c r="AL935">
        <v>1</v>
      </c>
      <c r="AN935">
        <v>0</v>
      </c>
      <c r="AO935">
        <v>1</v>
      </c>
      <c r="AP935">
        <v>1</v>
      </c>
      <c r="AQ935">
        <v>0</v>
      </c>
      <c r="AR935">
        <v>0</v>
      </c>
      <c r="AS935" t="s">
        <v>6</v>
      </c>
      <c r="AT935">
        <v>0.13</v>
      </c>
      <c r="AU935" t="s">
        <v>38</v>
      </c>
      <c r="AV935">
        <v>0</v>
      </c>
      <c r="AW935">
        <v>2</v>
      </c>
      <c r="AX935">
        <v>16698524</v>
      </c>
      <c r="AY935">
        <v>1</v>
      </c>
      <c r="AZ935">
        <v>0</v>
      </c>
      <c r="BA935">
        <v>921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Y935*Source!I461</f>
        <v>0.11374999999999999</v>
      </c>
      <c r="CY935">
        <f>AB935</f>
        <v>205.07</v>
      </c>
      <c r="CZ935">
        <f>AF935</f>
        <v>31.26</v>
      </c>
      <c r="DA935">
        <f>AJ935</f>
        <v>6.56</v>
      </c>
      <c r="DB935">
        <f>ROUND((ROUND(AT935*CZ935,2)*1.25),2)</f>
        <v>5.08</v>
      </c>
      <c r="DC935">
        <f>ROUND((ROUND(AT935*AG935,2)*1.25),2)</f>
        <v>2.2000000000000002</v>
      </c>
    </row>
    <row r="936" spans="1:107" x14ac:dyDescent="0.2">
      <c r="A936">
        <f>ROW(Source!A461)</f>
        <v>461</v>
      </c>
      <c r="B936">
        <v>16697019</v>
      </c>
      <c r="C936">
        <v>16698509</v>
      </c>
      <c r="D936">
        <v>15249073</v>
      </c>
      <c r="E936">
        <v>1</v>
      </c>
      <c r="F936">
        <v>1</v>
      </c>
      <c r="G936">
        <v>1</v>
      </c>
      <c r="H936">
        <v>2</v>
      </c>
      <c r="I936" t="s">
        <v>1033</v>
      </c>
      <c r="J936" t="s">
        <v>1034</v>
      </c>
      <c r="K936" t="s">
        <v>1035</v>
      </c>
      <c r="L936">
        <v>1368</v>
      </c>
      <c r="N936">
        <v>1011</v>
      </c>
      <c r="O936" t="s">
        <v>1014</v>
      </c>
      <c r="P936" t="s">
        <v>1014</v>
      </c>
      <c r="Q936">
        <v>1</v>
      </c>
      <c r="W936">
        <v>0</v>
      </c>
      <c r="X936">
        <v>1372534845</v>
      </c>
      <c r="Y936">
        <v>0.27500000000000002</v>
      </c>
      <c r="AA936">
        <v>0</v>
      </c>
      <c r="AB936">
        <v>431.06</v>
      </c>
      <c r="AC936">
        <v>11.6</v>
      </c>
      <c r="AD936">
        <v>0</v>
      </c>
      <c r="AE936">
        <v>0</v>
      </c>
      <c r="AF936">
        <v>65.709999999999994</v>
      </c>
      <c r="AG936">
        <v>11.6</v>
      </c>
      <c r="AH936">
        <v>0</v>
      </c>
      <c r="AI936">
        <v>1</v>
      </c>
      <c r="AJ936">
        <v>6.56</v>
      </c>
      <c r="AK936">
        <v>1</v>
      </c>
      <c r="AL936">
        <v>1</v>
      </c>
      <c r="AN936">
        <v>0</v>
      </c>
      <c r="AO936">
        <v>1</v>
      </c>
      <c r="AP936">
        <v>1</v>
      </c>
      <c r="AQ936">
        <v>0</v>
      </c>
      <c r="AR936">
        <v>0</v>
      </c>
      <c r="AS936" t="s">
        <v>6</v>
      </c>
      <c r="AT936">
        <v>0.22</v>
      </c>
      <c r="AU936" t="s">
        <v>38</v>
      </c>
      <c r="AV936">
        <v>0</v>
      </c>
      <c r="AW936">
        <v>2</v>
      </c>
      <c r="AX936">
        <v>16698525</v>
      </c>
      <c r="AY936">
        <v>1</v>
      </c>
      <c r="AZ936">
        <v>0</v>
      </c>
      <c r="BA936">
        <v>922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Y936*Source!I461</f>
        <v>0.1925</v>
      </c>
      <c r="CY936">
        <f>AB936</f>
        <v>431.06</v>
      </c>
      <c r="CZ936">
        <f>AF936</f>
        <v>65.709999999999994</v>
      </c>
      <c r="DA936">
        <f>AJ936</f>
        <v>6.56</v>
      </c>
      <c r="DB936">
        <f>ROUND((ROUND(AT936*CZ936,2)*1.25),2)</f>
        <v>18.079999999999998</v>
      </c>
      <c r="DC936">
        <f>ROUND((ROUND(AT936*AG936,2)*1.25),2)</f>
        <v>3.19</v>
      </c>
    </row>
    <row r="937" spans="1:107" x14ac:dyDescent="0.2">
      <c r="A937">
        <f>ROW(Source!A461)</f>
        <v>461</v>
      </c>
      <c r="B937">
        <v>16697019</v>
      </c>
      <c r="C937">
        <v>16698509</v>
      </c>
      <c r="D937">
        <v>15167963</v>
      </c>
      <c r="E937">
        <v>1</v>
      </c>
      <c r="F937">
        <v>1</v>
      </c>
      <c r="G937">
        <v>1</v>
      </c>
      <c r="H937">
        <v>3</v>
      </c>
      <c r="I937" t="s">
        <v>1093</v>
      </c>
      <c r="J937" t="s">
        <v>1094</v>
      </c>
      <c r="K937" t="s">
        <v>1095</v>
      </c>
      <c r="L937">
        <v>1346</v>
      </c>
      <c r="N937">
        <v>1009</v>
      </c>
      <c r="O937" t="s">
        <v>279</v>
      </c>
      <c r="P937" t="s">
        <v>279</v>
      </c>
      <c r="Q937">
        <v>1</v>
      </c>
      <c r="W937">
        <v>0</v>
      </c>
      <c r="X937">
        <v>-490687590</v>
      </c>
      <c r="Y937">
        <v>0.3</v>
      </c>
      <c r="AA937">
        <v>244.62</v>
      </c>
      <c r="AB937">
        <v>0</v>
      </c>
      <c r="AC937">
        <v>0</v>
      </c>
      <c r="AD937">
        <v>0</v>
      </c>
      <c r="AE937">
        <v>37.29</v>
      </c>
      <c r="AF937">
        <v>0</v>
      </c>
      <c r="AG937">
        <v>0</v>
      </c>
      <c r="AH937">
        <v>0</v>
      </c>
      <c r="AI937">
        <v>6.56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6</v>
      </c>
      <c r="AT937">
        <v>0.3</v>
      </c>
      <c r="AU937" t="s">
        <v>6</v>
      </c>
      <c r="AV937">
        <v>0</v>
      </c>
      <c r="AW937">
        <v>2</v>
      </c>
      <c r="AX937">
        <v>16698526</v>
      </c>
      <c r="AY937">
        <v>1</v>
      </c>
      <c r="AZ937">
        <v>0</v>
      </c>
      <c r="BA937">
        <v>923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Y937*Source!I461</f>
        <v>0.21</v>
      </c>
      <c r="CY937">
        <f t="shared" ref="CY937:CY944" si="151">AA937</f>
        <v>244.62</v>
      </c>
      <c r="CZ937">
        <f t="shared" ref="CZ937:CZ944" si="152">AE937</f>
        <v>37.29</v>
      </c>
      <c r="DA937">
        <f t="shared" ref="DA937:DA944" si="153">AI937</f>
        <v>6.56</v>
      </c>
      <c r="DB937">
        <f t="shared" ref="DB937:DB944" si="154">ROUND(ROUND(AT937*CZ937,2),2)</f>
        <v>11.19</v>
      </c>
      <c r="DC937">
        <f t="shared" ref="DC937:DC944" si="155">ROUND(ROUND(AT937*AG937,2),2)</f>
        <v>0</v>
      </c>
    </row>
    <row r="938" spans="1:107" x14ac:dyDescent="0.2">
      <c r="A938">
        <f>ROW(Source!A461)</f>
        <v>461</v>
      </c>
      <c r="B938">
        <v>16697019</v>
      </c>
      <c r="C938">
        <v>16698509</v>
      </c>
      <c r="D938">
        <v>15170071</v>
      </c>
      <c r="E938">
        <v>1</v>
      </c>
      <c r="F938">
        <v>1</v>
      </c>
      <c r="G938">
        <v>1</v>
      </c>
      <c r="H938">
        <v>3</v>
      </c>
      <c r="I938" t="s">
        <v>744</v>
      </c>
      <c r="J938" t="s">
        <v>746</v>
      </c>
      <c r="K938" t="s">
        <v>745</v>
      </c>
      <c r="L938">
        <v>1355</v>
      </c>
      <c r="N938">
        <v>1010</v>
      </c>
      <c r="O938" t="s">
        <v>593</v>
      </c>
      <c r="P938" t="s">
        <v>593</v>
      </c>
      <c r="Q938">
        <v>100</v>
      </c>
      <c r="W938">
        <v>0</v>
      </c>
      <c r="X938">
        <v>-1552274619</v>
      </c>
      <c r="Y938">
        <v>0.4</v>
      </c>
      <c r="AA938">
        <v>301.10000000000002</v>
      </c>
      <c r="AB938">
        <v>0</v>
      </c>
      <c r="AC938">
        <v>0</v>
      </c>
      <c r="AD938">
        <v>0</v>
      </c>
      <c r="AE938">
        <v>45.9</v>
      </c>
      <c r="AF938">
        <v>0</v>
      </c>
      <c r="AG938">
        <v>0</v>
      </c>
      <c r="AH938">
        <v>0</v>
      </c>
      <c r="AI938">
        <v>6.56</v>
      </c>
      <c r="AJ938">
        <v>1</v>
      </c>
      <c r="AK938">
        <v>1</v>
      </c>
      <c r="AL938">
        <v>1</v>
      </c>
      <c r="AN938">
        <v>0</v>
      </c>
      <c r="AO938">
        <v>0</v>
      </c>
      <c r="AP938">
        <v>0</v>
      </c>
      <c r="AQ938">
        <v>0</v>
      </c>
      <c r="AR938">
        <v>0</v>
      </c>
      <c r="AS938" t="s">
        <v>6</v>
      </c>
      <c r="AT938">
        <v>0.4</v>
      </c>
      <c r="AU938" t="s">
        <v>6</v>
      </c>
      <c r="AV938">
        <v>0</v>
      </c>
      <c r="AW938">
        <v>1</v>
      </c>
      <c r="AX938">
        <v>-1</v>
      </c>
      <c r="AY938">
        <v>0</v>
      </c>
      <c r="AZ938">
        <v>0</v>
      </c>
      <c r="BA938" t="s">
        <v>6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Y938*Source!I461</f>
        <v>0.27999999999999997</v>
      </c>
      <c r="CY938">
        <f t="shared" si="151"/>
        <v>301.10000000000002</v>
      </c>
      <c r="CZ938">
        <f t="shared" si="152"/>
        <v>45.9</v>
      </c>
      <c r="DA938">
        <f t="shared" si="153"/>
        <v>6.56</v>
      </c>
      <c r="DB938">
        <f t="shared" si="154"/>
        <v>18.36</v>
      </c>
      <c r="DC938">
        <f t="shared" si="155"/>
        <v>0</v>
      </c>
    </row>
    <row r="939" spans="1:107" x14ac:dyDescent="0.2">
      <c r="A939">
        <f>ROW(Source!A461)</f>
        <v>461</v>
      </c>
      <c r="B939">
        <v>16697019</v>
      </c>
      <c r="C939">
        <v>16698509</v>
      </c>
      <c r="D939">
        <v>15189796</v>
      </c>
      <c r="E939">
        <v>1</v>
      </c>
      <c r="F939">
        <v>1</v>
      </c>
      <c r="G939">
        <v>1</v>
      </c>
      <c r="H939">
        <v>3</v>
      </c>
      <c r="I939" t="s">
        <v>1125</v>
      </c>
      <c r="J939" t="s">
        <v>1126</v>
      </c>
      <c r="K939" t="s">
        <v>1127</v>
      </c>
      <c r="L939">
        <v>1348</v>
      </c>
      <c r="N939">
        <v>1009</v>
      </c>
      <c r="O939" t="s">
        <v>26</v>
      </c>
      <c r="P939" t="s">
        <v>26</v>
      </c>
      <c r="Q939">
        <v>1000</v>
      </c>
      <c r="W939">
        <v>0</v>
      </c>
      <c r="X939">
        <v>-1756095795</v>
      </c>
      <c r="Y939">
        <v>3.5999999999999999E-3</v>
      </c>
      <c r="AA939">
        <v>39287.839999999997</v>
      </c>
      <c r="AB939">
        <v>0</v>
      </c>
      <c r="AC939">
        <v>0</v>
      </c>
      <c r="AD939">
        <v>0</v>
      </c>
      <c r="AE939">
        <v>5989</v>
      </c>
      <c r="AF939">
        <v>0</v>
      </c>
      <c r="AG939">
        <v>0</v>
      </c>
      <c r="AH939">
        <v>0</v>
      </c>
      <c r="AI939">
        <v>6.56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6</v>
      </c>
      <c r="AT939">
        <v>3.5999999999999999E-3</v>
      </c>
      <c r="AU939" t="s">
        <v>6</v>
      </c>
      <c r="AV939">
        <v>0</v>
      </c>
      <c r="AW939">
        <v>2</v>
      </c>
      <c r="AX939">
        <v>16698529</v>
      </c>
      <c r="AY939">
        <v>1</v>
      </c>
      <c r="AZ939">
        <v>0</v>
      </c>
      <c r="BA939">
        <v>926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Y939*Source!I461</f>
        <v>2.5199999999999997E-3</v>
      </c>
      <c r="CY939">
        <f t="shared" si="151"/>
        <v>39287.839999999997</v>
      </c>
      <c r="CZ939">
        <f t="shared" si="152"/>
        <v>5989</v>
      </c>
      <c r="DA939">
        <f t="shared" si="153"/>
        <v>6.56</v>
      </c>
      <c r="DB939">
        <f t="shared" si="154"/>
        <v>21.56</v>
      </c>
      <c r="DC939">
        <f t="shared" si="155"/>
        <v>0</v>
      </c>
    </row>
    <row r="940" spans="1:107" x14ac:dyDescent="0.2">
      <c r="A940">
        <f>ROW(Source!A461)</f>
        <v>461</v>
      </c>
      <c r="B940">
        <v>16697019</v>
      </c>
      <c r="C940">
        <v>16698509</v>
      </c>
      <c r="D940">
        <v>15203740</v>
      </c>
      <c r="E940">
        <v>1</v>
      </c>
      <c r="F940">
        <v>1</v>
      </c>
      <c r="G940">
        <v>1</v>
      </c>
      <c r="H940">
        <v>3</v>
      </c>
      <c r="I940" t="s">
        <v>1105</v>
      </c>
      <c r="J940" t="s">
        <v>1106</v>
      </c>
      <c r="K940" t="s">
        <v>1107</v>
      </c>
      <c r="L940">
        <v>1348</v>
      </c>
      <c r="N940">
        <v>1009</v>
      </c>
      <c r="O940" t="s">
        <v>26</v>
      </c>
      <c r="P940" t="s">
        <v>26</v>
      </c>
      <c r="Q940">
        <v>1000</v>
      </c>
      <c r="W940">
        <v>0</v>
      </c>
      <c r="X940">
        <v>570223526</v>
      </c>
      <c r="Y940">
        <v>4.0000000000000002E-4</v>
      </c>
      <c r="AA940">
        <v>99180.64</v>
      </c>
      <c r="AB940">
        <v>0</v>
      </c>
      <c r="AC940">
        <v>0</v>
      </c>
      <c r="AD940">
        <v>0</v>
      </c>
      <c r="AE940">
        <v>15119</v>
      </c>
      <c r="AF940">
        <v>0</v>
      </c>
      <c r="AG940">
        <v>0</v>
      </c>
      <c r="AH940">
        <v>0</v>
      </c>
      <c r="AI940">
        <v>6.56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6</v>
      </c>
      <c r="AT940">
        <v>4.0000000000000002E-4</v>
      </c>
      <c r="AU940" t="s">
        <v>6</v>
      </c>
      <c r="AV940">
        <v>0</v>
      </c>
      <c r="AW940">
        <v>2</v>
      </c>
      <c r="AX940">
        <v>16698530</v>
      </c>
      <c r="AY940">
        <v>1</v>
      </c>
      <c r="AZ940">
        <v>0</v>
      </c>
      <c r="BA940">
        <v>927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Y940*Source!I461</f>
        <v>2.7999999999999998E-4</v>
      </c>
      <c r="CY940">
        <f t="shared" si="151"/>
        <v>99180.64</v>
      </c>
      <c r="CZ940">
        <f t="shared" si="152"/>
        <v>15119</v>
      </c>
      <c r="DA940">
        <f t="shared" si="153"/>
        <v>6.56</v>
      </c>
      <c r="DB940">
        <f t="shared" si="154"/>
        <v>6.05</v>
      </c>
      <c r="DC940">
        <f t="shared" si="155"/>
        <v>0</v>
      </c>
    </row>
    <row r="941" spans="1:107" x14ac:dyDescent="0.2">
      <c r="A941">
        <f>ROW(Source!A461)</f>
        <v>461</v>
      </c>
      <c r="B941">
        <v>16697019</v>
      </c>
      <c r="C941">
        <v>16698509</v>
      </c>
      <c r="D941">
        <v>15204373</v>
      </c>
      <c r="E941">
        <v>1</v>
      </c>
      <c r="F941">
        <v>1</v>
      </c>
      <c r="G941">
        <v>1</v>
      </c>
      <c r="H941">
        <v>3</v>
      </c>
      <c r="I941" t="s">
        <v>736</v>
      </c>
      <c r="J941" t="s">
        <v>738</v>
      </c>
      <c r="K941" t="s">
        <v>737</v>
      </c>
      <c r="L941">
        <v>1346</v>
      </c>
      <c r="N941">
        <v>1009</v>
      </c>
      <c r="O941" t="s">
        <v>279</v>
      </c>
      <c r="P941" t="s">
        <v>279</v>
      </c>
      <c r="Q941">
        <v>1</v>
      </c>
      <c r="W941">
        <v>0</v>
      </c>
      <c r="X941">
        <v>1221202834</v>
      </c>
      <c r="Y941">
        <v>2</v>
      </c>
      <c r="AA941">
        <v>128.63999999999999</v>
      </c>
      <c r="AB941">
        <v>0</v>
      </c>
      <c r="AC941">
        <v>0</v>
      </c>
      <c r="AD941">
        <v>0</v>
      </c>
      <c r="AE941">
        <v>19.61</v>
      </c>
      <c r="AF941">
        <v>0</v>
      </c>
      <c r="AG941">
        <v>0</v>
      </c>
      <c r="AH941">
        <v>0</v>
      </c>
      <c r="AI941">
        <v>6.56</v>
      </c>
      <c r="AJ941">
        <v>1</v>
      </c>
      <c r="AK941">
        <v>1</v>
      </c>
      <c r="AL941">
        <v>1</v>
      </c>
      <c r="AN941">
        <v>0</v>
      </c>
      <c r="AO941">
        <v>0</v>
      </c>
      <c r="AP941">
        <v>0</v>
      </c>
      <c r="AQ941">
        <v>0</v>
      </c>
      <c r="AR941">
        <v>0</v>
      </c>
      <c r="AS941" t="s">
        <v>6</v>
      </c>
      <c r="AT941">
        <v>2</v>
      </c>
      <c r="AU941" t="s">
        <v>6</v>
      </c>
      <c r="AV941">
        <v>0</v>
      </c>
      <c r="AW941">
        <v>1</v>
      </c>
      <c r="AX941">
        <v>-1</v>
      </c>
      <c r="AY941">
        <v>0</v>
      </c>
      <c r="AZ941">
        <v>0</v>
      </c>
      <c r="BA941" t="s">
        <v>6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Y941*Source!I461</f>
        <v>1.4</v>
      </c>
      <c r="CY941">
        <f t="shared" si="151"/>
        <v>128.63999999999999</v>
      </c>
      <c r="CZ941">
        <f t="shared" si="152"/>
        <v>19.61</v>
      </c>
      <c r="DA941">
        <f t="shared" si="153"/>
        <v>6.56</v>
      </c>
      <c r="DB941">
        <f t="shared" si="154"/>
        <v>39.22</v>
      </c>
      <c r="DC941">
        <f t="shared" si="155"/>
        <v>0</v>
      </c>
    </row>
    <row r="942" spans="1:107" x14ac:dyDescent="0.2">
      <c r="A942">
        <f>ROW(Source!A461)</f>
        <v>461</v>
      </c>
      <c r="B942">
        <v>16697019</v>
      </c>
      <c r="C942">
        <v>16698509</v>
      </c>
      <c r="D942">
        <v>15204468</v>
      </c>
      <c r="E942">
        <v>1</v>
      </c>
      <c r="F942">
        <v>1</v>
      </c>
      <c r="G942">
        <v>1</v>
      </c>
      <c r="H942">
        <v>3</v>
      </c>
      <c r="I942" t="s">
        <v>1108</v>
      </c>
      <c r="J942" t="s">
        <v>1109</v>
      </c>
      <c r="K942" t="s">
        <v>1110</v>
      </c>
      <c r="L942">
        <v>1348</v>
      </c>
      <c r="N942">
        <v>1009</v>
      </c>
      <c r="O942" t="s">
        <v>26</v>
      </c>
      <c r="P942" t="s">
        <v>26</v>
      </c>
      <c r="Q942">
        <v>1000</v>
      </c>
      <c r="W942">
        <v>0</v>
      </c>
      <c r="X942">
        <v>-909021926</v>
      </c>
      <c r="Y942">
        <v>2.0000000000000001E-4</v>
      </c>
      <c r="AA942">
        <v>111192</v>
      </c>
      <c r="AB942">
        <v>0</v>
      </c>
      <c r="AC942">
        <v>0</v>
      </c>
      <c r="AD942">
        <v>0</v>
      </c>
      <c r="AE942">
        <v>16950</v>
      </c>
      <c r="AF942">
        <v>0</v>
      </c>
      <c r="AG942">
        <v>0</v>
      </c>
      <c r="AH942">
        <v>0</v>
      </c>
      <c r="AI942">
        <v>6.56</v>
      </c>
      <c r="AJ942">
        <v>1</v>
      </c>
      <c r="AK942">
        <v>1</v>
      </c>
      <c r="AL942">
        <v>1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6</v>
      </c>
      <c r="AT942">
        <v>2.0000000000000001E-4</v>
      </c>
      <c r="AU942" t="s">
        <v>6</v>
      </c>
      <c r="AV942">
        <v>0</v>
      </c>
      <c r="AW942">
        <v>2</v>
      </c>
      <c r="AX942">
        <v>16698532</v>
      </c>
      <c r="AY942">
        <v>1</v>
      </c>
      <c r="AZ942">
        <v>0</v>
      </c>
      <c r="BA942">
        <v>929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Y942*Source!I461</f>
        <v>1.3999999999999999E-4</v>
      </c>
      <c r="CY942">
        <f t="shared" si="151"/>
        <v>111192</v>
      </c>
      <c r="CZ942">
        <f t="shared" si="152"/>
        <v>16950</v>
      </c>
      <c r="DA942">
        <f t="shared" si="153"/>
        <v>6.56</v>
      </c>
      <c r="DB942">
        <f t="shared" si="154"/>
        <v>3.39</v>
      </c>
      <c r="DC942">
        <f t="shared" si="155"/>
        <v>0</v>
      </c>
    </row>
    <row r="943" spans="1:107" x14ac:dyDescent="0.2">
      <c r="A943">
        <f>ROW(Source!A461)</f>
        <v>461</v>
      </c>
      <c r="B943">
        <v>16697019</v>
      </c>
      <c r="C943">
        <v>16698509</v>
      </c>
      <c r="D943">
        <v>15211552</v>
      </c>
      <c r="E943">
        <v>1</v>
      </c>
      <c r="F943">
        <v>1</v>
      </c>
      <c r="G943">
        <v>1</v>
      </c>
      <c r="H943">
        <v>3</v>
      </c>
      <c r="I943" t="s">
        <v>753</v>
      </c>
      <c r="J943" t="s">
        <v>755</v>
      </c>
      <c r="K943" t="s">
        <v>754</v>
      </c>
      <c r="L943">
        <v>1035</v>
      </c>
      <c r="N943">
        <v>1013</v>
      </c>
      <c r="O943" t="s">
        <v>464</v>
      </c>
      <c r="P943" t="s">
        <v>464</v>
      </c>
      <c r="Q943">
        <v>1</v>
      </c>
      <c r="W943">
        <v>0</v>
      </c>
      <c r="X943">
        <v>-1963233490</v>
      </c>
      <c r="Y943">
        <v>10</v>
      </c>
      <c r="AA943">
        <v>1915.19</v>
      </c>
      <c r="AB943">
        <v>0</v>
      </c>
      <c r="AC943">
        <v>0</v>
      </c>
      <c r="AD943">
        <v>0</v>
      </c>
      <c r="AE943">
        <v>291.95</v>
      </c>
      <c r="AF943">
        <v>0</v>
      </c>
      <c r="AG943">
        <v>0</v>
      </c>
      <c r="AH943">
        <v>0</v>
      </c>
      <c r="AI943">
        <v>6.56</v>
      </c>
      <c r="AJ943">
        <v>1</v>
      </c>
      <c r="AK943">
        <v>1</v>
      </c>
      <c r="AL943">
        <v>1</v>
      </c>
      <c r="AN943">
        <v>0</v>
      </c>
      <c r="AO943">
        <v>0</v>
      </c>
      <c r="AP943">
        <v>0</v>
      </c>
      <c r="AQ943">
        <v>0</v>
      </c>
      <c r="AR943">
        <v>0</v>
      </c>
      <c r="AS943" t="s">
        <v>6</v>
      </c>
      <c r="AT943">
        <v>10</v>
      </c>
      <c r="AU943" t="s">
        <v>6</v>
      </c>
      <c r="AV943">
        <v>0</v>
      </c>
      <c r="AW943">
        <v>1</v>
      </c>
      <c r="AX943">
        <v>-1</v>
      </c>
      <c r="AY943">
        <v>0</v>
      </c>
      <c r="AZ943">
        <v>0</v>
      </c>
      <c r="BA943" t="s">
        <v>6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Y943*Source!I461</f>
        <v>7</v>
      </c>
      <c r="CY943">
        <f t="shared" si="151"/>
        <v>1915.19</v>
      </c>
      <c r="CZ943">
        <f t="shared" si="152"/>
        <v>291.95</v>
      </c>
      <c r="DA943">
        <f t="shared" si="153"/>
        <v>6.56</v>
      </c>
      <c r="DB943">
        <f t="shared" si="154"/>
        <v>2919.5</v>
      </c>
      <c r="DC943">
        <f t="shared" si="155"/>
        <v>0</v>
      </c>
    </row>
    <row r="944" spans="1:107" x14ac:dyDescent="0.2">
      <c r="A944">
        <f>ROW(Source!A461)</f>
        <v>461</v>
      </c>
      <c r="B944">
        <v>16697019</v>
      </c>
      <c r="C944">
        <v>16698509</v>
      </c>
      <c r="D944">
        <v>15212000</v>
      </c>
      <c r="E944">
        <v>1</v>
      </c>
      <c r="F944">
        <v>1</v>
      </c>
      <c r="G944">
        <v>1</v>
      </c>
      <c r="H944">
        <v>3</v>
      </c>
      <c r="I944" t="s">
        <v>749</v>
      </c>
      <c r="J944" t="s">
        <v>751</v>
      </c>
      <c r="K944" t="s">
        <v>750</v>
      </c>
      <c r="L944">
        <v>1354</v>
      </c>
      <c r="N944">
        <v>1010</v>
      </c>
      <c r="O944" t="s">
        <v>440</v>
      </c>
      <c r="P944" t="s">
        <v>440</v>
      </c>
      <c r="Q944">
        <v>1</v>
      </c>
      <c r="W944">
        <v>0</v>
      </c>
      <c r="X944">
        <v>2126335783</v>
      </c>
      <c r="Y944">
        <v>10</v>
      </c>
      <c r="AA944">
        <v>856.28</v>
      </c>
      <c r="AB944">
        <v>0</v>
      </c>
      <c r="AC944">
        <v>0</v>
      </c>
      <c r="AD944">
        <v>0</v>
      </c>
      <c r="AE944">
        <v>130.53</v>
      </c>
      <c r="AF944">
        <v>0</v>
      </c>
      <c r="AG944">
        <v>0</v>
      </c>
      <c r="AH944">
        <v>0</v>
      </c>
      <c r="AI944">
        <v>6.56</v>
      </c>
      <c r="AJ944">
        <v>1</v>
      </c>
      <c r="AK944">
        <v>1</v>
      </c>
      <c r="AL944">
        <v>1</v>
      </c>
      <c r="AN944">
        <v>0</v>
      </c>
      <c r="AO944">
        <v>0</v>
      </c>
      <c r="AP944">
        <v>0</v>
      </c>
      <c r="AQ944">
        <v>0</v>
      </c>
      <c r="AR944">
        <v>0</v>
      </c>
      <c r="AS944" t="s">
        <v>6</v>
      </c>
      <c r="AT944">
        <v>10</v>
      </c>
      <c r="AU944" t="s">
        <v>6</v>
      </c>
      <c r="AV944">
        <v>0</v>
      </c>
      <c r="AW944">
        <v>1</v>
      </c>
      <c r="AX944">
        <v>-1</v>
      </c>
      <c r="AY944">
        <v>0</v>
      </c>
      <c r="AZ944">
        <v>0</v>
      </c>
      <c r="BA944" t="s">
        <v>6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Y944*Source!I461</f>
        <v>7</v>
      </c>
      <c r="CY944">
        <f t="shared" si="151"/>
        <v>856.28</v>
      </c>
      <c r="CZ944">
        <f t="shared" si="152"/>
        <v>130.53</v>
      </c>
      <c r="DA944">
        <f t="shared" si="153"/>
        <v>6.56</v>
      </c>
      <c r="DB944">
        <f t="shared" si="154"/>
        <v>1305.3</v>
      </c>
      <c r="DC944">
        <f t="shared" si="155"/>
        <v>0</v>
      </c>
    </row>
    <row r="945" spans="1:107" x14ac:dyDescent="0.2">
      <c r="A945">
        <f>ROW(Source!A470)</f>
        <v>470</v>
      </c>
      <c r="B945">
        <v>16697018</v>
      </c>
      <c r="C945">
        <v>16698538</v>
      </c>
      <c r="D945">
        <v>15436556</v>
      </c>
      <c r="E945">
        <v>1</v>
      </c>
      <c r="F945">
        <v>1</v>
      </c>
      <c r="G945">
        <v>1</v>
      </c>
      <c r="H945">
        <v>1</v>
      </c>
      <c r="I945" t="s">
        <v>1088</v>
      </c>
      <c r="J945" t="s">
        <v>6</v>
      </c>
      <c r="K945" t="s">
        <v>1089</v>
      </c>
      <c r="L945">
        <v>1191</v>
      </c>
      <c r="N945">
        <v>1013</v>
      </c>
      <c r="O945" t="s">
        <v>1010</v>
      </c>
      <c r="P945" t="s">
        <v>1010</v>
      </c>
      <c r="Q945">
        <v>1</v>
      </c>
      <c r="W945">
        <v>0</v>
      </c>
      <c r="X945">
        <v>1069510174</v>
      </c>
      <c r="Y945">
        <v>8.0499999999999989</v>
      </c>
      <c r="AA945">
        <v>0</v>
      </c>
      <c r="AB945">
        <v>0</v>
      </c>
      <c r="AC945">
        <v>0</v>
      </c>
      <c r="AD945">
        <v>9.6199999999999992</v>
      </c>
      <c r="AE945">
        <v>0</v>
      </c>
      <c r="AF945">
        <v>0</v>
      </c>
      <c r="AG945">
        <v>0</v>
      </c>
      <c r="AH945">
        <v>9.6199999999999992</v>
      </c>
      <c r="AI945">
        <v>1</v>
      </c>
      <c r="AJ945">
        <v>1</v>
      </c>
      <c r="AK945">
        <v>1</v>
      </c>
      <c r="AL945">
        <v>1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6</v>
      </c>
      <c r="AT945">
        <v>7</v>
      </c>
      <c r="AU945" t="s">
        <v>39</v>
      </c>
      <c r="AV945">
        <v>1</v>
      </c>
      <c r="AW945">
        <v>2</v>
      </c>
      <c r="AX945">
        <v>16698545</v>
      </c>
      <c r="AY945">
        <v>1</v>
      </c>
      <c r="AZ945">
        <v>0</v>
      </c>
      <c r="BA945">
        <v>931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Y945*Source!I470</f>
        <v>12.879999999999999</v>
      </c>
      <c r="CY945">
        <f>AD945</f>
        <v>9.6199999999999992</v>
      </c>
      <c r="CZ945">
        <f>AH945</f>
        <v>9.6199999999999992</v>
      </c>
      <c r="DA945">
        <f>AL945</f>
        <v>1</v>
      </c>
      <c r="DB945">
        <f>ROUND((ROUND(AT945*CZ945,2)*1.15),2)</f>
        <v>77.44</v>
      </c>
      <c r="DC945">
        <f>ROUND((ROUND(AT945*AG945,2)*1.15),2)</f>
        <v>0</v>
      </c>
    </row>
    <row r="946" spans="1:107" x14ac:dyDescent="0.2">
      <c r="A946">
        <f>ROW(Source!A470)</f>
        <v>470</v>
      </c>
      <c r="B946">
        <v>16697018</v>
      </c>
      <c r="C946">
        <v>16698538</v>
      </c>
      <c r="D946">
        <v>15167963</v>
      </c>
      <c r="E946">
        <v>1</v>
      </c>
      <c r="F946">
        <v>1</v>
      </c>
      <c r="G946">
        <v>1</v>
      </c>
      <c r="H946">
        <v>3</v>
      </c>
      <c r="I946" t="s">
        <v>1093</v>
      </c>
      <c r="J946" t="s">
        <v>1094</v>
      </c>
      <c r="K946" t="s">
        <v>1095</v>
      </c>
      <c r="L946">
        <v>1346</v>
      </c>
      <c r="N946">
        <v>1009</v>
      </c>
      <c r="O946" t="s">
        <v>279</v>
      </c>
      <c r="P946" t="s">
        <v>279</v>
      </c>
      <c r="Q946">
        <v>1</v>
      </c>
      <c r="W946">
        <v>0</v>
      </c>
      <c r="X946">
        <v>-490687590</v>
      </c>
      <c r="Y946">
        <v>0.13</v>
      </c>
      <c r="AA946">
        <v>37.29</v>
      </c>
      <c r="AB946">
        <v>0</v>
      </c>
      <c r="AC946">
        <v>0</v>
      </c>
      <c r="AD946">
        <v>0</v>
      </c>
      <c r="AE946">
        <v>37.29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6</v>
      </c>
      <c r="AT946">
        <v>0.13</v>
      </c>
      <c r="AU946" t="s">
        <v>6</v>
      </c>
      <c r="AV946">
        <v>0</v>
      </c>
      <c r="AW946">
        <v>2</v>
      </c>
      <c r="AX946">
        <v>16698546</v>
      </c>
      <c r="AY946">
        <v>1</v>
      </c>
      <c r="AZ946">
        <v>0</v>
      </c>
      <c r="BA946">
        <v>932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Y946*Source!I470</f>
        <v>0.20800000000000002</v>
      </c>
      <c r="CY946">
        <f>AA946</f>
        <v>37.29</v>
      </c>
      <c r="CZ946">
        <f>AE946</f>
        <v>37.29</v>
      </c>
      <c r="DA946">
        <f>AI946</f>
        <v>1</v>
      </c>
      <c r="DB946">
        <f>ROUND(ROUND(AT946*CZ946,2),2)</f>
        <v>4.8499999999999996</v>
      </c>
      <c r="DC946">
        <f>ROUND(ROUND(AT946*AG946,2),2)</f>
        <v>0</v>
      </c>
    </row>
    <row r="947" spans="1:107" x14ac:dyDescent="0.2">
      <c r="A947">
        <f>ROW(Source!A470)</f>
        <v>470</v>
      </c>
      <c r="B947">
        <v>16697018</v>
      </c>
      <c r="C947">
        <v>16698538</v>
      </c>
      <c r="D947">
        <v>15203740</v>
      </c>
      <c r="E947">
        <v>1</v>
      </c>
      <c r="F947">
        <v>1</v>
      </c>
      <c r="G947">
        <v>1</v>
      </c>
      <c r="H947">
        <v>3</v>
      </c>
      <c r="I947" t="s">
        <v>1105</v>
      </c>
      <c r="J947" t="s">
        <v>1106</v>
      </c>
      <c r="K947" t="s">
        <v>1107</v>
      </c>
      <c r="L947">
        <v>1348</v>
      </c>
      <c r="N947">
        <v>1009</v>
      </c>
      <c r="O947" t="s">
        <v>26</v>
      </c>
      <c r="P947" t="s">
        <v>26</v>
      </c>
      <c r="Q947">
        <v>1000</v>
      </c>
      <c r="W947">
        <v>0</v>
      </c>
      <c r="X947">
        <v>570223526</v>
      </c>
      <c r="Y947">
        <v>2.5999999999999998E-4</v>
      </c>
      <c r="AA947">
        <v>15119</v>
      </c>
      <c r="AB947">
        <v>0</v>
      </c>
      <c r="AC947">
        <v>0</v>
      </c>
      <c r="AD947">
        <v>0</v>
      </c>
      <c r="AE947">
        <v>15119</v>
      </c>
      <c r="AF947">
        <v>0</v>
      </c>
      <c r="AG947">
        <v>0</v>
      </c>
      <c r="AH947">
        <v>0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6</v>
      </c>
      <c r="AT947">
        <v>2.5999999999999998E-4</v>
      </c>
      <c r="AU947" t="s">
        <v>6</v>
      </c>
      <c r="AV947">
        <v>0</v>
      </c>
      <c r="AW947">
        <v>2</v>
      </c>
      <c r="AX947">
        <v>16698549</v>
      </c>
      <c r="AY947">
        <v>1</v>
      </c>
      <c r="AZ947">
        <v>0</v>
      </c>
      <c r="BA947">
        <v>935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Y947*Source!I470</f>
        <v>4.1599999999999997E-4</v>
      </c>
      <c r="CY947">
        <f>AA947</f>
        <v>15119</v>
      </c>
      <c r="CZ947">
        <f>AE947</f>
        <v>15119</v>
      </c>
      <c r="DA947">
        <f>AI947</f>
        <v>1</v>
      </c>
      <c r="DB947">
        <f>ROUND(ROUND(AT947*CZ947,2),2)</f>
        <v>3.93</v>
      </c>
      <c r="DC947">
        <f>ROUND(ROUND(AT947*AG947,2),2)</f>
        <v>0</v>
      </c>
    </row>
    <row r="948" spans="1:107" x14ac:dyDescent="0.2">
      <c r="A948">
        <f>ROW(Source!A470)</f>
        <v>470</v>
      </c>
      <c r="B948">
        <v>16697018</v>
      </c>
      <c r="C948">
        <v>16698538</v>
      </c>
      <c r="D948">
        <v>15204468</v>
      </c>
      <c r="E948">
        <v>1</v>
      </c>
      <c r="F948">
        <v>1</v>
      </c>
      <c r="G948">
        <v>1</v>
      </c>
      <c r="H948">
        <v>3</v>
      </c>
      <c r="I948" t="s">
        <v>1108</v>
      </c>
      <c r="J948" t="s">
        <v>1109</v>
      </c>
      <c r="K948" t="s">
        <v>1110</v>
      </c>
      <c r="L948">
        <v>1348</v>
      </c>
      <c r="N948">
        <v>1009</v>
      </c>
      <c r="O948" t="s">
        <v>26</v>
      </c>
      <c r="P948" t="s">
        <v>26</v>
      </c>
      <c r="Q948">
        <v>1000</v>
      </c>
      <c r="W948">
        <v>0</v>
      </c>
      <c r="X948">
        <v>-909021926</v>
      </c>
      <c r="Y948">
        <v>1.2999999999999999E-4</v>
      </c>
      <c r="AA948">
        <v>16950</v>
      </c>
      <c r="AB948">
        <v>0</v>
      </c>
      <c r="AC948">
        <v>0</v>
      </c>
      <c r="AD948">
        <v>0</v>
      </c>
      <c r="AE948">
        <v>16950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6</v>
      </c>
      <c r="AT948">
        <v>1.2999999999999999E-4</v>
      </c>
      <c r="AU948" t="s">
        <v>6</v>
      </c>
      <c r="AV948">
        <v>0</v>
      </c>
      <c r="AW948">
        <v>2</v>
      </c>
      <c r="AX948">
        <v>16698550</v>
      </c>
      <c r="AY948">
        <v>1</v>
      </c>
      <c r="AZ948">
        <v>0</v>
      </c>
      <c r="BA948">
        <v>936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Y948*Source!I470</f>
        <v>2.0799999999999999E-4</v>
      </c>
      <c r="CY948">
        <f>AA948</f>
        <v>16950</v>
      </c>
      <c r="CZ948">
        <f>AE948</f>
        <v>16950</v>
      </c>
      <c r="DA948">
        <f>AI948</f>
        <v>1</v>
      </c>
      <c r="DB948">
        <f>ROUND(ROUND(AT948*CZ948,2),2)</f>
        <v>2.2000000000000002</v>
      </c>
      <c r="DC948">
        <f>ROUND(ROUND(AT948*AG948,2),2)</f>
        <v>0</v>
      </c>
    </row>
    <row r="949" spans="1:107" x14ac:dyDescent="0.2">
      <c r="A949">
        <f>ROW(Source!A470)</f>
        <v>470</v>
      </c>
      <c r="B949">
        <v>16697018</v>
      </c>
      <c r="C949">
        <v>16698538</v>
      </c>
      <c r="D949">
        <v>15211313</v>
      </c>
      <c r="E949">
        <v>1</v>
      </c>
      <c r="F949">
        <v>1</v>
      </c>
      <c r="G949">
        <v>1</v>
      </c>
      <c r="H949">
        <v>3</v>
      </c>
      <c r="I949" t="s">
        <v>766</v>
      </c>
      <c r="J949" t="s">
        <v>768</v>
      </c>
      <c r="K949" t="s">
        <v>767</v>
      </c>
      <c r="L949">
        <v>1035</v>
      </c>
      <c r="N949">
        <v>1013</v>
      </c>
      <c r="O949" t="s">
        <v>464</v>
      </c>
      <c r="P949" t="s">
        <v>464</v>
      </c>
      <c r="Q949">
        <v>1</v>
      </c>
      <c r="W949">
        <v>0</v>
      </c>
      <c r="X949">
        <v>-1120611414</v>
      </c>
      <c r="Y949">
        <v>9.375</v>
      </c>
      <c r="AA949">
        <v>79.92</v>
      </c>
      <c r="AB949">
        <v>0</v>
      </c>
      <c r="AC949">
        <v>0</v>
      </c>
      <c r="AD949">
        <v>0</v>
      </c>
      <c r="AE949">
        <v>79.92</v>
      </c>
      <c r="AF949">
        <v>0</v>
      </c>
      <c r="AG949">
        <v>0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0</v>
      </c>
      <c r="AP949">
        <v>0</v>
      </c>
      <c r="AQ949">
        <v>0</v>
      </c>
      <c r="AR949">
        <v>0</v>
      </c>
      <c r="AS949" t="s">
        <v>6</v>
      </c>
      <c r="AT949">
        <v>9.375</v>
      </c>
      <c r="AU949" t="s">
        <v>6</v>
      </c>
      <c r="AV949">
        <v>0</v>
      </c>
      <c r="AW949">
        <v>1</v>
      </c>
      <c r="AX949">
        <v>-1</v>
      </c>
      <c r="AY949">
        <v>0</v>
      </c>
      <c r="AZ949">
        <v>0</v>
      </c>
      <c r="BA949" t="s">
        <v>6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Y949*Source!I470</f>
        <v>15</v>
      </c>
      <c r="CY949">
        <f>AA949</f>
        <v>79.92</v>
      </c>
      <c r="CZ949">
        <f>AE949</f>
        <v>79.92</v>
      </c>
      <c r="DA949">
        <f>AI949</f>
        <v>1</v>
      </c>
      <c r="DB949">
        <f>ROUND(ROUND(AT949*CZ949,2),2)</f>
        <v>749.25</v>
      </c>
      <c r="DC949">
        <f>ROUND(ROUND(AT949*AG949,2),2)</f>
        <v>0</v>
      </c>
    </row>
    <row r="950" spans="1:107" x14ac:dyDescent="0.2">
      <c r="A950">
        <f>ROW(Source!A470)</f>
        <v>470</v>
      </c>
      <c r="B950">
        <v>16697018</v>
      </c>
      <c r="C950">
        <v>16698538</v>
      </c>
      <c r="D950">
        <v>15211323</v>
      </c>
      <c r="E950">
        <v>1</v>
      </c>
      <c r="F950">
        <v>1</v>
      </c>
      <c r="G950">
        <v>1</v>
      </c>
      <c r="H950">
        <v>3</v>
      </c>
      <c r="I950" t="s">
        <v>762</v>
      </c>
      <c r="J950" t="s">
        <v>764</v>
      </c>
      <c r="K950" t="s">
        <v>763</v>
      </c>
      <c r="L950">
        <v>1035</v>
      </c>
      <c r="N950">
        <v>1013</v>
      </c>
      <c r="O950" t="s">
        <v>464</v>
      </c>
      <c r="P950" t="s">
        <v>464</v>
      </c>
      <c r="Q950">
        <v>1</v>
      </c>
      <c r="W950">
        <v>0</v>
      </c>
      <c r="X950">
        <v>-1474940828</v>
      </c>
      <c r="Y950">
        <v>0.625</v>
      </c>
      <c r="AA950">
        <v>178.65</v>
      </c>
      <c r="AB950">
        <v>0</v>
      </c>
      <c r="AC950">
        <v>0</v>
      </c>
      <c r="AD950">
        <v>0</v>
      </c>
      <c r="AE950">
        <v>178.65</v>
      </c>
      <c r="AF950">
        <v>0</v>
      </c>
      <c r="AG950">
        <v>0</v>
      </c>
      <c r="AH950">
        <v>0</v>
      </c>
      <c r="AI950">
        <v>1</v>
      </c>
      <c r="AJ950">
        <v>1</v>
      </c>
      <c r="AK950">
        <v>1</v>
      </c>
      <c r="AL950">
        <v>1</v>
      </c>
      <c r="AN950">
        <v>0</v>
      </c>
      <c r="AO950">
        <v>0</v>
      </c>
      <c r="AP950">
        <v>0</v>
      </c>
      <c r="AQ950">
        <v>0</v>
      </c>
      <c r="AR950">
        <v>0</v>
      </c>
      <c r="AS950" t="s">
        <v>6</v>
      </c>
      <c r="AT950">
        <v>0.625</v>
      </c>
      <c r="AU950" t="s">
        <v>6</v>
      </c>
      <c r="AV950">
        <v>0</v>
      </c>
      <c r="AW950">
        <v>1</v>
      </c>
      <c r="AX950">
        <v>-1</v>
      </c>
      <c r="AY950">
        <v>0</v>
      </c>
      <c r="AZ950">
        <v>0</v>
      </c>
      <c r="BA950" t="s">
        <v>6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Y950*Source!I470</f>
        <v>1</v>
      </c>
      <c r="CY950">
        <f>AA950</f>
        <v>178.65</v>
      </c>
      <c r="CZ950">
        <f>AE950</f>
        <v>178.65</v>
      </c>
      <c r="DA950">
        <f>AI950</f>
        <v>1</v>
      </c>
      <c r="DB950">
        <f>ROUND(ROUND(AT950*CZ950,2),2)</f>
        <v>111.66</v>
      </c>
      <c r="DC950">
        <f>ROUND(ROUND(AT950*AG950,2),2)</f>
        <v>0</v>
      </c>
    </row>
    <row r="951" spans="1:107" x14ac:dyDescent="0.2">
      <c r="A951">
        <f>ROW(Source!A471)</f>
        <v>471</v>
      </c>
      <c r="B951">
        <v>16697019</v>
      </c>
      <c r="C951">
        <v>16698538</v>
      </c>
      <c r="D951">
        <v>15436556</v>
      </c>
      <c r="E951">
        <v>1</v>
      </c>
      <c r="F951">
        <v>1</v>
      </c>
      <c r="G951">
        <v>1</v>
      </c>
      <c r="H951">
        <v>1</v>
      </c>
      <c r="I951" t="s">
        <v>1088</v>
      </c>
      <c r="J951" t="s">
        <v>6</v>
      </c>
      <c r="K951" t="s">
        <v>1089</v>
      </c>
      <c r="L951">
        <v>1191</v>
      </c>
      <c r="N951">
        <v>1013</v>
      </c>
      <c r="O951" t="s">
        <v>1010</v>
      </c>
      <c r="P951" t="s">
        <v>1010</v>
      </c>
      <c r="Q951">
        <v>1</v>
      </c>
      <c r="W951">
        <v>0</v>
      </c>
      <c r="X951">
        <v>1069510174</v>
      </c>
      <c r="Y951">
        <v>8.0499999999999989</v>
      </c>
      <c r="AA951">
        <v>0</v>
      </c>
      <c r="AB951">
        <v>0</v>
      </c>
      <c r="AC951">
        <v>0</v>
      </c>
      <c r="AD951">
        <v>63.11</v>
      </c>
      <c r="AE951">
        <v>0</v>
      </c>
      <c r="AF951">
        <v>0</v>
      </c>
      <c r="AG951">
        <v>0</v>
      </c>
      <c r="AH951">
        <v>9.6199999999999992</v>
      </c>
      <c r="AI951">
        <v>1</v>
      </c>
      <c r="AJ951">
        <v>1</v>
      </c>
      <c r="AK951">
        <v>1</v>
      </c>
      <c r="AL951">
        <v>6.56</v>
      </c>
      <c r="AN951">
        <v>0</v>
      </c>
      <c r="AO951">
        <v>1</v>
      </c>
      <c r="AP951">
        <v>1</v>
      </c>
      <c r="AQ951">
        <v>0</v>
      </c>
      <c r="AR951">
        <v>0</v>
      </c>
      <c r="AS951" t="s">
        <v>6</v>
      </c>
      <c r="AT951">
        <v>7</v>
      </c>
      <c r="AU951" t="s">
        <v>39</v>
      </c>
      <c r="AV951">
        <v>1</v>
      </c>
      <c r="AW951">
        <v>2</v>
      </c>
      <c r="AX951">
        <v>16698545</v>
      </c>
      <c r="AY951">
        <v>1</v>
      </c>
      <c r="AZ951">
        <v>0</v>
      </c>
      <c r="BA951">
        <v>938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Y951*Source!I471</f>
        <v>12.879999999999999</v>
      </c>
      <c r="CY951">
        <f>AD951</f>
        <v>63.11</v>
      </c>
      <c r="CZ951">
        <f>AH951</f>
        <v>9.6199999999999992</v>
      </c>
      <c r="DA951">
        <f>AL951</f>
        <v>6.56</v>
      </c>
      <c r="DB951">
        <f>ROUND((ROUND(AT951*CZ951,2)*1.15),2)</f>
        <v>77.44</v>
      </c>
      <c r="DC951">
        <f>ROUND((ROUND(AT951*AG951,2)*1.15),2)</f>
        <v>0</v>
      </c>
    </row>
    <row r="952" spans="1:107" x14ac:dyDescent="0.2">
      <c r="A952">
        <f>ROW(Source!A471)</f>
        <v>471</v>
      </c>
      <c r="B952">
        <v>16697019</v>
      </c>
      <c r="C952">
        <v>16698538</v>
      </c>
      <c r="D952">
        <v>15167963</v>
      </c>
      <c r="E952">
        <v>1</v>
      </c>
      <c r="F952">
        <v>1</v>
      </c>
      <c r="G952">
        <v>1</v>
      </c>
      <c r="H952">
        <v>3</v>
      </c>
      <c r="I952" t="s">
        <v>1093</v>
      </c>
      <c r="J952" t="s">
        <v>1094</v>
      </c>
      <c r="K952" t="s">
        <v>1095</v>
      </c>
      <c r="L952">
        <v>1346</v>
      </c>
      <c r="N952">
        <v>1009</v>
      </c>
      <c r="O952" t="s">
        <v>279</v>
      </c>
      <c r="P952" t="s">
        <v>279</v>
      </c>
      <c r="Q952">
        <v>1</v>
      </c>
      <c r="W952">
        <v>0</v>
      </c>
      <c r="X952">
        <v>-490687590</v>
      </c>
      <c r="Y952">
        <v>0.13</v>
      </c>
      <c r="AA952">
        <v>244.62</v>
      </c>
      <c r="AB952">
        <v>0</v>
      </c>
      <c r="AC952">
        <v>0</v>
      </c>
      <c r="AD952">
        <v>0</v>
      </c>
      <c r="AE952">
        <v>37.29</v>
      </c>
      <c r="AF952">
        <v>0</v>
      </c>
      <c r="AG952">
        <v>0</v>
      </c>
      <c r="AH952">
        <v>0</v>
      </c>
      <c r="AI952">
        <v>6.56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6</v>
      </c>
      <c r="AT952">
        <v>0.13</v>
      </c>
      <c r="AU952" t="s">
        <v>6</v>
      </c>
      <c r="AV952">
        <v>0</v>
      </c>
      <c r="AW952">
        <v>2</v>
      </c>
      <c r="AX952">
        <v>16698546</v>
      </c>
      <c r="AY952">
        <v>1</v>
      </c>
      <c r="AZ952">
        <v>0</v>
      </c>
      <c r="BA952">
        <v>939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Y952*Source!I471</f>
        <v>0.20800000000000002</v>
      </c>
      <c r="CY952">
        <f>AA952</f>
        <v>244.62</v>
      </c>
      <c r="CZ952">
        <f>AE952</f>
        <v>37.29</v>
      </c>
      <c r="DA952">
        <f>AI952</f>
        <v>6.56</v>
      </c>
      <c r="DB952">
        <f>ROUND(ROUND(AT952*CZ952,2),2)</f>
        <v>4.8499999999999996</v>
      </c>
      <c r="DC952">
        <f>ROUND(ROUND(AT952*AG952,2),2)</f>
        <v>0</v>
      </c>
    </row>
    <row r="953" spans="1:107" x14ac:dyDescent="0.2">
      <c r="A953">
        <f>ROW(Source!A471)</f>
        <v>471</v>
      </c>
      <c r="B953">
        <v>16697019</v>
      </c>
      <c r="C953">
        <v>16698538</v>
      </c>
      <c r="D953">
        <v>15203740</v>
      </c>
      <c r="E953">
        <v>1</v>
      </c>
      <c r="F953">
        <v>1</v>
      </c>
      <c r="G953">
        <v>1</v>
      </c>
      <c r="H953">
        <v>3</v>
      </c>
      <c r="I953" t="s">
        <v>1105</v>
      </c>
      <c r="J953" t="s">
        <v>1106</v>
      </c>
      <c r="K953" t="s">
        <v>1107</v>
      </c>
      <c r="L953">
        <v>1348</v>
      </c>
      <c r="N953">
        <v>1009</v>
      </c>
      <c r="O953" t="s">
        <v>26</v>
      </c>
      <c r="P953" t="s">
        <v>26</v>
      </c>
      <c r="Q953">
        <v>1000</v>
      </c>
      <c r="W953">
        <v>0</v>
      </c>
      <c r="X953">
        <v>570223526</v>
      </c>
      <c r="Y953">
        <v>2.5999999999999998E-4</v>
      </c>
      <c r="AA953">
        <v>99180.64</v>
      </c>
      <c r="AB953">
        <v>0</v>
      </c>
      <c r="AC953">
        <v>0</v>
      </c>
      <c r="AD953">
        <v>0</v>
      </c>
      <c r="AE953">
        <v>15119</v>
      </c>
      <c r="AF953">
        <v>0</v>
      </c>
      <c r="AG953">
        <v>0</v>
      </c>
      <c r="AH953">
        <v>0</v>
      </c>
      <c r="AI953">
        <v>6.56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6</v>
      </c>
      <c r="AT953">
        <v>2.5999999999999998E-4</v>
      </c>
      <c r="AU953" t="s">
        <v>6</v>
      </c>
      <c r="AV953">
        <v>0</v>
      </c>
      <c r="AW953">
        <v>2</v>
      </c>
      <c r="AX953">
        <v>16698549</v>
      </c>
      <c r="AY953">
        <v>1</v>
      </c>
      <c r="AZ953">
        <v>0</v>
      </c>
      <c r="BA953">
        <v>942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Y953*Source!I471</f>
        <v>4.1599999999999997E-4</v>
      </c>
      <c r="CY953">
        <f>AA953</f>
        <v>99180.64</v>
      </c>
      <c r="CZ953">
        <f>AE953</f>
        <v>15119</v>
      </c>
      <c r="DA953">
        <f>AI953</f>
        <v>6.56</v>
      </c>
      <c r="DB953">
        <f>ROUND(ROUND(AT953*CZ953,2),2)</f>
        <v>3.93</v>
      </c>
      <c r="DC953">
        <f>ROUND(ROUND(AT953*AG953,2),2)</f>
        <v>0</v>
      </c>
    </row>
    <row r="954" spans="1:107" x14ac:dyDescent="0.2">
      <c r="A954">
        <f>ROW(Source!A471)</f>
        <v>471</v>
      </c>
      <c r="B954">
        <v>16697019</v>
      </c>
      <c r="C954">
        <v>16698538</v>
      </c>
      <c r="D954">
        <v>15204468</v>
      </c>
      <c r="E954">
        <v>1</v>
      </c>
      <c r="F954">
        <v>1</v>
      </c>
      <c r="G954">
        <v>1</v>
      </c>
      <c r="H954">
        <v>3</v>
      </c>
      <c r="I954" t="s">
        <v>1108</v>
      </c>
      <c r="J954" t="s">
        <v>1109</v>
      </c>
      <c r="K954" t="s">
        <v>1110</v>
      </c>
      <c r="L954">
        <v>1348</v>
      </c>
      <c r="N954">
        <v>1009</v>
      </c>
      <c r="O954" t="s">
        <v>26</v>
      </c>
      <c r="P954" t="s">
        <v>26</v>
      </c>
      <c r="Q954">
        <v>1000</v>
      </c>
      <c r="W954">
        <v>0</v>
      </c>
      <c r="X954">
        <v>-909021926</v>
      </c>
      <c r="Y954">
        <v>1.2999999999999999E-4</v>
      </c>
      <c r="AA954">
        <v>111192</v>
      </c>
      <c r="AB954">
        <v>0</v>
      </c>
      <c r="AC954">
        <v>0</v>
      </c>
      <c r="AD954">
        <v>0</v>
      </c>
      <c r="AE954">
        <v>16950</v>
      </c>
      <c r="AF954">
        <v>0</v>
      </c>
      <c r="AG954">
        <v>0</v>
      </c>
      <c r="AH954">
        <v>0</v>
      </c>
      <c r="AI954">
        <v>6.56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6</v>
      </c>
      <c r="AT954">
        <v>1.2999999999999999E-4</v>
      </c>
      <c r="AU954" t="s">
        <v>6</v>
      </c>
      <c r="AV954">
        <v>0</v>
      </c>
      <c r="AW954">
        <v>2</v>
      </c>
      <c r="AX954">
        <v>16698550</v>
      </c>
      <c r="AY954">
        <v>1</v>
      </c>
      <c r="AZ954">
        <v>0</v>
      </c>
      <c r="BA954">
        <v>943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Y954*Source!I471</f>
        <v>2.0799999999999999E-4</v>
      </c>
      <c r="CY954">
        <f>AA954</f>
        <v>111192</v>
      </c>
      <c r="CZ954">
        <f>AE954</f>
        <v>16950</v>
      </c>
      <c r="DA954">
        <f>AI954</f>
        <v>6.56</v>
      </c>
      <c r="DB954">
        <f>ROUND(ROUND(AT954*CZ954,2),2)</f>
        <v>2.2000000000000002</v>
      </c>
      <c r="DC954">
        <f>ROUND(ROUND(AT954*AG954,2),2)</f>
        <v>0</v>
      </c>
    </row>
    <row r="955" spans="1:107" x14ac:dyDescent="0.2">
      <c r="A955">
        <f>ROW(Source!A471)</f>
        <v>471</v>
      </c>
      <c r="B955">
        <v>16697019</v>
      </c>
      <c r="C955">
        <v>16698538</v>
      </c>
      <c r="D955">
        <v>15211313</v>
      </c>
      <c r="E955">
        <v>1</v>
      </c>
      <c r="F955">
        <v>1</v>
      </c>
      <c r="G955">
        <v>1</v>
      </c>
      <c r="H955">
        <v>3</v>
      </c>
      <c r="I955" t="s">
        <v>766</v>
      </c>
      <c r="J955" t="s">
        <v>768</v>
      </c>
      <c r="K955" t="s">
        <v>767</v>
      </c>
      <c r="L955">
        <v>1035</v>
      </c>
      <c r="N955">
        <v>1013</v>
      </c>
      <c r="O955" t="s">
        <v>464</v>
      </c>
      <c r="P955" t="s">
        <v>464</v>
      </c>
      <c r="Q955">
        <v>1</v>
      </c>
      <c r="W955">
        <v>0</v>
      </c>
      <c r="X955">
        <v>-1120611414</v>
      </c>
      <c r="Y955">
        <v>9.375</v>
      </c>
      <c r="AA955">
        <v>524.28</v>
      </c>
      <c r="AB955">
        <v>0</v>
      </c>
      <c r="AC955">
        <v>0</v>
      </c>
      <c r="AD955">
        <v>0</v>
      </c>
      <c r="AE955">
        <v>79.92</v>
      </c>
      <c r="AF955">
        <v>0</v>
      </c>
      <c r="AG955">
        <v>0</v>
      </c>
      <c r="AH955">
        <v>0</v>
      </c>
      <c r="AI955">
        <v>6.56</v>
      </c>
      <c r="AJ955">
        <v>1</v>
      </c>
      <c r="AK955">
        <v>1</v>
      </c>
      <c r="AL955">
        <v>1</v>
      </c>
      <c r="AN955">
        <v>0</v>
      </c>
      <c r="AO955">
        <v>0</v>
      </c>
      <c r="AP955">
        <v>0</v>
      </c>
      <c r="AQ955">
        <v>0</v>
      </c>
      <c r="AR955">
        <v>0</v>
      </c>
      <c r="AS955" t="s">
        <v>6</v>
      </c>
      <c r="AT955">
        <v>9.375</v>
      </c>
      <c r="AU955" t="s">
        <v>6</v>
      </c>
      <c r="AV955">
        <v>0</v>
      </c>
      <c r="AW955">
        <v>1</v>
      </c>
      <c r="AX955">
        <v>-1</v>
      </c>
      <c r="AY955">
        <v>0</v>
      </c>
      <c r="AZ955">
        <v>0</v>
      </c>
      <c r="BA955" t="s">
        <v>6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Y955*Source!I471</f>
        <v>15</v>
      </c>
      <c r="CY955">
        <f>AA955</f>
        <v>524.28</v>
      </c>
      <c r="CZ955">
        <f>AE955</f>
        <v>79.92</v>
      </c>
      <c r="DA955">
        <f>AI955</f>
        <v>6.56</v>
      </c>
      <c r="DB955">
        <f>ROUND(ROUND(AT955*CZ955,2),2)</f>
        <v>749.25</v>
      </c>
      <c r="DC955">
        <f>ROUND(ROUND(AT955*AG955,2),2)</f>
        <v>0</v>
      </c>
    </row>
    <row r="956" spans="1:107" x14ac:dyDescent="0.2">
      <c r="A956">
        <f>ROW(Source!A471)</f>
        <v>471</v>
      </c>
      <c r="B956">
        <v>16697019</v>
      </c>
      <c r="C956">
        <v>16698538</v>
      </c>
      <c r="D956">
        <v>15211323</v>
      </c>
      <c r="E956">
        <v>1</v>
      </c>
      <c r="F956">
        <v>1</v>
      </c>
      <c r="G956">
        <v>1</v>
      </c>
      <c r="H956">
        <v>3</v>
      </c>
      <c r="I956" t="s">
        <v>762</v>
      </c>
      <c r="J956" t="s">
        <v>764</v>
      </c>
      <c r="K956" t="s">
        <v>763</v>
      </c>
      <c r="L956">
        <v>1035</v>
      </c>
      <c r="N956">
        <v>1013</v>
      </c>
      <c r="O956" t="s">
        <v>464</v>
      </c>
      <c r="P956" t="s">
        <v>464</v>
      </c>
      <c r="Q956">
        <v>1</v>
      </c>
      <c r="W956">
        <v>0</v>
      </c>
      <c r="X956">
        <v>-1474940828</v>
      </c>
      <c r="Y956">
        <v>0.625</v>
      </c>
      <c r="AA956">
        <v>1171.94</v>
      </c>
      <c r="AB956">
        <v>0</v>
      </c>
      <c r="AC956">
        <v>0</v>
      </c>
      <c r="AD956">
        <v>0</v>
      </c>
      <c r="AE956">
        <v>178.65</v>
      </c>
      <c r="AF956">
        <v>0</v>
      </c>
      <c r="AG956">
        <v>0</v>
      </c>
      <c r="AH956">
        <v>0</v>
      </c>
      <c r="AI956">
        <v>6.56</v>
      </c>
      <c r="AJ956">
        <v>1</v>
      </c>
      <c r="AK956">
        <v>1</v>
      </c>
      <c r="AL956">
        <v>1</v>
      </c>
      <c r="AN956">
        <v>0</v>
      </c>
      <c r="AO956">
        <v>0</v>
      </c>
      <c r="AP956">
        <v>0</v>
      </c>
      <c r="AQ956">
        <v>0</v>
      </c>
      <c r="AR956">
        <v>0</v>
      </c>
      <c r="AS956" t="s">
        <v>6</v>
      </c>
      <c r="AT956">
        <v>0.625</v>
      </c>
      <c r="AU956" t="s">
        <v>6</v>
      </c>
      <c r="AV956">
        <v>0</v>
      </c>
      <c r="AW956">
        <v>1</v>
      </c>
      <c r="AX956">
        <v>-1</v>
      </c>
      <c r="AY956">
        <v>0</v>
      </c>
      <c r="AZ956">
        <v>0</v>
      </c>
      <c r="BA956" t="s">
        <v>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Y956*Source!I471</f>
        <v>1</v>
      </c>
      <c r="CY956">
        <f>AA956</f>
        <v>1171.94</v>
      </c>
      <c r="CZ956">
        <f>AE956</f>
        <v>178.65</v>
      </c>
      <c r="DA956">
        <f>AI956</f>
        <v>6.56</v>
      </c>
      <c r="DB956">
        <f>ROUND(ROUND(AT956*CZ956,2),2)</f>
        <v>111.66</v>
      </c>
      <c r="DC956">
        <f>ROUND(ROUND(AT956*AG956,2),2)</f>
        <v>0</v>
      </c>
    </row>
    <row r="957" spans="1:107" x14ac:dyDescent="0.2">
      <c r="A957">
        <f>ROW(Source!A476)</f>
        <v>476</v>
      </c>
      <c r="B957">
        <v>16697018</v>
      </c>
      <c r="C957">
        <v>16698554</v>
      </c>
      <c r="D957">
        <v>15435721</v>
      </c>
      <c r="E957">
        <v>1</v>
      </c>
      <c r="F957">
        <v>1</v>
      </c>
      <c r="G957">
        <v>1</v>
      </c>
      <c r="H957">
        <v>1</v>
      </c>
      <c r="I957" t="s">
        <v>1162</v>
      </c>
      <c r="J957" t="s">
        <v>6</v>
      </c>
      <c r="K957" t="s">
        <v>1163</v>
      </c>
      <c r="L957">
        <v>1191</v>
      </c>
      <c r="N957">
        <v>1013</v>
      </c>
      <c r="O957" t="s">
        <v>1010</v>
      </c>
      <c r="P957" t="s">
        <v>1010</v>
      </c>
      <c r="Q957">
        <v>1</v>
      </c>
      <c r="W957">
        <v>0</v>
      </c>
      <c r="X957">
        <v>1983201532</v>
      </c>
      <c r="Y957">
        <v>28.335999999999999</v>
      </c>
      <c r="AA957">
        <v>0</v>
      </c>
      <c r="AB957">
        <v>0</v>
      </c>
      <c r="AC957">
        <v>0</v>
      </c>
      <c r="AD957">
        <v>9.51</v>
      </c>
      <c r="AE957">
        <v>0</v>
      </c>
      <c r="AF957">
        <v>0</v>
      </c>
      <c r="AG957">
        <v>0</v>
      </c>
      <c r="AH957">
        <v>9.51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6</v>
      </c>
      <c r="AT957">
        <v>24.64</v>
      </c>
      <c r="AU957" t="s">
        <v>39</v>
      </c>
      <c r="AV957">
        <v>1</v>
      </c>
      <c r="AW957">
        <v>2</v>
      </c>
      <c r="AX957">
        <v>16698572</v>
      </c>
      <c r="AY957">
        <v>1</v>
      </c>
      <c r="AZ957">
        <v>0</v>
      </c>
      <c r="BA957">
        <v>945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Y957*Source!I476</f>
        <v>2.8336000000000001</v>
      </c>
      <c r="CY957">
        <f>AD957</f>
        <v>9.51</v>
      </c>
      <c r="CZ957">
        <f>AH957</f>
        <v>9.51</v>
      </c>
      <c r="DA957">
        <f>AL957</f>
        <v>1</v>
      </c>
      <c r="DB957">
        <f>ROUND((ROUND(AT957*CZ957,2)*1.15),2)</f>
        <v>269.48</v>
      </c>
      <c r="DC957">
        <f>ROUND((ROUND(AT957*AG957,2)*1.15),2)</f>
        <v>0</v>
      </c>
    </row>
    <row r="958" spans="1:107" x14ac:dyDescent="0.2">
      <c r="A958">
        <f>ROW(Source!A476)</f>
        <v>476</v>
      </c>
      <c r="B958">
        <v>16697018</v>
      </c>
      <c r="C958">
        <v>16698554</v>
      </c>
      <c r="D958">
        <v>15430395</v>
      </c>
      <c r="E958">
        <v>1</v>
      </c>
      <c r="F958">
        <v>1</v>
      </c>
      <c r="G958">
        <v>1</v>
      </c>
      <c r="H958">
        <v>1</v>
      </c>
      <c r="I958" t="s">
        <v>1020</v>
      </c>
      <c r="J958" t="s">
        <v>6</v>
      </c>
      <c r="K958" t="s">
        <v>1021</v>
      </c>
      <c r="L958">
        <v>1191</v>
      </c>
      <c r="N958">
        <v>1013</v>
      </c>
      <c r="O958" t="s">
        <v>1010</v>
      </c>
      <c r="P958" t="s">
        <v>1010</v>
      </c>
      <c r="Q958">
        <v>1</v>
      </c>
      <c r="W958">
        <v>0</v>
      </c>
      <c r="X958">
        <v>-1417349443</v>
      </c>
      <c r="Y958">
        <v>0.71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1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6</v>
      </c>
      <c r="AT958">
        <v>0.71</v>
      </c>
      <c r="AU958" t="s">
        <v>6</v>
      </c>
      <c r="AV958">
        <v>2</v>
      </c>
      <c r="AW958">
        <v>2</v>
      </c>
      <c r="AX958">
        <v>16698573</v>
      </c>
      <c r="AY958">
        <v>1</v>
      </c>
      <c r="AZ958">
        <v>2048</v>
      </c>
      <c r="BA958">
        <v>946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Y958*Source!I476</f>
        <v>7.0999999999999994E-2</v>
      </c>
      <c r="CY958">
        <f>AD958</f>
        <v>0</v>
      </c>
      <c r="CZ958">
        <f>AH958</f>
        <v>0</v>
      </c>
      <c r="DA958">
        <f>AL958</f>
        <v>1</v>
      </c>
      <c r="DB958">
        <f>ROUND(ROUND(AT958*CZ958,2),2)</f>
        <v>0</v>
      </c>
      <c r="DC958">
        <f>ROUND(ROUND(AT958*AG958,2),2)</f>
        <v>0</v>
      </c>
    </row>
    <row r="959" spans="1:107" x14ac:dyDescent="0.2">
      <c r="A959">
        <f>ROW(Source!A476)</f>
        <v>476</v>
      </c>
      <c r="B959">
        <v>16697018</v>
      </c>
      <c r="C959">
        <v>16698554</v>
      </c>
      <c r="D959">
        <v>15247974</v>
      </c>
      <c r="E959">
        <v>1</v>
      </c>
      <c r="F959">
        <v>1</v>
      </c>
      <c r="G959">
        <v>1</v>
      </c>
      <c r="H959">
        <v>2</v>
      </c>
      <c r="I959" t="s">
        <v>1022</v>
      </c>
      <c r="J959" t="s">
        <v>1023</v>
      </c>
      <c r="K959" t="s">
        <v>1024</v>
      </c>
      <c r="L959">
        <v>1368</v>
      </c>
      <c r="N959">
        <v>1011</v>
      </c>
      <c r="O959" t="s">
        <v>1014</v>
      </c>
      <c r="P959" t="s">
        <v>1014</v>
      </c>
      <c r="Q959">
        <v>1</v>
      </c>
      <c r="W959">
        <v>0</v>
      </c>
      <c r="X959">
        <v>1188625873</v>
      </c>
      <c r="Y959">
        <v>0.4</v>
      </c>
      <c r="AA959">
        <v>0</v>
      </c>
      <c r="AB959">
        <v>31.26</v>
      </c>
      <c r="AC959">
        <v>13.5</v>
      </c>
      <c r="AD959">
        <v>0</v>
      </c>
      <c r="AE959">
        <v>0</v>
      </c>
      <c r="AF959">
        <v>31.26</v>
      </c>
      <c r="AG959">
        <v>13.5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1</v>
      </c>
      <c r="AQ959">
        <v>0</v>
      </c>
      <c r="AR959">
        <v>0</v>
      </c>
      <c r="AS959" t="s">
        <v>6</v>
      </c>
      <c r="AT959">
        <v>0.32</v>
      </c>
      <c r="AU959" t="s">
        <v>38</v>
      </c>
      <c r="AV959">
        <v>0</v>
      </c>
      <c r="AW959">
        <v>2</v>
      </c>
      <c r="AX959">
        <v>16698574</v>
      </c>
      <c r="AY959">
        <v>1</v>
      </c>
      <c r="AZ959">
        <v>0</v>
      </c>
      <c r="BA959">
        <v>947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Y959*Source!I476</f>
        <v>4.0000000000000008E-2</v>
      </c>
      <c r="CY959">
        <f>AB959</f>
        <v>31.26</v>
      </c>
      <c r="CZ959">
        <f>AF959</f>
        <v>31.26</v>
      </c>
      <c r="DA959">
        <f>AJ959</f>
        <v>1</v>
      </c>
      <c r="DB959">
        <f>ROUND((ROUND(AT959*CZ959,2)*1.25),2)</f>
        <v>12.5</v>
      </c>
      <c r="DC959">
        <f>ROUND((ROUND(AT959*AG959,2)*1.25),2)</f>
        <v>5.4</v>
      </c>
    </row>
    <row r="960" spans="1:107" x14ac:dyDescent="0.2">
      <c r="A960">
        <f>ROW(Source!A476)</f>
        <v>476</v>
      </c>
      <c r="B960">
        <v>16697018</v>
      </c>
      <c r="C960">
        <v>16698554</v>
      </c>
      <c r="D960">
        <v>15249073</v>
      </c>
      <c r="E960">
        <v>1</v>
      </c>
      <c r="F960">
        <v>1</v>
      </c>
      <c r="G960">
        <v>1</v>
      </c>
      <c r="H960">
        <v>2</v>
      </c>
      <c r="I960" t="s">
        <v>1033</v>
      </c>
      <c r="J960" t="s">
        <v>1034</v>
      </c>
      <c r="K960" t="s">
        <v>1035</v>
      </c>
      <c r="L960">
        <v>1368</v>
      </c>
      <c r="N960">
        <v>1011</v>
      </c>
      <c r="O960" t="s">
        <v>1014</v>
      </c>
      <c r="P960" t="s">
        <v>1014</v>
      </c>
      <c r="Q960">
        <v>1</v>
      </c>
      <c r="W960">
        <v>0</v>
      </c>
      <c r="X960">
        <v>1372534845</v>
      </c>
      <c r="Y960">
        <v>0.48750000000000004</v>
      </c>
      <c r="AA960">
        <v>0</v>
      </c>
      <c r="AB960">
        <v>65.709999999999994</v>
      </c>
      <c r="AC960">
        <v>11.6</v>
      </c>
      <c r="AD960">
        <v>0</v>
      </c>
      <c r="AE960">
        <v>0</v>
      </c>
      <c r="AF960">
        <v>65.709999999999994</v>
      </c>
      <c r="AG960">
        <v>11.6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1</v>
      </c>
      <c r="AQ960">
        <v>0</v>
      </c>
      <c r="AR960">
        <v>0</v>
      </c>
      <c r="AS960" t="s">
        <v>6</v>
      </c>
      <c r="AT960">
        <v>0.39</v>
      </c>
      <c r="AU960" t="s">
        <v>38</v>
      </c>
      <c r="AV960">
        <v>0</v>
      </c>
      <c r="AW960">
        <v>2</v>
      </c>
      <c r="AX960">
        <v>16698575</v>
      </c>
      <c r="AY960">
        <v>1</v>
      </c>
      <c r="AZ960">
        <v>0</v>
      </c>
      <c r="BA960">
        <v>948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Y960*Source!I476</f>
        <v>4.8750000000000009E-2</v>
      </c>
      <c r="CY960">
        <f>AB960</f>
        <v>65.709999999999994</v>
      </c>
      <c r="CZ960">
        <f>AF960</f>
        <v>65.709999999999994</v>
      </c>
      <c r="DA960">
        <f>AJ960</f>
        <v>1</v>
      </c>
      <c r="DB960">
        <f>ROUND((ROUND(AT960*CZ960,2)*1.25),2)</f>
        <v>32.04</v>
      </c>
      <c r="DC960">
        <f>ROUND((ROUND(AT960*AG960,2)*1.25),2)</f>
        <v>5.65</v>
      </c>
    </row>
    <row r="961" spans="1:107" x14ac:dyDescent="0.2">
      <c r="A961">
        <f>ROW(Source!A476)</f>
        <v>476</v>
      </c>
      <c r="B961">
        <v>16697018</v>
      </c>
      <c r="C961">
        <v>16698554</v>
      </c>
      <c r="D961">
        <v>15167955</v>
      </c>
      <c r="E961">
        <v>1</v>
      </c>
      <c r="F961">
        <v>1</v>
      </c>
      <c r="G961">
        <v>1</v>
      </c>
      <c r="H961">
        <v>3</v>
      </c>
      <c r="I961" t="s">
        <v>1090</v>
      </c>
      <c r="J961" t="s">
        <v>1091</v>
      </c>
      <c r="K961" t="s">
        <v>1092</v>
      </c>
      <c r="L961">
        <v>1348</v>
      </c>
      <c r="N961">
        <v>1009</v>
      </c>
      <c r="O961" t="s">
        <v>26</v>
      </c>
      <c r="P961" t="s">
        <v>26</v>
      </c>
      <c r="Q961">
        <v>1000</v>
      </c>
      <c r="W961">
        <v>0</v>
      </c>
      <c r="X961">
        <v>-1699345571</v>
      </c>
      <c r="Y961">
        <v>1E-3</v>
      </c>
      <c r="AA961">
        <v>30030</v>
      </c>
      <c r="AB961">
        <v>0</v>
      </c>
      <c r="AC961">
        <v>0</v>
      </c>
      <c r="AD961">
        <v>0</v>
      </c>
      <c r="AE961">
        <v>30030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6</v>
      </c>
      <c r="AT961">
        <v>1E-3</v>
      </c>
      <c r="AU961" t="s">
        <v>6</v>
      </c>
      <c r="AV961">
        <v>0</v>
      </c>
      <c r="AW961">
        <v>2</v>
      </c>
      <c r="AX961">
        <v>16698576</v>
      </c>
      <c r="AY961">
        <v>1</v>
      </c>
      <c r="AZ961">
        <v>0</v>
      </c>
      <c r="BA961">
        <v>949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Y961*Source!I476</f>
        <v>1E-4</v>
      </c>
      <c r="CY961">
        <f t="shared" ref="CY961:CY973" si="156">AA961</f>
        <v>30030</v>
      </c>
      <c r="CZ961">
        <f t="shared" ref="CZ961:CZ973" si="157">AE961</f>
        <v>30030</v>
      </c>
      <c r="DA961">
        <f t="shared" ref="DA961:DA973" si="158">AI961</f>
        <v>1</v>
      </c>
      <c r="DB961">
        <f t="shared" ref="DB961:DB973" si="159">ROUND(ROUND(AT961*CZ961,2),2)</f>
        <v>30.03</v>
      </c>
      <c r="DC961">
        <f t="shared" ref="DC961:DC973" si="160">ROUND(ROUND(AT961*AG961,2),2)</f>
        <v>0</v>
      </c>
    </row>
    <row r="962" spans="1:107" x14ac:dyDescent="0.2">
      <c r="A962">
        <f>ROW(Source!A476)</f>
        <v>476</v>
      </c>
      <c r="B962">
        <v>16697018</v>
      </c>
      <c r="C962">
        <v>16698554</v>
      </c>
      <c r="D962">
        <v>15167963</v>
      </c>
      <c r="E962">
        <v>1</v>
      </c>
      <c r="F962">
        <v>1</v>
      </c>
      <c r="G962">
        <v>1</v>
      </c>
      <c r="H962">
        <v>3</v>
      </c>
      <c r="I962" t="s">
        <v>1093</v>
      </c>
      <c r="J962" t="s">
        <v>1094</v>
      </c>
      <c r="K962" t="s">
        <v>1095</v>
      </c>
      <c r="L962">
        <v>1346</v>
      </c>
      <c r="N962">
        <v>1009</v>
      </c>
      <c r="O962" t="s">
        <v>279</v>
      </c>
      <c r="P962" t="s">
        <v>279</v>
      </c>
      <c r="Q962">
        <v>1</v>
      </c>
      <c r="W962">
        <v>0</v>
      </c>
      <c r="X962">
        <v>-490687590</v>
      </c>
      <c r="Y962">
        <v>0.04</v>
      </c>
      <c r="AA962">
        <v>37.29</v>
      </c>
      <c r="AB962">
        <v>0</v>
      </c>
      <c r="AC962">
        <v>0</v>
      </c>
      <c r="AD962">
        <v>0</v>
      </c>
      <c r="AE962">
        <v>37.29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6</v>
      </c>
      <c r="AT962">
        <v>0.04</v>
      </c>
      <c r="AU962" t="s">
        <v>6</v>
      </c>
      <c r="AV962">
        <v>0</v>
      </c>
      <c r="AW962">
        <v>2</v>
      </c>
      <c r="AX962">
        <v>16698577</v>
      </c>
      <c r="AY962">
        <v>1</v>
      </c>
      <c r="AZ962">
        <v>0</v>
      </c>
      <c r="BA962">
        <v>950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Y962*Source!I476</f>
        <v>4.0000000000000001E-3</v>
      </c>
      <c r="CY962">
        <f t="shared" si="156"/>
        <v>37.29</v>
      </c>
      <c r="CZ962">
        <f t="shared" si="157"/>
        <v>37.29</v>
      </c>
      <c r="DA962">
        <f t="shared" si="158"/>
        <v>1</v>
      </c>
      <c r="DB962">
        <f t="shared" si="159"/>
        <v>1.49</v>
      </c>
      <c r="DC962">
        <f t="shared" si="160"/>
        <v>0</v>
      </c>
    </row>
    <row r="963" spans="1:107" x14ac:dyDescent="0.2">
      <c r="A963">
        <f>ROW(Source!A476)</f>
        <v>476</v>
      </c>
      <c r="B963">
        <v>16697018</v>
      </c>
      <c r="C963">
        <v>16698554</v>
      </c>
      <c r="D963">
        <v>15170071</v>
      </c>
      <c r="E963">
        <v>1</v>
      </c>
      <c r="F963">
        <v>1</v>
      </c>
      <c r="G963">
        <v>1</v>
      </c>
      <c r="H963">
        <v>3</v>
      </c>
      <c r="I963" t="s">
        <v>744</v>
      </c>
      <c r="J963" t="s">
        <v>746</v>
      </c>
      <c r="K963" t="s">
        <v>745</v>
      </c>
      <c r="L963">
        <v>1355</v>
      </c>
      <c r="N963">
        <v>1010</v>
      </c>
      <c r="O963" t="s">
        <v>593</v>
      </c>
      <c r="P963" t="s">
        <v>593</v>
      </c>
      <c r="Q963">
        <v>100</v>
      </c>
      <c r="W963">
        <v>0</v>
      </c>
      <c r="X963">
        <v>-1552274619</v>
      </c>
      <c r="Y963">
        <v>0.4</v>
      </c>
      <c r="AA963">
        <v>45.9</v>
      </c>
      <c r="AB963">
        <v>0</v>
      </c>
      <c r="AC963">
        <v>0</v>
      </c>
      <c r="AD963">
        <v>0</v>
      </c>
      <c r="AE963">
        <v>45.9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0</v>
      </c>
      <c r="AP963">
        <v>0</v>
      </c>
      <c r="AQ963">
        <v>0</v>
      </c>
      <c r="AR963">
        <v>0</v>
      </c>
      <c r="AS963" t="s">
        <v>6</v>
      </c>
      <c r="AT963">
        <v>0.4</v>
      </c>
      <c r="AU963" t="s">
        <v>6</v>
      </c>
      <c r="AV963">
        <v>0</v>
      </c>
      <c r="AW963">
        <v>1</v>
      </c>
      <c r="AX963">
        <v>-1</v>
      </c>
      <c r="AY963">
        <v>0</v>
      </c>
      <c r="AZ963">
        <v>0</v>
      </c>
      <c r="BA963" t="s">
        <v>6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Y963*Source!I476</f>
        <v>4.0000000000000008E-2</v>
      </c>
      <c r="CY963">
        <f t="shared" si="156"/>
        <v>45.9</v>
      </c>
      <c r="CZ963">
        <f t="shared" si="157"/>
        <v>45.9</v>
      </c>
      <c r="DA963">
        <f t="shared" si="158"/>
        <v>1</v>
      </c>
      <c r="DB963">
        <f t="shared" si="159"/>
        <v>18.36</v>
      </c>
      <c r="DC963">
        <f t="shared" si="160"/>
        <v>0</v>
      </c>
    </row>
    <row r="964" spans="1:107" x14ac:dyDescent="0.2">
      <c r="A964">
        <f>ROW(Source!A476)</f>
        <v>476</v>
      </c>
      <c r="B964">
        <v>16697018</v>
      </c>
      <c r="C964">
        <v>16698554</v>
      </c>
      <c r="D964">
        <v>15170213</v>
      </c>
      <c r="E964">
        <v>1</v>
      </c>
      <c r="F964">
        <v>1</v>
      </c>
      <c r="G964">
        <v>1</v>
      </c>
      <c r="H964">
        <v>3</v>
      </c>
      <c r="I964" t="s">
        <v>1290</v>
      </c>
      <c r="J964" t="s">
        <v>1291</v>
      </c>
      <c r="K964" t="s">
        <v>1292</v>
      </c>
      <c r="L964">
        <v>1346</v>
      </c>
      <c r="N964">
        <v>1009</v>
      </c>
      <c r="O964" t="s">
        <v>279</v>
      </c>
      <c r="P964" t="s">
        <v>279</v>
      </c>
      <c r="Q964">
        <v>1</v>
      </c>
      <c r="W964">
        <v>0</v>
      </c>
      <c r="X964">
        <v>686856996</v>
      </c>
      <c r="Y964">
        <v>20</v>
      </c>
      <c r="AA964">
        <v>6.5</v>
      </c>
      <c r="AB964">
        <v>0</v>
      </c>
      <c r="AC964">
        <v>0</v>
      </c>
      <c r="AD964">
        <v>0</v>
      </c>
      <c r="AE964">
        <v>6.5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6</v>
      </c>
      <c r="AT964">
        <v>20</v>
      </c>
      <c r="AU964" t="s">
        <v>6</v>
      </c>
      <c r="AV964">
        <v>0</v>
      </c>
      <c r="AW964">
        <v>2</v>
      </c>
      <c r="AX964">
        <v>16698579</v>
      </c>
      <c r="AY964">
        <v>1</v>
      </c>
      <c r="AZ964">
        <v>0</v>
      </c>
      <c r="BA964">
        <v>952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Y964*Source!I476</f>
        <v>2</v>
      </c>
      <c r="CY964">
        <f t="shared" si="156"/>
        <v>6.5</v>
      </c>
      <c r="CZ964">
        <f t="shared" si="157"/>
        <v>6.5</v>
      </c>
      <c r="DA964">
        <f t="shared" si="158"/>
        <v>1</v>
      </c>
      <c r="DB964">
        <f t="shared" si="159"/>
        <v>130</v>
      </c>
      <c r="DC964">
        <f t="shared" si="160"/>
        <v>0</v>
      </c>
    </row>
    <row r="965" spans="1:107" x14ac:dyDescent="0.2">
      <c r="A965">
        <f>ROW(Source!A476)</f>
        <v>476</v>
      </c>
      <c r="B965">
        <v>16697018</v>
      </c>
      <c r="C965">
        <v>16698554</v>
      </c>
      <c r="D965">
        <v>15170803</v>
      </c>
      <c r="E965">
        <v>1</v>
      </c>
      <c r="F965">
        <v>1</v>
      </c>
      <c r="G965">
        <v>1</v>
      </c>
      <c r="H965">
        <v>3</v>
      </c>
      <c r="I965" t="s">
        <v>784</v>
      </c>
      <c r="J965" t="s">
        <v>786</v>
      </c>
      <c r="K965" t="s">
        <v>785</v>
      </c>
      <c r="L965">
        <v>1354</v>
      </c>
      <c r="N965">
        <v>1010</v>
      </c>
      <c r="O965" t="s">
        <v>440</v>
      </c>
      <c r="P965" t="s">
        <v>440</v>
      </c>
      <c r="Q965">
        <v>1</v>
      </c>
      <c r="W965">
        <v>0</v>
      </c>
      <c r="X965">
        <v>-1962446151</v>
      </c>
      <c r="Y965">
        <v>10</v>
      </c>
      <c r="AA965">
        <v>6.81</v>
      </c>
      <c r="AB965">
        <v>0</v>
      </c>
      <c r="AC965">
        <v>0</v>
      </c>
      <c r="AD965">
        <v>0</v>
      </c>
      <c r="AE965">
        <v>6.81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 t="s">
        <v>6</v>
      </c>
      <c r="AT965">
        <v>10</v>
      </c>
      <c r="AU965" t="s">
        <v>6</v>
      </c>
      <c r="AV965">
        <v>0</v>
      </c>
      <c r="AW965">
        <v>1</v>
      </c>
      <c r="AX965">
        <v>-1</v>
      </c>
      <c r="AY965">
        <v>0</v>
      </c>
      <c r="AZ965">
        <v>0</v>
      </c>
      <c r="BA965" t="s">
        <v>6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Y965*Source!I476</f>
        <v>1</v>
      </c>
      <c r="CY965">
        <f t="shared" si="156"/>
        <v>6.81</v>
      </c>
      <c r="CZ965">
        <f t="shared" si="157"/>
        <v>6.81</v>
      </c>
      <c r="DA965">
        <f t="shared" si="158"/>
        <v>1</v>
      </c>
      <c r="DB965">
        <f t="shared" si="159"/>
        <v>68.099999999999994</v>
      </c>
      <c r="DC965">
        <f t="shared" si="160"/>
        <v>0</v>
      </c>
    </row>
    <row r="966" spans="1:107" x14ac:dyDescent="0.2">
      <c r="A966">
        <f>ROW(Source!A476)</f>
        <v>476</v>
      </c>
      <c r="B966">
        <v>16697018</v>
      </c>
      <c r="C966">
        <v>16698554</v>
      </c>
      <c r="D966">
        <v>15170810</v>
      </c>
      <c r="E966">
        <v>1</v>
      </c>
      <c r="F966">
        <v>1</v>
      </c>
      <c r="G966">
        <v>1</v>
      </c>
      <c r="H966">
        <v>3</v>
      </c>
      <c r="I966" t="s">
        <v>788</v>
      </c>
      <c r="J966" t="s">
        <v>790</v>
      </c>
      <c r="K966" t="s">
        <v>789</v>
      </c>
      <c r="L966">
        <v>1354</v>
      </c>
      <c r="N966">
        <v>1010</v>
      </c>
      <c r="O966" t="s">
        <v>440</v>
      </c>
      <c r="P966" t="s">
        <v>440</v>
      </c>
      <c r="Q966">
        <v>1</v>
      </c>
      <c r="W966">
        <v>0</v>
      </c>
      <c r="X966">
        <v>-652418862</v>
      </c>
      <c r="Y966">
        <v>10</v>
      </c>
      <c r="AA966">
        <v>3.5</v>
      </c>
      <c r="AB966">
        <v>0</v>
      </c>
      <c r="AC966">
        <v>0</v>
      </c>
      <c r="AD966">
        <v>0</v>
      </c>
      <c r="AE966">
        <v>3.5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0</v>
      </c>
      <c r="AP966">
        <v>0</v>
      </c>
      <c r="AQ966">
        <v>0</v>
      </c>
      <c r="AR966">
        <v>0</v>
      </c>
      <c r="AS966" t="s">
        <v>6</v>
      </c>
      <c r="AT966">
        <v>10</v>
      </c>
      <c r="AU966" t="s">
        <v>6</v>
      </c>
      <c r="AV966">
        <v>0</v>
      </c>
      <c r="AW966">
        <v>1</v>
      </c>
      <c r="AX966">
        <v>-1</v>
      </c>
      <c r="AY966">
        <v>0</v>
      </c>
      <c r="AZ966">
        <v>0</v>
      </c>
      <c r="BA966" t="s">
        <v>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Y966*Source!I476</f>
        <v>1</v>
      </c>
      <c r="CY966">
        <f t="shared" si="156"/>
        <v>3.5</v>
      </c>
      <c r="CZ966">
        <f t="shared" si="157"/>
        <v>3.5</v>
      </c>
      <c r="DA966">
        <f t="shared" si="158"/>
        <v>1</v>
      </c>
      <c r="DB966">
        <f t="shared" si="159"/>
        <v>35</v>
      </c>
      <c r="DC966">
        <f t="shared" si="160"/>
        <v>0</v>
      </c>
    </row>
    <row r="967" spans="1:107" x14ac:dyDescent="0.2">
      <c r="A967">
        <f>ROW(Source!A476)</f>
        <v>476</v>
      </c>
      <c r="B967">
        <v>16697018</v>
      </c>
      <c r="C967">
        <v>16698554</v>
      </c>
      <c r="D967">
        <v>15170815</v>
      </c>
      <c r="E967">
        <v>1</v>
      </c>
      <c r="F967">
        <v>1</v>
      </c>
      <c r="G967">
        <v>1</v>
      </c>
      <c r="H967">
        <v>3</v>
      </c>
      <c r="I967" t="s">
        <v>1293</v>
      </c>
      <c r="J967" t="s">
        <v>1294</v>
      </c>
      <c r="K967" t="s">
        <v>1295</v>
      </c>
      <c r="L967">
        <v>1346</v>
      </c>
      <c r="N967">
        <v>1009</v>
      </c>
      <c r="O967" t="s">
        <v>279</v>
      </c>
      <c r="P967" t="s">
        <v>279</v>
      </c>
      <c r="Q967">
        <v>1</v>
      </c>
      <c r="W967">
        <v>0</v>
      </c>
      <c r="X967">
        <v>1706192078</v>
      </c>
      <c r="Y967">
        <v>0.8</v>
      </c>
      <c r="AA967">
        <v>13.56</v>
      </c>
      <c r="AB967">
        <v>0</v>
      </c>
      <c r="AC967">
        <v>0</v>
      </c>
      <c r="AD967">
        <v>0</v>
      </c>
      <c r="AE967">
        <v>13.56</v>
      </c>
      <c r="AF967">
        <v>0</v>
      </c>
      <c r="AG967">
        <v>0</v>
      </c>
      <c r="AH967">
        <v>0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6</v>
      </c>
      <c r="AT967">
        <v>0.8</v>
      </c>
      <c r="AU967" t="s">
        <v>6</v>
      </c>
      <c r="AV967">
        <v>0</v>
      </c>
      <c r="AW967">
        <v>2</v>
      </c>
      <c r="AX967">
        <v>16698581</v>
      </c>
      <c r="AY967">
        <v>1</v>
      </c>
      <c r="AZ967">
        <v>0</v>
      </c>
      <c r="BA967">
        <v>954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Y967*Source!I476</f>
        <v>8.0000000000000016E-2</v>
      </c>
      <c r="CY967">
        <f t="shared" si="156"/>
        <v>13.56</v>
      </c>
      <c r="CZ967">
        <f t="shared" si="157"/>
        <v>13.56</v>
      </c>
      <c r="DA967">
        <f t="shared" si="158"/>
        <v>1</v>
      </c>
      <c r="DB967">
        <f t="shared" si="159"/>
        <v>10.85</v>
      </c>
      <c r="DC967">
        <f t="shared" si="160"/>
        <v>0</v>
      </c>
    </row>
    <row r="968" spans="1:107" x14ac:dyDescent="0.2">
      <c r="A968">
        <f>ROW(Source!A476)</f>
        <v>476</v>
      </c>
      <c r="B968">
        <v>16697018</v>
      </c>
      <c r="C968">
        <v>16698554</v>
      </c>
      <c r="D968">
        <v>15202525</v>
      </c>
      <c r="E968">
        <v>1</v>
      </c>
      <c r="F968">
        <v>1</v>
      </c>
      <c r="G968">
        <v>1</v>
      </c>
      <c r="H968">
        <v>3</v>
      </c>
      <c r="I968" t="s">
        <v>1296</v>
      </c>
      <c r="J968" t="s">
        <v>1297</v>
      </c>
      <c r="K968" t="s">
        <v>1298</v>
      </c>
      <c r="L968">
        <v>1348</v>
      </c>
      <c r="N968">
        <v>1009</v>
      </c>
      <c r="O968" t="s">
        <v>26</v>
      </c>
      <c r="P968" t="s">
        <v>26</v>
      </c>
      <c r="Q968">
        <v>1000</v>
      </c>
      <c r="W968">
        <v>0</v>
      </c>
      <c r="X968">
        <v>1676970864</v>
      </c>
      <c r="Y968">
        <v>8.0000000000000004E-4</v>
      </c>
      <c r="AA968">
        <v>12330</v>
      </c>
      <c r="AB968">
        <v>0</v>
      </c>
      <c r="AC968">
        <v>0</v>
      </c>
      <c r="AD968">
        <v>0</v>
      </c>
      <c r="AE968">
        <v>12330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6</v>
      </c>
      <c r="AT968">
        <v>8.0000000000000004E-4</v>
      </c>
      <c r="AU968" t="s">
        <v>6</v>
      </c>
      <c r="AV968">
        <v>0</v>
      </c>
      <c r="AW968">
        <v>2</v>
      </c>
      <c r="AX968">
        <v>16698582</v>
      </c>
      <c r="AY968">
        <v>1</v>
      </c>
      <c r="AZ968">
        <v>0</v>
      </c>
      <c r="BA968">
        <v>955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Y968*Source!I476</f>
        <v>8.0000000000000007E-5</v>
      </c>
      <c r="CY968">
        <f t="shared" si="156"/>
        <v>12330</v>
      </c>
      <c r="CZ968">
        <f t="shared" si="157"/>
        <v>12330</v>
      </c>
      <c r="DA968">
        <f t="shared" si="158"/>
        <v>1</v>
      </c>
      <c r="DB968">
        <f t="shared" si="159"/>
        <v>9.86</v>
      </c>
      <c r="DC968">
        <f t="shared" si="160"/>
        <v>0</v>
      </c>
    </row>
    <row r="969" spans="1:107" x14ac:dyDescent="0.2">
      <c r="A969">
        <f>ROW(Source!A476)</f>
        <v>476</v>
      </c>
      <c r="B969">
        <v>16697018</v>
      </c>
      <c r="C969">
        <v>16698554</v>
      </c>
      <c r="D969">
        <v>15203740</v>
      </c>
      <c r="E969">
        <v>1</v>
      </c>
      <c r="F969">
        <v>1</v>
      </c>
      <c r="G969">
        <v>1</v>
      </c>
      <c r="H969">
        <v>3</v>
      </c>
      <c r="I969" t="s">
        <v>1105</v>
      </c>
      <c r="J969" t="s">
        <v>1106</v>
      </c>
      <c r="K969" t="s">
        <v>1107</v>
      </c>
      <c r="L969">
        <v>1348</v>
      </c>
      <c r="N969">
        <v>1009</v>
      </c>
      <c r="O969" t="s">
        <v>26</v>
      </c>
      <c r="P969" t="s">
        <v>26</v>
      </c>
      <c r="Q969">
        <v>1000</v>
      </c>
      <c r="W969">
        <v>0</v>
      </c>
      <c r="X969">
        <v>570223526</v>
      </c>
      <c r="Y969">
        <v>4.0000000000000002E-4</v>
      </c>
      <c r="AA969">
        <v>15119</v>
      </c>
      <c r="AB969">
        <v>0</v>
      </c>
      <c r="AC969">
        <v>0</v>
      </c>
      <c r="AD969">
        <v>0</v>
      </c>
      <c r="AE969">
        <v>15119</v>
      </c>
      <c r="AF969">
        <v>0</v>
      </c>
      <c r="AG969">
        <v>0</v>
      </c>
      <c r="AH969">
        <v>0</v>
      </c>
      <c r="AI969">
        <v>1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1</v>
      </c>
      <c r="AQ969">
        <v>0</v>
      </c>
      <c r="AR969">
        <v>0</v>
      </c>
      <c r="AS969" t="s">
        <v>6</v>
      </c>
      <c r="AT969">
        <v>4.0000000000000002E-4</v>
      </c>
      <c r="AU969" t="s">
        <v>6</v>
      </c>
      <c r="AV969">
        <v>0</v>
      </c>
      <c r="AW969">
        <v>2</v>
      </c>
      <c r="AX969">
        <v>16698583</v>
      </c>
      <c r="AY969">
        <v>1</v>
      </c>
      <c r="AZ969">
        <v>0</v>
      </c>
      <c r="BA969">
        <v>956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Y969*Source!I476</f>
        <v>4.0000000000000003E-5</v>
      </c>
      <c r="CY969">
        <f t="shared" si="156"/>
        <v>15119</v>
      </c>
      <c r="CZ969">
        <f t="shared" si="157"/>
        <v>15119</v>
      </c>
      <c r="DA969">
        <f t="shared" si="158"/>
        <v>1</v>
      </c>
      <c r="DB969">
        <f t="shared" si="159"/>
        <v>6.05</v>
      </c>
      <c r="DC969">
        <f t="shared" si="160"/>
        <v>0</v>
      </c>
    </row>
    <row r="970" spans="1:107" x14ac:dyDescent="0.2">
      <c r="A970">
        <f>ROW(Source!A476)</f>
        <v>476</v>
      </c>
      <c r="B970">
        <v>16697018</v>
      </c>
      <c r="C970">
        <v>16698554</v>
      </c>
      <c r="D970">
        <v>15204373</v>
      </c>
      <c r="E970">
        <v>1</v>
      </c>
      <c r="F970">
        <v>1</v>
      </c>
      <c r="G970">
        <v>1</v>
      </c>
      <c r="H970">
        <v>3</v>
      </c>
      <c r="I970" t="s">
        <v>736</v>
      </c>
      <c r="J970" t="s">
        <v>738</v>
      </c>
      <c r="K970" t="s">
        <v>737</v>
      </c>
      <c r="L970">
        <v>1346</v>
      </c>
      <c r="N970">
        <v>1009</v>
      </c>
      <c r="O970" t="s">
        <v>279</v>
      </c>
      <c r="P970" t="s">
        <v>279</v>
      </c>
      <c r="Q970">
        <v>1</v>
      </c>
      <c r="W970">
        <v>0</v>
      </c>
      <c r="X970">
        <v>1221202834</v>
      </c>
      <c r="Y970">
        <v>4</v>
      </c>
      <c r="AA970">
        <v>19.61</v>
      </c>
      <c r="AB970">
        <v>0</v>
      </c>
      <c r="AC970">
        <v>0</v>
      </c>
      <c r="AD970">
        <v>0</v>
      </c>
      <c r="AE970">
        <v>19.61</v>
      </c>
      <c r="AF970">
        <v>0</v>
      </c>
      <c r="AG970">
        <v>0</v>
      </c>
      <c r="AH970">
        <v>0</v>
      </c>
      <c r="AI970">
        <v>1</v>
      </c>
      <c r="AJ970">
        <v>1</v>
      </c>
      <c r="AK970">
        <v>1</v>
      </c>
      <c r="AL970">
        <v>1</v>
      </c>
      <c r="AN970">
        <v>0</v>
      </c>
      <c r="AO970">
        <v>0</v>
      </c>
      <c r="AP970">
        <v>0</v>
      </c>
      <c r="AQ970">
        <v>0</v>
      </c>
      <c r="AR970">
        <v>0</v>
      </c>
      <c r="AS970" t="s">
        <v>6</v>
      </c>
      <c r="AT970">
        <v>4</v>
      </c>
      <c r="AU970" t="s">
        <v>6</v>
      </c>
      <c r="AV970">
        <v>0</v>
      </c>
      <c r="AW970">
        <v>1</v>
      </c>
      <c r="AX970">
        <v>-1</v>
      </c>
      <c r="AY970">
        <v>0</v>
      </c>
      <c r="AZ970">
        <v>0</v>
      </c>
      <c r="BA970" t="s">
        <v>6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Y970*Source!I476</f>
        <v>0.4</v>
      </c>
      <c r="CY970">
        <f t="shared" si="156"/>
        <v>19.61</v>
      </c>
      <c r="CZ970">
        <f t="shared" si="157"/>
        <v>19.61</v>
      </c>
      <c r="DA970">
        <f t="shared" si="158"/>
        <v>1</v>
      </c>
      <c r="DB970">
        <f t="shared" si="159"/>
        <v>78.44</v>
      </c>
      <c r="DC970">
        <f t="shared" si="160"/>
        <v>0</v>
      </c>
    </row>
    <row r="971" spans="1:107" x14ac:dyDescent="0.2">
      <c r="A971">
        <f>ROW(Source!A476)</f>
        <v>476</v>
      </c>
      <c r="B971">
        <v>16697018</v>
      </c>
      <c r="C971">
        <v>16698554</v>
      </c>
      <c r="D971">
        <v>15204468</v>
      </c>
      <c r="E971">
        <v>1</v>
      </c>
      <c r="F971">
        <v>1</v>
      </c>
      <c r="G971">
        <v>1</v>
      </c>
      <c r="H971">
        <v>3</v>
      </c>
      <c r="I971" t="s">
        <v>1108</v>
      </c>
      <c r="J971" t="s">
        <v>1109</v>
      </c>
      <c r="K971" t="s">
        <v>1110</v>
      </c>
      <c r="L971">
        <v>1348</v>
      </c>
      <c r="N971">
        <v>1009</v>
      </c>
      <c r="O971" t="s">
        <v>26</v>
      </c>
      <c r="P971" t="s">
        <v>26</v>
      </c>
      <c r="Q971">
        <v>1000</v>
      </c>
      <c r="W971">
        <v>0</v>
      </c>
      <c r="X971">
        <v>-909021926</v>
      </c>
      <c r="Y971">
        <v>2.0000000000000001E-4</v>
      </c>
      <c r="AA971">
        <v>16950</v>
      </c>
      <c r="AB971">
        <v>0</v>
      </c>
      <c r="AC971">
        <v>0</v>
      </c>
      <c r="AD971">
        <v>0</v>
      </c>
      <c r="AE971">
        <v>16950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1</v>
      </c>
      <c r="AQ971">
        <v>0</v>
      </c>
      <c r="AR971">
        <v>0</v>
      </c>
      <c r="AS971" t="s">
        <v>6</v>
      </c>
      <c r="AT971">
        <v>2.0000000000000001E-4</v>
      </c>
      <c r="AU971" t="s">
        <v>6</v>
      </c>
      <c r="AV971">
        <v>0</v>
      </c>
      <c r="AW971">
        <v>2</v>
      </c>
      <c r="AX971">
        <v>16698585</v>
      </c>
      <c r="AY971">
        <v>1</v>
      </c>
      <c r="AZ971">
        <v>0</v>
      </c>
      <c r="BA971">
        <v>958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Y971*Source!I476</f>
        <v>2.0000000000000002E-5</v>
      </c>
      <c r="CY971">
        <f t="shared" si="156"/>
        <v>16950</v>
      </c>
      <c r="CZ971">
        <f t="shared" si="157"/>
        <v>16950</v>
      </c>
      <c r="DA971">
        <f t="shared" si="158"/>
        <v>1</v>
      </c>
      <c r="DB971">
        <f t="shared" si="159"/>
        <v>3.39</v>
      </c>
      <c r="DC971">
        <f t="shared" si="160"/>
        <v>0</v>
      </c>
    </row>
    <row r="972" spans="1:107" x14ac:dyDescent="0.2">
      <c r="A972">
        <f>ROW(Source!A476)</f>
        <v>476</v>
      </c>
      <c r="B972">
        <v>16697018</v>
      </c>
      <c r="C972">
        <v>16698554</v>
      </c>
      <c r="D972">
        <v>15211699</v>
      </c>
      <c r="E972">
        <v>1</v>
      </c>
      <c r="F972">
        <v>1</v>
      </c>
      <c r="G972">
        <v>1</v>
      </c>
      <c r="H972">
        <v>3</v>
      </c>
      <c r="I972" t="s">
        <v>776</v>
      </c>
      <c r="J972" t="s">
        <v>778</v>
      </c>
      <c r="K972" t="s">
        <v>777</v>
      </c>
      <c r="L972">
        <v>1035</v>
      </c>
      <c r="N972">
        <v>1013</v>
      </c>
      <c r="O972" t="s">
        <v>464</v>
      </c>
      <c r="P972" t="s">
        <v>464</v>
      </c>
      <c r="Q972">
        <v>1</v>
      </c>
      <c r="W972">
        <v>0</v>
      </c>
      <c r="X972">
        <v>-1177463349</v>
      </c>
      <c r="Y972">
        <v>10</v>
      </c>
      <c r="AA972">
        <v>405.49</v>
      </c>
      <c r="AB972">
        <v>0</v>
      </c>
      <c r="AC972">
        <v>0</v>
      </c>
      <c r="AD972">
        <v>0</v>
      </c>
      <c r="AE972">
        <v>405.49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0</v>
      </c>
      <c r="AP972">
        <v>0</v>
      </c>
      <c r="AQ972">
        <v>0</v>
      </c>
      <c r="AR972">
        <v>0</v>
      </c>
      <c r="AS972" t="s">
        <v>6</v>
      </c>
      <c r="AT972">
        <v>10</v>
      </c>
      <c r="AU972" t="s">
        <v>6</v>
      </c>
      <c r="AV972">
        <v>0</v>
      </c>
      <c r="AW972">
        <v>1</v>
      </c>
      <c r="AX972">
        <v>-1</v>
      </c>
      <c r="AY972">
        <v>0</v>
      </c>
      <c r="AZ972">
        <v>0</v>
      </c>
      <c r="BA972" t="s">
        <v>6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Y972*Source!I476</f>
        <v>1</v>
      </c>
      <c r="CY972">
        <f t="shared" si="156"/>
        <v>405.49</v>
      </c>
      <c r="CZ972">
        <f t="shared" si="157"/>
        <v>405.49</v>
      </c>
      <c r="DA972">
        <f t="shared" si="158"/>
        <v>1</v>
      </c>
      <c r="DB972">
        <f t="shared" si="159"/>
        <v>4054.9</v>
      </c>
      <c r="DC972">
        <f t="shared" si="160"/>
        <v>0</v>
      </c>
    </row>
    <row r="973" spans="1:107" x14ac:dyDescent="0.2">
      <c r="A973">
        <f>ROW(Source!A476)</f>
        <v>476</v>
      </c>
      <c r="B973">
        <v>16697018</v>
      </c>
      <c r="C973">
        <v>16698554</v>
      </c>
      <c r="D973">
        <v>15211924</v>
      </c>
      <c r="E973">
        <v>1</v>
      </c>
      <c r="F973">
        <v>1</v>
      </c>
      <c r="G973">
        <v>1</v>
      </c>
      <c r="H973">
        <v>3</v>
      </c>
      <c r="I973" t="s">
        <v>780</v>
      </c>
      <c r="J973" t="s">
        <v>782</v>
      </c>
      <c r="K973" t="s">
        <v>781</v>
      </c>
      <c r="L973">
        <v>1035</v>
      </c>
      <c r="N973">
        <v>1013</v>
      </c>
      <c r="O973" t="s">
        <v>464</v>
      </c>
      <c r="P973" t="s">
        <v>464</v>
      </c>
      <c r="Q973">
        <v>1</v>
      </c>
      <c r="W973">
        <v>0</v>
      </c>
      <c r="X973">
        <v>995820444</v>
      </c>
      <c r="Y973">
        <v>10</v>
      </c>
      <c r="AA973">
        <v>198.3</v>
      </c>
      <c r="AB973">
        <v>0</v>
      </c>
      <c r="AC973">
        <v>0</v>
      </c>
      <c r="AD973">
        <v>0</v>
      </c>
      <c r="AE973">
        <v>198.3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0</v>
      </c>
      <c r="AP973">
        <v>0</v>
      </c>
      <c r="AQ973">
        <v>0</v>
      </c>
      <c r="AR973">
        <v>0</v>
      </c>
      <c r="AS973" t="s">
        <v>6</v>
      </c>
      <c r="AT973">
        <v>10</v>
      </c>
      <c r="AU973" t="s">
        <v>6</v>
      </c>
      <c r="AV973">
        <v>0</v>
      </c>
      <c r="AW973">
        <v>1</v>
      </c>
      <c r="AX973">
        <v>-1</v>
      </c>
      <c r="AY973">
        <v>0</v>
      </c>
      <c r="AZ973">
        <v>0</v>
      </c>
      <c r="BA973" t="s">
        <v>6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Y973*Source!I476</f>
        <v>1</v>
      </c>
      <c r="CY973">
        <f t="shared" si="156"/>
        <v>198.3</v>
      </c>
      <c r="CZ973">
        <f t="shared" si="157"/>
        <v>198.3</v>
      </c>
      <c r="DA973">
        <f t="shared" si="158"/>
        <v>1</v>
      </c>
      <c r="DB973">
        <f t="shared" si="159"/>
        <v>1983</v>
      </c>
      <c r="DC973">
        <f t="shared" si="160"/>
        <v>0</v>
      </c>
    </row>
    <row r="974" spans="1:107" x14ac:dyDescent="0.2">
      <c r="A974">
        <f>ROW(Source!A477)</f>
        <v>477</v>
      </c>
      <c r="B974">
        <v>16697019</v>
      </c>
      <c r="C974">
        <v>16698554</v>
      </c>
      <c r="D974">
        <v>15435721</v>
      </c>
      <c r="E974">
        <v>1</v>
      </c>
      <c r="F974">
        <v>1</v>
      </c>
      <c r="G974">
        <v>1</v>
      </c>
      <c r="H974">
        <v>1</v>
      </c>
      <c r="I974" t="s">
        <v>1162</v>
      </c>
      <c r="J974" t="s">
        <v>6</v>
      </c>
      <c r="K974" t="s">
        <v>1163</v>
      </c>
      <c r="L974">
        <v>1191</v>
      </c>
      <c r="N974">
        <v>1013</v>
      </c>
      <c r="O974" t="s">
        <v>1010</v>
      </c>
      <c r="P974" t="s">
        <v>1010</v>
      </c>
      <c r="Q974">
        <v>1</v>
      </c>
      <c r="W974">
        <v>0</v>
      </c>
      <c r="X974">
        <v>1983201532</v>
      </c>
      <c r="Y974">
        <v>28.335999999999999</v>
      </c>
      <c r="AA974">
        <v>0</v>
      </c>
      <c r="AB974">
        <v>0</v>
      </c>
      <c r="AC974">
        <v>0</v>
      </c>
      <c r="AD974">
        <v>62.39</v>
      </c>
      <c r="AE974">
        <v>0</v>
      </c>
      <c r="AF974">
        <v>0</v>
      </c>
      <c r="AG974">
        <v>0</v>
      </c>
      <c r="AH974">
        <v>9.51</v>
      </c>
      <c r="AI974">
        <v>1</v>
      </c>
      <c r="AJ974">
        <v>1</v>
      </c>
      <c r="AK974">
        <v>1</v>
      </c>
      <c r="AL974">
        <v>6.56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6</v>
      </c>
      <c r="AT974">
        <v>24.64</v>
      </c>
      <c r="AU974" t="s">
        <v>39</v>
      </c>
      <c r="AV974">
        <v>1</v>
      </c>
      <c r="AW974">
        <v>2</v>
      </c>
      <c r="AX974">
        <v>16698572</v>
      </c>
      <c r="AY974">
        <v>1</v>
      </c>
      <c r="AZ974">
        <v>0</v>
      </c>
      <c r="BA974">
        <v>960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Y974*Source!I477</f>
        <v>2.8336000000000001</v>
      </c>
      <c r="CY974">
        <f>AD974</f>
        <v>62.39</v>
      </c>
      <c r="CZ974">
        <f>AH974</f>
        <v>9.51</v>
      </c>
      <c r="DA974">
        <f>AL974</f>
        <v>6.56</v>
      </c>
      <c r="DB974">
        <f>ROUND((ROUND(AT974*CZ974,2)*1.15),2)</f>
        <v>269.48</v>
      </c>
      <c r="DC974">
        <f>ROUND((ROUND(AT974*AG974,2)*1.15),2)</f>
        <v>0</v>
      </c>
    </row>
    <row r="975" spans="1:107" x14ac:dyDescent="0.2">
      <c r="A975">
        <f>ROW(Source!A477)</f>
        <v>477</v>
      </c>
      <c r="B975">
        <v>16697019</v>
      </c>
      <c r="C975">
        <v>16698554</v>
      </c>
      <c r="D975">
        <v>15430395</v>
      </c>
      <c r="E975">
        <v>1</v>
      </c>
      <c r="F975">
        <v>1</v>
      </c>
      <c r="G975">
        <v>1</v>
      </c>
      <c r="H975">
        <v>1</v>
      </c>
      <c r="I975" t="s">
        <v>1020</v>
      </c>
      <c r="J975" t="s">
        <v>6</v>
      </c>
      <c r="K975" t="s">
        <v>1021</v>
      </c>
      <c r="L975">
        <v>1191</v>
      </c>
      <c r="N975">
        <v>1013</v>
      </c>
      <c r="O975" t="s">
        <v>1010</v>
      </c>
      <c r="P975" t="s">
        <v>1010</v>
      </c>
      <c r="Q975">
        <v>1</v>
      </c>
      <c r="W975">
        <v>0</v>
      </c>
      <c r="X975">
        <v>-1417349443</v>
      </c>
      <c r="Y975">
        <v>0.71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6.56</v>
      </c>
      <c r="AL975">
        <v>1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6</v>
      </c>
      <c r="AT975">
        <v>0.71</v>
      </c>
      <c r="AU975" t="s">
        <v>6</v>
      </c>
      <c r="AV975">
        <v>2</v>
      </c>
      <c r="AW975">
        <v>2</v>
      </c>
      <c r="AX975">
        <v>16698573</v>
      </c>
      <c r="AY975">
        <v>1</v>
      </c>
      <c r="AZ975">
        <v>2048</v>
      </c>
      <c r="BA975">
        <v>961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Y975*Source!I477</f>
        <v>7.0999999999999994E-2</v>
      </c>
      <c r="CY975">
        <f>AD975</f>
        <v>0</v>
      </c>
      <c r="CZ975">
        <f>AH975</f>
        <v>0</v>
      </c>
      <c r="DA975">
        <f>AL975</f>
        <v>1</v>
      </c>
      <c r="DB975">
        <f>ROUND(ROUND(AT975*CZ975,2),2)</f>
        <v>0</v>
      </c>
      <c r="DC975">
        <f>ROUND(ROUND(AT975*AG975,2),2)</f>
        <v>0</v>
      </c>
    </row>
    <row r="976" spans="1:107" x14ac:dyDescent="0.2">
      <c r="A976">
        <f>ROW(Source!A477)</f>
        <v>477</v>
      </c>
      <c r="B976">
        <v>16697019</v>
      </c>
      <c r="C976">
        <v>16698554</v>
      </c>
      <c r="D976">
        <v>15247974</v>
      </c>
      <c r="E976">
        <v>1</v>
      </c>
      <c r="F976">
        <v>1</v>
      </c>
      <c r="G976">
        <v>1</v>
      </c>
      <c r="H976">
        <v>2</v>
      </c>
      <c r="I976" t="s">
        <v>1022</v>
      </c>
      <c r="J976" t="s">
        <v>1023</v>
      </c>
      <c r="K976" t="s">
        <v>1024</v>
      </c>
      <c r="L976">
        <v>1368</v>
      </c>
      <c r="N976">
        <v>1011</v>
      </c>
      <c r="O976" t="s">
        <v>1014</v>
      </c>
      <c r="P976" t="s">
        <v>1014</v>
      </c>
      <c r="Q976">
        <v>1</v>
      </c>
      <c r="W976">
        <v>0</v>
      </c>
      <c r="X976">
        <v>1188625873</v>
      </c>
      <c r="Y976">
        <v>0.4</v>
      </c>
      <c r="AA976">
        <v>0</v>
      </c>
      <c r="AB976">
        <v>205.07</v>
      </c>
      <c r="AC976">
        <v>13.5</v>
      </c>
      <c r="AD976">
        <v>0</v>
      </c>
      <c r="AE976">
        <v>0</v>
      </c>
      <c r="AF976">
        <v>31.26</v>
      </c>
      <c r="AG976">
        <v>13.5</v>
      </c>
      <c r="AH976">
        <v>0</v>
      </c>
      <c r="AI976">
        <v>1</v>
      </c>
      <c r="AJ976">
        <v>6.56</v>
      </c>
      <c r="AK976">
        <v>1</v>
      </c>
      <c r="AL976">
        <v>1</v>
      </c>
      <c r="AN976">
        <v>0</v>
      </c>
      <c r="AO976">
        <v>1</v>
      </c>
      <c r="AP976">
        <v>1</v>
      </c>
      <c r="AQ976">
        <v>0</v>
      </c>
      <c r="AR976">
        <v>0</v>
      </c>
      <c r="AS976" t="s">
        <v>6</v>
      </c>
      <c r="AT976">
        <v>0.32</v>
      </c>
      <c r="AU976" t="s">
        <v>38</v>
      </c>
      <c r="AV976">
        <v>0</v>
      </c>
      <c r="AW976">
        <v>2</v>
      </c>
      <c r="AX976">
        <v>16698574</v>
      </c>
      <c r="AY976">
        <v>1</v>
      </c>
      <c r="AZ976">
        <v>0</v>
      </c>
      <c r="BA976">
        <v>962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Y976*Source!I477</f>
        <v>4.0000000000000008E-2</v>
      </c>
      <c r="CY976">
        <f>AB976</f>
        <v>205.07</v>
      </c>
      <c r="CZ976">
        <f>AF976</f>
        <v>31.26</v>
      </c>
      <c r="DA976">
        <f>AJ976</f>
        <v>6.56</v>
      </c>
      <c r="DB976">
        <f>ROUND((ROUND(AT976*CZ976,2)*1.25),2)</f>
        <v>12.5</v>
      </c>
      <c r="DC976">
        <f>ROUND((ROUND(AT976*AG976,2)*1.25),2)</f>
        <v>5.4</v>
      </c>
    </row>
    <row r="977" spans="1:107" x14ac:dyDescent="0.2">
      <c r="A977">
        <f>ROW(Source!A477)</f>
        <v>477</v>
      </c>
      <c r="B977">
        <v>16697019</v>
      </c>
      <c r="C977">
        <v>16698554</v>
      </c>
      <c r="D977">
        <v>15249073</v>
      </c>
      <c r="E977">
        <v>1</v>
      </c>
      <c r="F977">
        <v>1</v>
      </c>
      <c r="G977">
        <v>1</v>
      </c>
      <c r="H977">
        <v>2</v>
      </c>
      <c r="I977" t="s">
        <v>1033</v>
      </c>
      <c r="J977" t="s">
        <v>1034</v>
      </c>
      <c r="K977" t="s">
        <v>1035</v>
      </c>
      <c r="L977">
        <v>1368</v>
      </c>
      <c r="N977">
        <v>1011</v>
      </c>
      <c r="O977" t="s">
        <v>1014</v>
      </c>
      <c r="P977" t="s">
        <v>1014</v>
      </c>
      <c r="Q977">
        <v>1</v>
      </c>
      <c r="W977">
        <v>0</v>
      </c>
      <c r="X977">
        <v>1372534845</v>
      </c>
      <c r="Y977">
        <v>0.48750000000000004</v>
      </c>
      <c r="AA977">
        <v>0</v>
      </c>
      <c r="AB977">
        <v>431.06</v>
      </c>
      <c r="AC977">
        <v>11.6</v>
      </c>
      <c r="AD977">
        <v>0</v>
      </c>
      <c r="AE977">
        <v>0</v>
      </c>
      <c r="AF977">
        <v>65.709999999999994</v>
      </c>
      <c r="AG977">
        <v>11.6</v>
      </c>
      <c r="AH977">
        <v>0</v>
      </c>
      <c r="AI977">
        <v>1</v>
      </c>
      <c r="AJ977">
        <v>6.56</v>
      </c>
      <c r="AK977">
        <v>1</v>
      </c>
      <c r="AL977">
        <v>1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6</v>
      </c>
      <c r="AT977">
        <v>0.39</v>
      </c>
      <c r="AU977" t="s">
        <v>38</v>
      </c>
      <c r="AV977">
        <v>0</v>
      </c>
      <c r="AW977">
        <v>2</v>
      </c>
      <c r="AX977">
        <v>16698575</v>
      </c>
      <c r="AY977">
        <v>1</v>
      </c>
      <c r="AZ977">
        <v>0</v>
      </c>
      <c r="BA977">
        <v>963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Y977*Source!I477</f>
        <v>4.8750000000000009E-2</v>
      </c>
      <c r="CY977">
        <f>AB977</f>
        <v>431.06</v>
      </c>
      <c r="CZ977">
        <f>AF977</f>
        <v>65.709999999999994</v>
      </c>
      <c r="DA977">
        <f>AJ977</f>
        <v>6.56</v>
      </c>
      <c r="DB977">
        <f>ROUND((ROUND(AT977*CZ977,2)*1.25),2)</f>
        <v>32.04</v>
      </c>
      <c r="DC977">
        <f>ROUND((ROUND(AT977*AG977,2)*1.25),2)</f>
        <v>5.65</v>
      </c>
    </row>
    <row r="978" spans="1:107" x14ac:dyDescent="0.2">
      <c r="A978">
        <f>ROW(Source!A477)</f>
        <v>477</v>
      </c>
      <c r="B978">
        <v>16697019</v>
      </c>
      <c r="C978">
        <v>16698554</v>
      </c>
      <c r="D978">
        <v>15167955</v>
      </c>
      <c r="E978">
        <v>1</v>
      </c>
      <c r="F978">
        <v>1</v>
      </c>
      <c r="G978">
        <v>1</v>
      </c>
      <c r="H978">
        <v>3</v>
      </c>
      <c r="I978" t="s">
        <v>1090</v>
      </c>
      <c r="J978" t="s">
        <v>1091</v>
      </c>
      <c r="K978" t="s">
        <v>1092</v>
      </c>
      <c r="L978">
        <v>1348</v>
      </c>
      <c r="N978">
        <v>1009</v>
      </c>
      <c r="O978" t="s">
        <v>26</v>
      </c>
      <c r="P978" t="s">
        <v>26</v>
      </c>
      <c r="Q978">
        <v>1000</v>
      </c>
      <c r="W978">
        <v>0</v>
      </c>
      <c r="X978">
        <v>-1699345571</v>
      </c>
      <c r="Y978">
        <v>1E-3</v>
      </c>
      <c r="AA978">
        <v>196996.8</v>
      </c>
      <c r="AB978">
        <v>0</v>
      </c>
      <c r="AC978">
        <v>0</v>
      </c>
      <c r="AD978">
        <v>0</v>
      </c>
      <c r="AE978">
        <v>30030</v>
      </c>
      <c r="AF978">
        <v>0</v>
      </c>
      <c r="AG978">
        <v>0</v>
      </c>
      <c r="AH978">
        <v>0</v>
      </c>
      <c r="AI978">
        <v>6.56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6</v>
      </c>
      <c r="AT978">
        <v>1E-3</v>
      </c>
      <c r="AU978" t="s">
        <v>6</v>
      </c>
      <c r="AV978">
        <v>0</v>
      </c>
      <c r="AW978">
        <v>2</v>
      </c>
      <c r="AX978">
        <v>16698576</v>
      </c>
      <c r="AY978">
        <v>1</v>
      </c>
      <c r="AZ978">
        <v>0</v>
      </c>
      <c r="BA978">
        <v>964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Y978*Source!I477</f>
        <v>1E-4</v>
      </c>
      <c r="CY978">
        <f t="shared" ref="CY978:CY990" si="161">AA978</f>
        <v>196996.8</v>
      </c>
      <c r="CZ978">
        <f t="shared" ref="CZ978:CZ990" si="162">AE978</f>
        <v>30030</v>
      </c>
      <c r="DA978">
        <f t="shared" ref="DA978:DA990" si="163">AI978</f>
        <v>6.56</v>
      </c>
      <c r="DB978">
        <f t="shared" ref="DB978:DB990" si="164">ROUND(ROUND(AT978*CZ978,2),2)</f>
        <v>30.03</v>
      </c>
      <c r="DC978">
        <f t="shared" ref="DC978:DC990" si="165">ROUND(ROUND(AT978*AG978,2),2)</f>
        <v>0</v>
      </c>
    </row>
    <row r="979" spans="1:107" x14ac:dyDescent="0.2">
      <c r="A979">
        <f>ROW(Source!A477)</f>
        <v>477</v>
      </c>
      <c r="B979">
        <v>16697019</v>
      </c>
      <c r="C979">
        <v>16698554</v>
      </c>
      <c r="D979">
        <v>15167963</v>
      </c>
      <c r="E979">
        <v>1</v>
      </c>
      <c r="F979">
        <v>1</v>
      </c>
      <c r="G979">
        <v>1</v>
      </c>
      <c r="H979">
        <v>3</v>
      </c>
      <c r="I979" t="s">
        <v>1093</v>
      </c>
      <c r="J979" t="s">
        <v>1094</v>
      </c>
      <c r="K979" t="s">
        <v>1095</v>
      </c>
      <c r="L979">
        <v>1346</v>
      </c>
      <c r="N979">
        <v>1009</v>
      </c>
      <c r="O979" t="s">
        <v>279</v>
      </c>
      <c r="P979" t="s">
        <v>279</v>
      </c>
      <c r="Q979">
        <v>1</v>
      </c>
      <c r="W979">
        <v>0</v>
      </c>
      <c r="X979">
        <v>-490687590</v>
      </c>
      <c r="Y979">
        <v>0.04</v>
      </c>
      <c r="AA979">
        <v>244.62</v>
      </c>
      <c r="AB979">
        <v>0</v>
      </c>
      <c r="AC979">
        <v>0</v>
      </c>
      <c r="AD979">
        <v>0</v>
      </c>
      <c r="AE979">
        <v>37.29</v>
      </c>
      <c r="AF979">
        <v>0</v>
      </c>
      <c r="AG979">
        <v>0</v>
      </c>
      <c r="AH979">
        <v>0</v>
      </c>
      <c r="AI979">
        <v>6.56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1</v>
      </c>
      <c r="AQ979">
        <v>0</v>
      </c>
      <c r="AR979">
        <v>0</v>
      </c>
      <c r="AS979" t="s">
        <v>6</v>
      </c>
      <c r="AT979">
        <v>0.04</v>
      </c>
      <c r="AU979" t="s">
        <v>6</v>
      </c>
      <c r="AV979">
        <v>0</v>
      </c>
      <c r="AW979">
        <v>2</v>
      </c>
      <c r="AX979">
        <v>16698577</v>
      </c>
      <c r="AY979">
        <v>1</v>
      </c>
      <c r="AZ979">
        <v>0</v>
      </c>
      <c r="BA979">
        <v>965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Y979*Source!I477</f>
        <v>4.0000000000000001E-3</v>
      </c>
      <c r="CY979">
        <f t="shared" si="161"/>
        <v>244.62</v>
      </c>
      <c r="CZ979">
        <f t="shared" si="162"/>
        <v>37.29</v>
      </c>
      <c r="DA979">
        <f t="shared" si="163"/>
        <v>6.56</v>
      </c>
      <c r="DB979">
        <f t="shared" si="164"/>
        <v>1.49</v>
      </c>
      <c r="DC979">
        <f t="shared" si="165"/>
        <v>0</v>
      </c>
    </row>
    <row r="980" spans="1:107" x14ac:dyDescent="0.2">
      <c r="A980">
        <f>ROW(Source!A477)</f>
        <v>477</v>
      </c>
      <c r="B980">
        <v>16697019</v>
      </c>
      <c r="C980">
        <v>16698554</v>
      </c>
      <c r="D980">
        <v>15170071</v>
      </c>
      <c r="E980">
        <v>1</v>
      </c>
      <c r="F980">
        <v>1</v>
      </c>
      <c r="G980">
        <v>1</v>
      </c>
      <c r="H980">
        <v>3</v>
      </c>
      <c r="I980" t="s">
        <v>744</v>
      </c>
      <c r="J980" t="s">
        <v>746</v>
      </c>
      <c r="K980" t="s">
        <v>745</v>
      </c>
      <c r="L980">
        <v>1355</v>
      </c>
      <c r="N980">
        <v>1010</v>
      </c>
      <c r="O980" t="s">
        <v>593</v>
      </c>
      <c r="P980" t="s">
        <v>593</v>
      </c>
      <c r="Q980">
        <v>100</v>
      </c>
      <c r="W980">
        <v>0</v>
      </c>
      <c r="X980">
        <v>-1552274619</v>
      </c>
      <c r="Y980">
        <v>0.4</v>
      </c>
      <c r="AA980">
        <v>301.10000000000002</v>
      </c>
      <c r="AB980">
        <v>0</v>
      </c>
      <c r="AC980">
        <v>0</v>
      </c>
      <c r="AD980">
        <v>0</v>
      </c>
      <c r="AE980">
        <v>45.9</v>
      </c>
      <c r="AF980">
        <v>0</v>
      </c>
      <c r="AG980">
        <v>0</v>
      </c>
      <c r="AH980">
        <v>0</v>
      </c>
      <c r="AI980">
        <v>6.56</v>
      </c>
      <c r="AJ980">
        <v>1</v>
      </c>
      <c r="AK980">
        <v>1</v>
      </c>
      <c r="AL980">
        <v>1</v>
      </c>
      <c r="AN980">
        <v>0</v>
      </c>
      <c r="AO980">
        <v>0</v>
      </c>
      <c r="AP980">
        <v>0</v>
      </c>
      <c r="AQ980">
        <v>0</v>
      </c>
      <c r="AR980">
        <v>0</v>
      </c>
      <c r="AS980" t="s">
        <v>6</v>
      </c>
      <c r="AT980">
        <v>0.4</v>
      </c>
      <c r="AU980" t="s">
        <v>6</v>
      </c>
      <c r="AV980">
        <v>0</v>
      </c>
      <c r="AW980">
        <v>1</v>
      </c>
      <c r="AX980">
        <v>-1</v>
      </c>
      <c r="AY980">
        <v>0</v>
      </c>
      <c r="AZ980">
        <v>0</v>
      </c>
      <c r="BA980" t="s">
        <v>6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Y980*Source!I477</f>
        <v>4.0000000000000008E-2</v>
      </c>
      <c r="CY980">
        <f t="shared" si="161"/>
        <v>301.10000000000002</v>
      </c>
      <c r="CZ980">
        <f t="shared" si="162"/>
        <v>45.9</v>
      </c>
      <c r="DA980">
        <f t="shared" si="163"/>
        <v>6.56</v>
      </c>
      <c r="DB980">
        <f t="shared" si="164"/>
        <v>18.36</v>
      </c>
      <c r="DC980">
        <f t="shared" si="165"/>
        <v>0</v>
      </c>
    </row>
    <row r="981" spans="1:107" x14ac:dyDescent="0.2">
      <c r="A981">
        <f>ROW(Source!A477)</f>
        <v>477</v>
      </c>
      <c r="B981">
        <v>16697019</v>
      </c>
      <c r="C981">
        <v>16698554</v>
      </c>
      <c r="D981">
        <v>15170213</v>
      </c>
      <c r="E981">
        <v>1</v>
      </c>
      <c r="F981">
        <v>1</v>
      </c>
      <c r="G981">
        <v>1</v>
      </c>
      <c r="H981">
        <v>3</v>
      </c>
      <c r="I981" t="s">
        <v>1290</v>
      </c>
      <c r="J981" t="s">
        <v>1291</v>
      </c>
      <c r="K981" t="s">
        <v>1292</v>
      </c>
      <c r="L981">
        <v>1346</v>
      </c>
      <c r="N981">
        <v>1009</v>
      </c>
      <c r="O981" t="s">
        <v>279</v>
      </c>
      <c r="P981" t="s">
        <v>279</v>
      </c>
      <c r="Q981">
        <v>1</v>
      </c>
      <c r="W981">
        <v>0</v>
      </c>
      <c r="X981">
        <v>686856996</v>
      </c>
      <c r="Y981">
        <v>20</v>
      </c>
      <c r="AA981">
        <v>42.64</v>
      </c>
      <c r="AB981">
        <v>0</v>
      </c>
      <c r="AC981">
        <v>0</v>
      </c>
      <c r="AD981">
        <v>0</v>
      </c>
      <c r="AE981">
        <v>6.5</v>
      </c>
      <c r="AF981">
        <v>0</v>
      </c>
      <c r="AG981">
        <v>0</v>
      </c>
      <c r="AH981">
        <v>0</v>
      </c>
      <c r="AI981">
        <v>6.56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6</v>
      </c>
      <c r="AT981">
        <v>20</v>
      </c>
      <c r="AU981" t="s">
        <v>6</v>
      </c>
      <c r="AV981">
        <v>0</v>
      </c>
      <c r="AW981">
        <v>2</v>
      </c>
      <c r="AX981">
        <v>16698579</v>
      </c>
      <c r="AY981">
        <v>1</v>
      </c>
      <c r="AZ981">
        <v>0</v>
      </c>
      <c r="BA981">
        <v>967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Y981*Source!I477</f>
        <v>2</v>
      </c>
      <c r="CY981">
        <f t="shared" si="161"/>
        <v>42.64</v>
      </c>
      <c r="CZ981">
        <f t="shared" si="162"/>
        <v>6.5</v>
      </c>
      <c r="DA981">
        <f t="shared" si="163"/>
        <v>6.56</v>
      </c>
      <c r="DB981">
        <f t="shared" si="164"/>
        <v>130</v>
      </c>
      <c r="DC981">
        <f t="shared" si="165"/>
        <v>0</v>
      </c>
    </row>
    <row r="982" spans="1:107" x14ac:dyDescent="0.2">
      <c r="A982">
        <f>ROW(Source!A477)</f>
        <v>477</v>
      </c>
      <c r="B982">
        <v>16697019</v>
      </c>
      <c r="C982">
        <v>16698554</v>
      </c>
      <c r="D982">
        <v>15170803</v>
      </c>
      <c r="E982">
        <v>1</v>
      </c>
      <c r="F982">
        <v>1</v>
      </c>
      <c r="G982">
        <v>1</v>
      </c>
      <c r="H982">
        <v>3</v>
      </c>
      <c r="I982" t="s">
        <v>784</v>
      </c>
      <c r="J982" t="s">
        <v>786</v>
      </c>
      <c r="K982" t="s">
        <v>785</v>
      </c>
      <c r="L982">
        <v>1354</v>
      </c>
      <c r="N982">
        <v>1010</v>
      </c>
      <c r="O982" t="s">
        <v>440</v>
      </c>
      <c r="P982" t="s">
        <v>440</v>
      </c>
      <c r="Q982">
        <v>1</v>
      </c>
      <c r="W982">
        <v>0</v>
      </c>
      <c r="X982">
        <v>-1962446151</v>
      </c>
      <c r="Y982">
        <v>10</v>
      </c>
      <c r="AA982">
        <v>44.67</v>
      </c>
      <c r="AB982">
        <v>0</v>
      </c>
      <c r="AC982">
        <v>0</v>
      </c>
      <c r="AD982">
        <v>0</v>
      </c>
      <c r="AE982">
        <v>6.81</v>
      </c>
      <c r="AF982">
        <v>0</v>
      </c>
      <c r="AG982">
        <v>0</v>
      </c>
      <c r="AH982">
        <v>0</v>
      </c>
      <c r="AI982">
        <v>6.56</v>
      </c>
      <c r="AJ982">
        <v>1</v>
      </c>
      <c r="AK982">
        <v>1</v>
      </c>
      <c r="AL982">
        <v>1</v>
      </c>
      <c r="AN982">
        <v>0</v>
      </c>
      <c r="AO982">
        <v>0</v>
      </c>
      <c r="AP982">
        <v>0</v>
      </c>
      <c r="AQ982">
        <v>0</v>
      </c>
      <c r="AR982">
        <v>0</v>
      </c>
      <c r="AS982" t="s">
        <v>6</v>
      </c>
      <c r="AT982">
        <v>10</v>
      </c>
      <c r="AU982" t="s">
        <v>6</v>
      </c>
      <c r="AV982">
        <v>0</v>
      </c>
      <c r="AW982">
        <v>1</v>
      </c>
      <c r="AX982">
        <v>-1</v>
      </c>
      <c r="AY982">
        <v>0</v>
      </c>
      <c r="AZ982">
        <v>0</v>
      </c>
      <c r="BA982" t="s">
        <v>6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Y982*Source!I477</f>
        <v>1</v>
      </c>
      <c r="CY982">
        <f t="shared" si="161"/>
        <v>44.67</v>
      </c>
      <c r="CZ982">
        <f t="shared" si="162"/>
        <v>6.81</v>
      </c>
      <c r="DA982">
        <f t="shared" si="163"/>
        <v>6.56</v>
      </c>
      <c r="DB982">
        <f t="shared" si="164"/>
        <v>68.099999999999994</v>
      </c>
      <c r="DC982">
        <f t="shared" si="165"/>
        <v>0</v>
      </c>
    </row>
    <row r="983" spans="1:107" x14ac:dyDescent="0.2">
      <c r="A983">
        <f>ROW(Source!A477)</f>
        <v>477</v>
      </c>
      <c r="B983">
        <v>16697019</v>
      </c>
      <c r="C983">
        <v>16698554</v>
      </c>
      <c r="D983">
        <v>15170810</v>
      </c>
      <c r="E983">
        <v>1</v>
      </c>
      <c r="F983">
        <v>1</v>
      </c>
      <c r="G983">
        <v>1</v>
      </c>
      <c r="H983">
        <v>3</v>
      </c>
      <c r="I983" t="s">
        <v>788</v>
      </c>
      <c r="J983" t="s">
        <v>790</v>
      </c>
      <c r="K983" t="s">
        <v>789</v>
      </c>
      <c r="L983">
        <v>1354</v>
      </c>
      <c r="N983">
        <v>1010</v>
      </c>
      <c r="O983" t="s">
        <v>440</v>
      </c>
      <c r="P983" t="s">
        <v>440</v>
      </c>
      <c r="Q983">
        <v>1</v>
      </c>
      <c r="W983">
        <v>0</v>
      </c>
      <c r="X983">
        <v>-652418862</v>
      </c>
      <c r="Y983">
        <v>10</v>
      </c>
      <c r="AA983">
        <v>22.96</v>
      </c>
      <c r="AB983">
        <v>0</v>
      </c>
      <c r="AC983">
        <v>0</v>
      </c>
      <c r="AD983">
        <v>0</v>
      </c>
      <c r="AE983">
        <v>3.5</v>
      </c>
      <c r="AF983">
        <v>0</v>
      </c>
      <c r="AG983">
        <v>0</v>
      </c>
      <c r="AH983">
        <v>0</v>
      </c>
      <c r="AI983">
        <v>6.56</v>
      </c>
      <c r="AJ983">
        <v>1</v>
      </c>
      <c r="AK983">
        <v>1</v>
      </c>
      <c r="AL983">
        <v>1</v>
      </c>
      <c r="AN983">
        <v>0</v>
      </c>
      <c r="AO983">
        <v>0</v>
      </c>
      <c r="AP983">
        <v>0</v>
      </c>
      <c r="AQ983">
        <v>0</v>
      </c>
      <c r="AR983">
        <v>0</v>
      </c>
      <c r="AS983" t="s">
        <v>6</v>
      </c>
      <c r="AT983">
        <v>10</v>
      </c>
      <c r="AU983" t="s">
        <v>6</v>
      </c>
      <c r="AV983">
        <v>0</v>
      </c>
      <c r="AW983">
        <v>1</v>
      </c>
      <c r="AX983">
        <v>-1</v>
      </c>
      <c r="AY983">
        <v>0</v>
      </c>
      <c r="AZ983">
        <v>0</v>
      </c>
      <c r="BA983" t="s">
        <v>6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Y983*Source!I477</f>
        <v>1</v>
      </c>
      <c r="CY983">
        <f t="shared" si="161"/>
        <v>22.96</v>
      </c>
      <c r="CZ983">
        <f t="shared" si="162"/>
        <v>3.5</v>
      </c>
      <c r="DA983">
        <f t="shared" si="163"/>
        <v>6.56</v>
      </c>
      <c r="DB983">
        <f t="shared" si="164"/>
        <v>35</v>
      </c>
      <c r="DC983">
        <f t="shared" si="165"/>
        <v>0</v>
      </c>
    </row>
    <row r="984" spans="1:107" x14ac:dyDescent="0.2">
      <c r="A984">
        <f>ROW(Source!A477)</f>
        <v>477</v>
      </c>
      <c r="B984">
        <v>16697019</v>
      </c>
      <c r="C984">
        <v>16698554</v>
      </c>
      <c r="D984">
        <v>15170815</v>
      </c>
      <c r="E984">
        <v>1</v>
      </c>
      <c r="F984">
        <v>1</v>
      </c>
      <c r="G984">
        <v>1</v>
      </c>
      <c r="H984">
        <v>3</v>
      </c>
      <c r="I984" t="s">
        <v>1293</v>
      </c>
      <c r="J984" t="s">
        <v>1294</v>
      </c>
      <c r="K984" t="s">
        <v>1295</v>
      </c>
      <c r="L984">
        <v>1346</v>
      </c>
      <c r="N984">
        <v>1009</v>
      </c>
      <c r="O984" t="s">
        <v>279</v>
      </c>
      <c r="P984" t="s">
        <v>279</v>
      </c>
      <c r="Q984">
        <v>1</v>
      </c>
      <c r="W984">
        <v>0</v>
      </c>
      <c r="X984">
        <v>1706192078</v>
      </c>
      <c r="Y984">
        <v>0.8</v>
      </c>
      <c r="AA984">
        <v>88.95</v>
      </c>
      <c r="AB984">
        <v>0</v>
      </c>
      <c r="AC984">
        <v>0</v>
      </c>
      <c r="AD984">
        <v>0</v>
      </c>
      <c r="AE984">
        <v>13.56</v>
      </c>
      <c r="AF984">
        <v>0</v>
      </c>
      <c r="AG984">
        <v>0</v>
      </c>
      <c r="AH984">
        <v>0</v>
      </c>
      <c r="AI984">
        <v>6.56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6</v>
      </c>
      <c r="AT984">
        <v>0.8</v>
      </c>
      <c r="AU984" t="s">
        <v>6</v>
      </c>
      <c r="AV984">
        <v>0</v>
      </c>
      <c r="AW984">
        <v>2</v>
      </c>
      <c r="AX984">
        <v>16698581</v>
      </c>
      <c r="AY984">
        <v>1</v>
      </c>
      <c r="AZ984">
        <v>0</v>
      </c>
      <c r="BA984">
        <v>969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Y984*Source!I477</f>
        <v>8.0000000000000016E-2</v>
      </c>
      <c r="CY984">
        <f t="shared" si="161"/>
        <v>88.95</v>
      </c>
      <c r="CZ984">
        <f t="shared" si="162"/>
        <v>13.56</v>
      </c>
      <c r="DA984">
        <f t="shared" si="163"/>
        <v>6.56</v>
      </c>
      <c r="DB984">
        <f t="shared" si="164"/>
        <v>10.85</v>
      </c>
      <c r="DC984">
        <f t="shared" si="165"/>
        <v>0</v>
      </c>
    </row>
    <row r="985" spans="1:107" x14ac:dyDescent="0.2">
      <c r="A985">
        <f>ROW(Source!A477)</f>
        <v>477</v>
      </c>
      <c r="B985">
        <v>16697019</v>
      </c>
      <c r="C985">
        <v>16698554</v>
      </c>
      <c r="D985">
        <v>15202525</v>
      </c>
      <c r="E985">
        <v>1</v>
      </c>
      <c r="F985">
        <v>1</v>
      </c>
      <c r="G985">
        <v>1</v>
      </c>
      <c r="H985">
        <v>3</v>
      </c>
      <c r="I985" t="s">
        <v>1296</v>
      </c>
      <c r="J985" t="s">
        <v>1297</v>
      </c>
      <c r="K985" t="s">
        <v>1298</v>
      </c>
      <c r="L985">
        <v>1348</v>
      </c>
      <c r="N985">
        <v>1009</v>
      </c>
      <c r="O985" t="s">
        <v>26</v>
      </c>
      <c r="P985" t="s">
        <v>26</v>
      </c>
      <c r="Q985">
        <v>1000</v>
      </c>
      <c r="W985">
        <v>0</v>
      </c>
      <c r="X985">
        <v>1676970864</v>
      </c>
      <c r="Y985">
        <v>8.0000000000000004E-4</v>
      </c>
      <c r="AA985">
        <v>80884.800000000003</v>
      </c>
      <c r="AB985">
        <v>0</v>
      </c>
      <c r="AC985">
        <v>0</v>
      </c>
      <c r="AD985">
        <v>0</v>
      </c>
      <c r="AE985">
        <v>12330</v>
      </c>
      <c r="AF985">
        <v>0</v>
      </c>
      <c r="AG985">
        <v>0</v>
      </c>
      <c r="AH985">
        <v>0</v>
      </c>
      <c r="AI985">
        <v>6.56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6</v>
      </c>
      <c r="AT985">
        <v>8.0000000000000004E-4</v>
      </c>
      <c r="AU985" t="s">
        <v>6</v>
      </c>
      <c r="AV985">
        <v>0</v>
      </c>
      <c r="AW985">
        <v>2</v>
      </c>
      <c r="AX985">
        <v>16698582</v>
      </c>
      <c r="AY985">
        <v>1</v>
      </c>
      <c r="AZ985">
        <v>0</v>
      </c>
      <c r="BA985">
        <v>970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Y985*Source!I477</f>
        <v>8.0000000000000007E-5</v>
      </c>
      <c r="CY985">
        <f t="shared" si="161"/>
        <v>80884.800000000003</v>
      </c>
      <c r="CZ985">
        <f t="shared" si="162"/>
        <v>12330</v>
      </c>
      <c r="DA985">
        <f t="shared" si="163"/>
        <v>6.56</v>
      </c>
      <c r="DB985">
        <f t="shared" si="164"/>
        <v>9.86</v>
      </c>
      <c r="DC985">
        <f t="shared" si="165"/>
        <v>0</v>
      </c>
    </row>
    <row r="986" spans="1:107" x14ac:dyDescent="0.2">
      <c r="A986">
        <f>ROW(Source!A477)</f>
        <v>477</v>
      </c>
      <c r="B986">
        <v>16697019</v>
      </c>
      <c r="C986">
        <v>16698554</v>
      </c>
      <c r="D986">
        <v>15203740</v>
      </c>
      <c r="E986">
        <v>1</v>
      </c>
      <c r="F986">
        <v>1</v>
      </c>
      <c r="G986">
        <v>1</v>
      </c>
      <c r="H986">
        <v>3</v>
      </c>
      <c r="I986" t="s">
        <v>1105</v>
      </c>
      <c r="J986" t="s">
        <v>1106</v>
      </c>
      <c r="K986" t="s">
        <v>1107</v>
      </c>
      <c r="L986">
        <v>1348</v>
      </c>
      <c r="N986">
        <v>1009</v>
      </c>
      <c r="O986" t="s">
        <v>26</v>
      </c>
      <c r="P986" t="s">
        <v>26</v>
      </c>
      <c r="Q986">
        <v>1000</v>
      </c>
      <c r="W986">
        <v>0</v>
      </c>
      <c r="X986">
        <v>570223526</v>
      </c>
      <c r="Y986">
        <v>4.0000000000000002E-4</v>
      </c>
      <c r="AA986">
        <v>99180.64</v>
      </c>
      <c r="AB986">
        <v>0</v>
      </c>
      <c r="AC986">
        <v>0</v>
      </c>
      <c r="AD986">
        <v>0</v>
      </c>
      <c r="AE986">
        <v>15119</v>
      </c>
      <c r="AF986">
        <v>0</v>
      </c>
      <c r="AG986">
        <v>0</v>
      </c>
      <c r="AH986">
        <v>0</v>
      </c>
      <c r="AI986">
        <v>6.56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6</v>
      </c>
      <c r="AT986">
        <v>4.0000000000000002E-4</v>
      </c>
      <c r="AU986" t="s">
        <v>6</v>
      </c>
      <c r="AV986">
        <v>0</v>
      </c>
      <c r="AW986">
        <v>2</v>
      </c>
      <c r="AX986">
        <v>16698583</v>
      </c>
      <c r="AY986">
        <v>1</v>
      </c>
      <c r="AZ986">
        <v>0</v>
      </c>
      <c r="BA986">
        <v>971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Y986*Source!I477</f>
        <v>4.0000000000000003E-5</v>
      </c>
      <c r="CY986">
        <f t="shared" si="161"/>
        <v>99180.64</v>
      </c>
      <c r="CZ986">
        <f t="shared" si="162"/>
        <v>15119</v>
      </c>
      <c r="DA986">
        <f t="shared" si="163"/>
        <v>6.56</v>
      </c>
      <c r="DB986">
        <f t="shared" si="164"/>
        <v>6.05</v>
      </c>
      <c r="DC986">
        <f t="shared" si="165"/>
        <v>0</v>
      </c>
    </row>
    <row r="987" spans="1:107" x14ac:dyDescent="0.2">
      <c r="A987">
        <f>ROW(Source!A477)</f>
        <v>477</v>
      </c>
      <c r="B987">
        <v>16697019</v>
      </c>
      <c r="C987">
        <v>16698554</v>
      </c>
      <c r="D987">
        <v>15204373</v>
      </c>
      <c r="E987">
        <v>1</v>
      </c>
      <c r="F987">
        <v>1</v>
      </c>
      <c r="G987">
        <v>1</v>
      </c>
      <c r="H987">
        <v>3</v>
      </c>
      <c r="I987" t="s">
        <v>736</v>
      </c>
      <c r="J987" t="s">
        <v>738</v>
      </c>
      <c r="K987" t="s">
        <v>737</v>
      </c>
      <c r="L987">
        <v>1346</v>
      </c>
      <c r="N987">
        <v>1009</v>
      </c>
      <c r="O987" t="s">
        <v>279</v>
      </c>
      <c r="P987" t="s">
        <v>279</v>
      </c>
      <c r="Q987">
        <v>1</v>
      </c>
      <c r="W987">
        <v>0</v>
      </c>
      <c r="X987">
        <v>1221202834</v>
      </c>
      <c r="Y987">
        <v>4</v>
      </c>
      <c r="AA987">
        <v>128.63999999999999</v>
      </c>
      <c r="AB987">
        <v>0</v>
      </c>
      <c r="AC987">
        <v>0</v>
      </c>
      <c r="AD987">
        <v>0</v>
      </c>
      <c r="AE987">
        <v>19.61</v>
      </c>
      <c r="AF987">
        <v>0</v>
      </c>
      <c r="AG987">
        <v>0</v>
      </c>
      <c r="AH987">
        <v>0</v>
      </c>
      <c r="AI987">
        <v>6.56</v>
      </c>
      <c r="AJ987">
        <v>1</v>
      </c>
      <c r="AK987">
        <v>1</v>
      </c>
      <c r="AL987">
        <v>1</v>
      </c>
      <c r="AN987">
        <v>0</v>
      </c>
      <c r="AO987">
        <v>0</v>
      </c>
      <c r="AP987">
        <v>0</v>
      </c>
      <c r="AQ987">
        <v>0</v>
      </c>
      <c r="AR987">
        <v>0</v>
      </c>
      <c r="AS987" t="s">
        <v>6</v>
      </c>
      <c r="AT987">
        <v>4</v>
      </c>
      <c r="AU987" t="s">
        <v>6</v>
      </c>
      <c r="AV987">
        <v>0</v>
      </c>
      <c r="AW987">
        <v>1</v>
      </c>
      <c r="AX987">
        <v>-1</v>
      </c>
      <c r="AY987">
        <v>0</v>
      </c>
      <c r="AZ987">
        <v>0</v>
      </c>
      <c r="BA987" t="s">
        <v>6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Y987*Source!I477</f>
        <v>0.4</v>
      </c>
      <c r="CY987">
        <f t="shared" si="161"/>
        <v>128.63999999999999</v>
      </c>
      <c r="CZ987">
        <f t="shared" si="162"/>
        <v>19.61</v>
      </c>
      <c r="DA987">
        <f t="shared" si="163"/>
        <v>6.56</v>
      </c>
      <c r="DB987">
        <f t="shared" si="164"/>
        <v>78.44</v>
      </c>
      <c r="DC987">
        <f t="shared" si="165"/>
        <v>0</v>
      </c>
    </row>
    <row r="988" spans="1:107" x14ac:dyDescent="0.2">
      <c r="A988">
        <f>ROW(Source!A477)</f>
        <v>477</v>
      </c>
      <c r="B988">
        <v>16697019</v>
      </c>
      <c r="C988">
        <v>16698554</v>
      </c>
      <c r="D988">
        <v>15204468</v>
      </c>
      <c r="E988">
        <v>1</v>
      </c>
      <c r="F988">
        <v>1</v>
      </c>
      <c r="G988">
        <v>1</v>
      </c>
      <c r="H988">
        <v>3</v>
      </c>
      <c r="I988" t="s">
        <v>1108</v>
      </c>
      <c r="J988" t="s">
        <v>1109</v>
      </c>
      <c r="K988" t="s">
        <v>1110</v>
      </c>
      <c r="L988">
        <v>1348</v>
      </c>
      <c r="N988">
        <v>1009</v>
      </c>
      <c r="O988" t="s">
        <v>26</v>
      </c>
      <c r="P988" t="s">
        <v>26</v>
      </c>
      <c r="Q988">
        <v>1000</v>
      </c>
      <c r="W988">
        <v>0</v>
      </c>
      <c r="X988">
        <v>-909021926</v>
      </c>
      <c r="Y988">
        <v>2.0000000000000001E-4</v>
      </c>
      <c r="AA988">
        <v>111192</v>
      </c>
      <c r="AB988">
        <v>0</v>
      </c>
      <c r="AC988">
        <v>0</v>
      </c>
      <c r="AD988">
        <v>0</v>
      </c>
      <c r="AE988">
        <v>16950</v>
      </c>
      <c r="AF988">
        <v>0</v>
      </c>
      <c r="AG988">
        <v>0</v>
      </c>
      <c r="AH988">
        <v>0</v>
      </c>
      <c r="AI988">
        <v>6.56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6</v>
      </c>
      <c r="AT988">
        <v>2.0000000000000001E-4</v>
      </c>
      <c r="AU988" t="s">
        <v>6</v>
      </c>
      <c r="AV988">
        <v>0</v>
      </c>
      <c r="AW988">
        <v>2</v>
      </c>
      <c r="AX988">
        <v>16698585</v>
      </c>
      <c r="AY988">
        <v>1</v>
      </c>
      <c r="AZ988">
        <v>0</v>
      </c>
      <c r="BA988">
        <v>973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Y988*Source!I477</f>
        <v>2.0000000000000002E-5</v>
      </c>
      <c r="CY988">
        <f t="shared" si="161"/>
        <v>111192</v>
      </c>
      <c r="CZ988">
        <f t="shared" si="162"/>
        <v>16950</v>
      </c>
      <c r="DA988">
        <f t="shared" si="163"/>
        <v>6.56</v>
      </c>
      <c r="DB988">
        <f t="shared" si="164"/>
        <v>3.39</v>
      </c>
      <c r="DC988">
        <f t="shared" si="165"/>
        <v>0</v>
      </c>
    </row>
    <row r="989" spans="1:107" x14ac:dyDescent="0.2">
      <c r="A989">
        <f>ROW(Source!A477)</f>
        <v>477</v>
      </c>
      <c r="B989">
        <v>16697019</v>
      </c>
      <c r="C989">
        <v>16698554</v>
      </c>
      <c r="D989">
        <v>15211699</v>
      </c>
      <c r="E989">
        <v>1</v>
      </c>
      <c r="F989">
        <v>1</v>
      </c>
      <c r="G989">
        <v>1</v>
      </c>
      <c r="H989">
        <v>3</v>
      </c>
      <c r="I989" t="s">
        <v>776</v>
      </c>
      <c r="J989" t="s">
        <v>778</v>
      </c>
      <c r="K989" t="s">
        <v>777</v>
      </c>
      <c r="L989">
        <v>1035</v>
      </c>
      <c r="N989">
        <v>1013</v>
      </c>
      <c r="O989" t="s">
        <v>464</v>
      </c>
      <c r="P989" t="s">
        <v>464</v>
      </c>
      <c r="Q989">
        <v>1</v>
      </c>
      <c r="W989">
        <v>0</v>
      </c>
      <c r="X989">
        <v>-1177463349</v>
      </c>
      <c r="Y989">
        <v>10</v>
      </c>
      <c r="AA989">
        <v>2660.01</v>
      </c>
      <c r="AB989">
        <v>0</v>
      </c>
      <c r="AC989">
        <v>0</v>
      </c>
      <c r="AD989">
        <v>0</v>
      </c>
      <c r="AE989">
        <v>405.49</v>
      </c>
      <c r="AF989">
        <v>0</v>
      </c>
      <c r="AG989">
        <v>0</v>
      </c>
      <c r="AH989">
        <v>0</v>
      </c>
      <c r="AI989">
        <v>6.56</v>
      </c>
      <c r="AJ989">
        <v>1</v>
      </c>
      <c r="AK989">
        <v>1</v>
      </c>
      <c r="AL989">
        <v>1</v>
      </c>
      <c r="AN989">
        <v>0</v>
      </c>
      <c r="AO989">
        <v>0</v>
      </c>
      <c r="AP989">
        <v>0</v>
      </c>
      <c r="AQ989">
        <v>0</v>
      </c>
      <c r="AR989">
        <v>0</v>
      </c>
      <c r="AS989" t="s">
        <v>6</v>
      </c>
      <c r="AT989">
        <v>10</v>
      </c>
      <c r="AU989" t="s">
        <v>6</v>
      </c>
      <c r="AV989">
        <v>0</v>
      </c>
      <c r="AW989">
        <v>1</v>
      </c>
      <c r="AX989">
        <v>-1</v>
      </c>
      <c r="AY989">
        <v>0</v>
      </c>
      <c r="AZ989">
        <v>0</v>
      </c>
      <c r="BA989" t="s">
        <v>6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Y989*Source!I477</f>
        <v>1</v>
      </c>
      <c r="CY989">
        <f t="shared" si="161"/>
        <v>2660.01</v>
      </c>
      <c r="CZ989">
        <f t="shared" si="162"/>
        <v>405.49</v>
      </c>
      <c r="DA989">
        <f t="shared" si="163"/>
        <v>6.56</v>
      </c>
      <c r="DB989">
        <f t="shared" si="164"/>
        <v>4054.9</v>
      </c>
      <c r="DC989">
        <f t="shared" si="165"/>
        <v>0</v>
      </c>
    </row>
    <row r="990" spans="1:107" x14ac:dyDescent="0.2">
      <c r="A990">
        <f>ROW(Source!A477)</f>
        <v>477</v>
      </c>
      <c r="B990">
        <v>16697019</v>
      </c>
      <c r="C990">
        <v>16698554</v>
      </c>
      <c r="D990">
        <v>15211924</v>
      </c>
      <c r="E990">
        <v>1</v>
      </c>
      <c r="F990">
        <v>1</v>
      </c>
      <c r="G990">
        <v>1</v>
      </c>
      <c r="H990">
        <v>3</v>
      </c>
      <c r="I990" t="s">
        <v>780</v>
      </c>
      <c r="J990" t="s">
        <v>782</v>
      </c>
      <c r="K990" t="s">
        <v>781</v>
      </c>
      <c r="L990">
        <v>1035</v>
      </c>
      <c r="N990">
        <v>1013</v>
      </c>
      <c r="O990" t="s">
        <v>464</v>
      </c>
      <c r="P990" t="s">
        <v>464</v>
      </c>
      <c r="Q990">
        <v>1</v>
      </c>
      <c r="W990">
        <v>0</v>
      </c>
      <c r="X990">
        <v>995820444</v>
      </c>
      <c r="Y990">
        <v>10</v>
      </c>
      <c r="AA990">
        <v>1300.8499999999999</v>
      </c>
      <c r="AB990">
        <v>0</v>
      </c>
      <c r="AC990">
        <v>0</v>
      </c>
      <c r="AD990">
        <v>0</v>
      </c>
      <c r="AE990">
        <v>198.3</v>
      </c>
      <c r="AF990">
        <v>0</v>
      </c>
      <c r="AG990">
        <v>0</v>
      </c>
      <c r="AH990">
        <v>0</v>
      </c>
      <c r="AI990">
        <v>6.56</v>
      </c>
      <c r="AJ990">
        <v>1</v>
      </c>
      <c r="AK990">
        <v>1</v>
      </c>
      <c r="AL990">
        <v>1</v>
      </c>
      <c r="AN990">
        <v>0</v>
      </c>
      <c r="AO990">
        <v>0</v>
      </c>
      <c r="AP990">
        <v>0</v>
      </c>
      <c r="AQ990">
        <v>0</v>
      </c>
      <c r="AR990">
        <v>0</v>
      </c>
      <c r="AS990" t="s">
        <v>6</v>
      </c>
      <c r="AT990">
        <v>10</v>
      </c>
      <c r="AU990" t="s">
        <v>6</v>
      </c>
      <c r="AV990">
        <v>0</v>
      </c>
      <c r="AW990">
        <v>1</v>
      </c>
      <c r="AX990">
        <v>-1</v>
      </c>
      <c r="AY990">
        <v>0</v>
      </c>
      <c r="AZ990">
        <v>0</v>
      </c>
      <c r="BA990" t="s">
        <v>6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Y990*Source!I477</f>
        <v>1</v>
      </c>
      <c r="CY990">
        <f t="shared" si="161"/>
        <v>1300.8499999999999</v>
      </c>
      <c r="CZ990">
        <f t="shared" si="162"/>
        <v>198.3</v>
      </c>
      <c r="DA990">
        <f t="shared" si="163"/>
        <v>6.56</v>
      </c>
      <c r="DB990">
        <f t="shared" si="164"/>
        <v>1983</v>
      </c>
      <c r="DC990">
        <f t="shared" si="165"/>
        <v>0</v>
      </c>
    </row>
    <row r="991" spans="1:107" x14ac:dyDescent="0.2">
      <c r="A991">
        <f>ROW(Source!A490)</f>
        <v>490</v>
      </c>
      <c r="B991">
        <v>16697018</v>
      </c>
      <c r="C991">
        <v>16698593</v>
      </c>
      <c r="D991">
        <v>15436556</v>
      </c>
      <c r="E991">
        <v>1</v>
      </c>
      <c r="F991">
        <v>1</v>
      </c>
      <c r="G991">
        <v>1</v>
      </c>
      <c r="H991">
        <v>1</v>
      </c>
      <c r="I991" t="s">
        <v>1088</v>
      </c>
      <c r="J991" t="s">
        <v>6</v>
      </c>
      <c r="K991" t="s">
        <v>1089</v>
      </c>
      <c r="L991">
        <v>1191</v>
      </c>
      <c r="N991">
        <v>1013</v>
      </c>
      <c r="O991" t="s">
        <v>1010</v>
      </c>
      <c r="P991" t="s">
        <v>1010</v>
      </c>
      <c r="Q991">
        <v>1</v>
      </c>
      <c r="W991">
        <v>0</v>
      </c>
      <c r="X991">
        <v>1069510174</v>
      </c>
      <c r="Y991">
        <v>12.5235</v>
      </c>
      <c r="AA991">
        <v>0</v>
      </c>
      <c r="AB991">
        <v>0</v>
      </c>
      <c r="AC991">
        <v>0</v>
      </c>
      <c r="AD991">
        <v>9.6199999999999992</v>
      </c>
      <c r="AE991">
        <v>0</v>
      </c>
      <c r="AF991">
        <v>0</v>
      </c>
      <c r="AG991">
        <v>0</v>
      </c>
      <c r="AH991">
        <v>9.6199999999999992</v>
      </c>
      <c r="AI991">
        <v>1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6</v>
      </c>
      <c r="AT991">
        <v>10.89</v>
      </c>
      <c r="AU991" t="s">
        <v>39</v>
      </c>
      <c r="AV991">
        <v>1</v>
      </c>
      <c r="AW991">
        <v>2</v>
      </c>
      <c r="AX991">
        <v>16698606</v>
      </c>
      <c r="AY991">
        <v>1</v>
      </c>
      <c r="AZ991">
        <v>0</v>
      </c>
      <c r="BA991">
        <v>975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Y991*Source!I490</f>
        <v>1.2523500000000001</v>
      </c>
      <c r="CY991">
        <f>AD991</f>
        <v>9.6199999999999992</v>
      </c>
      <c r="CZ991">
        <f>AH991</f>
        <v>9.6199999999999992</v>
      </c>
      <c r="DA991">
        <f>AL991</f>
        <v>1</v>
      </c>
      <c r="DB991">
        <f>ROUND((ROUND(AT991*CZ991,2)*1.15),2)</f>
        <v>120.47</v>
      </c>
      <c r="DC991">
        <f>ROUND((ROUND(AT991*AG991,2)*1.15),2)</f>
        <v>0</v>
      </c>
    </row>
    <row r="992" spans="1:107" x14ac:dyDescent="0.2">
      <c r="A992">
        <f>ROW(Source!A490)</f>
        <v>490</v>
      </c>
      <c r="B992">
        <v>16697018</v>
      </c>
      <c r="C992">
        <v>16698593</v>
      </c>
      <c r="D992">
        <v>15430395</v>
      </c>
      <c r="E992">
        <v>1</v>
      </c>
      <c r="F992">
        <v>1</v>
      </c>
      <c r="G992">
        <v>1</v>
      </c>
      <c r="H992">
        <v>1</v>
      </c>
      <c r="I992" t="s">
        <v>1020</v>
      </c>
      <c r="J992" t="s">
        <v>6</v>
      </c>
      <c r="K992" t="s">
        <v>1021</v>
      </c>
      <c r="L992">
        <v>1191</v>
      </c>
      <c r="N992">
        <v>1013</v>
      </c>
      <c r="O992" t="s">
        <v>1010</v>
      </c>
      <c r="P992" t="s">
        <v>1010</v>
      </c>
      <c r="Q992">
        <v>1</v>
      </c>
      <c r="W992">
        <v>0</v>
      </c>
      <c r="X992">
        <v>-1417349443</v>
      </c>
      <c r="Y992">
        <v>0.85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1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6</v>
      </c>
      <c r="AT992">
        <v>0.85</v>
      </c>
      <c r="AU992" t="s">
        <v>6</v>
      </c>
      <c r="AV992">
        <v>2</v>
      </c>
      <c r="AW992">
        <v>2</v>
      </c>
      <c r="AX992">
        <v>16698607</v>
      </c>
      <c r="AY992">
        <v>1</v>
      </c>
      <c r="AZ992">
        <v>2048</v>
      </c>
      <c r="BA992">
        <v>976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Y992*Source!I490</f>
        <v>8.5000000000000006E-2</v>
      </c>
      <c r="CY992">
        <f>AD992</f>
        <v>0</v>
      </c>
      <c r="CZ992">
        <f>AH992</f>
        <v>0</v>
      </c>
      <c r="DA992">
        <f>AL992</f>
        <v>1</v>
      </c>
      <c r="DB992">
        <f>ROUND(ROUND(AT992*CZ992,2),2)</f>
        <v>0</v>
      </c>
      <c r="DC992">
        <f>ROUND(ROUND(AT992*AG992,2),2)</f>
        <v>0</v>
      </c>
    </row>
    <row r="993" spans="1:107" x14ac:dyDescent="0.2">
      <c r="A993">
        <f>ROW(Source!A490)</f>
        <v>490</v>
      </c>
      <c r="B993">
        <v>16697018</v>
      </c>
      <c r="C993">
        <v>16698593</v>
      </c>
      <c r="D993">
        <v>15247974</v>
      </c>
      <c r="E993">
        <v>1</v>
      </c>
      <c r="F993">
        <v>1</v>
      </c>
      <c r="G993">
        <v>1</v>
      </c>
      <c r="H993">
        <v>2</v>
      </c>
      <c r="I993" t="s">
        <v>1022</v>
      </c>
      <c r="J993" t="s">
        <v>1023</v>
      </c>
      <c r="K993" t="s">
        <v>1024</v>
      </c>
      <c r="L993">
        <v>1368</v>
      </c>
      <c r="N993">
        <v>1011</v>
      </c>
      <c r="O993" t="s">
        <v>1014</v>
      </c>
      <c r="P993" t="s">
        <v>1014</v>
      </c>
      <c r="Q993">
        <v>1</v>
      </c>
      <c r="W993">
        <v>0</v>
      </c>
      <c r="X993">
        <v>1188625873</v>
      </c>
      <c r="Y993">
        <v>0.28750000000000003</v>
      </c>
      <c r="AA993">
        <v>0</v>
      </c>
      <c r="AB993">
        <v>31.26</v>
      </c>
      <c r="AC993">
        <v>13.5</v>
      </c>
      <c r="AD993">
        <v>0</v>
      </c>
      <c r="AE993">
        <v>0</v>
      </c>
      <c r="AF993">
        <v>31.26</v>
      </c>
      <c r="AG993">
        <v>13.5</v>
      </c>
      <c r="AH993">
        <v>0</v>
      </c>
      <c r="AI993">
        <v>1</v>
      </c>
      <c r="AJ993">
        <v>1</v>
      </c>
      <c r="AK993">
        <v>1</v>
      </c>
      <c r="AL993">
        <v>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6</v>
      </c>
      <c r="AT993">
        <v>0.23</v>
      </c>
      <c r="AU993" t="s">
        <v>38</v>
      </c>
      <c r="AV993">
        <v>0</v>
      </c>
      <c r="AW993">
        <v>2</v>
      </c>
      <c r="AX993">
        <v>16698608</v>
      </c>
      <c r="AY993">
        <v>1</v>
      </c>
      <c r="AZ993">
        <v>0</v>
      </c>
      <c r="BA993">
        <v>977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Y993*Source!I490</f>
        <v>2.8750000000000005E-2</v>
      </c>
      <c r="CY993">
        <f>AB993</f>
        <v>31.26</v>
      </c>
      <c r="CZ993">
        <f>AF993</f>
        <v>31.26</v>
      </c>
      <c r="DA993">
        <f>AJ993</f>
        <v>1</v>
      </c>
      <c r="DB993">
        <f>ROUND((ROUND(AT993*CZ993,2)*1.25),2)</f>
        <v>8.99</v>
      </c>
      <c r="DC993">
        <f>ROUND((ROUND(AT993*AG993,2)*1.25),2)</f>
        <v>3.89</v>
      </c>
    </row>
    <row r="994" spans="1:107" x14ac:dyDescent="0.2">
      <c r="A994">
        <f>ROW(Source!A490)</f>
        <v>490</v>
      </c>
      <c r="B994">
        <v>16697018</v>
      </c>
      <c r="C994">
        <v>16698593</v>
      </c>
      <c r="D994">
        <v>15249073</v>
      </c>
      <c r="E994">
        <v>1</v>
      </c>
      <c r="F994">
        <v>1</v>
      </c>
      <c r="G994">
        <v>1</v>
      </c>
      <c r="H994">
        <v>2</v>
      </c>
      <c r="I994" t="s">
        <v>1033</v>
      </c>
      <c r="J994" t="s">
        <v>1034</v>
      </c>
      <c r="K994" t="s">
        <v>1035</v>
      </c>
      <c r="L994">
        <v>1368</v>
      </c>
      <c r="N994">
        <v>1011</v>
      </c>
      <c r="O994" t="s">
        <v>1014</v>
      </c>
      <c r="P994" t="s">
        <v>1014</v>
      </c>
      <c r="Q994">
        <v>1</v>
      </c>
      <c r="W994">
        <v>0</v>
      </c>
      <c r="X994">
        <v>1372534845</v>
      </c>
      <c r="Y994">
        <v>0.77500000000000002</v>
      </c>
      <c r="AA994">
        <v>0</v>
      </c>
      <c r="AB994">
        <v>65.709999999999994</v>
      </c>
      <c r="AC994">
        <v>11.6</v>
      </c>
      <c r="AD994">
        <v>0</v>
      </c>
      <c r="AE994">
        <v>0</v>
      </c>
      <c r="AF994">
        <v>65.709999999999994</v>
      </c>
      <c r="AG994">
        <v>11.6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6</v>
      </c>
      <c r="AT994">
        <v>0.62</v>
      </c>
      <c r="AU994" t="s">
        <v>38</v>
      </c>
      <c r="AV994">
        <v>0</v>
      </c>
      <c r="AW994">
        <v>2</v>
      </c>
      <c r="AX994">
        <v>16698609</v>
      </c>
      <c r="AY994">
        <v>1</v>
      </c>
      <c r="AZ994">
        <v>0</v>
      </c>
      <c r="BA994">
        <v>978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Y994*Source!I490</f>
        <v>7.7500000000000013E-2</v>
      </c>
      <c r="CY994">
        <f>AB994</f>
        <v>65.709999999999994</v>
      </c>
      <c r="CZ994">
        <f>AF994</f>
        <v>65.709999999999994</v>
      </c>
      <c r="DA994">
        <f>AJ994</f>
        <v>1</v>
      </c>
      <c r="DB994">
        <f>ROUND((ROUND(AT994*CZ994,2)*1.25),2)</f>
        <v>50.93</v>
      </c>
      <c r="DC994">
        <f>ROUND((ROUND(AT994*AG994,2)*1.25),2)</f>
        <v>8.99</v>
      </c>
    </row>
    <row r="995" spans="1:107" x14ac:dyDescent="0.2">
      <c r="A995">
        <f>ROW(Source!A490)</f>
        <v>490</v>
      </c>
      <c r="B995">
        <v>16697018</v>
      </c>
      <c r="C995">
        <v>16698593</v>
      </c>
      <c r="D995">
        <v>15167955</v>
      </c>
      <c r="E995">
        <v>1</v>
      </c>
      <c r="F995">
        <v>1</v>
      </c>
      <c r="G995">
        <v>1</v>
      </c>
      <c r="H995">
        <v>3</v>
      </c>
      <c r="I995" t="s">
        <v>1090</v>
      </c>
      <c r="J995" t="s">
        <v>1091</v>
      </c>
      <c r="K995" t="s">
        <v>1092</v>
      </c>
      <c r="L995">
        <v>1348</v>
      </c>
      <c r="N995">
        <v>1009</v>
      </c>
      <c r="O995" t="s">
        <v>26</v>
      </c>
      <c r="P995" t="s">
        <v>26</v>
      </c>
      <c r="Q995">
        <v>1000</v>
      </c>
      <c r="W995">
        <v>0</v>
      </c>
      <c r="X995">
        <v>-1699345571</v>
      </c>
      <c r="Y995">
        <v>6.9999999999999999E-4</v>
      </c>
      <c r="AA995">
        <v>30030</v>
      </c>
      <c r="AB995">
        <v>0</v>
      </c>
      <c r="AC995">
        <v>0</v>
      </c>
      <c r="AD995">
        <v>0</v>
      </c>
      <c r="AE995">
        <v>30030</v>
      </c>
      <c r="AF995">
        <v>0</v>
      </c>
      <c r="AG995">
        <v>0</v>
      </c>
      <c r="AH995">
        <v>0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6</v>
      </c>
      <c r="AT995">
        <v>6.9999999999999999E-4</v>
      </c>
      <c r="AU995" t="s">
        <v>6</v>
      </c>
      <c r="AV995">
        <v>0</v>
      </c>
      <c r="AW995">
        <v>2</v>
      </c>
      <c r="AX995">
        <v>16698610</v>
      </c>
      <c r="AY995">
        <v>1</v>
      </c>
      <c r="AZ995">
        <v>0</v>
      </c>
      <c r="BA995">
        <v>979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Y995*Source!I490</f>
        <v>7.0000000000000007E-5</v>
      </c>
      <c r="CY995">
        <f t="shared" ref="CY995:CY1002" si="166">AA995</f>
        <v>30030</v>
      </c>
      <c r="CZ995">
        <f t="shared" ref="CZ995:CZ1002" si="167">AE995</f>
        <v>30030</v>
      </c>
      <c r="DA995">
        <f t="shared" ref="DA995:DA1002" si="168">AI995</f>
        <v>1</v>
      </c>
      <c r="DB995">
        <f t="shared" ref="DB995:DB1002" si="169">ROUND(ROUND(AT995*CZ995,2),2)</f>
        <v>21.02</v>
      </c>
      <c r="DC995">
        <f t="shared" ref="DC995:DC1002" si="170">ROUND(ROUND(AT995*AG995,2),2)</f>
        <v>0</v>
      </c>
    </row>
    <row r="996" spans="1:107" x14ac:dyDescent="0.2">
      <c r="A996">
        <f>ROW(Source!A490)</f>
        <v>490</v>
      </c>
      <c r="B996">
        <v>16697018</v>
      </c>
      <c r="C996">
        <v>16698593</v>
      </c>
      <c r="D996">
        <v>15167963</v>
      </c>
      <c r="E996">
        <v>1</v>
      </c>
      <c r="F996">
        <v>1</v>
      </c>
      <c r="G996">
        <v>1</v>
      </c>
      <c r="H996">
        <v>3</v>
      </c>
      <c r="I996" t="s">
        <v>1093</v>
      </c>
      <c r="J996" t="s">
        <v>1094</v>
      </c>
      <c r="K996" t="s">
        <v>1095</v>
      </c>
      <c r="L996">
        <v>1346</v>
      </c>
      <c r="N996">
        <v>1009</v>
      </c>
      <c r="O996" t="s">
        <v>279</v>
      </c>
      <c r="P996" t="s">
        <v>279</v>
      </c>
      <c r="Q996">
        <v>1</v>
      </c>
      <c r="W996">
        <v>0</v>
      </c>
      <c r="X996">
        <v>-490687590</v>
      </c>
      <c r="Y996">
        <v>0.6</v>
      </c>
      <c r="AA996">
        <v>37.29</v>
      </c>
      <c r="AB996">
        <v>0</v>
      </c>
      <c r="AC996">
        <v>0</v>
      </c>
      <c r="AD996">
        <v>0</v>
      </c>
      <c r="AE996">
        <v>37.29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6</v>
      </c>
      <c r="AT996">
        <v>0.6</v>
      </c>
      <c r="AU996" t="s">
        <v>6</v>
      </c>
      <c r="AV996">
        <v>0</v>
      </c>
      <c r="AW996">
        <v>2</v>
      </c>
      <c r="AX996">
        <v>16698611</v>
      </c>
      <c r="AY996">
        <v>1</v>
      </c>
      <c r="AZ996">
        <v>0</v>
      </c>
      <c r="BA996">
        <v>980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Y996*Source!I490</f>
        <v>0.06</v>
      </c>
      <c r="CY996">
        <f t="shared" si="166"/>
        <v>37.29</v>
      </c>
      <c r="CZ996">
        <f t="shared" si="167"/>
        <v>37.29</v>
      </c>
      <c r="DA996">
        <f t="shared" si="168"/>
        <v>1</v>
      </c>
      <c r="DB996">
        <f t="shared" si="169"/>
        <v>22.37</v>
      </c>
      <c r="DC996">
        <f t="shared" si="170"/>
        <v>0</v>
      </c>
    </row>
    <row r="997" spans="1:107" x14ac:dyDescent="0.2">
      <c r="A997">
        <f>ROW(Source!A490)</f>
        <v>490</v>
      </c>
      <c r="B997">
        <v>16697018</v>
      </c>
      <c r="C997">
        <v>16698593</v>
      </c>
      <c r="D997">
        <v>15168763</v>
      </c>
      <c r="E997">
        <v>1</v>
      </c>
      <c r="F997">
        <v>1</v>
      </c>
      <c r="G997">
        <v>1</v>
      </c>
      <c r="H997">
        <v>3</v>
      </c>
      <c r="I997" t="s">
        <v>1096</v>
      </c>
      <c r="J997" t="s">
        <v>1097</v>
      </c>
      <c r="K997" t="s">
        <v>1098</v>
      </c>
      <c r="L997">
        <v>1348</v>
      </c>
      <c r="N997">
        <v>1009</v>
      </c>
      <c r="O997" t="s">
        <v>26</v>
      </c>
      <c r="P997" t="s">
        <v>26</v>
      </c>
      <c r="Q997">
        <v>1000</v>
      </c>
      <c r="W997">
        <v>0</v>
      </c>
      <c r="X997">
        <v>-1068056325</v>
      </c>
      <c r="Y997">
        <v>3.0000000000000001E-5</v>
      </c>
      <c r="AA997">
        <v>10362</v>
      </c>
      <c r="AB997">
        <v>0</v>
      </c>
      <c r="AC997">
        <v>0</v>
      </c>
      <c r="AD997">
        <v>0</v>
      </c>
      <c r="AE997">
        <v>10362</v>
      </c>
      <c r="AF997">
        <v>0</v>
      </c>
      <c r="AG997">
        <v>0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6</v>
      </c>
      <c r="AT997">
        <v>3.0000000000000001E-5</v>
      </c>
      <c r="AU997" t="s">
        <v>6</v>
      </c>
      <c r="AV997">
        <v>0</v>
      </c>
      <c r="AW997">
        <v>2</v>
      </c>
      <c r="AX997">
        <v>16698612</v>
      </c>
      <c r="AY997">
        <v>1</v>
      </c>
      <c r="AZ997">
        <v>0</v>
      </c>
      <c r="BA997">
        <v>981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Y997*Source!I490</f>
        <v>3.0000000000000001E-6</v>
      </c>
      <c r="CY997">
        <f t="shared" si="166"/>
        <v>10362</v>
      </c>
      <c r="CZ997">
        <f t="shared" si="167"/>
        <v>10362</v>
      </c>
      <c r="DA997">
        <f t="shared" si="168"/>
        <v>1</v>
      </c>
      <c r="DB997">
        <f t="shared" si="169"/>
        <v>0.31</v>
      </c>
      <c r="DC997">
        <f t="shared" si="170"/>
        <v>0</v>
      </c>
    </row>
    <row r="998" spans="1:107" x14ac:dyDescent="0.2">
      <c r="A998">
        <f>ROW(Source!A490)</f>
        <v>490</v>
      </c>
      <c r="B998">
        <v>16697018</v>
      </c>
      <c r="C998">
        <v>16698593</v>
      </c>
      <c r="D998">
        <v>15169922</v>
      </c>
      <c r="E998">
        <v>1</v>
      </c>
      <c r="F998">
        <v>1</v>
      </c>
      <c r="G998">
        <v>1</v>
      </c>
      <c r="H998">
        <v>3</v>
      </c>
      <c r="I998" t="s">
        <v>1099</v>
      </c>
      <c r="J998" t="s">
        <v>1100</v>
      </c>
      <c r="K998" t="s">
        <v>1101</v>
      </c>
      <c r="L998">
        <v>1348</v>
      </c>
      <c r="N998">
        <v>1009</v>
      </c>
      <c r="O998" t="s">
        <v>26</v>
      </c>
      <c r="P998" t="s">
        <v>26</v>
      </c>
      <c r="Q998">
        <v>1000</v>
      </c>
      <c r="W998">
        <v>0</v>
      </c>
      <c r="X998">
        <v>774209331</v>
      </c>
      <c r="Y998">
        <v>1E-4</v>
      </c>
      <c r="AA998">
        <v>15130</v>
      </c>
      <c r="AB998">
        <v>0</v>
      </c>
      <c r="AC998">
        <v>0</v>
      </c>
      <c r="AD998">
        <v>0</v>
      </c>
      <c r="AE998">
        <v>15130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6</v>
      </c>
      <c r="AT998">
        <v>1E-4</v>
      </c>
      <c r="AU998" t="s">
        <v>6</v>
      </c>
      <c r="AV998">
        <v>0</v>
      </c>
      <c r="AW998">
        <v>2</v>
      </c>
      <c r="AX998">
        <v>16698613</v>
      </c>
      <c r="AY998">
        <v>1</v>
      </c>
      <c r="AZ998">
        <v>0</v>
      </c>
      <c r="BA998">
        <v>982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Y998*Source!I490</f>
        <v>1.0000000000000001E-5</v>
      </c>
      <c r="CY998">
        <f t="shared" si="166"/>
        <v>15130</v>
      </c>
      <c r="CZ998">
        <f t="shared" si="167"/>
        <v>15130</v>
      </c>
      <c r="DA998">
        <f t="shared" si="168"/>
        <v>1</v>
      </c>
      <c r="DB998">
        <f t="shared" si="169"/>
        <v>1.51</v>
      </c>
      <c r="DC998">
        <f t="shared" si="170"/>
        <v>0</v>
      </c>
    </row>
    <row r="999" spans="1:107" x14ac:dyDescent="0.2">
      <c r="A999">
        <f>ROW(Source!A490)</f>
        <v>490</v>
      </c>
      <c r="B999">
        <v>16697018</v>
      </c>
      <c r="C999">
        <v>16698593</v>
      </c>
      <c r="D999">
        <v>15172117</v>
      </c>
      <c r="E999">
        <v>1</v>
      </c>
      <c r="F999">
        <v>1</v>
      </c>
      <c r="G999">
        <v>1</v>
      </c>
      <c r="H999">
        <v>3</v>
      </c>
      <c r="I999" t="s">
        <v>1102</v>
      </c>
      <c r="J999" t="s">
        <v>1103</v>
      </c>
      <c r="K999" t="s">
        <v>1104</v>
      </c>
      <c r="L999">
        <v>1348</v>
      </c>
      <c r="N999">
        <v>1009</v>
      </c>
      <c r="O999" t="s">
        <v>26</v>
      </c>
      <c r="P999" t="s">
        <v>26</v>
      </c>
      <c r="Q999">
        <v>1000</v>
      </c>
      <c r="W999">
        <v>0</v>
      </c>
      <c r="X999">
        <v>1529337430</v>
      </c>
      <c r="Y999">
        <v>2E-3</v>
      </c>
      <c r="AA999">
        <v>1836</v>
      </c>
      <c r="AB999">
        <v>0</v>
      </c>
      <c r="AC999">
        <v>0</v>
      </c>
      <c r="AD999">
        <v>0</v>
      </c>
      <c r="AE999">
        <v>1836</v>
      </c>
      <c r="AF999">
        <v>0</v>
      </c>
      <c r="AG999">
        <v>0</v>
      </c>
      <c r="AH999">
        <v>0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6</v>
      </c>
      <c r="AT999">
        <v>2E-3</v>
      </c>
      <c r="AU999" t="s">
        <v>6</v>
      </c>
      <c r="AV999">
        <v>0</v>
      </c>
      <c r="AW999">
        <v>2</v>
      </c>
      <c r="AX999">
        <v>16698614</v>
      </c>
      <c r="AY999">
        <v>1</v>
      </c>
      <c r="AZ999">
        <v>0</v>
      </c>
      <c r="BA999">
        <v>983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Y999*Source!I490</f>
        <v>2.0000000000000001E-4</v>
      </c>
      <c r="CY999">
        <f t="shared" si="166"/>
        <v>1836</v>
      </c>
      <c r="CZ999">
        <f t="shared" si="167"/>
        <v>1836</v>
      </c>
      <c r="DA999">
        <f t="shared" si="168"/>
        <v>1</v>
      </c>
      <c r="DB999">
        <f t="shared" si="169"/>
        <v>3.67</v>
      </c>
      <c r="DC999">
        <f t="shared" si="170"/>
        <v>0</v>
      </c>
    </row>
    <row r="1000" spans="1:107" x14ac:dyDescent="0.2">
      <c r="A1000">
        <f>ROW(Source!A490)</f>
        <v>490</v>
      </c>
      <c r="B1000">
        <v>16697018</v>
      </c>
      <c r="C1000">
        <v>16698593</v>
      </c>
      <c r="D1000">
        <v>15203740</v>
      </c>
      <c r="E1000">
        <v>1</v>
      </c>
      <c r="F1000">
        <v>1</v>
      </c>
      <c r="G1000">
        <v>1</v>
      </c>
      <c r="H1000">
        <v>3</v>
      </c>
      <c r="I1000" t="s">
        <v>1105</v>
      </c>
      <c r="J1000" t="s">
        <v>1106</v>
      </c>
      <c r="K1000" t="s">
        <v>1107</v>
      </c>
      <c r="L1000">
        <v>1348</v>
      </c>
      <c r="N1000">
        <v>1009</v>
      </c>
      <c r="O1000" t="s">
        <v>26</v>
      </c>
      <c r="P1000" t="s">
        <v>26</v>
      </c>
      <c r="Q1000">
        <v>1000</v>
      </c>
      <c r="W1000">
        <v>0</v>
      </c>
      <c r="X1000">
        <v>570223526</v>
      </c>
      <c r="Y1000">
        <v>1.4E-3</v>
      </c>
      <c r="AA1000">
        <v>15119</v>
      </c>
      <c r="AB1000">
        <v>0</v>
      </c>
      <c r="AC1000">
        <v>0</v>
      </c>
      <c r="AD1000">
        <v>0</v>
      </c>
      <c r="AE1000">
        <v>15119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6</v>
      </c>
      <c r="AT1000">
        <v>1.4E-3</v>
      </c>
      <c r="AU1000" t="s">
        <v>6</v>
      </c>
      <c r="AV1000">
        <v>0</v>
      </c>
      <c r="AW1000">
        <v>2</v>
      </c>
      <c r="AX1000">
        <v>16698615</v>
      </c>
      <c r="AY1000">
        <v>1</v>
      </c>
      <c r="AZ1000">
        <v>0</v>
      </c>
      <c r="BA1000">
        <v>984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Y1000*Source!I490</f>
        <v>1.4000000000000001E-4</v>
      </c>
      <c r="CY1000">
        <f t="shared" si="166"/>
        <v>15119</v>
      </c>
      <c r="CZ1000">
        <f t="shared" si="167"/>
        <v>15119</v>
      </c>
      <c r="DA1000">
        <f t="shared" si="168"/>
        <v>1</v>
      </c>
      <c r="DB1000">
        <f t="shared" si="169"/>
        <v>21.17</v>
      </c>
      <c r="DC1000">
        <f t="shared" si="170"/>
        <v>0</v>
      </c>
    </row>
    <row r="1001" spans="1:107" x14ac:dyDescent="0.2">
      <c r="A1001">
        <f>ROW(Source!A490)</f>
        <v>490</v>
      </c>
      <c r="B1001">
        <v>16697018</v>
      </c>
      <c r="C1001">
        <v>16698593</v>
      </c>
      <c r="D1001">
        <v>15204468</v>
      </c>
      <c r="E1001">
        <v>1</v>
      </c>
      <c r="F1001">
        <v>1</v>
      </c>
      <c r="G1001">
        <v>1</v>
      </c>
      <c r="H1001">
        <v>3</v>
      </c>
      <c r="I1001" t="s">
        <v>1108</v>
      </c>
      <c r="J1001" t="s">
        <v>1109</v>
      </c>
      <c r="K1001" t="s">
        <v>1110</v>
      </c>
      <c r="L1001">
        <v>1348</v>
      </c>
      <c r="N1001">
        <v>1009</v>
      </c>
      <c r="O1001" t="s">
        <v>26</v>
      </c>
      <c r="P1001" t="s">
        <v>26</v>
      </c>
      <c r="Q1001">
        <v>1000</v>
      </c>
      <c r="W1001">
        <v>0</v>
      </c>
      <c r="X1001">
        <v>-909021926</v>
      </c>
      <c r="Y1001">
        <v>6.9999999999999999E-4</v>
      </c>
      <c r="AA1001">
        <v>16950</v>
      </c>
      <c r="AB1001">
        <v>0</v>
      </c>
      <c r="AC1001">
        <v>0</v>
      </c>
      <c r="AD1001">
        <v>0</v>
      </c>
      <c r="AE1001">
        <v>16950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6</v>
      </c>
      <c r="AT1001">
        <v>6.9999999999999999E-4</v>
      </c>
      <c r="AU1001" t="s">
        <v>6</v>
      </c>
      <c r="AV1001">
        <v>0</v>
      </c>
      <c r="AW1001">
        <v>2</v>
      </c>
      <c r="AX1001">
        <v>16698616</v>
      </c>
      <c r="AY1001">
        <v>1</v>
      </c>
      <c r="AZ1001">
        <v>0</v>
      </c>
      <c r="BA1001">
        <v>985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Y1001*Source!I490</f>
        <v>7.0000000000000007E-5</v>
      </c>
      <c r="CY1001">
        <f t="shared" si="166"/>
        <v>16950</v>
      </c>
      <c r="CZ1001">
        <f t="shared" si="167"/>
        <v>16950</v>
      </c>
      <c r="DA1001">
        <f t="shared" si="168"/>
        <v>1</v>
      </c>
      <c r="DB1001">
        <f t="shared" si="169"/>
        <v>11.87</v>
      </c>
      <c r="DC1001">
        <f t="shared" si="170"/>
        <v>0</v>
      </c>
    </row>
    <row r="1002" spans="1:107" x14ac:dyDescent="0.2">
      <c r="A1002">
        <f>ROW(Source!A490)</f>
        <v>490</v>
      </c>
      <c r="B1002">
        <v>16697018</v>
      </c>
      <c r="C1002">
        <v>16698593</v>
      </c>
      <c r="D1002">
        <v>15211763</v>
      </c>
      <c r="E1002">
        <v>1</v>
      </c>
      <c r="F1002">
        <v>1</v>
      </c>
      <c r="G1002">
        <v>1</v>
      </c>
      <c r="H1002">
        <v>3</v>
      </c>
      <c r="I1002" t="s">
        <v>794</v>
      </c>
      <c r="J1002" t="s">
        <v>796</v>
      </c>
      <c r="K1002" t="s">
        <v>795</v>
      </c>
      <c r="L1002">
        <v>1035</v>
      </c>
      <c r="N1002">
        <v>1013</v>
      </c>
      <c r="O1002" t="s">
        <v>464</v>
      </c>
      <c r="P1002" t="s">
        <v>464</v>
      </c>
      <c r="Q1002">
        <v>1</v>
      </c>
      <c r="W1002">
        <v>0</v>
      </c>
      <c r="X1002">
        <v>-1698041471</v>
      </c>
      <c r="Y1002">
        <v>10</v>
      </c>
      <c r="AA1002">
        <v>341.5</v>
      </c>
      <c r="AB1002">
        <v>0</v>
      </c>
      <c r="AC1002">
        <v>0</v>
      </c>
      <c r="AD1002">
        <v>0</v>
      </c>
      <c r="AE1002">
        <v>341.5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 t="s">
        <v>6</v>
      </c>
      <c r="AT1002">
        <v>10</v>
      </c>
      <c r="AU1002" t="s">
        <v>6</v>
      </c>
      <c r="AV1002">
        <v>0</v>
      </c>
      <c r="AW1002">
        <v>1</v>
      </c>
      <c r="AX1002">
        <v>-1</v>
      </c>
      <c r="AY1002">
        <v>0</v>
      </c>
      <c r="AZ1002">
        <v>0</v>
      </c>
      <c r="BA1002" t="s">
        <v>6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Y1002*Source!I490</f>
        <v>1</v>
      </c>
      <c r="CY1002">
        <f t="shared" si="166"/>
        <v>341.5</v>
      </c>
      <c r="CZ1002">
        <f t="shared" si="167"/>
        <v>341.5</v>
      </c>
      <c r="DA1002">
        <f t="shared" si="168"/>
        <v>1</v>
      </c>
      <c r="DB1002">
        <f t="shared" si="169"/>
        <v>3415</v>
      </c>
      <c r="DC1002">
        <f t="shared" si="170"/>
        <v>0</v>
      </c>
    </row>
    <row r="1003" spans="1:107" x14ac:dyDescent="0.2">
      <c r="A1003">
        <f>ROW(Source!A491)</f>
        <v>491</v>
      </c>
      <c r="B1003">
        <v>16697019</v>
      </c>
      <c r="C1003">
        <v>16698593</v>
      </c>
      <c r="D1003">
        <v>15436556</v>
      </c>
      <c r="E1003">
        <v>1</v>
      </c>
      <c r="F1003">
        <v>1</v>
      </c>
      <c r="G1003">
        <v>1</v>
      </c>
      <c r="H1003">
        <v>1</v>
      </c>
      <c r="I1003" t="s">
        <v>1088</v>
      </c>
      <c r="J1003" t="s">
        <v>6</v>
      </c>
      <c r="K1003" t="s">
        <v>1089</v>
      </c>
      <c r="L1003">
        <v>1191</v>
      </c>
      <c r="N1003">
        <v>1013</v>
      </c>
      <c r="O1003" t="s">
        <v>1010</v>
      </c>
      <c r="P1003" t="s">
        <v>1010</v>
      </c>
      <c r="Q1003">
        <v>1</v>
      </c>
      <c r="W1003">
        <v>0</v>
      </c>
      <c r="X1003">
        <v>1069510174</v>
      </c>
      <c r="Y1003">
        <v>12.5235</v>
      </c>
      <c r="AA1003">
        <v>0</v>
      </c>
      <c r="AB1003">
        <v>0</v>
      </c>
      <c r="AC1003">
        <v>0</v>
      </c>
      <c r="AD1003">
        <v>63.11</v>
      </c>
      <c r="AE1003">
        <v>0</v>
      </c>
      <c r="AF1003">
        <v>0</v>
      </c>
      <c r="AG1003">
        <v>0</v>
      </c>
      <c r="AH1003">
        <v>9.6199999999999992</v>
      </c>
      <c r="AI1003">
        <v>1</v>
      </c>
      <c r="AJ1003">
        <v>1</v>
      </c>
      <c r="AK1003">
        <v>1</v>
      </c>
      <c r="AL1003">
        <v>6.56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6</v>
      </c>
      <c r="AT1003">
        <v>10.89</v>
      </c>
      <c r="AU1003" t="s">
        <v>39</v>
      </c>
      <c r="AV1003">
        <v>1</v>
      </c>
      <c r="AW1003">
        <v>2</v>
      </c>
      <c r="AX1003">
        <v>16698606</v>
      </c>
      <c r="AY1003">
        <v>1</v>
      </c>
      <c r="AZ1003">
        <v>0</v>
      </c>
      <c r="BA1003">
        <v>987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Y1003*Source!I491</f>
        <v>1.2523500000000001</v>
      </c>
      <c r="CY1003">
        <f>AD1003</f>
        <v>63.11</v>
      </c>
      <c r="CZ1003">
        <f>AH1003</f>
        <v>9.6199999999999992</v>
      </c>
      <c r="DA1003">
        <f>AL1003</f>
        <v>6.56</v>
      </c>
      <c r="DB1003">
        <f>ROUND((ROUND(AT1003*CZ1003,2)*1.15),2)</f>
        <v>120.47</v>
      </c>
      <c r="DC1003">
        <f>ROUND((ROUND(AT1003*AG1003,2)*1.15),2)</f>
        <v>0</v>
      </c>
    </row>
    <row r="1004" spans="1:107" x14ac:dyDescent="0.2">
      <c r="A1004">
        <f>ROW(Source!A491)</f>
        <v>491</v>
      </c>
      <c r="B1004">
        <v>16697019</v>
      </c>
      <c r="C1004">
        <v>16698593</v>
      </c>
      <c r="D1004">
        <v>15430395</v>
      </c>
      <c r="E1004">
        <v>1</v>
      </c>
      <c r="F1004">
        <v>1</v>
      </c>
      <c r="G1004">
        <v>1</v>
      </c>
      <c r="H1004">
        <v>1</v>
      </c>
      <c r="I1004" t="s">
        <v>1020</v>
      </c>
      <c r="J1004" t="s">
        <v>6</v>
      </c>
      <c r="K1004" t="s">
        <v>1021</v>
      </c>
      <c r="L1004">
        <v>1191</v>
      </c>
      <c r="N1004">
        <v>1013</v>
      </c>
      <c r="O1004" t="s">
        <v>1010</v>
      </c>
      <c r="P1004" t="s">
        <v>1010</v>
      </c>
      <c r="Q1004">
        <v>1</v>
      </c>
      <c r="W1004">
        <v>0</v>
      </c>
      <c r="X1004">
        <v>-1417349443</v>
      </c>
      <c r="Y1004">
        <v>0.85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1</v>
      </c>
      <c r="AJ1004">
        <v>1</v>
      </c>
      <c r="AK1004">
        <v>6.56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6</v>
      </c>
      <c r="AT1004">
        <v>0.85</v>
      </c>
      <c r="AU1004" t="s">
        <v>6</v>
      </c>
      <c r="AV1004">
        <v>2</v>
      </c>
      <c r="AW1004">
        <v>2</v>
      </c>
      <c r="AX1004">
        <v>16698607</v>
      </c>
      <c r="AY1004">
        <v>1</v>
      </c>
      <c r="AZ1004">
        <v>2048</v>
      </c>
      <c r="BA1004">
        <v>988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Y1004*Source!I491</f>
        <v>8.5000000000000006E-2</v>
      </c>
      <c r="CY1004">
        <f>AD1004</f>
        <v>0</v>
      </c>
      <c r="CZ1004">
        <f>AH1004</f>
        <v>0</v>
      </c>
      <c r="DA1004">
        <f>AL1004</f>
        <v>1</v>
      </c>
      <c r="DB1004">
        <f>ROUND(ROUND(AT1004*CZ1004,2),2)</f>
        <v>0</v>
      </c>
      <c r="DC1004">
        <f>ROUND(ROUND(AT1004*AG1004,2),2)</f>
        <v>0</v>
      </c>
    </row>
    <row r="1005" spans="1:107" x14ac:dyDescent="0.2">
      <c r="A1005">
        <f>ROW(Source!A491)</f>
        <v>491</v>
      </c>
      <c r="B1005">
        <v>16697019</v>
      </c>
      <c r="C1005">
        <v>16698593</v>
      </c>
      <c r="D1005">
        <v>15247974</v>
      </c>
      <c r="E1005">
        <v>1</v>
      </c>
      <c r="F1005">
        <v>1</v>
      </c>
      <c r="G1005">
        <v>1</v>
      </c>
      <c r="H1005">
        <v>2</v>
      </c>
      <c r="I1005" t="s">
        <v>1022</v>
      </c>
      <c r="J1005" t="s">
        <v>1023</v>
      </c>
      <c r="K1005" t="s">
        <v>1024</v>
      </c>
      <c r="L1005">
        <v>1368</v>
      </c>
      <c r="N1005">
        <v>1011</v>
      </c>
      <c r="O1005" t="s">
        <v>1014</v>
      </c>
      <c r="P1005" t="s">
        <v>1014</v>
      </c>
      <c r="Q1005">
        <v>1</v>
      </c>
      <c r="W1005">
        <v>0</v>
      </c>
      <c r="X1005">
        <v>1188625873</v>
      </c>
      <c r="Y1005">
        <v>0.28750000000000003</v>
      </c>
      <c r="AA1005">
        <v>0</v>
      </c>
      <c r="AB1005">
        <v>205.07</v>
      </c>
      <c r="AC1005">
        <v>13.5</v>
      </c>
      <c r="AD1005">
        <v>0</v>
      </c>
      <c r="AE1005">
        <v>0</v>
      </c>
      <c r="AF1005">
        <v>31.26</v>
      </c>
      <c r="AG1005">
        <v>13.5</v>
      </c>
      <c r="AH1005">
        <v>0</v>
      </c>
      <c r="AI1005">
        <v>1</v>
      </c>
      <c r="AJ1005">
        <v>6.56</v>
      </c>
      <c r="AK1005">
        <v>1</v>
      </c>
      <c r="AL1005">
        <v>1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6</v>
      </c>
      <c r="AT1005">
        <v>0.23</v>
      </c>
      <c r="AU1005" t="s">
        <v>38</v>
      </c>
      <c r="AV1005">
        <v>0</v>
      </c>
      <c r="AW1005">
        <v>2</v>
      </c>
      <c r="AX1005">
        <v>16698608</v>
      </c>
      <c r="AY1005">
        <v>1</v>
      </c>
      <c r="AZ1005">
        <v>0</v>
      </c>
      <c r="BA1005">
        <v>989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Y1005*Source!I491</f>
        <v>2.8750000000000005E-2</v>
      </c>
      <c r="CY1005">
        <f>AB1005</f>
        <v>205.07</v>
      </c>
      <c r="CZ1005">
        <f>AF1005</f>
        <v>31.26</v>
      </c>
      <c r="DA1005">
        <f>AJ1005</f>
        <v>6.56</v>
      </c>
      <c r="DB1005">
        <f>ROUND((ROUND(AT1005*CZ1005,2)*1.25),2)</f>
        <v>8.99</v>
      </c>
      <c r="DC1005">
        <f>ROUND((ROUND(AT1005*AG1005,2)*1.25),2)</f>
        <v>3.89</v>
      </c>
    </row>
    <row r="1006" spans="1:107" x14ac:dyDescent="0.2">
      <c r="A1006">
        <f>ROW(Source!A491)</f>
        <v>491</v>
      </c>
      <c r="B1006">
        <v>16697019</v>
      </c>
      <c r="C1006">
        <v>16698593</v>
      </c>
      <c r="D1006">
        <v>15249073</v>
      </c>
      <c r="E1006">
        <v>1</v>
      </c>
      <c r="F1006">
        <v>1</v>
      </c>
      <c r="G1006">
        <v>1</v>
      </c>
      <c r="H1006">
        <v>2</v>
      </c>
      <c r="I1006" t="s">
        <v>1033</v>
      </c>
      <c r="J1006" t="s">
        <v>1034</v>
      </c>
      <c r="K1006" t="s">
        <v>1035</v>
      </c>
      <c r="L1006">
        <v>1368</v>
      </c>
      <c r="N1006">
        <v>1011</v>
      </c>
      <c r="O1006" t="s">
        <v>1014</v>
      </c>
      <c r="P1006" t="s">
        <v>1014</v>
      </c>
      <c r="Q1006">
        <v>1</v>
      </c>
      <c r="W1006">
        <v>0</v>
      </c>
      <c r="X1006">
        <v>1372534845</v>
      </c>
      <c r="Y1006">
        <v>0.77500000000000002</v>
      </c>
      <c r="AA1006">
        <v>0</v>
      </c>
      <c r="AB1006">
        <v>431.06</v>
      </c>
      <c r="AC1006">
        <v>11.6</v>
      </c>
      <c r="AD1006">
        <v>0</v>
      </c>
      <c r="AE1006">
        <v>0</v>
      </c>
      <c r="AF1006">
        <v>65.709999999999994</v>
      </c>
      <c r="AG1006">
        <v>11.6</v>
      </c>
      <c r="AH1006">
        <v>0</v>
      </c>
      <c r="AI1006">
        <v>1</v>
      </c>
      <c r="AJ1006">
        <v>6.56</v>
      </c>
      <c r="AK1006">
        <v>1</v>
      </c>
      <c r="AL1006">
        <v>1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6</v>
      </c>
      <c r="AT1006">
        <v>0.62</v>
      </c>
      <c r="AU1006" t="s">
        <v>38</v>
      </c>
      <c r="AV1006">
        <v>0</v>
      </c>
      <c r="AW1006">
        <v>2</v>
      </c>
      <c r="AX1006">
        <v>16698609</v>
      </c>
      <c r="AY1006">
        <v>1</v>
      </c>
      <c r="AZ1006">
        <v>0</v>
      </c>
      <c r="BA1006">
        <v>990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Y1006*Source!I491</f>
        <v>7.7500000000000013E-2</v>
      </c>
      <c r="CY1006">
        <f>AB1006</f>
        <v>431.06</v>
      </c>
      <c r="CZ1006">
        <f>AF1006</f>
        <v>65.709999999999994</v>
      </c>
      <c r="DA1006">
        <f>AJ1006</f>
        <v>6.56</v>
      </c>
      <c r="DB1006">
        <f>ROUND((ROUND(AT1006*CZ1006,2)*1.25),2)</f>
        <v>50.93</v>
      </c>
      <c r="DC1006">
        <f>ROUND((ROUND(AT1006*AG1006,2)*1.25),2)</f>
        <v>8.99</v>
      </c>
    </row>
    <row r="1007" spans="1:107" x14ac:dyDescent="0.2">
      <c r="A1007">
        <f>ROW(Source!A491)</f>
        <v>491</v>
      </c>
      <c r="B1007">
        <v>16697019</v>
      </c>
      <c r="C1007">
        <v>16698593</v>
      </c>
      <c r="D1007">
        <v>15167955</v>
      </c>
      <c r="E1007">
        <v>1</v>
      </c>
      <c r="F1007">
        <v>1</v>
      </c>
      <c r="G1007">
        <v>1</v>
      </c>
      <c r="H1007">
        <v>3</v>
      </c>
      <c r="I1007" t="s">
        <v>1090</v>
      </c>
      <c r="J1007" t="s">
        <v>1091</v>
      </c>
      <c r="K1007" t="s">
        <v>1092</v>
      </c>
      <c r="L1007">
        <v>1348</v>
      </c>
      <c r="N1007">
        <v>1009</v>
      </c>
      <c r="O1007" t="s">
        <v>26</v>
      </c>
      <c r="P1007" t="s">
        <v>26</v>
      </c>
      <c r="Q1007">
        <v>1000</v>
      </c>
      <c r="W1007">
        <v>0</v>
      </c>
      <c r="X1007">
        <v>-1699345571</v>
      </c>
      <c r="Y1007">
        <v>6.9999999999999999E-4</v>
      </c>
      <c r="AA1007">
        <v>196996.8</v>
      </c>
      <c r="AB1007">
        <v>0</v>
      </c>
      <c r="AC1007">
        <v>0</v>
      </c>
      <c r="AD1007">
        <v>0</v>
      </c>
      <c r="AE1007">
        <v>30030</v>
      </c>
      <c r="AF1007">
        <v>0</v>
      </c>
      <c r="AG1007">
        <v>0</v>
      </c>
      <c r="AH1007">
        <v>0</v>
      </c>
      <c r="AI1007">
        <v>6.56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0</v>
      </c>
      <c r="AQ1007">
        <v>0</v>
      </c>
      <c r="AR1007">
        <v>0</v>
      </c>
      <c r="AS1007" t="s">
        <v>6</v>
      </c>
      <c r="AT1007">
        <v>6.9999999999999999E-4</v>
      </c>
      <c r="AU1007" t="s">
        <v>6</v>
      </c>
      <c r="AV1007">
        <v>0</v>
      </c>
      <c r="AW1007">
        <v>2</v>
      </c>
      <c r="AX1007">
        <v>16698610</v>
      </c>
      <c r="AY1007">
        <v>1</v>
      </c>
      <c r="AZ1007">
        <v>0</v>
      </c>
      <c r="BA1007">
        <v>991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Y1007*Source!I491</f>
        <v>7.0000000000000007E-5</v>
      </c>
      <c r="CY1007">
        <f t="shared" ref="CY1007:CY1014" si="171">AA1007</f>
        <v>196996.8</v>
      </c>
      <c r="CZ1007">
        <f t="shared" ref="CZ1007:CZ1014" si="172">AE1007</f>
        <v>30030</v>
      </c>
      <c r="DA1007">
        <f t="shared" ref="DA1007:DA1014" si="173">AI1007</f>
        <v>6.56</v>
      </c>
      <c r="DB1007">
        <f t="shared" ref="DB1007:DB1028" si="174">ROUND(ROUND(AT1007*CZ1007,2),2)</f>
        <v>21.02</v>
      </c>
      <c r="DC1007">
        <f t="shared" ref="DC1007:DC1028" si="175">ROUND(ROUND(AT1007*AG1007,2),2)</f>
        <v>0</v>
      </c>
    </row>
    <row r="1008" spans="1:107" x14ac:dyDescent="0.2">
      <c r="A1008">
        <f>ROW(Source!A491)</f>
        <v>491</v>
      </c>
      <c r="B1008">
        <v>16697019</v>
      </c>
      <c r="C1008">
        <v>16698593</v>
      </c>
      <c r="D1008">
        <v>15167963</v>
      </c>
      <c r="E1008">
        <v>1</v>
      </c>
      <c r="F1008">
        <v>1</v>
      </c>
      <c r="G1008">
        <v>1</v>
      </c>
      <c r="H1008">
        <v>3</v>
      </c>
      <c r="I1008" t="s">
        <v>1093</v>
      </c>
      <c r="J1008" t="s">
        <v>1094</v>
      </c>
      <c r="K1008" t="s">
        <v>1095</v>
      </c>
      <c r="L1008">
        <v>1346</v>
      </c>
      <c r="N1008">
        <v>1009</v>
      </c>
      <c r="O1008" t="s">
        <v>279</v>
      </c>
      <c r="P1008" t="s">
        <v>279</v>
      </c>
      <c r="Q1008">
        <v>1</v>
      </c>
      <c r="W1008">
        <v>0</v>
      </c>
      <c r="X1008">
        <v>-490687590</v>
      </c>
      <c r="Y1008">
        <v>0.6</v>
      </c>
      <c r="AA1008">
        <v>244.62</v>
      </c>
      <c r="AB1008">
        <v>0</v>
      </c>
      <c r="AC1008">
        <v>0</v>
      </c>
      <c r="AD1008">
        <v>0</v>
      </c>
      <c r="AE1008">
        <v>37.29</v>
      </c>
      <c r="AF1008">
        <v>0</v>
      </c>
      <c r="AG1008">
        <v>0</v>
      </c>
      <c r="AH1008">
        <v>0</v>
      </c>
      <c r="AI1008">
        <v>6.56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6</v>
      </c>
      <c r="AT1008">
        <v>0.6</v>
      </c>
      <c r="AU1008" t="s">
        <v>6</v>
      </c>
      <c r="AV1008">
        <v>0</v>
      </c>
      <c r="AW1008">
        <v>2</v>
      </c>
      <c r="AX1008">
        <v>16698611</v>
      </c>
      <c r="AY1008">
        <v>1</v>
      </c>
      <c r="AZ1008">
        <v>0</v>
      </c>
      <c r="BA1008">
        <v>992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Y1008*Source!I491</f>
        <v>0.06</v>
      </c>
      <c r="CY1008">
        <f t="shared" si="171"/>
        <v>244.62</v>
      </c>
      <c r="CZ1008">
        <f t="shared" si="172"/>
        <v>37.29</v>
      </c>
      <c r="DA1008">
        <f t="shared" si="173"/>
        <v>6.56</v>
      </c>
      <c r="DB1008">
        <f t="shared" si="174"/>
        <v>22.37</v>
      </c>
      <c r="DC1008">
        <f t="shared" si="175"/>
        <v>0</v>
      </c>
    </row>
    <row r="1009" spans="1:107" x14ac:dyDescent="0.2">
      <c r="A1009">
        <f>ROW(Source!A491)</f>
        <v>491</v>
      </c>
      <c r="B1009">
        <v>16697019</v>
      </c>
      <c r="C1009">
        <v>16698593</v>
      </c>
      <c r="D1009">
        <v>15168763</v>
      </c>
      <c r="E1009">
        <v>1</v>
      </c>
      <c r="F1009">
        <v>1</v>
      </c>
      <c r="G1009">
        <v>1</v>
      </c>
      <c r="H1009">
        <v>3</v>
      </c>
      <c r="I1009" t="s">
        <v>1096</v>
      </c>
      <c r="J1009" t="s">
        <v>1097</v>
      </c>
      <c r="K1009" t="s">
        <v>1098</v>
      </c>
      <c r="L1009">
        <v>1348</v>
      </c>
      <c r="N1009">
        <v>1009</v>
      </c>
      <c r="O1009" t="s">
        <v>26</v>
      </c>
      <c r="P1009" t="s">
        <v>26</v>
      </c>
      <c r="Q1009">
        <v>1000</v>
      </c>
      <c r="W1009">
        <v>0</v>
      </c>
      <c r="X1009">
        <v>-1068056325</v>
      </c>
      <c r="Y1009">
        <v>3.0000000000000001E-5</v>
      </c>
      <c r="AA1009">
        <v>67974.720000000001</v>
      </c>
      <c r="AB1009">
        <v>0</v>
      </c>
      <c r="AC1009">
        <v>0</v>
      </c>
      <c r="AD1009">
        <v>0</v>
      </c>
      <c r="AE1009">
        <v>10362</v>
      </c>
      <c r="AF1009">
        <v>0</v>
      </c>
      <c r="AG1009">
        <v>0</v>
      </c>
      <c r="AH1009">
        <v>0</v>
      </c>
      <c r="AI1009">
        <v>6.56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6</v>
      </c>
      <c r="AT1009">
        <v>3.0000000000000001E-5</v>
      </c>
      <c r="AU1009" t="s">
        <v>6</v>
      </c>
      <c r="AV1009">
        <v>0</v>
      </c>
      <c r="AW1009">
        <v>2</v>
      </c>
      <c r="AX1009">
        <v>16698612</v>
      </c>
      <c r="AY1009">
        <v>1</v>
      </c>
      <c r="AZ1009">
        <v>0</v>
      </c>
      <c r="BA1009">
        <v>993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Y1009*Source!I491</f>
        <v>3.0000000000000001E-6</v>
      </c>
      <c r="CY1009">
        <f t="shared" si="171"/>
        <v>67974.720000000001</v>
      </c>
      <c r="CZ1009">
        <f t="shared" si="172"/>
        <v>10362</v>
      </c>
      <c r="DA1009">
        <f t="shared" si="173"/>
        <v>6.56</v>
      </c>
      <c r="DB1009">
        <f t="shared" si="174"/>
        <v>0.31</v>
      </c>
      <c r="DC1009">
        <f t="shared" si="175"/>
        <v>0</v>
      </c>
    </row>
    <row r="1010" spans="1:107" x14ac:dyDescent="0.2">
      <c r="A1010">
        <f>ROW(Source!A491)</f>
        <v>491</v>
      </c>
      <c r="B1010">
        <v>16697019</v>
      </c>
      <c r="C1010">
        <v>16698593</v>
      </c>
      <c r="D1010">
        <v>15169922</v>
      </c>
      <c r="E1010">
        <v>1</v>
      </c>
      <c r="F1010">
        <v>1</v>
      </c>
      <c r="G1010">
        <v>1</v>
      </c>
      <c r="H1010">
        <v>3</v>
      </c>
      <c r="I1010" t="s">
        <v>1099</v>
      </c>
      <c r="J1010" t="s">
        <v>1100</v>
      </c>
      <c r="K1010" t="s">
        <v>1101</v>
      </c>
      <c r="L1010">
        <v>1348</v>
      </c>
      <c r="N1010">
        <v>1009</v>
      </c>
      <c r="O1010" t="s">
        <v>26</v>
      </c>
      <c r="P1010" t="s">
        <v>26</v>
      </c>
      <c r="Q1010">
        <v>1000</v>
      </c>
      <c r="W1010">
        <v>0</v>
      </c>
      <c r="X1010">
        <v>774209331</v>
      </c>
      <c r="Y1010">
        <v>1E-4</v>
      </c>
      <c r="AA1010">
        <v>99252.800000000003</v>
      </c>
      <c r="AB1010">
        <v>0</v>
      </c>
      <c r="AC1010">
        <v>0</v>
      </c>
      <c r="AD1010">
        <v>0</v>
      </c>
      <c r="AE1010">
        <v>15130</v>
      </c>
      <c r="AF1010">
        <v>0</v>
      </c>
      <c r="AG1010">
        <v>0</v>
      </c>
      <c r="AH1010">
        <v>0</v>
      </c>
      <c r="AI1010">
        <v>6.56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6</v>
      </c>
      <c r="AT1010">
        <v>1E-4</v>
      </c>
      <c r="AU1010" t="s">
        <v>6</v>
      </c>
      <c r="AV1010">
        <v>0</v>
      </c>
      <c r="AW1010">
        <v>2</v>
      </c>
      <c r="AX1010">
        <v>16698613</v>
      </c>
      <c r="AY1010">
        <v>1</v>
      </c>
      <c r="AZ1010">
        <v>0</v>
      </c>
      <c r="BA1010">
        <v>994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Y1010*Source!I491</f>
        <v>1.0000000000000001E-5</v>
      </c>
      <c r="CY1010">
        <f t="shared" si="171"/>
        <v>99252.800000000003</v>
      </c>
      <c r="CZ1010">
        <f t="shared" si="172"/>
        <v>15130</v>
      </c>
      <c r="DA1010">
        <f t="shared" si="173"/>
        <v>6.56</v>
      </c>
      <c r="DB1010">
        <f t="shared" si="174"/>
        <v>1.51</v>
      </c>
      <c r="DC1010">
        <f t="shared" si="175"/>
        <v>0</v>
      </c>
    </row>
    <row r="1011" spans="1:107" x14ac:dyDescent="0.2">
      <c r="A1011">
        <f>ROW(Source!A491)</f>
        <v>491</v>
      </c>
      <c r="B1011">
        <v>16697019</v>
      </c>
      <c r="C1011">
        <v>16698593</v>
      </c>
      <c r="D1011">
        <v>15172117</v>
      </c>
      <c r="E1011">
        <v>1</v>
      </c>
      <c r="F1011">
        <v>1</v>
      </c>
      <c r="G1011">
        <v>1</v>
      </c>
      <c r="H1011">
        <v>3</v>
      </c>
      <c r="I1011" t="s">
        <v>1102</v>
      </c>
      <c r="J1011" t="s">
        <v>1103</v>
      </c>
      <c r="K1011" t="s">
        <v>1104</v>
      </c>
      <c r="L1011">
        <v>1348</v>
      </c>
      <c r="N1011">
        <v>1009</v>
      </c>
      <c r="O1011" t="s">
        <v>26</v>
      </c>
      <c r="P1011" t="s">
        <v>26</v>
      </c>
      <c r="Q1011">
        <v>1000</v>
      </c>
      <c r="W1011">
        <v>0</v>
      </c>
      <c r="X1011">
        <v>1529337430</v>
      </c>
      <c r="Y1011">
        <v>2E-3</v>
      </c>
      <c r="AA1011">
        <v>12044.16</v>
      </c>
      <c r="AB1011">
        <v>0</v>
      </c>
      <c r="AC1011">
        <v>0</v>
      </c>
      <c r="AD1011">
        <v>0</v>
      </c>
      <c r="AE1011">
        <v>1836</v>
      </c>
      <c r="AF1011">
        <v>0</v>
      </c>
      <c r="AG1011">
        <v>0</v>
      </c>
      <c r="AH1011">
        <v>0</v>
      </c>
      <c r="AI1011">
        <v>6.56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6</v>
      </c>
      <c r="AT1011">
        <v>2E-3</v>
      </c>
      <c r="AU1011" t="s">
        <v>6</v>
      </c>
      <c r="AV1011">
        <v>0</v>
      </c>
      <c r="AW1011">
        <v>2</v>
      </c>
      <c r="AX1011">
        <v>16698614</v>
      </c>
      <c r="AY1011">
        <v>1</v>
      </c>
      <c r="AZ1011">
        <v>0</v>
      </c>
      <c r="BA1011">
        <v>995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Y1011*Source!I491</f>
        <v>2.0000000000000001E-4</v>
      </c>
      <c r="CY1011">
        <f t="shared" si="171"/>
        <v>12044.16</v>
      </c>
      <c r="CZ1011">
        <f t="shared" si="172"/>
        <v>1836</v>
      </c>
      <c r="DA1011">
        <f t="shared" si="173"/>
        <v>6.56</v>
      </c>
      <c r="DB1011">
        <f t="shared" si="174"/>
        <v>3.67</v>
      </c>
      <c r="DC1011">
        <f t="shared" si="175"/>
        <v>0</v>
      </c>
    </row>
    <row r="1012" spans="1:107" x14ac:dyDescent="0.2">
      <c r="A1012">
        <f>ROW(Source!A491)</f>
        <v>491</v>
      </c>
      <c r="B1012">
        <v>16697019</v>
      </c>
      <c r="C1012">
        <v>16698593</v>
      </c>
      <c r="D1012">
        <v>15203740</v>
      </c>
      <c r="E1012">
        <v>1</v>
      </c>
      <c r="F1012">
        <v>1</v>
      </c>
      <c r="G1012">
        <v>1</v>
      </c>
      <c r="H1012">
        <v>3</v>
      </c>
      <c r="I1012" t="s">
        <v>1105</v>
      </c>
      <c r="J1012" t="s">
        <v>1106</v>
      </c>
      <c r="K1012" t="s">
        <v>1107</v>
      </c>
      <c r="L1012">
        <v>1348</v>
      </c>
      <c r="N1012">
        <v>1009</v>
      </c>
      <c r="O1012" t="s">
        <v>26</v>
      </c>
      <c r="P1012" t="s">
        <v>26</v>
      </c>
      <c r="Q1012">
        <v>1000</v>
      </c>
      <c r="W1012">
        <v>0</v>
      </c>
      <c r="X1012">
        <v>570223526</v>
      </c>
      <c r="Y1012">
        <v>1.4E-3</v>
      </c>
      <c r="AA1012">
        <v>99180.64</v>
      </c>
      <c r="AB1012">
        <v>0</v>
      </c>
      <c r="AC1012">
        <v>0</v>
      </c>
      <c r="AD1012">
        <v>0</v>
      </c>
      <c r="AE1012">
        <v>15119</v>
      </c>
      <c r="AF1012">
        <v>0</v>
      </c>
      <c r="AG1012">
        <v>0</v>
      </c>
      <c r="AH1012">
        <v>0</v>
      </c>
      <c r="AI1012">
        <v>6.56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0</v>
      </c>
      <c r="AQ1012">
        <v>0</v>
      </c>
      <c r="AR1012">
        <v>0</v>
      </c>
      <c r="AS1012" t="s">
        <v>6</v>
      </c>
      <c r="AT1012">
        <v>1.4E-3</v>
      </c>
      <c r="AU1012" t="s">
        <v>6</v>
      </c>
      <c r="AV1012">
        <v>0</v>
      </c>
      <c r="AW1012">
        <v>2</v>
      </c>
      <c r="AX1012">
        <v>16698615</v>
      </c>
      <c r="AY1012">
        <v>1</v>
      </c>
      <c r="AZ1012">
        <v>0</v>
      </c>
      <c r="BA1012">
        <v>996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Y1012*Source!I491</f>
        <v>1.4000000000000001E-4</v>
      </c>
      <c r="CY1012">
        <f t="shared" si="171"/>
        <v>99180.64</v>
      </c>
      <c r="CZ1012">
        <f t="shared" si="172"/>
        <v>15119</v>
      </c>
      <c r="DA1012">
        <f t="shared" si="173"/>
        <v>6.56</v>
      </c>
      <c r="DB1012">
        <f t="shared" si="174"/>
        <v>21.17</v>
      </c>
      <c r="DC1012">
        <f t="shared" si="175"/>
        <v>0</v>
      </c>
    </row>
    <row r="1013" spans="1:107" x14ac:dyDescent="0.2">
      <c r="A1013">
        <f>ROW(Source!A491)</f>
        <v>491</v>
      </c>
      <c r="B1013">
        <v>16697019</v>
      </c>
      <c r="C1013">
        <v>16698593</v>
      </c>
      <c r="D1013">
        <v>15204468</v>
      </c>
      <c r="E1013">
        <v>1</v>
      </c>
      <c r="F1013">
        <v>1</v>
      </c>
      <c r="G1013">
        <v>1</v>
      </c>
      <c r="H1013">
        <v>3</v>
      </c>
      <c r="I1013" t="s">
        <v>1108</v>
      </c>
      <c r="J1013" t="s">
        <v>1109</v>
      </c>
      <c r="K1013" t="s">
        <v>1110</v>
      </c>
      <c r="L1013">
        <v>1348</v>
      </c>
      <c r="N1013">
        <v>1009</v>
      </c>
      <c r="O1013" t="s">
        <v>26</v>
      </c>
      <c r="P1013" t="s">
        <v>26</v>
      </c>
      <c r="Q1013">
        <v>1000</v>
      </c>
      <c r="W1013">
        <v>0</v>
      </c>
      <c r="X1013">
        <v>-909021926</v>
      </c>
      <c r="Y1013">
        <v>6.9999999999999999E-4</v>
      </c>
      <c r="AA1013">
        <v>111192</v>
      </c>
      <c r="AB1013">
        <v>0</v>
      </c>
      <c r="AC1013">
        <v>0</v>
      </c>
      <c r="AD1013">
        <v>0</v>
      </c>
      <c r="AE1013">
        <v>16950</v>
      </c>
      <c r="AF1013">
        <v>0</v>
      </c>
      <c r="AG1013">
        <v>0</v>
      </c>
      <c r="AH1013">
        <v>0</v>
      </c>
      <c r="AI1013">
        <v>6.56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0</v>
      </c>
      <c r="AQ1013">
        <v>0</v>
      </c>
      <c r="AR1013">
        <v>0</v>
      </c>
      <c r="AS1013" t="s">
        <v>6</v>
      </c>
      <c r="AT1013">
        <v>6.9999999999999999E-4</v>
      </c>
      <c r="AU1013" t="s">
        <v>6</v>
      </c>
      <c r="AV1013">
        <v>0</v>
      </c>
      <c r="AW1013">
        <v>2</v>
      </c>
      <c r="AX1013">
        <v>16698616</v>
      </c>
      <c r="AY1013">
        <v>1</v>
      </c>
      <c r="AZ1013">
        <v>0</v>
      </c>
      <c r="BA1013">
        <v>997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Y1013*Source!I491</f>
        <v>7.0000000000000007E-5</v>
      </c>
      <c r="CY1013">
        <f t="shared" si="171"/>
        <v>111192</v>
      </c>
      <c r="CZ1013">
        <f t="shared" si="172"/>
        <v>16950</v>
      </c>
      <c r="DA1013">
        <f t="shared" si="173"/>
        <v>6.56</v>
      </c>
      <c r="DB1013">
        <f t="shared" si="174"/>
        <v>11.87</v>
      </c>
      <c r="DC1013">
        <f t="shared" si="175"/>
        <v>0</v>
      </c>
    </row>
    <row r="1014" spans="1:107" x14ac:dyDescent="0.2">
      <c r="A1014">
        <f>ROW(Source!A491)</f>
        <v>491</v>
      </c>
      <c r="B1014">
        <v>16697019</v>
      </c>
      <c r="C1014">
        <v>16698593</v>
      </c>
      <c r="D1014">
        <v>15211763</v>
      </c>
      <c r="E1014">
        <v>1</v>
      </c>
      <c r="F1014">
        <v>1</v>
      </c>
      <c r="G1014">
        <v>1</v>
      </c>
      <c r="H1014">
        <v>3</v>
      </c>
      <c r="I1014" t="s">
        <v>794</v>
      </c>
      <c r="J1014" t="s">
        <v>796</v>
      </c>
      <c r="K1014" t="s">
        <v>795</v>
      </c>
      <c r="L1014">
        <v>1035</v>
      </c>
      <c r="N1014">
        <v>1013</v>
      </c>
      <c r="O1014" t="s">
        <v>464</v>
      </c>
      <c r="P1014" t="s">
        <v>464</v>
      </c>
      <c r="Q1014">
        <v>1</v>
      </c>
      <c r="W1014">
        <v>0</v>
      </c>
      <c r="X1014">
        <v>-1698041471</v>
      </c>
      <c r="Y1014">
        <v>10</v>
      </c>
      <c r="AA1014">
        <v>2240.2399999999998</v>
      </c>
      <c r="AB1014">
        <v>0</v>
      </c>
      <c r="AC1014">
        <v>0</v>
      </c>
      <c r="AD1014">
        <v>0</v>
      </c>
      <c r="AE1014">
        <v>341.5</v>
      </c>
      <c r="AF1014">
        <v>0</v>
      </c>
      <c r="AG1014">
        <v>0</v>
      </c>
      <c r="AH1014">
        <v>0</v>
      </c>
      <c r="AI1014">
        <v>6.56</v>
      </c>
      <c r="AJ1014">
        <v>1</v>
      </c>
      <c r="AK1014">
        <v>1</v>
      </c>
      <c r="AL1014">
        <v>1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 t="s">
        <v>6</v>
      </c>
      <c r="AT1014">
        <v>10</v>
      </c>
      <c r="AU1014" t="s">
        <v>6</v>
      </c>
      <c r="AV1014">
        <v>0</v>
      </c>
      <c r="AW1014">
        <v>1</v>
      </c>
      <c r="AX1014">
        <v>-1</v>
      </c>
      <c r="AY1014">
        <v>0</v>
      </c>
      <c r="AZ1014">
        <v>0</v>
      </c>
      <c r="BA1014" t="s">
        <v>6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Y1014*Source!I491</f>
        <v>1</v>
      </c>
      <c r="CY1014">
        <f t="shared" si="171"/>
        <v>2240.2399999999998</v>
      </c>
      <c r="CZ1014">
        <f t="shared" si="172"/>
        <v>341.5</v>
      </c>
      <c r="DA1014">
        <f t="shared" si="173"/>
        <v>6.56</v>
      </c>
      <c r="DB1014">
        <f t="shared" si="174"/>
        <v>3415</v>
      </c>
      <c r="DC1014">
        <f t="shared" si="175"/>
        <v>0</v>
      </c>
    </row>
    <row r="1015" spans="1:107" x14ac:dyDescent="0.2">
      <c r="A1015">
        <f>ROW(Source!A494)</f>
        <v>494</v>
      </c>
      <c r="B1015">
        <v>16697018</v>
      </c>
      <c r="C1015">
        <v>16698619</v>
      </c>
      <c r="D1015">
        <v>15446300</v>
      </c>
      <c r="E1015">
        <v>1</v>
      </c>
      <c r="F1015">
        <v>1</v>
      </c>
      <c r="G1015">
        <v>1</v>
      </c>
      <c r="H1015">
        <v>1</v>
      </c>
      <c r="I1015" t="s">
        <v>1031</v>
      </c>
      <c r="J1015" t="s">
        <v>6</v>
      </c>
      <c r="K1015" t="s">
        <v>1032</v>
      </c>
      <c r="L1015">
        <v>1191</v>
      </c>
      <c r="N1015">
        <v>1013</v>
      </c>
      <c r="O1015" t="s">
        <v>1010</v>
      </c>
      <c r="P1015" t="s">
        <v>1010</v>
      </c>
      <c r="Q1015">
        <v>1</v>
      </c>
      <c r="W1015">
        <v>0</v>
      </c>
      <c r="X1015">
        <v>912892513</v>
      </c>
      <c r="Y1015">
        <v>0.96</v>
      </c>
      <c r="AA1015">
        <v>0</v>
      </c>
      <c r="AB1015">
        <v>0</v>
      </c>
      <c r="AC1015">
        <v>0</v>
      </c>
      <c r="AD1015">
        <v>9.92</v>
      </c>
      <c r="AE1015">
        <v>0</v>
      </c>
      <c r="AF1015">
        <v>0</v>
      </c>
      <c r="AG1015">
        <v>0</v>
      </c>
      <c r="AH1015">
        <v>9.92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 t="s">
        <v>6</v>
      </c>
      <c r="AT1015">
        <v>0.96</v>
      </c>
      <c r="AU1015" t="s">
        <v>6</v>
      </c>
      <c r="AV1015">
        <v>1</v>
      </c>
      <c r="AW1015">
        <v>2</v>
      </c>
      <c r="AX1015">
        <v>16698627</v>
      </c>
      <c r="AY1015">
        <v>1</v>
      </c>
      <c r="AZ1015">
        <v>0</v>
      </c>
      <c r="BA1015">
        <v>999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Y1015*Source!I494</f>
        <v>0.96</v>
      </c>
      <c r="CY1015">
        <f>AD1015</f>
        <v>9.92</v>
      </c>
      <c r="CZ1015">
        <f>AH1015</f>
        <v>9.92</v>
      </c>
      <c r="DA1015">
        <f>AL1015</f>
        <v>1</v>
      </c>
      <c r="DB1015">
        <f t="shared" si="174"/>
        <v>9.52</v>
      </c>
      <c r="DC1015">
        <f t="shared" si="175"/>
        <v>0</v>
      </c>
    </row>
    <row r="1016" spans="1:107" x14ac:dyDescent="0.2">
      <c r="A1016">
        <f>ROW(Source!A494)</f>
        <v>494</v>
      </c>
      <c r="B1016">
        <v>16697018</v>
      </c>
      <c r="C1016">
        <v>16698619</v>
      </c>
      <c r="D1016">
        <v>15430395</v>
      </c>
      <c r="E1016">
        <v>1</v>
      </c>
      <c r="F1016">
        <v>1</v>
      </c>
      <c r="G1016">
        <v>1</v>
      </c>
      <c r="H1016">
        <v>1</v>
      </c>
      <c r="I1016" t="s">
        <v>1020</v>
      </c>
      <c r="J1016" t="s">
        <v>6</v>
      </c>
      <c r="K1016" t="s">
        <v>1021</v>
      </c>
      <c r="L1016">
        <v>1191</v>
      </c>
      <c r="N1016">
        <v>1013</v>
      </c>
      <c r="O1016" t="s">
        <v>1010</v>
      </c>
      <c r="P1016" t="s">
        <v>1010</v>
      </c>
      <c r="Q1016">
        <v>1</v>
      </c>
      <c r="W1016">
        <v>0</v>
      </c>
      <c r="X1016">
        <v>-1417349443</v>
      </c>
      <c r="Y1016">
        <v>0.02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0</v>
      </c>
      <c r="AQ1016">
        <v>0</v>
      </c>
      <c r="AR1016">
        <v>0</v>
      </c>
      <c r="AS1016" t="s">
        <v>6</v>
      </c>
      <c r="AT1016">
        <v>0.02</v>
      </c>
      <c r="AU1016" t="s">
        <v>6</v>
      </c>
      <c r="AV1016">
        <v>2</v>
      </c>
      <c r="AW1016">
        <v>2</v>
      </c>
      <c r="AX1016">
        <v>16698628</v>
      </c>
      <c r="AY1016">
        <v>1</v>
      </c>
      <c r="AZ1016">
        <v>0</v>
      </c>
      <c r="BA1016">
        <v>1000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Y1016*Source!I494</f>
        <v>0.02</v>
      </c>
      <c r="CY1016">
        <f>AD1016</f>
        <v>0</v>
      </c>
      <c r="CZ1016">
        <f>AH1016</f>
        <v>0</v>
      </c>
      <c r="DA1016">
        <f>AL1016</f>
        <v>1</v>
      </c>
      <c r="DB1016">
        <f t="shared" si="174"/>
        <v>0</v>
      </c>
      <c r="DC1016">
        <f t="shared" si="175"/>
        <v>0</v>
      </c>
    </row>
    <row r="1017" spans="1:107" x14ac:dyDescent="0.2">
      <c r="A1017">
        <f>ROW(Source!A494)</f>
        <v>494</v>
      </c>
      <c r="B1017">
        <v>16697018</v>
      </c>
      <c r="C1017">
        <v>16698619</v>
      </c>
      <c r="D1017">
        <v>15247680</v>
      </c>
      <c r="E1017">
        <v>1</v>
      </c>
      <c r="F1017">
        <v>1</v>
      </c>
      <c r="G1017">
        <v>1</v>
      </c>
      <c r="H1017">
        <v>2</v>
      </c>
      <c r="I1017" t="s">
        <v>1050</v>
      </c>
      <c r="J1017" t="s">
        <v>1051</v>
      </c>
      <c r="K1017" t="s">
        <v>1052</v>
      </c>
      <c r="L1017">
        <v>1368</v>
      </c>
      <c r="N1017">
        <v>1011</v>
      </c>
      <c r="O1017" t="s">
        <v>1014</v>
      </c>
      <c r="P1017" t="s">
        <v>1014</v>
      </c>
      <c r="Q1017">
        <v>1</v>
      </c>
      <c r="W1017">
        <v>0</v>
      </c>
      <c r="X1017">
        <v>-1718674368</v>
      </c>
      <c r="Y1017">
        <v>0.01</v>
      </c>
      <c r="AA1017">
        <v>0</v>
      </c>
      <c r="AB1017">
        <v>111.99</v>
      </c>
      <c r="AC1017">
        <v>13.5</v>
      </c>
      <c r="AD1017">
        <v>0</v>
      </c>
      <c r="AE1017">
        <v>0</v>
      </c>
      <c r="AF1017">
        <v>111.99</v>
      </c>
      <c r="AG1017">
        <v>13.5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6</v>
      </c>
      <c r="AT1017">
        <v>0.01</v>
      </c>
      <c r="AU1017" t="s">
        <v>6</v>
      </c>
      <c r="AV1017">
        <v>0</v>
      </c>
      <c r="AW1017">
        <v>2</v>
      </c>
      <c r="AX1017">
        <v>16698629</v>
      </c>
      <c r="AY1017">
        <v>1</v>
      </c>
      <c r="AZ1017">
        <v>0</v>
      </c>
      <c r="BA1017">
        <v>1001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Y1017*Source!I494</f>
        <v>0.01</v>
      </c>
      <c r="CY1017">
        <f>AB1017</f>
        <v>111.99</v>
      </c>
      <c r="CZ1017">
        <f>AF1017</f>
        <v>111.99</v>
      </c>
      <c r="DA1017">
        <f>AJ1017</f>
        <v>1</v>
      </c>
      <c r="DB1017">
        <f t="shared" si="174"/>
        <v>1.1200000000000001</v>
      </c>
      <c r="DC1017">
        <f t="shared" si="175"/>
        <v>0.14000000000000001</v>
      </c>
    </row>
    <row r="1018" spans="1:107" x14ac:dyDescent="0.2">
      <c r="A1018">
        <f>ROW(Source!A494)</f>
        <v>494</v>
      </c>
      <c r="B1018">
        <v>16697018</v>
      </c>
      <c r="C1018">
        <v>16698619</v>
      </c>
      <c r="D1018">
        <v>15249073</v>
      </c>
      <c r="E1018">
        <v>1</v>
      </c>
      <c r="F1018">
        <v>1</v>
      </c>
      <c r="G1018">
        <v>1</v>
      </c>
      <c r="H1018">
        <v>2</v>
      </c>
      <c r="I1018" t="s">
        <v>1033</v>
      </c>
      <c r="J1018" t="s">
        <v>1034</v>
      </c>
      <c r="K1018" t="s">
        <v>1035</v>
      </c>
      <c r="L1018">
        <v>1368</v>
      </c>
      <c r="N1018">
        <v>1011</v>
      </c>
      <c r="O1018" t="s">
        <v>1014</v>
      </c>
      <c r="P1018" t="s">
        <v>1014</v>
      </c>
      <c r="Q1018">
        <v>1</v>
      </c>
      <c r="W1018">
        <v>0</v>
      </c>
      <c r="X1018">
        <v>1372534845</v>
      </c>
      <c r="Y1018">
        <v>0.01</v>
      </c>
      <c r="AA1018">
        <v>0</v>
      </c>
      <c r="AB1018">
        <v>65.709999999999994</v>
      </c>
      <c r="AC1018">
        <v>11.6</v>
      </c>
      <c r="AD1018">
        <v>0</v>
      </c>
      <c r="AE1018">
        <v>0</v>
      </c>
      <c r="AF1018">
        <v>65.709999999999994</v>
      </c>
      <c r="AG1018">
        <v>11.6</v>
      </c>
      <c r="AH1018">
        <v>0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6</v>
      </c>
      <c r="AT1018">
        <v>0.01</v>
      </c>
      <c r="AU1018" t="s">
        <v>6</v>
      </c>
      <c r="AV1018">
        <v>0</v>
      </c>
      <c r="AW1018">
        <v>2</v>
      </c>
      <c r="AX1018">
        <v>16698630</v>
      </c>
      <c r="AY1018">
        <v>1</v>
      </c>
      <c r="AZ1018">
        <v>0</v>
      </c>
      <c r="BA1018">
        <v>1002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Y1018*Source!I494</f>
        <v>0.01</v>
      </c>
      <c r="CY1018">
        <f>AB1018</f>
        <v>65.709999999999994</v>
      </c>
      <c r="CZ1018">
        <f>AF1018</f>
        <v>65.709999999999994</v>
      </c>
      <c r="DA1018">
        <f>AJ1018</f>
        <v>1</v>
      </c>
      <c r="DB1018">
        <f t="shared" si="174"/>
        <v>0.66</v>
      </c>
      <c r="DC1018">
        <f t="shared" si="175"/>
        <v>0.12</v>
      </c>
    </row>
    <row r="1019" spans="1:107" x14ac:dyDescent="0.2">
      <c r="A1019">
        <f>ROW(Source!A494)</f>
        <v>494</v>
      </c>
      <c r="B1019">
        <v>16697018</v>
      </c>
      <c r="C1019">
        <v>16698619</v>
      </c>
      <c r="D1019">
        <v>15170074</v>
      </c>
      <c r="E1019">
        <v>1</v>
      </c>
      <c r="F1019">
        <v>1</v>
      </c>
      <c r="G1019">
        <v>1</v>
      </c>
      <c r="H1019">
        <v>3</v>
      </c>
      <c r="I1019" t="s">
        <v>1056</v>
      </c>
      <c r="J1019" t="s">
        <v>1057</v>
      </c>
      <c r="K1019" t="s">
        <v>1058</v>
      </c>
      <c r="L1019">
        <v>1355</v>
      </c>
      <c r="N1019">
        <v>1010</v>
      </c>
      <c r="O1019" t="s">
        <v>593</v>
      </c>
      <c r="P1019" t="s">
        <v>593</v>
      </c>
      <c r="Q1019">
        <v>100</v>
      </c>
      <c r="W1019">
        <v>0</v>
      </c>
      <c r="X1019">
        <v>1794244060</v>
      </c>
      <c r="Y1019">
        <v>2.7E-2</v>
      </c>
      <c r="AA1019">
        <v>86</v>
      </c>
      <c r="AB1019">
        <v>0</v>
      </c>
      <c r="AC1019">
        <v>0</v>
      </c>
      <c r="AD1019">
        <v>0</v>
      </c>
      <c r="AE1019">
        <v>86</v>
      </c>
      <c r="AF1019">
        <v>0</v>
      </c>
      <c r="AG1019">
        <v>0</v>
      </c>
      <c r="AH1019">
        <v>0</v>
      </c>
      <c r="AI1019">
        <v>1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6</v>
      </c>
      <c r="AT1019">
        <v>2.7E-2</v>
      </c>
      <c r="AU1019" t="s">
        <v>6</v>
      </c>
      <c r="AV1019">
        <v>0</v>
      </c>
      <c r="AW1019">
        <v>2</v>
      </c>
      <c r="AX1019">
        <v>16698631</v>
      </c>
      <c r="AY1019">
        <v>1</v>
      </c>
      <c r="AZ1019">
        <v>0</v>
      </c>
      <c r="BA1019">
        <v>1003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Y1019*Source!I494</f>
        <v>2.7E-2</v>
      </c>
      <c r="CY1019">
        <f>AA1019</f>
        <v>86</v>
      </c>
      <c r="CZ1019">
        <f>AE1019</f>
        <v>86</v>
      </c>
      <c r="DA1019">
        <f>AI1019</f>
        <v>1</v>
      </c>
      <c r="DB1019">
        <f t="shared" si="174"/>
        <v>2.3199999999999998</v>
      </c>
      <c r="DC1019">
        <f t="shared" si="175"/>
        <v>0</v>
      </c>
    </row>
    <row r="1020" spans="1:107" x14ac:dyDescent="0.2">
      <c r="A1020">
        <f>ROW(Source!A494)</f>
        <v>494</v>
      </c>
      <c r="B1020">
        <v>16697018</v>
      </c>
      <c r="C1020">
        <v>16698619</v>
      </c>
      <c r="D1020">
        <v>15241756</v>
      </c>
      <c r="E1020">
        <v>1</v>
      </c>
      <c r="F1020">
        <v>1</v>
      </c>
      <c r="G1020">
        <v>1</v>
      </c>
      <c r="H1020">
        <v>3</v>
      </c>
      <c r="I1020" t="s">
        <v>802</v>
      </c>
      <c r="J1020" t="s">
        <v>804</v>
      </c>
      <c r="K1020" t="s">
        <v>803</v>
      </c>
      <c r="L1020">
        <v>1354</v>
      </c>
      <c r="N1020">
        <v>1010</v>
      </c>
      <c r="O1020" t="s">
        <v>440</v>
      </c>
      <c r="P1020" t="s">
        <v>440</v>
      </c>
      <c r="Q1020">
        <v>1</v>
      </c>
      <c r="W1020">
        <v>0</v>
      </c>
      <c r="X1020">
        <v>-402609630</v>
      </c>
      <c r="Y1020">
        <v>1</v>
      </c>
      <c r="AA1020">
        <v>317.27</v>
      </c>
      <c r="AB1020">
        <v>0</v>
      </c>
      <c r="AC1020">
        <v>0</v>
      </c>
      <c r="AD1020">
        <v>0</v>
      </c>
      <c r="AE1020">
        <v>317.27</v>
      </c>
      <c r="AF1020">
        <v>0</v>
      </c>
      <c r="AG1020">
        <v>0</v>
      </c>
      <c r="AH1020">
        <v>0</v>
      </c>
      <c r="AI1020">
        <v>1</v>
      </c>
      <c r="AJ1020">
        <v>1</v>
      </c>
      <c r="AK1020">
        <v>1</v>
      </c>
      <c r="AL1020">
        <v>1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 t="s">
        <v>6</v>
      </c>
      <c r="AT1020">
        <v>1</v>
      </c>
      <c r="AU1020" t="s">
        <v>6</v>
      </c>
      <c r="AV1020">
        <v>0</v>
      </c>
      <c r="AW1020">
        <v>1</v>
      </c>
      <c r="AX1020">
        <v>-1</v>
      </c>
      <c r="AY1020">
        <v>0</v>
      </c>
      <c r="AZ1020">
        <v>0</v>
      </c>
      <c r="BA1020" t="s">
        <v>6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Y1020*Source!I494</f>
        <v>1</v>
      </c>
      <c r="CY1020">
        <f>AA1020</f>
        <v>317.27</v>
      </c>
      <c r="CZ1020">
        <f>AE1020</f>
        <v>317.27</v>
      </c>
      <c r="DA1020">
        <f>AI1020</f>
        <v>1</v>
      </c>
      <c r="DB1020">
        <f t="shared" si="174"/>
        <v>317.27</v>
      </c>
      <c r="DC1020">
        <f t="shared" si="175"/>
        <v>0</v>
      </c>
    </row>
    <row r="1021" spans="1:107" x14ac:dyDescent="0.2">
      <c r="A1021">
        <f>ROW(Source!A494)</f>
        <v>494</v>
      </c>
      <c r="B1021">
        <v>16697018</v>
      </c>
      <c r="C1021">
        <v>16698619</v>
      </c>
      <c r="D1021">
        <v>15164559</v>
      </c>
      <c r="E1021">
        <v>17</v>
      </c>
      <c r="F1021">
        <v>1</v>
      </c>
      <c r="G1021">
        <v>1</v>
      </c>
      <c r="H1021">
        <v>3</v>
      </c>
      <c r="I1021" t="s">
        <v>1074</v>
      </c>
      <c r="J1021" t="s">
        <v>6</v>
      </c>
      <c r="K1021" t="s">
        <v>1075</v>
      </c>
      <c r="L1021">
        <v>1374</v>
      </c>
      <c r="N1021">
        <v>1013</v>
      </c>
      <c r="O1021" t="s">
        <v>1076</v>
      </c>
      <c r="P1021" t="s">
        <v>1076</v>
      </c>
      <c r="Q1021">
        <v>1</v>
      </c>
      <c r="W1021">
        <v>0</v>
      </c>
      <c r="X1021">
        <v>-1731369543</v>
      </c>
      <c r="Y1021">
        <v>0.19</v>
      </c>
      <c r="AA1021">
        <v>1</v>
      </c>
      <c r="AB1021">
        <v>0</v>
      </c>
      <c r="AC1021">
        <v>0</v>
      </c>
      <c r="AD1021">
        <v>0</v>
      </c>
      <c r="AE1021">
        <v>1</v>
      </c>
      <c r="AF1021">
        <v>0</v>
      </c>
      <c r="AG1021">
        <v>0</v>
      </c>
      <c r="AH1021">
        <v>0</v>
      </c>
      <c r="AI1021">
        <v>1</v>
      </c>
      <c r="AJ1021">
        <v>1</v>
      </c>
      <c r="AK1021">
        <v>1</v>
      </c>
      <c r="AL1021">
        <v>1</v>
      </c>
      <c r="AN1021">
        <v>0</v>
      </c>
      <c r="AO1021">
        <v>1</v>
      </c>
      <c r="AP1021">
        <v>0</v>
      </c>
      <c r="AQ1021">
        <v>0</v>
      </c>
      <c r="AR1021">
        <v>0</v>
      </c>
      <c r="AS1021" t="s">
        <v>6</v>
      </c>
      <c r="AT1021">
        <v>0.19</v>
      </c>
      <c r="AU1021" t="s">
        <v>6</v>
      </c>
      <c r="AV1021">
        <v>0</v>
      </c>
      <c r="AW1021">
        <v>2</v>
      </c>
      <c r="AX1021">
        <v>16698632</v>
      </c>
      <c r="AY1021">
        <v>1</v>
      </c>
      <c r="AZ1021">
        <v>0</v>
      </c>
      <c r="BA1021">
        <v>1004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Y1021*Source!I494</f>
        <v>0.19</v>
      </c>
      <c r="CY1021">
        <f>AA1021</f>
        <v>1</v>
      </c>
      <c r="CZ1021">
        <f>AE1021</f>
        <v>1</v>
      </c>
      <c r="DA1021">
        <f>AI1021</f>
        <v>1</v>
      </c>
      <c r="DB1021">
        <f t="shared" si="174"/>
        <v>0.19</v>
      </c>
      <c r="DC1021">
        <f t="shared" si="175"/>
        <v>0</v>
      </c>
    </row>
    <row r="1022" spans="1:107" x14ac:dyDescent="0.2">
      <c r="A1022">
        <f>ROW(Source!A495)</f>
        <v>495</v>
      </c>
      <c r="B1022">
        <v>16697019</v>
      </c>
      <c r="C1022">
        <v>16698619</v>
      </c>
      <c r="D1022">
        <v>15446300</v>
      </c>
      <c r="E1022">
        <v>1</v>
      </c>
      <c r="F1022">
        <v>1</v>
      </c>
      <c r="G1022">
        <v>1</v>
      </c>
      <c r="H1022">
        <v>1</v>
      </c>
      <c r="I1022" t="s">
        <v>1031</v>
      </c>
      <c r="J1022" t="s">
        <v>6</v>
      </c>
      <c r="K1022" t="s">
        <v>1032</v>
      </c>
      <c r="L1022">
        <v>1191</v>
      </c>
      <c r="N1022">
        <v>1013</v>
      </c>
      <c r="O1022" t="s">
        <v>1010</v>
      </c>
      <c r="P1022" t="s">
        <v>1010</v>
      </c>
      <c r="Q1022">
        <v>1</v>
      </c>
      <c r="W1022">
        <v>0</v>
      </c>
      <c r="X1022">
        <v>912892513</v>
      </c>
      <c r="Y1022">
        <v>0.96</v>
      </c>
      <c r="AA1022">
        <v>0</v>
      </c>
      <c r="AB1022">
        <v>0</v>
      </c>
      <c r="AC1022">
        <v>0</v>
      </c>
      <c r="AD1022">
        <v>65.08</v>
      </c>
      <c r="AE1022">
        <v>0</v>
      </c>
      <c r="AF1022">
        <v>0</v>
      </c>
      <c r="AG1022">
        <v>0</v>
      </c>
      <c r="AH1022">
        <v>9.92</v>
      </c>
      <c r="AI1022">
        <v>1</v>
      </c>
      <c r="AJ1022">
        <v>1</v>
      </c>
      <c r="AK1022">
        <v>1</v>
      </c>
      <c r="AL1022">
        <v>6.56</v>
      </c>
      <c r="AN1022">
        <v>0</v>
      </c>
      <c r="AO1022">
        <v>1</v>
      </c>
      <c r="AP1022">
        <v>0</v>
      </c>
      <c r="AQ1022">
        <v>0</v>
      </c>
      <c r="AR1022">
        <v>0</v>
      </c>
      <c r="AS1022" t="s">
        <v>6</v>
      </c>
      <c r="AT1022">
        <v>0.96</v>
      </c>
      <c r="AU1022" t="s">
        <v>6</v>
      </c>
      <c r="AV1022">
        <v>1</v>
      </c>
      <c r="AW1022">
        <v>2</v>
      </c>
      <c r="AX1022">
        <v>16698627</v>
      </c>
      <c r="AY1022">
        <v>1</v>
      </c>
      <c r="AZ1022">
        <v>0</v>
      </c>
      <c r="BA1022">
        <v>1005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Y1022*Source!I495</f>
        <v>0.96</v>
      </c>
      <c r="CY1022">
        <f>AD1022</f>
        <v>65.08</v>
      </c>
      <c r="CZ1022">
        <f>AH1022</f>
        <v>9.92</v>
      </c>
      <c r="DA1022">
        <f>AL1022</f>
        <v>6.56</v>
      </c>
      <c r="DB1022">
        <f t="shared" si="174"/>
        <v>9.52</v>
      </c>
      <c r="DC1022">
        <f t="shared" si="175"/>
        <v>0</v>
      </c>
    </row>
    <row r="1023" spans="1:107" x14ac:dyDescent="0.2">
      <c r="A1023">
        <f>ROW(Source!A495)</f>
        <v>495</v>
      </c>
      <c r="B1023">
        <v>16697019</v>
      </c>
      <c r="C1023">
        <v>16698619</v>
      </c>
      <c r="D1023">
        <v>15430395</v>
      </c>
      <c r="E1023">
        <v>1</v>
      </c>
      <c r="F1023">
        <v>1</v>
      </c>
      <c r="G1023">
        <v>1</v>
      </c>
      <c r="H1023">
        <v>1</v>
      </c>
      <c r="I1023" t="s">
        <v>1020</v>
      </c>
      <c r="J1023" t="s">
        <v>6</v>
      </c>
      <c r="K1023" t="s">
        <v>1021</v>
      </c>
      <c r="L1023">
        <v>1191</v>
      </c>
      <c r="N1023">
        <v>1013</v>
      </c>
      <c r="O1023" t="s">
        <v>1010</v>
      </c>
      <c r="P1023" t="s">
        <v>1010</v>
      </c>
      <c r="Q1023">
        <v>1</v>
      </c>
      <c r="W1023">
        <v>0</v>
      </c>
      <c r="X1023">
        <v>-1417349443</v>
      </c>
      <c r="Y1023">
        <v>0.02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1</v>
      </c>
      <c r="AJ1023">
        <v>1</v>
      </c>
      <c r="AK1023">
        <v>6.56</v>
      </c>
      <c r="AL1023">
        <v>1</v>
      </c>
      <c r="AN1023">
        <v>0</v>
      </c>
      <c r="AO1023">
        <v>1</v>
      </c>
      <c r="AP1023">
        <v>0</v>
      </c>
      <c r="AQ1023">
        <v>0</v>
      </c>
      <c r="AR1023">
        <v>0</v>
      </c>
      <c r="AS1023" t="s">
        <v>6</v>
      </c>
      <c r="AT1023">
        <v>0.02</v>
      </c>
      <c r="AU1023" t="s">
        <v>6</v>
      </c>
      <c r="AV1023">
        <v>2</v>
      </c>
      <c r="AW1023">
        <v>2</v>
      </c>
      <c r="AX1023">
        <v>16698628</v>
      </c>
      <c r="AY1023">
        <v>1</v>
      </c>
      <c r="AZ1023">
        <v>0</v>
      </c>
      <c r="BA1023">
        <v>1006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Y1023*Source!I495</f>
        <v>0.02</v>
      </c>
      <c r="CY1023">
        <f>AD1023</f>
        <v>0</v>
      </c>
      <c r="CZ1023">
        <f>AH1023</f>
        <v>0</v>
      </c>
      <c r="DA1023">
        <f>AL1023</f>
        <v>1</v>
      </c>
      <c r="DB1023">
        <f t="shared" si="174"/>
        <v>0</v>
      </c>
      <c r="DC1023">
        <f t="shared" si="175"/>
        <v>0</v>
      </c>
    </row>
    <row r="1024" spans="1:107" x14ac:dyDescent="0.2">
      <c r="A1024">
        <f>ROW(Source!A495)</f>
        <v>495</v>
      </c>
      <c r="B1024">
        <v>16697019</v>
      </c>
      <c r="C1024">
        <v>16698619</v>
      </c>
      <c r="D1024">
        <v>15247680</v>
      </c>
      <c r="E1024">
        <v>1</v>
      </c>
      <c r="F1024">
        <v>1</v>
      </c>
      <c r="G1024">
        <v>1</v>
      </c>
      <c r="H1024">
        <v>2</v>
      </c>
      <c r="I1024" t="s">
        <v>1050</v>
      </c>
      <c r="J1024" t="s">
        <v>1051</v>
      </c>
      <c r="K1024" t="s">
        <v>1052</v>
      </c>
      <c r="L1024">
        <v>1368</v>
      </c>
      <c r="N1024">
        <v>1011</v>
      </c>
      <c r="O1024" t="s">
        <v>1014</v>
      </c>
      <c r="P1024" t="s">
        <v>1014</v>
      </c>
      <c r="Q1024">
        <v>1</v>
      </c>
      <c r="W1024">
        <v>0</v>
      </c>
      <c r="X1024">
        <v>-1718674368</v>
      </c>
      <c r="Y1024">
        <v>0.01</v>
      </c>
      <c r="AA1024">
        <v>0</v>
      </c>
      <c r="AB1024">
        <v>734.65</v>
      </c>
      <c r="AC1024">
        <v>13.5</v>
      </c>
      <c r="AD1024">
        <v>0</v>
      </c>
      <c r="AE1024">
        <v>0</v>
      </c>
      <c r="AF1024">
        <v>111.99</v>
      </c>
      <c r="AG1024">
        <v>13.5</v>
      </c>
      <c r="AH1024">
        <v>0</v>
      </c>
      <c r="AI1024">
        <v>1</v>
      </c>
      <c r="AJ1024">
        <v>6.56</v>
      </c>
      <c r="AK1024">
        <v>1</v>
      </c>
      <c r="AL1024">
        <v>1</v>
      </c>
      <c r="AN1024">
        <v>0</v>
      </c>
      <c r="AO1024">
        <v>1</v>
      </c>
      <c r="AP1024">
        <v>0</v>
      </c>
      <c r="AQ1024">
        <v>0</v>
      </c>
      <c r="AR1024">
        <v>0</v>
      </c>
      <c r="AS1024" t="s">
        <v>6</v>
      </c>
      <c r="AT1024">
        <v>0.01</v>
      </c>
      <c r="AU1024" t="s">
        <v>6</v>
      </c>
      <c r="AV1024">
        <v>0</v>
      </c>
      <c r="AW1024">
        <v>2</v>
      </c>
      <c r="AX1024">
        <v>16698629</v>
      </c>
      <c r="AY1024">
        <v>1</v>
      </c>
      <c r="AZ1024">
        <v>0</v>
      </c>
      <c r="BA1024">
        <v>1007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Y1024*Source!I495</f>
        <v>0.01</v>
      </c>
      <c r="CY1024">
        <f>AB1024</f>
        <v>734.65</v>
      </c>
      <c r="CZ1024">
        <f>AF1024</f>
        <v>111.99</v>
      </c>
      <c r="DA1024">
        <f>AJ1024</f>
        <v>6.56</v>
      </c>
      <c r="DB1024">
        <f t="shared" si="174"/>
        <v>1.1200000000000001</v>
      </c>
      <c r="DC1024">
        <f t="shared" si="175"/>
        <v>0.14000000000000001</v>
      </c>
    </row>
    <row r="1025" spans="1:107" x14ac:dyDescent="0.2">
      <c r="A1025">
        <f>ROW(Source!A495)</f>
        <v>495</v>
      </c>
      <c r="B1025">
        <v>16697019</v>
      </c>
      <c r="C1025">
        <v>16698619</v>
      </c>
      <c r="D1025">
        <v>15249073</v>
      </c>
      <c r="E1025">
        <v>1</v>
      </c>
      <c r="F1025">
        <v>1</v>
      </c>
      <c r="G1025">
        <v>1</v>
      </c>
      <c r="H1025">
        <v>2</v>
      </c>
      <c r="I1025" t="s">
        <v>1033</v>
      </c>
      <c r="J1025" t="s">
        <v>1034</v>
      </c>
      <c r="K1025" t="s">
        <v>1035</v>
      </c>
      <c r="L1025">
        <v>1368</v>
      </c>
      <c r="N1025">
        <v>1011</v>
      </c>
      <c r="O1025" t="s">
        <v>1014</v>
      </c>
      <c r="P1025" t="s">
        <v>1014</v>
      </c>
      <c r="Q1025">
        <v>1</v>
      </c>
      <c r="W1025">
        <v>0</v>
      </c>
      <c r="X1025">
        <v>1372534845</v>
      </c>
      <c r="Y1025">
        <v>0.01</v>
      </c>
      <c r="AA1025">
        <v>0</v>
      </c>
      <c r="AB1025">
        <v>431.06</v>
      </c>
      <c r="AC1025">
        <v>11.6</v>
      </c>
      <c r="AD1025">
        <v>0</v>
      </c>
      <c r="AE1025">
        <v>0</v>
      </c>
      <c r="AF1025">
        <v>65.709999999999994</v>
      </c>
      <c r="AG1025">
        <v>11.6</v>
      </c>
      <c r="AH1025">
        <v>0</v>
      </c>
      <c r="AI1025">
        <v>1</v>
      </c>
      <c r="AJ1025">
        <v>6.56</v>
      </c>
      <c r="AK1025">
        <v>1</v>
      </c>
      <c r="AL1025">
        <v>1</v>
      </c>
      <c r="AN1025">
        <v>0</v>
      </c>
      <c r="AO1025">
        <v>1</v>
      </c>
      <c r="AP1025">
        <v>0</v>
      </c>
      <c r="AQ1025">
        <v>0</v>
      </c>
      <c r="AR1025">
        <v>0</v>
      </c>
      <c r="AS1025" t="s">
        <v>6</v>
      </c>
      <c r="AT1025">
        <v>0.01</v>
      </c>
      <c r="AU1025" t="s">
        <v>6</v>
      </c>
      <c r="AV1025">
        <v>0</v>
      </c>
      <c r="AW1025">
        <v>2</v>
      </c>
      <c r="AX1025">
        <v>16698630</v>
      </c>
      <c r="AY1025">
        <v>1</v>
      </c>
      <c r="AZ1025">
        <v>0</v>
      </c>
      <c r="BA1025">
        <v>1008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Y1025*Source!I495</f>
        <v>0.01</v>
      </c>
      <c r="CY1025">
        <f>AB1025</f>
        <v>431.06</v>
      </c>
      <c r="CZ1025">
        <f>AF1025</f>
        <v>65.709999999999994</v>
      </c>
      <c r="DA1025">
        <f>AJ1025</f>
        <v>6.56</v>
      </c>
      <c r="DB1025">
        <f t="shared" si="174"/>
        <v>0.66</v>
      </c>
      <c r="DC1025">
        <f t="shared" si="175"/>
        <v>0.12</v>
      </c>
    </row>
    <row r="1026" spans="1:107" x14ac:dyDescent="0.2">
      <c r="A1026">
        <f>ROW(Source!A495)</f>
        <v>495</v>
      </c>
      <c r="B1026">
        <v>16697019</v>
      </c>
      <c r="C1026">
        <v>16698619</v>
      </c>
      <c r="D1026">
        <v>15170074</v>
      </c>
      <c r="E1026">
        <v>1</v>
      </c>
      <c r="F1026">
        <v>1</v>
      </c>
      <c r="G1026">
        <v>1</v>
      </c>
      <c r="H1026">
        <v>3</v>
      </c>
      <c r="I1026" t="s">
        <v>1056</v>
      </c>
      <c r="J1026" t="s">
        <v>1057</v>
      </c>
      <c r="K1026" t="s">
        <v>1058</v>
      </c>
      <c r="L1026">
        <v>1355</v>
      </c>
      <c r="N1026">
        <v>1010</v>
      </c>
      <c r="O1026" t="s">
        <v>593</v>
      </c>
      <c r="P1026" t="s">
        <v>593</v>
      </c>
      <c r="Q1026">
        <v>100</v>
      </c>
      <c r="W1026">
        <v>0</v>
      </c>
      <c r="X1026">
        <v>1794244060</v>
      </c>
      <c r="Y1026">
        <v>2.7E-2</v>
      </c>
      <c r="AA1026">
        <v>564.16</v>
      </c>
      <c r="AB1026">
        <v>0</v>
      </c>
      <c r="AC1026">
        <v>0</v>
      </c>
      <c r="AD1026">
        <v>0</v>
      </c>
      <c r="AE1026">
        <v>86</v>
      </c>
      <c r="AF1026">
        <v>0</v>
      </c>
      <c r="AG1026">
        <v>0</v>
      </c>
      <c r="AH1026">
        <v>0</v>
      </c>
      <c r="AI1026">
        <v>6.56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0</v>
      </c>
      <c r="AQ1026">
        <v>0</v>
      </c>
      <c r="AR1026">
        <v>0</v>
      </c>
      <c r="AS1026" t="s">
        <v>6</v>
      </c>
      <c r="AT1026">
        <v>2.7E-2</v>
      </c>
      <c r="AU1026" t="s">
        <v>6</v>
      </c>
      <c r="AV1026">
        <v>0</v>
      </c>
      <c r="AW1026">
        <v>2</v>
      </c>
      <c r="AX1026">
        <v>16698631</v>
      </c>
      <c r="AY1026">
        <v>1</v>
      </c>
      <c r="AZ1026">
        <v>0</v>
      </c>
      <c r="BA1026">
        <v>1009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Y1026*Source!I495</f>
        <v>2.7E-2</v>
      </c>
      <c r="CY1026">
        <f>AA1026</f>
        <v>564.16</v>
      </c>
      <c r="CZ1026">
        <f>AE1026</f>
        <v>86</v>
      </c>
      <c r="DA1026">
        <f>AI1026</f>
        <v>6.56</v>
      </c>
      <c r="DB1026">
        <f t="shared" si="174"/>
        <v>2.3199999999999998</v>
      </c>
      <c r="DC1026">
        <f t="shared" si="175"/>
        <v>0</v>
      </c>
    </row>
    <row r="1027" spans="1:107" x14ac:dyDescent="0.2">
      <c r="A1027">
        <f>ROW(Source!A495)</f>
        <v>495</v>
      </c>
      <c r="B1027">
        <v>16697019</v>
      </c>
      <c r="C1027">
        <v>16698619</v>
      </c>
      <c r="D1027">
        <v>15241756</v>
      </c>
      <c r="E1027">
        <v>1</v>
      </c>
      <c r="F1027">
        <v>1</v>
      </c>
      <c r="G1027">
        <v>1</v>
      </c>
      <c r="H1027">
        <v>3</v>
      </c>
      <c r="I1027" t="s">
        <v>802</v>
      </c>
      <c r="J1027" t="s">
        <v>804</v>
      </c>
      <c r="K1027" t="s">
        <v>803</v>
      </c>
      <c r="L1027">
        <v>1354</v>
      </c>
      <c r="N1027">
        <v>1010</v>
      </c>
      <c r="O1027" t="s">
        <v>440</v>
      </c>
      <c r="P1027" t="s">
        <v>440</v>
      </c>
      <c r="Q1027">
        <v>1</v>
      </c>
      <c r="W1027">
        <v>0</v>
      </c>
      <c r="X1027">
        <v>-402609630</v>
      </c>
      <c r="Y1027">
        <v>1</v>
      </c>
      <c r="AA1027">
        <v>2081.29</v>
      </c>
      <c r="AB1027">
        <v>0</v>
      </c>
      <c r="AC1027">
        <v>0</v>
      </c>
      <c r="AD1027">
        <v>0</v>
      </c>
      <c r="AE1027">
        <v>317.27</v>
      </c>
      <c r="AF1027">
        <v>0</v>
      </c>
      <c r="AG1027">
        <v>0</v>
      </c>
      <c r="AH1027">
        <v>0</v>
      </c>
      <c r="AI1027">
        <v>6.56</v>
      </c>
      <c r="AJ1027">
        <v>1</v>
      </c>
      <c r="AK1027">
        <v>1</v>
      </c>
      <c r="AL1027">
        <v>1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 t="s">
        <v>6</v>
      </c>
      <c r="AT1027">
        <v>1</v>
      </c>
      <c r="AU1027" t="s">
        <v>6</v>
      </c>
      <c r="AV1027">
        <v>0</v>
      </c>
      <c r="AW1027">
        <v>1</v>
      </c>
      <c r="AX1027">
        <v>-1</v>
      </c>
      <c r="AY1027">
        <v>0</v>
      </c>
      <c r="AZ1027">
        <v>0</v>
      </c>
      <c r="BA1027" t="s">
        <v>6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Y1027*Source!I495</f>
        <v>1</v>
      </c>
      <c r="CY1027">
        <f>AA1027</f>
        <v>2081.29</v>
      </c>
      <c r="CZ1027">
        <f>AE1027</f>
        <v>317.27</v>
      </c>
      <c r="DA1027">
        <f>AI1027</f>
        <v>6.56</v>
      </c>
      <c r="DB1027">
        <f t="shared" si="174"/>
        <v>317.27</v>
      </c>
      <c r="DC1027">
        <f t="shared" si="175"/>
        <v>0</v>
      </c>
    </row>
    <row r="1028" spans="1:107" x14ac:dyDescent="0.2">
      <c r="A1028">
        <f>ROW(Source!A495)</f>
        <v>495</v>
      </c>
      <c r="B1028">
        <v>16697019</v>
      </c>
      <c r="C1028">
        <v>16698619</v>
      </c>
      <c r="D1028">
        <v>15164559</v>
      </c>
      <c r="E1028">
        <v>17</v>
      </c>
      <c r="F1028">
        <v>1</v>
      </c>
      <c r="G1028">
        <v>1</v>
      </c>
      <c r="H1028">
        <v>3</v>
      </c>
      <c r="I1028" t="s">
        <v>1074</v>
      </c>
      <c r="J1028" t="s">
        <v>6</v>
      </c>
      <c r="K1028" t="s">
        <v>1075</v>
      </c>
      <c r="L1028">
        <v>1374</v>
      </c>
      <c r="N1028">
        <v>1013</v>
      </c>
      <c r="O1028" t="s">
        <v>1076</v>
      </c>
      <c r="P1028" t="s">
        <v>1076</v>
      </c>
      <c r="Q1028">
        <v>1</v>
      </c>
      <c r="W1028">
        <v>0</v>
      </c>
      <c r="X1028">
        <v>-1731369543</v>
      </c>
      <c r="Y1028">
        <v>0.19</v>
      </c>
      <c r="AA1028">
        <v>1</v>
      </c>
      <c r="AB1028">
        <v>0</v>
      </c>
      <c r="AC1028">
        <v>0</v>
      </c>
      <c r="AD1028">
        <v>0</v>
      </c>
      <c r="AE1028">
        <v>1</v>
      </c>
      <c r="AF1028">
        <v>0</v>
      </c>
      <c r="AG1028">
        <v>0</v>
      </c>
      <c r="AH1028">
        <v>0</v>
      </c>
      <c r="AI1028">
        <v>1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0</v>
      </c>
      <c r="AQ1028">
        <v>0</v>
      </c>
      <c r="AR1028">
        <v>0</v>
      </c>
      <c r="AS1028" t="s">
        <v>6</v>
      </c>
      <c r="AT1028">
        <v>0.19</v>
      </c>
      <c r="AU1028" t="s">
        <v>6</v>
      </c>
      <c r="AV1028">
        <v>0</v>
      </c>
      <c r="AW1028">
        <v>2</v>
      </c>
      <c r="AX1028">
        <v>16698632</v>
      </c>
      <c r="AY1028">
        <v>1</v>
      </c>
      <c r="AZ1028">
        <v>0</v>
      </c>
      <c r="BA1028">
        <v>1010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Y1028*Source!I495</f>
        <v>0.19</v>
      </c>
      <c r="CY1028">
        <f>AA1028</f>
        <v>1</v>
      </c>
      <c r="CZ1028">
        <f>AE1028</f>
        <v>1</v>
      </c>
      <c r="DA1028">
        <f>AI1028</f>
        <v>1</v>
      </c>
      <c r="DB1028">
        <f t="shared" si="174"/>
        <v>0.19</v>
      </c>
      <c r="DC1028">
        <f t="shared" si="175"/>
        <v>0</v>
      </c>
    </row>
    <row r="1029" spans="1:107" x14ac:dyDescent="0.2">
      <c r="A1029">
        <f>ROW(Source!A532)</f>
        <v>532</v>
      </c>
      <c r="B1029">
        <v>16697018</v>
      </c>
      <c r="C1029">
        <v>16698634</v>
      </c>
      <c r="D1029">
        <v>15435721</v>
      </c>
      <c r="E1029">
        <v>1</v>
      </c>
      <c r="F1029">
        <v>1</v>
      </c>
      <c r="G1029">
        <v>1</v>
      </c>
      <c r="H1029">
        <v>1</v>
      </c>
      <c r="I1029" t="s">
        <v>1162</v>
      </c>
      <c r="J1029" t="s">
        <v>6</v>
      </c>
      <c r="K1029" t="s">
        <v>1163</v>
      </c>
      <c r="L1029">
        <v>1191</v>
      </c>
      <c r="N1029">
        <v>1013</v>
      </c>
      <c r="O1029" t="s">
        <v>1010</v>
      </c>
      <c r="P1029" t="s">
        <v>1010</v>
      </c>
      <c r="Q1029">
        <v>1</v>
      </c>
      <c r="W1029">
        <v>0</v>
      </c>
      <c r="X1029">
        <v>1983201532</v>
      </c>
      <c r="Y1029">
        <v>111.49249999999999</v>
      </c>
      <c r="AA1029">
        <v>0</v>
      </c>
      <c r="AB1029">
        <v>0</v>
      </c>
      <c r="AC1029">
        <v>0</v>
      </c>
      <c r="AD1029">
        <v>9.51</v>
      </c>
      <c r="AE1029">
        <v>0</v>
      </c>
      <c r="AF1029">
        <v>0</v>
      </c>
      <c r="AG1029">
        <v>0</v>
      </c>
      <c r="AH1029">
        <v>9.51</v>
      </c>
      <c r="AI1029">
        <v>1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1</v>
      </c>
      <c r="AQ1029">
        <v>0</v>
      </c>
      <c r="AR1029">
        <v>0</v>
      </c>
      <c r="AS1029" t="s">
        <v>6</v>
      </c>
      <c r="AT1029">
        <v>96.95</v>
      </c>
      <c r="AU1029" t="s">
        <v>39</v>
      </c>
      <c r="AV1029">
        <v>1</v>
      </c>
      <c r="AW1029">
        <v>2</v>
      </c>
      <c r="AX1029">
        <v>16698649</v>
      </c>
      <c r="AY1029">
        <v>1</v>
      </c>
      <c r="AZ1029">
        <v>0</v>
      </c>
      <c r="BA1029">
        <v>1011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Y1029*Source!I532</f>
        <v>52.289982499999994</v>
      </c>
      <c r="CY1029">
        <f>AD1029</f>
        <v>9.51</v>
      </c>
      <c r="CZ1029">
        <f>AH1029</f>
        <v>9.51</v>
      </c>
      <c r="DA1029">
        <f>AL1029</f>
        <v>1</v>
      </c>
      <c r="DB1029">
        <f>ROUND((ROUND(AT1029*CZ1029,2)*1.15),2)</f>
        <v>1060.29</v>
      </c>
      <c r="DC1029">
        <f>ROUND((ROUND(AT1029*AG1029,2)*1.15),2)</f>
        <v>0</v>
      </c>
    </row>
    <row r="1030" spans="1:107" x14ac:dyDescent="0.2">
      <c r="A1030">
        <f>ROW(Source!A532)</f>
        <v>532</v>
      </c>
      <c r="B1030">
        <v>16697018</v>
      </c>
      <c r="C1030">
        <v>16698634</v>
      </c>
      <c r="D1030">
        <v>15430395</v>
      </c>
      <c r="E1030">
        <v>1</v>
      </c>
      <c r="F1030">
        <v>1</v>
      </c>
      <c r="G1030">
        <v>1</v>
      </c>
      <c r="H1030">
        <v>1</v>
      </c>
      <c r="I1030" t="s">
        <v>1020</v>
      </c>
      <c r="J1030" t="s">
        <v>6</v>
      </c>
      <c r="K1030" t="s">
        <v>1021</v>
      </c>
      <c r="L1030">
        <v>1191</v>
      </c>
      <c r="N1030">
        <v>1013</v>
      </c>
      <c r="O1030" t="s">
        <v>1010</v>
      </c>
      <c r="P1030" t="s">
        <v>1010</v>
      </c>
      <c r="Q1030">
        <v>1</v>
      </c>
      <c r="W1030">
        <v>0</v>
      </c>
      <c r="X1030">
        <v>-1417349443</v>
      </c>
      <c r="Y1030">
        <v>0.01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1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0</v>
      </c>
      <c r="AQ1030">
        <v>0</v>
      </c>
      <c r="AR1030">
        <v>0</v>
      </c>
      <c r="AS1030" t="s">
        <v>6</v>
      </c>
      <c r="AT1030">
        <v>0.01</v>
      </c>
      <c r="AU1030" t="s">
        <v>6</v>
      </c>
      <c r="AV1030">
        <v>2</v>
      </c>
      <c r="AW1030">
        <v>2</v>
      </c>
      <c r="AX1030">
        <v>16698650</v>
      </c>
      <c r="AY1030">
        <v>1</v>
      </c>
      <c r="AZ1030">
        <v>2048</v>
      </c>
      <c r="BA1030">
        <v>1012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Y1030*Source!I532</f>
        <v>4.6899999999999997E-3</v>
      </c>
      <c r="CY1030">
        <f>AD1030</f>
        <v>0</v>
      </c>
      <c r="CZ1030">
        <f>AH1030</f>
        <v>0</v>
      </c>
      <c r="DA1030">
        <f>AL1030</f>
        <v>1</v>
      </c>
      <c r="DB1030">
        <f>ROUND(ROUND(AT1030*CZ1030,2),2)</f>
        <v>0</v>
      </c>
      <c r="DC1030">
        <f>ROUND(ROUND(AT1030*AG1030,2),2)</f>
        <v>0</v>
      </c>
    </row>
    <row r="1031" spans="1:107" x14ac:dyDescent="0.2">
      <c r="A1031">
        <f>ROW(Source!A532)</f>
        <v>532</v>
      </c>
      <c r="B1031">
        <v>16697018</v>
      </c>
      <c r="C1031">
        <v>16698634</v>
      </c>
      <c r="D1031">
        <v>15247576</v>
      </c>
      <c r="E1031">
        <v>1</v>
      </c>
      <c r="F1031">
        <v>1</v>
      </c>
      <c r="G1031">
        <v>1</v>
      </c>
      <c r="H1031">
        <v>2</v>
      </c>
      <c r="I1031" t="s">
        <v>1150</v>
      </c>
      <c r="J1031" t="s">
        <v>1151</v>
      </c>
      <c r="K1031" t="s">
        <v>1152</v>
      </c>
      <c r="L1031">
        <v>1368</v>
      </c>
      <c r="N1031">
        <v>1011</v>
      </c>
      <c r="O1031" t="s">
        <v>1014</v>
      </c>
      <c r="P1031" t="s">
        <v>1014</v>
      </c>
      <c r="Q1031">
        <v>1</v>
      </c>
      <c r="W1031">
        <v>0</v>
      </c>
      <c r="X1031">
        <v>257150282</v>
      </c>
      <c r="Y1031">
        <v>3.7499999999999999E-3</v>
      </c>
      <c r="AA1031">
        <v>0</v>
      </c>
      <c r="AB1031">
        <v>83.43</v>
      </c>
      <c r="AC1031">
        <v>13.5</v>
      </c>
      <c r="AD1031">
        <v>0</v>
      </c>
      <c r="AE1031">
        <v>0</v>
      </c>
      <c r="AF1031">
        <v>83.43</v>
      </c>
      <c r="AG1031">
        <v>13.5</v>
      </c>
      <c r="AH1031">
        <v>0</v>
      </c>
      <c r="AI1031">
        <v>1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6</v>
      </c>
      <c r="AT1031">
        <v>3.0000000000000001E-3</v>
      </c>
      <c r="AU1031" t="s">
        <v>38</v>
      </c>
      <c r="AV1031">
        <v>0</v>
      </c>
      <c r="AW1031">
        <v>2</v>
      </c>
      <c r="AX1031">
        <v>16698651</v>
      </c>
      <c r="AY1031">
        <v>1</v>
      </c>
      <c r="AZ1031">
        <v>0</v>
      </c>
      <c r="BA1031">
        <v>1013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Y1031*Source!I532</f>
        <v>1.7587499999999999E-3</v>
      </c>
      <c r="CY1031">
        <f>AB1031</f>
        <v>83.43</v>
      </c>
      <c r="CZ1031">
        <f>AF1031</f>
        <v>83.43</v>
      </c>
      <c r="DA1031">
        <f>AJ1031</f>
        <v>1</v>
      </c>
      <c r="DB1031">
        <f>ROUND((ROUND(AT1031*CZ1031,2)*1.25),2)</f>
        <v>0.31</v>
      </c>
      <c r="DC1031">
        <f>ROUND((ROUND(AT1031*AG1031,2)*1.25),2)</f>
        <v>0.05</v>
      </c>
    </row>
    <row r="1032" spans="1:107" x14ac:dyDescent="0.2">
      <c r="A1032">
        <f>ROW(Source!A532)</f>
        <v>532</v>
      </c>
      <c r="B1032">
        <v>16697018</v>
      </c>
      <c r="C1032">
        <v>16698634</v>
      </c>
      <c r="D1032">
        <v>15247678</v>
      </c>
      <c r="E1032">
        <v>1</v>
      </c>
      <c r="F1032">
        <v>1</v>
      </c>
      <c r="G1032">
        <v>1</v>
      </c>
      <c r="H1032">
        <v>2</v>
      </c>
      <c r="I1032" t="s">
        <v>1153</v>
      </c>
      <c r="J1032" t="s">
        <v>1154</v>
      </c>
      <c r="K1032" t="s">
        <v>1155</v>
      </c>
      <c r="L1032">
        <v>1368</v>
      </c>
      <c r="N1032">
        <v>1011</v>
      </c>
      <c r="O1032" t="s">
        <v>1014</v>
      </c>
      <c r="P1032" t="s">
        <v>1014</v>
      </c>
      <c r="Q1032">
        <v>1</v>
      </c>
      <c r="W1032">
        <v>0</v>
      </c>
      <c r="X1032">
        <v>1330025190</v>
      </c>
      <c r="Y1032">
        <v>5.0000000000000001E-3</v>
      </c>
      <c r="AA1032">
        <v>0</v>
      </c>
      <c r="AB1032">
        <v>88.01</v>
      </c>
      <c r="AC1032">
        <v>11.6</v>
      </c>
      <c r="AD1032">
        <v>0</v>
      </c>
      <c r="AE1032">
        <v>0</v>
      </c>
      <c r="AF1032">
        <v>88.01</v>
      </c>
      <c r="AG1032">
        <v>11.6</v>
      </c>
      <c r="AH1032">
        <v>0</v>
      </c>
      <c r="AI1032">
        <v>1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6</v>
      </c>
      <c r="AT1032">
        <v>4.0000000000000001E-3</v>
      </c>
      <c r="AU1032" t="s">
        <v>38</v>
      </c>
      <c r="AV1032">
        <v>0</v>
      </c>
      <c r="AW1032">
        <v>2</v>
      </c>
      <c r="AX1032">
        <v>16698652</v>
      </c>
      <c r="AY1032">
        <v>1</v>
      </c>
      <c r="AZ1032">
        <v>0</v>
      </c>
      <c r="BA1032">
        <v>1014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Y1032*Source!I532</f>
        <v>2.3449999999999999E-3</v>
      </c>
      <c r="CY1032">
        <f>AB1032</f>
        <v>88.01</v>
      </c>
      <c r="CZ1032">
        <f>AF1032</f>
        <v>88.01</v>
      </c>
      <c r="DA1032">
        <f>AJ1032</f>
        <v>1</v>
      </c>
      <c r="DB1032">
        <f>ROUND((ROUND(AT1032*CZ1032,2)*1.25),2)</f>
        <v>0.44</v>
      </c>
      <c r="DC1032">
        <f>ROUND((ROUND(AT1032*AG1032,2)*1.25),2)</f>
        <v>0.06</v>
      </c>
    </row>
    <row r="1033" spans="1:107" x14ac:dyDescent="0.2">
      <c r="A1033">
        <f>ROW(Source!A532)</f>
        <v>532</v>
      </c>
      <c r="B1033">
        <v>16697018</v>
      </c>
      <c r="C1033">
        <v>16698634</v>
      </c>
      <c r="D1033">
        <v>15248793</v>
      </c>
      <c r="E1033">
        <v>1</v>
      </c>
      <c r="F1033">
        <v>1</v>
      </c>
      <c r="G1033">
        <v>1</v>
      </c>
      <c r="H1033">
        <v>2</v>
      </c>
      <c r="I1033" t="s">
        <v>1278</v>
      </c>
      <c r="J1033" t="s">
        <v>1279</v>
      </c>
      <c r="K1033" t="s">
        <v>1280</v>
      </c>
      <c r="L1033">
        <v>1368</v>
      </c>
      <c r="N1033">
        <v>1011</v>
      </c>
      <c r="O1033" t="s">
        <v>1014</v>
      </c>
      <c r="P1033" t="s">
        <v>1014</v>
      </c>
      <c r="Q1033">
        <v>1</v>
      </c>
      <c r="W1033">
        <v>0</v>
      </c>
      <c r="X1033">
        <v>-1347092713</v>
      </c>
      <c r="Y1033">
        <v>1.5874999999999999</v>
      </c>
      <c r="AA1033">
        <v>0</v>
      </c>
      <c r="AB1033">
        <v>29.67</v>
      </c>
      <c r="AC1033">
        <v>0</v>
      </c>
      <c r="AD1033">
        <v>0</v>
      </c>
      <c r="AE1033">
        <v>0</v>
      </c>
      <c r="AF1033">
        <v>29.67</v>
      </c>
      <c r="AG1033">
        <v>0</v>
      </c>
      <c r="AH1033">
        <v>0</v>
      </c>
      <c r="AI1033">
        <v>1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6</v>
      </c>
      <c r="AT1033">
        <v>1.27</v>
      </c>
      <c r="AU1033" t="s">
        <v>38</v>
      </c>
      <c r="AV1033">
        <v>0</v>
      </c>
      <c r="AW1033">
        <v>2</v>
      </c>
      <c r="AX1033">
        <v>16698653</v>
      </c>
      <c r="AY1033">
        <v>1</v>
      </c>
      <c r="AZ1033">
        <v>0</v>
      </c>
      <c r="BA1033">
        <v>1015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Y1033*Source!I532</f>
        <v>0.74453749999999996</v>
      </c>
      <c r="CY1033">
        <f>AB1033</f>
        <v>29.67</v>
      </c>
      <c r="CZ1033">
        <f>AF1033</f>
        <v>29.67</v>
      </c>
      <c r="DA1033">
        <f>AJ1033</f>
        <v>1</v>
      </c>
      <c r="DB1033">
        <f>ROUND((ROUND(AT1033*CZ1033,2)*1.25),2)</f>
        <v>47.1</v>
      </c>
      <c r="DC1033">
        <f>ROUND((ROUND(AT1033*AG1033,2)*1.25),2)</f>
        <v>0</v>
      </c>
    </row>
    <row r="1034" spans="1:107" x14ac:dyDescent="0.2">
      <c r="A1034">
        <f>ROW(Source!A532)</f>
        <v>532</v>
      </c>
      <c r="B1034">
        <v>16697018</v>
      </c>
      <c r="C1034">
        <v>16698634</v>
      </c>
      <c r="D1034">
        <v>15249310</v>
      </c>
      <c r="E1034">
        <v>1</v>
      </c>
      <c r="F1034">
        <v>1</v>
      </c>
      <c r="G1034">
        <v>1</v>
      </c>
      <c r="H1034">
        <v>2</v>
      </c>
      <c r="I1034" t="s">
        <v>1281</v>
      </c>
      <c r="J1034" t="s">
        <v>1282</v>
      </c>
      <c r="K1034" t="s">
        <v>1283</v>
      </c>
      <c r="L1034">
        <v>1368</v>
      </c>
      <c r="N1034">
        <v>1011</v>
      </c>
      <c r="O1034" t="s">
        <v>1014</v>
      </c>
      <c r="P1034" t="s">
        <v>1014</v>
      </c>
      <c r="Q1034">
        <v>1</v>
      </c>
      <c r="W1034">
        <v>0</v>
      </c>
      <c r="X1034">
        <v>1489131384</v>
      </c>
      <c r="Y1034">
        <v>20.474999999999998</v>
      </c>
      <c r="AA1034">
        <v>0</v>
      </c>
      <c r="AB1034">
        <v>26.25</v>
      </c>
      <c r="AC1034">
        <v>0</v>
      </c>
      <c r="AD1034">
        <v>0</v>
      </c>
      <c r="AE1034">
        <v>0</v>
      </c>
      <c r="AF1034">
        <v>26.25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6</v>
      </c>
      <c r="AT1034">
        <v>16.38</v>
      </c>
      <c r="AU1034" t="s">
        <v>38</v>
      </c>
      <c r="AV1034">
        <v>0</v>
      </c>
      <c r="AW1034">
        <v>2</v>
      </c>
      <c r="AX1034">
        <v>16698654</v>
      </c>
      <c r="AY1034">
        <v>1</v>
      </c>
      <c r="AZ1034">
        <v>0</v>
      </c>
      <c r="BA1034">
        <v>1016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Y1034*Source!I532</f>
        <v>9.6027749999999976</v>
      </c>
      <c r="CY1034">
        <f>AB1034</f>
        <v>26.25</v>
      </c>
      <c r="CZ1034">
        <f>AF1034</f>
        <v>26.25</v>
      </c>
      <c r="DA1034">
        <f>AJ1034</f>
        <v>1</v>
      </c>
      <c r="DB1034">
        <f>ROUND((ROUND(AT1034*CZ1034,2)*1.25),2)</f>
        <v>537.48</v>
      </c>
      <c r="DC1034">
        <f>ROUND((ROUND(AT1034*AG1034,2)*1.25),2)</f>
        <v>0</v>
      </c>
    </row>
    <row r="1035" spans="1:107" x14ac:dyDescent="0.2">
      <c r="A1035">
        <f>ROW(Source!A532)</f>
        <v>532</v>
      </c>
      <c r="B1035">
        <v>16697018</v>
      </c>
      <c r="C1035">
        <v>16698634</v>
      </c>
      <c r="D1035">
        <v>15167286</v>
      </c>
      <c r="E1035">
        <v>1</v>
      </c>
      <c r="F1035">
        <v>1</v>
      </c>
      <c r="G1035">
        <v>1</v>
      </c>
      <c r="H1035">
        <v>3</v>
      </c>
      <c r="I1035" t="s">
        <v>1116</v>
      </c>
      <c r="J1035" t="s">
        <v>1117</v>
      </c>
      <c r="K1035" t="s">
        <v>1118</v>
      </c>
      <c r="L1035">
        <v>1339</v>
      </c>
      <c r="N1035">
        <v>1007</v>
      </c>
      <c r="O1035" t="s">
        <v>249</v>
      </c>
      <c r="P1035" t="s">
        <v>249</v>
      </c>
      <c r="Q1035">
        <v>1</v>
      </c>
      <c r="W1035">
        <v>0</v>
      </c>
      <c r="X1035">
        <v>-1660354250</v>
      </c>
      <c r="Y1035">
        <v>0.14399999999999999</v>
      </c>
      <c r="AA1035">
        <v>2.44</v>
      </c>
      <c r="AB1035">
        <v>0</v>
      </c>
      <c r="AC1035">
        <v>0</v>
      </c>
      <c r="AD1035">
        <v>0</v>
      </c>
      <c r="AE1035">
        <v>2.44</v>
      </c>
      <c r="AF1035">
        <v>0</v>
      </c>
      <c r="AG1035">
        <v>0</v>
      </c>
      <c r="AH1035">
        <v>0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0</v>
      </c>
      <c r="AQ1035">
        <v>0</v>
      </c>
      <c r="AR1035">
        <v>0</v>
      </c>
      <c r="AS1035" t="s">
        <v>6</v>
      </c>
      <c r="AT1035">
        <v>0.14399999999999999</v>
      </c>
      <c r="AU1035" t="s">
        <v>6</v>
      </c>
      <c r="AV1035">
        <v>0</v>
      </c>
      <c r="AW1035">
        <v>2</v>
      </c>
      <c r="AX1035">
        <v>16698655</v>
      </c>
      <c r="AY1035">
        <v>1</v>
      </c>
      <c r="AZ1035">
        <v>0</v>
      </c>
      <c r="BA1035">
        <v>1017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Y1035*Source!I532</f>
        <v>6.7535999999999985E-2</v>
      </c>
      <c r="CY1035">
        <f t="shared" ref="CY1035:CY1042" si="176">AA1035</f>
        <v>2.44</v>
      </c>
      <c r="CZ1035">
        <f t="shared" ref="CZ1035:CZ1042" si="177">AE1035</f>
        <v>2.44</v>
      </c>
      <c r="DA1035">
        <f t="shared" ref="DA1035:DA1042" si="178">AI1035</f>
        <v>1</v>
      </c>
      <c r="DB1035">
        <f t="shared" ref="DB1035:DB1042" si="179">ROUND(ROUND(AT1035*CZ1035,2),2)</f>
        <v>0.35</v>
      </c>
      <c r="DC1035">
        <f t="shared" ref="DC1035:DC1042" si="180">ROUND(ROUND(AT1035*AG1035,2),2)</f>
        <v>0</v>
      </c>
    </row>
    <row r="1036" spans="1:107" x14ac:dyDescent="0.2">
      <c r="A1036">
        <f>ROW(Source!A532)</f>
        <v>532</v>
      </c>
      <c r="B1036">
        <v>16697018</v>
      </c>
      <c r="C1036">
        <v>16698634</v>
      </c>
      <c r="D1036">
        <v>15169957</v>
      </c>
      <c r="E1036">
        <v>1</v>
      </c>
      <c r="F1036">
        <v>1</v>
      </c>
      <c r="G1036">
        <v>1</v>
      </c>
      <c r="H1036">
        <v>3</v>
      </c>
      <c r="I1036" t="s">
        <v>1284</v>
      </c>
      <c r="J1036" t="s">
        <v>1285</v>
      </c>
      <c r="K1036" t="s">
        <v>1286</v>
      </c>
      <c r="L1036">
        <v>1348</v>
      </c>
      <c r="N1036">
        <v>1009</v>
      </c>
      <c r="O1036" t="s">
        <v>26</v>
      </c>
      <c r="P1036" t="s">
        <v>26</v>
      </c>
      <c r="Q1036">
        <v>1000</v>
      </c>
      <c r="W1036">
        <v>0</v>
      </c>
      <c r="X1036">
        <v>-172112227</v>
      </c>
      <c r="Y1036">
        <v>8.9999999999999998E-4</v>
      </c>
      <c r="AA1036">
        <v>13186.74</v>
      </c>
      <c r="AB1036">
        <v>0</v>
      </c>
      <c r="AC1036">
        <v>0</v>
      </c>
      <c r="AD1036">
        <v>0</v>
      </c>
      <c r="AE1036">
        <v>13186.74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0</v>
      </c>
      <c r="AQ1036">
        <v>0</v>
      </c>
      <c r="AR1036">
        <v>0</v>
      </c>
      <c r="AS1036" t="s">
        <v>6</v>
      </c>
      <c r="AT1036">
        <v>8.9999999999999998E-4</v>
      </c>
      <c r="AU1036" t="s">
        <v>6</v>
      </c>
      <c r="AV1036">
        <v>0</v>
      </c>
      <c r="AW1036">
        <v>2</v>
      </c>
      <c r="AX1036">
        <v>16698656</v>
      </c>
      <c r="AY1036">
        <v>1</v>
      </c>
      <c r="AZ1036">
        <v>0</v>
      </c>
      <c r="BA1036">
        <v>1018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Y1036*Source!I532</f>
        <v>4.2209999999999996E-4</v>
      </c>
      <c r="CY1036">
        <f t="shared" si="176"/>
        <v>13186.74</v>
      </c>
      <c r="CZ1036">
        <f t="shared" si="177"/>
        <v>13186.74</v>
      </c>
      <c r="DA1036">
        <f t="shared" si="178"/>
        <v>1</v>
      </c>
      <c r="DB1036">
        <f t="shared" si="179"/>
        <v>11.87</v>
      </c>
      <c r="DC1036">
        <f t="shared" si="180"/>
        <v>0</v>
      </c>
    </row>
    <row r="1037" spans="1:107" x14ac:dyDescent="0.2">
      <c r="A1037">
        <f>ROW(Source!A532)</f>
        <v>532</v>
      </c>
      <c r="B1037">
        <v>16697018</v>
      </c>
      <c r="C1037">
        <v>16698634</v>
      </c>
      <c r="D1037">
        <v>15170076</v>
      </c>
      <c r="E1037">
        <v>1</v>
      </c>
      <c r="F1037">
        <v>1</v>
      </c>
      <c r="G1037">
        <v>1</v>
      </c>
      <c r="H1037">
        <v>3</v>
      </c>
      <c r="I1037" t="s">
        <v>1287</v>
      </c>
      <c r="J1037" t="s">
        <v>1288</v>
      </c>
      <c r="K1037" t="s">
        <v>1289</v>
      </c>
      <c r="L1037">
        <v>1356</v>
      </c>
      <c r="N1037">
        <v>1010</v>
      </c>
      <c r="O1037" t="s">
        <v>268</v>
      </c>
      <c r="P1037" t="s">
        <v>268</v>
      </c>
      <c r="Q1037">
        <v>1000</v>
      </c>
      <c r="W1037">
        <v>0</v>
      </c>
      <c r="X1037">
        <v>1975348994</v>
      </c>
      <c r="Y1037">
        <v>0.14299999999999999</v>
      </c>
      <c r="AA1037">
        <v>180</v>
      </c>
      <c r="AB1037">
        <v>0</v>
      </c>
      <c r="AC1037">
        <v>0</v>
      </c>
      <c r="AD1037">
        <v>0</v>
      </c>
      <c r="AE1037">
        <v>180</v>
      </c>
      <c r="AF1037">
        <v>0</v>
      </c>
      <c r="AG1037">
        <v>0</v>
      </c>
      <c r="AH1037">
        <v>0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0</v>
      </c>
      <c r="AQ1037">
        <v>0</v>
      </c>
      <c r="AR1037">
        <v>0</v>
      </c>
      <c r="AS1037" t="s">
        <v>6</v>
      </c>
      <c r="AT1037">
        <v>0.14299999999999999</v>
      </c>
      <c r="AU1037" t="s">
        <v>6</v>
      </c>
      <c r="AV1037">
        <v>0</v>
      </c>
      <c r="AW1037">
        <v>2</v>
      </c>
      <c r="AX1037">
        <v>16698657</v>
      </c>
      <c r="AY1037">
        <v>1</v>
      </c>
      <c r="AZ1037">
        <v>0</v>
      </c>
      <c r="BA1037">
        <v>1019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Y1037*Source!I532</f>
        <v>6.7066999999999988E-2</v>
      </c>
      <c r="CY1037">
        <f t="shared" si="176"/>
        <v>180</v>
      </c>
      <c r="CZ1037">
        <f t="shared" si="177"/>
        <v>180</v>
      </c>
      <c r="DA1037">
        <f t="shared" si="178"/>
        <v>1</v>
      </c>
      <c r="DB1037">
        <f t="shared" si="179"/>
        <v>25.74</v>
      </c>
      <c r="DC1037">
        <f t="shared" si="180"/>
        <v>0</v>
      </c>
    </row>
    <row r="1038" spans="1:107" x14ac:dyDescent="0.2">
      <c r="A1038">
        <f>ROW(Source!A532)</f>
        <v>532</v>
      </c>
      <c r="B1038">
        <v>16697018</v>
      </c>
      <c r="C1038">
        <v>16698634</v>
      </c>
      <c r="D1038">
        <v>15172018</v>
      </c>
      <c r="E1038">
        <v>1</v>
      </c>
      <c r="F1038">
        <v>1</v>
      </c>
      <c r="G1038">
        <v>1</v>
      </c>
      <c r="H1038">
        <v>3</v>
      </c>
      <c r="I1038" t="s">
        <v>1248</v>
      </c>
      <c r="J1038" t="s">
        <v>1249</v>
      </c>
      <c r="K1038" t="s">
        <v>1250</v>
      </c>
      <c r="L1038">
        <v>1346</v>
      </c>
      <c r="N1038">
        <v>1009</v>
      </c>
      <c r="O1038" t="s">
        <v>279</v>
      </c>
      <c r="P1038" t="s">
        <v>279</v>
      </c>
      <c r="Q1038">
        <v>1</v>
      </c>
      <c r="W1038">
        <v>0</v>
      </c>
      <c r="X1038">
        <v>450790165</v>
      </c>
      <c r="Y1038">
        <v>1.6000000000000001E-3</v>
      </c>
      <c r="AA1038">
        <v>2.15</v>
      </c>
      <c r="AB1038">
        <v>0</v>
      </c>
      <c r="AC1038">
        <v>0</v>
      </c>
      <c r="AD1038">
        <v>0</v>
      </c>
      <c r="AE1038">
        <v>2.15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6</v>
      </c>
      <c r="AT1038">
        <v>1.6000000000000001E-3</v>
      </c>
      <c r="AU1038" t="s">
        <v>6</v>
      </c>
      <c r="AV1038">
        <v>0</v>
      </c>
      <c r="AW1038">
        <v>2</v>
      </c>
      <c r="AX1038">
        <v>16698658</v>
      </c>
      <c r="AY1038">
        <v>1</v>
      </c>
      <c r="AZ1038">
        <v>0</v>
      </c>
      <c r="BA1038">
        <v>1020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Y1038*Source!I532</f>
        <v>7.5040000000000003E-4</v>
      </c>
      <c r="CY1038">
        <f t="shared" si="176"/>
        <v>2.15</v>
      </c>
      <c r="CZ1038">
        <f t="shared" si="177"/>
        <v>2.15</v>
      </c>
      <c r="DA1038">
        <f t="shared" si="178"/>
        <v>1</v>
      </c>
      <c r="DB1038">
        <f t="shared" si="179"/>
        <v>0</v>
      </c>
      <c r="DC1038">
        <f t="shared" si="180"/>
        <v>0</v>
      </c>
    </row>
    <row r="1039" spans="1:107" x14ac:dyDescent="0.2">
      <c r="A1039">
        <f>ROW(Source!A532)</f>
        <v>532</v>
      </c>
      <c r="B1039">
        <v>16697018</v>
      </c>
      <c r="C1039">
        <v>16698634</v>
      </c>
      <c r="D1039">
        <v>15210569</v>
      </c>
      <c r="E1039">
        <v>1</v>
      </c>
      <c r="F1039">
        <v>1</v>
      </c>
      <c r="G1039">
        <v>1</v>
      </c>
      <c r="H1039">
        <v>3</v>
      </c>
      <c r="I1039" t="s">
        <v>691</v>
      </c>
      <c r="J1039" t="s">
        <v>693</v>
      </c>
      <c r="K1039" t="s">
        <v>692</v>
      </c>
      <c r="L1039">
        <v>1354</v>
      </c>
      <c r="N1039">
        <v>1010</v>
      </c>
      <c r="O1039" t="s">
        <v>440</v>
      </c>
      <c r="P1039" t="s">
        <v>440</v>
      </c>
      <c r="Q1039">
        <v>1</v>
      </c>
      <c r="W1039">
        <v>0</v>
      </c>
      <c r="X1039">
        <v>177461773</v>
      </c>
      <c r="Y1039">
        <v>98.081023000000002</v>
      </c>
      <c r="AA1039">
        <v>46.02</v>
      </c>
      <c r="AB1039">
        <v>0</v>
      </c>
      <c r="AC1039">
        <v>0</v>
      </c>
      <c r="AD1039">
        <v>0</v>
      </c>
      <c r="AE1039">
        <v>46.02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 t="s">
        <v>6</v>
      </c>
      <c r="AT1039">
        <v>98.081023000000002</v>
      </c>
      <c r="AU1039" t="s">
        <v>6</v>
      </c>
      <c r="AV1039">
        <v>0</v>
      </c>
      <c r="AW1039">
        <v>1</v>
      </c>
      <c r="AX1039">
        <v>-1</v>
      </c>
      <c r="AY1039">
        <v>0</v>
      </c>
      <c r="AZ1039">
        <v>0</v>
      </c>
      <c r="BA1039" t="s">
        <v>6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Y1039*Source!I532</f>
        <v>45.999999787</v>
      </c>
      <c r="CY1039">
        <f t="shared" si="176"/>
        <v>46.02</v>
      </c>
      <c r="CZ1039">
        <f t="shared" si="177"/>
        <v>46.02</v>
      </c>
      <c r="DA1039">
        <f t="shared" si="178"/>
        <v>1</v>
      </c>
      <c r="DB1039">
        <f t="shared" si="179"/>
        <v>4513.6899999999996</v>
      </c>
      <c r="DC1039">
        <f t="shared" si="180"/>
        <v>0</v>
      </c>
    </row>
    <row r="1040" spans="1:107" x14ac:dyDescent="0.2">
      <c r="A1040">
        <f>ROW(Source!A532)</f>
        <v>532</v>
      </c>
      <c r="B1040">
        <v>16697018</v>
      </c>
      <c r="C1040">
        <v>16698634</v>
      </c>
      <c r="D1040">
        <v>15232882</v>
      </c>
      <c r="E1040">
        <v>1</v>
      </c>
      <c r="F1040">
        <v>1</v>
      </c>
      <c r="G1040">
        <v>1</v>
      </c>
      <c r="H1040">
        <v>3</v>
      </c>
      <c r="I1040" t="s">
        <v>699</v>
      </c>
      <c r="J1040" t="s">
        <v>701</v>
      </c>
      <c r="K1040" t="s">
        <v>700</v>
      </c>
      <c r="L1040">
        <v>1354</v>
      </c>
      <c r="N1040">
        <v>1010</v>
      </c>
      <c r="O1040" t="s">
        <v>440</v>
      </c>
      <c r="P1040" t="s">
        <v>440</v>
      </c>
      <c r="Q1040">
        <v>1</v>
      </c>
      <c r="W1040">
        <v>0</v>
      </c>
      <c r="X1040">
        <v>-697268462</v>
      </c>
      <c r="Y1040">
        <v>143</v>
      </c>
      <c r="AA1040">
        <v>8.09</v>
      </c>
      <c r="AB1040">
        <v>0</v>
      </c>
      <c r="AC1040">
        <v>0</v>
      </c>
      <c r="AD1040">
        <v>0</v>
      </c>
      <c r="AE1040">
        <v>8.09</v>
      </c>
      <c r="AF1040">
        <v>0</v>
      </c>
      <c r="AG1040">
        <v>0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 t="s">
        <v>6</v>
      </c>
      <c r="AT1040">
        <v>143</v>
      </c>
      <c r="AU1040" t="s">
        <v>6</v>
      </c>
      <c r="AV1040">
        <v>0</v>
      </c>
      <c r="AW1040">
        <v>1</v>
      </c>
      <c r="AX1040">
        <v>-1</v>
      </c>
      <c r="AY1040">
        <v>0</v>
      </c>
      <c r="AZ1040">
        <v>0</v>
      </c>
      <c r="BA1040" t="s">
        <v>6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Y1040*Source!I532</f>
        <v>67.066999999999993</v>
      </c>
      <c r="CY1040">
        <f t="shared" si="176"/>
        <v>8.09</v>
      </c>
      <c r="CZ1040">
        <f t="shared" si="177"/>
        <v>8.09</v>
      </c>
      <c r="DA1040">
        <f t="shared" si="178"/>
        <v>1</v>
      </c>
      <c r="DB1040">
        <f t="shared" si="179"/>
        <v>1156.8699999999999</v>
      </c>
      <c r="DC1040">
        <f t="shared" si="180"/>
        <v>0</v>
      </c>
    </row>
    <row r="1041" spans="1:107" x14ac:dyDescent="0.2">
      <c r="A1041">
        <f>ROW(Source!A532)</f>
        <v>532</v>
      </c>
      <c r="B1041">
        <v>16697018</v>
      </c>
      <c r="C1041">
        <v>16698634</v>
      </c>
      <c r="D1041">
        <v>15233579</v>
      </c>
      <c r="E1041">
        <v>1</v>
      </c>
      <c r="F1041">
        <v>1</v>
      </c>
      <c r="G1041">
        <v>1</v>
      </c>
      <c r="H1041">
        <v>3</v>
      </c>
      <c r="I1041" t="s">
        <v>811</v>
      </c>
      <c r="J1041" t="s">
        <v>813</v>
      </c>
      <c r="K1041" t="s">
        <v>812</v>
      </c>
      <c r="L1041">
        <v>1301</v>
      </c>
      <c r="N1041">
        <v>1003</v>
      </c>
      <c r="O1041" t="s">
        <v>363</v>
      </c>
      <c r="P1041" t="s">
        <v>363</v>
      </c>
      <c r="Q1041">
        <v>1</v>
      </c>
      <c r="W1041">
        <v>0</v>
      </c>
      <c r="X1041">
        <v>-1713324949</v>
      </c>
      <c r="Y1041">
        <v>100.5</v>
      </c>
      <c r="AA1041">
        <v>11.58</v>
      </c>
      <c r="AB1041">
        <v>0</v>
      </c>
      <c r="AC1041">
        <v>0</v>
      </c>
      <c r="AD1041">
        <v>0</v>
      </c>
      <c r="AE1041">
        <v>11.58</v>
      </c>
      <c r="AF1041">
        <v>0</v>
      </c>
      <c r="AG1041">
        <v>0</v>
      </c>
      <c r="AH1041">
        <v>0</v>
      </c>
      <c r="AI1041">
        <v>1</v>
      </c>
      <c r="AJ1041">
        <v>1</v>
      </c>
      <c r="AK1041">
        <v>1</v>
      </c>
      <c r="AL1041">
        <v>1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 t="s">
        <v>6</v>
      </c>
      <c r="AT1041">
        <v>100.5</v>
      </c>
      <c r="AU1041" t="s">
        <v>6</v>
      </c>
      <c r="AV1041">
        <v>0</v>
      </c>
      <c r="AW1041">
        <v>1</v>
      </c>
      <c r="AX1041">
        <v>-1</v>
      </c>
      <c r="AY1041">
        <v>0</v>
      </c>
      <c r="AZ1041">
        <v>0</v>
      </c>
      <c r="BA1041" t="s">
        <v>6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Y1041*Source!I532</f>
        <v>47.134499999999996</v>
      </c>
      <c r="CY1041">
        <f t="shared" si="176"/>
        <v>11.58</v>
      </c>
      <c r="CZ1041">
        <f t="shared" si="177"/>
        <v>11.58</v>
      </c>
      <c r="DA1041">
        <f t="shared" si="178"/>
        <v>1</v>
      </c>
      <c r="DB1041">
        <f t="shared" si="179"/>
        <v>1163.79</v>
      </c>
      <c r="DC1041">
        <f t="shared" si="180"/>
        <v>0</v>
      </c>
    </row>
    <row r="1042" spans="1:107" x14ac:dyDescent="0.2">
      <c r="A1042">
        <f>ROW(Source!A532)</f>
        <v>532</v>
      </c>
      <c r="B1042">
        <v>16697018</v>
      </c>
      <c r="C1042">
        <v>16698634</v>
      </c>
      <c r="D1042">
        <v>15235523</v>
      </c>
      <c r="E1042">
        <v>1</v>
      </c>
      <c r="F1042">
        <v>1</v>
      </c>
      <c r="G1042">
        <v>1</v>
      </c>
      <c r="H1042">
        <v>3</v>
      </c>
      <c r="I1042" t="s">
        <v>711</v>
      </c>
      <c r="J1042" t="s">
        <v>713</v>
      </c>
      <c r="K1042" t="s">
        <v>712</v>
      </c>
      <c r="L1042">
        <v>1358</v>
      </c>
      <c r="N1042">
        <v>1010</v>
      </c>
      <c r="O1042" t="s">
        <v>598</v>
      </c>
      <c r="P1042" t="s">
        <v>598</v>
      </c>
      <c r="Q1042">
        <v>10</v>
      </c>
      <c r="W1042">
        <v>0</v>
      </c>
      <c r="X1042">
        <v>208015540</v>
      </c>
      <c r="Y1042">
        <v>3.4115139999999999</v>
      </c>
      <c r="AA1042">
        <v>7.11</v>
      </c>
      <c r="AB1042">
        <v>0</v>
      </c>
      <c r="AC1042">
        <v>0</v>
      </c>
      <c r="AD1042">
        <v>0</v>
      </c>
      <c r="AE1042">
        <v>7.11</v>
      </c>
      <c r="AF1042">
        <v>0</v>
      </c>
      <c r="AG1042">
        <v>0</v>
      </c>
      <c r="AH1042">
        <v>0</v>
      </c>
      <c r="AI1042">
        <v>1</v>
      </c>
      <c r="AJ1042">
        <v>1</v>
      </c>
      <c r="AK1042">
        <v>1</v>
      </c>
      <c r="AL1042">
        <v>1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 t="s">
        <v>6</v>
      </c>
      <c r="AT1042">
        <v>3.4115139999999999</v>
      </c>
      <c r="AU1042" t="s">
        <v>6</v>
      </c>
      <c r="AV1042">
        <v>0</v>
      </c>
      <c r="AW1042">
        <v>1</v>
      </c>
      <c r="AX1042">
        <v>-1</v>
      </c>
      <c r="AY1042">
        <v>0</v>
      </c>
      <c r="AZ1042">
        <v>0</v>
      </c>
      <c r="BA1042" t="s">
        <v>6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Y1042*Source!I532</f>
        <v>1.6000000659999998</v>
      </c>
      <c r="CY1042">
        <f t="shared" si="176"/>
        <v>7.11</v>
      </c>
      <c r="CZ1042">
        <f t="shared" si="177"/>
        <v>7.11</v>
      </c>
      <c r="DA1042">
        <f t="shared" si="178"/>
        <v>1</v>
      </c>
      <c r="DB1042">
        <f t="shared" si="179"/>
        <v>24.26</v>
      </c>
      <c r="DC1042">
        <f t="shared" si="180"/>
        <v>0</v>
      </c>
    </row>
    <row r="1043" spans="1:107" x14ac:dyDescent="0.2">
      <c r="A1043">
        <f>ROW(Source!A533)</f>
        <v>533</v>
      </c>
      <c r="B1043">
        <v>16697019</v>
      </c>
      <c r="C1043">
        <v>16698634</v>
      </c>
      <c r="D1043">
        <v>15435721</v>
      </c>
      <c r="E1043">
        <v>1</v>
      </c>
      <c r="F1043">
        <v>1</v>
      </c>
      <c r="G1043">
        <v>1</v>
      </c>
      <c r="H1043">
        <v>1</v>
      </c>
      <c r="I1043" t="s">
        <v>1162</v>
      </c>
      <c r="J1043" t="s">
        <v>6</v>
      </c>
      <c r="K1043" t="s">
        <v>1163</v>
      </c>
      <c r="L1043">
        <v>1191</v>
      </c>
      <c r="N1043">
        <v>1013</v>
      </c>
      <c r="O1043" t="s">
        <v>1010</v>
      </c>
      <c r="P1043" t="s">
        <v>1010</v>
      </c>
      <c r="Q1043">
        <v>1</v>
      </c>
      <c r="W1043">
        <v>0</v>
      </c>
      <c r="X1043">
        <v>1983201532</v>
      </c>
      <c r="Y1043">
        <v>111.49249999999999</v>
      </c>
      <c r="AA1043">
        <v>0</v>
      </c>
      <c r="AB1043">
        <v>0</v>
      </c>
      <c r="AC1043">
        <v>0</v>
      </c>
      <c r="AD1043">
        <v>62.39</v>
      </c>
      <c r="AE1043">
        <v>0</v>
      </c>
      <c r="AF1043">
        <v>0</v>
      </c>
      <c r="AG1043">
        <v>0</v>
      </c>
      <c r="AH1043">
        <v>9.51</v>
      </c>
      <c r="AI1043">
        <v>1</v>
      </c>
      <c r="AJ1043">
        <v>1</v>
      </c>
      <c r="AK1043">
        <v>1</v>
      </c>
      <c r="AL1043">
        <v>6.56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6</v>
      </c>
      <c r="AT1043">
        <v>96.95</v>
      </c>
      <c r="AU1043" t="s">
        <v>39</v>
      </c>
      <c r="AV1043">
        <v>1</v>
      </c>
      <c r="AW1043">
        <v>2</v>
      </c>
      <c r="AX1043">
        <v>16698649</v>
      </c>
      <c r="AY1043">
        <v>1</v>
      </c>
      <c r="AZ1043">
        <v>0</v>
      </c>
      <c r="BA1043">
        <v>1025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Y1043*Source!I533</f>
        <v>52.289982499999994</v>
      </c>
      <c r="CY1043">
        <f>AD1043</f>
        <v>62.39</v>
      </c>
      <c r="CZ1043">
        <f>AH1043</f>
        <v>9.51</v>
      </c>
      <c r="DA1043">
        <f>AL1043</f>
        <v>6.56</v>
      </c>
      <c r="DB1043">
        <f>ROUND((ROUND(AT1043*CZ1043,2)*1.15),2)</f>
        <v>1060.29</v>
      </c>
      <c r="DC1043">
        <f>ROUND((ROUND(AT1043*AG1043,2)*1.15),2)</f>
        <v>0</v>
      </c>
    </row>
    <row r="1044" spans="1:107" x14ac:dyDescent="0.2">
      <c r="A1044">
        <f>ROW(Source!A533)</f>
        <v>533</v>
      </c>
      <c r="B1044">
        <v>16697019</v>
      </c>
      <c r="C1044">
        <v>16698634</v>
      </c>
      <c r="D1044">
        <v>15430395</v>
      </c>
      <c r="E1044">
        <v>1</v>
      </c>
      <c r="F1044">
        <v>1</v>
      </c>
      <c r="G1044">
        <v>1</v>
      </c>
      <c r="H1044">
        <v>1</v>
      </c>
      <c r="I1044" t="s">
        <v>1020</v>
      </c>
      <c r="J1044" t="s">
        <v>6</v>
      </c>
      <c r="K1044" t="s">
        <v>1021</v>
      </c>
      <c r="L1044">
        <v>1191</v>
      </c>
      <c r="N1044">
        <v>1013</v>
      </c>
      <c r="O1044" t="s">
        <v>1010</v>
      </c>
      <c r="P1044" t="s">
        <v>1010</v>
      </c>
      <c r="Q1044">
        <v>1</v>
      </c>
      <c r="W1044">
        <v>0</v>
      </c>
      <c r="X1044">
        <v>-1417349443</v>
      </c>
      <c r="Y1044">
        <v>0.01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6.56</v>
      </c>
      <c r="AL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 t="s">
        <v>6</v>
      </c>
      <c r="AT1044">
        <v>0.01</v>
      </c>
      <c r="AU1044" t="s">
        <v>6</v>
      </c>
      <c r="AV1044">
        <v>2</v>
      </c>
      <c r="AW1044">
        <v>2</v>
      </c>
      <c r="AX1044">
        <v>16698650</v>
      </c>
      <c r="AY1044">
        <v>1</v>
      </c>
      <c r="AZ1044">
        <v>2048</v>
      </c>
      <c r="BA1044">
        <v>1026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Y1044*Source!I533</f>
        <v>4.6899999999999997E-3</v>
      </c>
      <c r="CY1044">
        <f>AD1044</f>
        <v>0</v>
      </c>
      <c r="CZ1044">
        <f>AH1044</f>
        <v>0</v>
      </c>
      <c r="DA1044">
        <f>AL1044</f>
        <v>1</v>
      </c>
      <c r="DB1044">
        <f>ROUND(ROUND(AT1044*CZ1044,2),2)</f>
        <v>0</v>
      </c>
      <c r="DC1044">
        <f>ROUND(ROUND(AT1044*AG1044,2),2)</f>
        <v>0</v>
      </c>
    </row>
    <row r="1045" spans="1:107" x14ac:dyDescent="0.2">
      <c r="A1045">
        <f>ROW(Source!A533)</f>
        <v>533</v>
      </c>
      <c r="B1045">
        <v>16697019</v>
      </c>
      <c r="C1045">
        <v>16698634</v>
      </c>
      <c r="D1045">
        <v>15247576</v>
      </c>
      <c r="E1045">
        <v>1</v>
      </c>
      <c r="F1045">
        <v>1</v>
      </c>
      <c r="G1045">
        <v>1</v>
      </c>
      <c r="H1045">
        <v>2</v>
      </c>
      <c r="I1045" t="s">
        <v>1150</v>
      </c>
      <c r="J1045" t="s">
        <v>1151</v>
      </c>
      <c r="K1045" t="s">
        <v>1152</v>
      </c>
      <c r="L1045">
        <v>1368</v>
      </c>
      <c r="N1045">
        <v>1011</v>
      </c>
      <c r="O1045" t="s">
        <v>1014</v>
      </c>
      <c r="P1045" t="s">
        <v>1014</v>
      </c>
      <c r="Q1045">
        <v>1</v>
      </c>
      <c r="W1045">
        <v>0</v>
      </c>
      <c r="X1045">
        <v>257150282</v>
      </c>
      <c r="Y1045">
        <v>3.7499999999999999E-3</v>
      </c>
      <c r="AA1045">
        <v>0</v>
      </c>
      <c r="AB1045">
        <v>547.29999999999995</v>
      </c>
      <c r="AC1045">
        <v>13.5</v>
      </c>
      <c r="AD1045">
        <v>0</v>
      </c>
      <c r="AE1045">
        <v>0</v>
      </c>
      <c r="AF1045">
        <v>83.43</v>
      </c>
      <c r="AG1045">
        <v>13.5</v>
      </c>
      <c r="AH1045">
        <v>0</v>
      </c>
      <c r="AI1045">
        <v>1</v>
      </c>
      <c r="AJ1045">
        <v>6.56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6</v>
      </c>
      <c r="AT1045">
        <v>3.0000000000000001E-3</v>
      </c>
      <c r="AU1045" t="s">
        <v>38</v>
      </c>
      <c r="AV1045">
        <v>0</v>
      </c>
      <c r="AW1045">
        <v>2</v>
      </c>
      <c r="AX1045">
        <v>16698651</v>
      </c>
      <c r="AY1045">
        <v>1</v>
      </c>
      <c r="AZ1045">
        <v>0</v>
      </c>
      <c r="BA1045">
        <v>1027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Y1045*Source!I533</f>
        <v>1.7587499999999999E-3</v>
      </c>
      <c r="CY1045">
        <f>AB1045</f>
        <v>547.29999999999995</v>
      </c>
      <c r="CZ1045">
        <f>AF1045</f>
        <v>83.43</v>
      </c>
      <c r="DA1045">
        <f>AJ1045</f>
        <v>6.56</v>
      </c>
      <c r="DB1045">
        <f>ROUND((ROUND(AT1045*CZ1045,2)*1.25),2)</f>
        <v>0.31</v>
      </c>
      <c r="DC1045">
        <f>ROUND((ROUND(AT1045*AG1045,2)*1.25),2)</f>
        <v>0.05</v>
      </c>
    </row>
    <row r="1046" spans="1:107" x14ac:dyDescent="0.2">
      <c r="A1046">
        <f>ROW(Source!A533)</f>
        <v>533</v>
      </c>
      <c r="B1046">
        <v>16697019</v>
      </c>
      <c r="C1046">
        <v>16698634</v>
      </c>
      <c r="D1046">
        <v>15247678</v>
      </c>
      <c r="E1046">
        <v>1</v>
      </c>
      <c r="F1046">
        <v>1</v>
      </c>
      <c r="G1046">
        <v>1</v>
      </c>
      <c r="H1046">
        <v>2</v>
      </c>
      <c r="I1046" t="s">
        <v>1153</v>
      </c>
      <c r="J1046" t="s">
        <v>1154</v>
      </c>
      <c r="K1046" t="s">
        <v>1155</v>
      </c>
      <c r="L1046">
        <v>1368</v>
      </c>
      <c r="N1046">
        <v>1011</v>
      </c>
      <c r="O1046" t="s">
        <v>1014</v>
      </c>
      <c r="P1046" t="s">
        <v>1014</v>
      </c>
      <c r="Q1046">
        <v>1</v>
      </c>
      <c r="W1046">
        <v>0</v>
      </c>
      <c r="X1046">
        <v>1330025190</v>
      </c>
      <c r="Y1046">
        <v>5.0000000000000001E-3</v>
      </c>
      <c r="AA1046">
        <v>0</v>
      </c>
      <c r="AB1046">
        <v>577.35</v>
      </c>
      <c r="AC1046">
        <v>11.6</v>
      </c>
      <c r="AD1046">
        <v>0</v>
      </c>
      <c r="AE1046">
        <v>0</v>
      </c>
      <c r="AF1046">
        <v>88.01</v>
      </c>
      <c r="AG1046">
        <v>11.6</v>
      </c>
      <c r="AH1046">
        <v>0</v>
      </c>
      <c r="AI1046">
        <v>1</v>
      </c>
      <c r="AJ1046">
        <v>6.56</v>
      </c>
      <c r="AK1046">
        <v>1</v>
      </c>
      <c r="AL1046">
        <v>1</v>
      </c>
      <c r="AN1046">
        <v>0</v>
      </c>
      <c r="AO1046">
        <v>1</v>
      </c>
      <c r="AP1046">
        <v>1</v>
      </c>
      <c r="AQ1046">
        <v>0</v>
      </c>
      <c r="AR1046">
        <v>0</v>
      </c>
      <c r="AS1046" t="s">
        <v>6</v>
      </c>
      <c r="AT1046">
        <v>4.0000000000000001E-3</v>
      </c>
      <c r="AU1046" t="s">
        <v>38</v>
      </c>
      <c r="AV1046">
        <v>0</v>
      </c>
      <c r="AW1046">
        <v>2</v>
      </c>
      <c r="AX1046">
        <v>16698652</v>
      </c>
      <c r="AY1046">
        <v>1</v>
      </c>
      <c r="AZ1046">
        <v>0</v>
      </c>
      <c r="BA1046">
        <v>1028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Y1046*Source!I533</f>
        <v>2.3449999999999999E-3</v>
      </c>
      <c r="CY1046">
        <f>AB1046</f>
        <v>577.35</v>
      </c>
      <c r="CZ1046">
        <f>AF1046</f>
        <v>88.01</v>
      </c>
      <c r="DA1046">
        <f>AJ1046</f>
        <v>6.56</v>
      </c>
      <c r="DB1046">
        <f>ROUND((ROUND(AT1046*CZ1046,2)*1.25),2)</f>
        <v>0.44</v>
      </c>
      <c r="DC1046">
        <f>ROUND((ROUND(AT1046*AG1046,2)*1.25),2)</f>
        <v>0.06</v>
      </c>
    </row>
    <row r="1047" spans="1:107" x14ac:dyDescent="0.2">
      <c r="A1047">
        <f>ROW(Source!A533)</f>
        <v>533</v>
      </c>
      <c r="B1047">
        <v>16697019</v>
      </c>
      <c r="C1047">
        <v>16698634</v>
      </c>
      <c r="D1047">
        <v>15248793</v>
      </c>
      <c r="E1047">
        <v>1</v>
      </c>
      <c r="F1047">
        <v>1</v>
      </c>
      <c r="G1047">
        <v>1</v>
      </c>
      <c r="H1047">
        <v>2</v>
      </c>
      <c r="I1047" t="s">
        <v>1278</v>
      </c>
      <c r="J1047" t="s">
        <v>1279</v>
      </c>
      <c r="K1047" t="s">
        <v>1280</v>
      </c>
      <c r="L1047">
        <v>1368</v>
      </c>
      <c r="N1047">
        <v>1011</v>
      </c>
      <c r="O1047" t="s">
        <v>1014</v>
      </c>
      <c r="P1047" t="s">
        <v>1014</v>
      </c>
      <c r="Q1047">
        <v>1</v>
      </c>
      <c r="W1047">
        <v>0</v>
      </c>
      <c r="X1047">
        <v>-1347092713</v>
      </c>
      <c r="Y1047">
        <v>1.5874999999999999</v>
      </c>
      <c r="AA1047">
        <v>0</v>
      </c>
      <c r="AB1047">
        <v>194.64</v>
      </c>
      <c r="AC1047">
        <v>0</v>
      </c>
      <c r="AD1047">
        <v>0</v>
      </c>
      <c r="AE1047">
        <v>0</v>
      </c>
      <c r="AF1047">
        <v>29.67</v>
      </c>
      <c r="AG1047">
        <v>0</v>
      </c>
      <c r="AH1047">
        <v>0</v>
      </c>
      <c r="AI1047">
        <v>1</v>
      </c>
      <c r="AJ1047">
        <v>6.56</v>
      </c>
      <c r="AK1047">
        <v>1</v>
      </c>
      <c r="AL1047">
        <v>1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6</v>
      </c>
      <c r="AT1047">
        <v>1.27</v>
      </c>
      <c r="AU1047" t="s">
        <v>38</v>
      </c>
      <c r="AV1047">
        <v>0</v>
      </c>
      <c r="AW1047">
        <v>2</v>
      </c>
      <c r="AX1047">
        <v>16698653</v>
      </c>
      <c r="AY1047">
        <v>1</v>
      </c>
      <c r="AZ1047">
        <v>0</v>
      </c>
      <c r="BA1047">
        <v>1029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Y1047*Source!I533</f>
        <v>0.74453749999999996</v>
      </c>
      <c r="CY1047">
        <f>AB1047</f>
        <v>194.64</v>
      </c>
      <c r="CZ1047">
        <f>AF1047</f>
        <v>29.67</v>
      </c>
      <c r="DA1047">
        <f>AJ1047</f>
        <v>6.56</v>
      </c>
      <c r="DB1047">
        <f>ROUND((ROUND(AT1047*CZ1047,2)*1.25),2)</f>
        <v>47.1</v>
      </c>
      <c r="DC1047">
        <f>ROUND((ROUND(AT1047*AG1047,2)*1.25),2)</f>
        <v>0</v>
      </c>
    </row>
    <row r="1048" spans="1:107" x14ac:dyDescent="0.2">
      <c r="A1048">
        <f>ROW(Source!A533)</f>
        <v>533</v>
      </c>
      <c r="B1048">
        <v>16697019</v>
      </c>
      <c r="C1048">
        <v>16698634</v>
      </c>
      <c r="D1048">
        <v>15249310</v>
      </c>
      <c r="E1048">
        <v>1</v>
      </c>
      <c r="F1048">
        <v>1</v>
      </c>
      <c r="G1048">
        <v>1</v>
      </c>
      <c r="H1048">
        <v>2</v>
      </c>
      <c r="I1048" t="s">
        <v>1281</v>
      </c>
      <c r="J1048" t="s">
        <v>1282</v>
      </c>
      <c r="K1048" t="s">
        <v>1283</v>
      </c>
      <c r="L1048">
        <v>1368</v>
      </c>
      <c r="N1048">
        <v>1011</v>
      </c>
      <c r="O1048" t="s">
        <v>1014</v>
      </c>
      <c r="P1048" t="s">
        <v>1014</v>
      </c>
      <c r="Q1048">
        <v>1</v>
      </c>
      <c r="W1048">
        <v>0</v>
      </c>
      <c r="X1048">
        <v>1489131384</v>
      </c>
      <c r="Y1048">
        <v>20.474999999999998</v>
      </c>
      <c r="AA1048">
        <v>0</v>
      </c>
      <c r="AB1048">
        <v>172.2</v>
      </c>
      <c r="AC1048">
        <v>0</v>
      </c>
      <c r="AD1048">
        <v>0</v>
      </c>
      <c r="AE1048">
        <v>0</v>
      </c>
      <c r="AF1048">
        <v>26.25</v>
      </c>
      <c r="AG1048">
        <v>0</v>
      </c>
      <c r="AH1048">
        <v>0</v>
      </c>
      <c r="AI1048">
        <v>1</v>
      </c>
      <c r="AJ1048">
        <v>6.56</v>
      </c>
      <c r="AK1048">
        <v>1</v>
      </c>
      <c r="AL1048">
        <v>1</v>
      </c>
      <c r="AN1048">
        <v>0</v>
      </c>
      <c r="AO1048">
        <v>1</v>
      </c>
      <c r="AP1048">
        <v>1</v>
      </c>
      <c r="AQ1048">
        <v>0</v>
      </c>
      <c r="AR1048">
        <v>0</v>
      </c>
      <c r="AS1048" t="s">
        <v>6</v>
      </c>
      <c r="AT1048">
        <v>16.38</v>
      </c>
      <c r="AU1048" t="s">
        <v>38</v>
      </c>
      <c r="AV1048">
        <v>0</v>
      </c>
      <c r="AW1048">
        <v>2</v>
      </c>
      <c r="AX1048">
        <v>16698654</v>
      </c>
      <c r="AY1048">
        <v>1</v>
      </c>
      <c r="AZ1048">
        <v>0</v>
      </c>
      <c r="BA1048">
        <v>1030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Y1048*Source!I533</f>
        <v>9.6027749999999976</v>
      </c>
      <c r="CY1048">
        <f>AB1048</f>
        <v>172.2</v>
      </c>
      <c r="CZ1048">
        <f>AF1048</f>
        <v>26.25</v>
      </c>
      <c r="DA1048">
        <f>AJ1048</f>
        <v>6.56</v>
      </c>
      <c r="DB1048">
        <f>ROUND((ROUND(AT1048*CZ1048,2)*1.25),2)</f>
        <v>537.48</v>
      </c>
      <c r="DC1048">
        <f>ROUND((ROUND(AT1048*AG1048,2)*1.25),2)</f>
        <v>0</v>
      </c>
    </row>
    <row r="1049" spans="1:107" x14ac:dyDescent="0.2">
      <c r="A1049">
        <f>ROW(Source!A533)</f>
        <v>533</v>
      </c>
      <c r="B1049">
        <v>16697019</v>
      </c>
      <c r="C1049">
        <v>16698634</v>
      </c>
      <c r="D1049">
        <v>15167286</v>
      </c>
      <c r="E1049">
        <v>1</v>
      </c>
      <c r="F1049">
        <v>1</v>
      </c>
      <c r="G1049">
        <v>1</v>
      </c>
      <c r="H1049">
        <v>3</v>
      </c>
      <c r="I1049" t="s">
        <v>1116</v>
      </c>
      <c r="J1049" t="s">
        <v>1117</v>
      </c>
      <c r="K1049" t="s">
        <v>1118</v>
      </c>
      <c r="L1049">
        <v>1339</v>
      </c>
      <c r="N1049">
        <v>1007</v>
      </c>
      <c r="O1049" t="s">
        <v>249</v>
      </c>
      <c r="P1049" t="s">
        <v>249</v>
      </c>
      <c r="Q1049">
        <v>1</v>
      </c>
      <c r="W1049">
        <v>0</v>
      </c>
      <c r="X1049">
        <v>-1660354250</v>
      </c>
      <c r="Y1049">
        <v>0.14399999999999999</v>
      </c>
      <c r="AA1049">
        <v>16.010000000000002</v>
      </c>
      <c r="AB1049">
        <v>0</v>
      </c>
      <c r="AC1049">
        <v>0</v>
      </c>
      <c r="AD1049">
        <v>0</v>
      </c>
      <c r="AE1049">
        <v>2.44</v>
      </c>
      <c r="AF1049">
        <v>0</v>
      </c>
      <c r="AG1049">
        <v>0</v>
      </c>
      <c r="AH1049">
        <v>0</v>
      </c>
      <c r="AI1049">
        <v>6.56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6</v>
      </c>
      <c r="AT1049">
        <v>0.14399999999999999</v>
      </c>
      <c r="AU1049" t="s">
        <v>6</v>
      </c>
      <c r="AV1049">
        <v>0</v>
      </c>
      <c r="AW1049">
        <v>2</v>
      </c>
      <c r="AX1049">
        <v>16698655</v>
      </c>
      <c r="AY1049">
        <v>1</v>
      </c>
      <c r="AZ1049">
        <v>0</v>
      </c>
      <c r="BA1049">
        <v>1031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Y1049*Source!I533</f>
        <v>6.7535999999999985E-2</v>
      </c>
      <c r="CY1049">
        <f t="shared" ref="CY1049:CY1056" si="181">AA1049</f>
        <v>16.010000000000002</v>
      </c>
      <c r="CZ1049">
        <f t="shared" ref="CZ1049:CZ1056" si="182">AE1049</f>
        <v>2.44</v>
      </c>
      <c r="DA1049">
        <f t="shared" ref="DA1049:DA1056" si="183">AI1049</f>
        <v>6.56</v>
      </c>
      <c r="DB1049">
        <f t="shared" ref="DB1049:DB1056" si="184">ROUND(ROUND(AT1049*CZ1049,2),2)</f>
        <v>0.35</v>
      </c>
      <c r="DC1049">
        <f t="shared" ref="DC1049:DC1056" si="185">ROUND(ROUND(AT1049*AG1049,2),2)</f>
        <v>0</v>
      </c>
    </row>
    <row r="1050" spans="1:107" x14ac:dyDescent="0.2">
      <c r="A1050">
        <f>ROW(Source!A533)</f>
        <v>533</v>
      </c>
      <c r="B1050">
        <v>16697019</v>
      </c>
      <c r="C1050">
        <v>16698634</v>
      </c>
      <c r="D1050">
        <v>15169957</v>
      </c>
      <c r="E1050">
        <v>1</v>
      </c>
      <c r="F1050">
        <v>1</v>
      </c>
      <c r="G1050">
        <v>1</v>
      </c>
      <c r="H1050">
        <v>3</v>
      </c>
      <c r="I1050" t="s">
        <v>1284</v>
      </c>
      <c r="J1050" t="s">
        <v>1285</v>
      </c>
      <c r="K1050" t="s">
        <v>1286</v>
      </c>
      <c r="L1050">
        <v>1348</v>
      </c>
      <c r="N1050">
        <v>1009</v>
      </c>
      <c r="O1050" t="s">
        <v>26</v>
      </c>
      <c r="P1050" t="s">
        <v>26</v>
      </c>
      <c r="Q1050">
        <v>1000</v>
      </c>
      <c r="W1050">
        <v>0</v>
      </c>
      <c r="X1050">
        <v>-172112227</v>
      </c>
      <c r="Y1050">
        <v>8.9999999999999998E-4</v>
      </c>
      <c r="AA1050">
        <v>86505.01</v>
      </c>
      <c r="AB1050">
        <v>0</v>
      </c>
      <c r="AC1050">
        <v>0</v>
      </c>
      <c r="AD1050">
        <v>0</v>
      </c>
      <c r="AE1050">
        <v>13186.74</v>
      </c>
      <c r="AF1050">
        <v>0</v>
      </c>
      <c r="AG1050">
        <v>0</v>
      </c>
      <c r="AH1050">
        <v>0</v>
      </c>
      <c r="AI1050">
        <v>6.56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0</v>
      </c>
      <c r="AQ1050">
        <v>0</v>
      </c>
      <c r="AR1050">
        <v>0</v>
      </c>
      <c r="AS1050" t="s">
        <v>6</v>
      </c>
      <c r="AT1050">
        <v>8.9999999999999998E-4</v>
      </c>
      <c r="AU1050" t="s">
        <v>6</v>
      </c>
      <c r="AV1050">
        <v>0</v>
      </c>
      <c r="AW1050">
        <v>2</v>
      </c>
      <c r="AX1050">
        <v>16698656</v>
      </c>
      <c r="AY1050">
        <v>1</v>
      </c>
      <c r="AZ1050">
        <v>0</v>
      </c>
      <c r="BA1050">
        <v>1032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Y1050*Source!I533</f>
        <v>4.2209999999999996E-4</v>
      </c>
      <c r="CY1050">
        <f t="shared" si="181"/>
        <v>86505.01</v>
      </c>
      <c r="CZ1050">
        <f t="shared" si="182"/>
        <v>13186.74</v>
      </c>
      <c r="DA1050">
        <f t="shared" si="183"/>
        <v>6.56</v>
      </c>
      <c r="DB1050">
        <f t="shared" si="184"/>
        <v>11.87</v>
      </c>
      <c r="DC1050">
        <f t="shared" si="185"/>
        <v>0</v>
      </c>
    </row>
    <row r="1051" spans="1:107" x14ac:dyDescent="0.2">
      <c r="A1051">
        <f>ROW(Source!A533)</f>
        <v>533</v>
      </c>
      <c r="B1051">
        <v>16697019</v>
      </c>
      <c r="C1051">
        <v>16698634</v>
      </c>
      <c r="D1051">
        <v>15170076</v>
      </c>
      <c r="E1051">
        <v>1</v>
      </c>
      <c r="F1051">
        <v>1</v>
      </c>
      <c r="G1051">
        <v>1</v>
      </c>
      <c r="H1051">
        <v>3</v>
      </c>
      <c r="I1051" t="s">
        <v>1287</v>
      </c>
      <c r="J1051" t="s">
        <v>1288</v>
      </c>
      <c r="K1051" t="s">
        <v>1289</v>
      </c>
      <c r="L1051">
        <v>1356</v>
      </c>
      <c r="N1051">
        <v>1010</v>
      </c>
      <c r="O1051" t="s">
        <v>268</v>
      </c>
      <c r="P1051" t="s">
        <v>268</v>
      </c>
      <c r="Q1051">
        <v>1000</v>
      </c>
      <c r="W1051">
        <v>0</v>
      </c>
      <c r="X1051">
        <v>1975348994</v>
      </c>
      <c r="Y1051">
        <v>0.14299999999999999</v>
      </c>
      <c r="AA1051">
        <v>1180.8</v>
      </c>
      <c r="AB1051">
        <v>0</v>
      </c>
      <c r="AC1051">
        <v>0</v>
      </c>
      <c r="AD1051">
        <v>0</v>
      </c>
      <c r="AE1051">
        <v>180</v>
      </c>
      <c r="AF1051">
        <v>0</v>
      </c>
      <c r="AG1051">
        <v>0</v>
      </c>
      <c r="AH1051">
        <v>0</v>
      </c>
      <c r="AI1051">
        <v>6.56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6</v>
      </c>
      <c r="AT1051">
        <v>0.14299999999999999</v>
      </c>
      <c r="AU1051" t="s">
        <v>6</v>
      </c>
      <c r="AV1051">
        <v>0</v>
      </c>
      <c r="AW1051">
        <v>2</v>
      </c>
      <c r="AX1051">
        <v>16698657</v>
      </c>
      <c r="AY1051">
        <v>1</v>
      </c>
      <c r="AZ1051">
        <v>0</v>
      </c>
      <c r="BA1051">
        <v>1033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Y1051*Source!I533</f>
        <v>6.7066999999999988E-2</v>
      </c>
      <c r="CY1051">
        <f t="shared" si="181"/>
        <v>1180.8</v>
      </c>
      <c r="CZ1051">
        <f t="shared" si="182"/>
        <v>180</v>
      </c>
      <c r="DA1051">
        <f t="shared" si="183"/>
        <v>6.56</v>
      </c>
      <c r="DB1051">
        <f t="shared" si="184"/>
        <v>25.74</v>
      </c>
      <c r="DC1051">
        <f t="shared" si="185"/>
        <v>0</v>
      </c>
    </row>
    <row r="1052" spans="1:107" x14ac:dyDescent="0.2">
      <c r="A1052">
        <f>ROW(Source!A533)</f>
        <v>533</v>
      </c>
      <c r="B1052">
        <v>16697019</v>
      </c>
      <c r="C1052">
        <v>16698634</v>
      </c>
      <c r="D1052">
        <v>15172018</v>
      </c>
      <c r="E1052">
        <v>1</v>
      </c>
      <c r="F1052">
        <v>1</v>
      </c>
      <c r="G1052">
        <v>1</v>
      </c>
      <c r="H1052">
        <v>3</v>
      </c>
      <c r="I1052" t="s">
        <v>1248</v>
      </c>
      <c r="J1052" t="s">
        <v>1249</v>
      </c>
      <c r="K1052" t="s">
        <v>1250</v>
      </c>
      <c r="L1052">
        <v>1346</v>
      </c>
      <c r="N1052">
        <v>1009</v>
      </c>
      <c r="O1052" t="s">
        <v>279</v>
      </c>
      <c r="P1052" t="s">
        <v>279</v>
      </c>
      <c r="Q1052">
        <v>1</v>
      </c>
      <c r="W1052">
        <v>0</v>
      </c>
      <c r="X1052">
        <v>450790165</v>
      </c>
      <c r="Y1052">
        <v>1.6000000000000001E-3</v>
      </c>
      <c r="AA1052">
        <v>14.1</v>
      </c>
      <c r="AB1052">
        <v>0</v>
      </c>
      <c r="AC1052">
        <v>0</v>
      </c>
      <c r="AD1052">
        <v>0</v>
      </c>
      <c r="AE1052">
        <v>2.15</v>
      </c>
      <c r="AF1052">
        <v>0</v>
      </c>
      <c r="AG1052">
        <v>0</v>
      </c>
      <c r="AH1052">
        <v>0</v>
      </c>
      <c r="AI1052">
        <v>6.56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6</v>
      </c>
      <c r="AT1052">
        <v>1.6000000000000001E-3</v>
      </c>
      <c r="AU1052" t="s">
        <v>6</v>
      </c>
      <c r="AV1052">
        <v>0</v>
      </c>
      <c r="AW1052">
        <v>2</v>
      </c>
      <c r="AX1052">
        <v>16698658</v>
      </c>
      <c r="AY1052">
        <v>1</v>
      </c>
      <c r="AZ1052">
        <v>0</v>
      </c>
      <c r="BA1052">
        <v>1034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Y1052*Source!I533</f>
        <v>7.5040000000000003E-4</v>
      </c>
      <c r="CY1052">
        <f t="shared" si="181"/>
        <v>14.1</v>
      </c>
      <c r="CZ1052">
        <f t="shared" si="182"/>
        <v>2.15</v>
      </c>
      <c r="DA1052">
        <f t="shared" si="183"/>
        <v>6.56</v>
      </c>
      <c r="DB1052">
        <f t="shared" si="184"/>
        <v>0</v>
      </c>
      <c r="DC1052">
        <f t="shared" si="185"/>
        <v>0</v>
      </c>
    </row>
    <row r="1053" spans="1:107" x14ac:dyDescent="0.2">
      <c r="A1053">
        <f>ROW(Source!A533)</f>
        <v>533</v>
      </c>
      <c r="B1053">
        <v>16697019</v>
      </c>
      <c r="C1053">
        <v>16698634</v>
      </c>
      <c r="D1053">
        <v>15210569</v>
      </c>
      <c r="E1053">
        <v>1</v>
      </c>
      <c r="F1053">
        <v>1</v>
      </c>
      <c r="G1053">
        <v>1</v>
      </c>
      <c r="H1053">
        <v>3</v>
      </c>
      <c r="I1053" t="s">
        <v>691</v>
      </c>
      <c r="J1053" t="s">
        <v>693</v>
      </c>
      <c r="K1053" t="s">
        <v>692</v>
      </c>
      <c r="L1053">
        <v>1354</v>
      </c>
      <c r="N1053">
        <v>1010</v>
      </c>
      <c r="O1053" t="s">
        <v>440</v>
      </c>
      <c r="P1053" t="s">
        <v>440</v>
      </c>
      <c r="Q1053">
        <v>1</v>
      </c>
      <c r="W1053">
        <v>0</v>
      </c>
      <c r="X1053">
        <v>177461773</v>
      </c>
      <c r="Y1053">
        <v>98.081023000000002</v>
      </c>
      <c r="AA1053">
        <v>301.89</v>
      </c>
      <c r="AB1053">
        <v>0</v>
      </c>
      <c r="AC1053">
        <v>0</v>
      </c>
      <c r="AD1053">
        <v>0</v>
      </c>
      <c r="AE1053">
        <v>46.02</v>
      </c>
      <c r="AF1053">
        <v>0</v>
      </c>
      <c r="AG1053">
        <v>0</v>
      </c>
      <c r="AH1053">
        <v>0</v>
      </c>
      <c r="AI1053">
        <v>6.56</v>
      </c>
      <c r="AJ1053">
        <v>1</v>
      </c>
      <c r="AK1053">
        <v>1</v>
      </c>
      <c r="AL1053">
        <v>1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 t="s">
        <v>6</v>
      </c>
      <c r="AT1053">
        <v>98.081023000000002</v>
      </c>
      <c r="AU1053" t="s">
        <v>6</v>
      </c>
      <c r="AV1053">
        <v>0</v>
      </c>
      <c r="AW1053">
        <v>1</v>
      </c>
      <c r="AX1053">
        <v>-1</v>
      </c>
      <c r="AY1053">
        <v>0</v>
      </c>
      <c r="AZ1053">
        <v>0</v>
      </c>
      <c r="BA1053" t="s">
        <v>6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Y1053*Source!I533</f>
        <v>45.999999787</v>
      </c>
      <c r="CY1053">
        <f t="shared" si="181"/>
        <v>301.89</v>
      </c>
      <c r="CZ1053">
        <f t="shared" si="182"/>
        <v>46.02</v>
      </c>
      <c r="DA1053">
        <f t="shared" si="183"/>
        <v>6.56</v>
      </c>
      <c r="DB1053">
        <f t="shared" si="184"/>
        <v>4513.6899999999996</v>
      </c>
      <c r="DC1053">
        <f t="shared" si="185"/>
        <v>0</v>
      </c>
    </row>
    <row r="1054" spans="1:107" x14ac:dyDescent="0.2">
      <c r="A1054">
        <f>ROW(Source!A533)</f>
        <v>533</v>
      </c>
      <c r="B1054">
        <v>16697019</v>
      </c>
      <c r="C1054">
        <v>16698634</v>
      </c>
      <c r="D1054">
        <v>15232882</v>
      </c>
      <c r="E1054">
        <v>1</v>
      </c>
      <c r="F1054">
        <v>1</v>
      </c>
      <c r="G1054">
        <v>1</v>
      </c>
      <c r="H1054">
        <v>3</v>
      </c>
      <c r="I1054" t="s">
        <v>699</v>
      </c>
      <c r="J1054" t="s">
        <v>701</v>
      </c>
      <c r="K1054" t="s">
        <v>700</v>
      </c>
      <c r="L1054">
        <v>1354</v>
      </c>
      <c r="N1054">
        <v>1010</v>
      </c>
      <c r="O1054" t="s">
        <v>440</v>
      </c>
      <c r="P1054" t="s">
        <v>440</v>
      </c>
      <c r="Q1054">
        <v>1</v>
      </c>
      <c r="W1054">
        <v>0</v>
      </c>
      <c r="X1054">
        <v>-697268462</v>
      </c>
      <c r="Y1054">
        <v>143</v>
      </c>
      <c r="AA1054">
        <v>53.07</v>
      </c>
      <c r="AB1054">
        <v>0</v>
      </c>
      <c r="AC1054">
        <v>0</v>
      </c>
      <c r="AD1054">
        <v>0</v>
      </c>
      <c r="AE1054">
        <v>8.09</v>
      </c>
      <c r="AF1054">
        <v>0</v>
      </c>
      <c r="AG1054">
        <v>0</v>
      </c>
      <c r="AH1054">
        <v>0</v>
      </c>
      <c r="AI1054">
        <v>6.56</v>
      </c>
      <c r="AJ1054">
        <v>1</v>
      </c>
      <c r="AK1054">
        <v>1</v>
      </c>
      <c r="AL1054">
        <v>1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 t="s">
        <v>6</v>
      </c>
      <c r="AT1054">
        <v>143</v>
      </c>
      <c r="AU1054" t="s">
        <v>6</v>
      </c>
      <c r="AV1054">
        <v>0</v>
      </c>
      <c r="AW1054">
        <v>1</v>
      </c>
      <c r="AX1054">
        <v>-1</v>
      </c>
      <c r="AY1054">
        <v>0</v>
      </c>
      <c r="AZ1054">
        <v>0</v>
      </c>
      <c r="BA1054" t="s">
        <v>6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Y1054*Source!I533</f>
        <v>67.066999999999993</v>
      </c>
      <c r="CY1054">
        <f t="shared" si="181"/>
        <v>53.07</v>
      </c>
      <c r="CZ1054">
        <f t="shared" si="182"/>
        <v>8.09</v>
      </c>
      <c r="DA1054">
        <f t="shared" si="183"/>
        <v>6.56</v>
      </c>
      <c r="DB1054">
        <f t="shared" si="184"/>
        <v>1156.8699999999999</v>
      </c>
      <c r="DC1054">
        <f t="shared" si="185"/>
        <v>0</v>
      </c>
    </row>
    <row r="1055" spans="1:107" x14ac:dyDescent="0.2">
      <c r="A1055">
        <f>ROW(Source!A533)</f>
        <v>533</v>
      </c>
      <c r="B1055">
        <v>16697019</v>
      </c>
      <c r="C1055">
        <v>16698634</v>
      </c>
      <c r="D1055">
        <v>15233579</v>
      </c>
      <c r="E1055">
        <v>1</v>
      </c>
      <c r="F1055">
        <v>1</v>
      </c>
      <c r="G1055">
        <v>1</v>
      </c>
      <c r="H1055">
        <v>3</v>
      </c>
      <c r="I1055" t="s">
        <v>811</v>
      </c>
      <c r="J1055" t="s">
        <v>813</v>
      </c>
      <c r="K1055" t="s">
        <v>812</v>
      </c>
      <c r="L1055">
        <v>1301</v>
      </c>
      <c r="N1055">
        <v>1003</v>
      </c>
      <c r="O1055" t="s">
        <v>363</v>
      </c>
      <c r="P1055" t="s">
        <v>363</v>
      </c>
      <c r="Q1055">
        <v>1</v>
      </c>
      <c r="W1055">
        <v>0</v>
      </c>
      <c r="X1055">
        <v>-1713324949</v>
      </c>
      <c r="Y1055">
        <v>100.5</v>
      </c>
      <c r="AA1055">
        <v>75.959999999999994</v>
      </c>
      <c r="AB1055">
        <v>0</v>
      </c>
      <c r="AC1055">
        <v>0</v>
      </c>
      <c r="AD1055">
        <v>0</v>
      </c>
      <c r="AE1055">
        <v>11.58</v>
      </c>
      <c r="AF1055">
        <v>0</v>
      </c>
      <c r="AG1055">
        <v>0</v>
      </c>
      <c r="AH1055">
        <v>0</v>
      </c>
      <c r="AI1055">
        <v>6.56</v>
      </c>
      <c r="AJ1055">
        <v>1</v>
      </c>
      <c r="AK1055">
        <v>1</v>
      </c>
      <c r="AL1055">
        <v>1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 t="s">
        <v>6</v>
      </c>
      <c r="AT1055">
        <v>100.5</v>
      </c>
      <c r="AU1055" t="s">
        <v>6</v>
      </c>
      <c r="AV1055">
        <v>0</v>
      </c>
      <c r="AW1055">
        <v>1</v>
      </c>
      <c r="AX1055">
        <v>-1</v>
      </c>
      <c r="AY1055">
        <v>0</v>
      </c>
      <c r="AZ1055">
        <v>0</v>
      </c>
      <c r="BA1055" t="s">
        <v>6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Y1055*Source!I533</f>
        <v>47.134499999999996</v>
      </c>
      <c r="CY1055">
        <f t="shared" si="181"/>
        <v>75.959999999999994</v>
      </c>
      <c r="CZ1055">
        <f t="shared" si="182"/>
        <v>11.58</v>
      </c>
      <c r="DA1055">
        <f t="shared" si="183"/>
        <v>6.56</v>
      </c>
      <c r="DB1055">
        <f t="shared" si="184"/>
        <v>1163.79</v>
      </c>
      <c r="DC1055">
        <f t="shared" si="185"/>
        <v>0</v>
      </c>
    </row>
    <row r="1056" spans="1:107" x14ac:dyDescent="0.2">
      <c r="A1056">
        <f>ROW(Source!A533)</f>
        <v>533</v>
      </c>
      <c r="B1056">
        <v>16697019</v>
      </c>
      <c r="C1056">
        <v>16698634</v>
      </c>
      <c r="D1056">
        <v>15235523</v>
      </c>
      <c r="E1056">
        <v>1</v>
      </c>
      <c r="F1056">
        <v>1</v>
      </c>
      <c r="G1056">
        <v>1</v>
      </c>
      <c r="H1056">
        <v>3</v>
      </c>
      <c r="I1056" t="s">
        <v>711</v>
      </c>
      <c r="J1056" t="s">
        <v>713</v>
      </c>
      <c r="K1056" t="s">
        <v>712</v>
      </c>
      <c r="L1056">
        <v>1358</v>
      </c>
      <c r="N1056">
        <v>1010</v>
      </c>
      <c r="O1056" t="s">
        <v>598</v>
      </c>
      <c r="P1056" t="s">
        <v>598</v>
      </c>
      <c r="Q1056">
        <v>10</v>
      </c>
      <c r="W1056">
        <v>0</v>
      </c>
      <c r="X1056">
        <v>208015540</v>
      </c>
      <c r="Y1056">
        <v>3.4115139999999999</v>
      </c>
      <c r="AA1056">
        <v>46.64</v>
      </c>
      <c r="AB1056">
        <v>0</v>
      </c>
      <c r="AC1056">
        <v>0</v>
      </c>
      <c r="AD1056">
        <v>0</v>
      </c>
      <c r="AE1056">
        <v>7.11</v>
      </c>
      <c r="AF1056">
        <v>0</v>
      </c>
      <c r="AG1056">
        <v>0</v>
      </c>
      <c r="AH1056">
        <v>0</v>
      </c>
      <c r="AI1056">
        <v>6.56</v>
      </c>
      <c r="AJ1056">
        <v>1</v>
      </c>
      <c r="AK1056">
        <v>1</v>
      </c>
      <c r="AL1056">
        <v>1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 t="s">
        <v>6</v>
      </c>
      <c r="AT1056">
        <v>3.4115139999999999</v>
      </c>
      <c r="AU1056" t="s">
        <v>6</v>
      </c>
      <c r="AV1056">
        <v>0</v>
      </c>
      <c r="AW1056">
        <v>1</v>
      </c>
      <c r="AX1056">
        <v>-1</v>
      </c>
      <c r="AY1056">
        <v>0</v>
      </c>
      <c r="AZ1056">
        <v>0</v>
      </c>
      <c r="BA1056" t="s">
        <v>6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Y1056*Source!I533</f>
        <v>1.6000000659999998</v>
      </c>
      <c r="CY1056">
        <f t="shared" si="181"/>
        <v>46.64</v>
      </c>
      <c r="CZ1056">
        <f t="shared" si="182"/>
        <v>7.11</v>
      </c>
      <c r="DA1056">
        <f t="shared" si="183"/>
        <v>6.56</v>
      </c>
      <c r="DB1056">
        <f t="shared" si="184"/>
        <v>24.26</v>
      </c>
      <c r="DC1056">
        <f t="shared" si="185"/>
        <v>0</v>
      </c>
    </row>
    <row r="1057" spans="1:107" x14ac:dyDescent="0.2">
      <c r="A1057">
        <f>ROW(Source!A542)</f>
        <v>542</v>
      </c>
      <c r="B1057">
        <v>16697018</v>
      </c>
      <c r="C1057">
        <v>16698667</v>
      </c>
      <c r="D1057">
        <v>15435609</v>
      </c>
      <c r="E1057">
        <v>1</v>
      </c>
      <c r="F1057">
        <v>1</v>
      </c>
      <c r="G1057">
        <v>1</v>
      </c>
      <c r="H1057">
        <v>1</v>
      </c>
      <c r="I1057" t="s">
        <v>1166</v>
      </c>
      <c r="J1057" t="s">
        <v>6</v>
      </c>
      <c r="K1057" t="s">
        <v>1167</v>
      </c>
      <c r="L1057">
        <v>1191</v>
      </c>
      <c r="N1057">
        <v>1013</v>
      </c>
      <c r="O1057" t="s">
        <v>1010</v>
      </c>
      <c r="P1057" t="s">
        <v>1010</v>
      </c>
      <c r="Q1057">
        <v>1</v>
      </c>
      <c r="W1057">
        <v>0</v>
      </c>
      <c r="X1057">
        <v>-814890593</v>
      </c>
      <c r="Y1057">
        <v>75.439999999999984</v>
      </c>
      <c r="AA1057">
        <v>0</v>
      </c>
      <c r="AB1057">
        <v>0</v>
      </c>
      <c r="AC1057">
        <v>0</v>
      </c>
      <c r="AD1057">
        <v>8.9700000000000006</v>
      </c>
      <c r="AE1057">
        <v>0</v>
      </c>
      <c r="AF1057">
        <v>0</v>
      </c>
      <c r="AG1057">
        <v>0</v>
      </c>
      <c r="AH1057">
        <v>8.9700000000000006</v>
      </c>
      <c r="AI1057">
        <v>1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1</v>
      </c>
      <c r="AQ1057">
        <v>0</v>
      </c>
      <c r="AR1057">
        <v>0</v>
      </c>
      <c r="AS1057" t="s">
        <v>6</v>
      </c>
      <c r="AT1057">
        <v>65.599999999999994</v>
      </c>
      <c r="AU1057" t="s">
        <v>39</v>
      </c>
      <c r="AV1057">
        <v>1</v>
      </c>
      <c r="AW1057">
        <v>2</v>
      </c>
      <c r="AX1057">
        <v>16698679</v>
      </c>
      <c r="AY1057">
        <v>1</v>
      </c>
      <c r="AZ1057">
        <v>0</v>
      </c>
      <c r="BA1057">
        <v>1039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Y1057*Source!I542</f>
        <v>1.5057823999999995</v>
      </c>
      <c r="CY1057">
        <f>AD1057</f>
        <v>8.9700000000000006</v>
      </c>
      <c r="CZ1057">
        <f>AH1057</f>
        <v>8.9700000000000006</v>
      </c>
      <c r="DA1057">
        <f>AL1057</f>
        <v>1</v>
      </c>
      <c r="DB1057">
        <f>ROUND((ROUND(AT1057*CZ1057,2)*1.15),2)</f>
        <v>676.69</v>
      </c>
      <c r="DC1057">
        <f>ROUND((ROUND(AT1057*AG1057,2)*1.15),2)</f>
        <v>0</v>
      </c>
    </row>
    <row r="1058" spans="1:107" x14ac:dyDescent="0.2">
      <c r="A1058">
        <f>ROW(Source!A542)</f>
        <v>542</v>
      </c>
      <c r="B1058">
        <v>16697018</v>
      </c>
      <c r="C1058">
        <v>16698667</v>
      </c>
      <c r="D1058">
        <v>15430395</v>
      </c>
      <c r="E1058">
        <v>1</v>
      </c>
      <c r="F1058">
        <v>1</v>
      </c>
      <c r="G1058">
        <v>1</v>
      </c>
      <c r="H1058">
        <v>1</v>
      </c>
      <c r="I1058" t="s">
        <v>1020</v>
      </c>
      <c r="J1058" t="s">
        <v>6</v>
      </c>
      <c r="K1058" t="s">
        <v>1021</v>
      </c>
      <c r="L1058">
        <v>1191</v>
      </c>
      <c r="N1058">
        <v>1013</v>
      </c>
      <c r="O1058" t="s">
        <v>1010</v>
      </c>
      <c r="P1058" t="s">
        <v>1010</v>
      </c>
      <c r="Q1058">
        <v>1</v>
      </c>
      <c r="W1058">
        <v>0</v>
      </c>
      <c r="X1058">
        <v>-1417349443</v>
      </c>
      <c r="Y1058">
        <v>3.13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1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6</v>
      </c>
      <c r="AT1058">
        <v>3.13</v>
      </c>
      <c r="AU1058" t="s">
        <v>6</v>
      </c>
      <c r="AV1058">
        <v>2</v>
      </c>
      <c r="AW1058">
        <v>2</v>
      </c>
      <c r="AX1058">
        <v>16698680</v>
      </c>
      <c r="AY1058">
        <v>1</v>
      </c>
      <c r="AZ1058">
        <v>2048</v>
      </c>
      <c r="BA1058">
        <v>1040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Y1058*Source!I542</f>
        <v>6.247479999999999E-2</v>
      </c>
      <c r="CY1058">
        <f>AD1058</f>
        <v>0</v>
      </c>
      <c r="CZ1058">
        <f>AH1058</f>
        <v>0</v>
      </c>
      <c r="DA1058">
        <f>AL1058</f>
        <v>1</v>
      </c>
      <c r="DB1058">
        <f>ROUND(ROUND(AT1058*CZ1058,2),2)</f>
        <v>0</v>
      </c>
      <c r="DC1058">
        <f>ROUND(ROUND(AT1058*AG1058,2),2)</f>
        <v>0</v>
      </c>
    </row>
    <row r="1059" spans="1:107" x14ac:dyDescent="0.2">
      <c r="A1059">
        <f>ROW(Source!A542)</f>
        <v>542</v>
      </c>
      <c r="B1059">
        <v>16697018</v>
      </c>
      <c r="C1059">
        <v>16698667</v>
      </c>
      <c r="D1059">
        <v>15247680</v>
      </c>
      <c r="E1059">
        <v>1</v>
      </c>
      <c r="F1059">
        <v>1</v>
      </c>
      <c r="G1059">
        <v>1</v>
      </c>
      <c r="H1059">
        <v>2</v>
      </c>
      <c r="I1059" t="s">
        <v>1050</v>
      </c>
      <c r="J1059" t="s">
        <v>1051</v>
      </c>
      <c r="K1059" t="s">
        <v>1052</v>
      </c>
      <c r="L1059">
        <v>1368</v>
      </c>
      <c r="N1059">
        <v>1011</v>
      </c>
      <c r="O1059" t="s">
        <v>1014</v>
      </c>
      <c r="P1059" t="s">
        <v>1014</v>
      </c>
      <c r="Q1059">
        <v>1</v>
      </c>
      <c r="W1059">
        <v>0</v>
      </c>
      <c r="X1059">
        <v>-1718674368</v>
      </c>
      <c r="Y1059">
        <v>0.11249999999999999</v>
      </c>
      <c r="AA1059">
        <v>0</v>
      </c>
      <c r="AB1059">
        <v>111.99</v>
      </c>
      <c r="AC1059">
        <v>13.5</v>
      </c>
      <c r="AD1059">
        <v>0</v>
      </c>
      <c r="AE1059">
        <v>0</v>
      </c>
      <c r="AF1059">
        <v>111.99</v>
      </c>
      <c r="AG1059">
        <v>13.5</v>
      </c>
      <c r="AH1059">
        <v>0</v>
      </c>
      <c r="AI1059">
        <v>1</v>
      </c>
      <c r="AJ1059">
        <v>1</v>
      </c>
      <c r="AK1059">
        <v>1</v>
      </c>
      <c r="AL1059">
        <v>1</v>
      </c>
      <c r="AN1059">
        <v>0</v>
      </c>
      <c r="AO1059">
        <v>1</v>
      </c>
      <c r="AP1059">
        <v>1</v>
      </c>
      <c r="AQ1059">
        <v>0</v>
      </c>
      <c r="AR1059">
        <v>0</v>
      </c>
      <c r="AS1059" t="s">
        <v>6</v>
      </c>
      <c r="AT1059">
        <v>0.09</v>
      </c>
      <c r="AU1059" t="s">
        <v>38</v>
      </c>
      <c r="AV1059">
        <v>0</v>
      </c>
      <c r="AW1059">
        <v>2</v>
      </c>
      <c r="AX1059">
        <v>16698681</v>
      </c>
      <c r="AY1059">
        <v>1</v>
      </c>
      <c r="AZ1059">
        <v>0</v>
      </c>
      <c r="BA1059">
        <v>1041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Y1059*Source!I542</f>
        <v>2.2454999999999997E-3</v>
      </c>
      <c r="CY1059">
        <f>AB1059</f>
        <v>111.99</v>
      </c>
      <c r="CZ1059">
        <f>AF1059</f>
        <v>111.99</v>
      </c>
      <c r="DA1059">
        <f>AJ1059</f>
        <v>1</v>
      </c>
      <c r="DB1059">
        <f>ROUND((ROUND(AT1059*CZ1059,2)*1.25),2)</f>
        <v>12.6</v>
      </c>
      <c r="DC1059">
        <f>ROUND((ROUND(AT1059*AG1059,2)*1.25),2)</f>
        <v>1.53</v>
      </c>
    </row>
    <row r="1060" spans="1:107" x14ac:dyDescent="0.2">
      <c r="A1060">
        <f>ROW(Source!A542)</f>
        <v>542</v>
      </c>
      <c r="B1060">
        <v>16697018</v>
      </c>
      <c r="C1060">
        <v>16698667</v>
      </c>
      <c r="D1060">
        <v>15247974</v>
      </c>
      <c r="E1060">
        <v>1</v>
      </c>
      <c r="F1060">
        <v>1</v>
      </c>
      <c r="G1060">
        <v>1</v>
      </c>
      <c r="H1060">
        <v>2</v>
      </c>
      <c r="I1060" t="s">
        <v>1022</v>
      </c>
      <c r="J1060" t="s">
        <v>1023</v>
      </c>
      <c r="K1060" t="s">
        <v>1024</v>
      </c>
      <c r="L1060">
        <v>1368</v>
      </c>
      <c r="N1060">
        <v>1011</v>
      </c>
      <c r="O1060" t="s">
        <v>1014</v>
      </c>
      <c r="P1060" t="s">
        <v>1014</v>
      </c>
      <c r="Q1060">
        <v>1</v>
      </c>
      <c r="W1060">
        <v>0</v>
      </c>
      <c r="X1060">
        <v>1188625873</v>
      </c>
      <c r="Y1060">
        <v>1.4874999999999998</v>
      </c>
      <c r="AA1060">
        <v>0</v>
      </c>
      <c r="AB1060">
        <v>31.26</v>
      </c>
      <c r="AC1060">
        <v>13.5</v>
      </c>
      <c r="AD1060">
        <v>0</v>
      </c>
      <c r="AE1060">
        <v>0</v>
      </c>
      <c r="AF1060">
        <v>31.26</v>
      </c>
      <c r="AG1060">
        <v>13.5</v>
      </c>
      <c r="AH1060">
        <v>0</v>
      </c>
      <c r="AI1060">
        <v>1</v>
      </c>
      <c r="AJ1060">
        <v>1</v>
      </c>
      <c r="AK1060">
        <v>1</v>
      </c>
      <c r="AL1060">
        <v>1</v>
      </c>
      <c r="AN1060">
        <v>0</v>
      </c>
      <c r="AO1060">
        <v>1</v>
      </c>
      <c r="AP1060">
        <v>1</v>
      </c>
      <c r="AQ1060">
        <v>0</v>
      </c>
      <c r="AR1060">
        <v>0</v>
      </c>
      <c r="AS1060" t="s">
        <v>6</v>
      </c>
      <c r="AT1060">
        <v>1.19</v>
      </c>
      <c r="AU1060" t="s">
        <v>38</v>
      </c>
      <c r="AV1060">
        <v>0</v>
      </c>
      <c r="AW1060">
        <v>2</v>
      </c>
      <c r="AX1060">
        <v>16698682</v>
      </c>
      <c r="AY1060">
        <v>1</v>
      </c>
      <c r="AZ1060">
        <v>0</v>
      </c>
      <c r="BA1060">
        <v>1042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Y1060*Source!I542</f>
        <v>2.9690499999999995E-2</v>
      </c>
      <c r="CY1060">
        <f>AB1060</f>
        <v>31.26</v>
      </c>
      <c r="CZ1060">
        <f>AF1060</f>
        <v>31.26</v>
      </c>
      <c r="DA1060">
        <f>AJ1060</f>
        <v>1</v>
      </c>
      <c r="DB1060">
        <f>ROUND((ROUND(AT1060*CZ1060,2)*1.25),2)</f>
        <v>46.5</v>
      </c>
      <c r="DC1060">
        <f>ROUND((ROUND(AT1060*AG1060,2)*1.25),2)</f>
        <v>20.09</v>
      </c>
    </row>
    <row r="1061" spans="1:107" x14ac:dyDescent="0.2">
      <c r="A1061">
        <f>ROW(Source!A542)</f>
        <v>542</v>
      </c>
      <c r="B1061">
        <v>16697018</v>
      </c>
      <c r="C1061">
        <v>16698667</v>
      </c>
      <c r="D1061">
        <v>15248793</v>
      </c>
      <c r="E1061">
        <v>1</v>
      </c>
      <c r="F1061">
        <v>1</v>
      </c>
      <c r="G1061">
        <v>1</v>
      </c>
      <c r="H1061">
        <v>2</v>
      </c>
      <c r="I1061" t="s">
        <v>1278</v>
      </c>
      <c r="J1061" t="s">
        <v>1279</v>
      </c>
      <c r="K1061" t="s">
        <v>1280</v>
      </c>
      <c r="L1061">
        <v>1368</v>
      </c>
      <c r="N1061">
        <v>1011</v>
      </c>
      <c r="O1061" t="s">
        <v>1014</v>
      </c>
      <c r="P1061" t="s">
        <v>1014</v>
      </c>
      <c r="Q1061">
        <v>1</v>
      </c>
      <c r="W1061">
        <v>0</v>
      </c>
      <c r="X1061">
        <v>-1347092713</v>
      </c>
      <c r="Y1061">
        <v>1</v>
      </c>
      <c r="AA1061">
        <v>0</v>
      </c>
      <c r="AB1061">
        <v>29.67</v>
      </c>
      <c r="AC1061">
        <v>0</v>
      </c>
      <c r="AD1061">
        <v>0</v>
      </c>
      <c r="AE1061">
        <v>0</v>
      </c>
      <c r="AF1061">
        <v>29.67</v>
      </c>
      <c r="AG1061">
        <v>0</v>
      </c>
      <c r="AH1061">
        <v>0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1</v>
      </c>
      <c r="AQ1061">
        <v>0</v>
      </c>
      <c r="AR1061">
        <v>0</v>
      </c>
      <c r="AS1061" t="s">
        <v>6</v>
      </c>
      <c r="AT1061">
        <v>0.8</v>
      </c>
      <c r="AU1061" t="s">
        <v>38</v>
      </c>
      <c r="AV1061">
        <v>0</v>
      </c>
      <c r="AW1061">
        <v>2</v>
      </c>
      <c r="AX1061">
        <v>16698683</v>
      </c>
      <c r="AY1061">
        <v>1</v>
      </c>
      <c r="AZ1061">
        <v>0</v>
      </c>
      <c r="BA1061">
        <v>1043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Y1061*Source!I542</f>
        <v>1.9959999999999999E-2</v>
      </c>
      <c r="CY1061">
        <f>AB1061</f>
        <v>29.67</v>
      </c>
      <c r="CZ1061">
        <f>AF1061</f>
        <v>29.67</v>
      </c>
      <c r="DA1061">
        <f>AJ1061</f>
        <v>1</v>
      </c>
      <c r="DB1061">
        <f>ROUND((ROUND(AT1061*CZ1061,2)*1.25),2)</f>
        <v>29.68</v>
      </c>
      <c r="DC1061">
        <f>ROUND((ROUND(AT1061*AG1061,2)*1.25),2)</f>
        <v>0</v>
      </c>
    </row>
    <row r="1062" spans="1:107" x14ac:dyDescent="0.2">
      <c r="A1062">
        <f>ROW(Source!A542)</f>
        <v>542</v>
      </c>
      <c r="B1062">
        <v>16697018</v>
      </c>
      <c r="C1062">
        <v>16698667</v>
      </c>
      <c r="D1062">
        <v>15249073</v>
      </c>
      <c r="E1062">
        <v>1</v>
      </c>
      <c r="F1062">
        <v>1</v>
      </c>
      <c r="G1062">
        <v>1</v>
      </c>
      <c r="H1062">
        <v>2</v>
      </c>
      <c r="I1062" t="s">
        <v>1033</v>
      </c>
      <c r="J1062" t="s">
        <v>1034</v>
      </c>
      <c r="K1062" t="s">
        <v>1035</v>
      </c>
      <c r="L1062">
        <v>1368</v>
      </c>
      <c r="N1062">
        <v>1011</v>
      </c>
      <c r="O1062" t="s">
        <v>1014</v>
      </c>
      <c r="P1062" t="s">
        <v>1014</v>
      </c>
      <c r="Q1062">
        <v>1</v>
      </c>
      <c r="W1062">
        <v>0</v>
      </c>
      <c r="X1062">
        <v>1372534845</v>
      </c>
      <c r="Y1062">
        <v>2.3125</v>
      </c>
      <c r="AA1062">
        <v>0</v>
      </c>
      <c r="AB1062">
        <v>65.709999999999994</v>
      </c>
      <c r="AC1062">
        <v>11.6</v>
      </c>
      <c r="AD1062">
        <v>0</v>
      </c>
      <c r="AE1062">
        <v>0</v>
      </c>
      <c r="AF1062">
        <v>65.709999999999994</v>
      </c>
      <c r="AG1062">
        <v>11.6</v>
      </c>
      <c r="AH1062">
        <v>0</v>
      </c>
      <c r="AI1062">
        <v>1</v>
      </c>
      <c r="AJ1062">
        <v>1</v>
      </c>
      <c r="AK1062">
        <v>1</v>
      </c>
      <c r="AL1062">
        <v>1</v>
      </c>
      <c r="AN1062">
        <v>0</v>
      </c>
      <c r="AO1062">
        <v>1</v>
      </c>
      <c r="AP1062">
        <v>1</v>
      </c>
      <c r="AQ1062">
        <v>0</v>
      </c>
      <c r="AR1062">
        <v>0</v>
      </c>
      <c r="AS1062" t="s">
        <v>6</v>
      </c>
      <c r="AT1062">
        <v>1.85</v>
      </c>
      <c r="AU1062" t="s">
        <v>38</v>
      </c>
      <c r="AV1062">
        <v>0</v>
      </c>
      <c r="AW1062">
        <v>2</v>
      </c>
      <c r="AX1062">
        <v>16698684</v>
      </c>
      <c r="AY1062">
        <v>1</v>
      </c>
      <c r="AZ1062">
        <v>0</v>
      </c>
      <c r="BA1062">
        <v>1044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Y1062*Source!I542</f>
        <v>4.6157499999999997E-2</v>
      </c>
      <c r="CY1062">
        <f>AB1062</f>
        <v>65.709999999999994</v>
      </c>
      <c r="CZ1062">
        <f>AF1062</f>
        <v>65.709999999999994</v>
      </c>
      <c r="DA1062">
        <f>AJ1062</f>
        <v>1</v>
      </c>
      <c r="DB1062">
        <f>ROUND((ROUND(AT1062*CZ1062,2)*1.25),2)</f>
        <v>151.94999999999999</v>
      </c>
      <c r="DC1062">
        <f>ROUND((ROUND(AT1062*AG1062,2)*1.25),2)</f>
        <v>26.83</v>
      </c>
    </row>
    <row r="1063" spans="1:107" x14ac:dyDescent="0.2">
      <c r="A1063">
        <f>ROW(Source!A542)</f>
        <v>542</v>
      </c>
      <c r="B1063">
        <v>16697018</v>
      </c>
      <c r="C1063">
        <v>16698667</v>
      </c>
      <c r="D1063">
        <v>15166084</v>
      </c>
      <c r="E1063">
        <v>1</v>
      </c>
      <c r="F1063">
        <v>1</v>
      </c>
      <c r="G1063">
        <v>1</v>
      </c>
      <c r="H1063">
        <v>3</v>
      </c>
      <c r="I1063" t="s">
        <v>1299</v>
      </c>
      <c r="J1063" t="s">
        <v>1300</v>
      </c>
      <c r="K1063" t="s">
        <v>1301</v>
      </c>
      <c r="L1063">
        <v>1339</v>
      </c>
      <c r="N1063">
        <v>1007</v>
      </c>
      <c r="O1063" t="s">
        <v>249</v>
      </c>
      <c r="P1063" t="s">
        <v>249</v>
      </c>
      <c r="Q1063">
        <v>1</v>
      </c>
      <c r="W1063">
        <v>0</v>
      </c>
      <c r="X1063">
        <v>2048996427</v>
      </c>
      <c r="Y1063">
        <v>0.67</v>
      </c>
      <c r="AA1063">
        <v>45.83</v>
      </c>
      <c r="AB1063">
        <v>0</v>
      </c>
      <c r="AC1063">
        <v>0</v>
      </c>
      <c r="AD1063">
        <v>0</v>
      </c>
      <c r="AE1063">
        <v>45.83</v>
      </c>
      <c r="AF1063">
        <v>0</v>
      </c>
      <c r="AG1063">
        <v>0</v>
      </c>
      <c r="AH1063">
        <v>0</v>
      </c>
      <c r="AI1063">
        <v>1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6</v>
      </c>
      <c r="AT1063">
        <v>0.67</v>
      </c>
      <c r="AU1063" t="s">
        <v>6</v>
      </c>
      <c r="AV1063">
        <v>0</v>
      </c>
      <c r="AW1063">
        <v>2</v>
      </c>
      <c r="AX1063">
        <v>16698685</v>
      </c>
      <c r="AY1063">
        <v>1</v>
      </c>
      <c r="AZ1063">
        <v>0</v>
      </c>
      <c r="BA1063">
        <v>1045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Y1063*Source!I542</f>
        <v>1.33732E-2</v>
      </c>
      <c r="CY1063">
        <f>AA1063</f>
        <v>45.83</v>
      </c>
      <c r="CZ1063">
        <f>AE1063</f>
        <v>45.83</v>
      </c>
      <c r="DA1063">
        <f>AI1063</f>
        <v>1</v>
      </c>
      <c r="DB1063">
        <f>ROUND(ROUND(AT1063*CZ1063,2),2)</f>
        <v>30.71</v>
      </c>
      <c r="DC1063">
        <f>ROUND(ROUND(AT1063*AG1063,2),2)</f>
        <v>0</v>
      </c>
    </row>
    <row r="1064" spans="1:107" x14ac:dyDescent="0.2">
      <c r="A1064">
        <f>ROW(Source!A542)</f>
        <v>542</v>
      </c>
      <c r="B1064">
        <v>16697018</v>
      </c>
      <c r="C1064">
        <v>16698667</v>
      </c>
      <c r="D1064">
        <v>15167286</v>
      </c>
      <c r="E1064">
        <v>1</v>
      </c>
      <c r="F1064">
        <v>1</v>
      </c>
      <c r="G1064">
        <v>1</v>
      </c>
      <c r="H1064">
        <v>3</v>
      </c>
      <c r="I1064" t="s">
        <v>1116</v>
      </c>
      <c r="J1064" t="s">
        <v>1117</v>
      </c>
      <c r="K1064" t="s">
        <v>1118</v>
      </c>
      <c r="L1064">
        <v>1339</v>
      </c>
      <c r="N1064">
        <v>1007</v>
      </c>
      <c r="O1064" t="s">
        <v>249</v>
      </c>
      <c r="P1064" t="s">
        <v>249</v>
      </c>
      <c r="Q1064">
        <v>1</v>
      </c>
      <c r="W1064">
        <v>0</v>
      </c>
      <c r="X1064">
        <v>-1660354250</v>
      </c>
      <c r="Y1064">
        <v>15</v>
      </c>
      <c r="AA1064">
        <v>2.44</v>
      </c>
      <c r="AB1064">
        <v>0</v>
      </c>
      <c r="AC1064">
        <v>0</v>
      </c>
      <c r="AD1064">
        <v>0</v>
      </c>
      <c r="AE1064">
        <v>2.44</v>
      </c>
      <c r="AF1064">
        <v>0</v>
      </c>
      <c r="AG1064">
        <v>0</v>
      </c>
      <c r="AH1064">
        <v>0</v>
      </c>
      <c r="AI1064">
        <v>1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6</v>
      </c>
      <c r="AT1064">
        <v>15</v>
      </c>
      <c r="AU1064" t="s">
        <v>6</v>
      </c>
      <c r="AV1064">
        <v>0</v>
      </c>
      <c r="AW1064">
        <v>2</v>
      </c>
      <c r="AX1064">
        <v>16698686</v>
      </c>
      <c r="AY1064">
        <v>1</v>
      </c>
      <c r="AZ1064">
        <v>0</v>
      </c>
      <c r="BA1064">
        <v>1046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Y1064*Source!I542</f>
        <v>0.2994</v>
      </c>
      <c r="CY1064">
        <f>AA1064</f>
        <v>2.44</v>
      </c>
      <c r="CZ1064">
        <f>AE1064</f>
        <v>2.44</v>
      </c>
      <c r="DA1064">
        <f>AI1064</f>
        <v>1</v>
      </c>
      <c r="DB1064">
        <f>ROUND(ROUND(AT1064*CZ1064,2),2)</f>
        <v>36.6</v>
      </c>
      <c r="DC1064">
        <f>ROUND(ROUND(AT1064*AG1064,2),2)</f>
        <v>0</v>
      </c>
    </row>
    <row r="1065" spans="1:107" x14ac:dyDescent="0.2">
      <c r="A1065">
        <f>ROW(Source!A542)</f>
        <v>542</v>
      </c>
      <c r="B1065">
        <v>16697018</v>
      </c>
      <c r="C1065">
        <v>16698667</v>
      </c>
      <c r="D1065">
        <v>15170078</v>
      </c>
      <c r="E1065">
        <v>1</v>
      </c>
      <c r="F1065">
        <v>1</v>
      </c>
      <c r="G1065">
        <v>1</v>
      </c>
      <c r="H1065">
        <v>3</v>
      </c>
      <c r="I1065" t="s">
        <v>822</v>
      </c>
      <c r="J1065" t="s">
        <v>824</v>
      </c>
      <c r="K1065" t="s">
        <v>823</v>
      </c>
      <c r="L1065">
        <v>1356</v>
      </c>
      <c r="N1065">
        <v>1010</v>
      </c>
      <c r="O1065" t="s">
        <v>268</v>
      </c>
      <c r="P1065" t="s">
        <v>268</v>
      </c>
      <c r="Q1065">
        <v>1000</v>
      </c>
      <c r="W1065">
        <v>0</v>
      </c>
      <c r="X1065">
        <v>-1175952665</v>
      </c>
      <c r="Y1065">
        <v>8.900000000000001E-2</v>
      </c>
      <c r="AA1065">
        <v>200</v>
      </c>
      <c r="AB1065">
        <v>0</v>
      </c>
      <c r="AC1065">
        <v>0</v>
      </c>
      <c r="AD1065">
        <v>0</v>
      </c>
      <c r="AE1065">
        <v>200</v>
      </c>
      <c r="AF1065">
        <v>0</v>
      </c>
      <c r="AG1065">
        <v>0</v>
      </c>
      <c r="AH1065">
        <v>0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 t="s">
        <v>6</v>
      </c>
      <c r="AT1065">
        <v>8.900000000000001E-2</v>
      </c>
      <c r="AU1065" t="s">
        <v>6</v>
      </c>
      <c r="AV1065">
        <v>0</v>
      </c>
      <c r="AW1065">
        <v>1</v>
      </c>
      <c r="AX1065">
        <v>-1</v>
      </c>
      <c r="AY1065">
        <v>0</v>
      </c>
      <c r="AZ1065">
        <v>0</v>
      </c>
      <c r="BA1065" t="s">
        <v>6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Y1065*Source!I542</f>
        <v>1.77644E-3</v>
      </c>
      <c r="CY1065">
        <f>AA1065</f>
        <v>200</v>
      </c>
      <c r="CZ1065">
        <f>AE1065</f>
        <v>200</v>
      </c>
      <c r="DA1065">
        <f>AI1065</f>
        <v>1</v>
      </c>
      <c r="DB1065">
        <f>ROUND(ROUND(AT1065*CZ1065,2),2)</f>
        <v>17.8</v>
      </c>
      <c r="DC1065">
        <f>ROUND(ROUND(AT1065*AG1065,2),2)</f>
        <v>0</v>
      </c>
    </row>
    <row r="1066" spans="1:107" x14ac:dyDescent="0.2">
      <c r="A1066">
        <f>ROW(Source!A542)</f>
        <v>542</v>
      </c>
      <c r="B1066">
        <v>16697018</v>
      </c>
      <c r="C1066">
        <v>16698667</v>
      </c>
      <c r="D1066">
        <v>15212828</v>
      </c>
      <c r="E1066">
        <v>1</v>
      </c>
      <c r="F1066">
        <v>1</v>
      </c>
      <c r="G1066">
        <v>1</v>
      </c>
      <c r="H1066">
        <v>3</v>
      </c>
      <c r="I1066" t="s">
        <v>1302</v>
      </c>
      <c r="J1066" t="s">
        <v>1303</v>
      </c>
      <c r="K1066" t="s">
        <v>1304</v>
      </c>
      <c r="L1066">
        <v>1035</v>
      </c>
      <c r="N1066">
        <v>1013</v>
      </c>
      <c r="O1066" t="s">
        <v>464</v>
      </c>
      <c r="P1066" t="s">
        <v>464</v>
      </c>
      <c r="Q1066">
        <v>1</v>
      </c>
      <c r="W1066">
        <v>0</v>
      </c>
      <c r="X1066">
        <v>-1223829238</v>
      </c>
      <c r="Y1066">
        <v>44.2</v>
      </c>
      <c r="AA1066">
        <v>24.75</v>
      </c>
      <c r="AB1066">
        <v>0</v>
      </c>
      <c r="AC1066">
        <v>0</v>
      </c>
      <c r="AD1066">
        <v>0</v>
      </c>
      <c r="AE1066">
        <v>24.75</v>
      </c>
      <c r="AF1066">
        <v>0</v>
      </c>
      <c r="AG1066">
        <v>0</v>
      </c>
      <c r="AH1066">
        <v>0</v>
      </c>
      <c r="AI1066">
        <v>1</v>
      </c>
      <c r="AJ1066">
        <v>1</v>
      </c>
      <c r="AK1066">
        <v>1</v>
      </c>
      <c r="AL1066">
        <v>1</v>
      </c>
      <c r="AN1066">
        <v>0</v>
      </c>
      <c r="AO1066">
        <v>1</v>
      </c>
      <c r="AP1066">
        <v>0</v>
      </c>
      <c r="AQ1066">
        <v>0</v>
      </c>
      <c r="AR1066">
        <v>0</v>
      </c>
      <c r="AS1066" t="s">
        <v>6</v>
      </c>
      <c r="AT1066">
        <v>44.2</v>
      </c>
      <c r="AU1066" t="s">
        <v>6</v>
      </c>
      <c r="AV1066">
        <v>0</v>
      </c>
      <c r="AW1066">
        <v>2</v>
      </c>
      <c r="AX1066">
        <v>16698689</v>
      </c>
      <c r="AY1066">
        <v>1</v>
      </c>
      <c r="AZ1066">
        <v>0</v>
      </c>
      <c r="BA1066">
        <v>1049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Y1066*Source!I542</f>
        <v>0.88223200000000002</v>
      </c>
      <c r="CY1066">
        <f>AA1066</f>
        <v>24.75</v>
      </c>
      <c r="CZ1066">
        <f>AE1066</f>
        <v>24.75</v>
      </c>
      <c r="DA1066">
        <f>AI1066</f>
        <v>1</v>
      </c>
      <c r="DB1066">
        <f>ROUND(ROUND(AT1066*CZ1066,2),2)</f>
        <v>1093.95</v>
      </c>
      <c r="DC1066">
        <f>ROUND(ROUND(AT1066*AG1066,2),2)</f>
        <v>0</v>
      </c>
    </row>
    <row r="1067" spans="1:107" x14ac:dyDescent="0.2">
      <c r="A1067">
        <f>ROW(Source!A542)</f>
        <v>542</v>
      </c>
      <c r="B1067">
        <v>16697018</v>
      </c>
      <c r="C1067">
        <v>16698667</v>
      </c>
      <c r="D1067">
        <v>15213166</v>
      </c>
      <c r="E1067">
        <v>1</v>
      </c>
      <c r="F1067">
        <v>1</v>
      </c>
      <c r="G1067">
        <v>1</v>
      </c>
      <c r="H1067">
        <v>3</v>
      </c>
      <c r="I1067" t="s">
        <v>826</v>
      </c>
      <c r="J1067" t="s">
        <v>828</v>
      </c>
      <c r="K1067" t="s">
        <v>827</v>
      </c>
      <c r="L1067">
        <v>1354</v>
      </c>
      <c r="N1067">
        <v>1010</v>
      </c>
      <c r="O1067" t="s">
        <v>440</v>
      </c>
      <c r="P1067" t="s">
        <v>440</v>
      </c>
      <c r="Q1067">
        <v>1</v>
      </c>
      <c r="W1067">
        <v>0</v>
      </c>
      <c r="X1067">
        <v>-1850406220</v>
      </c>
      <c r="Y1067">
        <v>501.002004</v>
      </c>
      <c r="AA1067">
        <v>1503.69</v>
      </c>
      <c r="AB1067">
        <v>0</v>
      </c>
      <c r="AC1067">
        <v>0</v>
      </c>
      <c r="AD1067">
        <v>0</v>
      </c>
      <c r="AE1067">
        <v>1503.69</v>
      </c>
      <c r="AF1067">
        <v>0</v>
      </c>
      <c r="AG1067">
        <v>0</v>
      </c>
      <c r="AH1067">
        <v>0</v>
      </c>
      <c r="AI1067">
        <v>1</v>
      </c>
      <c r="AJ1067">
        <v>1</v>
      </c>
      <c r="AK1067">
        <v>1</v>
      </c>
      <c r="AL1067">
        <v>1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 t="s">
        <v>6</v>
      </c>
      <c r="AT1067">
        <v>501.002004</v>
      </c>
      <c r="AU1067" t="s">
        <v>6</v>
      </c>
      <c r="AV1067">
        <v>0</v>
      </c>
      <c r="AW1067">
        <v>1</v>
      </c>
      <c r="AX1067">
        <v>-1</v>
      </c>
      <c r="AY1067">
        <v>0</v>
      </c>
      <c r="AZ1067">
        <v>0</v>
      </c>
      <c r="BA1067" t="s">
        <v>6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Y1067*Source!I542</f>
        <v>9.99999999984</v>
      </c>
      <c r="CY1067">
        <f>AA1067</f>
        <v>1503.69</v>
      </c>
      <c r="CZ1067">
        <f>AE1067</f>
        <v>1503.69</v>
      </c>
      <c r="DA1067">
        <f>AI1067</f>
        <v>1</v>
      </c>
      <c r="DB1067">
        <f>ROUND(ROUND(AT1067*CZ1067,2),2)</f>
        <v>753351.7</v>
      </c>
      <c r="DC1067">
        <f>ROUND(ROUND(AT1067*AG1067,2),2)</f>
        <v>0</v>
      </c>
    </row>
    <row r="1068" spans="1:107" x14ac:dyDescent="0.2">
      <c r="A1068">
        <f>ROW(Source!A543)</f>
        <v>543</v>
      </c>
      <c r="B1068">
        <v>16697019</v>
      </c>
      <c r="C1068">
        <v>16698667</v>
      </c>
      <c r="D1068">
        <v>15435609</v>
      </c>
      <c r="E1068">
        <v>1</v>
      </c>
      <c r="F1068">
        <v>1</v>
      </c>
      <c r="G1068">
        <v>1</v>
      </c>
      <c r="H1068">
        <v>1</v>
      </c>
      <c r="I1068" t="s">
        <v>1166</v>
      </c>
      <c r="J1068" t="s">
        <v>6</v>
      </c>
      <c r="K1068" t="s">
        <v>1167</v>
      </c>
      <c r="L1068">
        <v>1191</v>
      </c>
      <c r="N1068">
        <v>1013</v>
      </c>
      <c r="O1068" t="s">
        <v>1010</v>
      </c>
      <c r="P1068" t="s">
        <v>1010</v>
      </c>
      <c r="Q1068">
        <v>1</v>
      </c>
      <c r="W1068">
        <v>0</v>
      </c>
      <c r="X1068">
        <v>-814890593</v>
      </c>
      <c r="Y1068">
        <v>75.439999999999984</v>
      </c>
      <c r="AA1068">
        <v>0</v>
      </c>
      <c r="AB1068">
        <v>0</v>
      </c>
      <c r="AC1068">
        <v>0</v>
      </c>
      <c r="AD1068">
        <v>58.84</v>
      </c>
      <c r="AE1068">
        <v>0</v>
      </c>
      <c r="AF1068">
        <v>0</v>
      </c>
      <c r="AG1068">
        <v>0</v>
      </c>
      <c r="AH1068">
        <v>8.9700000000000006</v>
      </c>
      <c r="AI1068">
        <v>1</v>
      </c>
      <c r="AJ1068">
        <v>1</v>
      </c>
      <c r="AK1068">
        <v>1</v>
      </c>
      <c r="AL1068">
        <v>6.56</v>
      </c>
      <c r="AN1068">
        <v>0</v>
      </c>
      <c r="AO1068">
        <v>1</v>
      </c>
      <c r="AP1068">
        <v>1</v>
      </c>
      <c r="AQ1068">
        <v>0</v>
      </c>
      <c r="AR1068">
        <v>0</v>
      </c>
      <c r="AS1068" t="s">
        <v>6</v>
      </c>
      <c r="AT1068">
        <v>65.599999999999994</v>
      </c>
      <c r="AU1068" t="s">
        <v>39</v>
      </c>
      <c r="AV1068">
        <v>1</v>
      </c>
      <c r="AW1068">
        <v>2</v>
      </c>
      <c r="AX1068">
        <v>16698679</v>
      </c>
      <c r="AY1068">
        <v>1</v>
      </c>
      <c r="AZ1068">
        <v>0</v>
      </c>
      <c r="BA1068">
        <v>1051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Y1068*Source!I543</f>
        <v>1.5057823999999995</v>
      </c>
      <c r="CY1068">
        <f>AD1068</f>
        <v>58.84</v>
      </c>
      <c r="CZ1068">
        <f>AH1068</f>
        <v>8.9700000000000006</v>
      </c>
      <c r="DA1068">
        <f>AL1068</f>
        <v>6.56</v>
      </c>
      <c r="DB1068">
        <f>ROUND((ROUND(AT1068*CZ1068,2)*1.15),2)</f>
        <v>676.69</v>
      </c>
      <c r="DC1068">
        <f>ROUND((ROUND(AT1068*AG1068,2)*1.15),2)</f>
        <v>0</v>
      </c>
    </row>
    <row r="1069" spans="1:107" x14ac:dyDescent="0.2">
      <c r="A1069">
        <f>ROW(Source!A543)</f>
        <v>543</v>
      </c>
      <c r="B1069">
        <v>16697019</v>
      </c>
      <c r="C1069">
        <v>16698667</v>
      </c>
      <c r="D1069">
        <v>15430395</v>
      </c>
      <c r="E1069">
        <v>1</v>
      </c>
      <c r="F1069">
        <v>1</v>
      </c>
      <c r="G1069">
        <v>1</v>
      </c>
      <c r="H1069">
        <v>1</v>
      </c>
      <c r="I1069" t="s">
        <v>1020</v>
      </c>
      <c r="J1069" t="s">
        <v>6</v>
      </c>
      <c r="K1069" t="s">
        <v>1021</v>
      </c>
      <c r="L1069">
        <v>1191</v>
      </c>
      <c r="N1069">
        <v>1013</v>
      </c>
      <c r="O1069" t="s">
        <v>1010</v>
      </c>
      <c r="P1069" t="s">
        <v>1010</v>
      </c>
      <c r="Q1069">
        <v>1</v>
      </c>
      <c r="W1069">
        <v>0</v>
      </c>
      <c r="X1069">
        <v>-1417349443</v>
      </c>
      <c r="Y1069">
        <v>3.13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1</v>
      </c>
      <c r="AJ1069">
        <v>1</v>
      </c>
      <c r="AK1069">
        <v>6.56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6</v>
      </c>
      <c r="AT1069">
        <v>3.13</v>
      </c>
      <c r="AU1069" t="s">
        <v>6</v>
      </c>
      <c r="AV1069">
        <v>2</v>
      </c>
      <c r="AW1069">
        <v>2</v>
      </c>
      <c r="AX1069">
        <v>16698680</v>
      </c>
      <c r="AY1069">
        <v>1</v>
      </c>
      <c r="AZ1069">
        <v>2048</v>
      </c>
      <c r="BA1069">
        <v>1052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Y1069*Source!I543</f>
        <v>6.247479999999999E-2</v>
      </c>
      <c r="CY1069">
        <f>AD1069</f>
        <v>0</v>
      </c>
      <c r="CZ1069">
        <f>AH1069</f>
        <v>0</v>
      </c>
      <c r="DA1069">
        <f>AL1069</f>
        <v>1</v>
      </c>
      <c r="DB1069">
        <f>ROUND(ROUND(AT1069*CZ1069,2),2)</f>
        <v>0</v>
      </c>
      <c r="DC1069">
        <f>ROUND(ROUND(AT1069*AG1069,2),2)</f>
        <v>0</v>
      </c>
    </row>
    <row r="1070" spans="1:107" x14ac:dyDescent="0.2">
      <c r="A1070">
        <f>ROW(Source!A543)</f>
        <v>543</v>
      </c>
      <c r="B1070">
        <v>16697019</v>
      </c>
      <c r="C1070">
        <v>16698667</v>
      </c>
      <c r="D1070">
        <v>15247680</v>
      </c>
      <c r="E1070">
        <v>1</v>
      </c>
      <c r="F1070">
        <v>1</v>
      </c>
      <c r="G1070">
        <v>1</v>
      </c>
      <c r="H1070">
        <v>2</v>
      </c>
      <c r="I1070" t="s">
        <v>1050</v>
      </c>
      <c r="J1070" t="s">
        <v>1051</v>
      </c>
      <c r="K1070" t="s">
        <v>1052</v>
      </c>
      <c r="L1070">
        <v>1368</v>
      </c>
      <c r="N1070">
        <v>1011</v>
      </c>
      <c r="O1070" t="s">
        <v>1014</v>
      </c>
      <c r="P1070" t="s">
        <v>1014</v>
      </c>
      <c r="Q1070">
        <v>1</v>
      </c>
      <c r="W1070">
        <v>0</v>
      </c>
      <c r="X1070">
        <v>-1718674368</v>
      </c>
      <c r="Y1070">
        <v>0.11249999999999999</v>
      </c>
      <c r="AA1070">
        <v>0</v>
      </c>
      <c r="AB1070">
        <v>734.65</v>
      </c>
      <c r="AC1070">
        <v>13.5</v>
      </c>
      <c r="AD1070">
        <v>0</v>
      </c>
      <c r="AE1070">
        <v>0</v>
      </c>
      <c r="AF1070">
        <v>111.99</v>
      </c>
      <c r="AG1070">
        <v>13.5</v>
      </c>
      <c r="AH1070">
        <v>0</v>
      </c>
      <c r="AI1070">
        <v>1</v>
      </c>
      <c r="AJ1070">
        <v>6.56</v>
      </c>
      <c r="AK1070">
        <v>1</v>
      </c>
      <c r="AL1070">
        <v>1</v>
      </c>
      <c r="AN1070">
        <v>0</v>
      </c>
      <c r="AO1070">
        <v>1</v>
      </c>
      <c r="AP1070">
        <v>1</v>
      </c>
      <c r="AQ1070">
        <v>0</v>
      </c>
      <c r="AR1070">
        <v>0</v>
      </c>
      <c r="AS1070" t="s">
        <v>6</v>
      </c>
      <c r="AT1070">
        <v>0.09</v>
      </c>
      <c r="AU1070" t="s">
        <v>38</v>
      </c>
      <c r="AV1070">
        <v>0</v>
      </c>
      <c r="AW1070">
        <v>2</v>
      </c>
      <c r="AX1070">
        <v>16698681</v>
      </c>
      <c r="AY1070">
        <v>1</v>
      </c>
      <c r="AZ1070">
        <v>0</v>
      </c>
      <c r="BA1070">
        <v>1053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Y1070*Source!I543</f>
        <v>2.2454999999999997E-3</v>
      </c>
      <c r="CY1070">
        <f>AB1070</f>
        <v>734.65</v>
      </c>
      <c r="CZ1070">
        <f>AF1070</f>
        <v>111.99</v>
      </c>
      <c r="DA1070">
        <f>AJ1070</f>
        <v>6.56</v>
      </c>
      <c r="DB1070">
        <f>ROUND((ROUND(AT1070*CZ1070,2)*1.25),2)</f>
        <v>12.6</v>
      </c>
      <c r="DC1070">
        <f>ROUND((ROUND(AT1070*AG1070,2)*1.25),2)</f>
        <v>1.53</v>
      </c>
    </row>
    <row r="1071" spans="1:107" x14ac:dyDescent="0.2">
      <c r="A1071">
        <f>ROW(Source!A543)</f>
        <v>543</v>
      </c>
      <c r="B1071">
        <v>16697019</v>
      </c>
      <c r="C1071">
        <v>16698667</v>
      </c>
      <c r="D1071">
        <v>15247974</v>
      </c>
      <c r="E1071">
        <v>1</v>
      </c>
      <c r="F1071">
        <v>1</v>
      </c>
      <c r="G1071">
        <v>1</v>
      </c>
      <c r="H1071">
        <v>2</v>
      </c>
      <c r="I1071" t="s">
        <v>1022</v>
      </c>
      <c r="J1071" t="s">
        <v>1023</v>
      </c>
      <c r="K1071" t="s">
        <v>1024</v>
      </c>
      <c r="L1071">
        <v>1368</v>
      </c>
      <c r="N1071">
        <v>1011</v>
      </c>
      <c r="O1071" t="s">
        <v>1014</v>
      </c>
      <c r="P1071" t="s">
        <v>1014</v>
      </c>
      <c r="Q1071">
        <v>1</v>
      </c>
      <c r="W1071">
        <v>0</v>
      </c>
      <c r="X1071">
        <v>1188625873</v>
      </c>
      <c r="Y1071">
        <v>1.4874999999999998</v>
      </c>
      <c r="AA1071">
        <v>0</v>
      </c>
      <c r="AB1071">
        <v>205.07</v>
      </c>
      <c r="AC1071">
        <v>13.5</v>
      </c>
      <c r="AD1071">
        <v>0</v>
      </c>
      <c r="AE1071">
        <v>0</v>
      </c>
      <c r="AF1071">
        <v>31.26</v>
      </c>
      <c r="AG1071">
        <v>13.5</v>
      </c>
      <c r="AH1071">
        <v>0</v>
      </c>
      <c r="AI1071">
        <v>1</v>
      </c>
      <c r="AJ1071">
        <v>6.56</v>
      </c>
      <c r="AK1071">
        <v>1</v>
      </c>
      <c r="AL1071">
        <v>1</v>
      </c>
      <c r="AN1071">
        <v>0</v>
      </c>
      <c r="AO1071">
        <v>1</v>
      </c>
      <c r="AP1071">
        <v>1</v>
      </c>
      <c r="AQ1071">
        <v>0</v>
      </c>
      <c r="AR1071">
        <v>0</v>
      </c>
      <c r="AS1071" t="s">
        <v>6</v>
      </c>
      <c r="AT1071">
        <v>1.19</v>
      </c>
      <c r="AU1071" t="s">
        <v>38</v>
      </c>
      <c r="AV1071">
        <v>0</v>
      </c>
      <c r="AW1071">
        <v>2</v>
      </c>
      <c r="AX1071">
        <v>16698682</v>
      </c>
      <c r="AY1071">
        <v>1</v>
      </c>
      <c r="AZ1071">
        <v>0</v>
      </c>
      <c r="BA1071">
        <v>1054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Y1071*Source!I543</f>
        <v>2.9690499999999995E-2</v>
      </c>
      <c r="CY1071">
        <f>AB1071</f>
        <v>205.07</v>
      </c>
      <c r="CZ1071">
        <f>AF1071</f>
        <v>31.26</v>
      </c>
      <c r="DA1071">
        <f>AJ1071</f>
        <v>6.56</v>
      </c>
      <c r="DB1071">
        <f>ROUND((ROUND(AT1071*CZ1071,2)*1.25),2)</f>
        <v>46.5</v>
      </c>
      <c r="DC1071">
        <f>ROUND((ROUND(AT1071*AG1071,2)*1.25),2)</f>
        <v>20.09</v>
      </c>
    </row>
    <row r="1072" spans="1:107" x14ac:dyDescent="0.2">
      <c r="A1072">
        <f>ROW(Source!A543)</f>
        <v>543</v>
      </c>
      <c r="B1072">
        <v>16697019</v>
      </c>
      <c r="C1072">
        <v>16698667</v>
      </c>
      <c r="D1072">
        <v>15248793</v>
      </c>
      <c r="E1072">
        <v>1</v>
      </c>
      <c r="F1072">
        <v>1</v>
      </c>
      <c r="G1072">
        <v>1</v>
      </c>
      <c r="H1072">
        <v>2</v>
      </c>
      <c r="I1072" t="s">
        <v>1278</v>
      </c>
      <c r="J1072" t="s">
        <v>1279</v>
      </c>
      <c r="K1072" t="s">
        <v>1280</v>
      </c>
      <c r="L1072">
        <v>1368</v>
      </c>
      <c r="N1072">
        <v>1011</v>
      </c>
      <c r="O1072" t="s">
        <v>1014</v>
      </c>
      <c r="P1072" t="s">
        <v>1014</v>
      </c>
      <c r="Q1072">
        <v>1</v>
      </c>
      <c r="W1072">
        <v>0</v>
      </c>
      <c r="X1072">
        <v>-1347092713</v>
      </c>
      <c r="Y1072">
        <v>1</v>
      </c>
      <c r="AA1072">
        <v>0</v>
      </c>
      <c r="AB1072">
        <v>194.64</v>
      </c>
      <c r="AC1072">
        <v>0</v>
      </c>
      <c r="AD1072">
        <v>0</v>
      </c>
      <c r="AE1072">
        <v>0</v>
      </c>
      <c r="AF1072">
        <v>29.67</v>
      </c>
      <c r="AG1072">
        <v>0</v>
      </c>
      <c r="AH1072">
        <v>0</v>
      </c>
      <c r="AI1072">
        <v>1</v>
      </c>
      <c r="AJ1072">
        <v>6.56</v>
      </c>
      <c r="AK1072">
        <v>1</v>
      </c>
      <c r="AL1072">
        <v>1</v>
      </c>
      <c r="AN1072">
        <v>0</v>
      </c>
      <c r="AO1072">
        <v>1</v>
      </c>
      <c r="AP1072">
        <v>1</v>
      </c>
      <c r="AQ1072">
        <v>0</v>
      </c>
      <c r="AR1072">
        <v>0</v>
      </c>
      <c r="AS1072" t="s">
        <v>6</v>
      </c>
      <c r="AT1072">
        <v>0.8</v>
      </c>
      <c r="AU1072" t="s">
        <v>38</v>
      </c>
      <c r="AV1072">
        <v>0</v>
      </c>
      <c r="AW1072">
        <v>2</v>
      </c>
      <c r="AX1072">
        <v>16698683</v>
      </c>
      <c r="AY1072">
        <v>1</v>
      </c>
      <c r="AZ1072">
        <v>0</v>
      </c>
      <c r="BA1072">
        <v>1055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Y1072*Source!I543</f>
        <v>1.9959999999999999E-2</v>
      </c>
      <c r="CY1072">
        <f>AB1072</f>
        <v>194.64</v>
      </c>
      <c r="CZ1072">
        <f>AF1072</f>
        <v>29.67</v>
      </c>
      <c r="DA1072">
        <f>AJ1072</f>
        <v>6.56</v>
      </c>
      <c r="DB1072">
        <f>ROUND((ROUND(AT1072*CZ1072,2)*1.25),2)</f>
        <v>29.68</v>
      </c>
      <c r="DC1072">
        <f>ROUND((ROUND(AT1072*AG1072,2)*1.25),2)</f>
        <v>0</v>
      </c>
    </row>
    <row r="1073" spans="1:107" x14ac:dyDescent="0.2">
      <c r="A1073">
        <f>ROW(Source!A543)</f>
        <v>543</v>
      </c>
      <c r="B1073">
        <v>16697019</v>
      </c>
      <c r="C1073">
        <v>16698667</v>
      </c>
      <c r="D1073">
        <v>15249073</v>
      </c>
      <c r="E1073">
        <v>1</v>
      </c>
      <c r="F1073">
        <v>1</v>
      </c>
      <c r="G1073">
        <v>1</v>
      </c>
      <c r="H1073">
        <v>2</v>
      </c>
      <c r="I1073" t="s">
        <v>1033</v>
      </c>
      <c r="J1073" t="s">
        <v>1034</v>
      </c>
      <c r="K1073" t="s">
        <v>1035</v>
      </c>
      <c r="L1073">
        <v>1368</v>
      </c>
      <c r="N1073">
        <v>1011</v>
      </c>
      <c r="O1073" t="s">
        <v>1014</v>
      </c>
      <c r="P1073" t="s">
        <v>1014</v>
      </c>
      <c r="Q1073">
        <v>1</v>
      </c>
      <c r="W1073">
        <v>0</v>
      </c>
      <c r="X1073">
        <v>1372534845</v>
      </c>
      <c r="Y1073">
        <v>2.3125</v>
      </c>
      <c r="AA1073">
        <v>0</v>
      </c>
      <c r="AB1073">
        <v>431.06</v>
      </c>
      <c r="AC1073">
        <v>11.6</v>
      </c>
      <c r="AD1073">
        <v>0</v>
      </c>
      <c r="AE1073">
        <v>0</v>
      </c>
      <c r="AF1073">
        <v>65.709999999999994</v>
      </c>
      <c r="AG1073">
        <v>11.6</v>
      </c>
      <c r="AH1073">
        <v>0</v>
      </c>
      <c r="AI1073">
        <v>1</v>
      </c>
      <c r="AJ1073">
        <v>6.56</v>
      </c>
      <c r="AK1073">
        <v>1</v>
      </c>
      <c r="AL1073">
        <v>1</v>
      </c>
      <c r="AN1073">
        <v>0</v>
      </c>
      <c r="AO1073">
        <v>1</v>
      </c>
      <c r="AP1073">
        <v>1</v>
      </c>
      <c r="AQ1073">
        <v>0</v>
      </c>
      <c r="AR1073">
        <v>0</v>
      </c>
      <c r="AS1073" t="s">
        <v>6</v>
      </c>
      <c r="AT1073">
        <v>1.85</v>
      </c>
      <c r="AU1073" t="s">
        <v>38</v>
      </c>
      <c r="AV1073">
        <v>0</v>
      </c>
      <c r="AW1073">
        <v>2</v>
      </c>
      <c r="AX1073">
        <v>16698684</v>
      </c>
      <c r="AY1073">
        <v>1</v>
      </c>
      <c r="AZ1073">
        <v>0</v>
      </c>
      <c r="BA1073">
        <v>1056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Y1073*Source!I543</f>
        <v>4.6157499999999997E-2</v>
      </c>
      <c r="CY1073">
        <f>AB1073</f>
        <v>431.06</v>
      </c>
      <c r="CZ1073">
        <f>AF1073</f>
        <v>65.709999999999994</v>
      </c>
      <c r="DA1073">
        <f>AJ1073</f>
        <v>6.56</v>
      </c>
      <c r="DB1073">
        <f>ROUND((ROUND(AT1073*CZ1073,2)*1.25),2)</f>
        <v>151.94999999999999</v>
      </c>
      <c r="DC1073">
        <f>ROUND((ROUND(AT1073*AG1073,2)*1.25),2)</f>
        <v>26.83</v>
      </c>
    </row>
    <row r="1074" spans="1:107" x14ac:dyDescent="0.2">
      <c r="A1074">
        <f>ROW(Source!A543)</f>
        <v>543</v>
      </c>
      <c r="B1074">
        <v>16697019</v>
      </c>
      <c r="C1074">
        <v>16698667</v>
      </c>
      <c r="D1074">
        <v>15166084</v>
      </c>
      <c r="E1074">
        <v>1</v>
      </c>
      <c r="F1074">
        <v>1</v>
      </c>
      <c r="G1074">
        <v>1</v>
      </c>
      <c r="H1074">
        <v>3</v>
      </c>
      <c r="I1074" t="s">
        <v>1299</v>
      </c>
      <c r="J1074" t="s">
        <v>1300</v>
      </c>
      <c r="K1074" t="s">
        <v>1301</v>
      </c>
      <c r="L1074">
        <v>1339</v>
      </c>
      <c r="N1074">
        <v>1007</v>
      </c>
      <c r="O1074" t="s">
        <v>249</v>
      </c>
      <c r="P1074" t="s">
        <v>249</v>
      </c>
      <c r="Q1074">
        <v>1</v>
      </c>
      <c r="W1074">
        <v>0</v>
      </c>
      <c r="X1074">
        <v>2048996427</v>
      </c>
      <c r="Y1074">
        <v>0.67</v>
      </c>
      <c r="AA1074">
        <v>300.64</v>
      </c>
      <c r="AB1074">
        <v>0</v>
      </c>
      <c r="AC1074">
        <v>0</v>
      </c>
      <c r="AD1074">
        <v>0</v>
      </c>
      <c r="AE1074">
        <v>45.83</v>
      </c>
      <c r="AF1074">
        <v>0</v>
      </c>
      <c r="AG1074">
        <v>0</v>
      </c>
      <c r="AH1074">
        <v>0</v>
      </c>
      <c r="AI1074">
        <v>6.56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6</v>
      </c>
      <c r="AT1074">
        <v>0.67</v>
      </c>
      <c r="AU1074" t="s">
        <v>6</v>
      </c>
      <c r="AV1074">
        <v>0</v>
      </c>
      <c r="AW1074">
        <v>2</v>
      </c>
      <c r="AX1074">
        <v>16698685</v>
      </c>
      <c r="AY1074">
        <v>1</v>
      </c>
      <c r="AZ1074">
        <v>0</v>
      </c>
      <c r="BA1074">
        <v>1057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Y1074*Source!I543</f>
        <v>1.33732E-2</v>
      </c>
      <c r="CY1074">
        <f>AA1074</f>
        <v>300.64</v>
      </c>
      <c r="CZ1074">
        <f>AE1074</f>
        <v>45.83</v>
      </c>
      <c r="DA1074">
        <f>AI1074</f>
        <v>6.56</v>
      </c>
      <c r="DB1074">
        <f t="shared" ref="DB1074:DB1137" si="186">ROUND(ROUND(AT1074*CZ1074,2),2)</f>
        <v>30.71</v>
      </c>
      <c r="DC1074">
        <f t="shared" ref="DC1074:DC1137" si="187">ROUND(ROUND(AT1074*AG1074,2),2)</f>
        <v>0</v>
      </c>
    </row>
    <row r="1075" spans="1:107" x14ac:dyDescent="0.2">
      <c r="A1075">
        <f>ROW(Source!A543)</f>
        <v>543</v>
      </c>
      <c r="B1075">
        <v>16697019</v>
      </c>
      <c r="C1075">
        <v>16698667</v>
      </c>
      <c r="D1075">
        <v>15167286</v>
      </c>
      <c r="E1075">
        <v>1</v>
      </c>
      <c r="F1075">
        <v>1</v>
      </c>
      <c r="G1075">
        <v>1</v>
      </c>
      <c r="H1075">
        <v>3</v>
      </c>
      <c r="I1075" t="s">
        <v>1116</v>
      </c>
      <c r="J1075" t="s">
        <v>1117</v>
      </c>
      <c r="K1075" t="s">
        <v>1118</v>
      </c>
      <c r="L1075">
        <v>1339</v>
      </c>
      <c r="N1075">
        <v>1007</v>
      </c>
      <c r="O1075" t="s">
        <v>249</v>
      </c>
      <c r="P1075" t="s">
        <v>249</v>
      </c>
      <c r="Q1075">
        <v>1</v>
      </c>
      <c r="W1075">
        <v>0</v>
      </c>
      <c r="X1075">
        <v>-1660354250</v>
      </c>
      <c r="Y1075">
        <v>15</v>
      </c>
      <c r="AA1075">
        <v>16.010000000000002</v>
      </c>
      <c r="AB1075">
        <v>0</v>
      </c>
      <c r="AC1075">
        <v>0</v>
      </c>
      <c r="AD1075">
        <v>0</v>
      </c>
      <c r="AE1075">
        <v>2.44</v>
      </c>
      <c r="AF1075">
        <v>0</v>
      </c>
      <c r="AG1075">
        <v>0</v>
      </c>
      <c r="AH1075">
        <v>0</v>
      </c>
      <c r="AI1075">
        <v>6.56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0</v>
      </c>
      <c r="AQ1075">
        <v>0</v>
      </c>
      <c r="AR1075">
        <v>0</v>
      </c>
      <c r="AS1075" t="s">
        <v>6</v>
      </c>
      <c r="AT1075">
        <v>15</v>
      </c>
      <c r="AU1075" t="s">
        <v>6</v>
      </c>
      <c r="AV1075">
        <v>0</v>
      </c>
      <c r="AW1075">
        <v>2</v>
      </c>
      <c r="AX1075">
        <v>16698686</v>
      </c>
      <c r="AY1075">
        <v>1</v>
      </c>
      <c r="AZ1075">
        <v>0</v>
      </c>
      <c r="BA1075">
        <v>1058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Y1075*Source!I543</f>
        <v>0.2994</v>
      </c>
      <c r="CY1075">
        <f>AA1075</f>
        <v>16.010000000000002</v>
      </c>
      <c r="CZ1075">
        <f>AE1075</f>
        <v>2.44</v>
      </c>
      <c r="DA1075">
        <f>AI1075</f>
        <v>6.56</v>
      </c>
      <c r="DB1075">
        <f t="shared" si="186"/>
        <v>36.6</v>
      </c>
      <c r="DC1075">
        <f t="shared" si="187"/>
        <v>0</v>
      </c>
    </row>
    <row r="1076" spans="1:107" x14ac:dyDescent="0.2">
      <c r="A1076">
        <f>ROW(Source!A543)</f>
        <v>543</v>
      </c>
      <c r="B1076">
        <v>16697019</v>
      </c>
      <c r="C1076">
        <v>16698667</v>
      </c>
      <c r="D1076">
        <v>15170078</v>
      </c>
      <c r="E1076">
        <v>1</v>
      </c>
      <c r="F1076">
        <v>1</v>
      </c>
      <c r="G1076">
        <v>1</v>
      </c>
      <c r="H1076">
        <v>3</v>
      </c>
      <c r="I1076" t="s">
        <v>822</v>
      </c>
      <c r="J1076" t="s">
        <v>824</v>
      </c>
      <c r="K1076" t="s">
        <v>823</v>
      </c>
      <c r="L1076">
        <v>1356</v>
      </c>
      <c r="N1076">
        <v>1010</v>
      </c>
      <c r="O1076" t="s">
        <v>268</v>
      </c>
      <c r="P1076" t="s">
        <v>268</v>
      </c>
      <c r="Q1076">
        <v>1000</v>
      </c>
      <c r="W1076">
        <v>0</v>
      </c>
      <c r="X1076">
        <v>-1175952665</v>
      </c>
      <c r="Y1076">
        <v>8.900000000000001E-2</v>
      </c>
      <c r="AA1076">
        <v>1312</v>
      </c>
      <c r="AB1076">
        <v>0</v>
      </c>
      <c r="AC1076">
        <v>0</v>
      </c>
      <c r="AD1076">
        <v>0</v>
      </c>
      <c r="AE1076">
        <v>200</v>
      </c>
      <c r="AF1076">
        <v>0</v>
      </c>
      <c r="AG1076">
        <v>0</v>
      </c>
      <c r="AH1076">
        <v>0</v>
      </c>
      <c r="AI1076">
        <v>6.56</v>
      </c>
      <c r="AJ1076">
        <v>1</v>
      </c>
      <c r="AK1076">
        <v>1</v>
      </c>
      <c r="AL1076">
        <v>1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 t="s">
        <v>6</v>
      </c>
      <c r="AT1076">
        <v>8.900000000000001E-2</v>
      </c>
      <c r="AU1076" t="s">
        <v>6</v>
      </c>
      <c r="AV1076">
        <v>0</v>
      </c>
      <c r="AW1076">
        <v>1</v>
      </c>
      <c r="AX1076">
        <v>-1</v>
      </c>
      <c r="AY1076">
        <v>0</v>
      </c>
      <c r="AZ1076">
        <v>0</v>
      </c>
      <c r="BA1076" t="s">
        <v>6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Y1076*Source!I543</f>
        <v>1.77644E-3</v>
      </c>
      <c r="CY1076">
        <f>AA1076</f>
        <v>1312</v>
      </c>
      <c r="CZ1076">
        <f>AE1076</f>
        <v>200</v>
      </c>
      <c r="DA1076">
        <f>AI1076</f>
        <v>6.56</v>
      </c>
      <c r="DB1076">
        <f t="shared" si="186"/>
        <v>17.8</v>
      </c>
      <c r="DC1076">
        <f t="shared" si="187"/>
        <v>0</v>
      </c>
    </row>
    <row r="1077" spans="1:107" x14ac:dyDescent="0.2">
      <c r="A1077">
        <f>ROW(Source!A543)</f>
        <v>543</v>
      </c>
      <c r="B1077">
        <v>16697019</v>
      </c>
      <c r="C1077">
        <v>16698667</v>
      </c>
      <c r="D1077">
        <v>15212828</v>
      </c>
      <c r="E1077">
        <v>1</v>
      </c>
      <c r="F1077">
        <v>1</v>
      </c>
      <c r="G1077">
        <v>1</v>
      </c>
      <c r="H1077">
        <v>3</v>
      </c>
      <c r="I1077" t="s">
        <v>1302</v>
      </c>
      <c r="J1077" t="s">
        <v>1303</v>
      </c>
      <c r="K1077" t="s">
        <v>1304</v>
      </c>
      <c r="L1077">
        <v>1035</v>
      </c>
      <c r="N1077">
        <v>1013</v>
      </c>
      <c r="O1077" t="s">
        <v>464</v>
      </c>
      <c r="P1077" t="s">
        <v>464</v>
      </c>
      <c r="Q1077">
        <v>1</v>
      </c>
      <c r="W1077">
        <v>0</v>
      </c>
      <c r="X1077">
        <v>-1223829238</v>
      </c>
      <c r="Y1077">
        <v>44.2</v>
      </c>
      <c r="AA1077">
        <v>162.36000000000001</v>
      </c>
      <c r="AB1077">
        <v>0</v>
      </c>
      <c r="AC1077">
        <v>0</v>
      </c>
      <c r="AD1077">
        <v>0</v>
      </c>
      <c r="AE1077">
        <v>24.75</v>
      </c>
      <c r="AF1077">
        <v>0</v>
      </c>
      <c r="AG1077">
        <v>0</v>
      </c>
      <c r="AH1077">
        <v>0</v>
      </c>
      <c r="AI1077">
        <v>6.56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 t="s">
        <v>6</v>
      </c>
      <c r="AT1077">
        <v>44.2</v>
      </c>
      <c r="AU1077" t="s">
        <v>6</v>
      </c>
      <c r="AV1077">
        <v>0</v>
      </c>
      <c r="AW1077">
        <v>2</v>
      </c>
      <c r="AX1077">
        <v>16698689</v>
      </c>
      <c r="AY1077">
        <v>1</v>
      </c>
      <c r="AZ1077">
        <v>0</v>
      </c>
      <c r="BA1077">
        <v>1061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Y1077*Source!I543</f>
        <v>0.88223200000000002</v>
      </c>
      <c r="CY1077">
        <f>AA1077</f>
        <v>162.36000000000001</v>
      </c>
      <c r="CZ1077">
        <f>AE1077</f>
        <v>24.75</v>
      </c>
      <c r="DA1077">
        <f>AI1077</f>
        <v>6.56</v>
      </c>
      <c r="DB1077">
        <f t="shared" si="186"/>
        <v>1093.95</v>
      </c>
      <c r="DC1077">
        <f t="shared" si="187"/>
        <v>0</v>
      </c>
    </row>
    <row r="1078" spans="1:107" x14ac:dyDescent="0.2">
      <c r="A1078">
        <f>ROW(Source!A543)</f>
        <v>543</v>
      </c>
      <c r="B1078">
        <v>16697019</v>
      </c>
      <c r="C1078">
        <v>16698667</v>
      </c>
      <c r="D1078">
        <v>15213166</v>
      </c>
      <c r="E1078">
        <v>1</v>
      </c>
      <c r="F1078">
        <v>1</v>
      </c>
      <c r="G1078">
        <v>1</v>
      </c>
      <c r="H1078">
        <v>3</v>
      </c>
      <c r="I1078" t="s">
        <v>826</v>
      </c>
      <c r="J1078" t="s">
        <v>828</v>
      </c>
      <c r="K1078" t="s">
        <v>827</v>
      </c>
      <c r="L1078">
        <v>1354</v>
      </c>
      <c r="N1078">
        <v>1010</v>
      </c>
      <c r="O1078" t="s">
        <v>440</v>
      </c>
      <c r="P1078" t="s">
        <v>440</v>
      </c>
      <c r="Q1078">
        <v>1</v>
      </c>
      <c r="W1078">
        <v>0</v>
      </c>
      <c r="X1078">
        <v>-1850406220</v>
      </c>
      <c r="Y1078">
        <v>501.002004</v>
      </c>
      <c r="AA1078">
        <v>9864.2099999999991</v>
      </c>
      <c r="AB1078">
        <v>0</v>
      </c>
      <c r="AC1078">
        <v>0</v>
      </c>
      <c r="AD1078">
        <v>0</v>
      </c>
      <c r="AE1078">
        <v>1503.69</v>
      </c>
      <c r="AF1078">
        <v>0</v>
      </c>
      <c r="AG1078">
        <v>0</v>
      </c>
      <c r="AH1078">
        <v>0</v>
      </c>
      <c r="AI1078">
        <v>6.56</v>
      </c>
      <c r="AJ1078">
        <v>1</v>
      </c>
      <c r="AK1078">
        <v>1</v>
      </c>
      <c r="AL1078">
        <v>1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 t="s">
        <v>6</v>
      </c>
      <c r="AT1078">
        <v>501.002004</v>
      </c>
      <c r="AU1078" t="s">
        <v>6</v>
      </c>
      <c r="AV1078">
        <v>0</v>
      </c>
      <c r="AW1078">
        <v>1</v>
      </c>
      <c r="AX1078">
        <v>-1</v>
      </c>
      <c r="AY1078">
        <v>0</v>
      </c>
      <c r="AZ1078">
        <v>0</v>
      </c>
      <c r="BA1078" t="s">
        <v>6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Y1078*Source!I543</f>
        <v>9.99999999984</v>
      </c>
      <c r="CY1078">
        <f>AA1078</f>
        <v>9864.2099999999991</v>
      </c>
      <c r="CZ1078">
        <f>AE1078</f>
        <v>1503.69</v>
      </c>
      <c r="DA1078">
        <f>AI1078</f>
        <v>6.56</v>
      </c>
      <c r="DB1078">
        <f t="shared" si="186"/>
        <v>753351.7</v>
      </c>
      <c r="DC1078">
        <f t="shared" si="187"/>
        <v>0</v>
      </c>
    </row>
    <row r="1079" spans="1:107" x14ac:dyDescent="0.2">
      <c r="A1079">
        <f>ROW(Source!A582)</f>
        <v>582</v>
      </c>
      <c r="B1079">
        <v>16697018</v>
      </c>
      <c r="C1079">
        <v>16698693</v>
      </c>
      <c r="D1079">
        <v>15430767</v>
      </c>
      <c r="E1079">
        <v>1</v>
      </c>
      <c r="F1079">
        <v>1</v>
      </c>
      <c r="G1079">
        <v>1</v>
      </c>
      <c r="H1079">
        <v>1</v>
      </c>
      <c r="I1079" t="s">
        <v>1008</v>
      </c>
      <c r="J1079" t="s">
        <v>6</v>
      </c>
      <c r="K1079" t="s">
        <v>1009</v>
      </c>
      <c r="L1079">
        <v>1191</v>
      </c>
      <c r="N1079">
        <v>1013</v>
      </c>
      <c r="O1079" t="s">
        <v>1010</v>
      </c>
      <c r="P1079" t="s">
        <v>1010</v>
      </c>
      <c r="Q1079">
        <v>1</v>
      </c>
      <c r="W1079">
        <v>0</v>
      </c>
      <c r="X1079">
        <v>-400197608</v>
      </c>
      <c r="Y1079">
        <v>7.03</v>
      </c>
      <c r="AA1079">
        <v>0</v>
      </c>
      <c r="AB1079">
        <v>0</v>
      </c>
      <c r="AC1079">
        <v>0</v>
      </c>
      <c r="AD1079">
        <v>8.5299999999999994</v>
      </c>
      <c r="AE1079">
        <v>0</v>
      </c>
      <c r="AF1079">
        <v>0</v>
      </c>
      <c r="AG1079">
        <v>0</v>
      </c>
      <c r="AH1079">
        <v>8.5299999999999994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0</v>
      </c>
      <c r="AQ1079">
        <v>0</v>
      </c>
      <c r="AR1079">
        <v>0</v>
      </c>
      <c r="AS1079" t="s">
        <v>6</v>
      </c>
      <c r="AT1079">
        <v>7.03</v>
      </c>
      <c r="AU1079" t="s">
        <v>6</v>
      </c>
      <c r="AV1079">
        <v>1</v>
      </c>
      <c r="AW1079">
        <v>2</v>
      </c>
      <c r="AX1079">
        <v>16698695</v>
      </c>
      <c r="AY1079">
        <v>1</v>
      </c>
      <c r="AZ1079">
        <v>0</v>
      </c>
      <c r="BA1079">
        <v>1063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Y1079*Source!I582</f>
        <v>1.5466</v>
      </c>
      <c r="CY1079">
        <f>AD1079</f>
        <v>8.5299999999999994</v>
      </c>
      <c r="CZ1079">
        <f>AH1079</f>
        <v>8.5299999999999994</v>
      </c>
      <c r="DA1079">
        <f>AL1079</f>
        <v>1</v>
      </c>
      <c r="DB1079">
        <f t="shared" si="186"/>
        <v>59.97</v>
      </c>
      <c r="DC1079">
        <f t="shared" si="187"/>
        <v>0</v>
      </c>
    </row>
    <row r="1080" spans="1:107" x14ac:dyDescent="0.2">
      <c r="A1080">
        <f>ROW(Source!A583)</f>
        <v>583</v>
      </c>
      <c r="B1080">
        <v>16697019</v>
      </c>
      <c r="C1080">
        <v>16698693</v>
      </c>
      <c r="D1080">
        <v>15430767</v>
      </c>
      <c r="E1080">
        <v>1</v>
      </c>
      <c r="F1080">
        <v>1</v>
      </c>
      <c r="G1080">
        <v>1</v>
      </c>
      <c r="H1080">
        <v>1</v>
      </c>
      <c r="I1080" t="s">
        <v>1008</v>
      </c>
      <c r="J1080" t="s">
        <v>6</v>
      </c>
      <c r="K1080" t="s">
        <v>1009</v>
      </c>
      <c r="L1080">
        <v>1191</v>
      </c>
      <c r="N1080">
        <v>1013</v>
      </c>
      <c r="O1080" t="s">
        <v>1010</v>
      </c>
      <c r="P1080" t="s">
        <v>1010</v>
      </c>
      <c r="Q1080">
        <v>1</v>
      </c>
      <c r="W1080">
        <v>0</v>
      </c>
      <c r="X1080">
        <v>-400197608</v>
      </c>
      <c r="Y1080">
        <v>7.03</v>
      </c>
      <c r="AA1080">
        <v>0</v>
      </c>
      <c r="AB1080">
        <v>0</v>
      </c>
      <c r="AC1080">
        <v>0</v>
      </c>
      <c r="AD1080">
        <v>55.96</v>
      </c>
      <c r="AE1080">
        <v>0</v>
      </c>
      <c r="AF1080">
        <v>0</v>
      </c>
      <c r="AG1080">
        <v>0</v>
      </c>
      <c r="AH1080">
        <v>8.5299999999999994</v>
      </c>
      <c r="AI1080">
        <v>1</v>
      </c>
      <c r="AJ1080">
        <v>1</v>
      </c>
      <c r="AK1080">
        <v>1</v>
      </c>
      <c r="AL1080">
        <v>6.56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 t="s">
        <v>6</v>
      </c>
      <c r="AT1080">
        <v>7.03</v>
      </c>
      <c r="AU1080" t="s">
        <v>6</v>
      </c>
      <c r="AV1080">
        <v>1</v>
      </c>
      <c r="AW1080">
        <v>2</v>
      </c>
      <c r="AX1080">
        <v>16698695</v>
      </c>
      <c r="AY1080">
        <v>1</v>
      </c>
      <c r="AZ1080">
        <v>0</v>
      </c>
      <c r="BA1080">
        <v>1064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Y1080*Source!I583</f>
        <v>1.5466</v>
      </c>
      <c r="CY1080">
        <f>AD1080</f>
        <v>55.96</v>
      </c>
      <c r="CZ1080">
        <f>AH1080</f>
        <v>8.5299999999999994</v>
      </c>
      <c r="DA1080">
        <f>AL1080</f>
        <v>6.56</v>
      </c>
      <c r="DB1080">
        <f t="shared" si="186"/>
        <v>59.97</v>
      </c>
      <c r="DC1080">
        <f t="shared" si="187"/>
        <v>0</v>
      </c>
    </row>
    <row r="1081" spans="1:107" x14ac:dyDescent="0.2">
      <c r="A1081">
        <f>ROW(Source!A584)</f>
        <v>584</v>
      </c>
      <c r="B1081">
        <v>16697018</v>
      </c>
      <c r="C1081">
        <v>16698696</v>
      </c>
      <c r="D1081">
        <v>15430397</v>
      </c>
      <c r="E1081">
        <v>1</v>
      </c>
      <c r="F1081">
        <v>1</v>
      </c>
      <c r="G1081">
        <v>1</v>
      </c>
      <c r="H1081">
        <v>1</v>
      </c>
      <c r="I1081" t="s">
        <v>1265</v>
      </c>
      <c r="J1081" t="s">
        <v>6</v>
      </c>
      <c r="K1081" t="s">
        <v>1266</v>
      </c>
      <c r="L1081">
        <v>1191</v>
      </c>
      <c r="N1081">
        <v>1013</v>
      </c>
      <c r="O1081" t="s">
        <v>1010</v>
      </c>
      <c r="P1081" t="s">
        <v>1010</v>
      </c>
      <c r="Q1081">
        <v>1</v>
      </c>
      <c r="W1081">
        <v>0</v>
      </c>
      <c r="X1081">
        <v>-1081351934</v>
      </c>
      <c r="Y1081">
        <v>16.5</v>
      </c>
      <c r="AA1081">
        <v>0</v>
      </c>
      <c r="AB1081">
        <v>0</v>
      </c>
      <c r="AC1081">
        <v>0</v>
      </c>
      <c r="AD1081">
        <v>9.4</v>
      </c>
      <c r="AE1081">
        <v>0</v>
      </c>
      <c r="AF1081">
        <v>0</v>
      </c>
      <c r="AG1081">
        <v>0</v>
      </c>
      <c r="AH1081">
        <v>9.4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0</v>
      </c>
      <c r="AQ1081">
        <v>0</v>
      </c>
      <c r="AR1081">
        <v>0</v>
      </c>
      <c r="AS1081" t="s">
        <v>6</v>
      </c>
      <c r="AT1081">
        <v>16.5</v>
      </c>
      <c r="AU1081" t="s">
        <v>6</v>
      </c>
      <c r="AV1081">
        <v>1</v>
      </c>
      <c r="AW1081">
        <v>2</v>
      </c>
      <c r="AX1081">
        <v>16698708</v>
      </c>
      <c r="AY1081">
        <v>1</v>
      </c>
      <c r="AZ1081">
        <v>0</v>
      </c>
      <c r="BA1081">
        <v>1065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Y1081*Source!I584</f>
        <v>54.779999999999994</v>
      </c>
      <c r="CY1081">
        <f>AD1081</f>
        <v>9.4</v>
      </c>
      <c r="CZ1081">
        <f>AH1081</f>
        <v>9.4</v>
      </c>
      <c r="DA1081">
        <f>AL1081</f>
        <v>1</v>
      </c>
      <c r="DB1081">
        <f t="shared" si="186"/>
        <v>155.1</v>
      </c>
      <c r="DC1081">
        <f t="shared" si="187"/>
        <v>0</v>
      </c>
    </row>
    <row r="1082" spans="1:107" x14ac:dyDescent="0.2">
      <c r="A1082">
        <f>ROW(Source!A584)</f>
        <v>584</v>
      </c>
      <c r="B1082">
        <v>16697018</v>
      </c>
      <c r="C1082">
        <v>16698696</v>
      </c>
      <c r="D1082">
        <v>15430395</v>
      </c>
      <c r="E1082">
        <v>1</v>
      </c>
      <c r="F1082">
        <v>1</v>
      </c>
      <c r="G1082">
        <v>1</v>
      </c>
      <c r="H1082">
        <v>1</v>
      </c>
      <c r="I1082" t="s">
        <v>1020</v>
      </c>
      <c r="J1082" t="s">
        <v>6</v>
      </c>
      <c r="K1082" t="s">
        <v>1021</v>
      </c>
      <c r="L1082">
        <v>1191</v>
      </c>
      <c r="N1082">
        <v>1013</v>
      </c>
      <c r="O1082" t="s">
        <v>1010</v>
      </c>
      <c r="P1082" t="s">
        <v>1010</v>
      </c>
      <c r="Q1082">
        <v>1</v>
      </c>
      <c r="W1082">
        <v>0</v>
      </c>
      <c r="X1082">
        <v>-1417349443</v>
      </c>
      <c r="Y1082">
        <v>0.04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1</v>
      </c>
      <c r="AP1082">
        <v>0</v>
      </c>
      <c r="AQ1082">
        <v>0</v>
      </c>
      <c r="AR1082">
        <v>0</v>
      </c>
      <c r="AS1082" t="s">
        <v>6</v>
      </c>
      <c r="AT1082">
        <v>0.04</v>
      </c>
      <c r="AU1082" t="s">
        <v>6</v>
      </c>
      <c r="AV1082">
        <v>2</v>
      </c>
      <c r="AW1082">
        <v>2</v>
      </c>
      <c r="AX1082">
        <v>16698709</v>
      </c>
      <c r="AY1082">
        <v>1</v>
      </c>
      <c r="AZ1082">
        <v>0</v>
      </c>
      <c r="BA1082">
        <v>1066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Y1082*Source!I584</f>
        <v>0.1328</v>
      </c>
      <c r="CY1082">
        <f>AD1082</f>
        <v>0</v>
      </c>
      <c r="CZ1082">
        <f>AH1082</f>
        <v>0</v>
      </c>
      <c r="DA1082">
        <f>AL1082</f>
        <v>1</v>
      </c>
      <c r="DB1082">
        <f t="shared" si="186"/>
        <v>0</v>
      </c>
      <c r="DC1082">
        <f t="shared" si="187"/>
        <v>0</v>
      </c>
    </row>
    <row r="1083" spans="1:107" x14ac:dyDescent="0.2">
      <c r="A1083">
        <f>ROW(Source!A584)</f>
        <v>584</v>
      </c>
      <c r="B1083">
        <v>16697018</v>
      </c>
      <c r="C1083">
        <v>16698696</v>
      </c>
      <c r="D1083">
        <v>15247680</v>
      </c>
      <c r="E1083">
        <v>1</v>
      </c>
      <c r="F1083">
        <v>1</v>
      </c>
      <c r="G1083">
        <v>1</v>
      </c>
      <c r="H1083">
        <v>2</v>
      </c>
      <c r="I1083" t="s">
        <v>1050</v>
      </c>
      <c r="J1083" t="s">
        <v>1051</v>
      </c>
      <c r="K1083" t="s">
        <v>1052</v>
      </c>
      <c r="L1083">
        <v>1368</v>
      </c>
      <c r="N1083">
        <v>1011</v>
      </c>
      <c r="O1083" t="s">
        <v>1014</v>
      </c>
      <c r="P1083" t="s">
        <v>1014</v>
      </c>
      <c r="Q1083">
        <v>1</v>
      </c>
      <c r="W1083">
        <v>0</v>
      </c>
      <c r="X1083">
        <v>-1718674368</v>
      </c>
      <c r="Y1083">
        <v>0.02</v>
      </c>
      <c r="AA1083">
        <v>0</v>
      </c>
      <c r="AB1083">
        <v>111.99</v>
      </c>
      <c r="AC1083">
        <v>13.5</v>
      </c>
      <c r="AD1083">
        <v>0</v>
      </c>
      <c r="AE1083">
        <v>0</v>
      </c>
      <c r="AF1083">
        <v>111.99</v>
      </c>
      <c r="AG1083">
        <v>13.5</v>
      </c>
      <c r="AH1083">
        <v>0</v>
      </c>
      <c r="AI1083">
        <v>1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 t="s">
        <v>6</v>
      </c>
      <c r="AT1083">
        <v>0.02</v>
      </c>
      <c r="AU1083" t="s">
        <v>6</v>
      </c>
      <c r="AV1083">
        <v>0</v>
      </c>
      <c r="AW1083">
        <v>2</v>
      </c>
      <c r="AX1083">
        <v>16698710</v>
      </c>
      <c r="AY1083">
        <v>1</v>
      </c>
      <c r="AZ1083">
        <v>0</v>
      </c>
      <c r="BA1083">
        <v>1067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Y1083*Source!I584</f>
        <v>6.6400000000000001E-2</v>
      </c>
      <c r="CY1083">
        <f>AB1083</f>
        <v>111.99</v>
      </c>
      <c r="CZ1083">
        <f>AF1083</f>
        <v>111.99</v>
      </c>
      <c r="DA1083">
        <f>AJ1083</f>
        <v>1</v>
      </c>
      <c r="DB1083">
        <f t="shared" si="186"/>
        <v>2.2400000000000002</v>
      </c>
      <c r="DC1083">
        <f t="shared" si="187"/>
        <v>0.27</v>
      </c>
    </row>
    <row r="1084" spans="1:107" x14ac:dyDescent="0.2">
      <c r="A1084">
        <f>ROW(Source!A584)</f>
        <v>584</v>
      </c>
      <c r="B1084">
        <v>16697018</v>
      </c>
      <c r="C1084">
        <v>16698696</v>
      </c>
      <c r="D1084">
        <v>15249073</v>
      </c>
      <c r="E1084">
        <v>1</v>
      </c>
      <c r="F1084">
        <v>1</v>
      </c>
      <c r="G1084">
        <v>1</v>
      </c>
      <c r="H1084">
        <v>2</v>
      </c>
      <c r="I1084" t="s">
        <v>1033</v>
      </c>
      <c r="J1084" t="s">
        <v>1034</v>
      </c>
      <c r="K1084" t="s">
        <v>1035</v>
      </c>
      <c r="L1084">
        <v>1368</v>
      </c>
      <c r="N1084">
        <v>1011</v>
      </c>
      <c r="O1084" t="s">
        <v>1014</v>
      </c>
      <c r="P1084" t="s">
        <v>1014</v>
      </c>
      <c r="Q1084">
        <v>1</v>
      </c>
      <c r="W1084">
        <v>0</v>
      </c>
      <c r="X1084">
        <v>1372534845</v>
      </c>
      <c r="Y1084">
        <v>0.02</v>
      </c>
      <c r="AA1084">
        <v>0</v>
      </c>
      <c r="AB1084">
        <v>65.709999999999994</v>
      </c>
      <c r="AC1084">
        <v>11.6</v>
      </c>
      <c r="AD1084">
        <v>0</v>
      </c>
      <c r="AE1084">
        <v>0</v>
      </c>
      <c r="AF1084">
        <v>65.709999999999994</v>
      </c>
      <c r="AG1084">
        <v>11.6</v>
      </c>
      <c r="AH1084">
        <v>0</v>
      </c>
      <c r="AI1084">
        <v>1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0</v>
      </c>
      <c r="AQ1084">
        <v>0</v>
      </c>
      <c r="AR1084">
        <v>0</v>
      </c>
      <c r="AS1084" t="s">
        <v>6</v>
      </c>
      <c r="AT1084">
        <v>0.02</v>
      </c>
      <c r="AU1084" t="s">
        <v>6</v>
      </c>
      <c r="AV1084">
        <v>0</v>
      </c>
      <c r="AW1084">
        <v>2</v>
      </c>
      <c r="AX1084">
        <v>16698711</v>
      </c>
      <c r="AY1084">
        <v>1</v>
      </c>
      <c r="AZ1084">
        <v>0</v>
      </c>
      <c r="BA1084">
        <v>1068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Y1084*Source!I584</f>
        <v>6.6400000000000001E-2</v>
      </c>
      <c r="CY1084">
        <f>AB1084</f>
        <v>65.709999999999994</v>
      </c>
      <c r="CZ1084">
        <f>AF1084</f>
        <v>65.709999999999994</v>
      </c>
      <c r="DA1084">
        <f>AJ1084</f>
        <v>1</v>
      </c>
      <c r="DB1084">
        <f t="shared" si="186"/>
        <v>1.31</v>
      </c>
      <c r="DC1084">
        <f t="shared" si="187"/>
        <v>0.23</v>
      </c>
    </row>
    <row r="1085" spans="1:107" x14ac:dyDescent="0.2">
      <c r="A1085">
        <f>ROW(Source!A584)</f>
        <v>584</v>
      </c>
      <c r="B1085">
        <v>16697018</v>
      </c>
      <c r="C1085">
        <v>16698696</v>
      </c>
      <c r="D1085">
        <v>15171982</v>
      </c>
      <c r="E1085">
        <v>1</v>
      </c>
      <c r="F1085">
        <v>1</v>
      </c>
      <c r="G1085">
        <v>1</v>
      </c>
      <c r="H1085">
        <v>3</v>
      </c>
      <c r="I1085" t="s">
        <v>1305</v>
      </c>
      <c r="J1085" t="s">
        <v>1306</v>
      </c>
      <c r="K1085" t="s">
        <v>1307</v>
      </c>
      <c r="L1085">
        <v>1348</v>
      </c>
      <c r="N1085">
        <v>1009</v>
      </c>
      <c r="O1085" t="s">
        <v>26</v>
      </c>
      <c r="P1085" t="s">
        <v>26</v>
      </c>
      <c r="Q1085">
        <v>1000</v>
      </c>
      <c r="W1085">
        <v>0</v>
      </c>
      <c r="X1085">
        <v>-1421715385</v>
      </c>
      <c r="Y1085">
        <v>0.01</v>
      </c>
      <c r="AA1085">
        <v>729.98</v>
      </c>
      <c r="AB1085">
        <v>0</v>
      </c>
      <c r="AC1085">
        <v>0</v>
      </c>
      <c r="AD1085">
        <v>0</v>
      </c>
      <c r="AE1085">
        <v>729.98</v>
      </c>
      <c r="AF1085">
        <v>0</v>
      </c>
      <c r="AG1085">
        <v>0</v>
      </c>
      <c r="AH1085">
        <v>0</v>
      </c>
      <c r="AI1085">
        <v>1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0</v>
      </c>
      <c r="AQ1085">
        <v>0</v>
      </c>
      <c r="AR1085">
        <v>0</v>
      </c>
      <c r="AS1085" t="s">
        <v>6</v>
      </c>
      <c r="AT1085">
        <v>0.01</v>
      </c>
      <c r="AU1085" t="s">
        <v>6</v>
      </c>
      <c r="AV1085">
        <v>0</v>
      </c>
      <c r="AW1085">
        <v>2</v>
      </c>
      <c r="AX1085">
        <v>16698712</v>
      </c>
      <c r="AY1085">
        <v>1</v>
      </c>
      <c r="AZ1085">
        <v>0</v>
      </c>
      <c r="BA1085">
        <v>1069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Y1085*Source!I584</f>
        <v>3.32E-2</v>
      </c>
      <c r="CY1085">
        <f t="shared" ref="CY1085:CY1091" si="188">AA1085</f>
        <v>729.98</v>
      </c>
      <c r="CZ1085">
        <f t="shared" ref="CZ1085:CZ1091" si="189">AE1085</f>
        <v>729.98</v>
      </c>
      <c r="DA1085">
        <f t="shared" ref="DA1085:DA1091" si="190">AI1085</f>
        <v>1</v>
      </c>
      <c r="DB1085">
        <f t="shared" si="186"/>
        <v>7.3</v>
      </c>
      <c r="DC1085">
        <f t="shared" si="187"/>
        <v>0</v>
      </c>
    </row>
    <row r="1086" spans="1:107" x14ac:dyDescent="0.2">
      <c r="A1086">
        <f>ROW(Source!A584)</f>
        <v>584</v>
      </c>
      <c r="B1086">
        <v>16697018</v>
      </c>
      <c r="C1086">
        <v>16698696</v>
      </c>
      <c r="D1086">
        <v>15203834</v>
      </c>
      <c r="E1086">
        <v>1</v>
      </c>
      <c r="F1086">
        <v>1</v>
      </c>
      <c r="G1086">
        <v>1</v>
      </c>
      <c r="H1086">
        <v>3</v>
      </c>
      <c r="I1086" t="s">
        <v>1059</v>
      </c>
      <c r="J1086" t="s">
        <v>1060</v>
      </c>
      <c r="K1086" t="s">
        <v>1061</v>
      </c>
      <c r="L1086">
        <v>1346</v>
      </c>
      <c r="N1086">
        <v>1009</v>
      </c>
      <c r="O1086" t="s">
        <v>279</v>
      </c>
      <c r="P1086" t="s">
        <v>279</v>
      </c>
      <c r="Q1086">
        <v>1</v>
      </c>
      <c r="W1086">
        <v>0</v>
      </c>
      <c r="X1086">
        <v>210558753</v>
      </c>
      <c r="Y1086">
        <v>0.3</v>
      </c>
      <c r="AA1086">
        <v>28.6</v>
      </c>
      <c r="AB1086">
        <v>0</v>
      </c>
      <c r="AC1086">
        <v>0</v>
      </c>
      <c r="AD1086">
        <v>0</v>
      </c>
      <c r="AE1086">
        <v>28.6</v>
      </c>
      <c r="AF1086">
        <v>0</v>
      </c>
      <c r="AG1086">
        <v>0</v>
      </c>
      <c r="AH1086">
        <v>0</v>
      </c>
      <c r="AI1086">
        <v>1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0</v>
      </c>
      <c r="AQ1086">
        <v>0</v>
      </c>
      <c r="AR1086">
        <v>0</v>
      </c>
      <c r="AS1086" t="s">
        <v>6</v>
      </c>
      <c r="AT1086">
        <v>0.3</v>
      </c>
      <c r="AU1086" t="s">
        <v>6</v>
      </c>
      <c r="AV1086">
        <v>0</v>
      </c>
      <c r="AW1086">
        <v>2</v>
      </c>
      <c r="AX1086">
        <v>16698713</v>
      </c>
      <c r="AY1086">
        <v>1</v>
      </c>
      <c r="AZ1086">
        <v>0</v>
      </c>
      <c r="BA1086">
        <v>1070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Y1086*Source!I584</f>
        <v>0.99599999999999989</v>
      </c>
      <c r="CY1086">
        <f t="shared" si="188"/>
        <v>28.6</v>
      </c>
      <c r="CZ1086">
        <f t="shared" si="189"/>
        <v>28.6</v>
      </c>
      <c r="DA1086">
        <f t="shared" si="190"/>
        <v>1</v>
      </c>
      <c r="DB1086">
        <f t="shared" si="186"/>
        <v>8.58</v>
      </c>
      <c r="DC1086">
        <f t="shared" si="187"/>
        <v>0</v>
      </c>
    </row>
    <row r="1087" spans="1:107" x14ac:dyDescent="0.2">
      <c r="A1087">
        <f>ROW(Source!A584)</f>
        <v>584</v>
      </c>
      <c r="B1087">
        <v>16697018</v>
      </c>
      <c r="C1087">
        <v>16698696</v>
      </c>
      <c r="D1087">
        <v>15223029</v>
      </c>
      <c r="E1087">
        <v>1</v>
      </c>
      <c r="F1087">
        <v>1</v>
      </c>
      <c r="G1087">
        <v>1</v>
      </c>
      <c r="H1087">
        <v>3</v>
      </c>
      <c r="I1087" t="s">
        <v>836</v>
      </c>
      <c r="J1087" t="s">
        <v>839</v>
      </c>
      <c r="K1087" t="s">
        <v>837</v>
      </c>
      <c r="L1087">
        <v>1477</v>
      </c>
      <c r="N1087">
        <v>1013</v>
      </c>
      <c r="O1087" t="s">
        <v>838</v>
      </c>
      <c r="P1087" t="s">
        <v>840</v>
      </c>
      <c r="Q1087">
        <v>1</v>
      </c>
      <c r="W1087">
        <v>0</v>
      </c>
      <c r="X1087">
        <v>559331636</v>
      </c>
      <c r="Y1087">
        <v>5.4517999999999997E-2</v>
      </c>
      <c r="AA1087">
        <v>6920.41</v>
      </c>
      <c r="AB1087">
        <v>0</v>
      </c>
      <c r="AC1087">
        <v>0</v>
      </c>
      <c r="AD1087">
        <v>0</v>
      </c>
      <c r="AE1087">
        <v>6920.41</v>
      </c>
      <c r="AF1087">
        <v>0</v>
      </c>
      <c r="AG1087">
        <v>0</v>
      </c>
      <c r="AH1087">
        <v>0</v>
      </c>
      <c r="AI1087">
        <v>1</v>
      </c>
      <c r="AJ1087">
        <v>1</v>
      </c>
      <c r="AK1087">
        <v>1</v>
      </c>
      <c r="AL1087">
        <v>1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 t="s">
        <v>6</v>
      </c>
      <c r="AT1087">
        <v>5.4517999999999997E-2</v>
      </c>
      <c r="AU1087" t="s">
        <v>6</v>
      </c>
      <c r="AV1087">
        <v>0</v>
      </c>
      <c r="AW1087">
        <v>1</v>
      </c>
      <c r="AX1087">
        <v>-1</v>
      </c>
      <c r="AY1087">
        <v>0</v>
      </c>
      <c r="AZ1087">
        <v>0</v>
      </c>
      <c r="BA1087" t="s">
        <v>6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Y1087*Source!I584</f>
        <v>0.18099975999999998</v>
      </c>
      <c r="CY1087">
        <f t="shared" si="188"/>
        <v>6920.41</v>
      </c>
      <c r="CZ1087">
        <f t="shared" si="189"/>
        <v>6920.41</v>
      </c>
      <c r="DA1087">
        <f t="shared" si="190"/>
        <v>1</v>
      </c>
      <c r="DB1087">
        <f t="shared" si="186"/>
        <v>377.29</v>
      </c>
      <c r="DC1087">
        <f t="shared" si="187"/>
        <v>0</v>
      </c>
    </row>
    <row r="1088" spans="1:107" x14ac:dyDescent="0.2">
      <c r="A1088">
        <f>ROW(Source!A584)</f>
        <v>584</v>
      </c>
      <c r="B1088">
        <v>16697018</v>
      </c>
      <c r="C1088">
        <v>16698696</v>
      </c>
      <c r="D1088">
        <v>15223030</v>
      </c>
      <c r="E1088">
        <v>1</v>
      </c>
      <c r="F1088">
        <v>1</v>
      </c>
      <c r="G1088">
        <v>1</v>
      </c>
      <c r="H1088">
        <v>3</v>
      </c>
      <c r="I1088" t="s">
        <v>842</v>
      </c>
      <c r="J1088" t="s">
        <v>844</v>
      </c>
      <c r="K1088" t="s">
        <v>843</v>
      </c>
      <c r="L1088">
        <v>1477</v>
      </c>
      <c r="N1088">
        <v>1013</v>
      </c>
      <c r="O1088" t="s">
        <v>838</v>
      </c>
      <c r="P1088" t="s">
        <v>840</v>
      </c>
      <c r="Q1088">
        <v>1</v>
      </c>
      <c r="W1088">
        <v>0</v>
      </c>
      <c r="X1088">
        <v>1020096475</v>
      </c>
      <c r="Y1088">
        <v>1.6566000000000001E-2</v>
      </c>
      <c r="AA1088">
        <v>10296.33</v>
      </c>
      <c r="AB1088">
        <v>0</v>
      </c>
      <c r="AC1088">
        <v>0</v>
      </c>
      <c r="AD1088">
        <v>0</v>
      </c>
      <c r="AE1088">
        <v>10296.33</v>
      </c>
      <c r="AF1088">
        <v>0</v>
      </c>
      <c r="AG1088">
        <v>0</v>
      </c>
      <c r="AH1088">
        <v>0</v>
      </c>
      <c r="AI1088">
        <v>1</v>
      </c>
      <c r="AJ1088">
        <v>1</v>
      </c>
      <c r="AK1088">
        <v>1</v>
      </c>
      <c r="AL1088">
        <v>1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 t="s">
        <v>6</v>
      </c>
      <c r="AT1088">
        <v>1.6566000000000001E-2</v>
      </c>
      <c r="AU1088" t="s">
        <v>6</v>
      </c>
      <c r="AV1088">
        <v>0</v>
      </c>
      <c r="AW1088">
        <v>1</v>
      </c>
      <c r="AX1088">
        <v>-1</v>
      </c>
      <c r="AY1088">
        <v>0</v>
      </c>
      <c r="AZ1088">
        <v>0</v>
      </c>
      <c r="BA1088" t="s">
        <v>6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Y1088*Source!I584</f>
        <v>5.4999119999999999E-2</v>
      </c>
      <c r="CY1088">
        <f t="shared" si="188"/>
        <v>10296.33</v>
      </c>
      <c r="CZ1088">
        <f t="shared" si="189"/>
        <v>10296.33</v>
      </c>
      <c r="DA1088">
        <f t="shared" si="190"/>
        <v>1</v>
      </c>
      <c r="DB1088">
        <f t="shared" si="186"/>
        <v>170.57</v>
      </c>
      <c r="DC1088">
        <f t="shared" si="187"/>
        <v>0</v>
      </c>
    </row>
    <row r="1089" spans="1:107" x14ac:dyDescent="0.2">
      <c r="A1089">
        <f>ROW(Source!A584)</f>
        <v>584</v>
      </c>
      <c r="B1089">
        <v>16697018</v>
      </c>
      <c r="C1089">
        <v>16698696</v>
      </c>
      <c r="D1089">
        <v>15223053</v>
      </c>
      <c r="E1089">
        <v>1</v>
      </c>
      <c r="F1089">
        <v>1</v>
      </c>
      <c r="G1089">
        <v>1</v>
      </c>
      <c r="H1089">
        <v>3</v>
      </c>
      <c r="I1089" t="s">
        <v>846</v>
      </c>
      <c r="J1089" t="s">
        <v>848</v>
      </c>
      <c r="K1089" t="s">
        <v>847</v>
      </c>
      <c r="L1089">
        <v>1477</v>
      </c>
      <c r="N1089">
        <v>1013</v>
      </c>
      <c r="O1089" t="s">
        <v>838</v>
      </c>
      <c r="P1089" t="s">
        <v>840</v>
      </c>
      <c r="Q1089">
        <v>1</v>
      </c>
      <c r="W1089">
        <v>0</v>
      </c>
      <c r="X1089">
        <v>1458508673</v>
      </c>
      <c r="Y1089">
        <v>2.8916000000000001E-2</v>
      </c>
      <c r="AA1089">
        <v>11836.8</v>
      </c>
      <c r="AB1089">
        <v>0</v>
      </c>
      <c r="AC1089">
        <v>0</v>
      </c>
      <c r="AD1089">
        <v>0</v>
      </c>
      <c r="AE1089">
        <v>11836.8</v>
      </c>
      <c r="AF1089">
        <v>0</v>
      </c>
      <c r="AG1089">
        <v>0</v>
      </c>
      <c r="AH1089">
        <v>0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 t="s">
        <v>6</v>
      </c>
      <c r="AT1089">
        <v>2.8916000000000001E-2</v>
      </c>
      <c r="AU1089" t="s">
        <v>6</v>
      </c>
      <c r="AV1089">
        <v>0</v>
      </c>
      <c r="AW1089">
        <v>1</v>
      </c>
      <c r="AX1089">
        <v>-1</v>
      </c>
      <c r="AY1089">
        <v>0</v>
      </c>
      <c r="AZ1089">
        <v>0</v>
      </c>
      <c r="BA1089" t="s">
        <v>6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Y1089*Source!I584</f>
        <v>9.6001119999999995E-2</v>
      </c>
      <c r="CY1089">
        <f t="shared" si="188"/>
        <v>11836.8</v>
      </c>
      <c r="CZ1089">
        <f t="shared" si="189"/>
        <v>11836.8</v>
      </c>
      <c r="DA1089">
        <f t="shared" si="190"/>
        <v>1</v>
      </c>
      <c r="DB1089">
        <f t="shared" si="186"/>
        <v>342.27</v>
      </c>
      <c r="DC1089">
        <f t="shared" si="187"/>
        <v>0</v>
      </c>
    </row>
    <row r="1090" spans="1:107" x14ac:dyDescent="0.2">
      <c r="A1090">
        <f>ROW(Source!A584)</f>
        <v>584</v>
      </c>
      <c r="B1090">
        <v>16697018</v>
      </c>
      <c r="C1090">
        <v>16698696</v>
      </c>
      <c r="D1090">
        <v>15233311</v>
      </c>
      <c r="E1090">
        <v>1</v>
      </c>
      <c r="F1090">
        <v>1</v>
      </c>
      <c r="G1090">
        <v>1</v>
      </c>
      <c r="H1090">
        <v>3</v>
      </c>
      <c r="I1090" t="s">
        <v>1308</v>
      </c>
      <c r="J1090" t="s">
        <v>1309</v>
      </c>
      <c r="K1090" t="s">
        <v>1310</v>
      </c>
      <c r="L1090">
        <v>1346</v>
      </c>
      <c r="N1090">
        <v>1009</v>
      </c>
      <c r="O1090" t="s">
        <v>279</v>
      </c>
      <c r="P1090" t="s">
        <v>279</v>
      </c>
      <c r="Q1090">
        <v>1</v>
      </c>
      <c r="W1090">
        <v>0</v>
      </c>
      <c r="X1090">
        <v>1907110972</v>
      </c>
      <c r="Y1090">
        <v>0.53</v>
      </c>
      <c r="AA1090">
        <v>41.7</v>
      </c>
      <c r="AB1090">
        <v>0</v>
      </c>
      <c r="AC1090">
        <v>0</v>
      </c>
      <c r="AD1090">
        <v>0</v>
      </c>
      <c r="AE1090">
        <v>41.7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6</v>
      </c>
      <c r="AT1090">
        <v>0.53</v>
      </c>
      <c r="AU1090" t="s">
        <v>6</v>
      </c>
      <c r="AV1090">
        <v>0</v>
      </c>
      <c r="AW1090">
        <v>2</v>
      </c>
      <c r="AX1090">
        <v>16698714</v>
      </c>
      <c r="AY1090">
        <v>1</v>
      </c>
      <c r="AZ1090">
        <v>0</v>
      </c>
      <c r="BA1090">
        <v>1071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Y1090*Source!I584</f>
        <v>1.7596000000000001</v>
      </c>
      <c r="CY1090">
        <f t="shared" si="188"/>
        <v>41.7</v>
      </c>
      <c r="CZ1090">
        <f t="shared" si="189"/>
        <v>41.7</v>
      </c>
      <c r="DA1090">
        <f t="shared" si="190"/>
        <v>1</v>
      </c>
      <c r="DB1090">
        <f t="shared" si="186"/>
        <v>22.1</v>
      </c>
      <c r="DC1090">
        <f t="shared" si="187"/>
        <v>0</v>
      </c>
    </row>
    <row r="1091" spans="1:107" x14ac:dyDescent="0.2">
      <c r="A1091">
        <f>ROW(Source!A584)</f>
        <v>584</v>
      </c>
      <c r="B1091">
        <v>16697018</v>
      </c>
      <c r="C1091">
        <v>16698696</v>
      </c>
      <c r="D1091">
        <v>15164559</v>
      </c>
      <c r="E1091">
        <v>17</v>
      </c>
      <c r="F1091">
        <v>1</v>
      </c>
      <c r="G1091">
        <v>1</v>
      </c>
      <c r="H1091">
        <v>3</v>
      </c>
      <c r="I1091" t="s">
        <v>1074</v>
      </c>
      <c r="J1091" t="s">
        <v>6</v>
      </c>
      <c r="K1091" t="s">
        <v>1075</v>
      </c>
      <c r="L1091">
        <v>1374</v>
      </c>
      <c r="N1091">
        <v>1013</v>
      </c>
      <c r="O1091" t="s">
        <v>1076</v>
      </c>
      <c r="P1091" t="s">
        <v>1076</v>
      </c>
      <c r="Q1091">
        <v>1</v>
      </c>
      <c r="W1091">
        <v>0</v>
      </c>
      <c r="X1091">
        <v>-1731369543</v>
      </c>
      <c r="Y1091">
        <v>3.1</v>
      </c>
      <c r="AA1091">
        <v>1</v>
      </c>
      <c r="AB1091">
        <v>0</v>
      </c>
      <c r="AC1091">
        <v>0</v>
      </c>
      <c r="AD1091">
        <v>0</v>
      </c>
      <c r="AE1091">
        <v>1</v>
      </c>
      <c r="AF1091">
        <v>0</v>
      </c>
      <c r="AG1091">
        <v>0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 t="s">
        <v>6</v>
      </c>
      <c r="AT1091">
        <v>3.1</v>
      </c>
      <c r="AU1091" t="s">
        <v>6</v>
      </c>
      <c r="AV1091">
        <v>0</v>
      </c>
      <c r="AW1091">
        <v>2</v>
      </c>
      <c r="AX1091">
        <v>16698715</v>
      </c>
      <c r="AY1091">
        <v>1</v>
      </c>
      <c r="AZ1091">
        <v>0</v>
      </c>
      <c r="BA1091">
        <v>1072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Y1091*Source!I584</f>
        <v>10.292</v>
      </c>
      <c r="CY1091">
        <f t="shared" si="188"/>
        <v>1</v>
      </c>
      <c r="CZ1091">
        <f t="shared" si="189"/>
        <v>1</v>
      </c>
      <c r="DA1091">
        <f t="shared" si="190"/>
        <v>1</v>
      </c>
      <c r="DB1091">
        <f t="shared" si="186"/>
        <v>3.1</v>
      </c>
      <c r="DC1091">
        <f t="shared" si="187"/>
        <v>0</v>
      </c>
    </row>
    <row r="1092" spans="1:107" x14ac:dyDescent="0.2">
      <c r="A1092">
        <f>ROW(Source!A585)</f>
        <v>585</v>
      </c>
      <c r="B1092">
        <v>16697019</v>
      </c>
      <c r="C1092">
        <v>16698696</v>
      </c>
      <c r="D1092">
        <v>15430397</v>
      </c>
      <c r="E1092">
        <v>1</v>
      </c>
      <c r="F1092">
        <v>1</v>
      </c>
      <c r="G1092">
        <v>1</v>
      </c>
      <c r="H1092">
        <v>1</v>
      </c>
      <c r="I1092" t="s">
        <v>1265</v>
      </c>
      <c r="J1092" t="s">
        <v>6</v>
      </c>
      <c r="K1092" t="s">
        <v>1266</v>
      </c>
      <c r="L1092">
        <v>1191</v>
      </c>
      <c r="N1092">
        <v>1013</v>
      </c>
      <c r="O1092" t="s">
        <v>1010</v>
      </c>
      <c r="P1092" t="s">
        <v>1010</v>
      </c>
      <c r="Q1092">
        <v>1</v>
      </c>
      <c r="W1092">
        <v>0</v>
      </c>
      <c r="X1092">
        <v>-1081351934</v>
      </c>
      <c r="Y1092">
        <v>16.5</v>
      </c>
      <c r="AA1092">
        <v>0</v>
      </c>
      <c r="AB1092">
        <v>0</v>
      </c>
      <c r="AC1092">
        <v>0</v>
      </c>
      <c r="AD1092">
        <v>61.66</v>
      </c>
      <c r="AE1092">
        <v>0</v>
      </c>
      <c r="AF1092">
        <v>0</v>
      </c>
      <c r="AG1092">
        <v>0</v>
      </c>
      <c r="AH1092">
        <v>9.4</v>
      </c>
      <c r="AI1092">
        <v>1</v>
      </c>
      <c r="AJ1092">
        <v>1</v>
      </c>
      <c r="AK1092">
        <v>1</v>
      </c>
      <c r="AL1092">
        <v>6.56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6</v>
      </c>
      <c r="AT1092">
        <v>16.5</v>
      </c>
      <c r="AU1092" t="s">
        <v>6</v>
      </c>
      <c r="AV1092">
        <v>1</v>
      </c>
      <c r="AW1092">
        <v>2</v>
      </c>
      <c r="AX1092">
        <v>16698708</v>
      </c>
      <c r="AY1092">
        <v>1</v>
      </c>
      <c r="AZ1092">
        <v>0</v>
      </c>
      <c r="BA1092">
        <v>1073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Y1092*Source!I585</f>
        <v>54.779999999999994</v>
      </c>
      <c r="CY1092">
        <f>AD1092</f>
        <v>61.66</v>
      </c>
      <c r="CZ1092">
        <f>AH1092</f>
        <v>9.4</v>
      </c>
      <c r="DA1092">
        <f>AL1092</f>
        <v>6.56</v>
      </c>
      <c r="DB1092">
        <f t="shared" si="186"/>
        <v>155.1</v>
      </c>
      <c r="DC1092">
        <f t="shared" si="187"/>
        <v>0</v>
      </c>
    </row>
    <row r="1093" spans="1:107" x14ac:dyDescent="0.2">
      <c r="A1093">
        <f>ROW(Source!A585)</f>
        <v>585</v>
      </c>
      <c r="B1093">
        <v>16697019</v>
      </c>
      <c r="C1093">
        <v>16698696</v>
      </c>
      <c r="D1093">
        <v>15430395</v>
      </c>
      <c r="E1093">
        <v>1</v>
      </c>
      <c r="F1093">
        <v>1</v>
      </c>
      <c r="G1093">
        <v>1</v>
      </c>
      <c r="H1093">
        <v>1</v>
      </c>
      <c r="I1093" t="s">
        <v>1020</v>
      </c>
      <c r="J1093" t="s">
        <v>6</v>
      </c>
      <c r="K1093" t="s">
        <v>1021</v>
      </c>
      <c r="L1093">
        <v>1191</v>
      </c>
      <c r="N1093">
        <v>1013</v>
      </c>
      <c r="O1093" t="s">
        <v>1010</v>
      </c>
      <c r="P1093" t="s">
        <v>1010</v>
      </c>
      <c r="Q1093">
        <v>1</v>
      </c>
      <c r="W1093">
        <v>0</v>
      </c>
      <c r="X1093">
        <v>-1417349443</v>
      </c>
      <c r="Y1093">
        <v>0.04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1</v>
      </c>
      <c r="AJ1093">
        <v>1</v>
      </c>
      <c r="AK1093">
        <v>6.56</v>
      </c>
      <c r="AL1093">
        <v>1</v>
      </c>
      <c r="AN1093">
        <v>0</v>
      </c>
      <c r="AO1093">
        <v>1</v>
      </c>
      <c r="AP1093">
        <v>0</v>
      </c>
      <c r="AQ1093">
        <v>0</v>
      </c>
      <c r="AR1093">
        <v>0</v>
      </c>
      <c r="AS1093" t="s">
        <v>6</v>
      </c>
      <c r="AT1093">
        <v>0.04</v>
      </c>
      <c r="AU1093" t="s">
        <v>6</v>
      </c>
      <c r="AV1093">
        <v>2</v>
      </c>
      <c r="AW1093">
        <v>2</v>
      </c>
      <c r="AX1093">
        <v>16698709</v>
      </c>
      <c r="AY1093">
        <v>1</v>
      </c>
      <c r="AZ1093">
        <v>0</v>
      </c>
      <c r="BA1093">
        <v>1074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Y1093*Source!I585</f>
        <v>0.1328</v>
      </c>
      <c r="CY1093">
        <f>AD1093</f>
        <v>0</v>
      </c>
      <c r="CZ1093">
        <f>AH1093</f>
        <v>0</v>
      </c>
      <c r="DA1093">
        <f>AL1093</f>
        <v>1</v>
      </c>
      <c r="DB1093">
        <f t="shared" si="186"/>
        <v>0</v>
      </c>
      <c r="DC1093">
        <f t="shared" si="187"/>
        <v>0</v>
      </c>
    </row>
    <row r="1094" spans="1:107" x14ac:dyDescent="0.2">
      <c r="A1094">
        <f>ROW(Source!A585)</f>
        <v>585</v>
      </c>
      <c r="B1094">
        <v>16697019</v>
      </c>
      <c r="C1094">
        <v>16698696</v>
      </c>
      <c r="D1094">
        <v>15247680</v>
      </c>
      <c r="E1094">
        <v>1</v>
      </c>
      <c r="F1094">
        <v>1</v>
      </c>
      <c r="G1094">
        <v>1</v>
      </c>
      <c r="H1094">
        <v>2</v>
      </c>
      <c r="I1094" t="s">
        <v>1050</v>
      </c>
      <c r="J1094" t="s">
        <v>1051</v>
      </c>
      <c r="K1094" t="s">
        <v>1052</v>
      </c>
      <c r="L1094">
        <v>1368</v>
      </c>
      <c r="N1094">
        <v>1011</v>
      </c>
      <c r="O1094" t="s">
        <v>1014</v>
      </c>
      <c r="P1094" t="s">
        <v>1014</v>
      </c>
      <c r="Q1094">
        <v>1</v>
      </c>
      <c r="W1094">
        <v>0</v>
      </c>
      <c r="X1094">
        <v>-1718674368</v>
      </c>
      <c r="Y1094">
        <v>0.02</v>
      </c>
      <c r="AA1094">
        <v>0</v>
      </c>
      <c r="AB1094">
        <v>734.65</v>
      </c>
      <c r="AC1094">
        <v>13.5</v>
      </c>
      <c r="AD1094">
        <v>0</v>
      </c>
      <c r="AE1094">
        <v>0</v>
      </c>
      <c r="AF1094">
        <v>111.99</v>
      </c>
      <c r="AG1094">
        <v>13.5</v>
      </c>
      <c r="AH1094">
        <v>0</v>
      </c>
      <c r="AI1094">
        <v>1</v>
      </c>
      <c r="AJ1094">
        <v>6.56</v>
      </c>
      <c r="AK1094">
        <v>1</v>
      </c>
      <c r="AL1094">
        <v>1</v>
      </c>
      <c r="AN1094">
        <v>0</v>
      </c>
      <c r="AO1094">
        <v>1</v>
      </c>
      <c r="AP1094">
        <v>0</v>
      </c>
      <c r="AQ1094">
        <v>0</v>
      </c>
      <c r="AR1094">
        <v>0</v>
      </c>
      <c r="AS1094" t="s">
        <v>6</v>
      </c>
      <c r="AT1094">
        <v>0.02</v>
      </c>
      <c r="AU1094" t="s">
        <v>6</v>
      </c>
      <c r="AV1094">
        <v>0</v>
      </c>
      <c r="AW1094">
        <v>2</v>
      </c>
      <c r="AX1094">
        <v>16698710</v>
      </c>
      <c r="AY1094">
        <v>1</v>
      </c>
      <c r="AZ1094">
        <v>0</v>
      </c>
      <c r="BA1094">
        <v>1075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Y1094*Source!I585</f>
        <v>6.6400000000000001E-2</v>
      </c>
      <c r="CY1094">
        <f>AB1094</f>
        <v>734.65</v>
      </c>
      <c r="CZ1094">
        <f>AF1094</f>
        <v>111.99</v>
      </c>
      <c r="DA1094">
        <f>AJ1094</f>
        <v>6.56</v>
      </c>
      <c r="DB1094">
        <f t="shared" si="186"/>
        <v>2.2400000000000002</v>
      </c>
      <c r="DC1094">
        <f t="shared" si="187"/>
        <v>0.27</v>
      </c>
    </row>
    <row r="1095" spans="1:107" x14ac:dyDescent="0.2">
      <c r="A1095">
        <f>ROW(Source!A585)</f>
        <v>585</v>
      </c>
      <c r="B1095">
        <v>16697019</v>
      </c>
      <c r="C1095">
        <v>16698696</v>
      </c>
      <c r="D1095">
        <v>15249073</v>
      </c>
      <c r="E1095">
        <v>1</v>
      </c>
      <c r="F1095">
        <v>1</v>
      </c>
      <c r="G1095">
        <v>1</v>
      </c>
      <c r="H1095">
        <v>2</v>
      </c>
      <c r="I1095" t="s">
        <v>1033</v>
      </c>
      <c r="J1095" t="s">
        <v>1034</v>
      </c>
      <c r="K1095" t="s">
        <v>1035</v>
      </c>
      <c r="L1095">
        <v>1368</v>
      </c>
      <c r="N1095">
        <v>1011</v>
      </c>
      <c r="O1095" t="s">
        <v>1014</v>
      </c>
      <c r="P1095" t="s">
        <v>1014</v>
      </c>
      <c r="Q1095">
        <v>1</v>
      </c>
      <c r="W1095">
        <v>0</v>
      </c>
      <c r="X1095">
        <v>1372534845</v>
      </c>
      <c r="Y1095">
        <v>0.02</v>
      </c>
      <c r="AA1095">
        <v>0</v>
      </c>
      <c r="AB1095">
        <v>431.06</v>
      </c>
      <c r="AC1095">
        <v>11.6</v>
      </c>
      <c r="AD1095">
        <v>0</v>
      </c>
      <c r="AE1095">
        <v>0</v>
      </c>
      <c r="AF1095">
        <v>65.709999999999994</v>
      </c>
      <c r="AG1095">
        <v>11.6</v>
      </c>
      <c r="AH1095">
        <v>0</v>
      </c>
      <c r="AI1095">
        <v>1</v>
      </c>
      <c r="AJ1095">
        <v>6.56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6</v>
      </c>
      <c r="AT1095">
        <v>0.02</v>
      </c>
      <c r="AU1095" t="s">
        <v>6</v>
      </c>
      <c r="AV1095">
        <v>0</v>
      </c>
      <c r="AW1095">
        <v>2</v>
      </c>
      <c r="AX1095">
        <v>16698711</v>
      </c>
      <c r="AY1095">
        <v>1</v>
      </c>
      <c r="AZ1095">
        <v>0</v>
      </c>
      <c r="BA1095">
        <v>1076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Y1095*Source!I585</f>
        <v>6.6400000000000001E-2</v>
      </c>
      <c r="CY1095">
        <f>AB1095</f>
        <v>431.06</v>
      </c>
      <c r="CZ1095">
        <f>AF1095</f>
        <v>65.709999999999994</v>
      </c>
      <c r="DA1095">
        <f>AJ1095</f>
        <v>6.56</v>
      </c>
      <c r="DB1095">
        <f t="shared" si="186"/>
        <v>1.31</v>
      </c>
      <c r="DC1095">
        <f t="shared" si="187"/>
        <v>0.23</v>
      </c>
    </row>
    <row r="1096" spans="1:107" x14ac:dyDescent="0.2">
      <c r="A1096">
        <f>ROW(Source!A585)</f>
        <v>585</v>
      </c>
      <c r="B1096">
        <v>16697019</v>
      </c>
      <c r="C1096">
        <v>16698696</v>
      </c>
      <c r="D1096">
        <v>15171982</v>
      </c>
      <c r="E1096">
        <v>1</v>
      </c>
      <c r="F1096">
        <v>1</v>
      </c>
      <c r="G1096">
        <v>1</v>
      </c>
      <c r="H1096">
        <v>3</v>
      </c>
      <c r="I1096" t="s">
        <v>1305</v>
      </c>
      <c r="J1096" t="s">
        <v>1306</v>
      </c>
      <c r="K1096" t="s">
        <v>1307</v>
      </c>
      <c r="L1096">
        <v>1348</v>
      </c>
      <c r="N1096">
        <v>1009</v>
      </c>
      <c r="O1096" t="s">
        <v>26</v>
      </c>
      <c r="P1096" t="s">
        <v>26</v>
      </c>
      <c r="Q1096">
        <v>1000</v>
      </c>
      <c r="W1096">
        <v>0</v>
      </c>
      <c r="X1096">
        <v>-1421715385</v>
      </c>
      <c r="Y1096">
        <v>0.01</v>
      </c>
      <c r="AA1096">
        <v>4788.67</v>
      </c>
      <c r="AB1096">
        <v>0</v>
      </c>
      <c r="AC1096">
        <v>0</v>
      </c>
      <c r="AD1096">
        <v>0</v>
      </c>
      <c r="AE1096">
        <v>729.98</v>
      </c>
      <c r="AF1096">
        <v>0</v>
      </c>
      <c r="AG1096">
        <v>0</v>
      </c>
      <c r="AH1096">
        <v>0</v>
      </c>
      <c r="AI1096">
        <v>6.56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0</v>
      </c>
      <c r="AQ1096">
        <v>0</v>
      </c>
      <c r="AR1096">
        <v>0</v>
      </c>
      <c r="AS1096" t="s">
        <v>6</v>
      </c>
      <c r="AT1096">
        <v>0.01</v>
      </c>
      <c r="AU1096" t="s">
        <v>6</v>
      </c>
      <c r="AV1096">
        <v>0</v>
      </c>
      <c r="AW1096">
        <v>2</v>
      </c>
      <c r="AX1096">
        <v>16698712</v>
      </c>
      <c r="AY1096">
        <v>1</v>
      </c>
      <c r="AZ1096">
        <v>0</v>
      </c>
      <c r="BA1096">
        <v>1077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Y1096*Source!I585</f>
        <v>3.32E-2</v>
      </c>
      <c r="CY1096">
        <f t="shared" ref="CY1096:CY1102" si="191">AA1096</f>
        <v>4788.67</v>
      </c>
      <c r="CZ1096">
        <f t="shared" ref="CZ1096:CZ1102" si="192">AE1096</f>
        <v>729.98</v>
      </c>
      <c r="DA1096">
        <f t="shared" ref="DA1096:DA1102" si="193">AI1096</f>
        <v>6.56</v>
      </c>
      <c r="DB1096">
        <f t="shared" si="186"/>
        <v>7.3</v>
      </c>
      <c r="DC1096">
        <f t="shared" si="187"/>
        <v>0</v>
      </c>
    </row>
    <row r="1097" spans="1:107" x14ac:dyDescent="0.2">
      <c r="A1097">
        <f>ROW(Source!A585)</f>
        <v>585</v>
      </c>
      <c r="B1097">
        <v>16697019</v>
      </c>
      <c r="C1097">
        <v>16698696</v>
      </c>
      <c r="D1097">
        <v>15203834</v>
      </c>
      <c r="E1097">
        <v>1</v>
      </c>
      <c r="F1097">
        <v>1</v>
      </c>
      <c r="G1097">
        <v>1</v>
      </c>
      <c r="H1097">
        <v>3</v>
      </c>
      <c r="I1097" t="s">
        <v>1059</v>
      </c>
      <c r="J1097" t="s">
        <v>1060</v>
      </c>
      <c r="K1097" t="s">
        <v>1061</v>
      </c>
      <c r="L1097">
        <v>1346</v>
      </c>
      <c r="N1097">
        <v>1009</v>
      </c>
      <c r="O1097" t="s">
        <v>279</v>
      </c>
      <c r="P1097" t="s">
        <v>279</v>
      </c>
      <c r="Q1097">
        <v>1</v>
      </c>
      <c r="W1097">
        <v>0</v>
      </c>
      <c r="X1097">
        <v>210558753</v>
      </c>
      <c r="Y1097">
        <v>0.3</v>
      </c>
      <c r="AA1097">
        <v>187.62</v>
      </c>
      <c r="AB1097">
        <v>0</v>
      </c>
      <c r="AC1097">
        <v>0</v>
      </c>
      <c r="AD1097">
        <v>0</v>
      </c>
      <c r="AE1097">
        <v>28.6</v>
      </c>
      <c r="AF1097">
        <v>0</v>
      </c>
      <c r="AG1097">
        <v>0</v>
      </c>
      <c r="AH1097">
        <v>0</v>
      </c>
      <c r="AI1097">
        <v>6.56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0</v>
      </c>
      <c r="AQ1097">
        <v>0</v>
      </c>
      <c r="AR1097">
        <v>0</v>
      </c>
      <c r="AS1097" t="s">
        <v>6</v>
      </c>
      <c r="AT1097">
        <v>0.3</v>
      </c>
      <c r="AU1097" t="s">
        <v>6</v>
      </c>
      <c r="AV1097">
        <v>0</v>
      </c>
      <c r="AW1097">
        <v>2</v>
      </c>
      <c r="AX1097">
        <v>16698713</v>
      </c>
      <c r="AY1097">
        <v>1</v>
      </c>
      <c r="AZ1097">
        <v>0</v>
      </c>
      <c r="BA1097">
        <v>1078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Y1097*Source!I585</f>
        <v>0.99599999999999989</v>
      </c>
      <c r="CY1097">
        <f t="shared" si="191"/>
        <v>187.62</v>
      </c>
      <c r="CZ1097">
        <f t="shared" si="192"/>
        <v>28.6</v>
      </c>
      <c r="DA1097">
        <f t="shared" si="193"/>
        <v>6.56</v>
      </c>
      <c r="DB1097">
        <f t="shared" si="186"/>
        <v>8.58</v>
      </c>
      <c r="DC1097">
        <f t="shared" si="187"/>
        <v>0</v>
      </c>
    </row>
    <row r="1098" spans="1:107" x14ac:dyDescent="0.2">
      <c r="A1098">
        <f>ROW(Source!A585)</f>
        <v>585</v>
      </c>
      <c r="B1098">
        <v>16697019</v>
      </c>
      <c r="C1098">
        <v>16698696</v>
      </c>
      <c r="D1098">
        <v>15223029</v>
      </c>
      <c r="E1098">
        <v>1</v>
      </c>
      <c r="F1098">
        <v>1</v>
      </c>
      <c r="G1098">
        <v>1</v>
      </c>
      <c r="H1098">
        <v>3</v>
      </c>
      <c r="I1098" t="s">
        <v>836</v>
      </c>
      <c r="J1098" t="s">
        <v>839</v>
      </c>
      <c r="K1098" t="s">
        <v>837</v>
      </c>
      <c r="L1098">
        <v>1477</v>
      </c>
      <c r="N1098">
        <v>1013</v>
      </c>
      <c r="O1098" t="s">
        <v>838</v>
      </c>
      <c r="P1098" t="s">
        <v>840</v>
      </c>
      <c r="Q1098">
        <v>1</v>
      </c>
      <c r="W1098">
        <v>0</v>
      </c>
      <c r="X1098">
        <v>559331636</v>
      </c>
      <c r="Y1098">
        <v>5.4517999999999997E-2</v>
      </c>
      <c r="AA1098">
        <v>45397.89</v>
      </c>
      <c r="AB1098">
        <v>0</v>
      </c>
      <c r="AC1098">
        <v>0</v>
      </c>
      <c r="AD1098">
        <v>0</v>
      </c>
      <c r="AE1098">
        <v>6920.41</v>
      </c>
      <c r="AF1098">
        <v>0</v>
      </c>
      <c r="AG1098">
        <v>0</v>
      </c>
      <c r="AH1098">
        <v>0</v>
      </c>
      <c r="AI1098">
        <v>6.56</v>
      </c>
      <c r="AJ1098">
        <v>1</v>
      </c>
      <c r="AK1098">
        <v>1</v>
      </c>
      <c r="AL1098">
        <v>1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 t="s">
        <v>6</v>
      </c>
      <c r="AT1098">
        <v>5.4517999999999997E-2</v>
      </c>
      <c r="AU1098" t="s">
        <v>6</v>
      </c>
      <c r="AV1098">
        <v>0</v>
      </c>
      <c r="AW1098">
        <v>1</v>
      </c>
      <c r="AX1098">
        <v>-1</v>
      </c>
      <c r="AY1098">
        <v>0</v>
      </c>
      <c r="AZ1098">
        <v>0</v>
      </c>
      <c r="BA1098" t="s">
        <v>6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Y1098*Source!I585</f>
        <v>0.18099975999999998</v>
      </c>
      <c r="CY1098">
        <f t="shared" si="191"/>
        <v>45397.89</v>
      </c>
      <c r="CZ1098">
        <f t="shared" si="192"/>
        <v>6920.41</v>
      </c>
      <c r="DA1098">
        <f t="shared" si="193"/>
        <v>6.56</v>
      </c>
      <c r="DB1098">
        <f t="shared" si="186"/>
        <v>377.29</v>
      </c>
      <c r="DC1098">
        <f t="shared" si="187"/>
        <v>0</v>
      </c>
    </row>
    <row r="1099" spans="1:107" x14ac:dyDescent="0.2">
      <c r="A1099">
        <f>ROW(Source!A585)</f>
        <v>585</v>
      </c>
      <c r="B1099">
        <v>16697019</v>
      </c>
      <c r="C1099">
        <v>16698696</v>
      </c>
      <c r="D1099">
        <v>15223030</v>
      </c>
      <c r="E1099">
        <v>1</v>
      </c>
      <c r="F1099">
        <v>1</v>
      </c>
      <c r="G1099">
        <v>1</v>
      </c>
      <c r="H1099">
        <v>3</v>
      </c>
      <c r="I1099" t="s">
        <v>842</v>
      </c>
      <c r="J1099" t="s">
        <v>844</v>
      </c>
      <c r="K1099" t="s">
        <v>843</v>
      </c>
      <c r="L1099">
        <v>1477</v>
      </c>
      <c r="N1099">
        <v>1013</v>
      </c>
      <c r="O1099" t="s">
        <v>838</v>
      </c>
      <c r="P1099" t="s">
        <v>840</v>
      </c>
      <c r="Q1099">
        <v>1</v>
      </c>
      <c r="W1099">
        <v>0</v>
      </c>
      <c r="X1099">
        <v>1020096475</v>
      </c>
      <c r="Y1099">
        <v>1.6566000000000001E-2</v>
      </c>
      <c r="AA1099">
        <v>67543.92</v>
      </c>
      <c r="AB1099">
        <v>0</v>
      </c>
      <c r="AC1099">
        <v>0</v>
      </c>
      <c r="AD1099">
        <v>0</v>
      </c>
      <c r="AE1099">
        <v>10296.33</v>
      </c>
      <c r="AF1099">
        <v>0</v>
      </c>
      <c r="AG1099">
        <v>0</v>
      </c>
      <c r="AH1099">
        <v>0</v>
      </c>
      <c r="AI1099">
        <v>6.56</v>
      </c>
      <c r="AJ1099">
        <v>1</v>
      </c>
      <c r="AK1099">
        <v>1</v>
      </c>
      <c r="AL1099">
        <v>1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 t="s">
        <v>6</v>
      </c>
      <c r="AT1099">
        <v>1.6566000000000001E-2</v>
      </c>
      <c r="AU1099" t="s">
        <v>6</v>
      </c>
      <c r="AV1099">
        <v>0</v>
      </c>
      <c r="AW1099">
        <v>1</v>
      </c>
      <c r="AX1099">
        <v>-1</v>
      </c>
      <c r="AY1099">
        <v>0</v>
      </c>
      <c r="AZ1099">
        <v>0</v>
      </c>
      <c r="BA1099" t="s">
        <v>6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Y1099*Source!I585</f>
        <v>5.4999119999999999E-2</v>
      </c>
      <c r="CY1099">
        <f t="shared" si="191"/>
        <v>67543.92</v>
      </c>
      <c r="CZ1099">
        <f t="shared" si="192"/>
        <v>10296.33</v>
      </c>
      <c r="DA1099">
        <f t="shared" si="193"/>
        <v>6.56</v>
      </c>
      <c r="DB1099">
        <f t="shared" si="186"/>
        <v>170.57</v>
      </c>
      <c r="DC1099">
        <f t="shared" si="187"/>
        <v>0</v>
      </c>
    </row>
    <row r="1100" spans="1:107" x14ac:dyDescent="0.2">
      <c r="A1100">
        <f>ROW(Source!A585)</f>
        <v>585</v>
      </c>
      <c r="B1100">
        <v>16697019</v>
      </c>
      <c r="C1100">
        <v>16698696</v>
      </c>
      <c r="D1100">
        <v>15223053</v>
      </c>
      <c r="E1100">
        <v>1</v>
      </c>
      <c r="F1100">
        <v>1</v>
      </c>
      <c r="G1100">
        <v>1</v>
      </c>
      <c r="H1100">
        <v>3</v>
      </c>
      <c r="I1100" t="s">
        <v>846</v>
      </c>
      <c r="J1100" t="s">
        <v>848</v>
      </c>
      <c r="K1100" t="s">
        <v>847</v>
      </c>
      <c r="L1100">
        <v>1477</v>
      </c>
      <c r="N1100">
        <v>1013</v>
      </c>
      <c r="O1100" t="s">
        <v>838</v>
      </c>
      <c r="P1100" t="s">
        <v>840</v>
      </c>
      <c r="Q1100">
        <v>1</v>
      </c>
      <c r="W1100">
        <v>0</v>
      </c>
      <c r="X1100">
        <v>1458508673</v>
      </c>
      <c r="Y1100">
        <v>2.8916000000000001E-2</v>
      </c>
      <c r="AA1100">
        <v>77649.41</v>
      </c>
      <c r="AB1100">
        <v>0</v>
      </c>
      <c r="AC1100">
        <v>0</v>
      </c>
      <c r="AD1100">
        <v>0</v>
      </c>
      <c r="AE1100">
        <v>11836.8</v>
      </c>
      <c r="AF1100">
        <v>0</v>
      </c>
      <c r="AG1100">
        <v>0</v>
      </c>
      <c r="AH1100">
        <v>0</v>
      </c>
      <c r="AI1100">
        <v>6.56</v>
      </c>
      <c r="AJ1100">
        <v>1</v>
      </c>
      <c r="AK1100">
        <v>1</v>
      </c>
      <c r="AL1100">
        <v>1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 t="s">
        <v>6</v>
      </c>
      <c r="AT1100">
        <v>2.8916000000000001E-2</v>
      </c>
      <c r="AU1100" t="s">
        <v>6</v>
      </c>
      <c r="AV1100">
        <v>0</v>
      </c>
      <c r="AW1100">
        <v>1</v>
      </c>
      <c r="AX1100">
        <v>-1</v>
      </c>
      <c r="AY1100">
        <v>0</v>
      </c>
      <c r="AZ1100">
        <v>0</v>
      </c>
      <c r="BA1100" t="s">
        <v>6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Y1100*Source!I585</f>
        <v>9.6001119999999995E-2</v>
      </c>
      <c r="CY1100">
        <f t="shared" si="191"/>
        <v>77649.41</v>
      </c>
      <c r="CZ1100">
        <f t="shared" si="192"/>
        <v>11836.8</v>
      </c>
      <c r="DA1100">
        <f t="shared" si="193"/>
        <v>6.56</v>
      </c>
      <c r="DB1100">
        <f t="shared" si="186"/>
        <v>342.27</v>
      </c>
      <c r="DC1100">
        <f t="shared" si="187"/>
        <v>0</v>
      </c>
    </row>
    <row r="1101" spans="1:107" x14ac:dyDescent="0.2">
      <c r="A1101">
        <f>ROW(Source!A585)</f>
        <v>585</v>
      </c>
      <c r="B1101">
        <v>16697019</v>
      </c>
      <c r="C1101">
        <v>16698696</v>
      </c>
      <c r="D1101">
        <v>15233311</v>
      </c>
      <c r="E1101">
        <v>1</v>
      </c>
      <c r="F1101">
        <v>1</v>
      </c>
      <c r="G1101">
        <v>1</v>
      </c>
      <c r="H1101">
        <v>3</v>
      </c>
      <c r="I1101" t="s">
        <v>1308</v>
      </c>
      <c r="J1101" t="s">
        <v>1309</v>
      </c>
      <c r="K1101" t="s">
        <v>1310</v>
      </c>
      <c r="L1101">
        <v>1346</v>
      </c>
      <c r="N1101">
        <v>1009</v>
      </c>
      <c r="O1101" t="s">
        <v>279</v>
      </c>
      <c r="P1101" t="s">
        <v>279</v>
      </c>
      <c r="Q1101">
        <v>1</v>
      </c>
      <c r="W1101">
        <v>0</v>
      </c>
      <c r="X1101">
        <v>1907110972</v>
      </c>
      <c r="Y1101">
        <v>0.53</v>
      </c>
      <c r="AA1101">
        <v>273.55</v>
      </c>
      <c r="AB1101">
        <v>0</v>
      </c>
      <c r="AC1101">
        <v>0</v>
      </c>
      <c r="AD1101">
        <v>0</v>
      </c>
      <c r="AE1101">
        <v>41.7</v>
      </c>
      <c r="AF1101">
        <v>0</v>
      </c>
      <c r="AG1101">
        <v>0</v>
      </c>
      <c r="AH1101">
        <v>0</v>
      </c>
      <c r="AI1101">
        <v>6.56</v>
      </c>
      <c r="AJ1101">
        <v>1</v>
      </c>
      <c r="AK1101">
        <v>1</v>
      </c>
      <c r="AL1101">
        <v>1</v>
      </c>
      <c r="AN1101">
        <v>0</v>
      </c>
      <c r="AO1101">
        <v>1</v>
      </c>
      <c r="AP1101">
        <v>0</v>
      </c>
      <c r="AQ1101">
        <v>0</v>
      </c>
      <c r="AR1101">
        <v>0</v>
      </c>
      <c r="AS1101" t="s">
        <v>6</v>
      </c>
      <c r="AT1101">
        <v>0.53</v>
      </c>
      <c r="AU1101" t="s">
        <v>6</v>
      </c>
      <c r="AV1101">
        <v>0</v>
      </c>
      <c r="AW1101">
        <v>2</v>
      </c>
      <c r="AX1101">
        <v>16698714</v>
      </c>
      <c r="AY1101">
        <v>1</v>
      </c>
      <c r="AZ1101">
        <v>0</v>
      </c>
      <c r="BA1101">
        <v>1079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Y1101*Source!I585</f>
        <v>1.7596000000000001</v>
      </c>
      <c r="CY1101">
        <f t="shared" si="191"/>
        <v>273.55</v>
      </c>
      <c r="CZ1101">
        <f t="shared" si="192"/>
        <v>41.7</v>
      </c>
      <c r="DA1101">
        <f t="shared" si="193"/>
        <v>6.56</v>
      </c>
      <c r="DB1101">
        <f t="shared" si="186"/>
        <v>22.1</v>
      </c>
      <c r="DC1101">
        <f t="shared" si="187"/>
        <v>0</v>
      </c>
    </row>
    <row r="1102" spans="1:107" x14ac:dyDescent="0.2">
      <c r="A1102">
        <f>ROW(Source!A585)</f>
        <v>585</v>
      </c>
      <c r="B1102">
        <v>16697019</v>
      </c>
      <c r="C1102">
        <v>16698696</v>
      </c>
      <c r="D1102">
        <v>15164559</v>
      </c>
      <c r="E1102">
        <v>17</v>
      </c>
      <c r="F1102">
        <v>1</v>
      </c>
      <c r="G1102">
        <v>1</v>
      </c>
      <c r="H1102">
        <v>3</v>
      </c>
      <c r="I1102" t="s">
        <v>1074</v>
      </c>
      <c r="J1102" t="s">
        <v>6</v>
      </c>
      <c r="K1102" t="s">
        <v>1075</v>
      </c>
      <c r="L1102">
        <v>1374</v>
      </c>
      <c r="N1102">
        <v>1013</v>
      </c>
      <c r="O1102" t="s">
        <v>1076</v>
      </c>
      <c r="P1102" t="s">
        <v>1076</v>
      </c>
      <c r="Q1102">
        <v>1</v>
      </c>
      <c r="W1102">
        <v>0</v>
      </c>
      <c r="X1102">
        <v>-1731369543</v>
      </c>
      <c r="Y1102">
        <v>3.1</v>
      </c>
      <c r="AA1102">
        <v>1</v>
      </c>
      <c r="AB1102">
        <v>0</v>
      </c>
      <c r="AC1102">
        <v>0</v>
      </c>
      <c r="AD1102">
        <v>0</v>
      </c>
      <c r="AE1102">
        <v>1</v>
      </c>
      <c r="AF1102">
        <v>0</v>
      </c>
      <c r="AG1102">
        <v>0</v>
      </c>
      <c r="AH1102">
        <v>0</v>
      </c>
      <c r="AI1102">
        <v>1</v>
      </c>
      <c r="AJ1102">
        <v>1</v>
      </c>
      <c r="AK1102">
        <v>1</v>
      </c>
      <c r="AL1102">
        <v>1</v>
      </c>
      <c r="AN1102">
        <v>0</v>
      </c>
      <c r="AO1102">
        <v>1</v>
      </c>
      <c r="AP1102">
        <v>0</v>
      </c>
      <c r="AQ1102">
        <v>0</v>
      </c>
      <c r="AR1102">
        <v>0</v>
      </c>
      <c r="AS1102" t="s">
        <v>6</v>
      </c>
      <c r="AT1102">
        <v>3.1</v>
      </c>
      <c r="AU1102" t="s">
        <v>6</v>
      </c>
      <c r="AV1102">
        <v>0</v>
      </c>
      <c r="AW1102">
        <v>2</v>
      </c>
      <c r="AX1102">
        <v>16698715</v>
      </c>
      <c r="AY1102">
        <v>1</v>
      </c>
      <c r="AZ1102">
        <v>0</v>
      </c>
      <c r="BA1102">
        <v>1080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Y1102*Source!I585</f>
        <v>10.292</v>
      </c>
      <c r="CY1102">
        <f t="shared" si="191"/>
        <v>1</v>
      </c>
      <c r="CZ1102">
        <f t="shared" si="192"/>
        <v>1</v>
      </c>
      <c r="DA1102">
        <f t="shared" si="193"/>
        <v>1</v>
      </c>
      <c r="DB1102">
        <f t="shared" si="186"/>
        <v>3.1</v>
      </c>
      <c r="DC1102">
        <f t="shared" si="187"/>
        <v>0</v>
      </c>
    </row>
    <row r="1103" spans="1:107" x14ac:dyDescent="0.2">
      <c r="A1103">
        <f>ROW(Source!A592)</f>
        <v>592</v>
      </c>
      <c r="B1103">
        <v>16697018</v>
      </c>
      <c r="C1103">
        <v>16698719</v>
      </c>
      <c r="D1103">
        <v>15446300</v>
      </c>
      <c r="E1103">
        <v>1</v>
      </c>
      <c r="F1103">
        <v>1</v>
      </c>
      <c r="G1103">
        <v>1</v>
      </c>
      <c r="H1103">
        <v>1</v>
      </c>
      <c r="I1103" t="s">
        <v>1031</v>
      </c>
      <c r="J1103" t="s">
        <v>6</v>
      </c>
      <c r="K1103" t="s">
        <v>1032</v>
      </c>
      <c r="L1103">
        <v>1191</v>
      </c>
      <c r="N1103">
        <v>1013</v>
      </c>
      <c r="O1103" t="s">
        <v>1010</v>
      </c>
      <c r="P1103" t="s">
        <v>1010</v>
      </c>
      <c r="Q1103">
        <v>1</v>
      </c>
      <c r="W1103">
        <v>0</v>
      </c>
      <c r="X1103">
        <v>912892513</v>
      </c>
      <c r="Y1103">
        <v>60.88</v>
      </c>
      <c r="AA1103">
        <v>0</v>
      </c>
      <c r="AB1103">
        <v>0</v>
      </c>
      <c r="AC1103">
        <v>0</v>
      </c>
      <c r="AD1103">
        <v>9.92</v>
      </c>
      <c r="AE1103">
        <v>0</v>
      </c>
      <c r="AF1103">
        <v>0</v>
      </c>
      <c r="AG1103">
        <v>0</v>
      </c>
      <c r="AH1103">
        <v>9.92</v>
      </c>
      <c r="AI1103">
        <v>1</v>
      </c>
      <c r="AJ1103">
        <v>1</v>
      </c>
      <c r="AK1103">
        <v>1</v>
      </c>
      <c r="AL1103">
        <v>1</v>
      </c>
      <c r="AN1103">
        <v>0</v>
      </c>
      <c r="AO1103">
        <v>1</v>
      </c>
      <c r="AP1103">
        <v>0</v>
      </c>
      <c r="AQ1103">
        <v>0</v>
      </c>
      <c r="AR1103">
        <v>0</v>
      </c>
      <c r="AS1103" t="s">
        <v>6</v>
      </c>
      <c r="AT1103">
        <v>60.88</v>
      </c>
      <c r="AU1103" t="s">
        <v>6</v>
      </c>
      <c r="AV1103">
        <v>1</v>
      </c>
      <c r="AW1103">
        <v>2</v>
      </c>
      <c r="AX1103">
        <v>16698733</v>
      </c>
      <c r="AY1103">
        <v>1</v>
      </c>
      <c r="AZ1103">
        <v>0</v>
      </c>
      <c r="BA1103">
        <v>1081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Y1103*Source!I592</f>
        <v>15.22</v>
      </c>
      <c r="CY1103">
        <f>AD1103</f>
        <v>9.92</v>
      </c>
      <c r="CZ1103">
        <f>AH1103</f>
        <v>9.92</v>
      </c>
      <c r="DA1103">
        <f>AL1103</f>
        <v>1</v>
      </c>
      <c r="DB1103">
        <f t="shared" si="186"/>
        <v>603.92999999999995</v>
      </c>
      <c r="DC1103">
        <f t="shared" si="187"/>
        <v>0</v>
      </c>
    </row>
    <row r="1104" spans="1:107" x14ac:dyDescent="0.2">
      <c r="A1104">
        <f>ROW(Source!A592)</f>
        <v>592</v>
      </c>
      <c r="B1104">
        <v>16697018</v>
      </c>
      <c r="C1104">
        <v>16698719</v>
      </c>
      <c r="D1104">
        <v>15430395</v>
      </c>
      <c r="E1104">
        <v>1</v>
      </c>
      <c r="F1104">
        <v>1</v>
      </c>
      <c r="G1104">
        <v>1</v>
      </c>
      <c r="H1104">
        <v>1</v>
      </c>
      <c r="I1104" t="s">
        <v>1020</v>
      </c>
      <c r="J1104" t="s">
        <v>6</v>
      </c>
      <c r="K1104" t="s">
        <v>1021</v>
      </c>
      <c r="L1104">
        <v>1191</v>
      </c>
      <c r="N1104">
        <v>1013</v>
      </c>
      <c r="O1104" t="s">
        <v>1010</v>
      </c>
      <c r="P1104" t="s">
        <v>1010</v>
      </c>
      <c r="Q1104">
        <v>1</v>
      </c>
      <c r="W1104">
        <v>0</v>
      </c>
      <c r="X1104">
        <v>-1417349443</v>
      </c>
      <c r="Y1104">
        <v>0.16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1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0</v>
      </c>
      <c r="AQ1104">
        <v>0</v>
      </c>
      <c r="AR1104">
        <v>0</v>
      </c>
      <c r="AS1104" t="s">
        <v>6</v>
      </c>
      <c r="AT1104">
        <v>0.16</v>
      </c>
      <c r="AU1104" t="s">
        <v>6</v>
      </c>
      <c r="AV1104">
        <v>2</v>
      </c>
      <c r="AW1104">
        <v>2</v>
      </c>
      <c r="AX1104">
        <v>16698734</v>
      </c>
      <c r="AY1104">
        <v>1</v>
      </c>
      <c r="AZ1104">
        <v>0</v>
      </c>
      <c r="BA1104">
        <v>1082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Y1104*Source!I592</f>
        <v>0.04</v>
      </c>
      <c r="CY1104">
        <f>AD1104</f>
        <v>0</v>
      </c>
      <c r="CZ1104">
        <f>AH1104</f>
        <v>0</v>
      </c>
      <c r="DA1104">
        <f>AL1104</f>
        <v>1</v>
      </c>
      <c r="DB1104">
        <f t="shared" si="186"/>
        <v>0</v>
      </c>
      <c r="DC1104">
        <f t="shared" si="187"/>
        <v>0</v>
      </c>
    </row>
    <row r="1105" spans="1:107" x14ac:dyDescent="0.2">
      <c r="A1105">
        <f>ROW(Source!A592)</f>
        <v>592</v>
      </c>
      <c r="B1105">
        <v>16697018</v>
      </c>
      <c r="C1105">
        <v>16698719</v>
      </c>
      <c r="D1105">
        <v>15247680</v>
      </c>
      <c r="E1105">
        <v>1</v>
      </c>
      <c r="F1105">
        <v>1</v>
      </c>
      <c r="G1105">
        <v>1</v>
      </c>
      <c r="H1105">
        <v>2</v>
      </c>
      <c r="I1105" t="s">
        <v>1050</v>
      </c>
      <c r="J1105" t="s">
        <v>1051</v>
      </c>
      <c r="K1105" t="s">
        <v>1052</v>
      </c>
      <c r="L1105">
        <v>1368</v>
      </c>
      <c r="N1105">
        <v>1011</v>
      </c>
      <c r="O1105" t="s">
        <v>1014</v>
      </c>
      <c r="P1105" t="s">
        <v>1014</v>
      </c>
      <c r="Q1105">
        <v>1</v>
      </c>
      <c r="W1105">
        <v>0</v>
      </c>
      <c r="X1105">
        <v>-1718674368</v>
      </c>
      <c r="Y1105">
        <v>0.08</v>
      </c>
      <c r="AA1105">
        <v>0</v>
      </c>
      <c r="AB1105">
        <v>111.99</v>
      </c>
      <c r="AC1105">
        <v>13.5</v>
      </c>
      <c r="AD1105">
        <v>0</v>
      </c>
      <c r="AE1105">
        <v>0</v>
      </c>
      <c r="AF1105">
        <v>111.99</v>
      </c>
      <c r="AG1105">
        <v>13.5</v>
      </c>
      <c r="AH1105">
        <v>0</v>
      </c>
      <c r="AI1105">
        <v>1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 t="s">
        <v>6</v>
      </c>
      <c r="AT1105">
        <v>0.08</v>
      </c>
      <c r="AU1105" t="s">
        <v>6</v>
      </c>
      <c r="AV1105">
        <v>0</v>
      </c>
      <c r="AW1105">
        <v>2</v>
      </c>
      <c r="AX1105">
        <v>16698735</v>
      </c>
      <c r="AY1105">
        <v>1</v>
      </c>
      <c r="AZ1105">
        <v>0</v>
      </c>
      <c r="BA1105">
        <v>1083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Y1105*Source!I592</f>
        <v>0.02</v>
      </c>
      <c r="CY1105">
        <f>AB1105</f>
        <v>111.99</v>
      </c>
      <c r="CZ1105">
        <f>AF1105</f>
        <v>111.99</v>
      </c>
      <c r="DA1105">
        <f>AJ1105</f>
        <v>1</v>
      </c>
      <c r="DB1105">
        <f t="shared" si="186"/>
        <v>8.9600000000000009</v>
      </c>
      <c r="DC1105">
        <f t="shared" si="187"/>
        <v>1.08</v>
      </c>
    </row>
    <row r="1106" spans="1:107" x14ac:dyDescent="0.2">
      <c r="A1106">
        <f>ROW(Source!A592)</f>
        <v>592</v>
      </c>
      <c r="B1106">
        <v>16697018</v>
      </c>
      <c r="C1106">
        <v>16698719</v>
      </c>
      <c r="D1106">
        <v>15249073</v>
      </c>
      <c r="E1106">
        <v>1</v>
      </c>
      <c r="F1106">
        <v>1</v>
      </c>
      <c r="G1106">
        <v>1</v>
      </c>
      <c r="H1106">
        <v>2</v>
      </c>
      <c r="I1106" t="s">
        <v>1033</v>
      </c>
      <c r="J1106" t="s">
        <v>1034</v>
      </c>
      <c r="K1106" t="s">
        <v>1035</v>
      </c>
      <c r="L1106">
        <v>1368</v>
      </c>
      <c r="N1106">
        <v>1011</v>
      </c>
      <c r="O1106" t="s">
        <v>1014</v>
      </c>
      <c r="P1106" t="s">
        <v>1014</v>
      </c>
      <c r="Q1106">
        <v>1</v>
      </c>
      <c r="W1106">
        <v>0</v>
      </c>
      <c r="X1106">
        <v>1372534845</v>
      </c>
      <c r="Y1106">
        <v>0.08</v>
      </c>
      <c r="AA1106">
        <v>0</v>
      </c>
      <c r="AB1106">
        <v>65.709999999999994</v>
      </c>
      <c r="AC1106">
        <v>11.6</v>
      </c>
      <c r="AD1106">
        <v>0</v>
      </c>
      <c r="AE1106">
        <v>0</v>
      </c>
      <c r="AF1106">
        <v>65.709999999999994</v>
      </c>
      <c r="AG1106">
        <v>11.6</v>
      </c>
      <c r="AH1106">
        <v>0</v>
      </c>
      <c r="AI1106">
        <v>1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6</v>
      </c>
      <c r="AT1106">
        <v>0.08</v>
      </c>
      <c r="AU1106" t="s">
        <v>6</v>
      </c>
      <c r="AV1106">
        <v>0</v>
      </c>
      <c r="AW1106">
        <v>2</v>
      </c>
      <c r="AX1106">
        <v>16698736</v>
      </c>
      <c r="AY1106">
        <v>1</v>
      </c>
      <c r="AZ1106">
        <v>0</v>
      </c>
      <c r="BA1106">
        <v>1084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Y1106*Source!I592</f>
        <v>0.02</v>
      </c>
      <c r="CY1106">
        <f>AB1106</f>
        <v>65.709999999999994</v>
      </c>
      <c r="CZ1106">
        <f>AF1106</f>
        <v>65.709999999999994</v>
      </c>
      <c r="DA1106">
        <f>AJ1106</f>
        <v>1</v>
      </c>
      <c r="DB1106">
        <f t="shared" si="186"/>
        <v>5.26</v>
      </c>
      <c r="DC1106">
        <f t="shared" si="187"/>
        <v>0.93</v>
      </c>
    </row>
    <row r="1107" spans="1:107" x14ac:dyDescent="0.2">
      <c r="A1107">
        <f>ROW(Source!A592)</f>
        <v>592</v>
      </c>
      <c r="B1107">
        <v>16697018</v>
      </c>
      <c r="C1107">
        <v>16698719</v>
      </c>
      <c r="D1107">
        <v>15249377</v>
      </c>
      <c r="E1107">
        <v>1</v>
      </c>
      <c r="F1107">
        <v>1</v>
      </c>
      <c r="G1107">
        <v>1</v>
      </c>
      <c r="H1107">
        <v>2</v>
      </c>
      <c r="I1107" t="s">
        <v>1036</v>
      </c>
      <c r="J1107" t="s">
        <v>1037</v>
      </c>
      <c r="K1107" t="s">
        <v>1038</v>
      </c>
      <c r="L1107">
        <v>1368</v>
      </c>
      <c r="N1107">
        <v>1011</v>
      </c>
      <c r="O1107" t="s">
        <v>1014</v>
      </c>
      <c r="P1107" t="s">
        <v>1014</v>
      </c>
      <c r="Q1107">
        <v>1</v>
      </c>
      <c r="W1107">
        <v>0</v>
      </c>
      <c r="X1107">
        <v>-353815937</v>
      </c>
      <c r="Y1107">
        <v>2.97</v>
      </c>
      <c r="AA1107">
        <v>0</v>
      </c>
      <c r="AB1107">
        <v>8.1</v>
      </c>
      <c r="AC1107">
        <v>0</v>
      </c>
      <c r="AD1107">
        <v>0</v>
      </c>
      <c r="AE1107">
        <v>0</v>
      </c>
      <c r="AF1107">
        <v>8.1</v>
      </c>
      <c r="AG1107">
        <v>0</v>
      </c>
      <c r="AH1107">
        <v>0</v>
      </c>
      <c r="AI1107">
        <v>1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 t="s">
        <v>6</v>
      </c>
      <c r="AT1107">
        <v>2.97</v>
      </c>
      <c r="AU1107" t="s">
        <v>6</v>
      </c>
      <c r="AV1107">
        <v>0</v>
      </c>
      <c r="AW1107">
        <v>2</v>
      </c>
      <c r="AX1107">
        <v>16698737</v>
      </c>
      <c r="AY1107">
        <v>1</v>
      </c>
      <c r="AZ1107">
        <v>0</v>
      </c>
      <c r="BA1107">
        <v>1085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Y1107*Source!I592</f>
        <v>0.74250000000000005</v>
      </c>
      <c r="CY1107">
        <f>AB1107</f>
        <v>8.1</v>
      </c>
      <c r="CZ1107">
        <f>AF1107</f>
        <v>8.1</v>
      </c>
      <c r="DA1107">
        <f>AJ1107</f>
        <v>1</v>
      </c>
      <c r="DB1107">
        <f t="shared" si="186"/>
        <v>24.06</v>
      </c>
      <c r="DC1107">
        <f t="shared" si="187"/>
        <v>0</v>
      </c>
    </row>
    <row r="1108" spans="1:107" x14ac:dyDescent="0.2">
      <c r="A1108">
        <f>ROW(Source!A592)</f>
        <v>592</v>
      </c>
      <c r="B1108">
        <v>16697018</v>
      </c>
      <c r="C1108">
        <v>16698719</v>
      </c>
      <c r="D1108">
        <v>15168752</v>
      </c>
      <c r="E1108">
        <v>1</v>
      </c>
      <c r="F1108">
        <v>1</v>
      </c>
      <c r="G1108">
        <v>1</v>
      </c>
      <c r="H1108">
        <v>3</v>
      </c>
      <c r="I1108" t="s">
        <v>1311</v>
      </c>
      <c r="J1108" t="s">
        <v>1312</v>
      </c>
      <c r="K1108" t="s">
        <v>1313</v>
      </c>
      <c r="L1108">
        <v>1346</v>
      </c>
      <c r="N1108">
        <v>1009</v>
      </c>
      <c r="O1108" t="s">
        <v>279</v>
      </c>
      <c r="P1108" t="s">
        <v>279</v>
      </c>
      <c r="Q1108">
        <v>1</v>
      </c>
      <c r="W1108">
        <v>0</v>
      </c>
      <c r="X1108">
        <v>586013393</v>
      </c>
      <c r="Y1108">
        <v>2.4E-2</v>
      </c>
      <c r="AA1108">
        <v>10.57</v>
      </c>
      <c r="AB1108">
        <v>0</v>
      </c>
      <c r="AC1108">
        <v>0</v>
      </c>
      <c r="AD1108">
        <v>0</v>
      </c>
      <c r="AE1108">
        <v>10.57</v>
      </c>
      <c r="AF1108">
        <v>0</v>
      </c>
      <c r="AG1108">
        <v>0</v>
      </c>
      <c r="AH1108">
        <v>0</v>
      </c>
      <c r="AI1108">
        <v>1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6</v>
      </c>
      <c r="AT1108">
        <v>2.4E-2</v>
      </c>
      <c r="AU1108" t="s">
        <v>6</v>
      </c>
      <c r="AV1108">
        <v>0</v>
      </c>
      <c r="AW1108">
        <v>2</v>
      </c>
      <c r="AX1108">
        <v>16698738</v>
      </c>
      <c r="AY1108">
        <v>1</v>
      </c>
      <c r="AZ1108">
        <v>0</v>
      </c>
      <c r="BA1108">
        <v>1086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Y1108*Source!I592</f>
        <v>6.0000000000000001E-3</v>
      </c>
      <c r="CY1108">
        <f t="shared" ref="CY1108:CY1114" si="194">AA1108</f>
        <v>10.57</v>
      </c>
      <c r="CZ1108">
        <f t="shared" ref="CZ1108:CZ1114" si="195">AE1108</f>
        <v>10.57</v>
      </c>
      <c r="DA1108">
        <f t="shared" ref="DA1108:DA1114" si="196">AI1108</f>
        <v>1</v>
      </c>
      <c r="DB1108">
        <f t="shared" si="186"/>
        <v>0.25</v>
      </c>
      <c r="DC1108">
        <f t="shared" si="187"/>
        <v>0</v>
      </c>
    </row>
    <row r="1109" spans="1:107" x14ac:dyDescent="0.2">
      <c r="A1109">
        <f>ROW(Source!A592)</f>
        <v>592</v>
      </c>
      <c r="B1109">
        <v>16697018</v>
      </c>
      <c r="C1109">
        <v>16698719</v>
      </c>
      <c r="D1109">
        <v>15169942</v>
      </c>
      <c r="E1109">
        <v>1</v>
      </c>
      <c r="F1109">
        <v>1</v>
      </c>
      <c r="G1109">
        <v>1</v>
      </c>
      <c r="H1109">
        <v>3</v>
      </c>
      <c r="I1109" t="s">
        <v>1314</v>
      </c>
      <c r="J1109" t="s">
        <v>1315</v>
      </c>
      <c r="K1109" t="s">
        <v>1316</v>
      </c>
      <c r="L1109">
        <v>1346</v>
      </c>
      <c r="N1109">
        <v>1009</v>
      </c>
      <c r="O1109" t="s">
        <v>279</v>
      </c>
      <c r="P1109" t="s">
        <v>279</v>
      </c>
      <c r="Q1109">
        <v>1</v>
      </c>
      <c r="W1109">
        <v>0</v>
      </c>
      <c r="X1109">
        <v>103900845</v>
      </c>
      <c r="Y1109">
        <v>2.73</v>
      </c>
      <c r="AA1109">
        <v>9.0399999999999991</v>
      </c>
      <c r="AB1109">
        <v>0</v>
      </c>
      <c r="AC1109">
        <v>0</v>
      </c>
      <c r="AD1109">
        <v>0</v>
      </c>
      <c r="AE1109">
        <v>9.0399999999999991</v>
      </c>
      <c r="AF1109">
        <v>0</v>
      </c>
      <c r="AG1109">
        <v>0</v>
      </c>
      <c r="AH1109">
        <v>0</v>
      </c>
      <c r="AI1109">
        <v>1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0</v>
      </c>
      <c r="AQ1109">
        <v>0</v>
      </c>
      <c r="AR1109">
        <v>0</v>
      </c>
      <c r="AS1109" t="s">
        <v>6</v>
      </c>
      <c r="AT1109">
        <v>2.73</v>
      </c>
      <c r="AU1109" t="s">
        <v>6</v>
      </c>
      <c r="AV1109">
        <v>0</v>
      </c>
      <c r="AW1109">
        <v>2</v>
      </c>
      <c r="AX1109">
        <v>16698739</v>
      </c>
      <c r="AY1109">
        <v>1</v>
      </c>
      <c r="AZ1109">
        <v>0</v>
      </c>
      <c r="BA1109">
        <v>1087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Y1109*Source!I592</f>
        <v>0.6825</v>
      </c>
      <c r="CY1109">
        <f t="shared" si="194"/>
        <v>9.0399999999999991</v>
      </c>
      <c r="CZ1109">
        <f t="shared" si="195"/>
        <v>9.0399999999999991</v>
      </c>
      <c r="DA1109">
        <f t="shared" si="196"/>
        <v>1</v>
      </c>
      <c r="DB1109">
        <f t="shared" si="186"/>
        <v>24.68</v>
      </c>
      <c r="DC1109">
        <f t="shared" si="187"/>
        <v>0</v>
      </c>
    </row>
    <row r="1110" spans="1:107" x14ac:dyDescent="0.2">
      <c r="A1110">
        <f>ROW(Source!A592)</f>
        <v>592</v>
      </c>
      <c r="B1110">
        <v>16697018</v>
      </c>
      <c r="C1110">
        <v>16698719</v>
      </c>
      <c r="D1110">
        <v>15191488</v>
      </c>
      <c r="E1110">
        <v>1</v>
      </c>
      <c r="F1110">
        <v>1</v>
      </c>
      <c r="G1110">
        <v>1</v>
      </c>
      <c r="H1110">
        <v>3</v>
      </c>
      <c r="I1110" t="s">
        <v>1317</v>
      </c>
      <c r="J1110" t="s">
        <v>1318</v>
      </c>
      <c r="K1110" t="s">
        <v>1319</v>
      </c>
      <c r="L1110">
        <v>1348</v>
      </c>
      <c r="N1110">
        <v>1009</v>
      </c>
      <c r="O1110" t="s">
        <v>26</v>
      </c>
      <c r="P1110" t="s">
        <v>26</v>
      </c>
      <c r="Q1110">
        <v>1000</v>
      </c>
      <c r="W1110">
        <v>0</v>
      </c>
      <c r="X1110">
        <v>-1598896989</v>
      </c>
      <c r="Y1110">
        <v>1.4E-2</v>
      </c>
      <c r="AA1110">
        <v>5000</v>
      </c>
      <c r="AB1110">
        <v>0</v>
      </c>
      <c r="AC1110">
        <v>0</v>
      </c>
      <c r="AD1110">
        <v>0</v>
      </c>
      <c r="AE1110">
        <v>5000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6</v>
      </c>
      <c r="AT1110">
        <v>1.4E-2</v>
      </c>
      <c r="AU1110" t="s">
        <v>6</v>
      </c>
      <c r="AV1110">
        <v>0</v>
      </c>
      <c r="AW1110">
        <v>2</v>
      </c>
      <c r="AX1110">
        <v>16698740</v>
      </c>
      <c r="AY1110">
        <v>1</v>
      </c>
      <c r="AZ1110">
        <v>0</v>
      </c>
      <c r="BA1110">
        <v>1088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Y1110*Source!I592</f>
        <v>3.5000000000000001E-3</v>
      </c>
      <c r="CY1110">
        <f t="shared" si="194"/>
        <v>5000</v>
      </c>
      <c r="CZ1110">
        <f t="shared" si="195"/>
        <v>5000</v>
      </c>
      <c r="DA1110">
        <f t="shared" si="196"/>
        <v>1</v>
      </c>
      <c r="DB1110">
        <f t="shared" si="186"/>
        <v>70</v>
      </c>
      <c r="DC1110">
        <f t="shared" si="187"/>
        <v>0</v>
      </c>
    </row>
    <row r="1111" spans="1:107" x14ac:dyDescent="0.2">
      <c r="A1111">
        <f>ROW(Source!A592)</f>
        <v>592</v>
      </c>
      <c r="B1111">
        <v>16697018</v>
      </c>
      <c r="C1111">
        <v>16698719</v>
      </c>
      <c r="D1111">
        <v>15203871</v>
      </c>
      <c r="E1111">
        <v>1</v>
      </c>
      <c r="F1111">
        <v>1</v>
      </c>
      <c r="G1111">
        <v>1</v>
      </c>
      <c r="H1111">
        <v>3</v>
      </c>
      <c r="I1111" t="s">
        <v>1320</v>
      </c>
      <c r="J1111" t="s">
        <v>1321</v>
      </c>
      <c r="K1111" t="s">
        <v>1322</v>
      </c>
      <c r="L1111">
        <v>1348</v>
      </c>
      <c r="N1111">
        <v>1009</v>
      </c>
      <c r="O1111" t="s">
        <v>26</v>
      </c>
      <c r="P1111" t="s">
        <v>26</v>
      </c>
      <c r="Q1111">
        <v>1000</v>
      </c>
      <c r="W1111">
        <v>0</v>
      </c>
      <c r="X1111">
        <v>-108263514</v>
      </c>
      <c r="Y1111">
        <v>2.7000000000000001E-3</v>
      </c>
      <c r="AA1111">
        <v>7826.9</v>
      </c>
      <c r="AB1111">
        <v>0</v>
      </c>
      <c r="AC1111">
        <v>0</v>
      </c>
      <c r="AD1111">
        <v>0</v>
      </c>
      <c r="AE1111">
        <v>7826.9</v>
      </c>
      <c r="AF1111">
        <v>0</v>
      </c>
      <c r="AG1111">
        <v>0</v>
      </c>
      <c r="AH1111">
        <v>0</v>
      </c>
      <c r="AI1111">
        <v>1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0</v>
      </c>
      <c r="AQ1111">
        <v>0</v>
      </c>
      <c r="AR1111">
        <v>0</v>
      </c>
      <c r="AS1111" t="s">
        <v>6</v>
      </c>
      <c r="AT1111">
        <v>2.7000000000000001E-3</v>
      </c>
      <c r="AU1111" t="s">
        <v>6</v>
      </c>
      <c r="AV1111">
        <v>0</v>
      </c>
      <c r="AW1111">
        <v>2</v>
      </c>
      <c r="AX1111">
        <v>16698741</v>
      </c>
      <c r="AY1111">
        <v>1</v>
      </c>
      <c r="AZ1111">
        <v>0</v>
      </c>
      <c r="BA1111">
        <v>1089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Y1111*Source!I592</f>
        <v>6.7500000000000004E-4</v>
      </c>
      <c r="CY1111">
        <f t="shared" si="194"/>
        <v>7826.9</v>
      </c>
      <c r="CZ1111">
        <f t="shared" si="195"/>
        <v>7826.9</v>
      </c>
      <c r="DA1111">
        <f t="shared" si="196"/>
        <v>1</v>
      </c>
      <c r="DB1111">
        <f t="shared" si="186"/>
        <v>21.13</v>
      </c>
      <c r="DC1111">
        <f t="shared" si="187"/>
        <v>0</v>
      </c>
    </row>
    <row r="1112" spans="1:107" x14ac:dyDescent="0.2">
      <c r="A1112">
        <f>ROW(Source!A592)</f>
        <v>592</v>
      </c>
      <c r="B1112">
        <v>16697018</v>
      </c>
      <c r="C1112">
        <v>16698719</v>
      </c>
      <c r="D1112">
        <v>15220798</v>
      </c>
      <c r="E1112">
        <v>1</v>
      </c>
      <c r="F1112">
        <v>1</v>
      </c>
      <c r="G1112">
        <v>1</v>
      </c>
      <c r="H1112">
        <v>3</v>
      </c>
      <c r="I1112" t="s">
        <v>854</v>
      </c>
      <c r="J1112" t="s">
        <v>856</v>
      </c>
      <c r="K1112" t="s">
        <v>855</v>
      </c>
      <c r="L1112">
        <v>1355</v>
      </c>
      <c r="N1112">
        <v>1010</v>
      </c>
      <c r="O1112" t="s">
        <v>593</v>
      </c>
      <c r="P1112" t="s">
        <v>593</v>
      </c>
      <c r="Q1112">
        <v>100</v>
      </c>
      <c r="W1112">
        <v>0</v>
      </c>
      <c r="X1112">
        <v>-2008503360</v>
      </c>
      <c r="Y1112">
        <v>0.76</v>
      </c>
      <c r="AA1112">
        <v>479.26</v>
      </c>
      <c r="AB1112">
        <v>0</v>
      </c>
      <c r="AC1112">
        <v>0</v>
      </c>
      <c r="AD1112">
        <v>0</v>
      </c>
      <c r="AE1112">
        <v>479.26</v>
      </c>
      <c r="AF1112">
        <v>0</v>
      </c>
      <c r="AG1112">
        <v>0</v>
      </c>
      <c r="AH1112">
        <v>0</v>
      </c>
      <c r="AI1112">
        <v>1</v>
      </c>
      <c r="AJ1112">
        <v>1</v>
      </c>
      <c r="AK1112">
        <v>1</v>
      </c>
      <c r="AL1112">
        <v>1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 t="s">
        <v>6</v>
      </c>
      <c r="AT1112">
        <v>0.76</v>
      </c>
      <c r="AU1112" t="s">
        <v>6</v>
      </c>
      <c r="AV1112">
        <v>0</v>
      </c>
      <c r="AW1112">
        <v>1</v>
      </c>
      <c r="AX1112">
        <v>-1</v>
      </c>
      <c r="AY1112">
        <v>0</v>
      </c>
      <c r="AZ1112">
        <v>0</v>
      </c>
      <c r="BA1112" t="s">
        <v>6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Y1112*Source!I592</f>
        <v>0.19</v>
      </c>
      <c r="CY1112">
        <f t="shared" si="194"/>
        <v>479.26</v>
      </c>
      <c r="CZ1112">
        <f t="shared" si="195"/>
        <v>479.26</v>
      </c>
      <c r="DA1112">
        <f t="shared" si="196"/>
        <v>1</v>
      </c>
      <c r="DB1112">
        <f t="shared" si="186"/>
        <v>364.24</v>
      </c>
      <c r="DC1112">
        <f t="shared" si="187"/>
        <v>0</v>
      </c>
    </row>
    <row r="1113" spans="1:107" x14ac:dyDescent="0.2">
      <c r="A1113">
        <f>ROW(Source!A592)</f>
        <v>592</v>
      </c>
      <c r="B1113">
        <v>16697018</v>
      </c>
      <c r="C1113">
        <v>16698719</v>
      </c>
      <c r="D1113">
        <v>15220808</v>
      </c>
      <c r="E1113">
        <v>1</v>
      </c>
      <c r="F1113">
        <v>1</v>
      </c>
      <c r="G1113">
        <v>1</v>
      </c>
      <c r="H1113">
        <v>3</v>
      </c>
      <c r="I1113" t="s">
        <v>858</v>
      </c>
      <c r="J1113" t="s">
        <v>860</v>
      </c>
      <c r="K1113" t="s">
        <v>859</v>
      </c>
      <c r="L1113">
        <v>1355</v>
      </c>
      <c r="N1113">
        <v>1010</v>
      </c>
      <c r="O1113" t="s">
        <v>593</v>
      </c>
      <c r="P1113" t="s">
        <v>593</v>
      </c>
      <c r="Q1113">
        <v>100</v>
      </c>
      <c r="W1113">
        <v>0</v>
      </c>
      <c r="X1113">
        <v>217635900</v>
      </c>
      <c r="Y1113">
        <v>0.24</v>
      </c>
      <c r="AA1113">
        <v>21704</v>
      </c>
      <c r="AB1113">
        <v>0</v>
      </c>
      <c r="AC1113">
        <v>0</v>
      </c>
      <c r="AD1113">
        <v>0</v>
      </c>
      <c r="AE1113">
        <v>21704</v>
      </c>
      <c r="AF1113">
        <v>0</v>
      </c>
      <c r="AG1113">
        <v>0</v>
      </c>
      <c r="AH1113">
        <v>0</v>
      </c>
      <c r="AI1113">
        <v>1</v>
      </c>
      <c r="AJ1113">
        <v>1</v>
      </c>
      <c r="AK1113">
        <v>1</v>
      </c>
      <c r="AL1113">
        <v>1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 t="s">
        <v>6</v>
      </c>
      <c r="AT1113">
        <v>0.24</v>
      </c>
      <c r="AU1113" t="s">
        <v>6</v>
      </c>
      <c r="AV1113">
        <v>0</v>
      </c>
      <c r="AW1113">
        <v>1</v>
      </c>
      <c r="AX1113">
        <v>-1</v>
      </c>
      <c r="AY1113">
        <v>0</v>
      </c>
      <c r="AZ1113">
        <v>0</v>
      </c>
      <c r="BA1113" t="s">
        <v>6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Y1113*Source!I592</f>
        <v>0.06</v>
      </c>
      <c r="CY1113">
        <f t="shared" si="194"/>
        <v>21704</v>
      </c>
      <c r="CZ1113">
        <f t="shared" si="195"/>
        <v>21704</v>
      </c>
      <c r="DA1113">
        <f t="shared" si="196"/>
        <v>1</v>
      </c>
      <c r="DB1113">
        <f t="shared" si="186"/>
        <v>5208.96</v>
      </c>
      <c r="DC1113">
        <f t="shared" si="187"/>
        <v>0</v>
      </c>
    </row>
    <row r="1114" spans="1:107" x14ac:dyDescent="0.2">
      <c r="A1114">
        <f>ROW(Source!A592)</f>
        <v>592</v>
      </c>
      <c r="B1114">
        <v>16697018</v>
      </c>
      <c r="C1114">
        <v>16698719</v>
      </c>
      <c r="D1114">
        <v>15164559</v>
      </c>
      <c r="E1114">
        <v>17</v>
      </c>
      <c r="F1114">
        <v>1</v>
      </c>
      <c r="G1114">
        <v>1</v>
      </c>
      <c r="H1114">
        <v>3</v>
      </c>
      <c r="I1114" t="s">
        <v>1074</v>
      </c>
      <c r="J1114" t="s">
        <v>6</v>
      </c>
      <c r="K1114" t="s">
        <v>1075</v>
      </c>
      <c r="L1114">
        <v>1374</v>
      </c>
      <c r="N1114">
        <v>1013</v>
      </c>
      <c r="O1114" t="s">
        <v>1076</v>
      </c>
      <c r="P1114" t="s">
        <v>1076</v>
      </c>
      <c r="Q1114">
        <v>1</v>
      </c>
      <c r="W1114">
        <v>0</v>
      </c>
      <c r="X1114">
        <v>-1731369543</v>
      </c>
      <c r="Y1114">
        <v>12.08</v>
      </c>
      <c r="AA1114">
        <v>1</v>
      </c>
      <c r="AB1114">
        <v>0</v>
      </c>
      <c r="AC1114">
        <v>0</v>
      </c>
      <c r="AD1114">
        <v>0</v>
      </c>
      <c r="AE1114">
        <v>1</v>
      </c>
      <c r="AF1114">
        <v>0</v>
      </c>
      <c r="AG1114">
        <v>0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6</v>
      </c>
      <c r="AT1114">
        <v>12.08</v>
      </c>
      <c r="AU1114" t="s">
        <v>6</v>
      </c>
      <c r="AV1114">
        <v>0</v>
      </c>
      <c r="AW1114">
        <v>2</v>
      </c>
      <c r="AX1114">
        <v>16698742</v>
      </c>
      <c r="AY1114">
        <v>1</v>
      </c>
      <c r="AZ1114">
        <v>0</v>
      </c>
      <c r="BA1114">
        <v>1090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Y1114*Source!I592</f>
        <v>3.02</v>
      </c>
      <c r="CY1114">
        <f t="shared" si="194"/>
        <v>1</v>
      </c>
      <c r="CZ1114">
        <f t="shared" si="195"/>
        <v>1</v>
      </c>
      <c r="DA1114">
        <f t="shared" si="196"/>
        <v>1</v>
      </c>
      <c r="DB1114">
        <f t="shared" si="186"/>
        <v>12.08</v>
      </c>
      <c r="DC1114">
        <f t="shared" si="187"/>
        <v>0</v>
      </c>
    </row>
    <row r="1115" spans="1:107" x14ac:dyDescent="0.2">
      <c r="A1115">
        <f>ROW(Source!A593)</f>
        <v>593</v>
      </c>
      <c r="B1115">
        <v>16697019</v>
      </c>
      <c r="C1115">
        <v>16698719</v>
      </c>
      <c r="D1115">
        <v>15446300</v>
      </c>
      <c r="E1115">
        <v>1</v>
      </c>
      <c r="F1115">
        <v>1</v>
      </c>
      <c r="G1115">
        <v>1</v>
      </c>
      <c r="H1115">
        <v>1</v>
      </c>
      <c r="I1115" t="s">
        <v>1031</v>
      </c>
      <c r="J1115" t="s">
        <v>6</v>
      </c>
      <c r="K1115" t="s">
        <v>1032</v>
      </c>
      <c r="L1115">
        <v>1191</v>
      </c>
      <c r="N1115">
        <v>1013</v>
      </c>
      <c r="O1115" t="s">
        <v>1010</v>
      </c>
      <c r="P1115" t="s">
        <v>1010</v>
      </c>
      <c r="Q1115">
        <v>1</v>
      </c>
      <c r="W1115">
        <v>0</v>
      </c>
      <c r="X1115">
        <v>912892513</v>
      </c>
      <c r="Y1115">
        <v>60.88</v>
      </c>
      <c r="AA1115">
        <v>0</v>
      </c>
      <c r="AB1115">
        <v>0</v>
      </c>
      <c r="AC1115">
        <v>0</v>
      </c>
      <c r="AD1115">
        <v>65.08</v>
      </c>
      <c r="AE1115">
        <v>0</v>
      </c>
      <c r="AF1115">
        <v>0</v>
      </c>
      <c r="AG1115">
        <v>0</v>
      </c>
      <c r="AH1115">
        <v>9.92</v>
      </c>
      <c r="AI1115">
        <v>1</v>
      </c>
      <c r="AJ1115">
        <v>1</v>
      </c>
      <c r="AK1115">
        <v>1</v>
      </c>
      <c r="AL1115">
        <v>6.56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 t="s">
        <v>6</v>
      </c>
      <c r="AT1115">
        <v>60.88</v>
      </c>
      <c r="AU1115" t="s">
        <v>6</v>
      </c>
      <c r="AV1115">
        <v>1</v>
      </c>
      <c r="AW1115">
        <v>2</v>
      </c>
      <c r="AX1115">
        <v>16698733</v>
      </c>
      <c r="AY1115">
        <v>1</v>
      </c>
      <c r="AZ1115">
        <v>0</v>
      </c>
      <c r="BA1115">
        <v>1091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Y1115*Source!I593</f>
        <v>15.22</v>
      </c>
      <c r="CY1115">
        <f>AD1115</f>
        <v>65.08</v>
      </c>
      <c r="CZ1115">
        <f>AH1115</f>
        <v>9.92</v>
      </c>
      <c r="DA1115">
        <f>AL1115</f>
        <v>6.56</v>
      </c>
      <c r="DB1115">
        <f t="shared" si="186"/>
        <v>603.92999999999995</v>
      </c>
      <c r="DC1115">
        <f t="shared" si="187"/>
        <v>0</v>
      </c>
    </row>
    <row r="1116" spans="1:107" x14ac:dyDescent="0.2">
      <c r="A1116">
        <f>ROW(Source!A593)</f>
        <v>593</v>
      </c>
      <c r="B1116">
        <v>16697019</v>
      </c>
      <c r="C1116">
        <v>16698719</v>
      </c>
      <c r="D1116">
        <v>15430395</v>
      </c>
      <c r="E1116">
        <v>1</v>
      </c>
      <c r="F1116">
        <v>1</v>
      </c>
      <c r="G1116">
        <v>1</v>
      </c>
      <c r="H1116">
        <v>1</v>
      </c>
      <c r="I1116" t="s">
        <v>1020</v>
      </c>
      <c r="J1116" t="s">
        <v>6</v>
      </c>
      <c r="K1116" t="s">
        <v>1021</v>
      </c>
      <c r="L1116">
        <v>1191</v>
      </c>
      <c r="N1116">
        <v>1013</v>
      </c>
      <c r="O1116" t="s">
        <v>1010</v>
      </c>
      <c r="P1116" t="s">
        <v>1010</v>
      </c>
      <c r="Q1116">
        <v>1</v>
      </c>
      <c r="W1116">
        <v>0</v>
      </c>
      <c r="X1116">
        <v>-1417349443</v>
      </c>
      <c r="Y1116">
        <v>0.16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1</v>
      </c>
      <c r="AJ1116">
        <v>1</v>
      </c>
      <c r="AK1116">
        <v>6.56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6</v>
      </c>
      <c r="AT1116">
        <v>0.16</v>
      </c>
      <c r="AU1116" t="s">
        <v>6</v>
      </c>
      <c r="AV1116">
        <v>2</v>
      </c>
      <c r="AW1116">
        <v>2</v>
      </c>
      <c r="AX1116">
        <v>16698734</v>
      </c>
      <c r="AY1116">
        <v>1</v>
      </c>
      <c r="AZ1116">
        <v>0</v>
      </c>
      <c r="BA1116">
        <v>1092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Y1116*Source!I593</f>
        <v>0.04</v>
      </c>
      <c r="CY1116">
        <f>AD1116</f>
        <v>0</v>
      </c>
      <c r="CZ1116">
        <f>AH1116</f>
        <v>0</v>
      </c>
      <c r="DA1116">
        <f>AL1116</f>
        <v>1</v>
      </c>
      <c r="DB1116">
        <f t="shared" si="186"/>
        <v>0</v>
      </c>
      <c r="DC1116">
        <f t="shared" si="187"/>
        <v>0</v>
      </c>
    </row>
    <row r="1117" spans="1:107" x14ac:dyDescent="0.2">
      <c r="A1117">
        <f>ROW(Source!A593)</f>
        <v>593</v>
      </c>
      <c r="B1117">
        <v>16697019</v>
      </c>
      <c r="C1117">
        <v>16698719</v>
      </c>
      <c r="D1117">
        <v>15247680</v>
      </c>
      <c r="E1117">
        <v>1</v>
      </c>
      <c r="F1117">
        <v>1</v>
      </c>
      <c r="G1117">
        <v>1</v>
      </c>
      <c r="H1117">
        <v>2</v>
      </c>
      <c r="I1117" t="s">
        <v>1050</v>
      </c>
      <c r="J1117" t="s">
        <v>1051</v>
      </c>
      <c r="K1117" t="s">
        <v>1052</v>
      </c>
      <c r="L1117">
        <v>1368</v>
      </c>
      <c r="N1117">
        <v>1011</v>
      </c>
      <c r="O1117" t="s">
        <v>1014</v>
      </c>
      <c r="P1117" t="s">
        <v>1014</v>
      </c>
      <c r="Q1117">
        <v>1</v>
      </c>
      <c r="W1117">
        <v>0</v>
      </c>
      <c r="X1117">
        <v>-1718674368</v>
      </c>
      <c r="Y1117">
        <v>0.08</v>
      </c>
      <c r="AA1117">
        <v>0</v>
      </c>
      <c r="AB1117">
        <v>734.65</v>
      </c>
      <c r="AC1117">
        <v>13.5</v>
      </c>
      <c r="AD1117">
        <v>0</v>
      </c>
      <c r="AE1117">
        <v>0</v>
      </c>
      <c r="AF1117">
        <v>111.99</v>
      </c>
      <c r="AG1117">
        <v>13.5</v>
      </c>
      <c r="AH1117">
        <v>0</v>
      </c>
      <c r="AI1117">
        <v>1</v>
      </c>
      <c r="AJ1117">
        <v>6.56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6</v>
      </c>
      <c r="AT1117">
        <v>0.08</v>
      </c>
      <c r="AU1117" t="s">
        <v>6</v>
      </c>
      <c r="AV1117">
        <v>0</v>
      </c>
      <c r="AW1117">
        <v>2</v>
      </c>
      <c r="AX1117">
        <v>16698735</v>
      </c>
      <c r="AY1117">
        <v>1</v>
      </c>
      <c r="AZ1117">
        <v>0</v>
      </c>
      <c r="BA1117">
        <v>1093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Y1117*Source!I593</f>
        <v>0.02</v>
      </c>
      <c r="CY1117">
        <f>AB1117</f>
        <v>734.65</v>
      </c>
      <c r="CZ1117">
        <f>AF1117</f>
        <v>111.99</v>
      </c>
      <c r="DA1117">
        <f>AJ1117</f>
        <v>6.56</v>
      </c>
      <c r="DB1117">
        <f t="shared" si="186"/>
        <v>8.9600000000000009</v>
      </c>
      <c r="DC1117">
        <f t="shared" si="187"/>
        <v>1.08</v>
      </c>
    </row>
    <row r="1118" spans="1:107" x14ac:dyDescent="0.2">
      <c r="A1118">
        <f>ROW(Source!A593)</f>
        <v>593</v>
      </c>
      <c r="B1118">
        <v>16697019</v>
      </c>
      <c r="C1118">
        <v>16698719</v>
      </c>
      <c r="D1118">
        <v>15249073</v>
      </c>
      <c r="E1118">
        <v>1</v>
      </c>
      <c r="F1118">
        <v>1</v>
      </c>
      <c r="G1118">
        <v>1</v>
      </c>
      <c r="H1118">
        <v>2</v>
      </c>
      <c r="I1118" t="s">
        <v>1033</v>
      </c>
      <c r="J1118" t="s">
        <v>1034</v>
      </c>
      <c r="K1118" t="s">
        <v>1035</v>
      </c>
      <c r="L1118">
        <v>1368</v>
      </c>
      <c r="N1118">
        <v>1011</v>
      </c>
      <c r="O1118" t="s">
        <v>1014</v>
      </c>
      <c r="P1118" t="s">
        <v>1014</v>
      </c>
      <c r="Q1118">
        <v>1</v>
      </c>
      <c r="W1118">
        <v>0</v>
      </c>
      <c r="X1118">
        <v>1372534845</v>
      </c>
      <c r="Y1118">
        <v>0.08</v>
      </c>
      <c r="AA1118">
        <v>0</v>
      </c>
      <c r="AB1118">
        <v>431.06</v>
      </c>
      <c r="AC1118">
        <v>11.6</v>
      </c>
      <c r="AD1118">
        <v>0</v>
      </c>
      <c r="AE1118">
        <v>0</v>
      </c>
      <c r="AF1118">
        <v>65.709999999999994</v>
      </c>
      <c r="AG1118">
        <v>11.6</v>
      </c>
      <c r="AH1118">
        <v>0</v>
      </c>
      <c r="AI1118">
        <v>1</v>
      </c>
      <c r="AJ1118">
        <v>6.56</v>
      </c>
      <c r="AK1118">
        <v>1</v>
      </c>
      <c r="AL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 t="s">
        <v>6</v>
      </c>
      <c r="AT1118">
        <v>0.08</v>
      </c>
      <c r="AU1118" t="s">
        <v>6</v>
      </c>
      <c r="AV1118">
        <v>0</v>
      </c>
      <c r="AW1118">
        <v>2</v>
      </c>
      <c r="AX1118">
        <v>16698736</v>
      </c>
      <c r="AY1118">
        <v>1</v>
      </c>
      <c r="AZ1118">
        <v>0</v>
      </c>
      <c r="BA1118">
        <v>1094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Y1118*Source!I593</f>
        <v>0.02</v>
      </c>
      <c r="CY1118">
        <f>AB1118</f>
        <v>431.06</v>
      </c>
      <c r="CZ1118">
        <f>AF1118</f>
        <v>65.709999999999994</v>
      </c>
      <c r="DA1118">
        <f>AJ1118</f>
        <v>6.56</v>
      </c>
      <c r="DB1118">
        <f t="shared" si="186"/>
        <v>5.26</v>
      </c>
      <c r="DC1118">
        <f t="shared" si="187"/>
        <v>0.93</v>
      </c>
    </row>
    <row r="1119" spans="1:107" x14ac:dyDescent="0.2">
      <c r="A1119">
        <f>ROW(Source!A593)</f>
        <v>593</v>
      </c>
      <c r="B1119">
        <v>16697019</v>
      </c>
      <c r="C1119">
        <v>16698719</v>
      </c>
      <c r="D1119">
        <v>15249377</v>
      </c>
      <c r="E1119">
        <v>1</v>
      </c>
      <c r="F1119">
        <v>1</v>
      </c>
      <c r="G1119">
        <v>1</v>
      </c>
      <c r="H1119">
        <v>2</v>
      </c>
      <c r="I1119" t="s">
        <v>1036</v>
      </c>
      <c r="J1119" t="s">
        <v>1037</v>
      </c>
      <c r="K1119" t="s">
        <v>1038</v>
      </c>
      <c r="L1119">
        <v>1368</v>
      </c>
      <c r="N1119">
        <v>1011</v>
      </c>
      <c r="O1119" t="s">
        <v>1014</v>
      </c>
      <c r="P1119" t="s">
        <v>1014</v>
      </c>
      <c r="Q1119">
        <v>1</v>
      </c>
      <c r="W1119">
        <v>0</v>
      </c>
      <c r="X1119">
        <v>-353815937</v>
      </c>
      <c r="Y1119">
        <v>2.97</v>
      </c>
      <c r="AA1119">
        <v>0</v>
      </c>
      <c r="AB1119">
        <v>53.14</v>
      </c>
      <c r="AC1119">
        <v>0</v>
      </c>
      <c r="AD1119">
        <v>0</v>
      </c>
      <c r="AE1119">
        <v>0</v>
      </c>
      <c r="AF1119">
        <v>8.1</v>
      </c>
      <c r="AG1119">
        <v>0</v>
      </c>
      <c r="AH1119">
        <v>0</v>
      </c>
      <c r="AI1119">
        <v>1</v>
      </c>
      <c r="AJ1119">
        <v>6.56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6</v>
      </c>
      <c r="AT1119">
        <v>2.97</v>
      </c>
      <c r="AU1119" t="s">
        <v>6</v>
      </c>
      <c r="AV1119">
        <v>0</v>
      </c>
      <c r="AW1119">
        <v>2</v>
      </c>
      <c r="AX1119">
        <v>16698737</v>
      </c>
      <c r="AY1119">
        <v>1</v>
      </c>
      <c r="AZ1119">
        <v>0</v>
      </c>
      <c r="BA1119">
        <v>1095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Y1119*Source!I593</f>
        <v>0.74250000000000005</v>
      </c>
      <c r="CY1119">
        <f>AB1119</f>
        <v>53.14</v>
      </c>
      <c r="CZ1119">
        <f>AF1119</f>
        <v>8.1</v>
      </c>
      <c r="DA1119">
        <f>AJ1119</f>
        <v>6.56</v>
      </c>
      <c r="DB1119">
        <f t="shared" si="186"/>
        <v>24.06</v>
      </c>
      <c r="DC1119">
        <f t="shared" si="187"/>
        <v>0</v>
      </c>
    </row>
    <row r="1120" spans="1:107" x14ac:dyDescent="0.2">
      <c r="A1120">
        <f>ROW(Source!A593)</f>
        <v>593</v>
      </c>
      <c r="B1120">
        <v>16697019</v>
      </c>
      <c r="C1120">
        <v>16698719</v>
      </c>
      <c r="D1120">
        <v>15168752</v>
      </c>
      <c r="E1120">
        <v>1</v>
      </c>
      <c r="F1120">
        <v>1</v>
      </c>
      <c r="G1120">
        <v>1</v>
      </c>
      <c r="H1120">
        <v>3</v>
      </c>
      <c r="I1120" t="s">
        <v>1311</v>
      </c>
      <c r="J1120" t="s">
        <v>1312</v>
      </c>
      <c r="K1120" t="s">
        <v>1313</v>
      </c>
      <c r="L1120">
        <v>1346</v>
      </c>
      <c r="N1120">
        <v>1009</v>
      </c>
      <c r="O1120" t="s">
        <v>279</v>
      </c>
      <c r="P1120" t="s">
        <v>279</v>
      </c>
      <c r="Q1120">
        <v>1</v>
      </c>
      <c r="W1120">
        <v>0</v>
      </c>
      <c r="X1120">
        <v>586013393</v>
      </c>
      <c r="Y1120">
        <v>2.4E-2</v>
      </c>
      <c r="AA1120">
        <v>69.34</v>
      </c>
      <c r="AB1120">
        <v>0</v>
      </c>
      <c r="AC1120">
        <v>0</v>
      </c>
      <c r="AD1120">
        <v>0</v>
      </c>
      <c r="AE1120">
        <v>10.57</v>
      </c>
      <c r="AF1120">
        <v>0</v>
      </c>
      <c r="AG1120">
        <v>0</v>
      </c>
      <c r="AH1120">
        <v>0</v>
      </c>
      <c r="AI1120">
        <v>6.56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6</v>
      </c>
      <c r="AT1120">
        <v>2.4E-2</v>
      </c>
      <c r="AU1120" t="s">
        <v>6</v>
      </c>
      <c r="AV1120">
        <v>0</v>
      </c>
      <c r="AW1120">
        <v>2</v>
      </c>
      <c r="AX1120">
        <v>16698738</v>
      </c>
      <c r="AY1120">
        <v>1</v>
      </c>
      <c r="AZ1120">
        <v>0</v>
      </c>
      <c r="BA1120">
        <v>1096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Y1120*Source!I593</f>
        <v>6.0000000000000001E-3</v>
      </c>
      <c r="CY1120">
        <f t="shared" ref="CY1120:CY1126" si="197">AA1120</f>
        <v>69.34</v>
      </c>
      <c r="CZ1120">
        <f t="shared" ref="CZ1120:CZ1126" si="198">AE1120</f>
        <v>10.57</v>
      </c>
      <c r="DA1120">
        <f t="shared" ref="DA1120:DA1126" si="199">AI1120</f>
        <v>6.56</v>
      </c>
      <c r="DB1120">
        <f t="shared" si="186"/>
        <v>0.25</v>
      </c>
      <c r="DC1120">
        <f t="shared" si="187"/>
        <v>0</v>
      </c>
    </row>
    <row r="1121" spans="1:107" x14ac:dyDescent="0.2">
      <c r="A1121">
        <f>ROW(Source!A593)</f>
        <v>593</v>
      </c>
      <c r="B1121">
        <v>16697019</v>
      </c>
      <c r="C1121">
        <v>16698719</v>
      </c>
      <c r="D1121">
        <v>15169942</v>
      </c>
      <c r="E1121">
        <v>1</v>
      </c>
      <c r="F1121">
        <v>1</v>
      </c>
      <c r="G1121">
        <v>1</v>
      </c>
      <c r="H1121">
        <v>3</v>
      </c>
      <c r="I1121" t="s">
        <v>1314</v>
      </c>
      <c r="J1121" t="s">
        <v>1315</v>
      </c>
      <c r="K1121" t="s">
        <v>1316</v>
      </c>
      <c r="L1121">
        <v>1346</v>
      </c>
      <c r="N1121">
        <v>1009</v>
      </c>
      <c r="O1121" t="s">
        <v>279</v>
      </c>
      <c r="P1121" t="s">
        <v>279</v>
      </c>
      <c r="Q1121">
        <v>1</v>
      </c>
      <c r="W1121">
        <v>0</v>
      </c>
      <c r="X1121">
        <v>103900845</v>
      </c>
      <c r="Y1121">
        <v>2.73</v>
      </c>
      <c r="AA1121">
        <v>59.3</v>
      </c>
      <c r="AB1121">
        <v>0</v>
      </c>
      <c r="AC1121">
        <v>0</v>
      </c>
      <c r="AD1121">
        <v>0</v>
      </c>
      <c r="AE1121">
        <v>9.0399999999999991</v>
      </c>
      <c r="AF1121">
        <v>0</v>
      </c>
      <c r="AG1121">
        <v>0</v>
      </c>
      <c r="AH1121">
        <v>0</v>
      </c>
      <c r="AI1121">
        <v>6.56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6</v>
      </c>
      <c r="AT1121">
        <v>2.73</v>
      </c>
      <c r="AU1121" t="s">
        <v>6</v>
      </c>
      <c r="AV1121">
        <v>0</v>
      </c>
      <c r="AW1121">
        <v>2</v>
      </c>
      <c r="AX1121">
        <v>16698739</v>
      </c>
      <c r="AY1121">
        <v>1</v>
      </c>
      <c r="AZ1121">
        <v>0</v>
      </c>
      <c r="BA1121">
        <v>1097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Y1121*Source!I593</f>
        <v>0.6825</v>
      </c>
      <c r="CY1121">
        <f t="shared" si="197"/>
        <v>59.3</v>
      </c>
      <c r="CZ1121">
        <f t="shared" si="198"/>
        <v>9.0399999999999991</v>
      </c>
      <c r="DA1121">
        <f t="shared" si="199"/>
        <v>6.56</v>
      </c>
      <c r="DB1121">
        <f t="shared" si="186"/>
        <v>24.68</v>
      </c>
      <c r="DC1121">
        <f t="shared" si="187"/>
        <v>0</v>
      </c>
    </row>
    <row r="1122" spans="1:107" x14ac:dyDescent="0.2">
      <c r="A1122">
        <f>ROW(Source!A593)</f>
        <v>593</v>
      </c>
      <c r="B1122">
        <v>16697019</v>
      </c>
      <c r="C1122">
        <v>16698719</v>
      </c>
      <c r="D1122">
        <v>15191488</v>
      </c>
      <c r="E1122">
        <v>1</v>
      </c>
      <c r="F1122">
        <v>1</v>
      </c>
      <c r="G1122">
        <v>1</v>
      </c>
      <c r="H1122">
        <v>3</v>
      </c>
      <c r="I1122" t="s">
        <v>1317</v>
      </c>
      <c r="J1122" t="s">
        <v>1318</v>
      </c>
      <c r="K1122" t="s">
        <v>1319</v>
      </c>
      <c r="L1122">
        <v>1348</v>
      </c>
      <c r="N1122">
        <v>1009</v>
      </c>
      <c r="O1122" t="s">
        <v>26</v>
      </c>
      <c r="P1122" t="s">
        <v>26</v>
      </c>
      <c r="Q1122">
        <v>1000</v>
      </c>
      <c r="W1122">
        <v>0</v>
      </c>
      <c r="X1122">
        <v>-1598896989</v>
      </c>
      <c r="Y1122">
        <v>1.4E-2</v>
      </c>
      <c r="AA1122">
        <v>32800</v>
      </c>
      <c r="AB1122">
        <v>0</v>
      </c>
      <c r="AC1122">
        <v>0</v>
      </c>
      <c r="AD1122">
        <v>0</v>
      </c>
      <c r="AE1122">
        <v>5000</v>
      </c>
      <c r="AF1122">
        <v>0</v>
      </c>
      <c r="AG1122">
        <v>0</v>
      </c>
      <c r="AH1122">
        <v>0</v>
      </c>
      <c r="AI1122">
        <v>6.56</v>
      </c>
      <c r="AJ1122">
        <v>1</v>
      </c>
      <c r="AK1122">
        <v>1</v>
      </c>
      <c r="AL1122">
        <v>1</v>
      </c>
      <c r="AN1122">
        <v>0</v>
      </c>
      <c r="AO1122">
        <v>1</v>
      </c>
      <c r="AP1122">
        <v>0</v>
      </c>
      <c r="AQ1122">
        <v>0</v>
      </c>
      <c r="AR1122">
        <v>0</v>
      </c>
      <c r="AS1122" t="s">
        <v>6</v>
      </c>
      <c r="AT1122">
        <v>1.4E-2</v>
      </c>
      <c r="AU1122" t="s">
        <v>6</v>
      </c>
      <c r="AV1122">
        <v>0</v>
      </c>
      <c r="AW1122">
        <v>2</v>
      </c>
      <c r="AX1122">
        <v>16698740</v>
      </c>
      <c r="AY1122">
        <v>1</v>
      </c>
      <c r="AZ1122">
        <v>0</v>
      </c>
      <c r="BA1122">
        <v>1098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Y1122*Source!I593</f>
        <v>3.5000000000000001E-3</v>
      </c>
      <c r="CY1122">
        <f t="shared" si="197"/>
        <v>32800</v>
      </c>
      <c r="CZ1122">
        <f t="shared" si="198"/>
        <v>5000</v>
      </c>
      <c r="DA1122">
        <f t="shared" si="199"/>
        <v>6.56</v>
      </c>
      <c r="DB1122">
        <f t="shared" si="186"/>
        <v>70</v>
      </c>
      <c r="DC1122">
        <f t="shared" si="187"/>
        <v>0</v>
      </c>
    </row>
    <row r="1123" spans="1:107" x14ac:dyDescent="0.2">
      <c r="A1123">
        <f>ROW(Source!A593)</f>
        <v>593</v>
      </c>
      <c r="B1123">
        <v>16697019</v>
      </c>
      <c r="C1123">
        <v>16698719</v>
      </c>
      <c r="D1123">
        <v>15203871</v>
      </c>
      <c r="E1123">
        <v>1</v>
      </c>
      <c r="F1123">
        <v>1</v>
      </c>
      <c r="G1123">
        <v>1</v>
      </c>
      <c r="H1123">
        <v>3</v>
      </c>
      <c r="I1123" t="s">
        <v>1320</v>
      </c>
      <c r="J1123" t="s">
        <v>1321</v>
      </c>
      <c r="K1123" t="s">
        <v>1322</v>
      </c>
      <c r="L1123">
        <v>1348</v>
      </c>
      <c r="N1123">
        <v>1009</v>
      </c>
      <c r="O1123" t="s">
        <v>26</v>
      </c>
      <c r="P1123" t="s">
        <v>26</v>
      </c>
      <c r="Q1123">
        <v>1000</v>
      </c>
      <c r="W1123">
        <v>0</v>
      </c>
      <c r="X1123">
        <v>-108263514</v>
      </c>
      <c r="Y1123">
        <v>2.7000000000000001E-3</v>
      </c>
      <c r="AA1123">
        <v>51344.46</v>
      </c>
      <c r="AB1123">
        <v>0</v>
      </c>
      <c r="AC1123">
        <v>0</v>
      </c>
      <c r="AD1123">
        <v>0</v>
      </c>
      <c r="AE1123">
        <v>7826.9</v>
      </c>
      <c r="AF1123">
        <v>0</v>
      </c>
      <c r="AG1123">
        <v>0</v>
      </c>
      <c r="AH1123">
        <v>0</v>
      </c>
      <c r="AI1123">
        <v>6.56</v>
      </c>
      <c r="AJ1123">
        <v>1</v>
      </c>
      <c r="AK1123">
        <v>1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6</v>
      </c>
      <c r="AT1123">
        <v>2.7000000000000001E-3</v>
      </c>
      <c r="AU1123" t="s">
        <v>6</v>
      </c>
      <c r="AV1123">
        <v>0</v>
      </c>
      <c r="AW1123">
        <v>2</v>
      </c>
      <c r="AX1123">
        <v>16698741</v>
      </c>
      <c r="AY1123">
        <v>1</v>
      </c>
      <c r="AZ1123">
        <v>0</v>
      </c>
      <c r="BA1123">
        <v>1099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Y1123*Source!I593</f>
        <v>6.7500000000000004E-4</v>
      </c>
      <c r="CY1123">
        <f t="shared" si="197"/>
        <v>51344.46</v>
      </c>
      <c r="CZ1123">
        <f t="shared" si="198"/>
        <v>7826.9</v>
      </c>
      <c r="DA1123">
        <f t="shared" si="199"/>
        <v>6.56</v>
      </c>
      <c r="DB1123">
        <f t="shared" si="186"/>
        <v>21.13</v>
      </c>
      <c r="DC1123">
        <f t="shared" si="187"/>
        <v>0</v>
      </c>
    </row>
    <row r="1124" spans="1:107" x14ac:dyDescent="0.2">
      <c r="A1124">
        <f>ROW(Source!A593)</f>
        <v>593</v>
      </c>
      <c r="B1124">
        <v>16697019</v>
      </c>
      <c r="C1124">
        <v>16698719</v>
      </c>
      <c r="D1124">
        <v>15220798</v>
      </c>
      <c r="E1124">
        <v>1</v>
      </c>
      <c r="F1124">
        <v>1</v>
      </c>
      <c r="G1124">
        <v>1</v>
      </c>
      <c r="H1124">
        <v>3</v>
      </c>
      <c r="I1124" t="s">
        <v>854</v>
      </c>
      <c r="J1124" t="s">
        <v>856</v>
      </c>
      <c r="K1124" t="s">
        <v>855</v>
      </c>
      <c r="L1124">
        <v>1355</v>
      </c>
      <c r="N1124">
        <v>1010</v>
      </c>
      <c r="O1124" t="s">
        <v>593</v>
      </c>
      <c r="P1124" t="s">
        <v>593</v>
      </c>
      <c r="Q1124">
        <v>100</v>
      </c>
      <c r="W1124">
        <v>0</v>
      </c>
      <c r="X1124">
        <v>-2008503360</v>
      </c>
      <c r="Y1124">
        <v>0.76</v>
      </c>
      <c r="AA1124">
        <v>3143.95</v>
      </c>
      <c r="AB1124">
        <v>0</v>
      </c>
      <c r="AC1124">
        <v>0</v>
      </c>
      <c r="AD1124">
        <v>0</v>
      </c>
      <c r="AE1124">
        <v>479.26</v>
      </c>
      <c r="AF1124">
        <v>0</v>
      </c>
      <c r="AG1124">
        <v>0</v>
      </c>
      <c r="AH1124">
        <v>0</v>
      </c>
      <c r="AI1124">
        <v>6.56</v>
      </c>
      <c r="AJ1124">
        <v>1</v>
      </c>
      <c r="AK1124">
        <v>1</v>
      </c>
      <c r="AL1124">
        <v>1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 t="s">
        <v>6</v>
      </c>
      <c r="AT1124">
        <v>0.76</v>
      </c>
      <c r="AU1124" t="s">
        <v>6</v>
      </c>
      <c r="AV1124">
        <v>0</v>
      </c>
      <c r="AW1124">
        <v>1</v>
      </c>
      <c r="AX1124">
        <v>-1</v>
      </c>
      <c r="AY1124">
        <v>0</v>
      </c>
      <c r="AZ1124">
        <v>0</v>
      </c>
      <c r="BA1124" t="s">
        <v>6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Y1124*Source!I593</f>
        <v>0.19</v>
      </c>
      <c r="CY1124">
        <f t="shared" si="197"/>
        <v>3143.95</v>
      </c>
      <c r="CZ1124">
        <f t="shared" si="198"/>
        <v>479.26</v>
      </c>
      <c r="DA1124">
        <f t="shared" si="199"/>
        <v>6.56</v>
      </c>
      <c r="DB1124">
        <f t="shared" si="186"/>
        <v>364.24</v>
      </c>
      <c r="DC1124">
        <f t="shared" si="187"/>
        <v>0</v>
      </c>
    </row>
    <row r="1125" spans="1:107" x14ac:dyDescent="0.2">
      <c r="A1125">
        <f>ROW(Source!A593)</f>
        <v>593</v>
      </c>
      <c r="B1125">
        <v>16697019</v>
      </c>
      <c r="C1125">
        <v>16698719</v>
      </c>
      <c r="D1125">
        <v>15220808</v>
      </c>
      <c r="E1125">
        <v>1</v>
      </c>
      <c r="F1125">
        <v>1</v>
      </c>
      <c r="G1125">
        <v>1</v>
      </c>
      <c r="H1125">
        <v>3</v>
      </c>
      <c r="I1125" t="s">
        <v>858</v>
      </c>
      <c r="J1125" t="s">
        <v>860</v>
      </c>
      <c r="K1125" t="s">
        <v>859</v>
      </c>
      <c r="L1125">
        <v>1355</v>
      </c>
      <c r="N1125">
        <v>1010</v>
      </c>
      <c r="O1125" t="s">
        <v>593</v>
      </c>
      <c r="P1125" t="s">
        <v>593</v>
      </c>
      <c r="Q1125">
        <v>100</v>
      </c>
      <c r="W1125">
        <v>0</v>
      </c>
      <c r="X1125">
        <v>217635900</v>
      </c>
      <c r="Y1125">
        <v>0.24</v>
      </c>
      <c r="AA1125">
        <v>142378.23999999999</v>
      </c>
      <c r="AB1125">
        <v>0</v>
      </c>
      <c r="AC1125">
        <v>0</v>
      </c>
      <c r="AD1125">
        <v>0</v>
      </c>
      <c r="AE1125">
        <v>21704</v>
      </c>
      <c r="AF1125">
        <v>0</v>
      </c>
      <c r="AG1125">
        <v>0</v>
      </c>
      <c r="AH1125">
        <v>0</v>
      </c>
      <c r="AI1125">
        <v>6.56</v>
      </c>
      <c r="AJ1125">
        <v>1</v>
      </c>
      <c r="AK1125">
        <v>1</v>
      </c>
      <c r="AL1125">
        <v>1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 t="s">
        <v>6</v>
      </c>
      <c r="AT1125">
        <v>0.24</v>
      </c>
      <c r="AU1125" t="s">
        <v>6</v>
      </c>
      <c r="AV1125">
        <v>0</v>
      </c>
      <c r="AW1125">
        <v>1</v>
      </c>
      <c r="AX1125">
        <v>-1</v>
      </c>
      <c r="AY1125">
        <v>0</v>
      </c>
      <c r="AZ1125">
        <v>0</v>
      </c>
      <c r="BA1125" t="s">
        <v>6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Y1125*Source!I593</f>
        <v>0.06</v>
      </c>
      <c r="CY1125">
        <f t="shared" si="197"/>
        <v>142378.23999999999</v>
      </c>
      <c r="CZ1125">
        <f t="shared" si="198"/>
        <v>21704</v>
      </c>
      <c r="DA1125">
        <f t="shared" si="199"/>
        <v>6.56</v>
      </c>
      <c r="DB1125">
        <f t="shared" si="186"/>
        <v>5208.96</v>
      </c>
      <c r="DC1125">
        <f t="shared" si="187"/>
        <v>0</v>
      </c>
    </row>
    <row r="1126" spans="1:107" x14ac:dyDescent="0.2">
      <c r="A1126">
        <f>ROW(Source!A593)</f>
        <v>593</v>
      </c>
      <c r="B1126">
        <v>16697019</v>
      </c>
      <c r="C1126">
        <v>16698719</v>
      </c>
      <c r="D1126">
        <v>15164559</v>
      </c>
      <c r="E1126">
        <v>17</v>
      </c>
      <c r="F1126">
        <v>1</v>
      </c>
      <c r="G1126">
        <v>1</v>
      </c>
      <c r="H1126">
        <v>3</v>
      </c>
      <c r="I1126" t="s">
        <v>1074</v>
      </c>
      <c r="J1126" t="s">
        <v>6</v>
      </c>
      <c r="K1126" t="s">
        <v>1075</v>
      </c>
      <c r="L1126">
        <v>1374</v>
      </c>
      <c r="N1126">
        <v>1013</v>
      </c>
      <c r="O1126" t="s">
        <v>1076</v>
      </c>
      <c r="P1126" t="s">
        <v>1076</v>
      </c>
      <c r="Q1126">
        <v>1</v>
      </c>
      <c r="W1126">
        <v>0</v>
      </c>
      <c r="X1126">
        <v>-1731369543</v>
      </c>
      <c r="Y1126">
        <v>12.08</v>
      </c>
      <c r="AA1126">
        <v>1</v>
      </c>
      <c r="AB1126">
        <v>0</v>
      </c>
      <c r="AC1126">
        <v>0</v>
      </c>
      <c r="AD1126">
        <v>0</v>
      </c>
      <c r="AE1126">
        <v>1</v>
      </c>
      <c r="AF1126">
        <v>0</v>
      </c>
      <c r="AG1126">
        <v>0</v>
      </c>
      <c r="AH1126">
        <v>0</v>
      </c>
      <c r="AI1126">
        <v>1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6</v>
      </c>
      <c r="AT1126">
        <v>12.08</v>
      </c>
      <c r="AU1126" t="s">
        <v>6</v>
      </c>
      <c r="AV1126">
        <v>0</v>
      </c>
      <c r="AW1126">
        <v>2</v>
      </c>
      <c r="AX1126">
        <v>16698742</v>
      </c>
      <c r="AY1126">
        <v>1</v>
      </c>
      <c r="AZ1126">
        <v>0</v>
      </c>
      <c r="BA1126">
        <v>1100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Y1126*Source!I593</f>
        <v>3.02</v>
      </c>
      <c r="CY1126">
        <f t="shared" si="197"/>
        <v>1</v>
      </c>
      <c r="CZ1126">
        <f t="shared" si="198"/>
        <v>1</v>
      </c>
      <c r="DA1126">
        <f t="shared" si="199"/>
        <v>1</v>
      </c>
      <c r="DB1126">
        <f t="shared" si="186"/>
        <v>12.08</v>
      </c>
      <c r="DC1126">
        <f t="shared" si="187"/>
        <v>0</v>
      </c>
    </row>
    <row r="1127" spans="1:107" x14ac:dyDescent="0.2">
      <c r="A1127">
        <f>ROW(Source!A598)</f>
        <v>598</v>
      </c>
      <c r="B1127">
        <v>16697018</v>
      </c>
      <c r="C1127">
        <v>16698745</v>
      </c>
      <c r="D1127">
        <v>15446300</v>
      </c>
      <c r="E1127">
        <v>1</v>
      </c>
      <c r="F1127">
        <v>1</v>
      </c>
      <c r="G1127">
        <v>1</v>
      </c>
      <c r="H1127">
        <v>1</v>
      </c>
      <c r="I1127" t="s">
        <v>1031</v>
      </c>
      <c r="J1127" t="s">
        <v>6</v>
      </c>
      <c r="K1127" t="s">
        <v>1032</v>
      </c>
      <c r="L1127">
        <v>1191</v>
      </c>
      <c r="N1127">
        <v>1013</v>
      </c>
      <c r="O1127" t="s">
        <v>1010</v>
      </c>
      <c r="P1127" t="s">
        <v>1010</v>
      </c>
      <c r="Q1127">
        <v>1</v>
      </c>
      <c r="W1127">
        <v>0</v>
      </c>
      <c r="X1127">
        <v>912892513</v>
      </c>
      <c r="Y1127">
        <v>34.56</v>
      </c>
      <c r="AA1127">
        <v>0</v>
      </c>
      <c r="AB1127">
        <v>0</v>
      </c>
      <c r="AC1127">
        <v>0</v>
      </c>
      <c r="AD1127">
        <v>9.92</v>
      </c>
      <c r="AE1127">
        <v>0</v>
      </c>
      <c r="AF1127">
        <v>0</v>
      </c>
      <c r="AG1127">
        <v>0</v>
      </c>
      <c r="AH1127">
        <v>9.92</v>
      </c>
      <c r="AI1127">
        <v>1</v>
      </c>
      <c r="AJ1127">
        <v>1</v>
      </c>
      <c r="AK1127">
        <v>1</v>
      </c>
      <c r="AL1127">
        <v>1</v>
      </c>
      <c r="AN1127">
        <v>0</v>
      </c>
      <c r="AO1127">
        <v>1</v>
      </c>
      <c r="AP1127">
        <v>0</v>
      </c>
      <c r="AQ1127">
        <v>0</v>
      </c>
      <c r="AR1127">
        <v>0</v>
      </c>
      <c r="AS1127" t="s">
        <v>6</v>
      </c>
      <c r="AT1127">
        <v>34.56</v>
      </c>
      <c r="AU1127" t="s">
        <v>6</v>
      </c>
      <c r="AV1127">
        <v>1</v>
      </c>
      <c r="AW1127">
        <v>2</v>
      </c>
      <c r="AX1127">
        <v>16698756</v>
      </c>
      <c r="AY1127">
        <v>1</v>
      </c>
      <c r="AZ1127">
        <v>0</v>
      </c>
      <c r="BA1127">
        <v>1101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Y1127*Source!I598</f>
        <v>3.8016000000000001</v>
      </c>
      <c r="CY1127">
        <f>AD1127</f>
        <v>9.92</v>
      </c>
      <c r="CZ1127">
        <f>AH1127</f>
        <v>9.92</v>
      </c>
      <c r="DA1127">
        <f>AL1127</f>
        <v>1</v>
      </c>
      <c r="DB1127">
        <f t="shared" si="186"/>
        <v>342.84</v>
      </c>
      <c r="DC1127">
        <f t="shared" si="187"/>
        <v>0</v>
      </c>
    </row>
    <row r="1128" spans="1:107" x14ac:dyDescent="0.2">
      <c r="A1128">
        <f>ROW(Source!A598)</f>
        <v>598</v>
      </c>
      <c r="B1128">
        <v>16697018</v>
      </c>
      <c r="C1128">
        <v>16698745</v>
      </c>
      <c r="D1128">
        <v>15430395</v>
      </c>
      <c r="E1128">
        <v>1</v>
      </c>
      <c r="F1128">
        <v>1</v>
      </c>
      <c r="G1128">
        <v>1</v>
      </c>
      <c r="H1128">
        <v>1</v>
      </c>
      <c r="I1128" t="s">
        <v>1020</v>
      </c>
      <c r="J1128" t="s">
        <v>6</v>
      </c>
      <c r="K1128" t="s">
        <v>1021</v>
      </c>
      <c r="L1128">
        <v>1191</v>
      </c>
      <c r="N1128">
        <v>1013</v>
      </c>
      <c r="O1128" t="s">
        <v>1010</v>
      </c>
      <c r="P1128" t="s">
        <v>1010</v>
      </c>
      <c r="Q1128">
        <v>1</v>
      </c>
      <c r="W1128">
        <v>0</v>
      </c>
      <c r="X1128">
        <v>-1417349443</v>
      </c>
      <c r="Y1128">
        <v>0.05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6</v>
      </c>
      <c r="AT1128">
        <v>0.05</v>
      </c>
      <c r="AU1128" t="s">
        <v>6</v>
      </c>
      <c r="AV1128">
        <v>2</v>
      </c>
      <c r="AW1128">
        <v>2</v>
      </c>
      <c r="AX1128">
        <v>16698757</v>
      </c>
      <c r="AY1128">
        <v>1</v>
      </c>
      <c r="AZ1128">
        <v>0</v>
      </c>
      <c r="BA1128">
        <v>1102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Y1128*Source!I598</f>
        <v>5.5000000000000005E-3</v>
      </c>
      <c r="CY1128">
        <f>AD1128</f>
        <v>0</v>
      </c>
      <c r="CZ1128">
        <f>AH1128</f>
        <v>0</v>
      </c>
      <c r="DA1128">
        <f>AL1128</f>
        <v>1</v>
      </c>
      <c r="DB1128">
        <f t="shared" si="186"/>
        <v>0</v>
      </c>
      <c r="DC1128">
        <f t="shared" si="187"/>
        <v>0</v>
      </c>
    </row>
    <row r="1129" spans="1:107" x14ac:dyDescent="0.2">
      <c r="A1129">
        <f>ROW(Source!A598)</f>
        <v>598</v>
      </c>
      <c r="B1129">
        <v>16697018</v>
      </c>
      <c r="C1129">
        <v>16698745</v>
      </c>
      <c r="D1129">
        <v>15247680</v>
      </c>
      <c r="E1129">
        <v>1</v>
      </c>
      <c r="F1129">
        <v>1</v>
      </c>
      <c r="G1129">
        <v>1</v>
      </c>
      <c r="H1129">
        <v>2</v>
      </c>
      <c r="I1129" t="s">
        <v>1050</v>
      </c>
      <c r="J1129" t="s">
        <v>1051</v>
      </c>
      <c r="K1129" t="s">
        <v>1052</v>
      </c>
      <c r="L1129">
        <v>1368</v>
      </c>
      <c r="N1129">
        <v>1011</v>
      </c>
      <c r="O1129" t="s">
        <v>1014</v>
      </c>
      <c r="P1129" t="s">
        <v>1014</v>
      </c>
      <c r="Q1129">
        <v>1</v>
      </c>
      <c r="W1129">
        <v>0</v>
      </c>
      <c r="X1129">
        <v>-1718674368</v>
      </c>
      <c r="Y1129">
        <v>0.03</v>
      </c>
      <c r="AA1129">
        <v>0</v>
      </c>
      <c r="AB1129">
        <v>111.99</v>
      </c>
      <c r="AC1129">
        <v>13.5</v>
      </c>
      <c r="AD1129">
        <v>0</v>
      </c>
      <c r="AE1129">
        <v>0</v>
      </c>
      <c r="AF1129">
        <v>111.99</v>
      </c>
      <c r="AG1129">
        <v>13.5</v>
      </c>
      <c r="AH1129">
        <v>0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0</v>
      </c>
      <c r="AQ1129">
        <v>0</v>
      </c>
      <c r="AR1129">
        <v>0</v>
      </c>
      <c r="AS1129" t="s">
        <v>6</v>
      </c>
      <c r="AT1129">
        <v>0.03</v>
      </c>
      <c r="AU1129" t="s">
        <v>6</v>
      </c>
      <c r="AV1129">
        <v>0</v>
      </c>
      <c r="AW1129">
        <v>2</v>
      </c>
      <c r="AX1129">
        <v>16698758</v>
      </c>
      <c r="AY1129">
        <v>1</v>
      </c>
      <c r="AZ1129">
        <v>0</v>
      </c>
      <c r="BA1129">
        <v>1103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Y1129*Source!I598</f>
        <v>3.3E-3</v>
      </c>
      <c r="CY1129">
        <f>AB1129</f>
        <v>111.99</v>
      </c>
      <c r="CZ1129">
        <f>AF1129</f>
        <v>111.99</v>
      </c>
      <c r="DA1129">
        <f>AJ1129</f>
        <v>1</v>
      </c>
      <c r="DB1129">
        <f t="shared" si="186"/>
        <v>3.36</v>
      </c>
      <c r="DC1129">
        <f t="shared" si="187"/>
        <v>0.41</v>
      </c>
    </row>
    <row r="1130" spans="1:107" x14ac:dyDescent="0.2">
      <c r="A1130">
        <f>ROW(Source!A598)</f>
        <v>598</v>
      </c>
      <c r="B1130">
        <v>16697018</v>
      </c>
      <c r="C1130">
        <v>16698745</v>
      </c>
      <c r="D1130">
        <v>15249073</v>
      </c>
      <c r="E1130">
        <v>1</v>
      </c>
      <c r="F1130">
        <v>1</v>
      </c>
      <c r="G1130">
        <v>1</v>
      </c>
      <c r="H1130">
        <v>2</v>
      </c>
      <c r="I1130" t="s">
        <v>1033</v>
      </c>
      <c r="J1130" t="s">
        <v>1034</v>
      </c>
      <c r="K1130" t="s">
        <v>1035</v>
      </c>
      <c r="L1130">
        <v>1368</v>
      </c>
      <c r="N1130">
        <v>1011</v>
      </c>
      <c r="O1130" t="s">
        <v>1014</v>
      </c>
      <c r="P1130" t="s">
        <v>1014</v>
      </c>
      <c r="Q1130">
        <v>1</v>
      </c>
      <c r="W1130">
        <v>0</v>
      </c>
      <c r="X1130">
        <v>1372534845</v>
      </c>
      <c r="Y1130">
        <v>0.02</v>
      </c>
      <c r="AA1130">
        <v>0</v>
      </c>
      <c r="AB1130">
        <v>65.709999999999994</v>
      </c>
      <c r="AC1130">
        <v>11.6</v>
      </c>
      <c r="AD1130">
        <v>0</v>
      </c>
      <c r="AE1130">
        <v>0</v>
      </c>
      <c r="AF1130">
        <v>65.709999999999994</v>
      </c>
      <c r="AG1130">
        <v>11.6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0</v>
      </c>
      <c r="AQ1130">
        <v>0</v>
      </c>
      <c r="AR1130">
        <v>0</v>
      </c>
      <c r="AS1130" t="s">
        <v>6</v>
      </c>
      <c r="AT1130">
        <v>0.02</v>
      </c>
      <c r="AU1130" t="s">
        <v>6</v>
      </c>
      <c r="AV1130">
        <v>0</v>
      </c>
      <c r="AW1130">
        <v>2</v>
      </c>
      <c r="AX1130">
        <v>16698759</v>
      </c>
      <c r="AY1130">
        <v>1</v>
      </c>
      <c r="AZ1130">
        <v>0</v>
      </c>
      <c r="BA1130">
        <v>1104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Y1130*Source!I598</f>
        <v>2.2000000000000001E-3</v>
      </c>
      <c r="CY1130">
        <f>AB1130</f>
        <v>65.709999999999994</v>
      </c>
      <c r="CZ1130">
        <f>AF1130</f>
        <v>65.709999999999994</v>
      </c>
      <c r="DA1130">
        <f>AJ1130</f>
        <v>1</v>
      </c>
      <c r="DB1130">
        <f t="shared" si="186"/>
        <v>1.31</v>
      </c>
      <c r="DC1130">
        <f t="shared" si="187"/>
        <v>0.23</v>
      </c>
    </row>
    <row r="1131" spans="1:107" x14ac:dyDescent="0.2">
      <c r="A1131">
        <f>ROW(Source!A598)</f>
        <v>598</v>
      </c>
      <c r="B1131">
        <v>16697018</v>
      </c>
      <c r="C1131">
        <v>16698745</v>
      </c>
      <c r="D1131">
        <v>15167588</v>
      </c>
      <c r="E1131">
        <v>1</v>
      </c>
      <c r="F1131">
        <v>1</v>
      </c>
      <c r="G1131">
        <v>1</v>
      </c>
      <c r="H1131">
        <v>3</v>
      </c>
      <c r="I1131" t="s">
        <v>1053</v>
      </c>
      <c r="J1131" t="s">
        <v>1054</v>
      </c>
      <c r="K1131" t="s">
        <v>1055</v>
      </c>
      <c r="L1131">
        <v>1346</v>
      </c>
      <c r="N1131">
        <v>1009</v>
      </c>
      <c r="O1131" t="s">
        <v>279</v>
      </c>
      <c r="P1131" t="s">
        <v>279</v>
      </c>
      <c r="Q1131">
        <v>1</v>
      </c>
      <c r="W1131">
        <v>0</v>
      </c>
      <c r="X1131">
        <v>-1088866022</v>
      </c>
      <c r="Y1131">
        <v>0.11</v>
      </c>
      <c r="AA1131">
        <v>30.4</v>
      </c>
      <c r="AB1131">
        <v>0</v>
      </c>
      <c r="AC1131">
        <v>0</v>
      </c>
      <c r="AD1131">
        <v>0</v>
      </c>
      <c r="AE1131">
        <v>30.4</v>
      </c>
      <c r="AF1131">
        <v>0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0</v>
      </c>
      <c r="AQ1131">
        <v>0</v>
      </c>
      <c r="AR1131">
        <v>0</v>
      </c>
      <c r="AS1131" t="s">
        <v>6</v>
      </c>
      <c r="AT1131">
        <v>0.11</v>
      </c>
      <c r="AU1131" t="s">
        <v>6</v>
      </c>
      <c r="AV1131">
        <v>0</v>
      </c>
      <c r="AW1131">
        <v>2</v>
      </c>
      <c r="AX1131">
        <v>16698760</v>
      </c>
      <c r="AY1131">
        <v>1</v>
      </c>
      <c r="AZ1131">
        <v>0</v>
      </c>
      <c r="BA1131">
        <v>1105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Y1131*Source!I598</f>
        <v>1.21E-2</v>
      </c>
      <c r="CY1131">
        <f t="shared" ref="CY1131:CY1136" si="200">AA1131</f>
        <v>30.4</v>
      </c>
      <c r="CZ1131">
        <f t="shared" ref="CZ1131:CZ1136" si="201">AE1131</f>
        <v>30.4</v>
      </c>
      <c r="DA1131">
        <f t="shared" ref="DA1131:DA1136" si="202">AI1131</f>
        <v>1</v>
      </c>
      <c r="DB1131">
        <f t="shared" si="186"/>
        <v>3.34</v>
      </c>
      <c r="DC1131">
        <f t="shared" si="187"/>
        <v>0</v>
      </c>
    </row>
    <row r="1132" spans="1:107" x14ac:dyDescent="0.2">
      <c r="A1132">
        <f>ROW(Source!A598)</f>
        <v>598</v>
      </c>
      <c r="B1132">
        <v>16697018</v>
      </c>
      <c r="C1132">
        <v>16698745</v>
      </c>
      <c r="D1132">
        <v>15170074</v>
      </c>
      <c r="E1132">
        <v>1</v>
      </c>
      <c r="F1132">
        <v>1</v>
      </c>
      <c r="G1132">
        <v>1</v>
      </c>
      <c r="H1132">
        <v>3</v>
      </c>
      <c r="I1132" t="s">
        <v>1056</v>
      </c>
      <c r="J1132" t="s">
        <v>1057</v>
      </c>
      <c r="K1132" t="s">
        <v>1058</v>
      </c>
      <c r="L1132">
        <v>1355</v>
      </c>
      <c r="N1132">
        <v>1010</v>
      </c>
      <c r="O1132" t="s">
        <v>593</v>
      </c>
      <c r="P1132" t="s">
        <v>593</v>
      </c>
      <c r="Q1132">
        <v>100</v>
      </c>
      <c r="W1132">
        <v>0</v>
      </c>
      <c r="X1132">
        <v>1794244060</v>
      </c>
      <c r="Y1132">
        <v>1.02</v>
      </c>
      <c r="AA1132">
        <v>86</v>
      </c>
      <c r="AB1132">
        <v>0</v>
      </c>
      <c r="AC1132">
        <v>0</v>
      </c>
      <c r="AD1132">
        <v>0</v>
      </c>
      <c r="AE1132">
        <v>86</v>
      </c>
      <c r="AF1132">
        <v>0</v>
      </c>
      <c r="AG1132">
        <v>0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0</v>
      </c>
      <c r="AQ1132">
        <v>0</v>
      </c>
      <c r="AR1132">
        <v>0</v>
      </c>
      <c r="AS1132" t="s">
        <v>6</v>
      </c>
      <c r="AT1132">
        <v>1.02</v>
      </c>
      <c r="AU1132" t="s">
        <v>6</v>
      </c>
      <c r="AV1132">
        <v>0</v>
      </c>
      <c r="AW1132">
        <v>2</v>
      </c>
      <c r="AX1132">
        <v>16698761</v>
      </c>
      <c r="AY1132">
        <v>1</v>
      </c>
      <c r="AZ1132">
        <v>0</v>
      </c>
      <c r="BA1132">
        <v>1106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Y1132*Source!I598</f>
        <v>0.11220000000000001</v>
      </c>
      <c r="CY1132">
        <f t="shared" si="200"/>
        <v>86</v>
      </c>
      <c r="CZ1132">
        <f t="shared" si="201"/>
        <v>86</v>
      </c>
      <c r="DA1132">
        <f t="shared" si="202"/>
        <v>1</v>
      </c>
      <c r="DB1132">
        <f t="shared" si="186"/>
        <v>87.72</v>
      </c>
      <c r="DC1132">
        <f t="shared" si="187"/>
        <v>0</v>
      </c>
    </row>
    <row r="1133" spans="1:107" x14ac:dyDescent="0.2">
      <c r="A1133">
        <f>ROW(Source!A598)</f>
        <v>598</v>
      </c>
      <c r="B1133">
        <v>16697018</v>
      </c>
      <c r="C1133">
        <v>16698745</v>
      </c>
      <c r="D1133">
        <v>15170434</v>
      </c>
      <c r="E1133">
        <v>1</v>
      </c>
      <c r="F1133">
        <v>1</v>
      </c>
      <c r="G1133">
        <v>1</v>
      </c>
      <c r="H1133">
        <v>3</v>
      </c>
      <c r="I1133" t="s">
        <v>1323</v>
      </c>
      <c r="J1133" t="s">
        <v>1324</v>
      </c>
      <c r="K1133" t="s">
        <v>1325</v>
      </c>
      <c r="L1133">
        <v>1348</v>
      </c>
      <c r="N1133">
        <v>1009</v>
      </c>
      <c r="O1133" t="s">
        <v>26</v>
      </c>
      <c r="P1133" t="s">
        <v>26</v>
      </c>
      <c r="Q1133">
        <v>1000</v>
      </c>
      <c r="W1133">
        <v>0</v>
      </c>
      <c r="X1133">
        <v>797358079</v>
      </c>
      <c r="Y1133">
        <v>1.6000000000000001E-4</v>
      </c>
      <c r="AA1133">
        <v>29800</v>
      </c>
      <c r="AB1133">
        <v>0</v>
      </c>
      <c r="AC1133">
        <v>0</v>
      </c>
      <c r="AD1133">
        <v>0</v>
      </c>
      <c r="AE1133">
        <v>29800</v>
      </c>
      <c r="AF1133">
        <v>0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6</v>
      </c>
      <c r="AT1133">
        <v>1.6000000000000001E-4</v>
      </c>
      <c r="AU1133" t="s">
        <v>6</v>
      </c>
      <c r="AV1133">
        <v>0</v>
      </c>
      <c r="AW1133">
        <v>2</v>
      </c>
      <c r="AX1133">
        <v>16698762</v>
      </c>
      <c r="AY1133">
        <v>1</v>
      </c>
      <c r="AZ1133">
        <v>0</v>
      </c>
      <c r="BA1133">
        <v>1107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Y1133*Source!I598</f>
        <v>1.7600000000000001E-5</v>
      </c>
      <c r="CY1133">
        <f t="shared" si="200"/>
        <v>29800</v>
      </c>
      <c r="CZ1133">
        <f t="shared" si="201"/>
        <v>29800</v>
      </c>
      <c r="DA1133">
        <f t="shared" si="202"/>
        <v>1</v>
      </c>
      <c r="DB1133">
        <f t="shared" si="186"/>
        <v>4.7699999999999996</v>
      </c>
      <c r="DC1133">
        <f t="shared" si="187"/>
        <v>0</v>
      </c>
    </row>
    <row r="1134" spans="1:107" x14ac:dyDescent="0.2">
      <c r="A1134">
        <f>ROW(Source!A598)</f>
        <v>598</v>
      </c>
      <c r="B1134">
        <v>16697018</v>
      </c>
      <c r="C1134">
        <v>16698745</v>
      </c>
      <c r="D1134">
        <v>15170438</v>
      </c>
      <c r="E1134">
        <v>1</v>
      </c>
      <c r="F1134">
        <v>1</v>
      </c>
      <c r="G1134">
        <v>1</v>
      </c>
      <c r="H1134">
        <v>3</v>
      </c>
      <c r="I1134" t="s">
        <v>1326</v>
      </c>
      <c r="J1134" t="s">
        <v>1327</v>
      </c>
      <c r="K1134" t="s">
        <v>1328</v>
      </c>
      <c r="L1134">
        <v>1348</v>
      </c>
      <c r="N1134">
        <v>1009</v>
      </c>
      <c r="O1134" t="s">
        <v>26</v>
      </c>
      <c r="P1134" t="s">
        <v>26</v>
      </c>
      <c r="Q1134">
        <v>1000</v>
      </c>
      <c r="W1134">
        <v>0</v>
      </c>
      <c r="X1134">
        <v>-1755229539</v>
      </c>
      <c r="Y1134">
        <v>2.9999999999999997E-4</v>
      </c>
      <c r="AA1134">
        <v>12430</v>
      </c>
      <c r="AB1134">
        <v>0</v>
      </c>
      <c r="AC1134">
        <v>0</v>
      </c>
      <c r="AD1134">
        <v>0</v>
      </c>
      <c r="AE1134">
        <v>12430</v>
      </c>
      <c r="AF1134">
        <v>0</v>
      </c>
      <c r="AG1134">
        <v>0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6</v>
      </c>
      <c r="AT1134">
        <v>2.9999999999999997E-4</v>
      </c>
      <c r="AU1134" t="s">
        <v>6</v>
      </c>
      <c r="AV1134">
        <v>0</v>
      </c>
      <c r="AW1134">
        <v>2</v>
      </c>
      <c r="AX1134">
        <v>16698763</v>
      </c>
      <c r="AY1134">
        <v>1</v>
      </c>
      <c r="AZ1134">
        <v>0</v>
      </c>
      <c r="BA1134">
        <v>1108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Y1134*Source!I598</f>
        <v>3.2999999999999996E-5</v>
      </c>
      <c r="CY1134">
        <f t="shared" si="200"/>
        <v>12430</v>
      </c>
      <c r="CZ1134">
        <f t="shared" si="201"/>
        <v>12430</v>
      </c>
      <c r="DA1134">
        <f t="shared" si="202"/>
        <v>1</v>
      </c>
      <c r="DB1134">
        <f t="shared" si="186"/>
        <v>3.73</v>
      </c>
      <c r="DC1134">
        <f t="shared" si="187"/>
        <v>0</v>
      </c>
    </row>
    <row r="1135" spans="1:107" x14ac:dyDescent="0.2">
      <c r="A1135">
        <f>ROW(Source!A598)</f>
        <v>598</v>
      </c>
      <c r="B1135">
        <v>16697018</v>
      </c>
      <c r="C1135">
        <v>16698745</v>
      </c>
      <c r="D1135">
        <v>15220813</v>
      </c>
      <c r="E1135">
        <v>1</v>
      </c>
      <c r="F1135">
        <v>1</v>
      </c>
      <c r="G1135">
        <v>1</v>
      </c>
      <c r="H1135">
        <v>3</v>
      </c>
      <c r="I1135" t="s">
        <v>866</v>
      </c>
      <c r="J1135" t="s">
        <v>868</v>
      </c>
      <c r="K1135" t="s">
        <v>867</v>
      </c>
      <c r="L1135">
        <v>1355</v>
      </c>
      <c r="N1135">
        <v>1010</v>
      </c>
      <c r="O1135" t="s">
        <v>593</v>
      </c>
      <c r="P1135" t="s">
        <v>593</v>
      </c>
      <c r="Q1135">
        <v>100</v>
      </c>
      <c r="W1135">
        <v>0</v>
      </c>
      <c r="X1135">
        <v>2039165603</v>
      </c>
      <c r="Y1135">
        <v>1</v>
      </c>
      <c r="AA1135">
        <v>3217.41</v>
      </c>
      <c r="AB1135">
        <v>0</v>
      </c>
      <c r="AC1135">
        <v>0</v>
      </c>
      <c r="AD1135">
        <v>0</v>
      </c>
      <c r="AE1135">
        <v>3217.41</v>
      </c>
      <c r="AF1135">
        <v>0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 t="s">
        <v>6</v>
      </c>
      <c r="AT1135">
        <v>1</v>
      </c>
      <c r="AU1135" t="s">
        <v>6</v>
      </c>
      <c r="AV1135">
        <v>0</v>
      </c>
      <c r="AW1135">
        <v>1</v>
      </c>
      <c r="AX1135">
        <v>-1</v>
      </c>
      <c r="AY1135">
        <v>0</v>
      </c>
      <c r="AZ1135">
        <v>0</v>
      </c>
      <c r="BA1135" t="s">
        <v>6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Y1135*Source!I598</f>
        <v>0.11</v>
      </c>
      <c r="CY1135">
        <f t="shared" si="200"/>
        <v>3217.41</v>
      </c>
      <c r="CZ1135">
        <f t="shared" si="201"/>
        <v>3217.41</v>
      </c>
      <c r="DA1135">
        <f t="shared" si="202"/>
        <v>1</v>
      </c>
      <c r="DB1135">
        <f t="shared" si="186"/>
        <v>3217.41</v>
      </c>
      <c r="DC1135">
        <f t="shared" si="187"/>
        <v>0</v>
      </c>
    </row>
    <row r="1136" spans="1:107" x14ac:dyDescent="0.2">
      <c r="A1136">
        <f>ROW(Source!A598)</f>
        <v>598</v>
      </c>
      <c r="B1136">
        <v>16697018</v>
      </c>
      <c r="C1136">
        <v>16698745</v>
      </c>
      <c r="D1136">
        <v>15164559</v>
      </c>
      <c r="E1136">
        <v>17</v>
      </c>
      <c r="F1136">
        <v>1</v>
      </c>
      <c r="G1136">
        <v>1</v>
      </c>
      <c r="H1136">
        <v>3</v>
      </c>
      <c r="I1136" t="s">
        <v>1074</v>
      </c>
      <c r="J1136" t="s">
        <v>6</v>
      </c>
      <c r="K1136" t="s">
        <v>1075</v>
      </c>
      <c r="L1136">
        <v>1374</v>
      </c>
      <c r="N1136">
        <v>1013</v>
      </c>
      <c r="O1136" t="s">
        <v>1076</v>
      </c>
      <c r="P1136" t="s">
        <v>1076</v>
      </c>
      <c r="Q1136">
        <v>1</v>
      </c>
      <c r="W1136">
        <v>0</v>
      </c>
      <c r="X1136">
        <v>-1731369543</v>
      </c>
      <c r="Y1136">
        <v>6.86</v>
      </c>
      <c r="AA1136">
        <v>1</v>
      </c>
      <c r="AB1136">
        <v>0</v>
      </c>
      <c r="AC1136">
        <v>0</v>
      </c>
      <c r="AD1136">
        <v>0</v>
      </c>
      <c r="AE1136">
        <v>1</v>
      </c>
      <c r="AF1136">
        <v>0</v>
      </c>
      <c r="AG1136">
        <v>0</v>
      </c>
      <c r="AH1136">
        <v>0</v>
      </c>
      <c r="AI1136">
        <v>1</v>
      </c>
      <c r="AJ1136">
        <v>1</v>
      </c>
      <c r="AK1136">
        <v>1</v>
      </c>
      <c r="AL1136">
        <v>1</v>
      </c>
      <c r="AN1136">
        <v>0</v>
      </c>
      <c r="AO1136">
        <v>1</v>
      </c>
      <c r="AP1136">
        <v>0</v>
      </c>
      <c r="AQ1136">
        <v>0</v>
      </c>
      <c r="AR1136">
        <v>0</v>
      </c>
      <c r="AS1136" t="s">
        <v>6</v>
      </c>
      <c r="AT1136">
        <v>6.86</v>
      </c>
      <c r="AU1136" t="s">
        <v>6</v>
      </c>
      <c r="AV1136">
        <v>0</v>
      </c>
      <c r="AW1136">
        <v>2</v>
      </c>
      <c r="AX1136">
        <v>16698764</v>
      </c>
      <c r="AY1136">
        <v>1</v>
      </c>
      <c r="AZ1136">
        <v>0</v>
      </c>
      <c r="BA1136">
        <v>1109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Y1136*Source!I598</f>
        <v>0.75460000000000005</v>
      </c>
      <c r="CY1136">
        <f t="shared" si="200"/>
        <v>1</v>
      </c>
      <c r="CZ1136">
        <f t="shared" si="201"/>
        <v>1</v>
      </c>
      <c r="DA1136">
        <f t="shared" si="202"/>
        <v>1</v>
      </c>
      <c r="DB1136">
        <f t="shared" si="186"/>
        <v>6.86</v>
      </c>
      <c r="DC1136">
        <f t="shared" si="187"/>
        <v>0</v>
      </c>
    </row>
    <row r="1137" spans="1:107" x14ac:dyDescent="0.2">
      <c r="A1137">
        <f>ROW(Source!A599)</f>
        <v>599</v>
      </c>
      <c r="B1137">
        <v>16697019</v>
      </c>
      <c r="C1137">
        <v>16698745</v>
      </c>
      <c r="D1137">
        <v>15446300</v>
      </c>
      <c r="E1137">
        <v>1</v>
      </c>
      <c r="F1137">
        <v>1</v>
      </c>
      <c r="G1137">
        <v>1</v>
      </c>
      <c r="H1137">
        <v>1</v>
      </c>
      <c r="I1137" t="s">
        <v>1031</v>
      </c>
      <c r="J1137" t="s">
        <v>6</v>
      </c>
      <c r="K1137" t="s">
        <v>1032</v>
      </c>
      <c r="L1137">
        <v>1191</v>
      </c>
      <c r="N1137">
        <v>1013</v>
      </c>
      <c r="O1137" t="s">
        <v>1010</v>
      </c>
      <c r="P1137" t="s">
        <v>1010</v>
      </c>
      <c r="Q1137">
        <v>1</v>
      </c>
      <c r="W1137">
        <v>0</v>
      </c>
      <c r="X1137">
        <v>912892513</v>
      </c>
      <c r="Y1137">
        <v>34.56</v>
      </c>
      <c r="AA1137">
        <v>0</v>
      </c>
      <c r="AB1137">
        <v>0</v>
      </c>
      <c r="AC1137">
        <v>0</v>
      </c>
      <c r="AD1137">
        <v>65.08</v>
      </c>
      <c r="AE1137">
        <v>0</v>
      </c>
      <c r="AF1137">
        <v>0</v>
      </c>
      <c r="AG1137">
        <v>0</v>
      </c>
      <c r="AH1137">
        <v>9.92</v>
      </c>
      <c r="AI1137">
        <v>1</v>
      </c>
      <c r="AJ1137">
        <v>1</v>
      </c>
      <c r="AK1137">
        <v>1</v>
      </c>
      <c r="AL1137">
        <v>6.56</v>
      </c>
      <c r="AN1137">
        <v>0</v>
      </c>
      <c r="AO1137">
        <v>1</v>
      </c>
      <c r="AP1137">
        <v>0</v>
      </c>
      <c r="AQ1137">
        <v>0</v>
      </c>
      <c r="AR1137">
        <v>0</v>
      </c>
      <c r="AS1137" t="s">
        <v>6</v>
      </c>
      <c r="AT1137">
        <v>34.56</v>
      </c>
      <c r="AU1137" t="s">
        <v>6</v>
      </c>
      <c r="AV1137">
        <v>1</v>
      </c>
      <c r="AW1137">
        <v>2</v>
      </c>
      <c r="AX1137">
        <v>16698756</v>
      </c>
      <c r="AY1137">
        <v>1</v>
      </c>
      <c r="AZ1137">
        <v>0</v>
      </c>
      <c r="BA1137">
        <v>1110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Y1137*Source!I599</f>
        <v>3.8016000000000001</v>
      </c>
      <c r="CY1137">
        <f>AD1137</f>
        <v>65.08</v>
      </c>
      <c r="CZ1137">
        <f>AH1137</f>
        <v>9.92</v>
      </c>
      <c r="DA1137">
        <f>AL1137</f>
        <v>6.56</v>
      </c>
      <c r="DB1137">
        <f t="shared" si="186"/>
        <v>342.84</v>
      </c>
      <c r="DC1137">
        <f t="shared" si="187"/>
        <v>0</v>
      </c>
    </row>
    <row r="1138" spans="1:107" x14ac:dyDescent="0.2">
      <c r="A1138">
        <f>ROW(Source!A599)</f>
        <v>599</v>
      </c>
      <c r="B1138">
        <v>16697019</v>
      </c>
      <c r="C1138">
        <v>16698745</v>
      </c>
      <c r="D1138">
        <v>15430395</v>
      </c>
      <c r="E1138">
        <v>1</v>
      </c>
      <c r="F1138">
        <v>1</v>
      </c>
      <c r="G1138">
        <v>1</v>
      </c>
      <c r="H1138">
        <v>1</v>
      </c>
      <c r="I1138" t="s">
        <v>1020</v>
      </c>
      <c r="J1138" t="s">
        <v>6</v>
      </c>
      <c r="K1138" t="s">
        <v>1021</v>
      </c>
      <c r="L1138">
        <v>1191</v>
      </c>
      <c r="N1138">
        <v>1013</v>
      </c>
      <c r="O1138" t="s">
        <v>1010</v>
      </c>
      <c r="P1138" t="s">
        <v>1010</v>
      </c>
      <c r="Q1138">
        <v>1</v>
      </c>
      <c r="W1138">
        <v>0</v>
      </c>
      <c r="X1138">
        <v>-1417349443</v>
      </c>
      <c r="Y1138">
        <v>0.05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1</v>
      </c>
      <c r="AJ1138">
        <v>1</v>
      </c>
      <c r="AK1138">
        <v>6.56</v>
      </c>
      <c r="AL1138">
        <v>1</v>
      </c>
      <c r="AN1138">
        <v>0</v>
      </c>
      <c r="AO1138">
        <v>1</v>
      </c>
      <c r="AP1138">
        <v>0</v>
      </c>
      <c r="AQ1138">
        <v>0</v>
      </c>
      <c r="AR1138">
        <v>0</v>
      </c>
      <c r="AS1138" t="s">
        <v>6</v>
      </c>
      <c r="AT1138">
        <v>0.05</v>
      </c>
      <c r="AU1138" t="s">
        <v>6</v>
      </c>
      <c r="AV1138">
        <v>2</v>
      </c>
      <c r="AW1138">
        <v>2</v>
      </c>
      <c r="AX1138">
        <v>16698757</v>
      </c>
      <c r="AY1138">
        <v>1</v>
      </c>
      <c r="AZ1138">
        <v>0</v>
      </c>
      <c r="BA1138">
        <v>1111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Y1138*Source!I599</f>
        <v>5.5000000000000005E-3</v>
      </c>
      <c r="CY1138">
        <f>AD1138</f>
        <v>0</v>
      </c>
      <c r="CZ1138">
        <f>AH1138</f>
        <v>0</v>
      </c>
      <c r="DA1138">
        <f>AL1138</f>
        <v>1</v>
      </c>
      <c r="DB1138">
        <f t="shared" ref="DB1138:DB1201" si="203">ROUND(ROUND(AT1138*CZ1138,2),2)</f>
        <v>0</v>
      </c>
      <c r="DC1138">
        <f t="shared" ref="DC1138:DC1201" si="204">ROUND(ROUND(AT1138*AG1138,2),2)</f>
        <v>0</v>
      </c>
    </row>
    <row r="1139" spans="1:107" x14ac:dyDescent="0.2">
      <c r="A1139">
        <f>ROW(Source!A599)</f>
        <v>599</v>
      </c>
      <c r="B1139">
        <v>16697019</v>
      </c>
      <c r="C1139">
        <v>16698745</v>
      </c>
      <c r="D1139">
        <v>15247680</v>
      </c>
      <c r="E1139">
        <v>1</v>
      </c>
      <c r="F1139">
        <v>1</v>
      </c>
      <c r="G1139">
        <v>1</v>
      </c>
      <c r="H1139">
        <v>2</v>
      </c>
      <c r="I1139" t="s">
        <v>1050</v>
      </c>
      <c r="J1139" t="s">
        <v>1051</v>
      </c>
      <c r="K1139" t="s">
        <v>1052</v>
      </c>
      <c r="L1139">
        <v>1368</v>
      </c>
      <c r="N1139">
        <v>1011</v>
      </c>
      <c r="O1139" t="s">
        <v>1014</v>
      </c>
      <c r="P1139" t="s">
        <v>1014</v>
      </c>
      <c r="Q1139">
        <v>1</v>
      </c>
      <c r="W1139">
        <v>0</v>
      </c>
      <c r="X1139">
        <v>-1718674368</v>
      </c>
      <c r="Y1139">
        <v>0.03</v>
      </c>
      <c r="AA1139">
        <v>0</v>
      </c>
      <c r="AB1139">
        <v>734.65</v>
      </c>
      <c r="AC1139">
        <v>13.5</v>
      </c>
      <c r="AD1139">
        <v>0</v>
      </c>
      <c r="AE1139">
        <v>0</v>
      </c>
      <c r="AF1139">
        <v>111.99</v>
      </c>
      <c r="AG1139">
        <v>13.5</v>
      </c>
      <c r="AH1139">
        <v>0</v>
      </c>
      <c r="AI1139">
        <v>1</v>
      </c>
      <c r="AJ1139">
        <v>6.56</v>
      </c>
      <c r="AK1139">
        <v>1</v>
      </c>
      <c r="AL1139">
        <v>1</v>
      </c>
      <c r="AN1139">
        <v>0</v>
      </c>
      <c r="AO1139">
        <v>1</v>
      </c>
      <c r="AP1139">
        <v>0</v>
      </c>
      <c r="AQ1139">
        <v>0</v>
      </c>
      <c r="AR1139">
        <v>0</v>
      </c>
      <c r="AS1139" t="s">
        <v>6</v>
      </c>
      <c r="AT1139">
        <v>0.03</v>
      </c>
      <c r="AU1139" t="s">
        <v>6</v>
      </c>
      <c r="AV1139">
        <v>0</v>
      </c>
      <c r="AW1139">
        <v>2</v>
      </c>
      <c r="AX1139">
        <v>16698758</v>
      </c>
      <c r="AY1139">
        <v>1</v>
      </c>
      <c r="AZ1139">
        <v>0</v>
      </c>
      <c r="BA1139">
        <v>1112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Y1139*Source!I599</f>
        <v>3.3E-3</v>
      </c>
      <c r="CY1139">
        <f>AB1139</f>
        <v>734.65</v>
      </c>
      <c r="CZ1139">
        <f>AF1139</f>
        <v>111.99</v>
      </c>
      <c r="DA1139">
        <f>AJ1139</f>
        <v>6.56</v>
      </c>
      <c r="DB1139">
        <f t="shared" si="203"/>
        <v>3.36</v>
      </c>
      <c r="DC1139">
        <f t="shared" si="204"/>
        <v>0.41</v>
      </c>
    </row>
    <row r="1140" spans="1:107" x14ac:dyDescent="0.2">
      <c r="A1140">
        <f>ROW(Source!A599)</f>
        <v>599</v>
      </c>
      <c r="B1140">
        <v>16697019</v>
      </c>
      <c r="C1140">
        <v>16698745</v>
      </c>
      <c r="D1140">
        <v>15249073</v>
      </c>
      <c r="E1140">
        <v>1</v>
      </c>
      <c r="F1140">
        <v>1</v>
      </c>
      <c r="G1140">
        <v>1</v>
      </c>
      <c r="H1140">
        <v>2</v>
      </c>
      <c r="I1140" t="s">
        <v>1033</v>
      </c>
      <c r="J1140" t="s">
        <v>1034</v>
      </c>
      <c r="K1140" t="s">
        <v>1035</v>
      </c>
      <c r="L1140">
        <v>1368</v>
      </c>
      <c r="N1140">
        <v>1011</v>
      </c>
      <c r="O1140" t="s">
        <v>1014</v>
      </c>
      <c r="P1140" t="s">
        <v>1014</v>
      </c>
      <c r="Q1140">
        <v>1</v>
      </c>
      <c r="W1140">
        <v>0</v>
      </c>
      <c r="X1140">
        <v>1372534845</v>
      </c>
      <c r="Y1140">
        <v>0.02</v>
      </c>
      <c r="AA1140">
        <v>0</v>
      </c>
      <c r="AB1140">
        <v>431.06</v>
      </c>
      <c r="AC1140">
        <v>11.6</v>
      </c>
      <c r="AD1140">
        <v>0</v>
      </c>
      <c r="AE1140">
        <v>0</v>
      </c>
      <c r="AF1140">
        <v>65.709999999999994</v>
      </c>
      <c r="AG1140">
        <v>11.6</v>
      </c>
      <c r="AH1140">
        <v>0</v>
      </c>
      <c r="AI1140">
        <v>1</v>
      </c>
      <c r="AJ1140">
        <v>6.56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6</v>
      </c>
      <c r="AT1140">
        <v>0.02</v>
      </c>
      <c r="AU1140" t="s">
        <v>6</v>
      </c>
      <c r="AV1140">
        <v>0</v>
      </c>
      <c r="AW1140">
        <v>2</v>
      </c>
      <c r="AX1140">
        <v>16698759</v>
      </c>
      <c r="AY1140">
        <v>1</v>
      </c>
      <c r="AZ1140">
        <v>0</v>
      </c>
      <c r="BA1140">
        <v>1113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Y1140*Source!I599</f>
        <v>2.2000000000000001E-3</v>
      </c>
      <c r="CY1140">
        <f>AB1140</f>
        <v>431.06</v>
      </c>
      <c r="CZ1140">
        <f>AF1140</f>
        <v>65.709999999999994</v>
      </c>
      <c r="DA1140">
        <f>AJ1140</f>
        <v>6.56</v>
      </c>
      <c r="DB1140">
        <f t="shared" si="203"/>
        <v>1.31</v>
      </c>
      <c r="DC1140">
        <f t="shared" si="204"/>
        <v>0.23</v>
      </c>
    </row>
    <row r="1141" spans="1:107" x14ac:dyDescent="0.2">
      <c r="A1141">
        <f>ROW(Source!A599)</f>
        <v>599</v>
      </c>
      <c r="B1141">
        <v>16697019</v>
      </c>
      <c r="C1141">
        <v>16698745</v>
      </c>
      <c r="D1141">
        <v>15167588</v>
      </c>
      <c r="E1141">
        <v>1</v>
      </c>
      <c r="F1141">
        <v>1</v>
      </c>
      <c r="G1141">
        <v>1</v>
      </c>
      <c r="H1141">
        <v>3</v>
      </c>
      <c r="I1141" t="s">
        <v>1053</v>
      </c>
      <c r="J1141" t="s">
        <v>1054</v>
      </c>
      <c r="K1141" t="s">
        <v>1055</v>
      </c>
      <c r="L1141">
        <v>1346</v>
      </c>
      <c r="N1141">
        <v>1009</v>
      </c>
      <c r="O1141" t="s">
        <v>279</v>
      </c>
      <c r="P1141" t="s">
        <v>279</v>
      </c>
      <c r="Q1141">
        <v>1</v>
      </c>
      <c r="W1141">
        <v>0</v>
      </c>
      <c r="X1141">
        <v>-1088866022</v>
      </c>
      <c r="Y1141">
        <v>0.11</v>
      </c>
      <c r="AA1141">
        <v>199.42</v>
      </c>
      <c r="AB1141">
        <v>0</v>
      </c>
      <c r="AC1141">
        <v>0</v>
      </c>
      <c r="AD1141">
        <v>0</v>
      </c>
      <c r="AE1141">
        <v>30.4</v>
      </c>
      <c r="AF1141">
        <v>0</v>
      </c>
      <c r="AG1141">
        <v>0</v>
      </c>
      <c r="AH1141">
        <v>0</v>
      </c>
      <c r="AI1141">
        <v>6.56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6</v>
      </c>
      <c r="AT1141">
        <v>0.11</v>
      </c>
      <c r="AU1141" t="s">
        <v>6</v>
      </c>
      <c r="AV1141">
        <v>0</v>
      </c>
      <c r="AW1141">
        <v>2</v>
      </c>
      <c r="AX1141">
        <v>16698760</v>
      </c>
      <c r="AY1141">
        <v>1</v>
      </c>
      <c r="AZ1141">
        <v>0</v>
      </c>
      <c r="BA1141">
        <v>1114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Y1141*Source!I599</f>
        <v>1.21E-2</v>
      </c>
      <c r="CY1141">
        <f t="shared" ref="CY1141:CY1146" si="205">AA1141</f>
        <v>199.42</v>
      </c>
      <c r="CZ1141">
        <f t="shared" ref="CZ1141:CZ1146" si="206">AE1141</f>
        <v>30.4</v>
      </c>
      <c r="DA1141">
        <f t="shared" ref="DA1141:DA1146" si="207">AI1141</f>
        <v>6.56</v>
      </c>
      <c r="DB1141">
        <f t="shared" si="203"/>
        <v>3.34</v>
      </c>
      <c r="DC1141">
        <f t="shared" si="204"/>
        <v>0</v>
      </c>
    </row>
    <row r="1142" spans="1:107" x14ac:dyDescent="0.2">
      <c r="A1142">
        <f>ROW(Source!A599)</f>
        <v>599</v>
      </c>
      <c r="B1142">
        <v>16697019</v>
      </c>
      <c r="C1142">
        <v>16698745</v>
      </c>
      <c r="D1142">
        <v>15170074</v>
      </c>
      <c r="E1142">
        <v>1</v>
      </c>
      <c r="F1142">
        <v>1</v>
      </c>
      <c r="G1142">
        <v>1</v>
      </c>
      <c r="H1142">
        <v>3</v>
      </c>
      <c r="I1142" t="s">
        <v>1056</v>
      </c>
      <c r="J1142" t="s">
        <v>1057</v>
      </c>
      <c r="K1142" t="s">
        <v>1058</v>
      </c>
      <c r="L1142">
        <v>1355</v>
      </c>
      <c r="N1142">
        <v>1010</v>
      </c>
      <c r="O1142" t="s">
        <v>593</v>
      </c>
      <c r="P1142" t="s">
        <v>593</v>
      </c>
      <c r="Q1142">
        <v>100</v>
      </c>
      <c r="W1142">
        <v>0</v>
      </c>
      <c r="X1142">
        <v>1794244060</v>
      </c>
      <c r="Y1142">
        <v>1.02</v>
      </c>
      <c r="AA1142">
        <v>564.16</v>
      </c>
      <c r="AB1142">
        <v>0</v>
      </c>
      <c r="AC1142">
        <v>0</v>
      </c>
      <c r="AD1142">
        <v>0</v>
      </c>
      <c r="AE1142">
        <v>86</v>
      </c>
      <c r="AF1142">
        <v>0</v>
      </c>
      <c r="AG1142">
        <v>0</v>
      </c>
      <c r="AH1142">
        <v>0</v>
      </c>
      <c r="AI1142">
        <v>6.56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6</v>
      </c>
      <c r="AT1142">
        <v>1.02</v>
      </c>
      <c r="AU1142" t="s">
        <v>6</v>
      </c>
      <c r="AV1142">
        <v>0</v>
      </c>
      <c r="AW1142">
        <v>2</v>
      </c>
      <c r="AX1142">
        <v>16698761</v>
      </c>
      <c r="AY1142">
        <v>1</v>
      </c>
      <c r="AZ1142">
        <v>0</v>
      </c>
      <c r="BA1142">
        <v>1115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Y1142*Source!I599</f>
        <v>0.11220000000000001</v>
      </c>
      <c r="CY1142">
        <f t="shared" si="205"/>
        <v>564.16</v>
      </c>
      <c r="CZ1142">
        <f t="shared" si="206"/>
        <v>86</v>
      </c>
      <c r="DA1142">
        <f t="shared" si="207"/>
        <v>6.56</v>
      </c>
      <c r="DB1142">
        <f t="shared" si="203"/>
        <v>87.72</v>
      </c>
      <c r="DC1142">
        <f t="shared" si="204"/>
        <v>0</v>
      </c>
    </row>
    <row r="1143" spans="1:107" x14ac:dyDescent="0.2">
      <c r="A1143">
        <f>ROW(Source!A599)</f>
        <v>599</v>
      </c>
      <c r="B1143">
        <v>16697019</v>
      </c>
      <c r="C1143">
        <v>16698745</v>
      </c>
      <c r="D1143">
        <v>15170434</v>
      </c>
      <c r="E1143">
        <v>1</v>
      </c>
      <c r="F1143">
        <v>1</v>
      </c>
      <c r="G1143">
        <v>1</v>
      </c>
      <c r="H1143">
        <v>3</v>
      </c>
      <c r="I1143" t="s">
        <v>1323</v>
      </c>
      <c r="J1143" t="s">
        <v>1324</v>
      </c>
      <c r="K1143" t="s">
        <v>1325</v>
      </c>
      <c r="L1143">
        <v>1348</v>
      </c>
      <c r="N1143">
        <v>1009</v>
      </c>
      <c r="O1143" t="s">
        <v>26</v>
      </c>
      <c r="P1143" t="s">
        <v>26</v>
      </c>
      <c r="Q1143">
        <v>1000</v>
      </c>
      <c r="W1143">
        <v>0</v>
      </c>
      <c r="X1143">
        <v>797358079</v>
      </c>
      <c r="Y1143">
        <v>1.6000000000000001E-4</v>
      </c>
      <c r="AA1143">
        <v>195488</v>
      </c>
      <c r="AB1143">
        <v>0</v>
      </c>
      <c r="AC1143">
        <v>0</v>
      </c>
      <c r="AD1143">
        <v>0</v>
      </c>
      <c r="AE1143">
        <v>29800</v>
      </c>
      <c r="AF1143">
        <v>0</v>
      </c>
      <c r="AG1143">
        <v>0</v>
      </c>
      <c r="AH1143">
        <v>0</v>
      </c>
      <c r="AI1143">
        <v>6.56</v>
      </c>
      <c r="AJ1143">
        <v>1</v>
      </c>
      <c r="AK1143">
        <v>1</v>
      </c>
      <c r="AL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6</v>
      </c>
      <c r="AT1143">
        <v>1.6000000000000001E-4</v>
      </c>
      <c r="AU1143" t="s">
        <v>6</v>
      </c>
      <c r="AV1143">
        <v>0</v>
      </c>
      <c r="AW1143">
        <v>2</v>
      </c>
      <c r="AX1143">
        <v>16698762</v>
      </c>
      <c r="AY1143">
        <v>1</v>
      </c>
      <c r="AZ1143">
        <v>0</v>
      </c>
      <c r="BA1143">
        <v>1116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Y1143*Source!I599</f>
        <v>1.7600000000000001E-5</v>
      </c>
      <c r="CY1143">
        <f t="shared" si="205"/>
        <v>195488</v>
      </c>
      <c r="CZ1143">
        <f t="shared" si="206"/>
        <v>29800</v>
      </c>
      <c r="DA1143">
        <f t="shared" si="207"/>
        <v>6.56</v>
      </c>
      <c r="DB1143">
        <f t="shared" si="203"/>
        <v>4.7699999999999996</v>
      </c>
      <c r="DC1143">
        <f t="shared" si="204"/>
        <v>0</v>
      </c>
    </row>
    <row r="1144" spans="1:107" x14ac:dyDescent="0.2">
      <c r="A1144">
        <f>ROW(Source!A599)</f>
        <v>599</v>
      </c>
      <c r="B1144">
        <v>16697019</v>
      </c>
      <c r="C1144">
        <v>16698745</v>
      </c>
      <c r="D1144">
        <v>15170438</v>
      </c>
      <c r="E1144">
        <v>1</v>
      </c>
      <c r="F1144">
        <v>1</v>
      </c>
      <c r="G1144">
        <v>1</v>
      </c>
      <c r="H1144">
        <v>3</v>
      </c>
      <c r="I1144" t="s">
        <v>1326</v>
      </c>
      <c r="J1144" t="s">
        <v>1327</v>
      </c>
      <c r="K1144" t="s">
        <v>1328</v>
      </c>
      <c r="L1144">
        <v>1348</v>
      </c>
      <c r="N1144">
        <v>1009</v>
      </c>
      <c r="O1144" t="s">
        <v>26</v>
      </c>
      <c r="P1144" t="s">
        <v>26</v>
      </c>
      <c r="Q1144">
        <v>1000</v>
      </c>
      <c r="W1144">
        <v>0</v>
      </c>
      <c r="X1144">
        <v>-1755229539</v>
      </c>
      <c r="Y1144">
        <v>2.9999999999999997E-4</v>
      </c>
      <c r="AA1144">
        <v>81540.800000000003</v>
      </c>
      <c r="AB1144">
        <v>0</v>
      </c>
      <c r="AC1144">
        <v>0</v>
      </c>
      <c r="AD1144">
        <v>0</v>
      </c>
      <c r="AE1144">
        <v>12430</v>
      </c>
      <c r="AF1144">
        <v>0</v>
      </c>
      <c r="AG1144">
        <v>0</v>
      </c>
      <c r="AH1144">
        <v>0</v>
      </c>
      <c r="AI1144">
        <v>6.56</v>
      </c>
      <c r="AJ1144">
        <v>1</v>
      </c>
      <c r="AK1144">
        <v>1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6</v>
      </c>
      <c r="AT1144">
        <v>2.9999999999999997E-4</v>
      </c>
      <c r="AU1144" t="s">
        <v>6</v>
      </c>
      <c r="AV1144">
        <v>0</v>
      </c>
      <c r="AW1144">
        <v>2</v>
      </c>
      <c r="AX1144">
        <v>16698763</v>
      </c>
      <c r="AY1144">
        <v>1</v>
      </c>
      <c r="AZ1144">
        <v>0</v>
      </c>
      <c r="BA1144">
        <v>1117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Y1144*Source!I599</f>
        <v>3.2999999999999996E-5</v>
      </c>
      <c r="CY1144">
        <f t="shared" si="205"/>
        <v>81540.800000000003</v>
      </c>
      <c r="CZ1144">
        <f t="shared" si="206"/>
        <v>12430</v>
      </c>
      <c r="DA1144">
        <f t="shared" si="207"/>
        <v>6.56</v>
      </c>
      <c r="DB1144">
        <f t="shared" si="203"/>
        <v>3.73</v>
      </c>
      <c r="DC1144">
        <f t="shared" si="204"/>
        <v>0</v>
      </c>
    </row>
    <row r="1145" spans="1:107" x14ac:dyDescent="0.2">
      <c r="A1145">
        <f>ROW(Source!A599)</f>
        <v>599</v>
      </c>
      <c r="B1145">
        <v>16697019</v>
      </c>
      <c r="C1145">
        <v>16698745</v>
      </c>
      <c r="D1145">
        <v>15220813</v>
      </c>
      <c r="E1145">
        <v>1</v>
      </c>
      <c r="F1145">
        <v>1</v>
      </c>
      <c r="G1145">
        <v>1</v>
      </c>
      <c r="H1145">
        <v>3</v>
      </c>
      <c r="I1145" t="s">
        <v>866</v>
      </c>
      <c r="J1145" t="s">
        <v>868</v>
      </c>
      <c r="K1145" t="s">
        <v>867</v>
      </c>
      <c r="L1145">
        <v>1355</v>
      </c>
      <c r="N1145">
        <v>1010</v>
      </c>
      <c r="O1145" t="s">
        <v>593</v>
      </c>
      <c r="P1145" t="s">
        <v>593</v>
      </c>
      <c r="Q1145">
        <v>100</v>
      </c>
      <c r="W1145">
        <v>0</v>
      </c>
      <c r="X1145">
        <v>2039165603</v>
      </c>
      <c r="Y1145">
        <v>1</v>
      </c>
      <c r="AA1145">
        <v>21106.21</v>
      </c>
      <c r="AB1145">
        <v>0</v>
      </c>
      <c r="AC1145">
        <v>0</v>
      </c>
      <c r="AD1145">
        <v>0</v>
      </c>
      <c r="AE1145">
        <v>3217.41</v>
      </c>
      <c r="AF1145">
        <v>0</v>
      </c>
      <c r="AG1145">
        <v>0</v>
      </c>
      <c r="AH1145">
        <v>0</v>
      </c>
      <c r="AI1145">
        <v>6.56</v>
      </c>
      <c r="AJ1145">
        <v>1</v>
      </c>
      <c r="AK1145">
        <v>1</v>
      </c>
      <c r="AL1145">
        <v>1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 t="s">
        <v>6</v>
      </c>
      <c r="AT1145">
        <v>1</v>
      </c>
      <c r="AU1145" t="s">
        <v>6</v>
      </c>
      <c r="AV1145">
        <v>0</v>
      </c>
      <c r="AW1145">
        <v>1</v>
      </c>
      <c r="AX1145">
        <v>-1</v>
      </c>
      <c r="AY1145">
        <v>0</v>
      </c>
      <c r="AZ1145">
        <v>0</v>
      </c>
      <c r="BA1145" t="s">
        <v>6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Y1145*Source!I599</f>
        <v>0.11</v>
      </c>
      <c r="CY1145">
        <f t="shared" si="205"/>
        <v>21106.21</v>
      </c>
      <c r="CZ1145">
        <f t="shared" si="206"/>
        <v>3217.41</v>
      </c>
      <c r="DA1145">
        <f t="shared" si="207"/>
        <v>6.56</v>
      </c>
      <c r="DB1145">
        <f t="shared" si="203"/>
        <v>3217.41</v>
      </c>
      <c r="DC1145">
        <f t="shared" si="204"/>
        <v>0</v>
      </c>
    </row>
    <row r="1146" spans="1:107" x14ac:dyDescent="0.2">
      <c r="A1146">
        <f>ROW(Source!A599)</f>
        <v>599</v>
      </c>
      <c r="B1146">
        <v>16697019</v>
      </c>
      <c r="C1146">
        <v>16698745</v>
      </c>
      <c r="D1146">
        <v>15164559</v>
      </c>
      <c r="E1146">
        <v>17</v>
      </c>
      <c r="F1146">
        <v>1</v>
      </c>
      <c r="G1146">
        <v>1</v>
      </c>
      <c r="H1146">
        <v>3</v>
      </c>
      <c r="I1146" t="s">
        <v>1074</v>
      </c>
      <c r="J1146" t="s">
        <v>6</v>
      </c>
      <c r="K1146" t="s">
        <v>1075</v>
      </c>
      <c r="L1146">
        <v>1374</v>
      </c>
      <c r="N1146">
        <v>1013</v>
      </c>
      <c r="O1146" t="s">
        <v>1076</v>
      </c>
      <c r="P1146" t="s">
        <v>1076</v>
      </c>
      <c r="Q1146">
        <v>1</v>
      </c>
      <c r="W1146">
        <v>0</v>
      </c>
      <c r="X1146">
        <v>-1731369543</v>
      </c>
      <c r="Y1146">
        <v>6.86</v>
      </c>
      <c r="AA1146">
        <v>1</v>
      </c>
      <c r="AB1146">
        <v>0</v>
      </c>
      <c r="AC1146">
        <v>0</v>
      </c>
      <c r="AD1146">
        <v>0</v>
      </c>
      <c r="AE1146">
        <v>1</v>
      </c>
      <c r="AF1146">
        <v>0</v>
      </c>
      <c r="AG1146">
        <v>0</v>
      </c>
      <c r="AH1146">
        <v>0</v>
      </c>
      <c r="AI1146">
        <v>1</v>
      </c>
      <c r="AJ1146">
        <v>1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6</v>
      </c>
      <c r="AT1146">
        <v>6.86</v>
      </c>
      <c r="AU1146" t="s">
        <v>6</v>
      </c>
      <c r="AV1146">
        <v>0</v>
      </c>
      <c r="AW1146">
        <v>2</v>
      </c>
      <c r="AX1146">
        <v>16698764</v>
      </c>
      <c r="AY1146">
        <v>1</v>
      </c>
      <c r="AZ1146">
        <v>0</v>
      </c>
      <c r="BA1146">
        <v>1118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Y1146*Source!I599</f>
        <v>0.75460000000000005</v>
      </c>
      <c r="CY1146">
        <f t="shared" si="205"/>
        <v>1</v>
      </c>
      <c r="CZ1146">
        <f t="shared" si="206"/>
        <v>1</v>
      </c>
      <c r="DA1146">
        <f t="shared" si="207"/>
        <v>1</v>
      </c>
      <c r="DB1146">
        <f t="shared" si="203"/>
        <v>6.86</v>
      </c>
      <c r="DC1146">
        <f t="shared" si="204"/>
        <v>0</v>
      </c>
    </row>
    <row r="1147" spans="1:107" x14ac:dyDescent="0.2">
      <c r="A1147">
        <f>ROW(Source!A602)</f>
        <v>602</v>
      </c>
      <c r="B1147">
        <v>16697018</v>
      </c>
      <c r="C1147">
        <v>16698766</v>
      </c>
      <c r="D1147">
        <v>15430397</v>
      </c>
      <c r="E1147">
        <v>1</v>
      </c>
      <c r="F1147">
        <v>1</v>
      </c>
      <c r="G1147">
        <v>1</v>
      </c>
      <c r="H1147">
        <v>1</v>
      </c>
      <c r="I1147" t="s">
        <v>1265</v>
      </c>
      <c r="J1147" t="s">
        <v>6</v>
      </c>
      <c r="K1147" t="s">
        <v>1266</v>
      </c>
      <c r="L1147">
        <v>1191</v>
      </c>
      <c r="N1147">
        <v>1013</v>
      </c>
      <c r="O1147" t="s">
        <v>1010</v>
      </c>
      <c r="P1147" t="s">
        <v>1010</v>
      </c>
      <c r="Q1147">
        <v>1</v>
      </c>
      <c r="W1147">
        <v>0</v>
      </c>
      <c r="X1147">
        <v>-1081351934</v>
      </c>
      <c r="Y1147">
        <v>3.76</v>
      </c>
      <c r="AA1147">
        <v>0</v>
      </c>
      <c r="AB1147">
        <v>0</v>
      </c>
      <c r="AC1147">
        <v>0</v>
      </c>
      <c r="AD1147">
        <v>9.4</v>
      </c>
      <c r="AE1147">
        <v>0</v>
      </c>
      <c r="AF1147">
        <v>0</v>
      </c>
      <c r="AG1147">
        <v>0</v>
      </c>
      <c r="AH1147">
        <v>9.4</v>
      </c>
      <c r="AI1147">
        <v>1</v>
      </c>
      <c r="AJ1147">
        <v>1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6</v>
      </c>
      <c r="AT1147">
        <v>3.76</v>
      </c>
      <c r="AU1147" t="s">
        <v>6</v>
      </c>
      <c r="AV1147">
        <v>1</v>
      </c>
      <c r="AW1147">
        <v>2</v>
      </c>
      <c r="AX1147">
        <v>16698776</v>
      </c>
      <c r="AY1147">
        <v>1</v>
      </c>
      <c r="AZ1147">
        <v>0</v>
      </c>
      <c r="BA1147">
        <v>1119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Y1147*Source!I602</f>
        <v>18.423999999999999</v>
      </c>
      <c r="CY1147">
        <f>AD1147</f>
        <v>9.4</v>
      </c>
      <c r="CZ1147">
        <f>AH1147</f>
        <v>9.4</v>
      </c>
      <c r="DA1147">
        <f>AL1147</f>
        <v>1</v>
      </c>
      <c r="DB1147">
        <f t="shared" si="203"/>
        <v>35.340000000000003</v>
      </c>
      <c r="DC1147">
        <f t="shared" si="204"/>
        <v>0</v>
      </c>
    </row>
    <row r="1148" spans="1:107" x14ac:dyDescent="0.2">
      <c r="A1148">
        <f>ROW(Source!A602)</f>
        <v>602</v>
      </c>
      <c r="B1148">
        <v>16697018</v>
      </c>
      <c r="C1148">
        <v>16698766</v>
      </c>
      <c r="D1148">
        <v>15430395</v>
      </c>
      <c r="E1148">
        <v>1</v>
      </c>
      <c r="F1148">
        <v>1</v>
      </c>
      <c r="G1148">
        <v>1</v>
      </c>
      <c r="H1148">
        <v>1</v>
      </c>
      <c r="I1148" t="s">
        <v>1020</v>
      </c>
      <c r="J1148" t="s">
        <v>6</v>
      </c>
      <c r="K1148" t="s">
        <v>1021</v>
      </c>
      <c r="L1148">
        <v>1191</v>
      </c>
      <c r="N1148">
        <v>1013</v>
      </c>
      <c r="O1148" t="s">
        <v>1010</v>
      </c>
      <c r="P1148" t="s">
        <v>1010</v>
      </c>
      <c r="Q1148">
        <v>1</v>
      </c>
      <c r="W1148">
        <v>0</v>
      </c>
      <c r="X1148">
        <v>-1417349443</v>
      </c>
      <c r="Y1148">
        <v>0.02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1</v>
      </c>
      <c r="AJ1148">
        <v>1</v>
      </c>
      <c r="AK1148">
        <v>1</v>
      </c>
      <c r="AL1148">
        <v>1</v>
      </c>
      <c r="AN1148">
        <v>0</v>
      </c>
      <c r="AO1148">
        <v>1</v>
      </c>
      <c r="AP1148">
        <v>0</v>
      </c>
      <c r="AQ1148">
        <v>0</v>
      </c>
      <c r="AR1148">
        <v>0</v>
      </c>
      <c r="AS1148" t="s">
        <v>6</v>
      </c>
      <c r="AT1148">
        <v>0.02</v>
      </c>
      <c r="AU1148" t="s">
        <v>6</v>
      </c>
      <c r="AV1148">
        <v>2</v>
      </c>
      <c r="AW1148">
        <v>2</v>
      </c>
      <c r="AX1148">
        <v>16698777</v>
      </c>
      <c r="AY1148">
        <v>1</v>
      </c>
      <c r="AZ1148">
        <v>0</v>
      </c>
      <c r="BA1148">
        <v>1120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Y1148*Source!I602</f>
        <v>9.8000000000000004E-2</v>
      </c>
      <c r="CY1148">
        <f>AD1148</f>
        <v>0</v>
      </c>
      <c r="CZ1148">
        <f>AH1148</f>
        <v>0</v>
      </c>
      <c r="DA1148">
        <f>AL1148</f>
        <v>1</v>
      </c>
      <c r="DB1148">
        <f t="shared" si="203"/>
        <v>0</v>
      </c>
      <c r="DC1148">
        <f t="shared" si="204"/>
        <v>0</v>
      </c>
    </row>
    <row r="1149" spans="1:107" x14ac:dyDescent="0.2">
      <c r="A1149">
        <f>ROW(Source!A602)</f>
        <v>602</v>
      </c>
      <c r="B1149">
        <v>16697018</v>
      </c>
      <c r="C1149">
        <v>16698766</v>
      </c>
      <c r="D1149">
        <v>15247680</v>
      </c>
      <c r="E1149">
        <v>1</v>
      </c>
      <c r="F1149">
        <v>1</v>
      </c>
      <c r="G1149">
        <v>1</v>
      </c>
      <c r="H1149">
        <v>2</v>
      </c>
      <c r="I1149" t="s">
        <v>1050</v>
      </c>
      <c r="J1149" t="s">
        <v>1051</v>
      </c>
      <c r="K1149" t="s">
        <v>1052</v>
      </c>
      <c r="L1149">
        <v>1368</v>
      </c>
      <c r="N1149">
        <v>1011</v>
      </c>
      <c r="O1149" t="s">
        <v>1014</v>
      </c>
      <c r="P1149" t="s">
        <v>1014</v>
      </c>
      <c r="Q1149">
        <v>1</v>
      </c>
      <c r="W1149">
        <v>0</v>
      </c>
      <c r="X1149">
        <v>-1718674368</v>
      </c>
      <c r="Y1149">
        <v>0.01</v>
      </c>
      <c r="AA1149">
        <v>0</v>
      </c>
      <c r="AB1149">
        <v>111.99</v>
      </c>
      <c r="AC1149">
        <v>13.5</v>
      </c>
      <c r="AD1149">
        <v>0</v>
      </c>
      <c r="AE1149">
        <v>0</v>
      </c>
      <c r="AF1149">
        <v>111.99</v>
      </c>
      <c r="AG1149">
        <v>13.5</v>
      </c>
      <c r="AH1149">
        <v>0</v>
      </c>
      <c r="AI1149">
        <v>1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6</v>
      </c>
      <c r="AT1149">
        <v>0.01</v>
      </c>
      <c r="AU1149" t="s">
        <v>6</v>
      </c>
      <c r="AV1149">
        <v>0</v>
      </c>
      <c r="AW1149">
        <v>2</v>
      </c>
      <c r="AX1149">
        <v>16698778</v>
      </c>
      <c r="AY1149">
        <v>1</v>
      </c>
      <c r="AZ1149">
        <v>0</v>
      </c>
      <c r="BA1149">
        <v>1121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Y1149*Source!I602</f>
        <v>4.9000000000000002E-2</v>
      </c>
      <c r="CY1149">
        <f>AB1149</f>
        <v>111.99</v>
      </c>
      <c r="CZ1149">
        <f>AF1149</f>
        <v>111.99</v>
      </c>
      <c r="DA1149">
        <f>AJ1149</f>
        <v>1</v>
      </c>
      <c r="DB1149">
        <f t="shared" si="203"/>
        <v>1.1200000000000001</v>
      </c>
      <c r="DC1149">
        <f t="shared" si="204"/>
        <v>0.14000000000000001</v>
      </c>
    </row>
    <row r="1150" spans="1:107" x14ac:dyDescent="0.2">
      <c r="A1150">
        <f>ROW(Source!A602)</f>
        <v>602</v>
      </c>
      <c r="B1150">
        <v>16697018</v>
      </c>
      <c r="C1150">
        <v>16698766</v>
      </c>
      <c r="D1150">
        <v>15249073</v>
      </c>
      <c r="E1150">
        <v>1</v>
      </c>
      <c r="F1150">
        <v>1</v>
      </c>
      <c r="G1150">
        <v>1</v>
      </c>
      <c r="H1150">
        <v>2</v>
      </c>
      <c r="I1150" t="s">
        <v>1033</v>
      </c>
      <c r="J1150" t="s">
        <v>1034</v>
      </c>
      <c r="K1150" t="s">
        <v>1035</v>
      </c>
      <c r="L1150">
        <v>1368</v>
      </c>
      <c r="N1150">
        <v>1011</v>
      </c>
      <c r="O1150" t="s">
        <v>1014</v>
      </c>
      <c r="P1150" t="s">
        <v>1014</v>
      </c>
      <c r="Q1150">
        <v>1</v>
      </c>
      <c r="W1150">
        <v>0</v>
      </c>
      <c r="X1150">
        <v>1372534845</v>
      </c>
      <c r="Y1150">
        <v>0.01</v>
      </c>
      <c r="AA1150">
        <v>0</v>
      </c>
      <c r="AB1150">
        <v>65.709999999999994</v>
      </c>
      <c r="AC1150">
        <v>11.6</v>
      </c>
      <c r="AD1150">
        <v>0</v>
      </c>
      <c r="AE1150">
        <v>0</v>
      </c>
      <c r="AF1150">
        <v>65.709999999999994</v>
      </c>
      <c r="AG1150">
        <v>11.6</v>
      </c>
      <c r="AH1150">
        <v>0</v>
      </c>
      <c r="AI1150">
        <v>1</v>
      </c>
      <c r="AJ1150">
        <v>1</v>
      </c>
      <c r="AK1150">
        <v>1</v>
      </c>
      <c r="AL1150">
        <v>1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6</v>
      </c>
      <c r="AT1150">
        <v>0.01</v>
      </c>
      <c r="AU1150" t="s">
        <v>6</v>
      </c>
      <c r="AV1150">
        <v>0</v>
      </c>
      <c r="AW1150">
        <v>2</v>
      </c>
      <c r="AX1150">
        <v>16698779</v>
      </c>
      <c r="AY1150">
        <v>1</v>
      </c>
      <c r="AZ1150">
        <v>0</v>
      </c>
      <c r="BA1150">
        <v>1122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Y1150*Source!I602</f>
        <v>4.9000000000000002E-2</v>
      </c>
      <c r="CY1150">
        <f>AB1150</f>
        <v>65.709999999999994</v>
      </c>
      <c r="CZ1150">
        <f>AF1150</f>
        <v>65.709999999999994</v>
      </c>
      <c r="DA1150">
        <f>AJ1150</f>
        <v>1</v>
      </c>
      <c r="DB1150">
        <f t="shared" si="203"/>
        <v>0.66</v>
      </c>
      <c r="DC1150">
        <f t="shared" si="204"/>
        <v>0.12</v>
      </c>
    </row>
    <row r="1151" spans="1:107" x14ac:dyDescent="0.2">
      <c r="A1151">
        <f>ROW(Source!A602)</f>
        <v>602</v>
      </c>
      <c r="B1151">
        <v>16697018</v>
      </c>
      <c r="C1151">
        <v>16698766</v>
      </c>
      <c r="D1151">
        <v>15167588</v>
      </c>
      <c r="E1151">
        <v>1</v>
      </c>
      <c r="F1151">
        <v>1</v>
      </c>
      <c r="G1151">
        <v>1</v>
      </c>
      <c r="H1151">
        <v>3</v>
      </c>
      <c r="I1151" t="s">
        <v>1053</v>
      </c>
      <c r="J1151" t="s">
        <v>1054</v>
      </c>
      <c r="K1151" t="s">
        <v>1055</v>
      </c>
      <c r="L1151">
        <v>1346</v>
      </c>
      <c r="N1151">
        <v>1009</v>
      </c>
      <c r="O1151" t="s">
        <v>279</v>
      </c>
      <c r="P1151" t="s">
        <v>279</v>
      </c>
      <c r="Q1151">
        <v>1</v>
      </c>
      <c r="W1151">
        <v>0</v>
      </c>
      <c r="X1151">
        <v>-1088866022</v>
      </c>
      <c r="Y1151">
        <v>0.16</v>
      </c>
      <c r="AA1151">
        <v>30.4</v>
      </c>
      <c r="AB1151">
        <v>0</v>
      </c>
      <c r="AC1151">
        <v>0</v>
      </c>
      <c r="AD1151">
        <v>0</v>
      </c>
      <c r="AE1151">
        <v>30.4</v>
      </c>
      <c r="AF1151">
        <v>0</v>
      </c>
      <c r="AG1151">
        <v>0</v>
      </c>
      <c r="AH1151">
        <v>0</v>
      </c>
      <c r="AI1151">
        <v>1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6</v>
      </c>
      <c r="AT1151">
        <v>0.16</v>
      </c>
      <c r="AU1151" t="s">
        <v>6</v>
      </c>
      <c r="AV1151">
        <v>0</v>
      </c>
      <c r="AW1151">
        <v>2</v>
      </c>
      <c r="AX1151">
        <v>16698780</v>
      </c>
      <c r="AY1151">
        <v>1</v>
      </c>
      <c r="AZ1151">
        <v>0</v>
      </c>
      <c r="BA1151">
        <v>1123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Y1151*Source!I602</f>
        <v>0.78400000000000003</v>
      </c>
      <c r="CY1151">
        <f>AA1151</f>
        <v>30.4</v>
      </c>
      <c r="CZ1151">
        <f>AE1151</f>
        <v>30.4</v>
      </c>
      <c r="DA1151">
        <f>AI1151</f>
        <v>1</v>
      </c>
      <c r="DB1151">
        <f t="shared" si="203"/>
        <v>4.8600000000000003</v>
      </c>
      <c r="DC1151">
        <f t="shared" si="204"/>
        <v>0</v>
      </c>
    </row>
    <row r="1152" spans="1:107" x14ac:dyDescent="0.2">
      <c r="A1152">
        <f>ROW(Source!A602)</f>
        <v>602</v>
      </c>
      <c r="B1152">
        <v>16697018</v>
      </c>
      <c r="C1152">
        <v>16698766</v>
      </c>
      <c r="D1152">
        <v>15167600</v>
      </c>
      <c r="E1152">
        <v>1</v>
      </c>
      <c r="F1152">
        <v>1</v>
      </c>
      <c r="G1152">
        <v>1</v>
      </c>
      <c r="H1152">
        <v>3</v>
      </c>
      <c r="I1152" t="s">
        <v>1329</v>
      </c>
      <c r="J1152" t="s">
        <v>1330</v>
      </c>
      <c r="K1152" t="s">
        <v>1331</v>
      </c>
      <c r="L1152">
        <v>1308</v>
      </c>
      <c r="N1152">
        <v>1003</v>
      </c>
      <c r="O1152" t="s">
        <v>49</v>
      </c>
      <c r="P1152" t="s">
        <v>49</v>
      </c>
      <c r="Q1152">
        <v>100</v>
      </c>
      <c r="W1152">
        <v>0</v>
      </c>
      <c r="X1152">
        <v>568244124</v>
      </c>
      <c r="Y1152">
        <v>5.5E-2</v>
      </c>
      <c r="AA1152">
        <v>120</v>
      </c>
      <c r="AB1152">
        <v>0</v>
      </c>
      <c r="AC1152">
        <v>0</v>
      </c>
      <c r="AD1152">
        <v>0</v>
      </c>
      <c r="AE1152">
        <v>120</v>
      </c>
      <c r="AF1152">
        <v>0</v>
      </c>
      <c r="AG1152">
        <v>0</v>
      </c>
      <c r="AH1152">
        <v>0</v>
      </c>
      <c r="AI1152">
        <v>1</v>
      </c>
      <c r="AJ1152">
        <v>1</v>
      </c>
      <c r="AK1152">
        <v>1</v>
      </c>
      <c r="AL1152">
        <v>1</v>
      </c>
      <c r="AN1152">
        <v>0</v>
      </c>
      <c r="AO1152">
        <v>1</v>
      </c>
      <c r="AP1152">
        <v>0</v>
      </c>
      <c r="AQ1152">
        <v>0</v>
      </c>
      <c r="AR1152">
        <v>0</v>
      </c>
      <c r="AS1152" t="s">
        <v>6</v>
      </c>
      <c r="AT1152">
        <v>5.5E-2</v>
      </c>
      <c r="AU1152" t="s">
        <v>6</v>
      </c>
      <c r="AV1152">
        <v>0</v>
      </c>
      <c r="AW1152">
        <v>2</v>
      </c>
      <c r="AX1152">
        <v>16698781</v>
      </c>
      <c r="AY1152">
        <v>1</v>
      </c>
      <c r="AZ1152">
        <v>0</v>
      </c>
      <c r="BA1152">
        <v>1124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Y1152*Source!I602</f>
        <v>0.26950000000000002</v>
      </c>
      <c r="CY1152">
        <f>AA1152</f>
        <v>120</v>
      </c>
      <c r="CZ1152">
        <f>AE1152</f>
        <v>120</v>
      </c>
      <c r="DA1152">
        <f>AI1152</f>
        <v>1</v>
      </c>
      <c r="DB1152">
        <f t="shared" si="203"/>
        <v>6.6</v>
      </c>
      <c r="DC1152">
        <f t="shared" si="204"/>
        <v>0</v>
      </c>
    </row>
    <row r="1153" spans="1:107" x14ac:dyDescent="0.2">
      <c r="A1153">
        <f>ROW(Source!A602)</f>
        <v>602</v>
      </c>
      <c r="B1153">
        <v>16697018</v>
      </c>
      <c r="C1153">
        <v>16698766</v>
      </c>
      <c r="D1153">
        <v>15203834</v>
      </c>
      <c r="E1153">
        <v>1</v>
      </c>
      <c r="F1153">
        <v>1</v>
      </c>
      <c r="G1153">
        <v>1</v>
      </c>
      <c r="H1153">
        <v>3</v>
      </c>
      <c r="I1153" t="s">
        <v>1059</v>
      </c>
      <c r="J1153" t="s">
        <v>1060</v>
      </c>
      <c r="K1153" t="s">
        <v>1061</v>
      </c>
      <c r="L1153">
        <v>1346</v>
      </c>
      <c r="N1153">
        <v>1009</v>
      </c>
      <c r="O1153" t="s">
        <v>279</v>
      </c>
      <c r="P1153" t="s">
        <v>279</v>
      </c>
      <c r="Q1153">
        <v>1</v>
      </c>
      <c r="W1153">
        <v>0</v>
      </c>
      <c r="X1153">
        <v>210558753</v>
      </c>
      <c r="Y1153">
        <v>0.05</v>
      </c>
      <c r="AA1153">
        <v>28.6</v>
      </c>
      <c r="AB1153">
        <v>0</v>
      </c>
      <c r="AC1153">
        <v>0</v>
      </c>
      <c r="AD1153">
        <v>0</v>
      </c>
      <c r="AE1153">
        <v>28.6</v>
      </c>
      <c r="AF1153">
        <v>0</v>
      </c>
      <c r="AG1153">
        <v>0</v>
      </c>
      <c r="AH1153">
        <v>0</v>
      </c>
      <c r="AI1153">
        <v>1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6</v>
      </c>
      <c r="AT1153">
        <v>0.05</v>
      </c>
      <c r="AU1153" t="s">
        <v>6</v>
      </c>
      <c r="AV1153">
        <v>0</v>
      </c>
      <c r="AW1153">
        <v>2</v>
      </c>
      <c r="AX1153">
        <v>16698782</v>
      </c>
      <c r="AY1153">
        <v>1</v>
      </c>
      <c r="AZ1153">
        <v>0</v>
      </c>
      <c r="BA1153">
        <v>1125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Y1153*Source!I602</f>
        <v>0.24500000000000002</v>
      </c>
      <c r="CY1153">
        <f>AA1153</f>
        <v>28.6</v>
      </c>
      <c r="CZ1153">
        <f>AE1153</f>
        <v>28.6</v>
      </c>
      <c r="DA1153">
        <f>AI1153</f>
        <v>1</v>
      </c>
      <c r="DB1153">
        <f t="shared" si="203"/>
        <v>1.43</v>
      </c>
      <c r="DC1153">
        <f t="shared" si="204"/>
        <v>0</v>
      </c>
    </row>
    <row r="1154" spans="1:107" x14ac:dyDescent="0.2">
      <c r="A1154">
        <f>ROW(Source!A602)</f>
        <v>602</v>
      </c>
      <c r="B1154">
        <v>16697018</v>
      </c>
      <c r="C1154">
        <v>16698766</v>
      </c>
      <c r="D1154">
        <v>15223029</v>
      </c>
      <c r="E1154">
        <v>1</v>
      </c>
      <c r="F1154">
        <v>1</v>
      </c>
      <c r="G1154">
        <v>1</v>
      </c>
      <c r="H1154">
        <v>3</v>
      </c>
      <c r="I1154" t="s">
        <v>836</v>
      </c>
      <c r="J1154" t="s">
        <v>839</v>
      </c>
      <c r="K1154" t="s">
        <v>837</v>
      </c>
      <c r="L1154">
        <v>1477</v>
      </c>
      <c r="N1154">
        <v>1013</v>
      </c>
      <c r="O1154" t="s">
        <v>838</v>
      </c>
      <c r="P1154" t="s">
        <v>840</v>
      </c>
      <c r="Q1154">
        <v>1</v>
      </c>
      <c r="W1154">
        <v>0</v>
      </c>
      <c r="X1154">
        <v>559331636</v>
      </c>
      <c r="Y1154">
        <v>0.1</v>
      </c>
      <c r="AA1154">
        <v>6920.41</v>
      </c>
      <c r="AB1154">
        <v>0</v>
      </c>
      <c r="AC1154">
        <v>0</v>
      </c>
      <c r="AD1154">
        <v>0</v>
      </c>
      <c r="AE1154">
        <v>6920.41</v>
      </c>
      <c r="AF1154">
        <v>0</v>
      </c>
      <c r="AG1154">
        <v>0</v>
      </c>
      <c r="AH1154">
        <v>0</v>
      </c>
      <c r="AI1154">
        <v>1</v>
      </c>
      <c r="AJ1154">
        <v>1</v>
      </c>
      <c r="AK1154">
        <v>1</v>
      </c>
      <c r="AL1154">
        <v>1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 t="s">
        <v>6</v>
      </c>
      <c r="AT1154">
        <v>0.1</v>
      </c>
      <c r="AU1154" t="s">
        <v>6</v>
      </c>
      <c r="AV1154">
        <v>0</v>
      </c>
      <c r="AW1154">
        <v>1</v>
      </c>
      <c r="AX1154">
        <v>-1</v>
      </c>
      <c r="AY1154">
        <v>0</v>
      </c>
      <c r="AZ1154">
        <v>0</v>
      </c>
      <c r="BA1154" t="s">
        <v>6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Y1154*Source!I602</f>
        <v>0.49000000000000005</v>
      </c>
      <c r="CY1154">
        <f>AA1154</f>
        <v>6920.41</v>
      </c>
      <c r="CZ1154">
        <f>AE1154</f>
        <v>6920.41</v>
      </c>
      <c r="DA1154">
        <f>AI1154</f>
        <v>1</v>
      </c>
      <c r="DB1154">
        <f t="shared" si="203"/>
        <v>692.04</v>
      </c>
      <c r="DC1154">
        <f t="shared" si="204"/>
        <v>0</v>
      </c>
    </row>
    <row r="1155" spans="1:107" x14ac:dyDescent="0.2">
      <c r="A1155">
        <f>ROW(Source!A602)</f>
        <v>602</v>
      </c>
      <c r="B1155">
        <v>16697018</v>
      </c>
      <c r="C1155">
        <v>16698766</v>
      </c>
      <c r="D1155">
        <v>15164559</v>
      </c>
      <c r="E1155">
        <v>17</v>
      </c>
      <c r="F1155">
        <v>1</v>
      </c>
      <c r="G1155">
        <v>1</v>
      </c>
      <c r="H1155">
        <v>3</v>
      </c>
      <c r="I1155" t="s">
        <v>1074</v>
      </c>
      <c r="J1155" t="s">
        <v>6</v>
      </c>
      <c r="K1155" t="s">
        <v>1075</v>
      </c>
      <c r="L1155">
        <v>1374</v>
      </c>
      <c r="N1155">
        <v>1013</v>
      </c>
      <c r="O1155" t="s">
        <v>1076</v>
      </c>
      <c r="P1155" t="s">
        <v>1076</v>
      </c>
      <c r="Q1155">
        <v>1</v>
      </c>
      <c r="W1155">
        <v>0</v>
      </c>
      <c r="X1155">
        <v>-1731369543</v>
      </c>
      <c r="Y1155">
        <v>0.71</v>
      </c>
      <c r="AA1155">
        <v>1</v>
      </c>
      <c r="AB1155">
        <v>0</v>
      </c>
      <c r="AC1155">
        <v>0</v>
      </c>
      <c r="AD1155">
        <v>0</v>
      </c>
      <c r="AE1155">
        <v>1</v>
      </c>
      <c r="AF1155">
        <v>0</v>
      </c>
      <c r="AG1155">
        <v>0</v>
      </c>
      <c r="AH1155">
        <v>0</v>
      </c>
      <c r="AI1155">
        <v>1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 t="s">
        <v>6</v>
      </c>
      <c r="AT1155">
        <v>0.71</v>
      </c>
      <c r="AU1155" t="s">
        <v>6</v>
      </c>
      <c r="AV1155">
        <v>0</v>
      </c>
      <c r="AW1155">
        <v>2</v>
      </c>
      <c r="AX1155">
        <v>16698783</v>
      </c>
      <c r="AY1155">
        <v>1</v>
      </c>
      <c r="AZ1155">
        <v>0</v>
      </c>
      <c r="BA1155">
        <v>1126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Y1155*Source!I602</f>
        <v>3.4790000000000001</v>
      </c>
      <c r="CY1155">
        <f>AA1155</f>
        <v>1</v>
      </c>
      <c r="CZ1155">
        <f>AE1155</f>
        <v>1</v>
      </c>
      <c r="DA1155">
        <f>AI1155</f>
        <v>1</v>
      </c>
      <c r="DB1155">
        <f t="shared" si="203"/>
        <v>0.71</v>
      </c>
      <c r="DC1155">
        <f t="shared" si="204"/>
        <v>0</v>
      </c>
    </row>
    <row r="1156" spans="1:107" x14ac:dyDescent="0.2">
      <c r="A1156">
        <f>ROW(Source!A603)</f>
        <v>603</v>
      </c>
      <c r="B1156">
        <v>16697019</v>
      </c>
      <c r="C1156">
        <v>16698766</v>
      </c>
      <c r="D1156">
        <v>15430397</v>
      </c>
      <c r="E1156">
        <v>1</v>
      </c>
      <c r="F1156">
        <v>1</v>
      </c>
      <c r="G1156">
        <v>1</v>
      </c>
      <c r="H1156">
        <v>1</v>
      </c>
      <c r="I1156" t="s">
        <v>1265</v>
      </c>
      <c r="J1156" t="s">
        <v>6</v>
      </c>
      <c r="K1156" t="s">
        <v>1266</v>
      </c>
      <c r="L1156">
        <v>1191</v>
      </c>
      <c r="N1156">
        <v>1013</v>
      </c>
      <c r="O1156" t="s">
        <v>1010</v>
      </c>
      <c r="P1156" t="s">
        <v>1010</v>
      </c>
      <c r="Q1156">
        <v>1</v>
      </c>
      <c r="W1156">
        <v>0</v>
      </c>
      <c r="X1156">
        <v>-1081351934</v>
      </c>
      <c r="Y1156">
        <v>3.76</v>
      </c>
      <c r="AA1156">
        <v>0</v>
      </c>
      <c r="AB1156">
        <v>0</v>
      </c>
      <c r="AC1156">
        <v>0</v>
      </c>
      <c r="AD1156">
        <v>61.66</v>
      </c>
      <c r="AE1156">
        <v>0</v>
      </c>
      <c r="AF1156">
        <v>0</v>
      </c>
      <c r="AG1156">
        <v>0</v>
      </c>
      <c r="AH1156">
        <v>9.4</v>
      </c>
      <c r="AI1156">
        <v>1</v>
      </c>
      <c r="AJ1156">
        <v>1</v>
      </c>
      <c r="AK1156">
        <v>1</v>
      </c>
      <c r="AL1156">
        <v>6.56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6</v>
      </c>
      <c r="AT1156">
        <v>3.76</v>
      </c>
      <c r="AU1156" t="s">
        <v>6</v>
      </c>
      <c r="AV1156">
        <v>1</v>
      </c>
      <c r="AW1156">
        <v>2</v>
      </c>
      <c r="AX1156">
        <v>16698776</v>
      </c>
      <c r="AY1156">
        <v>1</v>
      </c>
      <c r="AZ1156">
        <v>0</v>
      </c>
      <c r="BA1156">
        <v>1127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Y1156*Source!I603</f>
        <v>18.423999999999999</v>
      </c>
      <c r="CY1156">
        <f>AD1156</f>
        <v>61.66</v>
      </c>
      <c r="CZ1156">
        <f>AH1156</f>
        <v>9.4</v>
      </c>
      <c r="DA1156">
        <f>AL1156</f>
        <v>6.56</v>
      </c>
      <c r="DB1156">
        <f t="shared" si="203"/>
        <v>35.340000000000003</v>
      </c>
      <c r="DC1156">
        <f t="shared" si="204"/>
        <v>0</v>
      </c>
    </row>
    <row r="1157" spans="1:107" x14ac:dyDescent="0.2">
      <c r="A1157">
        <f>ROW(Source!A603)</f>
        <v>603</v>
      </c>
      <c r="B1157">
        <v>16697019</v>
      </c>
      <c r="C1157">
        <v>16698766</v>
      </c>
      <c r="D1157">
        <v>15430395</v>
      </c>
      <c r="E1157">
        <v>1</v>
      </c>
      <c r="F1157">
        <v>1</v>
      </c>
      <c r="G1157">
        <v>1</v>
      </c>
      <c r="H1157">
        <v>1</v>
      </c>
      <c r="I1157" t="s">
        <v>1020</v>
      </c>
      <c r="J1157" t="s">
        <v>6</v>
      </c>
      <c r="K1157" t="s">
        <v>1021</v>
      </c>
      <c r="L1157">
        <v>1191</v>
      </c>
      <c r="N1157">
        <v>1013</v>
      </c>
      <c r="O1157" t="s">
        <v>1010</v>
      </c>
      <c r="P1157" t="s">
        <v>1010</v>
      </c>
      <c r="Q1157">
        <v>1</v>
      </c>
      <c r="W1157">
        <v>0</v>
      </c>
      <c r="X1157">
        <v>-1417349443</v>
      </c>
      <c r="Y1157">
        <v>0.02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1</v>
      </c>
      <c r="AJ1157">
        <v>1</v>
      </c>
      <c r="AK1157">
        <v>6.56</v>
      </c>
      <c r="AL1157">
        <v>1</v>
      </c>
      <c r="AN1157">
        <v>0</v>
      </c>
      <c r="AO1157">
        <v>1</v>
      </c>
      <c r="AP1157">
        <v>0</v>
      </c>
      <c r="AQ1157">
        <v>0</v>
      </c>
      <c r="AR1157">
        <v>0</v>
      </c>
      <c r="AS1157" t="s">
        <v>6</v>
      </c>
      <c r="AT1157">
        <v>0.02</v>
      </c>
      <c r="AU1157" t="s">
        <v>6</v>
      </c>
      <c r="AV1157">
        <v>2</v>
      </c>
      <c r="AW1157">
        <v>2</v>
      </c>
      <c r="AX1157">
        <v>16698777</v>
      </c>
      <c r="AY1157">
        <v>1</v>
      </c>
      <c r="AZ1157">
        <v>0</v>
      </c>
      <c r="BA1157">
        <v>1128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Y1157*Source!I603</f>
        <v>9.8000000000000004E-2</v>
      </c>
      <c r="CY1157">
        <f>AD1157</f>
        <v>0</v>
      </c>
      <c r="CZ1157">
        <f>AH1157</f>
        <v>0</v>
      </c>
      <c r="DA1157">
        <f>AL1157</f>
        <v>1</v>
      </c>
      <c r="DB1157">
        <f t="shared" si="203"/>
        <v>0</v>
      </c>
      <c r="DC1157">
        <f t="shared" si="204"/>
        <v>0</v>
      </c>
    </row>
    <row r="1158" spans="1:107" x14ac:dyDescent="0.2">
      <c r="A1158">
        <f>ROW(Source!A603)</f>
        <v>603</v>
      </c>
      <c r="B1158">
        <v>16697019</v>
      </c>
      <c r="C1158">
        <v>16698766</v>
      </c>
      <c r="D1158">
        <v>15247680</v>
      </c>
      <c r="E1158">
        <v>1</v>
      </c>
      <c r="F1158">
        <v>1</v>
      </c>
      <c r="G1158">
        <v>1</v>
      </c>
      <c r="H1158">
        <v>2</v>
      </c>
      <c r="I1158" t="s">
        <v>1050</v>
      </c>
      <c r="J1158" t="s">
        <v>1051</v>
      </c>
      <c r="K1158" t="s">
        <v>1052</v>
      </c>
      <c r="L1158">
        <v>1368</v>
      </c>
      <c r="N1158">
        <v>1011</v>
      </c>
      <c r="O1158" t="s">
        <v>1014</v>
      </c>
      <c r="P1158" t="s">
        <v>1014</v>
      </c>
      <c r="Q1158">
        <v>1</v>
      </c>
      <c r="W1158">
        <v>0</v>
      </c>
      <c r="X1158">
        <v>-1718674368</v>
      </c>
      <c r="Y1158">
        <v>0.01</v>
      </c>
      <c r="AA1158">
        <v>0</v>
      </c>
      <c r="AB1158">
        <v>734.65</v>
      </c>
      <c r="AC1158">
        <v>13.5</v>
      </c>
      <c r="AD1158">
        <v>0</v>
      </c>
      <c r="AE1158">
        <v>0</v>
      </c>
      <c r="AF1158">
        <v>111.99</v>
      </c>
      <c r="AG1158">
        <v>13.5</v>
      </c>
      <c r="AH1158">
        <v>0</v>
      </c>
      <c r="AI1158">
        <v>1</v>
      </c>
      <c r="AJ1158">
        <v>6.56</v>
      </c>
      <c r="AK1158">
        <v>1</v>
      </c>
      <c r="AL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 t="s">
        <v>6</v>
      </c>
      <c r="AT1158">
        <v>0.01</v>
      </c>
      <c r="AU1158" t="s">
        <v>6</v>
      </c>
      <c r="AV1158">
        <v>0</v>
      </c>
      <c r="AW1158">
        <v>2</v>
      </c>
      <c r="AX1158">
        <v>16698778</v>
      </c>
      <c r="AY1158">
        <v>1</v>
      </c>
      <c r="AZ1158">
        <v>0</v>
      </c>
      <c r="BA1158">
        <v>1129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Y1158*Source!I603</f>
        <v>4.9000000000000002E-2</v>
      </c>
      <c r="CY1158">
        <f>AB1158</f>
        <v>734.65</v>
      </c>
      <c r="CZ1158">
        <f>AF1158</f>
        <v>111.99</v>
      </c>
      <c r="DA1158">
        <f>AJ1158</f>
        <v>6.56</v>
      </c>
      <c r="DB1158">
        <f t="shared" si="203"/>
        <v>1.1200000000000001</v>
      </c>
      <c r="DC1158">
        <f t="shared" si="204"/>
        <v>0.14000000000000001</v>
      </c>
    </row>
    <row r="1159" spans="1:107" x14ac:dyDescent="0.2">
      <c r="A1159">
        <f>ROW(Source!A603)</f>
        <v>603</v>
      </c>
      <c r="B1159">
        <v>16697019</v>
      </c>
      <c r="C1159">
        <v>16698766</v>
      </c>
      <c r="D1159">
        <v>15249073</v>
      </c>
      <c r="E1159">
        <v>1</v>
      </c>
      <c r="F1159">
        <v>1</v>
      </c>
      <c r="G1159">
        <v>1</v>
      </c>
      <c r="H1159">
        <v>2</v>
      </c>
      <c r="I1159" t="s">
        <v>1033</v>
      </c>
      <c r="J1159" t="s">
        <v>1034</v>
      </c>
      <c r="K1159" t="s">
        <v>1035</v>
      </c>
      <c r="L1159">
        <v>1368</v>
      </c>
      <c r="N1159">
        <v>1011</v>
      </c>
      <c r="O1159" t="s">
        <v>1014</v>
      </c>
      <c r="P1159" t="s">
        <v>1014</v>
      </c>
      <c r="Q1159">
        <v>1</v>
      </c>
      <c r="W1159">
        <v>0</v>
      </c>
      <c r="X1159">
        <v>1372534845</v>
      </c>
      <c r="Y1159">
        <v>0.01</v>
      </c>
      <c r="AA1159">
        <v>0</v>
      </c>
      <c r="AB1159">
        <v>431.06</v>
      </c>
      <c r="AC1159">
        <v>11.6</v>
      </c>
      <c r="AD1159">
        <v>0</v>
      </c>
      <c r="AE1159">
        <v>0</v>
      </c>
      <c r="AF1159">
        <v>65.709999999999994</v>
      </c>
      <c r="AG1159">
        <v>11.6</v>
      </c>
      <c r="AH1159">
        <v>0</v>
      </c>
      <c r="AI1159">
        <v>1</v>
      </c>
      <c r="AJ1159">
        <v>6.56</v>
      </c>
      <c r="AK1159">
        <v>1</v>
      </c>
      <c r="AL1159">
        <v>1</v>
      </c>
      <c r="AN1159">
        <v>0</v>
      </c>
      <c r="AO1159">
        <v>1</v>
      </c>
      <c r="AP1159">
        <v>0</v>
      </c>
      <c r="AQ1159">
        <v>0</v>
      </c>
      <c r="AR1159">
        <v>0</v>
      </c>
      <c r="AS1159" t="s">
        <v>6</v>
      </c>
      <c r="AT1159">
        <v>0.01</v>
      </c>
      <c r="AU1159" t="s">
        <v>6</v>
      </c>
      <c r="AV1159">
        <v>0</v>
      </c>
      <c r="AW1159">
        <v>2</v>
      </c>
      <c r="AX1159">
        <v>16698779</v>
      </c>
      <c r="AY1159">
        <v>1</v>
      </c>
      <c r="AZ1159">
        <v>0</v>
      </c>
      <c r="BA1159">
        <v>1130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Y1159*Source!I603</f>
        <v>4.9000000000000002E-2</v>
      </c>
      <c r="CY1159">
        <f>AB1159</f>
        <v>431.06</v>
      </c>
      <c r="CZ1159">
        <f>AF1159</f>
        <v>65.709999999999994</v>
      </c>
      <c r="DA1159">
        <f>AJ1159</f>
        <v>6.56</v>
      </c>
      <c r="DB1159">
        <f t="shared" si="203"/>
        <v>0.66</v>
      </c>
      <c r="DC1159">
        <f t="shared" si="204"/>
        <v>0.12</v>
      </c>
    </row>
    <row r="1160" spans="1:107" x14ac:dyDescent="0.2">
      <c r="A1160">
        <f>ROW(Source!A603)</f>
        <v>603</v>
      </c>
      <c r="B1160">
        <v>16697019</v>
      </c>
      <c r="C1160">
        <v>16698766</v>
      </c>
      <c r="D1160">
        <v>15167588</v>
      </c>
      <c r="E1160">
        <v>1</v>
      </c>
      <c r="F1160">
        <v>1</v>
      </c>
      <c r="G1160">
        <v>1</v>
      </c>
      <c r="H1160">
        <v>3</v>
      </c>
      <c r="I1160" t="s">
        <v>1053</v>
      </c>
      <c r="J1160" t="s">
        <v>1054</v>
      </c>
      <c r="K1160" t="s">
        <v>1055</v>
      </c>
      <c r="L1160">
        <v>1346</v>
      </c>
      <c r="N1160">
        <v>1009</v>
      </c>
      <c r="O1160" t="s">
        <v>279</v>
      </c>
      <c r="P1160" t="s">
        <v>279</v>
      </c>
      <c r="Q1160">
        <v>1</v>
      </c>
      <c r="W1160">
        <v>0</v>
      </c>
      <c r="X1160">
        <v>-1088866022</v>
      </c>
      <c r="Y1160">
        <v>0.16</v>
      </c>
      <c r="AA1160">
        <v>199.42</v>
      </c>
      <c r="AB1160">
        <v>0</v>
      </c>
      <c r="AC1160">
        <v>0</v>
      </c>
      <c r="AD1160">
        <v>0</v>
      </c>
      <c r="AE1160">
        <v>30.4</v>
      </c>
      <c r="AF1160">
        <v>0</v>
      </c>
      <c r="AG1160">
        <v>0</v>
      </c>
      <c r="AH1160">
        <v>0</v>
      </c>
      <c r="AI1160">
        <v>6.56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0</v>
      </c>
      <c r="AQ1160">
        <v>0</v>
      </c>
      <c r="AR1160">
        <v>0</v>
      </c>
      <c r="AS1160" t="s">
        <v>6</v>
      </c>
      <c r="AT1160">
        <v>0.16</v>
      </c>
      <c r="AU1160" t="s">
        <v>6</v>
      </c>
      <c r="AV1160">
        <v>0</v>
      </c>
      <c r="AW1160">
        <v>2</v>
      </c>
      <c r="AX1160">
        <v>16698780</v>
      </c>
      <c r="AY1160">
        <v>1</v>
      </c>
      <c r="AZ1160">
        <v>0</v>
      </c>
      <c r="BA1160">
        <v>1131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Y1160*Source!I603</f>
        <v>0.78400000000000003</v>
      </c>
      <c r="CY1160">
        <f>AA1160</f>
        <v>199.42</v>
      </c>
      <c r="CZ1160">
        <f>AE1160</f>
        <v>30.4</v>
      </c>
      <c r="DA1160">
        <f>AI1160</f>
        <v>6.56</v>
      </c>
      <c r="DB1160">
        <f t="shared" si="203"/>
        <v>4.8600000000000003</v>
      </c>
      <c r="DC1160">
        <f t="shared" si="204"/>
        <v>0</v>
      </c>
    </row>
    <row r="1161" spans="1:107" x14ac:dyDescent="0.2">
      <c r="A1161">
        <f>ROW(Source!A603)</f>
        <v>603</v>
      </c>
      <c r="B1161">
        <v>16697019</v>
      </c>
      <c r="C1161">
        <v>16698766</v>
      </c>
      <c r="D1161">
        <v>15167600</v>
      </c>
      <c r="E1161">
        <v>1</v>
      </c>
      <c r="F1161">
        <v>1</v>
      </c>
      <c r="G1161">
        <v>1</v>
      </c>
      <c r="H1161">
        <v>3</v>
      </c>
      <c r="I1161" t="s">
        <v>1329</v>
      </c>
      <c r="J1161" t="s">
        <v>1330</v>
      </c>
      <c r="K1161" t="s">
        <v>1331</v>
      </c>
      <c r="L1161">
        <v>1308</v>
      </c>
      <c r="N1161">
        <v>1003</v>
      </c>
      <c r="O1161" t="s">
        <v>49</v>
      </c>
      <c r="P1161" t="s">
        <v>49</v>
      </c>
      <c r="Q1161">
        <v>100</v>
      </c>
      <c r="W1161">
        <v>0</v>
      </c>
      <c r="X1161">
        <v>568244124</v>
      </c>
      <c r="Y1161">
        <v>5.5E-2</v>
      </c>
      <c r="AA1161">
        <v>787.2</v>
      </c>
      <c r="AB1161">
        <v>0</v>
      </c>
      <c r="AC1161">
        <v>0</v>
      </c>
      <c r="AD1161">
        <v>0</v>
      </c>
      <c r="AE1161">
        <v>120</v>
      </c>
      <c r="AF1161">
        <v>0</v>
      </c>
      <c r="AG1161">
        <v>0</v>
      </c>
      <c r="AH1161">
        <v>0</v>
      </c>
      <c r="AI1161">
        <v>6.56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0</v>
      </c>
      <c r="AQ1161">
        <v>0</v>
      </c>
      <c r="AR1161">
        <v>0</v>
      </c>
      <c r="AS1161" t="s">
        <v>6</v>
      </c>
      <c r="AT1161">
        <v>5.5E-2</v>
      </c>
      <c r="AU1161" t="s">
        <v>6</v>
      </c>
      <c r="AV1161">
        <v>0</v>
      </c>
      <c r="AW1161">
        <v>2</v>
      </c>
      <c r="AX1161">
        <v>16698781</v>
      </c>
      <c r="AY1161">
        <v>1</v>
      </c>
      <c r="AZ1161">
        <v>0</v>
      </c>
      <c r="BA1161">
        <v>1132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Y1161*Source!I603</f>
        <v>0.26950000000000002</v>
      </c>
      <c r="CY1161">
        <f>AA1161</f>
        <v>787.2</v>
      </c>
      <c r="CZ1161">
        <f>AE1161</f>
        <v>120</v>
      </c>
      <c r="DA1161">
        <f>AI1161</f>
        <v>6.56</v>
      </c>
      <c r="DB1161">
        <f t="shared" si="203"/>
        <v>6.6</v>
      </c>
      <c r="DC1161">
        <f t="shared" si="204"/>
        <v>0</v>
      </c>
    </row>
    <row r="1162" spans="1:107" x14ac:dyDescent="0.2">
      <c r="A1162">
        <f>ROW(Source!A603)</f>
        <v>603</v>
      </c>
      <c r="B1162">
        <v>16697019</v>
      </c>
      <c r="C1162">
        <v>16698766</v>
      </c>
      <c r="D1162">
        <v>15203834</v>
      </c>
      <c r="E1162">
        <v>1</v>
      </c>
      <c r="F1162">
        <v>1</v>
      </c>
      <c r="G1162">
        <v>1</v>
      </c>
      <c r="H1162">
        <v>3</v>
      </c>
      <c r="I1162" t="s">
        <v>1059</v>
      </c>
      <c r="J1162" t="s">
        <v>1060</v>
      </c>
      <c r="K1162" t="s">
        <v>1061</v>
      </c>
      <c r="L1162">
        <v>1346</v>
      </c>
      <c r="N1162">
        <v>1009</v>
      </c>
      <c r="O1162" t="s">
        <v>279</v>
      </c>
      <c r="P1162" t="s">
        <v>279</v>
      </c>
      <c r="Q1162">
        <v>1</v>
      </c>
      <c r="W1162">
        <v>0</v>
      </c>
      <c r="X1162">
        <v>210558753</v>
      </c>
      <c r="Y1162">
        <v>0.05</v>
      </c>
      <c r="AA1162">
        <v>187.62</v>
      </c>
      <c r="AB1162">
        <v>0</v>
      </c>
      <c r="AC1162">
        <v>0</v>
      </c>
      <c r="AD1162">
        <v>0</v>
      </c>
      <c r="AE1162">
        <v>28.6</v>
      </c>
      <c r="AF1162">
        <v>0</v>
      </c>
      <c r="AG1162">
        <v>0</v>
      </c>
      <c r="AH1162">
        <v>0</v>
      </c>
      <c r="AI1162">
        <v>6.56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6</v>
      </c>
      <c r="AT1162">
        <v>0.05</v>
      </c>
      <c r="AU1162" t="s">
        <v>6</v>
      </c>
      <c r="AV1162">
        <v>0</v>
      </c>
      <c r="AW1162">
        <v>2</v>
      </c>
      <c r="AX1162">
        <v>16698782</v>
      </c>
      <c r="AY1162">
        <v>1</v>
      </c>
      <c r="AZ1162">
        <v>0</v>
      </c>
      <c r="BA1162">
        <v>1133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Y1162*Source!I603</f>
        <v>0.24500000000000002</v>
      </c>
      <c r="CY1162">
        <f>AA1162</f>
        <v>187.62</v>
      </c>
      <c r="CZ1162">
        <f>AE1162</f>
        <v>28.6</v>
      </c>
      <c r="DA1162">
        <f>AI1162</f>
        <v>6.56</v>
      </c>
      <c r="DB1162">
        <f t="shared" si="203"/>
        <v>1.43</v>
      </c>
      <c r="DC1162">
        <f t="shared" si="204"/>
        <v>0</v>
      </c>
    </row>
    <row r="1163" spans="1:107" x14ac:dyDescent="0.2">
      <c r="A1163">
        <f>ROW(Source!A603)</f>
        <v>603</v>
      </c>
      <c r="B1163">
        <v>16697019</v>
      </c>
      <c r="C1163">
        <v>16698766</v>
      </c>
      <c r="D1163">
        <v>15223029</v>
      </c>
      <c r="E1163">
        <v>1</v>
      </c>
      <c r="F1163">
        <v>1</v>
      </c>
      <c r="G1163">
        <v>1</v>
      </c>
      <c r="H1163">
        <v>3</v>
      </c>
      <c r="I1163" t="s">
        <v>836</v>
      </c>
      <c r="J1163" t="s">
        <v>839</v>
      </c>
      <c r="K1163" t="s">
        <v>837</v>
      </c>
      <c r="L1163">
        <v>1477</v>
      </c>
      <c r="N1163">
        <v>1013</v>
      </c>
      <c r="O1163" t="s">
        <v>838</v>
      </c>
      <c r="P1163" t="s">
        <v>840</v>
      </c>
      <c r="Q1163">
        <v>1</v>
      </c>
      <c r="W1163">
        <v>0</v>
      </c>
      <c r="X1163">
        <v>559331636</v>
      </c>
      <c r="Y1163">
        <v>0.1</v>
      </c>
      <c r="AA1163">
        <v>45397.89</v>
      </c>
      <c r="AB1163">
        <v>0</v>
      </c>
      <c r="AC1163">
        <v>0</v>
      </c>
      <c r="AD1163">
        <v>0</v>
      </c>
      <c r="AE1163">
        <v>6920.41</v>
      </c>
      <c r="AF1163">
        <v>0</v>
      </c>
      <c r="AG1163">
        <v>0</v>
      </c>
      <c r="AH1163">
        <v>0</v>
      </c>
      <c r="AI1163">
        <v>6.56</v>
      </c>
      <c r="AJ1163">
        <v>1</v>
      </c>
      <c r="AK1163">
        <v>1</v>
      </c>
      <c r="AL1163">
        <v>1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 t="s">
        <v>6</v>
      </c>
      <c r="AT1163">
        <v>0.1</v>
      </c>
      <c r="AU1163" t="s">
        <v>6</v>
      </c>
      <c r="AV1163">
        <v>0</v>
      </c>
      <c r="AW1163">
        <v>1</v>
      </c>
      <c r="AX1163">
        <v>-1</v>
      </c>
      <c r="AY1163">
        <v>0</v>
      </c>
      <c r="AZ1163">
        <v>0</v>
      </c>
      <c r="BA1163" t="s">
        <v>6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Y1163*Source!I603</f>
        <v>0.49000000000000005</v>
      </c>
      <c r="CY1163">
        <f>AA1163</f>
        <v>45397.89</v>
      </c>
      <c r="CZ1163">
        <f>AE1163</f>
        <v>6920.41</v>
      </c>
      <c r="DA1163">
        <f>AI1163</f>
        <v>6.56</v>
      </c>
      <c r="DB1163">
        <f t="shared" si="203"/>
        <v>692.04</v>
      </c>
      <c r="DC1163">
        <f t="shared" si="204"/>
        <v>0</v>
      </c>
    </row>
    <row r="1164" spans="1:107" x14ac:dyDescent="0.2">
      <c r="A1164">
        <f>ROW(Source!A603)</f>
        <v>603</v>
      </c>
      <c r="B1164">
        <v>16697019</v>
      </c>
      <c r="C1164">
        <v>16698766</v>
      </c>
      <c r="D1164">
        <v>15164559</v>
      </c>
      <c r="E1164">
        <v>17</v>
      </c>
      <c r="F1164">
        <v>1</v>
      </c>
      <c r="G1164">
        <v>1</v>
      </c>
      <c r="H1164">
        <v>3</v>
      </c>
      <c r="I1164" t="s">
        <v>1074</v>
      </c>
      <c r="J1164" t="s">
        <v>6</v>
      </c>
      <c r="K1164" t="s">
        <v>1075</v>
      </c>
      <c r="L1164">
        <v>1374</v>
      </c>
      <c r="N1164">
        <v>1013</v>
      </c>
      <c r="O1164" t="s">
        <v>1076</v>
      </c>
      <c r="P1164" t="s">
        <v>1076</v>
      </c>
      <c r="Q1164">
        <v>1</v>
      </c>
      <c r="W1164">
        <v>0</v>
      </c>
      <c r="X1164">
        <v>-1731369543</v>
      </c>
      <c r="Y1164">
        <v>0.71</v>
      </c>
      <c r="AA1164">
        <v>1</v>
      </c>
      <c r="AB1164">
        <v>0</v>
      </c>
      <c r="AC1164">
        <v>0</v>
      </c>
      <c r="AD1164">
        <v>0</v>
      </c>
      <c r="AE1164">
        <v>1</v>
      </c>
      <c r="AF1164">
        <v>0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6</v>
      </c>
      <c r="AT1164">
        <v>0.71</v>
      </c>
      <c r="AU1164" t="s">
        <v>6</v>
      </c>
      <c r="AV1164">
        <v>0</v>
      </c>
      <c r="AW1164">
        <v>2</v>
      </c>
      <c r="AX1164">
        <v>16698783</v>
      </c>
      <c r="AY1164">
        <v>1</v>
      </c>
      <c r="AZ1164">
        <v>0</v>
      </c>
      <c r="BA1164">
        <v>1134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Y1164*Source!I603</f>
        <v>3.4790000000000001</v>
      </c>
      <c r="CY1164">
        <f>AA1164</f>
        <v>1</v>
      </c>
      <c r="CZ1164">
        <f>AE1164</f>
        <v>1</v>
      </c>
      <c r="DA1164">
        <f>AI1164</f>
        <v>1</v>
      </c>
      <c r="DB1164">
        <f t="shared" si="203"/>
        <v>0.71</v>
      </c>
      <c r="DC1164">
        <f t="shared" si="204"/>
        <v>0</v>
      </c>
    </row>
    <row r="1165" spans="1:107" x14ac:dyDescent="0.2">
      <c r="A1165">
        <f>ROW(Source!A606)</f>
        <v>606</v>
      </c>
      <c r="B1165">
        <v>16697018</v>
      </c>
      <c r="C1165">
        <v>16698785</v>
      </c>
      <c r="D1165">
        <v>15435721</v>
      </c>
      <c r="E1165">
        <v>1</v>
      </c>
      <c r="F1165">
        <v>1</v>
      </c>
      <c r="G1165">
        <v>1</v>
      </c>
      <c r="H1165">
        <v>1</v>
      </c>
      <c r="I1165" t="s">
        <v>1162</v>
      </c>
      <c r="J1165" t="s">
        <v>6</v>
      </c>
      <c r="K1165" t="s">
        <v>1163</v>
      </c>
      <c r="L1165">
        <v>1191</v>
      </c>
      <c r="N1165">
        <v>1013</v>
      </c>
      <c r="O1165" t="s">
        <v>1010</v>
      </c>
      <c r="P1165" t="s">
        <v>1010</v>
      </c>
      <c r="Q1165">
        <v>1</v>
      </c>
      <c r="W1165">
        <v>0</v>
      </c>
      <c r="X1165">
        <v>1983201532</v>
      </c>
      <c r="Y1165">
        <v>16.29</v>
      </c>
      <c r="AA1165">
        <v>0</v>
      </c>
      <c r="AB1165">
        <v>0</v>
      </c>
      <c r="AC1165">
        <v>0</v>
      </c>
      <c r="AD1165">
        <v>9.51</v>
      </c>
      <c r="AE1165">
        <v>0</v>
      </c>
      <c r="AF1165">
        <v>0</v>
      </c>
      <c r="AG1165">
        <v>0</v>
      </c>
      <c r="AH1165">
        <v>9.51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 t="s">
        <v>6</v>
      </c>
      <c r="AT1165">
        <v>16.29</v>
      </c>
      <c r="AU1165" t="s">
        <v>6</v>
      </c>
      <c r="AV1165">
        <v>1</v>
      </c>
      <c r="AW1165">
        <v>2</v>
      </c>
      <c r="AX1165">
        <v>16698794</v>
      </c>
      <c r="AY1165">
        <v>1</v>
      </c>
      <c r="AZ1165">
        <v>0</v>
      </c>
      <c r="BA1165">
        <v>1135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Y1165*Source!I606</f>
        <v>79.820999999999998</v>
      </c>
      <c r="CY1165">
        <f>AD1165</f>
        <v>9.51</v>
      </c>
      <c r="CZ1165">
        <f>AH1165</f>
        <v>9.51</v>
      </c>
      <c r="DA1165">
        <f>AL1165</f>
        <v>1</v>
      </c>
      <c r="DB1165">
        <f t="shared" si="203"/>
        <v>154.91999999999999</v>
      </c>
      <c r="DC1165">
        <f t="shared" si="204"/>
        <v>0</v>
      </c>
    </row>
    <row r="1166" spans="1:107" x14ac:dyDescent="0.2">
      <c r="A1166">
        <f>ROW(Source!A606)</f>
        <v>606</v>
      </c>
      <c r="B1166">
        <v>16697018</v>
      </c>
      <c r="C1166">
        <v>16698785</v>
      </c>
      <c r="D1166">
        <v>15430395</v>
      </c>
      <c r="E1166">
        <v>1</v>
      </c>
      <c r="F1166">
        <v>1</v>
      </c>
      <c r="G1166">
        <v>1</v>
      </c>
      <c r="H1166">
        <v>1</v>
      </c>
      <c r="I1166" t="s">
        <v>1020</v>
      </c>
      <c r="J1166" t="s">
        <v>6</v>
      </c>
      <c r="K1166" t="s">
        <v>1021</v>
      </c>
      <c r="L1166">
        <v>1191</v>
      </c>
      <c r="N1166">
        <v>1013</v>
      </c>
      <c r="O1166" t="s">
        <v>1010</v>
      </c>
      <c r="P1166" t="s">
        <v>1010</v>
      </c>
      <c r="Q1166">
        <v>1</v>
      </c>
      <c r="W1166">
        <v>0</v>
      </c>
      <c r="X1166">
        <v>-1417349443</v>
      </c>
      <c r="Y1166">
        <v>0.01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1</v>
      </c>
      <c r="AP1166">
        <v>0</v>
      </c>
      <c r="AQ1166">
        <v>0</v>
      </c>
      <c r="AR1166">
        <v>0</v>
      </c>
      <c r="AS1166" t="s">
        <v>6</v>
      </c>
      <c r="AT1166">
        <v>0.01</v>
      </c>
      <c r="AU1166" t="s">
        <v>6</v>
      </c>
      <c r="AV1166">
        <v>2</v>
      </c>
      <c r="AW1166">
        <v>2</v>
      </c>
      <c r="AX1166">
        <v>16698795</v>
      </c>
      <c r="AY1166">
        <v>1</v>
      </c>
      <c r="AZ1166">
        <v>0</v>
      </c>
      <c r="BA1166">
        <v>1136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Y1166*Source!I606</f>
        <v>4.9000000000000002E-2</v>
      </c>
      <c r="CY1166">
        <f>AD1166</f>
        <v>0</v>
      </c>
      <c r="CZ1166">
        <f>AH1166</f>
        <v>0</v>
      </c>
      <c r="DA1166">
        <f>AL1166</f>
        <v>1</v>
      </c>
      <c r="DB1166">
        <f t="shared" si="203"/>
        <v>0</v>
      </c>
      <c r="DC1166">
        <f t="shared" si="204"/>
        <v>0</v>
      </c>
    </row>
    <row r="1167" spans="1:107" x14ac:dyDescent="0.2">
      <c r="A1167">
        <f>ROW(Source!A606)</f>
        <v>606</v>
      </c>
      <c r="B1167">
        <v>16697018</v>
      </c>
      <c r="C1167">
        <v>16698785</v>
      </c>
      <c r="D1167">
        <v>15247974</v>
      </c>
      <c r="E1167">
        <v>1</v>
      </c>
      <c r="F1167">
        <v>1</v>
      </c>
      <c r="G1167">
        <v>1</v>
      </c>
      <c r="H1167">
        <v>2</v>
      </c>
      <c r="I1167" t="s">
        <v>1022</v>
      </c>
      <c r="J1167" t="s">
        <v>1023</v>
      </c>
      <c r="K1167" t="s">
        <v>1024</v>
      </c>
      <c r="L1167">
        <v>1368</v>
      </c>
      <c r="N1167">
        <v>1011</v>
      </c>
      <c r="O1167" t="s">
        <v>1014</v>
      </c>
      <c r="P1167" t="s">
        <v>1014</v>
      </c>
      <c r="Q1167">
        <v>1</v>
      </c>
      <c r="W1167">
        <v>0</v>
      </c>
      <c r="X1167">
        <v>1188625873</v>
      </c>
      <c r="Y1167">
        <v>0.01</v>
      </c>
      <c r="AA1167">
        <v>0</v>
      </c>
      <c r="AB1167">
        <v>31.26</v>
      </c>
      <c r="AC1167">
        <v>13.5</v>
      </c>
      <c r="AD1167">
        <v>0</v>
      </c>
      <c r="AE1167">
        <v>0</v>
      </c>
      <c r="AF1167">
        <v>31.26</v>
      </c>
      <c r="AG1167">
        <v>13.5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1</v>
      </c>
      <c r="AP1167">
        <v>0</v>
      </c>
      <c r="AQ1167">
        <v>0</v>
      </c>
      <c r="AR1167">
        <v>0</v>
      </c>
      <c r="AS1167" t="s">
        <v>6</v>
      </c>
      <c r="AT1167">
        <v>0.01</v>
      </c>
      <c r="AU1167" t="s">
        <v>6</v>
      </c>
      <c r="AV1167">
        <v>0</v>
      </c>
      <c r="AW1167">
        <v>2</v>
      </c>
      <c r="AX1167">
        <v>16698796</v>
      </c>
      <c r="AY1167">
        <v>1</v>
      </c>
      <c r="AZ1167">
        <v>0</v>
      </c>
      <c r="BA1167">
        <v>1137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Y1167*Source!I606</f>
        <v>4.9000000000000002E-2</v>
      </c>
      <c r="CY1167">
        <f>AB1167</f>
        <v>31.26</v>
      </c>
      <c r="CZ1167">
        <f>AF1167</f>
        <v>31.26</v>
      </c>
      <c r="DA1167">
        <f>AJ1167</f>
        <v>1</v>
      </c>
      <c r="DB1167">
        <f t="shared" si="203"/>
        <v>0.31</v>
      </c>
      <c r="DC1167">
        <f t="shared" si="204"/>
        <v>0.14000000000000001</v>
      </c>
    </row>
    <row r="1168" spans="1:107" x14ac:dyDescent="0.2">
      <c r="A1168">
        <f>ROW(Source!A606)</f>
        <v>606</v>
      </c>
      <c r="B1168">
        <v>16697018</v>
      </c>
      <c r="C1168">
        <v>16698785</v>
      </c>
      <c r="D1168">
        <v>15170076</v>
      </c>
      <c r="E1168">
        <v>1</v>
      </c>
      <c r="F1168">
        <v>1</v>
      </c>
      <c r="G1168">
        <v>1</v>
      </c>
      <c r="H1168">
        <v>3</v>
      </c>
      <c r="I1168" t="s">
        <v>1287</v>
      </c>
      <c r="J1168" t="s">
        <v>1288</v>
      </c>
      <c r="K1168" t="s">
        <v>1289</v>
      </c>
      <c r="L1168">
        <v>1356</v>
      </c>
      <c r="N1168">
        <v>1010</v>
      </c>
      <c r="O1168" t="s">
        <v>268</v>
      </c>
      <c r="P1168" t="s">
        <v>268</v>
      </c>
      <c r="Q1168">
        <v>1000</v>
      </c>
      <c r="W1168">
        <v>0</v>
      </c>
      <c r="X1168">
        <v>1975348994</v>
      </c>
      <c r="Y1168">
        <v>0.2</v>
      </c>
      <c r="AA1168">
        <v>180</v>
      </c>
      <c r="AB1168">
        <v>0</v>
      </c>
      <c r="AC1168">
        <v>0</v>
      </c>
      <c r="AD1168">
        <v>0</v>
      </c>
      <c r="AE1168">
        <v>180</v>
      </c>
      <c r="AF1168">
        <v>0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0</v>
      </c>
      <c r="AQ1168">
        <v>0</v>
      </c>
      <c r="AR1168">
        <v>0</v>
      </c>
      <c r="AS1168" t="s">
        <v>6</v>
      </c>
      <c r="AT1168">
        <v>0.2</v>
      </c>
      <c r="AU1168" t="s">
        <v>6</v>
      </c>
      <c r="AV1168">
        <v>0</v>
      </c>
      <c r="AW1168">
        <v>2</v>
      </c>
      <c r="AX1168">
        <v>16698797</v>
      </c>
      <c r="AY1168">
        <v>1</v>
      </c>
      <c r="AZ1168">
        <v>0</v>
      </c>
      <c r="BA1168">
        <v>1138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Y1168*Source!I606</f>
        <v>0.98000000000000009</v>
      </c>
      <c r="CY1168">
        <f>AA1168</f>
        <v>180</v>
      </c>
      <c r="CZ1168">
        <f>AE1168</f>
        <v>180</v>
      </c>
      <c r="DA1168">
        <f>AI1168</f>
        <v>1</v>
      </c>
      <c r="DB1168">
        <f t="shared" si="203"/>
        <v>36</v>
      </c>
      <c r="DC1168">
        <f t="shared" si="204"/>
        <v>0</v>
      </c>
    </row>
    <row r="1169" spans="1:107" x14ac:dyDescent="0.2">
      <c r="A1169">
        <f>ROW(Source!A606)</f>
        <v>606</v>
      </c>
      <c r="B1169">
        <v>16697018</v>
      </c>
      <c r="C1169">
        <v>16698785</v>
      </c>
      <c r="D1169">
        <v>15170438</v>
      </c>
      <c r="E1169">
        <v>1</v>
      </c>
      <c r="F1169">
        <v>1</v>
      </c>
      <c r="G1169">
        <v>1</v>
      </c>
      <c r="H1169">
        <v>3</v>
      </c>
      <c r="I1169" t="s">
        <v>1326</v>
      </c>
      <c r="J1169" t="s">
        <v>1327</v>
      </c>
      <c r="K1169" t="s">
        <v>1328</v>
      </c>
      <c r="L1169">
        <v>1348</v>
      </c>
      <c r="N1169">
        <v>1009</v>
      </c>
      <c r="O1169" t="s">
        <v>26</v>
      </c>
      <c r="P1169" t="s">
        <v>26</v>
      </c>
      <c r="Q1169">
        <v>1000</v>
      </c>
      <c r="W1169">
        <v>0</v>
      </c>
      <c r="X1169">
        <v>-1755229539</v>
      </c>
      <c r="Y1169">
        <v>1E-3</v>
      </c>
      <c r="AA1169">
        <v>12430</v>
      </c>
      <c r="AB1169">
        <v>0</v>
      </c>
      <c r="AC1169">
        <v>0</v>
      </c>
      <c r="AD1169">
        <v>0</v>
      </c>
      <c r="AE1169">
        <v>12430</v>
      </c>
      <c r="AF1169">
        <v>0</v>
      </c>
      <c r="AG1169">
        <v>0</v>
      </c>
      <c r="AH1169">
        <v>0</v>
      </c>
      <c r="AI1169">
        <v>1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0</v>
      </c>
      <c r="AQ1169">
        <v>0</v>
      </c>
      <c r="AR1169">
        <v>0</v>
      </c>
      <c r="AS1169" t="s">
        <v>6</v>
      </c>
      <c r="AT1169">
        <v>1E-3</v>
      </c>
      <c r="AU1169" t="s">
        <v>6</v>
      </c>
      <c r="AV1169">
        <v>0</v>
      </c>
      <c r="AW1169">
        <v>2</v>
      </c>
      <c r="AX1169">
        <v>16698798</v>
      </c>
      <c r="AY1169">
        <v>1</v>
      </c>
      <c r="AZ1169">
        <v>0</v>
      </c>
      <c r="BA1169">
        <v>1139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Y1169*Source!I606</f>
        <v>4.9000000000000007E-3</v>
      </c>
      <c r="CY1169">
        <f>AA1169</f>
        <v>12430</v>
      </c>
      <c r="CZ1169">
        <f>AE1169</f>
        <v>12430</v>
      </c>
      <c r="DA1169">
        <f>AI1169</f>
        <v>1</v>
      </c>
      <c r="DB1169">
        <f t="shared" si="203"/>
        <v>12.43</v>
      </c>
      <c r="DC1169">
        <f t="shared" si="204"/>
        <v>0</v>
      </c>
    </row>
    <row r="1170" spans="1:107" x14ac:dyDescent="0.2">
      <c r="A1170">
        <f>ROW(Source!A606)</f>
        <v>606</v>
      </c>
      <c r="B1170">
        <v>16697018</v>
      </c>
      <c r="C1170">
        <v>16698785</v>
      </c>
      <c r="D1170">
        <v>15218449</v>
      </c>
      <c r="E1170">
        <v>1</v>
      </c>
      <c r="F1170">
        <v>1</v>
      </c>
      <c r="G1170">
        <v>1</v>
      </c>
      <c r="H1170">
        <v>3</v>
      </c>
      <c r="I1170" t="s">
        <v>879</v>
      </c>
      <c r="J1170" t="s">
        <v>881</v>
      </c>
      <c r="K1170" t="s">
        <v>880</v>
      </c>
      <c r="L1170">
        <v>1308</v>
      </c>
      <c r="N1170">
        <v>1003</v>
      </c>
      <c r="O1170" t="s">
        <v>49</v>
      </c>
      <c r="P1170" t="s">
        <v>49</v>
      </c>
      <c r="Q1170">
        <v>100</v>
      </c>
      <c r="W1170">
        <v>0</v>
      </c>
      <c r="X1170">
        <v>-1366405561</v>
      </c>
      <c r="Y1170">
        <v>100</v>
      </c>
      <c r="AA1170">
        <v>83</v>
      </c>
      <c r="AB1170">
        <v>0</v>
      </c>
      <c r="AC1170">
        <v>0</v>
      </c>
      <c r="AD1170">
        <v>0</v>
      </c>
      <c r="AE1170">
        <v>83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1</v>
      </c>
      <c r="AL1170">
        <v>1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 t="s">
        <v>6</v>
      </c>
      <c r="AT1170">
        <v>100</v>
      </c>
      <c r="AU1170" t="s">
        <v>6</v>
      </c>
      <c r="AV1170">
        <v>0</v>
      </c>
      <c r="AW1170">
        <v>1</v>
      </c>
      <c r="AX1170">
        <v>-1</v>
      </c>
      <c r="AY1170">
        <v>0</v>
      </c>
      <c r="AZ1170">
        <v>0</v>
      </c>
      <c r="BA1170" t="s">
        <v>6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Y1170*Source!I606</f>
        <v>490.00000000000006</v>
      </c>
      <c r="CY1170">
        <f>AA1170</f>
        <v>83</v>
      </c>
      <c r="CZ1170">
        <f>AE1170</f>
        <v>83</v>
      </c>
      <c r="DA1170">
        <f>AI1170</f>
        <v>1</v>
      </c>
      <c r="DB1170">
        <f t="shared" si="203"/>
        <v>8300</v>
      </c>
      <c r="DC1170">
        <f t="shared" si="204"/>
        <v>0</v>
      </c>
    </row>
    <row r="1171" spans="1:107" x14ac:dyDescent="0.2">
      <c r="A1171">
        <f>ROW(Source!A606)</f>
        <v>606</v>
      </c>
      <c r="B1171">
        <v>16697018</v>
      </c>
      <c r="C1171">
        <v>16698785</v>
      </c>
      <c r="D1171">
        <v>15164559</v>
      </c>
      <c r="E1171">
        <v>17</v>
      </c>
      <c r="F1171">
        <v>1</v>
      </c>
      <c r="G1171">
        <v>1</v>
      </c>
      <c r="H1171">
        <v>3</v>
      </c>
      <c r="I1171" t="s">
        <v>1074</v>
      </c>
      <c r="J1171" t="s">
        <v>6</v>
      </c>
      <c r="K1171" t="s">
        <v>1075</v>
      </c>
      <c r="L1171">
        <v>1374</v>
      </c>
      <c r="N1171">
        <v>1013</v>
      </c>
      <c r="O1171" t="s">
        <v>1076</v>
      </c>
      <c r="P1171" t="s">
        <v>1076</v>
      </c>
      <c r="Q1171">
        <v>1</v>
      </c>
      <c r="W1171">
        <v>0</v>
      </c>
      <c r="X1171">
        <v>-1731369543</v>
      </c>
      <c r="Y1171">
        <v>3.1</v>
      </c>
      <c r="AA1171">
        <v>1</v>
      </c>
      <c r="AB1171">
        <v>0</v>
      </c>
      <c r="AC1171">
        <v>0</v>
      </c>
      <c r="AD1171">
        <v>0</v>
      </c>
      <c r="AE1171">
        <v>1</v>
      </c>
      <c r="AF1171">
        <v>0</v>
      </c>
      <c r="AG1171">
        <v>0</v>
      </c>
      <c r="AH1171">
        <v>0</v>
      </c>
      <c r="AI1171">
        <v>1</v>
      </c>
      <c r="AJ1171">
        <v>1</v>
      </c>
      <c r="AK1171">
        <v>1</v>
      </c>
      <c r="AL1171">
        <v>1</v>
      </c>
      <c r="AN1171">
        <v>0</v>
      </c>
      <c r="AO1171">
        <v>1</v>
      </c>
      <c r="AP1171">
        <v>0</v>
      </c>
      <c r="AQ1171">
        <v>0</v>
      </c>
      <c r="AR1171">
        <v>0</v>
      </c>
      <c r="AS1171" t="s">
        <v>6</v>
      </c>
      <c r="AT1171">
        <v>3.1</v>
      </c>
      <c r="AU1171" t="s">
        <v>6</v>
      </c>
      <c r="AV1171">
        <v>0</v>
      </c>
      <c r="AW1171">
        <v>2</v>
      </c>
      <c r="AX1171">
        <v>16698799</v>
      </c>
      <c r="AY1171">
        <v>1</v>
      </c>
      <c r="AZ1171">
        <v>0</v>
      </c>
      <c r="BA1171">
        <v>1140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Y1171*Source!I606</f>
        <v>15.190000000000001</v>
      </c>
      <c r="CY1171">
        <f>AA1171</f>
        <v>1</v>
      </c>
      <c r="CZ1171">
        <f>AE1171</f>
        <v>1</v>
      </c>
      <c r="DA1171">
        <f>AI1171</f>
        <v>1</v>
      </c>
      <c r="DB1171">
        <f t="shared" si="203"/>
        <v>3.1</v>
      </c>
      <c r="DC1171">
        <f t="shared" si="204"/>
        <v>0</v>
      </c>
    </row>
    <row r="1172" spans="1:107" x14ac:dyDescent="0.2">
      <c r="A1172">
        <f>ROW(Source!A607)</f>
        <v>607</v>
      </c>
      <c r="B1172">
        <v>16697019</v>
      </c>
      <c r="C1172">
        <v>16698785</v>
      </c>
      <c r="D1172">
        <v>15435721</v>
      </c>
      <c r="E1172">
        <v>1</v>
      </c>
      <c r="F1172">
        <v>1</v>
      </c>
      <c r="G1172">
        <v>1</v>
      </c>
      <c r="H1172">
        <v>1</v>
      </c>
      <c r="I1172" t="s">
        <v>1162</v>
      </c>
      <c r="J1172" t="s">
        <v>6</v>
      </c>
      <c r="K1172" t="s">
        <v>1163</v>
      </c>
      <c r="L1172">
        <v>1191</v>
      </c>
      <c r="N1172">
        <v>1013</v>
      </c>
      <c r="O1172" t="s">
        <v>1010</v>
      </c>
      <c r="P1172" t="s">
        <v>1010</v>
      </c>
      <c r="Q1172">
        <v>1</v>
      </c>
      <c r="W1172">
        <v>0</v>
      </c>
      <c r="X1172">
        <v>1983201532</v>
      </c>
      <c r="Y1172">
        <v>16.29</v>
      </c>
      <c r="AA1172">
        <v>0</v>
      </c>
      <c r="AB1172">
        <v>0</v>
      </c>
      <c r="AC1172">
        <v>0</v>
      </c>
      <c r="AD1172">
        <v>62.39</v>
      </c>
      <c r="AE1172">
        <v>0</v>
      </c>
      <c r="AF1172">
        <v>0</v>
      </c>
      <c r="AG1172">
        <v>0</v>
      </c>
      <c r="AH1172">
        <v>9.51</v>
      </c>
      <c r="AI1172">
        <v>1</v>
      </c>
      <c r="AJ1172">
        <v>1</v>
      </c>
      <c r="AK1172">
        <v>1</v>
      </c>
      <c r="AL1172">
        <v>6.56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6</v>
      </c>
      <c r="AT1172">
        <v>16.29</v>
      </c>
      <c r="AU1172" t="s">
        <v>6</v>
      </c>
      <c r="AV1172">
        <v>1</v>
      </c>
      <c r="AW1172">
        <v>2</v>
      </c>
      <c r="AX1172">
        <v>16698794</v>
      </c>
      <c r="AY1172">
        <v>1</v>
      </c>
      <c r="AZ1172">
        <v>0</v>
      </c>
      <c r="BA1172">
        <v>1141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Y1172*Source!I607</f>
        <v>79.820999999999998</v>
      </c>
      <c r="CY1172">
        <f>AD1172</f>
        <v>62.39</v>
      </c>
      <c r="CZ1172">
        <f>AH1172</f>
        <v>9.51</v>
      </c>
      <c r="DA1172">
        <f>AL1172</f>
        <v>6.56</v>
      </c>
      <c r="DB1172">
        <f t="shared" si="203"/>
        <v>154.91999999999999</v>
      </c>
      <c r="DC1172">
        <f t="shared" si="204"/>
        <v>0</v>
      </c>
    </row>
    <row r="1173" spans="1:107" x14ac:dyDescent="0.2">
      <c r="A1173">
        <f>ROW(Source!A607)</f>
        <v>607</v>
      </c>
      <c r="B1173">
        <v>16697019</v>
      </c>
      <c r="C1173">
        <v>16698785</v>
      </c>
      <c r="D1173">
        <v>15430395</v>
      </c>
      <c r="E1173">
        <v>1</v>
      </c>
      <c r="F1173">
        <v>1</v>
      </c>
      <c r="G1173">
        <v>1</v>
      </c>
      <c r="H1173">
        <v>1</v>
      </c>
      <c r="I1173" t="s">
        <v>1020</v>
      </c>
      <c r="J1173" t="s">
        <v>6</v>
      </c>
      <c r="K1173" t="s">
        <v>1021</v>
      </c>
      <c r="L1173">
        <v>1191</v>
      </c>
      <c r="N1173">
        <v>1013</v>
      </c>
      <c r="O1173" t="s">
        <v>1010</v>
      </c>
      <c r="P1173" t="s">
        <v>1010</v>
      </c>
      <c r="Q1173">
        <v>1</v>
      </c>
      <c r="W1173">
        <v>0</v>
      </c>
      <c r="X1173">
        <v>-1417349443</v>
      </c>
      <c r="Y1173">
        <v>0.01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1</v>
      </c>
      <c r="AJ1173">
        <v>1</v>
      </c>
      <c r="AK1173">
        <v>6.56</v>
      </c>
      <c r="AL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 t="s">
        <v>6</v>
      </c>
      <c r="AT1173">
        <v>0.01</v>
      </c>
      <c r="AU1173" t="s">
        <v>6</v>
      </c>
      <c r="AV1173">
        <v>2</v>
      </c>
      <c r="AW1173">
        <v>2</v>
      </c>
      <c r="AX1173">
        <v>16698795</v>
      </c>
      <c r="AY1173">
        <v>1</v>
      </c>
      <c r="AZ1173">
        <v>0</v>
      </c>
      <c r="BA1173">
        <v>1142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Y1173*Source!I607</f>
        <v>4.9000000000000002E-2</v>
      </c>
      <c r="CY1173">
        <f>AD1173</f>
        <v>0</v>
      </c>
      <c r="CZ1173">
        <f>AH1173</f>
        <v>0</v>
      </c>
      <c r="DA1173">
        <f>AL1173</f>
        <v>1</v>
      </c>
      <c r="DB1173">
        <f t="shared" si="203"/>
        <v>0</v>
      </c>
      <c r="DC1173">
        <f t="shared" si="204"/>
        <v>0</v>
      </c>
    </row>
    <row r="1174" spans="1:107" x14ac:dyDescent="0.2">
      <c r="A1174">
        <f>ROW(Source!A607)</f>
        <v>607</v>
      </c>
      <c r="B1174">
        <v>16697019</v>
      </c>
      <c r="C1174">
        <v>16698785</v>
      </c>
      <c r="D1174">
        <v>15247974</v>
      </c>
      <c r="E1174">
        <v>1</v>
      </c>
      <c r="F1174">
        <v>1</v>
      </c>
      <c r="G1174">
        <v>1</v>
      </c>
      <c r="H1174">
        <v>2</v>
      </c>
      <c r="I1174" t="s">
        <v>1022</v>
      </c>
      <c r="J1174" t="s">
        <v>1023</v>
      </c>
      <c r="K1174" t="s">
        <v>1024</v>
      </c>
      <c r="L1174">
        <v>1368</v>
      </c>
      <c r="N1174">
        <v>1011</v>
      </c>
      <c r="O1174" t="s">
        <v>1014</v>
      </c>
      <c r="P1174" t="s">
        <v>1014</v>
      </c>
      <c r="Q1174">
        <v>1</v>
      </c>
      <c r="W1174">
        <v>0</v>
      </c>
      <c r="X1174">
        <v>1188625873</v>
      </c>
      <c r="Y1174">
        <v>0.01</v>
      </c>
      <c r="AA1174">
        <v>0</v>
      </c>
      <c r="AB1174">
        <v>205.07</v>
      </c>
      <c r="AC1174">
        <v>13.5</v>
      </c>
      <c r="AD1174">
        <v>0</v>
      </c>
      <c r="AE1174">
        <v>0</v>
      </c>
      <c r="AF1174">
        <v>31.26</v>
      </c>
      <c r="AG1174">
        <v>13.5</v>
      </c>
      <c r="AH1174">
        <v>0</v>
      </c>
      <c r="AI1174">
        <v>1</v>
      </c>
      <c r="AJ1174">
        <v>6.56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6</v>
      </c>
      <c r="AT1174">
        <v>0.01</v>
      </c>
      <c r="AU1174" t="s">
        <v>6</v>
      </c>
      <c r="AV1174">
        <v>0</v>
      </c>
      <c r="AW1174">
        <v>2</v>
      </c>
      <c r="AX1174">
        <v>16698796</v>
      </c>
      <c r="AY1174">
        <v>1</v>
      </c>
      <c r="AZ1174">
        <v>0</v>
      </c>
      <c r="BA1174">
        <v>1143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Y1174*Source!I607</f>
        <v>4.9000000000000002E-2</v>
      </c>
      <c r="CY1174">
        <f>AB1174</f>
        <v>205.07</v>
      </c>
      <c r="CZ1174">
        <f>AF1174</f>
        <v>31.26</v>
      </c>
      <c r="DA1174">
        <f>AJ1174</f>
        <v>6.56</v>
      </c>
      <c r="DB1174">
        <f t="shared" si="203"/>
        <v>0.31</v>
      </c>
      <c r="DC1174">
        <f t="shared" si="204"/>
        <v>0.14000000000000001</v>
      </c>
    </row>
    <row r="1175" spans="1:107" x14ac:dyDescent="0.2">
      <c r="A1175">
        <f>ROW(Source!A607)</f>
        <v>607</v>
      </c>
      <c r="B1175">
        <v>16697019</v>
      </c>
      <c r="C1175">
        <v>16698785</v>
      </c>
      <c r="D1175">
        <v>15170076</v>
      </c>
      <c r="E1175">
        <v>1</v>
      </c>
      <c r="F1175">
        <v>1</v>
      </c>
      <c r="G1175">
        <v>1</v>
      </c>
      <c r="H1175">
        <v>3</v>
      </c>
      <c r="I1175" t="s">
        <v>1287</v>
      </c>
      <c r="J1175" t="s">
        <v>1288</v>
      </c>
      <c r="K1175" t="s">
        <v>1289</v>
      </c>
      <c r="L1175">
        <v>1356</v>
      </c>
      <c r="N1175">
        <v>1010</v>
      </c>
      <c r="O1175" t="s">
        <v>268</v>
      </c>
      <c r="P1175" t="s">
        <v>268</v>
      </c>
      <c r="Q1175">
        <v>1000</v>
      </c>
      <c r="W1175">
        <v>0</v>
      </c>
      <c r="X1175">
        <v>1975348994</v>
      </c>
      <c r="Y1175">
        <v>0.2</v>
      </c>
      <c r="AA1175">
        <v>1180.8</v>
      </c>
      <c r="AB1175">
        <v>0</v>
      </c>
      <c r="AC1175">
        <v>0</v>
      </c>
      <c r="AD1175">
        <v>0</v>
      </c>
      <c r="AE1175">
        <v>180</v>
      </c>
      <c r="AF1175">
        <v>0</v>
      </c>
      <c r="AG1175">
        <v>0</v>
      </c>
      <c r="AH1175">
        <v>0</v>
      </c>
      <c r="AI1175">
        <v>6.56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6</v>
      </c>
      <c r="AT1175">
        <v>0.2</v>
      </c>
      <c r="AU1175" t="s">
        <v>6</v>
      </c>
      <c r="AV1175">
        <v>0</v>
      </c>
      <c r="AW1175">
        <v>2</v>
      </c>
      <c r="AX1175">
        <v>16698797</v>
      </c>
      <c r="AY1175">
        <v>1</v>
      </c>
      <c r="AZ1175">
        <v>0</v>
      </c>
      <c r="BA1175">
        <v>1144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Y1175*Source!I607</f>
        <v>0.98000000000000009</v>
      </c>
      <c r="CY1175">
        <f>AA1175</f>
        <v>1180.8</v>
      </c>
      <c r="CZ1175">
        <f>AE1175</f>
        <v>180</v>
      </c>
      <c r="DA1175">
        <f>AI1175</f>
        <v>6.56</v>
      </c>
      <c r="DB1175">
        <f t="shared" si="203"/>
        <v>36</v>
      </c>
      <c r="DC1175">
        <f t="shared" si="204"/>
        <v>0</v>
      </c>
    </row>
    <row r="1176" spans="1:107" x14ac:dyDescent="0.2">
      <c r="A1176">
        <f>ROW(Source!A607)</f>
        <v>607</v>
      </c>
      <c r="B1176">
        <v>16697019</v>
      </c>
      <c r="C1176">
        <v>16698785</v>
      </c>
      <c r="D1176">
        <v>15170438</v>
      </c>
      <c r="E1176">
        <v>1</v>
      </c>
      <c r="F1176">
        <v>1</v>
      </c>
      <c r="G1176">
        <v>1</v>
      </c>
      <c r="H1176">
        <v>3</v>
      </c>
      <c r="I1176" t="s">
        <v>1326</v>
      </c>
      <c r="J1176" t="s">
        <v>1327</v>
      </c>
      <c r="K1176" t="s">
        <v>1328</v>
      </c>
      <c r="L1176">
        <v>1348</v>
      </c>
      <c r="N1176">
        <v>1009</v>
      </c>
      <c r="O1176" t="s">
        <v>26</v>
      </c>
      <c r="P1176" t="s">
        <v>26</v>
      </c>
      <c r="Q1176">
        <v>1000</v>
      </c>
      <c r="W1176">
        <v>0</v>
      </c>
      <c r="X1176">
        <v>-1755229539</v>
      </c>
      <c r="Y1176">
        <v>1E-3</v>
      </c>
      <c r="AA1176">
        <v>81540.800000000003</v>
      </c>
      <c r="AB1176">
        <v>0</v>
      </c>
      <c r="AC1176">
        <v>0</v>
      </c>
      <c r="AD1176">
        <v>0</v>
      </c>
      <c r="AE1176">
        <v>12430</v>
      </c>
      <c r="AF1176">
        <v>0</v>
      </c>
      <c r="AG1176">
        <v>0</v>
      </c>
      <c r="AH1176">
        <v>0</v>
      </c>
      <c r="AI1176">
        <v>6.56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6</v>
      </c>
      <c r="AT1176">
        <v>1E-3</v>
      </c>
      <c r="AU1176" t="s">
        <v>6</v>
      </c>
      <c r="AV1176">
        <v>0</v>
      </c>
      <c r="AW1176">
        <v>2</v>
      </c>
      <c r="AX1176">
        <v>16698798</v>
      </c>
      <c r="AY1176">
        <v>1</v>
      </c>
      <c r="AZ1176">
        <v>0</v>
      </c>
      <c r="BA1176">
        <v>1145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Y1176*Source!I607</f>
        <v>4.9000000000000007E-3</v>
      </c>
      <c r="CY1176">
        <f>AA1176</f>
        <v>81540.800000000003</v>
      </c>
      <c r="CZ1176">
        <f>AE1176</f>
        <v>12430</v>
      </c>
      <c r="DA1176">
        <f>AI1176</f>
        <v>6.56</v>
      </c>
      <c r="DB1176">
        <f t="shared" si="203"/>
        <v>12.43</v>
      </c>
      <c r="DC1176">
        <f t="shared" si="204"/>
        <v>0</v>
      </c>
    </row>
    <row r="1177" spans="1:107" x14ac:dyDescent="0.2">
      <c r="A1177">
        <f>ROW(Source!A607)</f>
        <v>607</v>
      </c>
      <c r="B1177">
        <v>16697019</v>
      </c>
      <c r="C1177">
        <v>16698785</v>
      </c>
      <c r="D1177">
        <v>15218449</v>
      </c>
      <c r="E1177">
        <v>1</v>
      </c>
      <c r="F1177">
        <v>1</v>
      </c>
      <c r="G1177">
        <v>1</v>
      </c>
      <c r="H1177">
        <v>3</v>
      </c>
      <c r="I1177" t="s">
        <v>879</v>
      </c>
      <c r="J1177" t="s">
        <v>881</v>
      </c>
      <c r="K1177" t="s">
        <v>880</v>
      </c>
      <c r="L1177">
        <v>1308</v>
      </c>
      <c r="N1177">
        <v>1003</v>
      </c>
      <c r="O1177" t="s">
        <v>49</v>
      </c>
      <c r="P1177" t="s">
        <v>49</v>
      </c>
      <c r="Q1177">
        <v>100</v>
      </c>
      <c r="W1177">
        <v>0</v>
      </c>
      <c r="X1177">
        <v>-1366405561</v>
      </c>
      <c r="Y1177">
        <v>100</v>
      </c>
      <c r="AA1177">
        <v>544.48</v>
      </c>
      <c r="AB1177">
        <v>0</v>
      </c>
      <c r="AC1177">
        <v>0</v>
      </c>
      <c r="AD1177">
        <v>0</v>
      </c>
      <c r="AE1177">
        <v>83</v>
      </c>
      <c r="AF1177">
        <v>0</v>
      </c>
      <c r="AG1177">
        <v>0</v>
      </c>
      <c r="AH1177">
        <v>0</v>
      </c>
      <c r="AI1177">
        <v>6.56</v>
      </c>
      <c r="AJ1177">
        <v>1</v>
      </c>
      <c r="AK1177">
        <v>1</v>
      </c>
      <c r="AL1177">
        <v>1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 t="s">
        <v>6</v>
      </c>
      <c r="AT1177">
        <v>100</v>
      </c>
      <c r="AU1177" t="s">
        <v>6</v>
      </c>
      <c r="AV1177">
        <v>0</v>
      </c>
      <c r="AW1177">
        <v>1</v>
      </c>
      <c r="AX1177">
        <v>-1</v>
      </c>
      <c r="AY1177">
        <v>0</v>
      </c>
      <c r="AZ1177">
        <v>0</v>
      </c>
      <c r="BA1177" t="s">
        <v>6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Y1177*Source!I607</f>
        <v>490.00000000000006</v>
      </c>
      <c r="CY1177">
        <f>AA1177</f>
        <v>544.48</v>
      </c>
      <c r="CZ1177">
        <f>AE1177</f>
        <v>83</v>
      </c>
      <c r="DA1177">
        <f>AI1177</f>
        <v>6.56</v>
      </c>
      <c r="DB1177">
        <f t="shared" si="203"/>
        <v>8300</v>
      </c>
      <c r="DC1177">
        <f t="shared" si="204"/>
        <v>0</v>
      </c>
    </row>
    <row r="1178" spans="1:107" x14ac:dyDescent="0.2">
      <c r="A1178">
        <f>ROW(Source!A607)</f>
        <v>607</v>
      </c>
      <c r="B1178">
        <v>16697019</v>
      </c>
      <c r="C1178">
        <v>16698785</v>
      </c>
      <c r="D1178">
        <v>15164559</v>
      </c>
      <c r="E1178">
        <v>17</v>
      </c>
      <c r="F1178">
        <v>1</v>
      </c>
      <c r="G1178">
        <v>1</v>
      </c>
      <c r="H1178">
        <v>3</v>
      </c>
      <c r="I1178" t="s">
        <v>1074</v>
      </c>
      <c r="J1178" t="s">
        <v>6</v>
      </c>
      <c r="K1178" t="s">
        <v>1075</v>
      </c>
      <c r="L1178">
        <v>1374</v>
      </c>
      <c r="N1178">
        <v>1013</v>
      </c>
      <c r="O1178" t="s">
        <v>1076</v>
      </c>
      <c r="P1178" t="s">
        <v>1076</v>
      </c>
      <c r="Q1178">
        <v>1</v>
      </c>
      <c r="W1178">
        <v>0</v>
      </c>
      <c r="X1178">
        <v>-1731369543</v>
      </c>
      <c r="Y1178">
        <v>3.1</v>
      </c>
      <c r="AA1178">
        <v>1</v>
      </c>
      <c r="AB1178">
        <v>0</v>
      </c>
      <c r="AC1178">
        <v>0</v>
      </c>
      <c r="AD1178">
        <v>0</v>
      </c>
      <c r="AE1178">
        <v>1</v>
      </c>
      <c r="AF1178">
        <v>0</v>
      </c>
      <c r="AG1178">
        <v>0</v>
      </c>
      <c r="AH1178">
        <v>0</v>
      </c>
      <c r="AI1178">
        <v>1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 t="s">
        <v>6</v>
      </c>
      <c r="AT1178">
        <v>3.1</v>
      </c>
      <c r="AU1178" t="s">
        <v>6</v>
      </c>
      <c r="AV1178">
        <v>0</v>
      </c>
      <c r="AW1178">
        <v>2</v>
      </c>
      <c r="AX1178">
        <v>16698799</v>
      </c>
      <c r="AY1178">
        <v>1</v>
      </c>
      <c r="AZ1178">
        <v>0</v>
      </c>
      <c r="BA1178">
        <v>1146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Y1178*Source!I607</f>
        <v>15.190000000000001</v>
      </c>
      <c r="CY1178">
        <f>AA1178</f>
        <v>1</v>
      </c>
      <c r="CZ1178">
        <f>AE1178</f>
        <v>1</v>
      </c>
      <c r="DA1178">
        <f>AI1178</f>
        <v>1</v>
      </c>
      <c r="DB1178">
        <f t="shared" si="203"/>
        <v>3.1</v>
      </c>
      <c r="DC1178">
        <f t="shared" si="204"/>
        <v>0</v>
      </c>
    </row>
    <row r="1179" spans="1:107" x14ac:dyDescent="0.2">
      <c r="A1179">
        <f>ROW(Source!A610)</f>
        <v>610</v>
      </c>
      <c r="B1179">
        <v>16697018</v>
      </c>
      <c r="C1179">
        <v>16698801</v>
      </c>
      <c r="D1179">
        <v>15446300</v>
      </c>
      <c r="E1179">
        <v>1</v>
      </c>
      <c r="F1179">
        <v>1</v>
      </c>
      <c r="G1179">
        <v>1</v>
      </c>
      <c r="H1179">
        <v>1</v>
      </c>
      <c r="I1179" t="s">
        <v>1031</v>
      </c>
      <c r="J1179" t="s">
        <v>6</v>
      </c>
      <c r="K1179" t="s">
        <v>1032</v>
      </c>
      <c r="L1179">
        <v>1191</v>
      </c>
      <c r="N1179">
        <v>1013</v>
      </c>
      <c r="O1179" t="s">
        <v>1010</v>
      </c>
      <c r="P1179" t="s">
        <v>1010</v>
      </c>
      <c r="Q1179">
        <v>1</v>
      </c>
      <c r="W1179">
        <v>0</v>
      </c>
      <c r="X1179">
        <v>912892513</v>
      </c>
      <c r="Y1179">
        <v>68.239999999999995</v>
      </c>
      <c r="AA1179">
        <v>0</v>
      </c>
      <c r="AB1179">
        <v>0</v>
      </c>
      <c r="AC1179">
        <v>0</v>
      </c>
      <c r="AD1179">
        <v>9.92</v>
      </c>
      <c r="AE1179">
        <v>0</v>
      </c>
      <c r="AF1179">
        <v>0</v>
      </c>
      <c r="AG1179">
        <v>0</v>
      </c>
      <c r="AH1179">
        <v>9.92</v>
      </c>
      <c r="AI1179">
        <v>1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0</v>
      </c>
      <c r="AQ1179">
        <v>0</v>
      </c>
      <c r="AR1179">
        <v>0</v>
      </c>
      <c r="AS1179" t="s">
        <v>6</v>
      </c>
      <c r="AT1179">
        <v>68.239999999999995</v>
      </c>
      <c r="AU1179" t="s">
        <v>6</v>
      </c>
      <c r="AV1179">
        <v>1</v>
      </c>
      <c r="AW1179">
        <v>2</v>
      </c>
      <c r="AX1179">
        <v>16698812</v>
      </c>
      <c r="AY1179">
        <v>1</v>
      </c>
      <c r="AZ1179">
        <v>0</v>
      </c>
      <c r="BA1179">
        <v>1147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Y1179*Source!I610</f>
        <v>6.1415999999999995</v>
      </c>
      <c r="CY1179">
        <f>AD1179</f>
        <v>9.92</v>
      </c>
      <c r="CZ1179">
        <f>AH1179</f>
        <v>9.92</v>
      </c>
      <c r="DA1179">
        <f>AL1179</f>
        <v>1</v>
      </c>
      <c r="DB1179">
        <f t="shared" si="203"/>
        <v>676.94</v>
      </c>
      <c r="DC1179">
        <f t="shared" si="204"/>
        <v>0</v>
      </c>
    </row>
    <row r="1180" spans="1:107" x14ac:dyDescent="0.2">
      <c r="A1180">
        <f>ROW(Source!A610)</f>
        <v>610</v>
      </c>
      <c r="B1180">
        <v>16697018</v>
      </c>
      <c r="C1180">
        <v>16698801</v>
      </c>
      <c r="D1180">
        <v>15430395</v>
      </c>
      <c r="E1180">
        <v>1</v>
      </c>
      <c r="F1180">
        <v>1</v>
      </c>
      <c r="G1180">
        <v>1</v>
      </c>
      <c r="H1180">
        <v>1</v>
      </c>
      <c r="I1180" t="s">
        <v>1020</v>
      </c>
      <c r="J1180" t="s">
        <v>6</v>
      </c>
      <c r="K1180" t="s">
        <v>1021</v>
      </c>
      <c r="L1180">
        <v>1191</v>
      </c>
      <c r="N1180">
        <v>1013</v>
      </c>
      <c r="O1180" t="s">
        <v>1010</v>
      </c>
      <c r="P1180" t="s">
        <v>1010</v>
      </c>
      <c r="Q1180">
        <v>1</v>
      </c>
      <c r="W1180">
        <v>0</v>
      </c>
      <c r="X1180">
        <v>-1417349443</v>
      </c>
      <c r="Y1180">
        <v>0.2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1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0</v>
      </c>
      <c r="AQ1180">
        <v>0</v>
      </c>
      <c r="AR1180">
        <v>0</v>
      </c>
      <c r="AS1180" t="s">
        <v>6</v>
      </c>
      <c r="AT1180">
        <v>0.2</v>
      </c>
      <c r="AU1180" t="s">
        <v>6</v>
      </c>
      <c r="AV1180">
        <v>2</v>
      </c>
      <c r="AW1180">
        <v>2</v>
      </c>
      <c r="AX1180">
        <v>16698813</v>
      </c>
      <c r="AY1180">
        <v>1</v>
      </c>
      <c r="AZ1180">
        <v>0</v>
      </c>
      <c r="BA1180">
        <v>1148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Y1180*Source!I610</f>
        <v>1.7999999999999999E-2</v>
      </c>
      <c r="CY1180">
        <f>AD1180</f>
        <v>0</v>
      </c>
      <c r="CZ1180">
        <f>AH1180</f>
        <v>0</v>
      </c>
      <c r="DA1180">
        <f>AL1180</f>
        <v>1</v>
      </c>
      <c r="DB1180">
        <f t="shared" si="203"/>
        <v>0</v>
      </c>
      <c r="DC1180">
        <f t="shared" si="204"/>
        <v>0</v>
      </c>
    </row>
    <row r="1181" spans="1:107" x14ac:dyDescent="0.2">
      <c r="A1181">
        <f>ROW(Source!A610)</f>
        <v>610</v>
      </c>
      <c r="B1181">
        <v>16697018</v>
      </c>
      <c r="C1181">
        <v>16698801</v>
      </c>
      <c r="D1181">
        <v>15247680</v>
      </c>
      <c r="E1181">
        <v>1</v>
      </c>
      <c r="F1181">
        <v>1</v>
      </c>
      <c r="G1181">
        <v>1</v>
      </c>
      <c r="H1181">
        <v>2</v>
      </c>
      <c r="I1181" t="s">
        <v>1050</v>
      </c>
      <c r="J1181" t="s">
        <v>1051</v>
      </c>
      <c r="K1181" t="s">
        <v>1052</v>
      </c>
      <c r="L1181">
        <v>1368</v>
      </c>
      <c r="N1181">
        <v>1011</v>
      </c>
      <c r="O1181" t="s">
        <v>1014</v>
      </c>
      <c r="P1181" t="s">
        <v>1014</v>
      </c>
      <c r="Q1181">
        <v>1</v>
      </c>
      <c r="W1181">
        <v>0</v>
      </c>
      <c r="X1181">
        <v>-1718674368</v>
      </c>
      <c r="Y1181">
        <v>0.1</v>
      </c>
      <c r="AA1181">
        <v>0</v>
      </c>
      <c r="AB1181">
        <v>111.99</v>
      </c>
      <c r="AC1181">
        <v>13.5</v>
      </c>
      <c r="AD1181">
        <v>0</v>
      </c>
      <c r="AE1181">
        <v>0</v>
      </c>
      <c r="AF1181">
        <v>111.99</v>
      </c>
      <c r="AG1181">
        <v>13.5</v>
      </c>
      <c r="AH1181">
        <v>0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0</v>
      </c>
      <c r="AQ1181">
        <v>0</v>
      </c>
      <c r="AR1181">
        <v>0</v>
      </c>
      <c r="AS1181" t="s">
        <v>6</v>
      </c>
      <c r="AT1181">
        <v>0.1</v>
      </c>
      <c r="AU1181" t="s">
        <v>6</v>
      </c>
      <c r="AV1181">
        <v>0</v>
      </c>
      <c r="AW1181">
        <v>2</v>
      </c>
      <c r="AX1181">
        <v>16698814</v>
      </c>
      <c r="AY1181">
        <v>1</v>
      </c>
      <c r="AZ1181">
        <v>0</v>
      </c>
      <c r="BA1181">
        <v>1149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Y1181*Source!I610</f>
        <v>8.9999999999999993E-3</v>
      </c>
      <c r="CY1181">
        <f>AB1181</f>
        <v>111.99</v>
      </c>
      <c r="CZ1181">
        <f>AF1181</f>
        <v>111.99</v>
      </c>
      <c r="DA1181">
        <f>AJ1181</f>
        <v>1</v>
      </c>
      <c r="DB1181">
        <f t="shared" si="203"/>
        <v>11.2</v>
      </c>
      <c r="DC1181">
        <f t="shared" si="204"/>
        <v>1.35</v>
      </c>
    </row>
    <row r="1182" spans="1:107" x14ac:dyDescent="0.2">
      <c r="A1182">
        <f>ROW(Source!A610)</f>
        <v>610</v>
      </c>
      <c r="B1182">
        <v>16697018</v>
      </c>
      <c r="C1182">
        <v>16698801</v>
      </c>
      <c r="D1182">
        <v>15249073</v>
      </c>
      <c r="E1182">
        <v>1</v>
      </c>
      <c r="F1182">
        <v>1</v>
      </c>
      <c r="G1182">
        <v>1</v>
      </c>
      <c r="H1182">
        <v>2</v>
      </c>
      <c r="I1182" t="s">
        <v>1033</v>
      </c>
      <c r="J1182" t="s">
        <v>1034</v>
      </c>
      <c r="K1182" t="s">
        <v>1035</v>
      </c>
      <c r="L1182">
        <v>1368</v>
      </c>
      <c r="N1182">
        <v>1011</v>
      </c>
      <c r="O1182" t="s">
        <v>1014</v>
      </c>
      <c r="P1182" t="s">
        <v>1014</v>
      </c>
      <c r="Q1182">
        <v>1</v>
      </c>
      <c r="W1182">
        <v>0</v>
      </c>
      <c r="X1182">
        <v>1372534845</v>
      </c>
      <c r="Y1182">
        <v>0.1</v>
      </c>
      <c r="AA1182">
        <v>0</v>
      </c>
      <c r="AB1182">
        <v>65.709999999999994</v>
      </c>
      <c r="AC1182">
        <v>11.6</v>
      </c>
      <c r="AD1182">
        <v>0</v>
      </c>
      <c r="AE1182">
        <v>0</v>
      </c>
      <c r="AF1182">
        <v>65.709999999999994</v>
      </c>
      <c r="AG1182">
        <v>11.6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6</v>
      </c>
      <c r="AT1182">
        <v>0.1</v>
      </c>
      <c r="AU1182" t="s">
        <v>6</v>
      </c>
      <c r="AV1182">
        <v>0</v>
      </c>
      <c r="AW1182">
        <v>2</v>
      </c>
      <c r="AX1182">
        <v>16698815</v>
      </c>
      <c r="AY1182">
        <v>1</v>
      </c>
      <c r="AZ1182">
        <v>0</v>
      </c>
      <c r="BA1182">
        <v>1150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Y1182*Source!I610</f>
        <v>8.9999999999999993E-3</v>
      </c>
      <c r="CY1182">
        <f>AB1182</f>
        <v>65.709999999999994</v>
      </c>
      <c r="CZ1182">
        <f>AF1182</f>
        <v>65.709999999999994</v>
      </c>
      <c r="DA1182">
        <f>AJ1182</f>
        <v>1</v>
      </c>
      <c r="DB1182">
        <f t="shared" si="203"/>
        <v>6.57</v>
      </c>
      <c r="DC1182">
        <f t="shared" si="204"/>
        <v>1.1599999999999999</v>
      </c>
    </row>
    <row r="1183" spans="1:107" x14ac:dyDescent="0.2">
      <c r="A1183">
        <f>ROW(Source!A610)</f>
        <v>610</v>
      </c>
      <c r="B1183">
        <v>16697018</v>
      </c>
      <c r="C1183">
        <v>16698801</v>
      </c>
      <c r="D1183">
        <v>15167588</v>
      </c>
      <c r="E1183">
        <v>1</v>
      </c>
      <c r="F1183">
        <v>1</v>
      </c>
      <c r="G1183">
        <v>1</v>
      </c>
      <c r="H1183">
        <v>3</v>
      </c>
      <c r="I1183" t="s">
        <v>1053</v>
      </c>
      <c r="J1183" t="s">
        <v>1054</v>
      </c>
      <c r="K1183" t="s">
        <v>1055</v>
      </c>
      <c r="L1183">
        <v>1346</v>
      </c>
      <c r="N1183">
        <v>1009</v>
      </c>
      <c r="O1183" t="s">
        <v>279</v>
      </c>
      <c r="P1183" t="s">
        <v>279</v>
      </c>
      <c r="Q1183">
        <v>1</v>
      </c>
      <c r="W1183">
        <v>0</v>
      </c>
      <c r="X1183">
        <v>-1088866022</v>
      </c>
      <c r="Y1183">
        <v>0.31</v>
      </c>
      <c r="AA1183">
        <v>30.4</v>
      </c>
      <c r="AB1183">
        <v>0</v>
      </c>
      <c r="AC1183">
        <v>0</v>
      </c>
      <c r="AD1183">
        <v>0</v>
      </c>
      <c r="AE1183">
        <v>30.4</v>
      </c>
      <c r="AF1183">
        <v>0</v>
      </c>
      <c r="AG1183">
        <v>0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0</v>
      </c>
      <c r="AQ1183">
        <v>0</v>
      </c>
      <c r="AR1183">
        <v>0</v>
      </c>
      <c r="AS1183" t="s">
        <v>6</v>
      </c>
      <c r="AT1183">
        <v>0.31</v>
      </c>
      <c r="AU1183" t="s">
        <v>6</v>
      </c>
      <c r="AV1183">
        <v>0</v>
      </c>
      <c r="AW1183">
        <v>2</v>
      </c>
      <c r="AX1183">
        <v>16698816</v>
      </c>
      <c r="AY1183">
        <v>1</v>
      </c>
      <c r="AZ1183">
        <v>0</v>
      </c>
      <c r="BA1183">
        <v>1151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Y1183*Source!I610</f>
        <v>2.7899999999999998E-2</v>
      </c>
      <c r="CY1183">
        <f>AA1183</f>
        <v>30.4</v>
      </c>
      <c r="CZ1183">
        <f>AE1183</f>
        <v>30.4</v>
      </c>
      <c r="DA1183">
        <f>AI1183</f>
        <v>1</v>
      </c>
      <c r="DB1183">
        <f t="shared" si="203"/>
        <v>9.42</v>
      </c>
      <c r="DC1183">
        <f t="shared" si="204"/>
        <v>0</v>
      </c>
    </row>
    <row r="1184" spans="1:107" x14ac:dyDescent="0.2">
      <c r="A1184">
        <f>ROW(Source!A610)</f>
        <v>610</v>
      </c>
      <c r="B1184">
        <v>16697018</v>
      </c>
      <c r="C1184">
        <v>16698801</v>
      </c>
      <c r="D1184">
        <v>15169949</v>
      </c>
      <c r="E1184">
        <v>1</v>
      </c>
      <c r="F1184">
        <v>1</v>
      </c>
      <c r="G1184">
        <v>1</v>
      </c>
      <c r="H1184">
        <v>3</v>
      </c>
      <c r="I1184" t="s">
        <v>1332</v>
      </c>
      <c r="J1184" t="s">
        <v>1333</v>
      </c>
      <c r="K1184" t="s">
        <v>1334</v>
      </c>
      <c r="L1184">
        <v>1348</v>
      </c>
      <c r="N1184">
        <v>1009</v>
      </c>
      <c r="O1184" t="s">
        <v>26</v>
      </c>
      <c r="P1184" t="s">
        <v>26</v>
      </c>
      <c r="Q1184">
        <v>1000</v>
      </c>
      <c r="W1184">
        <v>0</v>
      </c>
      <c r="X1184">
        <v>251332693</v>
      </c>
      <c r="Y1184">
        <v>3.0599999999999998E-3</v>
      </c>
      <c r="AA1184">
        <v>12430</v>
      </c>
      <c r="AB1184">
        <v>0</v>
      </c>
      <c r="AC1184">
        <v>0</v>
      </c>
      <c r="AD1184">
        <v>0</v>
      </c>
      <c r="AE1184">
        <v>12430</v>
      </c>
      <c r="AF1184">
        <v>0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1</v>
      </c>
      <c r="AP1184">
        <v>0</v>
      </c>
      <c r="AQ1184">
        <v>0</v>
      </c>
      <c r="AR1184">
        <v>0</v>
      </c>
      <c r="AS1184" t="s">
        <v>6</v>
      </c>
      <c r="AT1184">
        <v>3.0599999999999998E-3</v>
      </c>
      <c r="AU1184" t="s">
        <v>6</v>
      </c>
      <c r="AV1184">
        <v>0</v>
      </c>
      <c r="AW1184">
        <v>2</v>
      </c>
      <c r="AX1184">
        <v>16698817</v>
      </c>
      <c r="AY1184">
        <v>1</v>
      </c>
      <c r="AZ1184">
        <v>0</v>
      </c>
      <c r="BA1184">
        <v>1152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Y1184*Source!I610</f>
        <v>2.7539999999999997E-4</v>
      </c>
      <c r="CY1184">
        <f>AA1184</f>
        <v>12430</v>
      </c>
      <c r="CZ1184">
        <f>AE1184</f>
        <v>12430</v>
      </c>
      <c r="DA1184">
        <f>AI1184</f>
        <v>1</v>
      </c>
      <c r="DB1184">
        <f t="shared" si="203"/>
        <v>38.04</v>
      </c>
      <c r="DC1184">
        <f t="shared" si="204"/>
        <v>0</v>
      </c>
    </row>
    <row r="1185" spans="1:107" x14ac:dyDescent="0.2">
      <c r="A1185">
        <f>ROW(Source!A610)</f>
        <v>610</v>
      </c>
      <c r="B1185">
        <v>16697018</v>
      </c>
      <c r="C1185">
        <v>16698801</v>
      </c>
      <c r="D1185">
        <v>15170074</v>
      </c>
      <c r="E1185">
        <v>1</v>
      </c>
      <c r="F1185">
        <v>1</v>
      </c>
      <c r="G1185">
        <v>1</v>
      </c>
      <c r="H1185">
        <v>3</v>
      </c>
      <c r="I1185" t="s">
        <v>1056</v>
      </c>
      <c r="J1185" t="s">
        <v>1057</v>
      </c>
      <c r="K1185" t="s">
        <v>1058</v>
      </c>
      <c r="L1185">
        <v>1355</v>
      </c>
      <c r="N1185">
        <v>1010</v>
      </c>
      <c r="O1185" t="s">
        <v>593</v>
      </c>
      <c r="P1185" t="s">
        <v>593</v>
      </c>
      <c r="Q1185">
        <v>100</v>
      </c>
      <c r="W1185">
        <v>0</v>
      </c>
      <c r="X1185">
        <v>1794244060</v>
      </c>
      <c r="Y1185">
        <v>4.08</v>
      </c>
      <c r="AA1185">
        <v>86</v>
      </c>
      <c r="AB1185">
        <v>0</v>
      </c>
      <c r="AC1185">
        <v>0</v>
      </c>
      <c r="AD1185">
        <v>0</v>
      </c>
      <c r="AE1185">
        <v>86</v>
      </c>
      <c r="AF1185">
        <v>0</v>
      </c>
      <c r="AG1185">
        <v>0</v>
      </c>
      <c r="AH1185">
        <v>0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 t="s">
        <v>6</v>
      </c>
      <c r="AT1185">
        <v>4.08</v>
      </c>
      <c r="AU1185" t="s">
        <v>6</v>
      </c>
      <c r="AV1185">
        <v>0</v>
      </c>
      <c r="AW1185">
        <v>2</v>
      </c>
      <c r="AX1185">
        <v>16698818</v>
      </c>
      <c r="AY1185">
        <v>1</v>
      </c>
      <c r="AZ1185">
        <v>0</v>
      </c>
      <c r="BA1185">
        <v>1153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Y1185*Source!I610</f>
        <v>0.36719999999999997</v>
      </c>
      <c r="CY1185">
        <f>AA1185</f>
        <v>86</v>
      </c>
      <c r="CZ1185">
        <f>AE1185</f>
        <v>86</v>
      </c>
      <c r="DA1185">
        <f>AI1185</f>
        <v>1</v>
      </c>
      <c r="DB1185">
        <f t="shared" si="203"/>
        <v>350.88</v>
      </c>
      <c r="DC1185">
        <f t="shared" si="204"/>
        <v>0</v>
      </c>
    </row>
    <row r="1186" spans="1:107" x14ac:dyDescent="0.2">
      <c r="A1186">
        <f>ROW(Source!A610)</f>
        <v>610</v>
      </c>
      <c r="B1186">
        <v>16697018</v>
      </c>
      <c r="C1186">
        <v>16698801</v>
      </c>
      <c r="D1186">
        <v>15219778</v>
      </c>
      <c r="E1186">
        <v>1</v>
      </c>
      <c r="F1186">
        <v>1</v>
      </c>
      <c r="G1186">
        <v>1</v>
      </c>
      <c r="H1186">
        <v>3</v>
      </c>
      <c r="I1186" t="s">
        <v>887</v>
      </c>
      <c r="J1186" t="s">
        <v>889</v>
      </c>
      <c r="K1186" t="s">
        <v>888</v>
      </c>
      <c r="L1186">
        <v>1354</v>
      </c>
      <c r="N1186">
        <v>1010</v>
      </c>
      <c r="O1186" t="s">
        <v>440</v>
      </c>
      <c r="P1186" t="s">
        <v>440</v>
      </c>
      <c r="Q1186">
        <v>1</v>
      </c>
      <c r="W1186">
        <v>0</v>
      </c>
      <c r="X1186">
        <v>2106491065</v>
      </c>
      <c r="Y1186">
        <v>100</v>
      </c>
      <c r="AA1186">
        <v>47.82</v>
      </c>
      <c r="AB1186">
        <v>0</v>
      </c>
      <c r="AC1186">
        <v>0</v>
      </c>
      <c r="AD1186">
        <v>0</v>
      </c>
      <c r="AE1186">
        <v>47.82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1</v>
      </c>
      <c r="AL1186">
        <v>1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 t="s">
        <v>6</v>
      </c>
      <c r="AT1186">
        <v>100</v>
      </c>
      <c r="AU1186" t="s">
        <v>6</v>
      </c>
      <c r="AV1186">
        <v>0</v>
      </c>
      <c r="AW1186">
        <v>1</v>
      </c>
      <c r="AX1186">
        <v>-1</v>
      </c>
      <c r="AY1186">
        <v>0</v>
      </c>
      <c r="AZ1186">
        <v>0</v>
      </c>
      <c r="BA1186" t="s">
        <v>6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Y1186*Source!I610</f>
        <v>9</v>
      </c>
      <c r="CY1186">
        <f>AA1186</f>
        <v>47.82</v>
      </c>
      <c r="CZ1186">
        <f>AE1186</f>
        <v>47.82</v>
      </c>
      <c r="DA1186">
        <f>AI1186</f>
        <v>1</v>
      </c>
      <c r="DB1186">
        <f t="shared" si="203"/>
        <v>4782</v>
      </c>
      <c r="DC1186">
        <f t="shared" si="204"/>
        <v>0</v>
      </c>
    </row>
    <row r="1187" spans="1:107" x14ac:dyDescent="0.2">
      <c r="A1187">
        <f>ROW(Source!A610)</f>
        <v>610</v>
      </c>
      <c r="B1187">
        <v>16697018</v>
      </c>
      <c r="C1187">
        <v>16698801</v>
      </c>
      <c r="D1187">
        <v>15164559</v>
      </c>
      <c r="E1187">
        <v>17</v>
      </c>
      <c r="F1187">
        <v>1</v>
      </c>
      <c r="G1187">
        <v>1</v>
      </c>
      <c r="H1187">
        <v>3</v>
      </c>
      <c r="I1187" t="s">
        <v>1074</v>
      </c>
      <c r="J1187" t="s">
        <v>6</v>
      </c>
      <c r="K1187" t="s">
        <v>1075</v>
      </c>
      <c r="L1187">
        <v>1374</v>
      </c>
      <c r="N1187">
        <v>1013</v>
      </c>
      <c r="O1187" t="s">
        <v>1076</v>
      </c>
      <c r="P1187" t="s">
        <v>1076</v>
      </c>
      <c r="Q1187">
        <v>1</v>
      </c>
      <c r="W1187">
        <v>0</v>
      </c>
      <c r="X1187">
        <v>-1731369543</v>
      </c>
      <c r="Y1187">
        <v>13.54</v>
      </c>
      <c r="AA1187">
        <v>1</v>
      </c>
      <c r="AB1187">
        <v>0</v>
      </c>
      <c r="AC1187">
        <v>0</v>
      </c>
      <c r="AD1187">
        <v>0</v>
      </c>
      <c r="AE1187">
        <v>1</v>
      </c>
      <c r="AF1187">
        <v>0</v>
      </c>
      <c r="AG1187">
        <v>0</v>
      </c>
      <c r="AH1187">
        <v>0</v>
      </c>
      <c r="AI1187">
        <v>1</v>
      </c>
      <c r="AJ1187">
        <v>1</v>
      </c>
      <c r="AK1187">
        <v>1</v>
      </c>
      <c r="AL1187">
        <v>1</v>
      </c>
      <c r="AN1187">
        <v>0</v>
      </c>
      <c r="AO1187">
        <v>1</v>
      </c>
      <c r="AP1187">
        <v>0</v>
      </c>
      <c r="AQ1187">
        <v>0</v>
      </c>
      <c r="AR1187">
        <v>0</v>
      </c>
      <c r="AS1187" t="s">
        <v>6</v>
      </c>
      <c r="AT1187">
        <v>13.54</v>
      </c>
      <c r="AU1187" t="s">
        <v>6</v>
      </c>
      <c r="AV1187">
        <v>0</v>
      </c>
      <c r="AW1187">
        <v>2</v>
      </c>
      <c r="AX1187">
        <v>16698819</v>
      </c>
      <c r="AY1187">
        <v>1</v>
      </c>
      <c r="AZ1187">
        <v>0</v>
      </c>
      <c r="BA1187">
        <v>1154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Y1187*Source!I610</f>
        <v>1.2185999999999999</v>
      </c>
      <c r="CY1187">
        <f>AA1187</f>
        <v>1</v>
      </c>
      <c r="CZ1187">
        <f>AE1187</f>
        <v>1</v>
      </c>
      <c r="DA1187">
        <f>AI1187</f>
        <v>1</v>
      </c>
      <c r="DB1187">
        <f t="shared" si="203"/>
        <v>13.54</v>
      </c>
      <c r="DC1187">
        <f t="shared" si="204"/>
        <v>0</v>
      </c>
    </row>
    <row r="1188" spans="1:107" x14ac:dyDescent="0.2">
      <c r="A1188">
        <f>ROW(Source!A611)</f>
        <v>611</v>
      </c>
      <c r="B1188">
        <v>16697019</v>
      </c>
      <c r="C1188">
        <v>16698801</v>
      </c>
      <c r="D1188">
        <v>15446300</v>
      </c>
      <c r="E1188">
        <v>1</v>
      </c>
      <c r="F1188">
        <v>1</v>
      </c>
      <c r="G1188">
        <v>1</v>
      </c>
      <c r="H1188">
        <v>1</v>
      </c>
      <c r="I1188" t="s">
        <v>1031</v>
      </c>
      <c r="J1188" t="s">
        <v>6</v>
      </c>
      <c r="K1188" t="s">
        <v>1032</v>
      </c>
      <c r="L1188">
        <v>1191</v>
      </c>
      <c r="N1188">
        <v>1013</v>
      </c>
      <c r="O1188" t="s">
        <v>1010</v>
      </c>
      <c r="P1188" t="s">
        <v>1010</v>
      </c>
      <c r="Q1188">
        <v>1</v>
      </c>
      <c r="W1188">
        <v>0</v>
      </c>
      <c r="X1188">
        <v>912892513</v>
      </c>
      <c r="Y1188">
        <v>68.239999999999995</v>
      </c>
      <c r="AA1188">
        <v>0</v>
      </c>
      <c r="AB1188">
        <v>0</v>
      </c>
      <c r="AC1188">
        <v>0</v>
      </c>
      <c r="AD1188">
        <v>65.08</v>
      </c>
      <c r="AE1188">
        <v>0</v>
      </c>
      <c r="AF1188">
        <v>0</v>
      </c>
      <c r="AG1188">
        <v>0</v>
      </c>
      <c r="AH1188">
        <v>9.92</v>
      </c>
      <c r="AI1188">
        <v>1</v>
      </c>
      <c r="AJ1188">
        <v>1</v>
      </c>
      <c r="AK1188">
        <v>1</v>
      </c>
      <c r="AL1188">
        <v>6.56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 t="s">
        <v>6</v>
      </c>
      <c r="AT1188">
        <v>68.239999999999995</v>
      </c>
      <c r="AU1188" t="s">
        <v>6</v>
      </c>
      <c r="AV1188">
        <v>1</v>
      </c>
      <c r="AW1188">
        <v>2</v>
      </c>
      <c r="AX1188">
        <v>16698812</v>
      </c>
      <c r="AY1188">
        <v>1</v>
      </c>
      <c r="AZ1188">
        <v>0</v>
      </c>
      <c r="BA1188">
        <v>1155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Y1188*Source!I611</f>
        <v>6.1415999999999995</v>
      </c>
      <c r="CY1188">
        <f>AD1188</f>
        <v>65.08</v>
      </c>
      <c r="CZ1188">
        <f>AH1188</f>
        <v>9.92</v>
      </c>
      <c r="DA1188">
        <f>AL1188</f>
        <v>6.56</v>
      </c>
      <c r="DB1188">
        <f t="shared" si="203"/>
        <v>676.94</v>
      </c>
      <c r="DC1188">
        <f t="shared" si="204"/>
        <v>0</v>
      </c>
    </row>
    <row r="1189" spans="1:107" x14ac:dyDescent="0.2">
      <c r="A1189">
        <f>ROW(Source!A611)</f>
        <v>611</v>
      </c>
      <c r="B1189">
        <v>16697019</v>
      </c>
      <c r="C1189">
        <v>16698801</v>
      </c>
      <c r="D1189">
        <v>15430395</v>
      </c>
      <c r="E1189">
        <v>1</v>
      </c>
      <c r="F1189">
        <v>1</v>
      </c>
      <c r="G1189">
        <v>1</v>
      </c>
      <c r="H1189">
        <v>1</v>
      </c>
      <c r="I1189" t="s">
        <v>1020</v>
      </c>
      <c r="J1189" t="s">
        <v>6</v>
      </c>
      <c r="K1189" t="s">
        <v>1021</v>
      </c>
      <c r="L1189">
        <v>1191</v>
      </c>
      <c r="N1189">
        <v>1013</v>
      </c>
      <c r="O1189" t="s">
        <v>1010</v>
      </c>
      <c r="P1189" t="s">
        <v>1010</v>
      </c>
      <c r="Q1189">
        <v>1</v>
      </c>
      <c r="W1189">
        <v>0</v>
      </c>
      <c r="X1189">
        <v>-1417349443</v>
      </c>
      <c r="Y1189">
        <v>0.2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1</v>
      </c>
      <c r="AJ1189">
        <v>1</v>
      </c>
      <c r="AK1189">
        <v>6.56</v>
      </c>
      <c r="AL1189">
        <v>1</v>
      </c>
      <c r="AN1189">
        <v>0</v>
      </c>
      <c r="AO1189">
        <v>1</v>
      </c>
      <c r="AP1189">
        <v>0</v>
      </c>
      <c r="AQ1189">
        <v>0</v>
      </c>
      <c r="AR1189">
        <v>0</v>
      </c>
      <c r="AS1189" t="s">
        <v>6</v>
      </c>
      <c r="AT1189">
        <v>0.2</v>
      </c>
      <c r="AU1189" t="s">
        <v>6</v>
      </c>
      <c r="AV1189">
        <v>2</v>
      </c>
      <c r="AW1189">
        <v>2</v>
      </c>
      <c r="AX1189">
        <v>16698813</v>
      </c>
      <c r="AY1189">
        <v>1</v>
      </c>
      <c r="AZ1189">
        <v>0</v>
      </c>
      <c r="BA1189">
        <v>1156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Y1189*Source!I611</f>
        <v>1.7999999999999999E-2</v>
      </c>
      <c r="CY1189">
        <f>AD1189</f>
        <v>0</v>
      </c>
      <c r="CZ1189">
        <f>AH1189</f>
        <v>0</v>
      </c>
      <c r="DA1189">
        <f>AL1189</f>
        <v>1</v>
      </c>
      <c r="DB1189">
        <f t="shared" si="203"/>
        <v>0</v>
      </c>
      <c r="DC1189">
        <f t="shared" si="204"/>
        <v>0</v>
      </c>
    </row>
    <row r="1190" spans="1:107" x14ac:dyDescent="0.2">
      <c r="A1190">
        <f>ROW(Source!A611)</f>
        <v>611</v>
      </c>
      <c r="B1190">
        <v>16697019</v>
      </c>
      <c r="C1190">
        <v>16698801</v>
      </c>
      <c r="D1190">
        <v>15247680</v>
      </c>
      <c r="E1190">
        <v>1</v>
      </c>
      <c r="F1190">
        <v>1</v>
      </c>
      <c r="G1190">
        <v>1</v>
      </c>
      <c r="H1190">
        <v>2</v>
      </c>
      <c r="I1190" t="s">
        <v>1050</v>
      </c>
      <c r="J1190" t="s">
        <v>1051</v>
      </c>
      <c r="K1190" t="s">
        <v>1052</v>
      </c>
      <c r="L1190">
        <v>1368</v>
      </c>
      <c r="N1190">
        <v>1011</v>
      </c>
      <c r="O1190" t="s">
        <v>1014</v>
      </c>
      <c r="P1190" t="s">
        <v>1014</v>
      </c>
      <c r="Q1190">
        <v>1</v>
      </c>
      <c r="W1190">
        <v>0</v>
      </c>
      <c r="X1190">
        <v>-1718674368</v>
      </c>
      <c r="Y1190">
        <v>0.1</v>
      </c>
      <c r="AA1190">
        <v>0</v>
      </c>
      <c r="AB1190">
        <v>734.65</v>
      </c>
      <c r="AC1190">
        <v>13.5</v>
      </c>
      <c r="AD1190">
        <v>0</v>
      </c>
      <c r="AE1190">
        <v>0</v>
      </c>
      <c r="AF1190">
        <v>111.99</v>
      </c>
      <c r="AG1190">
        <v>13.5</v>
      </c>
      <c r="AH1190">
        <v>0</v>
      </c>
      <c r="AI1190">
        <v>1</v>
      </c>
      <c r="AJ1190">
        <v>6.56</v>
      </c>
      <c r="AK1190">
        <v>1</v>
      </c>
      <c r="AL1190">
        <v>1</v>
      </c>
      <c r="AN1190">
        <v>0</v>
      </c>
      <c r="AO1190">
        <v>1</v>
      </c>
      <c r="AP1190">
        <v>0</v>
      </c>
      <c r="AQ1190">
        <v>0</v>
      </c>
      <c r="AR1190">
        <v>0</v>
      </c>
      <c r="AS1190" t="s">
        <v>6</v>
      </c>
      <c r="AT1190">
        <v>0.1</v>
      </c>
      <c r="AU1190" t="s">
        <v>6</v>
      </c>
      <c r="AV1190">
        <v>0</v>
      </c>
      <c r="AW1190">
        <v>2</v>
      </c>
      <c r="AX1190">
        <v>16698814</v>
      </c>
      <c r="AY1190">
        <v>1</v>
      </c>
      <c r="AZ1190">
        <v>0</v>
      </c>
      <c r="BA1190">
        <v>1157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Y1190*Source!I611</f>
        <v>8.9999999999999993E-3</v>
      </c>
      <c r="CY1190">
        <f>AB1190</f>
        <v>734.65</v>
      </c>
      <c r="CZ1190">
        <f>AF1190</f>
        <v>111.99</v>
      </c>
      <c r="DA1190">
        <f>AJ1190</f>
        <v>6.56</v>
      </c>
      <c r="DB1190">
        <f t="shared" si="203"/>
        <v>11.2</v>
      </c>
      <c r="DC1190">
        <f t="shared" si="204"/>
        <v>1.35</v>
      </c>
    </row>
    <row r="1191" spans="1:107" x14ac:dyDescent="0.2">
      <c r="A1191">
        <f>ROW(Source!A611)</f>
        <v>611</v>
      </c>
      <c r="B1191">
        <v>16697019</v>
      </c>
      <c r="C1191">
        <v>16698801</v>
      </c>
      <c r="D1191">
        <v>15249073</v>
      </c>
      <c r="E1191">
        <v>1</v>
      </c>
      <c r="F1191">
        <v>1</v>
      </c>
      <c r="G1191">
        <v>1</v>
      </c>
      <c r="H1191">
        <v>2</v>
      </c>
      <c r="I1191" t="s">
        <v>1033</v>
      </c>
      <c r="J1191" t="s">
        <v>1034</v>
      </c>
      <c r="K1191" t="s">
        <v>1035</v>
      </c>
      <c r="L1191">
        <v>1368</v>
      </c>
      <c r="N1191">
        <v>1011</v>
      </c>
      <c r="O1191" t="s">
        <v>1014</v>
      </c>
      <c r="P1191" t="s">
        <v>1014</v>
      </c>
      <c r="Q1191">
        <v>1</v>
      </c>
      <c r="W1191">
        <v>0</v>
      </c>
      <c r="X1191">
        <v>1372534845</v>
      </c>
      <c r="Y1191">
        <v>0.1</v>
      </c>
      <c r="AA1191">
        <v>0</v>
      </c>
      <c r="AB1191">
        <v>431.06</v>
      </c>
      <c r="AC1191">
        <v>11.6</v>
      </c>
      <c r="AD1191">
        <v>0</v>
      </c>
      <c r="AE1191">
        <v>0</v>
      </c>
      <c r="AF1191">
        <v>65.709999999999994</v>
      </c>
      <c r="AG1191">
        <v>11.6</v>
      </c>
      <c r="AH1191">
        <v>0</v>
      </c>
      <c r="AI1191">
        <v>1</v>
      </c>
      <c r="AJ1191">
        <v>6.56</v>
      </c>
      <c r="AK1191">
        <v>1</v>
      </c>
      <c r="AL1191">
        <v>1</v>
      </c>
      <c r="AN1191">
        <v>0</v>
      </c>
      <c r="AO1191">
        <v>1</v>
      </c>
      <c r="AP1191">
        <v>0</v>
      </c>
      <c r="AQ1191">
        <v>0</v>
      </c>
      <c r="AR1191">
        <v>0</v>
      </c>
      <c r="AS1191" t="s">
        <v>6</v>
      </c>
      <c r="AT1191">
        <v>0.1</v>
      </c>
      <c r="AU1191" t="s">
        <v>6</v>
      </c>
      <c r="AV1191">
        <v>0</v>
      </c>
      <c r="AW1191">
        <v>2</v>
      </c>
      <c r="AX1191">
        <v>16698815</v>
      </c>
      <c r="AY1191">
        <v>1</v>
      </c>
      <c r="AZ1191">
        <v>0</v>
      </c>
      <c r="BA1191">
        <v>1158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Y1191*Source!I611</f>
        <v>8.9999999999999993E-3</v>
      </c>
      <c r="CY1191">
        <f>AB1191</f>
        <v>431.06</v>
      </c>
      <c r="CZ1191">
        <f>AF1191</f>
        <v>65.709999999999994</v>
      </c>
      <c r="DA1191">
        <f>AJ1191</f>
        <v>6.56</v>
      </c>
      <c r="DB1191">
        <f t="shared" si="203"/>
        <v>6.57</v>
      </c>
      <c r="DC1191">
        <f t="shared" si="204"/>
        <v>1.1599999999999999</v>
      </c>
    </row>
    <row r="1192" spans="1:107" x14ac:dyDescent="0.2">
      <c r="A1192">
        <f>ROW(Source!A611)</f>
        <v>611</v>
      </c>
      <c r="B1192">
        <v>16697019</v>
      </c>
      <c r="C1192">
        <v>16698801</v>
      </c>
      <c r="D1192">
        <v>15167588</v>
      </c>
      <c r="E1192">
        <v>1</v>
      </c>
      <c r="F1192">
        <v>1</v>
      </c>
      <c r="G1192">
        <v>1</v>
      </c>
      <c r="H1192">
        <v>3</v>
      </c>
      <c r="I1192" t="s">
        <v>1053</v>
      </c>
      <c r="J1192" t="s">
        <v>1054</v>
      </c>
      <c r="K1192" t="s">
        <v>1055</v>
      </c>
      <c r="L1192">
        <v>1346</v>
      </c>
      <c r="N1192">
        <v>1009</v>
      </c>
      <c r="O1192" t="s">
        <v>279</v>
      </c>
      <c r="P1192" t="s">
        <v>279</v>
      </c>
      <c r="Q1192">
        <v>1</v>
      </c>
      <c r="W1192">
        <v>0</v>
      </c>
      <c r="X1192">
        <v>-1088866022</v>
      </c>
      <c r="Y1192">
        <v>0.31</v>
      </c>
      <c r="AA1192">
        <v>199.42</v>
      </c>
      <c r="AB1192">
        <v>0</v>
      </c>
      <c r="AC1192">
        <v>0</v>
      </c>
      <c r="AD1192">
        <v>0</v>
      </c>
      <c r="AE1192">
        <v>30.4</v>
      </c>
      <c r="AF1192">
        <v>0</v>
      </c>
      <c r="AG1192">
        <v>0</v>
      </c>
      <c r="AH1192">
        <v>0</v>
      </c>
      <c r="AI1192">
        <v>6.56</v>
      </c>
      <c r="AJ1192">
        <v>1</v>
      </c>
      <c r="AK1192">
        <v>1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6</v>
      </c>
      <c r="AT1192">
        <v>0.31</v>
      </c>
      <c r="AU1192" t="s">
        <v>6</v>
      </c>
      <c r="AV1192">
        <v>0</v>
      </c>
      <c r="AW1192">
        <v>2</v>
      </c>
      <c r="AX1192">
        <v>16698816</v>
      </c>
      <c r="AY1192">
        <v>1</v>
      </c>
      <c r="AZ1192">
        <v>0</v>
      </c>
      <c r="BA1192">
        <v>1159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Y1192*Source!I611</f>
        <v>2.7899999999999998E-2</v>
      </c>
      <c r="CY1192">
        <f>AA1192</f>
        <v>199.42</v>
      </c>
      <c r="CZ1192">
        <f>AE1192</f>
        <v>30.4</v>
      </c>
      <c r="DA1192">
        <f>AI1192</f>
        <v>6.56</v>
      </c>
      <c r="DB1192">
        <f t="shared" si="203"/>
        <v>9.42</v>
      </c>
      <c r="DC1192">
        <f t="shared" si="204"/>
        <v>0</v>
      </c>
    </row>
    <row r="1193" spans="1:107" x14ac:dyDescent="0.2">
      <c r="A1193">
        <f>ROW(Source!A611)</f>
        <v>611</v>
      </c>
      <c r="B1193">
        <v>16697019</v>
      </c>
      <c r="C1193">
        <v>16698801</v>
      </c>
      <c r="D1193">
        <v>15169949</v>
      </c>
      <c r="E1193">
        <v>1</v>
      </c>
      <c r="F1193">
        <v>1</v>
      </c>
      <c r="G1193">
        <v>1</v>
      </c>
      <c r="H1193">
        <v>3</v>
      </c>
      <c r="I1193" t="s">
        <v>1332</v>
      </c>
      <c r="J1193" t="s">
        <v>1333</v>
      </c>
      <c r="K1193" t="s">
        <v>1334</v>
      </c>
      <c r="L1193">
        <v>1348</v>
      </c>
      <c r="N1193">
        <v>1009</v>
      </c>
      <c r="O1193" t="s">
        <v>26</v>
      </c>
      <c r="P1193" t="s">
        <v>26</v>
      </c>
      <c r="Q1193">
        <v>1000</v>
      </c>
      <c r="W1193">
        <v>0</v>
      </c>
      <c r="X1193">
        <v>251332693</v>
      </c>
      <c r="Y1193">
        <v>3.0599999999999998E-3</v>
      </c>
      <c r="AA1193">
        <v>81540.800000000003</v>
      </c>
      <c r="AB1193">
        <v>0</v>
      </c>
      <c r="AC1193">
        <v>0</v>
      </c>
      <c r="AD1193">
        <v>0</v>
      </c>
      <c r="AE1193">
        <v>12430</v>
      </c>
      <c r="AF1193">
        <v>0</v>
      </c>
      <c r="AG1193">
        <v>0</v>
      </c>
      <c r="AH1193">
        <v>0</v>
      </c>
      <c r="AI1193">
        <v>6.56</v>
      </c>
      <c r="AJ1193">
        <v>1</v>
      </c>
      <c r="AK1193">
        <v>1</v>
      </c>
      <c r="AL1193">
        <v>1</v>
      </c>
      <c r="AN1193">
        <v>0</v>
      </c>
      <c r="AO1193">
        <v>1</v>
      </c>
      <c r="AP1193">
        <v>0</v>
      </c>
      <c r="AQ1193">
        <v>0</v>
      </c>
      <c r="AR1193">
        <v>0</v>
      </c>
      <c r="AS1193" t="s">
        <v>6</v>
      </c>
      <c r="AT1193">
        <v>3.0599999999999998E-3</v>
      </c>
      <c r="AU1193" t="s">
        <v>6</v>
      </c>
      <c r="AV1193">
        <v>0</v>
      </c>
      <c r="AW1193">
        <v>2</v>
      </c>
      <c r="AX1193">
        <v>16698817</v>
      </c>
      <c r="AY1193">
        <v>1</v>
      </c>
      <c r="AZ1193">
        <v>0</v>
      </c>
      <c r="BA1193">
        <v>1160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Y1193*Source!I611</f>
        <v>2.7539999999999997E-4</v>
      </c>
      <c r="CY1193">
        <f>AA1193</f>
        <v>81540.800000000003</v>
      </c>
      <c r="CZ1193">
        <f>AE1193</f>
        <v>12430</v>
      </c>
      <c r="DA1193">
        <f>AI1193</f>
        <v>6.56</v>
      </c>
      <c r="DB1193">
        <f t="shared" si="203"/>
        <v>38.04</v>
      </c>
      <c r="DC1193">
        <f t="shared" si="204"/>
        <v>0</v>
      </c>
    </row>
    <row r="1194" spans="1:107" x14ac:dyDescent="0.2">
      <c r="A1194">
        <f>ROW(Source!A611)</f>
        <v>611</v>
      </c>
      <c r="B1194">
        <v>16697019</v>
      </c>
      <c r="C1194">
        <v>16698801</v>
      </c>
      <c r="D1194">
        <v>15170074</v>
      </c>
      <c r="E1194">
        <v>1</v>
      </c>
      <c r="F1194">
        <v>1</v>
      </c>
      <c r="G1194">
        <v>1</v>
      </c>
      <c r="H1194">
        <v>3</v>
      </c>
      <c r="I1194" t="s">
        <v>1056</v>
      </c>
      <c r="J1194" t="s">
        <v>1057</v>
      </c>
      <c r="K1194" t="s">
        <v>1058</v>
      </c>
      <c r="L1194">
        <v>1355</v>
      </c>
      <c r="N1194">
        <v>1010</v>
      </c>
      <c r="O1194" t="s">
        <v>593</v>
      </c>
      <c r="P1194" t="s">
        <v>593</v>
      </c>
      <c r="Q1194">
        <v>100</v>
      </c>
      <c r="W1194">
        <v>0</v>
      </c>
      <c r="X1194">
        <v>1794244060</v>
      </c>
      <c r="Y1194">
        <v>4.08</v>
      </c>
      <c r="AA1194">
        <v>564.16</v>
      </c>
      <c r="AB1194">
        <v>0</v>
      </c>
      <c r="AC1194">
        <v>0</v>
      </c>
      <c r="AD1194">
        <v>0</v>
      </c>
      <c r="AE1194">
        <v>86</v>
      </c>
      <c r="AF1194">
        <v>0</v>
      </c>
      <c r="AG1194">
        <v>0</v>
      </c>
      <c r="AH1194">
        <v>0</v>
      </c>
      <c r="AI1194">
        <v>6.56</v>
      </c>
      <c r="AJ1194">
        <v>1</v>
      </c>
      <c r="AK1194">
        <v>1</v>
      </c>
      <c r="AL1194">
        <v>1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 t="s">
        <v>6</v>
      </c>
      <c r="AT1194">
        <v>4.08</v>
      </c>
      <c r="AU1194" t="s">
        <v>6</v>
      </c>
      <c r="AV1194">
        <v>0</v>
      </c>
      <c r="AW1194">
        <v>2</v>
      </c>
      <c r="AX1194">
        <v>16698818</v>
      </c>
      <c r="AY1194">
        <v>1</v>
      </c>
      <c r="AZ1194">
        <v>0</v>
      </c>
      <c r="BA1194">
        <v>1161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Y1194*Source!I611</f>
        <v>0.36719999999999997</v>
      </c>
      <c r="CY1194">
        <f>AA1194</f>
        <v>564.16</v>
      </c>
      <c r="CZ1194">
        <f>AE1194</f>
        <v>86</v>
      </c>
      <c r="DA1194">
        <f>AI1194</f>
        <v>6.56</v>
      </c>
      <c r="DB1194">
        <f t="shared" si="203"/>
        <v>350.88</v>
      </c>
      <c r="DC1194">
        <f t="shared" si="204"/>
        <v>0</v>
      </c>
    </row>
    <row r="1195" spans="1:107" x14ac:dyDescent="0.2">
      <c r="A1195">
        <f>ROW(Source!A611)</f>
        <v>611</v>
      </c>
      <c r="B1195">
        <v>16697019</v>
      </c>
      <c r="C1195">
        <v>16698801</v>
      </c>
      <c r="D1195">
        <v>15219778</v>
      </c>
      <c r="E1195">
        <v>1</v>
      </c>
      <c r="F1195">
        <v>1</v>
      </c>
      <c r="G1195">
        <v>1</v>
      </c>
      <c r="H1195">
        <v>3</v>
      </c>
      <c r="I1195" t="s">
        <v>887</v>
      </c>
      <c r="J1195" t="s">
        <v>889</v>
      </c>
      <c r="K1195" t="s">
        <v>888</v>
      </c>
      <c r="L1195">
        <v>1354</v>
      </c>
      <c r="N1195">
        <v>1010</v>
      </c>
      <c r="O1195" t="s">
        <v>440</v>
      </c>
      <c r="P1195" t="s">
        <v>440</v>
      </c>
      <c r="Q1195">
        <v>1</v>
      </c>
      <c r="W1195">
        <v>0</v>
      </c>
      <c r="X1195">
        <v>2106491065</v>
      </c>
      <c r="Y1195">
        <v>100</v>
      </c>
      <c r="AA1195">
        <v>313.7</v>
      </c>
      <c r="AB1195">
        <v>0</v>
      </c>
      <c r="AC1195">
        <v>0</v>
      </c>
      <c r="AD1195">
        <v>0</v>
      </c>
      <c r="AE1195">
        <v>47.82</v>
      </c>
      <c r="AF1195">
        <v>0</v>
      </c>
      <c r="AG1195">
        <v>0</v>
      </c>
      <c r="AH1195">
        <v>0</v>
      </c>
      <c r="AI1195">
        <v>6.56</v>
      </c>
      <c r="AJ1195">
        <v>1</v>
      </c>
      <c r="AK1195">
        <v>1</v>
      </c>
      <c r="AL1195">
        <v>1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 t="s">
        <v>6</v>
      </c>
      <c r="AT1195">
        <v>100</v>
      </c>
      <c r="AU1195" t="s">
        <v>6</v>
      </c>
      <c r="AV1195">
        <v>0</v>
      </c>
      <c r="AW1195">
        <v>1</v>
      </c>
      <c r="AX1195">
        <v>-1</v>
      </c>
      <c r="AY1195">
        <v>0</v>
      </c>
      <c r="AZ1195">
        <v>0</v>
      </c>
      <c r="BA1195" t="s">
        <v>6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Y1195*Source!I611</f>
        <v>9</v>
      </c>
      <c r="CY1195">
        <f>AA1195</f>
        <v>313.7</v>
      </c>
      <c r="CZ1195">
        <f>AE1195</f>
        <v>47.82</v>
      </c>
      <c r="DA1195">
        <f>AI1195</f>
        <v>6.56</v>
      </c>
      <c r="DB1195">
        <f t="shared" si="203"/>
        <v>4782</v>
      </c>
      <c r="DC1195">
        <f t="shared" si="204"/>
        <v>0</v>
      </c>
    </row>
    <row r="1196" spans="1:107" x14ac:dyDescent="0.2">
      <c r="A1196">
        <f>ROW(Source!A611)</f>
        <v>611</v>
      </c>
      <c r="B1196">
        <v>16697019</v>
      </c>
      <c r="C1196">
        <v>16698801</v>
      </c>
      <c r="D1196">
        <v>15164559</v>
      </c>
      <c r="E1196">
        <v>17</v>
      </c>
      <c r="F1196">
        <v>1</v>
      </c>
      <c r="G1196">
        <v>1</v>
      </c>
      <c r="H1196">
        <v>3</v>
      </c>
      <c r="I1196" t="s">
        <v>1074</v>
      </c>
      <c r="J1196" t="s">
        <v>6</v>
      </c>
      <c r="K1196" t="s">
        <v>1075</v>
      </c>
      <c r="L1196">
        <v>1374</v>
      </c>
      <c r="N1196">
        <v>1013</v>
      </c>
      <c r="O1196" t="s">
        <v>1076</v>
      </c>
      <c r="P1196" t="s">
        <v>1076</v>
      </c>
      <c r="Q1196">
        <v>1</v>
      </c>
      <c r="W1196">
        <v>0</v>
      </c>
      <c r="X1196">
        <v>-1731369543</v>
      </c>
      <c r="Y1196">
        <v>13.54</v>
      </c>
      <c r="AA1196">
        <v>1</v>
      </c>
      <c r="AB1196">
        <v>0</v>
      </c>
      <c r="AC1196">
        <v>0</v>
      </c>
      <c r="AD1196">
        <v>0</v>
      </c>
      <c r="AE1196">
        <v>1</v>
      </c>
      <c r="AF1196">
        <v>0</v>
      </c>
      <c r="AG1196">
        <v>0</v>
      </c>
      <c r="AH1196">
        <v>0</v>
      </c>
      <c r="AI1196">
        <v>1</v>
      </c>
      <c r="AJ1196">
        <v>1</v>
      </c>
      <c r="AK1196">
        <v>1</v>
      </c>
      <c r="AL1196">
        <v>1</v>
      </c>
      <c r="AN1196">
        <v>0</v>
      </c>
      <c r="AO1196">
        <v>1</v>
      </c>
      <c r="AP1196">
        <v>0</v>
      </c>
      <c r="AQ1196">
        <v>0</v>
      </c>
      <c r="AR1196">
        <v>0</v>
      </c>
      <c r="AS1196" t="s">
        <v>6</v>
      </c>
      <c r="AT1196">
        <v>13.54</v>
      </c>
      <c r="AU1196" t="s">
        <v>6</v>
      </c>
      <c r="AV1196">
        <v>0</v>
      </c>
      <c r="AW1196">
        <v>2</v>
      </c>
      <c r="AX1196">
        <v>16698819</v>
      </c>
      <c r="AY1196">
        <v>1</v>
      </c>
      <c r="AZ1196">
        <v>0</v>
      </c>
      <c r="BA1196">
        <v>1162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Y1196*Source!I611</f>
        <v>1.2185999999999999</v>
      </c>
      <c r="CY1196">
        <f>AA1196</f>
        <v>1</v>
      </c>
      <c r="CZ1196">
        <f>AE1196</f>
        <v>1</v>
      </c>
      <c r="DA1196">
        <f>AI1196</f>
        <v>1</v>
      </c>
      <c r="DB1196">
        <f t="shared" si="203"/>
        <v>13.54</v>
      </c>
      <c r="DC1196">
        <f t="shared" si="204"/>
        <v>0</v>
      </c>
    </row>
    <row r="1197" spans="1:107" x14ac:dyDescent="0.2">
      <c r="A1197">
        <f>ROW(Source!A614)</f>
        <v>614</v>
      </c>
      <c r="B1197">
        <v>16697018</v>
      </c>
      <c r="C1197">
        <v>16698822</v>
      </c>
      <c r="D1197">
        <v>15446300</v>
      </c>
      <c r="E1197">
        <v>1</v>
      </c>
      <c r="F1197">
        <v>1</v>
      </c>
      <c r="G1197">
        <v>1</v>
      </c>
      <c r="H1197">
        <v>1</v>
      </c>
      <c r="I1197" t="s">
        <v>1031</v>
      </c>
      <c r="J1197" t="s">
        <v>6</v>
      </c>
      <c r="K1197" t="s">
        <v>1032</v>
      </c>
      <c r="L1197">
        <v>1191</v>
      </c>
      <c r="N1197">
        <v>1013</v>
      </c>
      <c r="O1197" t="s">
        <v>1010</v>
      </c>
      <c r="P1197" t="s">
        <v>1010</v>
      </c>
      <c r="Q1197">
        <v>1</v>
      </c>
      <c r="W1197">
        <v>0</v>
      </c>
      <c r="X1197">
        <v>912892513</v>
      </c>
      <c r="Y1197">
        <v>135.19999999999999</v>
      </c>
      <c r="AA1197">
        <v>0</v>
      </c>
      <c r="AB1197">
        <v>0</v>
      </c>
      <c r="AC1197">
        <v>0</v>
      </c>
      <c r="AD1197">
        <v>9.92</v>
      </c>
      <c r="AE1197">
        <v>0</v>
      </c>
      <c r="AF1197">
        <v>0</v>
      </c>
      <c r="AG1197">
        <v>0</v>
      </c>
      <c r="AH1197">
        <v>9.92</v>
      </c>
      <c r="AI1197">
        <v>1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0</v>
      </c>
      <c r="AQ1197">
        <v>0</v>
      </c>
      <c r="AR1197">
        <v>0</v>
      </c>
      <c r="AS1197" t="s">
        <v>6</v>
      </c>
      <c r="AT1197">
        <v>135.19999999999999</v>
      </c>
      <c r="AU1197" t="s">
        <v>6</v>
      </c>
      <c r="AV1197">
        <v>1</v>
      </c>
      <c r="AW1197">
        <v>2</v>
      </c>
      <c r="AX1197">
        <v>16698832</v>
      </c>
      <c r="AY1197">
        <v>1</v>
      </c>
      <c r="AZ1197">
        <v>0</v>
      </c>
      <c r="BA1197">
        <v>1163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Y1197*Source!I614</f>
        <v>33.799999999999997</v>
      </c>
      <c r="CY1197">
        <f>AD1197</f>
        <v>9.92</v>
      </c>
      <c r="CZ1197">
        <f>AH1197</f>
        <v>9.92</v>
      </c>
      <c r="DA1197">
        <f>AL1197</f>
        <v>1</v>
      </c>
      <c r="DB1197">
        <f t="shared" si="203"/>
        <v>1341.18</v>
      </c>
      <c r="DC1197">
        <f t="shared" si="204"/>
        <v>0</v>
      </c>
    </row>
    <row r="1198" spans="1:107" x14ac:dyDescent="0.2">
      <c r="A1198">
        <f>ROW(Source!A614)</f>
        <v>614</v>
      </c>
      <c r="B1198">
        <v>16697018</v>
      </c>
      <c r="C1198">
        <v>16698822</v>
      </c>
      <c r="D1198">
        <v>15430395</v>
      </c>
      <c r="E1198">
        <v>1</v>
      </c>
      <c r="F1198">
        <v>1</v>
      </c>
      <c r="G1198">
        <v>1</v>
      </c>
      <c r="H1198">
        <v>1</v>
      </c>
      <c r="I1198" t="s">
        <v>1020</v>
      </c>
      <c r="J1198" t="s">
        <v>6</v>
      </c>
      <c r="K1198" t="s">
        <v>1021</v>
      </c>
      <c r="L1198">
        <v>1191</v>
      </c>
      <c r="N1198">
        <v>1013</v>
      </c>
      <c r="O1198" t="s">
        <v>1010</v>
      </c>
      <c r="P1198" t="s">
        <v>1010</v>
      </c>
      <c r="Q1198">
        <v>1</v>
      </c>
      <c r="W1198">
        <v>0</v>
      </c>
      <c r="X1198">
        <v>-1417349443</v>
      </c>
      <c r="Y1198">
        <v>0.6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1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6</v>
      </c>
      <c r="AT1198">
        <v>0.6</v>
      </c>
      <c r="AU1198" t="s">
        <v>6</v>
      </c>
      <c r="AV1198">
        <v>2</v>
      </c>
      <c r="AW1198">
        <v>2</v>
      </c>
      <c r="AX1198">
        <v>16698833</v>
      </c>
      <c r="AY1198">
        <v>1</v>
      </c>
      <c r="AZ1198">
        <v>0</v>
      </c>
      <c r="BA1198">
        <v>1164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Y1198*Source!I614</f>
        <v>0.15</v>
      </c>
      <c r="CY1198">
        <f>AD1198</f>
        <v>0</v>
      </c>
      <c r="CZ1198">
        <f>AH1198</f>
        <v>0</v>
      </c>
      <c r="DA1198">
        <f>AL1198</f>
        <v>1</v>
      </c>
      <c r="DB1198">
        <f t="shared" si="203"/>
        <v>0</v>
      </c>
      <c r="DC1198">
        <f t="shared" si="204"/>
        <v>0</v>
      </c>
    </row>
    <row r="1199" spans="1:107" x14ac:dyDescent="0.2">
      <c r="A1199">
        <f>ROW(Source!A614)</f>
        <v>614</v>
      </c>
      <c r="B1199">
        <v>16697018</v>
      </c>
      <c r="C1199">
        <v>16698822</v>
      </c>
      <c r="D1199">
        <v>15247680</v>
      </c>
      <c r="E1199">
        <v>1</v>
      </c>
      <c r="F1199">
        <v>1</v>
      </c>
      <c r="G1199">
        <v>1</v>
      </c>
      <c r="H1199">
        <v>2</v>
      </c>
      <c r="I1199" t="s">
        <v>1050</v>
      </c>
      <c r="J1199" t="s">
        <v>1051</v>
      </c>
      <c r="K1199" t="s">
        <v>1052</v>
      </c>
      <c r="L1199">
        <v>1368</v>
      </c>
      <c r="N1199">
        <v>1011</v>
      </c>
      <c r="O1199" t="s">
        <v>1014</v>
      </c>
      <c r="P1199" t="s">
        <v>1014</v>
      </c>
      <c r="Q1199">
        <v>1</v>
      </c>
      <c r="W1199">
        <v>0</v>
      </c>
      <c r="X1199">
        <v>-1718674368</v>
      </c>
      <c r="Y1199">
        <v>0.3</v>
      </c>
      <c r="AA1199">
        <v>0</v>
      </c>
      <c r="AB1199">
        <v>111.99</v>
      </c>
      <c r="AC1199">
        <v>13.5</v>
      </c>
      <c r="AD1199">
        <v>0</v>
      </c>
      <c r="AE1199">
        <v>0</v>
      </c>
      <c r="AF1199">
        <v>111.99</v>
      </c>
      <c r="AG1199">
        <v>13.5</v>
      </c>
      <c r="AH1199">
        <v>0</v>
      </c>
      <c r="AI1199">
        <v>1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6</v>
      </c>
      <c r="AT1199">
        <v>0.3</v>
      </c>
      <c r="AU1199" t="s">
        <v>6</v>
      </c>
      <c r="AV1199">
        <v>0</v>
      </c>
      <c r="AW1199">
        <v>2</v>
      </c>
      <c r="AX1199">
        <v>16698834</v>
      </c>
      <c r="AY1199">
        <v>1</v>
      </c>
      <c r="AZ1199">
        <v>0</v>
      </c>
      <c r="BA1199">
        <v>1165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Y1199*Source!I614</f>
        <v>7.4999999999999997E-2</v>
      </c>
      <c r="CY1199">
        <f>AB1199</f>
        <v>111.99</v>
      </c>
      <c r="CZ1199">
        <f>AF1199</f>
        <v>111.99</v>
      </c>
      <c r="DA1199">
        <f>AJ1199</f>
        <v>1</v>
      </c>
      <c r="DB1199">
        <f t="shared" si="203"/>
        <v>33.6</v>
      </c>
      <c r="DC1199">
        <f t="shared" si="204"/>
        <v>4.05</v>
      </c>
    </row>
    <row r="1200" spans="1:107" x14ac:dyDescent="0.2">
      <c r="A1200">
        <f>ROW(Source!A614)</f>
        <v>614</v>
      </c>
      <c r="B1200">
        <v>16697018</v>
      </c>
      <c r="C1200">
        <v>16698822</v>
      </c>
      <c r="D1200">
        <v>15249073</v>
      </c>
      <c r="E1200">
        <v>1</v>
      </c>
      <c r="F1200">
        <v>1</v>
      </c>
      <c r="G1200">
        <v>1</v>
      </c>
      <c r="H1200">
        <v>2</v>
      </c>
      <c r="I1200" t="s">
        <v>1033</v>
      </c>
      <c r="J1200" t="s">
        <v>1034</v>
      </c>
      <c r="K1200" t="s">
        <v>1035</v>
      </c>
      <c r="L1200">
        <v>1368</v>
      </c>
      <c r="N1200">
        <v>1011</v>
      </c>
      <c r="O1200" t="s">
        <v>1014</v>
      </c>
      <c r="P1200" t="s">
        <v>1014</v>
      </c>
      <c r="Q1200">
        <v>1</v>
      </c>
      <c r="W1200">
        <v>0</v>
      </c>
      <c r="X1200">
        <v>1372534845</v>
      </c>
      <c r="Y1200">
        <v>0.3</v>
      </c>
      <c r="AA1200">
        <v>0</v>
      </c>
      <c r="AB1200">
        <v>65.709999999999994</v>
      </c>
      <c r="AC1200">
        <v>11.6</v>
      </c>
      <c r="AD1200">
        <v>0</v>
      </c>
      <c r="AE1200">
        <v>0</v>
      </c>
      <c r="AF1200">
        <v>65.709999999999994</v>
      </c>
      <c r="AG1200">
        <v>11.6</v>
      </c>
      <c r="AH1200">
        <v>0</v>
      </c>
      <c r="AI1200">
        <v>1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6</v>
      </c>
      <c r="AT1200">
        <v>0.3</v>
      </c>
      <c r="AU1200" t="s">
        <v>6</v>
      </c>
      <c r="AV1200">
        <v>0</v>
      </c>
      <c r="AW1200">
        <v>2</v>
      </c>
      <c r="AX1200">
        <v>16698835</v>
      </c>
      <c r="AY1200">
        <v>1</v>
      </c>
      <c r="AZ1200">
        <v>0</v>
      </c>
      <c r="BA1200">
        <v>1166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Y1200*Source!I614</f>
        <v>7.4999999999999997E-2</v>
      </c>
      <c r="CY1200">
        <f>AB1200</f>
        <v>65.709999999999994</v>
      </c>
      <c r="CZ1200">
        <f>AF1200</f>
        <v>65.709999999999994</v>
      </c>
      <c r="DA1200">
        <f>AJ1200</f>
        <v>1</v>
      </c>
      <c r="DB1200">
        <f t="shared" si="203"/>
        <v>19.71</v>
      </c>
      <c r="DC1200">
        <f t="shared" si="204"/>
        <v>3.48</v>
      </c>
    </row>
    <row r="1201" spans="1:107" x14ac:dyDescent="0.2">
      <c r="A1201">
        <f>ROW(Source!A614)</f>
        <v>614</v>
      </c>
      <c r="B1201">
        <v>16697018</v>
      </c>
      <c r="C1201">
        <v>16698822</v>
      </c>
      <c r="D1201">
        <v>15171982</v>
      </c>
      <c r="E1201">
        <v>1</v>
      </c>
      <c r="F1201">
        <v>1</v>
      </c>
      <c r="G1201">
        <v>1</v>
      </c>
      <c r="H1201">
        <v>3</v>
      </c>
      <c r="I1201" t="s">
        <v>1305</v>
      </c>
      <c r="J1201" t="s">
        <v>1306</v>
      </c>
      <c r="K1201" t="s">
        <v>1307</v>
      </c>
      <c r="L1201">
        <v>1348</v>
      </c>
      <c r="N1201">
        <v>1009</v>
      </c>
      <c r="O1201" t="s">
        <v>26</v>
      </c>
      <c r="P1201" t="s">
        <v>26</v>
      </c>
      <c r="Q1201">
        <v>1000</v>
      </c>
      <c r="W1201">
        <v>0</v>
      </c>
      <c r="X1201">
        <v>-1421715385</v>
      </c>
      <c r="Y1201">
        <v>3.15E-3</v>
      </c>
      <c r="AA1201">
        <v>729.98</v>
      </c>
      <c r="AB1201">
        <v>0</v>
      </c>
      <c r="AC1201">
        <v>0</v>
      </c>
      <c r="AD1201">
        <v>0</v>
      </c>
      <c r="AE1201">
        <v>729.98</v>
      </c>
      <c r="AF1201">
        <v>0</v>
      </c>
      <c r="AG1201">
        <v>0</v>
      </c>
      <c r="AH1201">
        <v>0</v>
      </c>
      <c r="AI1201">
        <v>1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 t="s">
        <v>6</v>
      </c>
      <c r="AT1201">
        <v>3.15E-3</v>
      </c>
      <c r="AU1201" t="s">
        <v>6</v>
      </c>
      <c r="AV1201">
        <v>0</v>
      </c>
      <c r="AW1201">
        <v>2</v>
      </c>
      <c r="AX1201">
        <v>16698836</v>
      </c>
      <c r="AY1201">
        <v>1</v>
      </c>
      <c r="AZ1201">
        <v>0</v>
      </c>
      <c r="BA1201">
        <v>1167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Y1201*Source!I614</f>
        <v>7.8750000000000001E-4</v>
      </c>
      <c r="CY1201">
        <f>AA1201</f>
        <v>729.98</v>
      </c>
      <c r="CZ1201">
        <f>AE1201</f>
        <v>729.98</v>
      </c>
      <c r="DA1201">
        <f>AI1201</f>
        <v>1</v>
      </c>
      <c r="DB1201">
        <f t="shared" si="203"/>
        <v>2.2999999999999998</v>
      </c>
      <c r="DC1201">
        <f t="shared" si="204"/>
        <v>0</v>
      </c>
    </row>
    <row r="1202" spans="1:107" x14ac:dyDescent="0.2">
      <c r="A1202">
        <f>ROW(Source!A614)</f>
        <v>614</v>
      </c>
      <c r="B1202">
        <v>16697018</v>
      </c>
      <c r="C1202">
        <v>16698822</v>
      </c>
      <c r="D1202">
        <v>15220090</v>
      </c>
      <c r="E1202">
        <v>1</v>
      </c>
      <c r="F1202">
        <v>1</v>
      </c>
      <c r="G1202">
        <v>1</v>
      </c>
      <c r="H1202">
        <v>3</v>
      </c>
      <c r="I1202" t="s">
        <v>895</v>
      </c>
      <c r="J1202" t="s">
        <v>897</v>
      </c>
      <c r="K1202" t="s">
        <v>896</v>
      </c>
      <c r="L1202">
        <v>1354</v>
      </c>
      <c r="N1202">
        <v>1010</v>
      </c>
      <c r="O1202" t="s">
        <v>440</v>
      </c>
      <c r="P1202" t="s">
        <v>440</v>
      </c>
      <c r="Q1202">
        <v>1</v>
      </c>
      <c r="W1202">
        <v>0</v>
      </c>
      <c r="X1202">
        <v>1480860107</v>
      </c>
      <c r="Y1202">
        <v>100</v>
      </c>
      <c r="AA1202">
        <v>335.68</v>
      </c>
      <c r="AB1202">
        <v>0</v>
      </c>
      <c r="AC1202">
        <v>0</v>
      </c>
      <c r="AD1202">
        <v>0</v>
      </c>
      <c r="AE1202">
        <v>335.68</v>
      </c>
      <c r="AF1202">
        <v>0</v>
      </c>
      <c r="AG1202">
        <v>0</v>
      </c>
      <c r="AH1202">
        <v>0</v>
      </c>
      <c r="AI1202">
        <v>1</v>
      </c>
      <c r="AJ1202">
        <v>1</v>
      </c>
      <c r="AK1202">
        <v>1</v>
      </c>
      <c r="AL1202">
        <v>1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 t="s">
        <v>6</v>
      </c>
      <c r="AT1202">
        <v>100</v>
      </c>
      <c r="AU1202" t="s">
        <v>6</v>
      </c>
      <c r="AV1202">
        <v>0</v>
      </c>
      <c r="AW1202">
        <v>1</v>
      </c>
      <c r="AX1202">
        <v>-1</v>
      </c>
      <c r="AY1202">
        <v>0</v>
      </c>
      <c r="AZ1202">
        <v>0</v>
      </c>
      <c r="BA1202" t="s">
        <v>6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Y1202*Source!I614</f>
        <v>25</v>
      </c>
      <c r="CY1202">
        <f>AA1202</f>
        <v>335.68</v>
      </c>
      <c r="CZ1202">
        <f>AE1202</f>
        <v>335.68</v>
      </c>
      <c r="DA1202">
        <f>AI1202</f>
        <v>1</v>
      </c>
      <c r="DB1202">
        <f t="shared" ref="DB1202:DB1265" si="208">ROUND(ROUND(AT1202*CZ1202,2),2)</f>
        <v>33568</v>
      </c>
      <c r="DC1202">
        <f t="shared" ref="DC1202:DC1265" si="209">ROUND(ROUND(AT1202*AG1202,2),2)</f>
        <v>0</v>
      </c>
    </row>
    <row r="1203" spans="1:107" x14ac:dyDescent="0.2">
      <c r="A1203">
        <f>ROW(Source!A614)</f>
        <v>614</v>
      </c>
      <c r="B1203">
        <v>16697018</v>
      </c>
      <c r="C1203">
        <v>16698822</v>
      </c>
      <c r="D1203">
        <v>15233312</v>
      </c>
      <c r="E1203">
        <v>1</v>
      </c>
      <c r="F1203">
        <v>1</v>
      </c>
      <c r="G1203">
        <v>1</v>
      </c>
      <c r="H1203">
        <v>3</v>
      </c>
      <c r="I1203" t="s">
        <v>1071</v>
      </c>
      <c r="J1203" t="s">
        <v>1072</v>
      </c>
      <c r="K1203" t="s">
        <v>1073</v>
      </c>
      <c r="L1203">
        <v>1346</v>
      </c>
      <c r="N1203">
        <v>1009</v>
      </c>
      <c r="O1203" t="s">
        <v>279</v>
      </c>
      <c r="P1203" t="s">
        <v>279</v>
      </c>
      <c r="Q1203">
        <v>1</v>
      </c>
      <c r="W1203">
        <v>0</v>
      </c>
      <c r="X1203">
        <v>1584075688</v>
      </c>
      <c r="Y1203">
        <v>2.8</v>
      </c>
      <c r="AA1203">
        <v>35.700000000000003</v>
      </c>
      <c r="AB1203">
        <v>0</v>
      </c>
      <c r="AC1203">
        <v>0</v>
      </c>
      <c r="AD1203">
        <v>0</v>
      </c>
      <c r="AE1203">
        <v>35.700000000000003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6</v>
      </c>
      <c r="AT1203">
        <v>2.8</v>
      </c>
      <c r="AU1203" t="s">
        <v>6</v>
      </c>
      <c r="AV1203">
        <v>0</v>
      </c>
      <c r="AW1203">
        <v>2</v>
      </c>
      <c r="AX1203">
        <v>16698837</v>
      </c>
      <c r="AY1203">
        <v>1</v>
      </c>
      <c r="AZ1203">
        <v>0</v>
      </c>
      <c r="BA1203">
        <v>1168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Y1203*Source!I614</f>
        <v>0.7</v>
      </c>
      <c r="CY1203">
        <f>AA1203</f>
        <v>35.700000000000003</v>
      </c>
      <c r="CZ1203">
        <f>AE1203</f>
        <v>35.700000000000003</v>
      </c>
      <c r="DA1203">
        <f>AI1203</f>
        <v>1</v>
      </c>
      <c r="DB1203">
        <f t="shared" si="208"/>
        <v>99.96</v>
      </c>
      <c r="DC1203">
        <f t="shared" si="209"/>
        <v>0</v>
      </c>
    </row>
    <row r="1204" spans="1:107" x14ac:dyDescent="0.2">
      <c r="A1204">
        <f>ROW(Source!A614)</f>
        <v>614</v>
      </c>
      <c r="B1204">
        <v>16697018</v>
      </c>
      <c r="C1204">
        <v>16698822</v>
      </c>
      <c r="D1204">
        <v>15164559</v>
      </c>
      <c r="E1204">
        <v>17</v>
      </c>
      <c r="F1204">
        <v>1</v>
      </c>
      <c r="G1204">
        <v>1</v>
      </c>
      <c r="H1204">
        <v>3</v>
      </c>
      <c r="I1204" t="s">
        <v>1074</v>
      </c>
      <c r="J1204" t="s">
        <v>6</v>
      </c>
      <c r="K1204" t="s">
        <v>1075</v>
      </c>
      <c r="L1204">
        <v>1374</v>
      </c>
      <c r="N1204">
        <v>1013</v>
      </c>
      <c r="O1204" t="s">
        <v>1076</v>
      </c>
      <c r="P1204" t="s">
        <v>1076</v>
      </c>
      <c r="Q1204">
        <v>1</v>
      </c>
      <c r="W1204">
        <v>0</v>
      </c>
      <c r="X1204">
        <v>-1731369543</v>
      </c>
      <c r="Y1204">
        <v>26.82</v>
      </c>
      <c r="AA1204">
        <v>1</v>
      </c>
      <c r="AB1204">
        <v>0</v>
      </c>
      <c r="AC1204">
        <v>0</v>
      </c>
      <c r="AD1204">
        <v>0</v>
      </c>
      <c r="AE1204">
        <v>1</v>
      </c>
      <c r="AF1204">
        <v>0</v>
      </c>
      <c r="AG1204">
        <v>0</v>
      </c>
      <c r="AH1204">
        <v>0</v>
      </c>
      <c r="AI1204">
        <v>1</v>
      </c>
      <c r="AJ1204">
        <v>1</v>
      </c>
      <c r="AK1204">
        <v>1</v>
      </c>
      <c r="AL1204">
        <v>1</v>
      </c>
      <c r="AN1204">
        <v>0</v>
      </c>
      <c r="AO1204">
        <v>1</v>
      </c>
      <c r="AP1204">
        <v>0</v>
      </c>
      <c r="AQ1204">
        <v>0</v>
      </c>
      <c r="AR1204">
        <v>0</v>
      </c>
      <c r="AS1204" t="s">
        <v>6</v>
      </c>
      <c r="AT1204">
        <v>26.82</v>
      </c>
      <c r="AU1204" t="s">
        <v>6</v>
      </c>
      <c r="AV1204">
        <v>0</v>
      </c>
      <c r="AW1204">
        <v>2</v>
      </c>
      <c r="AX1204">
        <v>16698838</v>
      </c>
      <c r="AY1204">
        <v>1</v>
      </c>
      <c r="AZ1204">
        <v>0</v>
      </c>
      <c r="BA1204">
        <v>1169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Y1204*Source!I614</f>
        <v>6.7050000000000001</v>
      </c>
      <c r="CY1204">
        <f>AA1204</f>
        <v>1</v>
      </c>
      <c r="CZ1204">
        <f>AE1204</f>
        <v>1</v>
      </c>
      <c r="DA1204">
        <f>AI1204</f>
        <v>1</v>
      </c>
      <c r="DB1204">
        <f t="shared" si="208"/>
        <v>26.82</v>
      </c>
      <c r="DC1204">
        <f t="shared" si="209"/>
        <v>0</v>
      </c>
    </row>
    <row r="1205" spans="1:107" x14ac:dyDescent="0.2">
      <c r="A1205">
        <f>ROW(Source!A615)</f>
        <v>615</v>
      </c>
      <c r="B1205">
        <v>16697019</v>
      </c>
      <c r="C1205">
        <v>16698822</v>
      </c>
      <c r="D1205">
        <v>15446300</v>
      </c>
      <c r="E1205">
        <v>1</v>
      </c>
      <c r="F1205">
        <v>1</v>
      </c>
      <c r="G1205">
        <v>1</v>
      </c>
      <c r="H1205">
        <v>1</v>
      </c>
      <c r="I1205" t="s">
        <v>1031</v>
      </c>
      <c r="J1205" t="s">
        <v>6</v>
      </c>
      <c r="K1205" t="s">
        <v>1032</v>
      </c>
      <c r="L1205">
        <v>1191</v>
      </c>
      <c r="N1205">
        <v>1013</v>
      </c>
      <c r="O1205" t="s">
        <v>1010</v>
      </c>
      <c r="P1205" t="s">
        <v>1010</v>
      </c>
      <c r="Q1205">
        <v>1</v>
      </c>
      <c r="W1205">
        <v>0</v>
      </c>
      <c r="X1205">
        <v>912892513</v>
      </c>
      <c r="Y1205">
        <v>135.19999999999999</v>
      </c>
      <c r="AA1205">
        <v>0</v>
      </c>
      <c r="AB1205">
        <v>0</v>
      </c>
      <c r="AC1205">
        <v>0</v>
      </c>
      <c r="AD1205">
        <v>65.08</v>
      </c>
      <c r="AE1205">
        <v>0</v>
      </c>
      <c r="AF1205">
        <v>0</v>
      </c>
      <c r="AG1205">
        <v>0</v>
      </c>
      <c r="AH1205">
        <v>9.92</v>
      </c>
      <c r="AI1205">
        <v>1</v>
      </c>
      <c r="AJ1205">
        <v>1</v>
      </c>
      <c r="AK1205">
        <v>1</v>
      </c>
      <c r="AL1205">
        <v>6.56</v>
      </c>
      <c r="AN1205">
        <v>0</v>
      </c>
      <c r="AO1205">
        <v>1</v>
      </c>
      <c r="AP1205">
        <v>0</v>
      </c>
      <c r="AQ1205">
        <v>0</v>
      </c>
      <c r="AR1205">
        <v>0</v>
      </c>
      <c r="AS1205" t="s">
        <v>6</v>
      </c>
      <c r="AT1205">
        <v>135.19999999999999</v>
      </c>
      <c r="AU1205" t="s">
        <v>6</v>
      </c>
      <c r="AV1205">
        <v>1</v>
      </c>
      <c r="AW1205">
        <v>2</v>
      </c>
      <c r="AX1205">
        <v>16698832</v>
      </c>
      <c r="AY1205">
        <v>1</v>
      </c>
      <c r="AZ1205">
        <v>0</v>
      </c>
      <c r="BA1205">
        <v>1170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Y1205*Source!I615</f>
        <v>33.799999999999997</v>
      </c>
      <c r="CY1205">
        <f>AD1205</f>
        <v>65.08</v>
      </c>
      <c r="CZ1205">
        <f>AH1205</f>
        <v>9.92</v>
      </c>
      <c r="DA1205">
        <f>AL1205</f>
        <v>6.56</v>
      </c>
      <c r="DB1205">
        <f t="shared" si="208"/>
        <v>1341.18</v>
      </c>
      <c r="DC1205">
        <f t="shared" si="209"/>
        <v>0</v>
      </c>
    </row>
    <row r="1206" spans="1:107" x14ac:dyDescent="0.2">
      <c r="A1206">
        <f>ROW(Source!A615)</f>
        <v>615</v>
      </c>
      <c r="B1206">
        <v>16697019</v>
      </c>
      <c r="C1206">
        <v>16698822</v>
      </c>
      <c r="D1206">
        <v>15430395</v>
      </c>
      <c r="E1206">
        <v>1</v>
      </c>
      <c r="F1206">
        <v>1</v>
      </c>
      <c r="G1206">
        <v>1</v>
      </c>
      <c r="H1206">
        <v>1</v>
      </c>
      <c r="I1206" t="s">
        <v>1020</v>
      </c>
      <c r="J1206" t="s">
        <v>6</v>
      </c>
      <c r="K1206" t="s">
        <v>1021</v>
      </c>
      <c r="L1206">
        <v>1191</v>
      </c>
      <c r="N1206">
        <v>1013</v>
      </c>
      <c r="O1206" t="s">
        <v>1010</v>
      </c>
      <c r="P1206" t="s">
        <v>1010</v>
      </c>
      <c r="Q1206">
        <v>1</v>
      </c>
      <c r="W1206">
        <v>0</v>
      </c>
      <c r="X1206">
        <v>-1417349443</v>
      </c>
      <c r="Y1206">
        <v>0.6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6.56</v>
      </c>
      <c r="AL1206">
        <v>1</v>
      </c>
      <c r="AN1206">
        <v>0</v>
      </c>
      <c r="AO1206">
        <v>1</v>
      </c>
      <c r="AP1206">
        <v>0</v>
      </c>
      <c r="AQ1206">
        <v>0</v>
      </c>
      <c r="AR1206">
        <v>0</v>
      </c>
      <c r="AS1206" t="s">
        <v>6</v>
      </c>
      <c r="AT1206">
        <v>0.6</v>
      </c>
      <c r="AU1206" t="s">
        <v>6</v>
      </c>
      <c r="AV1206">
        <v>2</v>
      </c>
      <c r="AW1206">
        <v>2</v>
      </c>
      <c r="AX1206">
        <v>16698833</v>
      </c>
      <c r="AY1206">
        <v>1</v>
      </c>
      <c r="AZ1206">
        <v>0</v>
      </c>
      <c r="BA1206">
        <v>1171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Y1206*Source!I615</f>
        <v>0.15</v>
      </c>
      <c r="CY1206">
        <f>AD1206</f>
        <v>0</v>
      </c>
      <c r="CZ1206">
        <f>AH1206</f>
        <v>0</v>
      </c>
      <c r="DA1206">
        <f>AL1206</f>
        <v>1</v>
      </c>
      <c r="DB1206">
        <f t="shared" si="208"/>
        <v>0</v>
      </c>
      <c r="DC1206">
        <f t="shared" si="209"/>
        <v>0</v>
      </c>
    </row>
    <row r="1207" spans="1:107" x14ac:dyDescent="0.2">
      <c r="A1207">
        <f>ROW(Source!A615)</f>
        <v>615</v>
      </c>
      <c r="B1207">
        <v>16697019</v>
      </c>
      <c r="C1207">
        <v>16698822</v>
      </c>
      <c r="D1207">
        <v>15247680</v>
      </c>
      <c r="E1207">
        <v>1</v>
      </c>
      <c r="F1207">
        <v>1</v>
      </c>
      <c r="G1207">
        <v>1</v>
      </c>
      <c r="H1207">
        <v>2</v>
      </c>
      <c r="I1207" t="s">
        <v>1050</v>
      </c>
      <c r="J1207" t="s">
        <v>1051</v>
      </c>
      <c r="K1207" t="s">
        <v>1052</v>
      </c>
      <c r="L1207">
        <v>1368</v>
      </c>
      <c r="N1207">
        <v>1011</v>
      </c>
      <c r="O1207" t="s">
        <v>1014</v>
      </c>
      <c r="P1207" t="s">
        <v>1014</v>
      </c>
      <c r="Q1207">
        <v>1</v>
      </c>
      <c r="W1207">
        <v>0</v>
      </c>
      <c r="X1207">
        <v>-1718674368</v>
      </c>
      <c r="Y1207">
        <v>0.3</v>
      </c>
      <c r="AA1207">
        <v>0</v>
      </c>
      <c r="AB1207">
        <v>734.65</v>
      </c>
      <c r="AC1207">
        <v>13.5</v>
      </c>
      <c r="AD1207">
        <v>0</v>
      </c>
      <c r="AE1207">
        <v>0</v>
      </c>
      <c r="AF1207">
        <v>111.99</v>
      </c>
      <c r="AG1207">
        <v>13.5</v>
      </c>
      <c r="AH1207">
        <v>0</v>
      </c>
      <c r="AI1207">
        <v>1</v>
      </c>
      <c r="AJ1207">
        <v>6.56</v>
      </c>
      <c r="AK1207">
        <v>1</v>
      </c>
      <c r="AL1207">
        <v>1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 t="s">
        <v>6</v>
      </c>
      <c r="AT1207">
        <v>0.3</v>
      </c>
      <c r="AU1207" t="s">
        <v>6</v>
      </c>
      <c r="AV1207">
        <v>0</v>
      </c>
      <c r="AW1207">
        <v>2</v>
      </c>
      <c r="AX1207">
        <v>16698834</v>
      </c>
      <c r="AY1207">
        <v>1</v>
      </c>
      <c r="AZ1207">
        <v>0</v>
      </c>
      <c r="BA1207">
        <v>1172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Y1207*Source!I615</f>
        <v>7.4999999999999997E-2</v>
      </c>
      <c r="CY1207">
        <f>AB1207</f>
        <v>734.65</v>
      </c>
      <c r="CZ1207">
        <f>AF1207</f>
        <v>111.99</v>
      </c>
      <c r="DA1207">
        <f>AJ1207</f>
        <v>6.56</v>
      </c>
      <c r="DB1207">
        <f t="shared" si="208"/>
        <v>33.6</v>
      </c>
      <c r="DC1207">
        <f t="shared" si="209"/>
        <v>4.05</v>
      </c>
    </row>
    <row r="1208" spans="1:107" x14ac:dyDescent="0.2">
      <c r="A1208">
        <f>ROW(Source!A615)</f>
        <v>615</v>
      </c>
      <c r="B1208">
        <v>16697019</v>
      </c>
      <c r="C1208">
        <v>16698822</v>
      </c>
      <c r="D1208">
        <v>15249073</v>
      </c>
      <c r="E1208">
        <v>1</v>
      </c>
      <c r="F1208">
        <v>1</v>
      </c>
      <c r="G1208">
        <v>1</v>
      </c>
      <c r="H1208">
        <v>2</v>
      </c>
      <c r="I1208" t="s">
        <v>1033</v>
      </c>
      <c r="J1208" t="s">
        <v>1034</v>
      </c>
      <c r="K1208" t="s">
        <v>1035</v>
      </c>
      <c r="L1208">
        <v>1368</v>
      </c>
      <c r="N1208">
        <v>1011</v>
      </c>
      <c r="O1208" t="s">
        <v>1014</v>
      </c>
      <c r="P1208" t="s">
        <v>1014</v>
      </c>
      <c r="Q1208">
        <v>1</v>
      </c>
      <c r="W1208">
        <v>0</v>
      </c>
      <c r="X1208">
        <v>1372534845</v>
      </c>
      <c r="Y1208">
        <v>0.3</v>
      </c>
      <c r="AA1208">
        <v>0</v>
      </c>
      <c r="AB1208">
        <v>431.06</v>
      </c>
      <c r="AC1208">
        <v>11.6</v>
      </c>
      <c r="AD1208">
        <v>0</v>
      </c>
      <c r="AE1208">
        <v>0</v>
      </c>
      <c r="AF1208">
        <v>65.709999999999994</v>
      </c>
      <c r="AG1208">
        <v>11.6</v>
      </c>
      <c r="AH1208">
        <v>0</v>
      </c>
      <c r="AI1208">
        <v>1</v>
      </c>
      <c r="AJ1208">
        <v>6.56</v>
      </c>
      <c r="AK1208">
        <v>1</v>
      </c>
      <c r="AL1208">
        <v>1</v>
      </c>
      <c r="AN1208">
        <v>0</v>
      </c>
      <c r="AO1208">
        <v>1</v>
      </c>
      <c r="AP1208">
        <v>0</v>
      </c>
      <c r="AQ1208">
        <v>0</v>
      </c>
      <c r="AR1208">
        <v>0</v>
      </c>
      <c r="AS1208" t="s">
        <v>6</v>
      </c>
      <c r="AT1208">
        <v>0.3</v>
      </c>
      <c r="AU1208" t="s">
        <v>6</v>
      </c>
      <c r="AV1208">
        <v>0</v>
      </c>
      <c r="AW1208">
        <v>2</v>
      </c>
      <c r="AX1208">
        <v>16698835</v>
      </c>
      <c r="AY1208">
        <v>1</v>
      </c>
      <c r="AZ1208">
        <v>0</v>
      </c>
      <c r="BA1208">
        <v>1173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Y1208*Source!I615</f>
        <v>7.4999999999999997E-2</v>
      </c>
      <c r="CY1208">
        <f>AB1208</f>
        <v>431.06</v>
      </c>
      <c r="CZ1208">
        <f>AF1208</f>
        <v>65.709999999999994</v>
      </c>
      <c r="DA1208">
        <f>AJ1208</f>
        <v>6.56</v>
      </c>
      <c r="DB1208">
        <f t="shared" si="208"/>
        <v>19.71</v>
      </c>
      <c r="DC1208">
        <f t="shared" si="209"/>
        <v>3.48</v>
      </c>
    </row>
    <row r="1209" spans="1:107" x14ac:dyDescent="0.2">
      <c r="A1209">
        <f>ROW(Source!A615)</f>
        <v>615</v>
      </c>
      <c r="B1209">
        <v>16697019</v>
      </c>
      <c r="C1209">
        <v>16698822</v>
      </c>
      <c r="D1209">
        <v>15171982</v>
      </c>
      <c r="E1209">
        <v>1</v>
      </c>
      <c r="F1209">
        <v>1</v>
      </c>
      <c r="G1209">
        <v>1</v>
      </c>
      <c r="H1209">
        <v>3</v>
      </c>
      <c r="I1209" t="s">
        <v>1305</v>
      </c>
      <c r="J1209" t="s">
        <v>1306</v>
      </c>
      <c r="K1209" t="s">
        <v>1307</v>
      </c>
      <c r="L1209">
        <v>1348</v>
      </c>
      <c r="N1209">
        <v>1009</v>
      </c>
      <c r="O1209" t="s">
        <v>26</v>
      </c>
      <c r="P1209" t="s">
        <v>26</v>
      </c>
      <c r="Q1209">
        <v>1000</v>
      </c>
      <c r="W1209">
        <v>0</v>
      </c>
      <c r="X1209">
        <v>-1421715385</v>
      </c>
      <c r="Y1209">
        <v>3.15E-3</v>
      </c>
      <c r="AA1209">
        <v>4788.67</v>
      </c>
      <c r="AB1209">
        <v>0</v>
      </c>
      <c r="AC1209">
        <v>0</v>
      </c>
      <c r="AD1209">
        <v>0</v>
      </c>
      <c r="AE1209">
        <v>729.98</v>
      </c>
      <c r="AF1209">
        <v>0</v>
      </c>
      <c r="AG1209">
        <v>0</v>
      </c>
      <c r="AH1209">
        <v>0</v>
      </c>
      <c r="AI1209">
        <v>6.56</v>
      </c>
      <c r="AJ1209">
        <v>1</v>
      </c>
      <c r="AK1209">
        <v>1</v>
      </c>
      <c r="AL1209">
        <v>1</v>
      </c>
      <c r="AN1209">
        <v>0</v>
      </c>
      <c r="AO1209">
        <v>1</v>
      </c>
      <c r="AP1209">
        <v>0</v>
      </c>
      <c r="AQ1209">
        <v>0</v>
      </c>
      <c r="AR1209">
        <v>0</v>
      </c>
      <c r="AS1209" t="s">
        <v>6</v>
      </c>
      <c r="AT1209">
        <v>3.15E-3</v>
      </c>
      <c r="AU1209" t="s">
        <v>6</v>
      </c>
      <c r="AV1209">
        <v>0</v>
      </c>
      <c r="AW1209">
        <v>2</v>
      </c>
      <c r="AX1209">
        <v>16698836</v>
      </c>
      <c r="AY1209">
        <v>1</v>
      </c>
      <c r="AZ1209">
        <v>0</v>
      </c>
      <c r="BA1209">
        <v>1174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Y1209*Source!I615</f>
        <v>7.8750000000000001E-4</v>
      </c>
      <c r="CY1209">
        <f>AA1209</f>
        <v>4788.67</v>
      </c>
      <c r="CZ1209">
        <f>AE1209</f>
        <v>729.98</v>
      </c>
      <c r="DA1209">
        <f>AI1209</f>
        <v>6.56</v>
      </c>
      <c r="DB1209">
        <f t="shared" si="208"/>
        <v>2.2999999999999998</v>
      </c>
      <c r="DC1209">
        <f t="shared" si="209"/>
        <v>0</v>
      </c>
    </row>
    <row r="1210" spans="1:107" x14ac:dyDescent="0.2">
      <c r="A1210">
        <f>ROW(Source!A615)</f>
        <v>615</v>
      </c>
      <c r="B1210">
        <v>16697019</v>
      </c>
      <c r="C1210">
        <v>16698822</v>
      </c>
      <c r="D1210">
        <v>15220090</v>
      </c>
      <c r="E1210">
        <v>1</v>
      </c>
      <c r="F1210">
        <v>1</v>
      </c>
      <c r="G1210">
        <v>1</v>
      </c>
      <c r="H1210">
        <v>3</v>
      </c>
      <c r="I1210" t="s">
        <v>895</v>
      </c>
      <c r="J1210" t="s">
        <v>897</v>
      </c>
      <c r="K1210" t="s">
        <v>896</v>
      </c>
      <c r="L1210">
        <v>1354</v>
      </c>
      <c r="N1210">
        <v>1010</v>
      </c>
      <c r="O1210" t="s">
        <v>440</v>
      </c>
      <c r="P1210" t="s">
        <v>440</v>
      </c>
      <c r="Q1210">
        <v>1</v>
      </c>
      <c r="W1210">
        <v>0</v>
      </c>
      <c r="X1210">
        <v>1480860107</v>
      </c>
      <c r="Y1210">
        <v>100</v>
      </c>
      <c r="AA1210">
        <v>2202.06</v>
      </c>
      <c r="AB1210">
        <v>0</v>
      </c>
      <c r="AC1210">
        <v>0</v>
      </c>
      <c r="AD1210">
        <v>0</v>
      </c>
      <c r="AE1210">
        <v>335.68</v>
      </c>
      <c r="AF1210">
        <v>0</v>
      </c>
      <c r="AG1210">
        <v>0</v>
      </c>
      <c r="AH1210">
        <v>0</v>
      </c>
      <c r="AI1210">
        <v>6.56</v>
      </c>
      <c r="AJ1210">
        <v>1</v>
      </c>
      <c r="AK1210">
        <v>1</v>
      </c>
      <c r="AL1210">
        <v>1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 t="s">
        <v>6</v>
      </c>
      <c r="AT1210">
        <v>100</v>
      </c>
      <c r="AU1210" t="s">
        <v>6</v>
      </c>
      <c r="AV1210">
        <v>0</v>
      </c>
      <c r="AW1210">
        <v>1</v>
      </c>
      <c r="AX1210">
        <v>-1</v>
      </c>
      <c r="AY1210">
        <v>0</v>
      </c>
      <c r="AZ1210">
        <v>0</v>
      </c>
      <c r="BA1210" t="s">
        <v>6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Y1210*Source!I615</f>
        <v>25</v>
      </c>
      <c r="CY1210">
        <f>AA1210</f>
        <v>2202.06</v>
      </c>
      <c r="CZ1210">
        <f>AE1210</f>
        <v>335.68</v>
      </c>
      <c r="DA1210">
        <f>AI1210</f>
        <v>6.56</v>
      </c>
      <c r="DB1210">
        <f t="shared" si="208"/>
        <v>33568</v>
      </c>
      <c r="DC1210">
        <f t="shared" si="209"/>
        <v>0</v>
      </c>
    </row>
    <row r="1211" spans="1:107" x14ac:dyDescent="0.2">
      <c r="A1211">
        <f>ROW(Source!A615)</f>
        <v>615</v>
      </c>
      <c r="B1211">
        <v>16697019</v>
      </c>
      <c r="C1211">
        <v>16698822</v>
      </c>
      <c r="D1211">
        <v>15233312</v>
      </c>
      <c r="E1211">
        <v>1</v>
      </c>
      <c r="F1211">
        <v>1</v>
      </c>
      <c r="G1211">
        <v>1</v>
      </c>
      <c r="H1211">
        <v>3</v>
      </c>
      <c r="I1211" t="s">
        <v>1071</v>
      </c>
      <c r="J1211" t="s">
        <v>1072</v>
      </c>
      <c r="K1211" t="s">
        <v>1073</v>
      </c>
      <c r="L1211">
        <v>1346</v>
      </c>
      <c r="N1211">
        <v>1009</v>
      </c>
      <c r="O1211" t="s">
        <v>279</v>
      </c>
      <c r="P1211" t="s">
        <v>279</v>
      </c>
      <c r="Q1211">
        <v>1</v>
      </c>
      <c r="W1211">
        <v>0</v>
      </c>
      <c r="X1211">
        <v>1584075688</v>
      </c>
      <c r="Y1211">
        <v>2.8</v>
      </c>
      <c r="AA1211">
        <v>234.19</v>
      </c>
      <c r="AB1211">
        <v>0</v>
      </c>
      <c r="AC1211">
        <v>0</v>
      </c>
      <c r="AD1211">
        <v>0</v>
      </c>
      <c r="AE1211">
        <v>35.700000000000003</v>
      </c>
      <c r="AF1211">
        <v>0</v>
      </c>
      <c r="AG1211">
        <v>0</v>
      </c>
      <c r="AH1211">
        <v>0</v>
      </c>
      <c r="AI1211">
        <v>6.56</v>
      </c>
      <c r="AJ1211">
        <v>1</v>
      </c>
      <c r="AK1211">
        <v>1</v>
      </c>
      <c r="AL1211">
        <v>1</v>
      </c>
      <c r="AN1211">
        <v>0</v>
      </c>
      <c r="AO1211">
        <v>1</v>
      </c>
      <c r="AP1211">
        <v>0</v>
      </c>
      <c r="AQ1211">
        <v>0</v>
      </c>
      <c r="AR1211">
        <v>0</v>
      </c>
      <c r="AS1211" t="s">
        <v>6</v>
      </c>
      <c r="AT1211">
        <v>2.8</v>
      </c>
      <c r="AU1211" t="s">
        <v>6</v>
      </c>
      <c r="AV1211">
        <v>0</v>
      </c>
      <c r="AW1211">
        <v>2</v>
      </c>
      <c r="AX1211">
        <v>16698837</v>
      </c>
      <c r="AY1211">
        <v>1</v>
      </c>
      <c r="AZ1211">
        <v>0</v>
      </c>
      <c r="BA1211">
        <v>1175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Y1211*Source!I615</f>
        <v>0.7</v>
      </c>
      <c r="CY1211">
        <f>AA1211</f>
        <v>234.19</v>
      </c>
      <c r="CZ1211">
        <f>AE1211</f>
        <v>35.700000000000003</v>
      </c>
      <c r="DA1211">
        <f>AI1211</f>
        <v>6.56</v>
      </c>
      <c r="DB1211">
        <f t="shared" si="208"/>
        <v>99.96</v>
      </c>
      <c r="DC1211">
        <f t="shared" si="209"/>
        <v>0</v>
      </c>
    </row>
    <row r="1212" spans="1:107" x14ac:dyDescent="0.2">
      <c r="A1212">
        <f>ROW(Source!A615)</f>
        <v>615</v>
      </c>
      <c r="B1212">
        <v>16697019</v>
      </c>
      <c r="C1212">
        <v>16698822</v>
      </c>
      <c r="D1212">
        <v>15164559</v>
      </c>
      <c r="E1212">
        <v>17</v>
      </c>
      <c r="F1212">
        <v>1</v>
      </c>
      <c r="G1212">
        <v>1</v>
      </c>
      <c r="H1212">
        <v>3</v>
      </c>
      <c r="I1212" t="s">
        <v>1074</v>
      </c>
      <c r="J1212" t="s">
        <v>6</v>
      </c>
      <c r="K1212" t="s">
        <v>1075</v>
      </c>
      <c r="L1212">
        <v>1374</v>
      </c>
      <c r="N1212">
        <v>1013</v>
      </c>
      <c r="O1212" t="s">
        <v>1076</v>
      </c>
      <c r="P1212" t="s">
        <v>1076</v>
      </c>
      <c r="Q1212">
        <v>1</v>
      </c>
      <c r="W1212">
        <v>0</v>
      </c>
      <c r="X1212">
        <v>-1731369543</v>
      </c>
      <c r="Y1212">
        <v>26.82</v>
      </c>
      <c r="AA1212">
        <v>1</v>
      </c>
      <c r="AB1212">
        <v>0</v>
      </c>
      <c r="AC1212">
        <v>0</v>
      </c>
      <c r="AD1212">
        <v>0</v>
      </c>
      <c r="AE1212">
        <v>1</v>
      </c>
      <c r="AF1212">
        <v>0</v>
      </c>
      <c r="AG1212">
        <v>0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0</v>
      </c>
      <c r="AQ1212">
        <v>0</v>
      </c>
      <c r="AR1212">
        <v>0</v>
      </c>
      <c r="AS1212" t="s">
        <v>6</v>
      </c>
      <c r="AT1212">
        <v>26.82</v>
      </c>
      <c r="AU1212" t="s">
        <v>6</v>
      </c>
      <c r="AV1212">
        <v>0</v>
      </c>
      <c r="AW1212">
        <v>2</v>
      </c>
      <c r="AX1212">
        <v>16698838</v>
      </c>
      <c r="AY1212">
        <v>1</v>
      </c>
      <c r="AZ1212">
        <v>0</v>
      </c>
      <c r="BA1212">
        <v>1176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Y1212*Source!I615</f>
        <v>6.7050000000000001</v>
      </c>
      <c r="CY1212">
        <f>AA1212</f>
        <v>1</v>
      </c>
      <c r="CZ1212">
        <f>AE1212</f>
        <v>1</v>
      </c>
      <c r="DA1212">
        <f>AI1212</f>
        <v>1</v>
      </c>
      <c r="DB1212">
        <f t="shared" si="208"/>
        <v>26.82</v>
      </c>
      <c r="DC1212">
        <f t="shared" si="209"/>
        <v>0</v>
      </c>
    </row>
    <row r="1213" spans="1:107" x14ac:dyDescent="0.2">
      <c r="A1213">
        <f>ROW(Source!A618)</f>
        <v>618</v>
      </c>
      <c r="B1213">
        <v>16697018</v>
      </c>
      <c r="C1213">
        <v>16698840</v>
      </c>
      <c r="D1213">
        <v>15446300</v>
      </c>
      <c r="E1213">
        <v>1</v>
      </c>
      <c r="F1213">
        <v>1</v>
      </c>
      <c r="G1213">
        <v>1</v>
      </c>
      <c r="H1213">
        <v>1</v>
      </c>
      <c r="I1213" t="s">
        <v>1031</v>
      </c>
      <c r="J1213" t="s">
        <v>6</v>
      </c>
      <c r="K1213" t="s">
        <v>1032</v>
      </c>
      <c r="L1213">
        <v>1191</v>
      </c>
      <c r="N1213">
        <v>1013</v>
      </c>
      <c r="O1213" t="s">
        <v>1010</v>
      </c>
      <c r="P1213" t="s">
        <v>1010</v>
      </c>
      <c r="Q1213">
        <v>1</v>
      </c>
      <c r="W1213">
        <v>0</v>
      </c>
      <c r="X1213">
        <v>912892513</v>
      </c>
      <c r="Y1213">
        <v>92.8</v>
      </c>
      <c r="AA1213">
        <v>0</v>
      </c>
      <c r="AB1213">
        <v>0</v>
      </c>
      <c r="AC1213">
        <v>0</v>
      </c>
      <c r="AD1213">
        <v>9.92</v>
      </c>
      <c r="AE1213">
        <v>0</v>
      </c>
      <c r="AF1213">
        <v>0</v>
      </c>
      <c r="AG1213">
        <v>0</v>
      </c>
      <c r="AH1213">
        <v>9.92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0</v>
      </c>
      <c r="AQ1213">
        <v>0</v>
      </c>
      <c r="AR1213">
        <v>0</v>
      </c>
      <c r="AS1213" t="s">
        <v>6</v>
      </c>
      <c r="AT1213">
        <v>92.8</v>
      </c>
      <c r="AU1213" t="s">
        <v>6</v>
      </c>
      <c r="AV1213">
        <v>1</v>
      </c>
      <c r="AW1213">
        <v>2</v>
      </c>
      <c r="AX1213">
        <v>16698850</v>
      </c>
      <c r="AY1213">
        <v>1</v>
      </c>
      <c r="AZ1213">
        <v>0</v>
      </c>
      <c r="BA1213">
        <v>1177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Y1213*Source!I618</f>
        <v>20.416</v>
      </c>
      <c r="CY1213">
        <f>AD1213</f>
        <v>9.92</v>
      </c>
      <c r="CZ1213">
        <f>AH1213</f>
        <v>9.92</v>
      </c>
      <c r="DA1213">
        <f>AL1213</f>
        <v>1</v>
      </c>
      <c r="DB1213">
        <f t="shared" si="208"/>
        <v>920.58</v>
      </c>
      <c r="DC1213">
        <f t="shared" si="209"/>
        <v>0</v>
      </c>
    </row>
    <row r="1214" spans="1:107" x14ac:dyDescent="0.2">
      <c r="A1214">
        <f>ROW(Source!A618)</f>
        <v>618</v>
      </c>
      <c r="B1214">
        <v>16697018</v>
      </c>
      <c r="C1214">
        <v>16698840</v>
      </c>
      <c r="D1214">
        <v>15430395</v>
      </c>
      <c r="E1214">
        <v>1</v>
      </c>
      <c r="F1214">
        <v>1</v>
      </c>
      <c r="G1214">
        <v>1</v>
      </c>
      <c r="H1214">
        <v>1</v>
      </c>
      <c r="I1214" t="s">
        <v>1020</v>
      </c>
      <c r="J1214" t="s">
        <v>6</v>
      </c>
      <c r="K1214" t="s">
        <v>1021</v>
      </c>
      <c r="L1214">
        <v>1191</v>
      </c>
      <c r="N1214">
        <v>1013</v>
      </c>
      <c r="O1214" t="s">
        <v>1010</v>
      </c>
      <c r="P1214" t="s">
        <v>1010</v>
      </c>
      <c r="Q1214">
        <v>1</v>
      </c>
      <c r="W1214">
        <v>0</v>
      </c>
      <c r="X1214">
        <v>-1417349443</v>
      </c>
      <c r="Y1214">
        <v>0.4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6</v>
      </c>
      <c r="AT1214">
        <v>0.4</v>
      </c>
      <c r="AU1214" t="s">
        <v>6</v>
      </c>
      <c r="AV1214">
        <v>2</v>
      </c>
      <c r="AW1214">
        <v>2</v>
      </c>
      <c r="AX1214">
        <v>16698851</v>
      </c>
      <c r="AY1214">
        <v>1</v>
      </c>
      <c r="AZ1214">
        <v>0</v>
      </c>
      <c r="BA1214">
        <v>1178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Y1214*Source!I618</f>
        <v>8.8000000000000009E-2</v>
      </c>
      <c r="CY1214">
        <f>AD1214</f>
        <v>0</v>
      </c>
      <c r="CZ1214">
        <f>AH1214</f>
        <v>0</v>
      </c>
      <c r="DA1214">
        <f>AL1214</f>
        <v>1</v>
      </c>
      <c r="DB1214">
        <f t="shared" si="208"/>
        <v>0</v>
      </c>
      <c r="DC1214">
        <f t="shared" si="209"/>
        <v>0</v>
      </c>
    </row>
    <row r="1215" spans="1:107" x14ac:dyDescent="0.2">
      <c r="A1215">
        <f>ROW(Source!A618)</f>
        <v>618</v>
      </c>
      <c r="B1215">
        <v>16697018</v>
      </c>
      <c r="C1215">
        <v>16698840</v>
      </c>
      <c r="D1215">
        <v>15247680</v>
      </c>
      <c r="E1215">
        <v>1</v>
      </c>
      <c r="F1215">
        <v>1</v>
      </c>
      <c r="G1215">
        <v>1</v>
      </c>
      <c r="H1215">
        <v>2</v>
      </c>
      <c r="I1215" t="s">
        <v>1050</v>
      </c>
      <c r="J1215" t="s">
        <v>1051</v>
      </c>
      <c r="K1215" t="s">
        <v>1052</v>
      </c>
      <c r="L1215">
        <v>1368</v>
      </c>
      <c r="N1215">
        <v>1011</v>
      </c>
      <c r="O1215" t="s">
        <v>1014</v>
      </c>
      <c r="P1215" t="s">
        <v>1014</v>
      </c>
      <c r="Q1215">
        <v>1</v>
      </c>
      <c r="W1215">
        <v>0</v>
      </c>
      <c r="X1215">
        <v>-1718674368</v>
      </c>
      <c r="Y1215">
        <v>0.2</v>
      </c>
      <c r="AA1215">
        <v>0</v>
      </c>
      <c r="AB1215">
        <v>111.99</v>
      </c>
      <c r="AC1215">
        <v>13.5</v>
      </c>
      <c r="AD1215">
        <v>0</v>
      </c>
      <c r="AE1215">
        <v>0</v>
      </c>
      <c r="AF1215">
        <v>111.99</v>
      </c>
      <c r="AG1215">
        <v>13.5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 t="s">
        <v>6</v>
      </c>
      <c r="AT1215">
        <v>0.2</v>
      </c>
      <c r="AU1215" t="s">
        <v>6</v>
      </c>
      <c r="AV1215">
        <v>0</v>
      </c>
      <c r="AW1215">
        <v>2</v>
      </c>
      <c r="AX1215">
        <v>16698852</v>
      </c>
      <c r="AY1215">
        <v>1</v>
      </c>
      <c r="AZ1215">
        <v>0</v>
      </c>
      <c r="BA1215">
        <v>1179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Y1215*Source!I618</f>
        <v>4.4000000000000004E-2</v>
      </c>
      <c r="CY1215">
        <f>AB1215</f>
        <v>111.99</v>
      </c>
      <c r="CZ1215">
        <f>AF1215</f>
        <v>111.99</v>
      </c>
      <c r="DA1215">
        <f>AJ1215</f>
        <v>1</v>
      </c>
      <c r="DB1215">
        <f t="shared" si="208"/>
        <v>22.4</v>
      </c>
      <c r="DC1215">
        <f t="shared" si="209"/>
        <v>2.7</v>
      </c>
    </row>
    <row r="1216" spans="1:107" x14ac:dyDescent="0.2">
      <c r="A1216">
        <f>ROW(Source!A618)</f>
        <v>618</v>
      </c>
      <c r="B1216">
        <v>16697018</v>
      </c>
      <c r="C1216">
        <v>16698840</v>
      </c>
      <c r="D1216">
        <v>15249073</v>
      </c>
      <c r="E1216">
        <v>1</v>
      </c>
      <c r="F1216">
        <v>1</v>
      </c>
      <c r="G1216">
        <v>1</v>
      </c>
      <c r="H1216">
        <v>2</v>
      </c>
      <c r="I1216" t="s">
        <v>1033</v>
      </c>
      <c r="J1216" t="s">
        <v>1034</v>
      </c>
      <c r="K1216" t="s">
        <v>1035</v>
      </c>
      <c r="L1216">
        <v>1368</v>
      </c>
      <c r="N1216">
        <v>1011</v>
      </c>
      <c r="O1216" t="s">
        <v>1014</v>
      </c>
      <c r="P1216" t="s">
        <v>1014</v>
      </c>
      <c r="Q1216">
        <v>1</v>
      </c>
      <c r="W1216">
        <v>0</v>
      </c>
      <c r="X1216">
        <v>1372534845</v>
      </c>
      <c r="Y1216">
        <v>0.2</v>
      </c>
      <c r="AA1216">
        <v>0</v>
      </c>
      <c r="AB1216">
        <v>65.709999999999994</v>
      </c>
      <c r="AC1216">
        <v>11.6</v>
      </c>
      <c r="AD1216">
        <v>0</v>
      </c>
      <c r="AE1216">
        <v>0</v>
      </c>
      <c r="AF1216">
        <v>65.709999999999994</v>
      </c>
      <c r="AG1216">
        <v>11.6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0</v>
      </c>
      <c r="AQ1216">
        <v>0</v>
      </c>
      <c r="AR1216">
        <v>0</v>
      </c>
      <c r="AS1216" t="s">
        <v>6</v>
      </c>
      <c r="AT1216">
        <v>0.2</v>
      </c>
      <c r="AU1216" t="s">
        <v>6</v>
      </c>
      <c r="AV1216">
        <v>0</v>
      </c>
      <c r="AW1216">
        <v>2</v>
      </c>
      <c r="AX1216">
        <v>16698853</v>
      </c>
      <c r="AY1216">
        <v>1</v>
      </c>
      <c r="AZ1216">
        <v>0</v>
      </c>
      <c r="BA1216">
        <v>1180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Y1216*Source!I618</f>
        <v>4.4000000000000004E-2</v>
      </c>
      <c r="CY1216">
        <f>AB1216</f>
        <v>65.709999999999994</v>
      </c>
      <c r="CZ1216">
        <f>AF1216</f>
        <v>65.709999999999994</v>
      </c>
      <c r="DA1216">
        <f>AJ1216</f>
        <v>1</v>
      </c>
      <c r="DB1216">
        <f t="shared" si="208"/>
        <v>13.14</v>
      </c>
      <c r="DC1216">
        <f t="shared" si="209"/>
        <v>2.3199999999999998</v>
      </c>
    </row>
    <row r="1217" spans="1:107" x14ac:dyDescent="0.2">
      <c r="A1217">
        <f>ROW(Source!A618)</f>
        <v>618</v>
      </c>
      <c r="B1217">
        <v>16697018</v>
      </c>
      <c r="C1217">
        <v>16698840</v>
      </c>
      <c r="D1217">
        <v>15171982</v>
      </c>
      <c r="E1217">
        <v>1</v>
      </c>
      <c r="F1217">
        <v>1</v>
      </c>
      <c r="G1217">
        <v>1</v>
      </c>
      <c r="H1217">
        <v>3</v>
      </c>
      <c r="I1217" t="s">
        <v>1305</v>
      </c>
      <c r="J1217" t="s">
        <v>1306</v>
      </c>
      <c r="K1217" t="s">
        <v>1307</v>
      </c>
      <c r="L1217">
        <v>1348</v>
      </c>
      <c r="N1217">
        <v>1009</v>
      </c>
      <c r="O1217" t="s">
        <v>26</v>
      </c>
      <c r="P1217" t="s">
        <v>26</v>
      </c>
      <c r="Q1217">
        <v>1000</v>
      </c>
      <c r="W1217">
        <v>0</v>
      </c>
      <c r="X1217">
        <v>-1421715385</v>
      </c>
      <c r="Y1217">
        <v>3.15E-3</v>
      </c>
      <c r="AA1217">
        <v>729.98</v>
      </c>
      <c r="AB1217">
        <v>0</v>
      </c>
      <c r="AC1217">
        <v>0</v>
      </c>
      <c r="AD1217">
        <v>0</v>
      </c>
      <c r="AE1217">
        <v>729.98</v>
      </c>
      <c r="AF1217">
        <v>0</v>
      </c>
      <c r="AG1217">
        <v>0</v>
      </c>
      <c r="AH1217">
        <v>0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6</v>
      </c>
      <c r="AT1217">
        <v>3.15E-3</v>
      </c>
      <c r="AU1217" t="s">
        <v>6</v>
      </c>
      <c r="AV1217">
        <v>0</v>
      </c>
      <c r="AW1217">
        <v>2</v>
      </c>
      <c r="AX1217">
        <v>16698854</v>
      </c>
      <c r="AY1217">
        <v>1</v>
      </c>
      <c r="AZ1217">
        <v>0</v>
      </c>
      <c r="BA1217">
        <v>1181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Y1217*Source!I618</f>
        <v>6.9300000000000004E-4</v>
      </c>
      <c r="CY1217">
        <f>AA1217</f>
        <v>729.98</v>
      </c>
      <c r="CZ1217">
        <f>AE1217</f>
        <v>729.98</v>
      </c>
      <c r="DA1217">
        <f>AI1217</f>
        <v>1</v>
      </c>
      <c r="DB1217">
        <f t="shared" si="208"/>
        <v>2.2999999999999998</v>
      </c>
      <c r="DC1217">
        <f t="shared" si="209"/>
        <v>0</v>
      </c>
    </row>
    <row r="1218" spans="1:107" x14ac:dyDescent="0.2">
      <c r="A1218">
        <f>ROW(Source!A618)</f>
        <v>618</v>
      </c>
      <c r="B1218">
        <v>16697018</v>
      </c>
      <c r="C1218">
        <v>16698840</v>
      </c>
      <c r="D1218">
        <v>15219877</v>
      </c>
      <c r="E1218">
        <v>1</v>
      </c>
      <c r="F1218">
        <v>1</v>
      </c>
      <c r="G1218">
        <v>1</v>
      </c>
      <c r="H1218">
        <v>3</v>
      </c>
      <c r="I1218" t="s">
        <v>903</v>
      </c>
      <c r="J1218" t="s">
        <v>905</v>
      </c>
      <c r="K1218" t="s">
        <v>904</v>
      </c>
      <c r="L1218">
        <v>1354</v>
      </c>
      <c r="N1218">
        <v>1010</v>
      </c>
      <c r="O1218" t="s">
        <v>440</v>
      </c>
      <c r="P1218" t="s">
        <v>440</v>
      </c>
      <c r="Q1218">
        <v>1</v>
      </c>
      <c r="W1218">
        <v>0</v>
      </c>
      <c r="X1218">
        <v>504516702</v>
      </c>
      <c r="Y1218">
        <v>100</v>
      </c>
      <c r="AA1218">
        <v>340.37</v>
      </c>
      <c r="AB1218">
        <v>0</v>
      </c>
      <c r="AC1218">
        <v>0</v>
      </c>
      <c r="AD1218">
        <v>0</v>
      </c>
      <c r="AE1218">
        <v>340.37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 t="s">
        <v>6</v>
      </c>
      <c r="AT1218">
        <v>100</v>
      </c>
      <c r="AU1218" t="s">
        <v>6</v>
      </c>
      <c r="AV1218">
        <v>0</v>
      </c>
      <c r="AW1218">
        <v>1</v>
      </c>
      <c r="AX1218">
        <v>-1</v>
      </c>
      <c r="AY1218">
        <v>0</v>
      </c>
      <c r="AZ1218">
        <v>0</v>
      </c>
      <c r="BA1218" t="s">
        <v>6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Y1218*Source!I618</f>
        <v>22</v>
      </c>
      <c r="CY1218">
        <f>AA1218</f>
        <v>340.37</v>
      </c>
      <c r="CZ1218">
        <f>AE1218</f>
        <v>340.37</v>
      </c>
      <c r="DA1218">
        <f>AI1218</f>
        <v>1</v>
      </c>
      <c r="DB1218">
        <f t="shared" si="208"/>
        <v>34037</v>
      </c>
      <c r="DC1218">
        <f t="shared" si="209"/>
        <v>0</v>
      </c>
    </row>
    <row r="1219" spans="1:107" x14ac:dyDescent="0.2">
      <c r="A1219">
        <f>ROW(Source!A618)</f>
        <v>618</v>
      </c>
      <c r="B1219">
        <v>16697018</v>
      </c>
      <c r="C1219">
        <v>16698840</v>
      </c>
      <c r="D1219">
        <v>15233312</v>
      </c>
      <c r="E1219">
        <v>1</v>
      </c>
      <c r="F1219">
        <v>1</v>
      </c>
      <c r="G1219">
        <v>1</v>
      </c>
      <c r="H1219">
        <v>3</v>
      </c>
      <c r="I1219" t="s">
        <v>1071</v>
      </c>
      <c r="J1219" t="s">
        <v>1072</v>
      </c>
      <c r="K1219" t="s">
        <v>1073</v>
      </c>
      <c r="L1219">
        <v>1346</v>
      </c>
      <c r="N1219">
        <v>1009</v>
      </c>
      <c r="O1219" t="s">
        <v>279</v>
      </c>
      <c r="P1219" t="s">
        <v>279</v>
      </c>
      <c r="Q1219">
        <v>1</v>
      </c>
      <c r="W1219">
        <v>0</v>
      </c>
      <c r="X1219">
        <v>1584075688</v>
      </c>
      <c r="Y1219">
        <v>2.8</v>
      </c>
      <c r="AA1219">
        <v>35.700000000000003</v>
      </c>
      <c r="AB1219">
        <v>0</v>
      </c>
      <c r="AC1219">
        <v>0</v>
      </c>
      <c r="AD1219">
        <v>0</v>
      </c>
      <c r="AE1219">
        <v>35.700000000000003</v>
      </c>
      <c r="AF1219">
        <v>0</v>
      </c>
      <c r="AG1219">
        <v>0</v>
      </c>
      <c r="AH1219">
        <v>0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6</v>
      </c>
      <c r="AT1219">
        <v>2.8</v>
      </c>
      <c r="AU1219" t="s">
        <v>6</v>
      </c>
      <c r="AV1219">
        <v>0</v>
      </c>
      <c r="AW1219">
        <v>2</v>
      </c>
      <c r="AX1219">
        <v>16698855</v>
      </c>
      <c r="AY1219">
        <v>1</v>
      </c>
      <c r="AZ1219">
        <v>0</v>
      </c>
      <c r="BA1219">
        <v>1182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Y1219*Source!I618</f>
        <v>0.61599999999999999</v>
      </c>
      <c r="CY1219">
        <f>AA1219</f>
        <v>35.700000000000003</v>
      </c>
      <c r="CZ1219">
        <f>AE1219</f>
        <v>35.700000000000003</v>
      </c>
      <c r="DA1219">
        <f>AI1219</f>
        <v>1</v>
      </c>
      <c r="DB1219">
        <f t="shared" si="208"/>
        <v>99.96</v>
      </c>
      <c r="DC1219">
        <f t="shared" si="209"/>
        <v>0</v>
      </c>
    </row>
    <row r="1220" spans="1:107" x14ac:dyDescent="0.2">
      <c r="A1220">
        <f>ROW(Source!A618)</f>
        <v>618</v>
      </c>
      <c r="B1220">
        <v>16697018</v>
      </c>
      <c r="C1220">
        <v>16698840</v>
      </c>
      <c r="D1220">
        <v>15164559</v>
      </c>
      <c r="E1220">
        <v>17</v>
      </c>
      <c r="F1220">
        <v>1</v>
      </c>
      <c r="G1220">
        <v>1</v>
      </c>
      <c r="H1220">
        <v>3</v>
      </c>
      <c r="I1220" t="s">
        <v>1074</v>
      </c>
      <c r="J1220" t="s">
        <v>6</v>
      </c>
      <c r="K1220" t="s">
        <v>1075</v>
      </c>
      <c r="L1220">
        <v>1374</v>
      </c>
      <c r="N1220">
        <v>1013</v>
      </c>
      <c r="O1220" t="s">
        <v>1076</v>
      </c>
      <c r="P1220" t="s">
        <v>1076</v>
      </c>
      <c r="Q1220">
        <v>1</v>
      </c>
      <c r="W1220">
        <v>0</v>
      </c>
      <c r="X1220">
        <v>-1731369543</v>
      </c>
      <c r="Y1220">
        <v>18.41</v>
      </c>
      <c r="AA1220">
        <v>1</v>
      </c>
      <c r="AB1220">
        <v>0</v>
      </c>
      <c r="AC1220">
        <v>0</v>
      </c>
      <c r="AD1220">
        <v>0</v>
      </c>
      <c r="AE1220">
        <v>1</v>
      </c>
      <c r="AF1220">
        <v>0</v>
      </c>
      <c r="AG1220">
        <v>0</v>
      </c>
      <c r="AH1220">
        <v>0</v>
      </c>
      <c r="AI1220">
        <v>1</v>
      </c>
      <c r="AJ1220">
        <v>1</v>
      </c>
      <c r="AK1220">
        <v>1</v>
      </c>
      <c r="AL1220">
        <v>1</v>
      </c>
      <c r="AN1220">
        <v>0</v>
      </c>
      <c r="AO1220">
        <v>1</v>
      </c>
      <c r="AP1220">
        <v>0</v>
      </c>
      <c r="AQ1220">
        <v>0</v>
      </c>
      <c r="AR1220">
        <v>0</v>
      </c>
      <c r="AS1220" t="s">
        <v>6</v>
      </c>
      <c r="AT1220">
        <v>18.41</v>
      </c>
      <c r="AU1220" t="s">
        <v>6</v>
      </c>
      <c r="AV1220">
        <v>0</v>
      </c>
      <c r="AW1220">
        <v>2</v>
      </c>
      <c r="AX1220">
        <v>16698856</v>
      </c>
      <c r="AY1220">
        <v>1</v>
      </c>
      <c r="AZ1220">
        <v>0</v>
      </c>
      <c r="BA1220">
        <v>1183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Y1220*Source!I618</f>
        <v>4.0502000000000002</v>
      </c>
      <c r="CY1220">
        <f>AA1220</f>
        <v>1</v>
      </c>
      <c r="CZ1220">
        <f>AE1220</f>
        <v>1</v>
      </c>
      <c r="DA1220">
        <f>AI1220</f>
        <v>1</v>
      </c>
      <c r="DB1220">
        <f t="shared" si="208"/>
        <v>18.41</v>
      </c>
      <c r="DC1220">
        <f t="shared" si="209"/>
        <v>0</v>
      </c>
    </row>
    <row r="1221" spans="1:107" x14ac:dyDescent="0.2">
      <c r="A1221">
        <f>ROW(Source!A619)</f>
        <v>619</v>
      </c>
      <c r="B1221">
        <v>16697019</v>
      </c>
      <c r="C1221">
        <v>16698840</v>
      </c>
      <c r="D1221">
        <v>15446300</v>
      </c>
      <c r="E1221">
        <v>1</v>
      </c>
      <c r="F1221">
        <v>1</v>
      </c>
      <c r="G1221">
        <v>1</v>
      </c>
      <c r="H1221">
        <v>1</v>
      </c>
      <c r="I1221" t="s">
        <v>1031</v>
      </c>
      <c r="J1221" t="s">
        <v>6</v>
      </c>
      <c r="K1221" t="s">
        <v>1032</v>
      </c>
      <c r="L1221">
        <v>1191</v>
      </c>
      <c r="N1221">
        <v>1013</v>
      </c>
      <c r="O1221" t="s">
        <v>1010</v>
      </c>
      <c r="P1221" t="s">
        <v>1010</v>
      </c>
      <c r="Q1221">
        <v>1</v>
      </c>
      <c r="W1221">
        <v>0</v>
      </c>
      <c r="X1221">
        <v>912892513</v>
      </c>
      <c r="Y1221">
        <v>92.8</v>
      </c>
      <c r="AA1221">
        <v>0</v>
      </c>
      <c r="AB1221">
        <v>0</v>
      </c>
      <c r="AC1221">
        <v>0</v>
      </c>
      <c r="AD1221">
        <v>65.08</v>
      </c>
      <c r="AE1221">
        <v>0</v>
      </c>
      <c r="AF1221">
        <v>0</v>
      </c>
      <c r="AG1221">
        <v>0</v>
      </c>
      <c r="AH1221">
        <v>9.92</v>
      </c>
      <c r="AI1221">
        <v>1</v>
      </c>
      <c r="AJ1221">
        <v>1</v>
      </c>
      <c r="AK1221">
        <v>1</v>
      </c>
      <c r="AL1221">
        <v>6.56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6</v>
      </c>
      <c r="AT1221">
        <v>92.8</v>
      </c>
      <c r="AU1221" t="s">
        <v>6</v>
      </c>
      <c r="AV1221">
        <v>1</v>
      </c>
      <c r="AW1221">
        <v>2</v>
      </c>
      <c r="AX1221">
        <v>16698850</v>
      </c>
      <c r="AY1221">
        <v>1</v>
      </c>
      <c r="AZ1221">
        <v>0</v>
      </c>
      <c r="BA1221">
        <v>1184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Y1221*Source!I619</f>
        <v>20.416</v>
      </c>
      <c r="CY1221">
        <f>AD1221</f>
        <v>65.08</v>
      </c>
      <c r="CZ1221">
        <f>AH1221</f>
        <v>9.92</v>
      </c>
      <c r="DA1221">
        <f>AL1221</f>
        <v>6.56</v>
      </c>
      <c r="DB1221">
        <f t="shared" si="208"/>
        <v>920.58</v>
      </c>
      <c r="DC1221">
        <f t="shared" si="209"/>
        <v>0</v>
      </c>
    </row>
    <row r="1222" spans="1:107" x14ac:dyDescent="0.2">
      <c r="A1222">
        <f>ROW(Source!A619)</f>
        <v>619</v>
      </c>
      <c r="B1222">
        <v>16697019</v>
      </c>
      <c r="C1222">
        <v>16698840</v>
      </c>
      <c r="D1222">
        <v>15430395</v>
      </c>
      <c r="E1222">
        <v>1</v>
      </c>
      <c r="F1222">
        <v>1</v>
      </c>
      <c r="G1222">
        <v>1</v>
      </c>
      <c r="H1222">
        <v>1</v>
      </c>
      <c r="I1222" t="s">
        <v>1020</v>
      </c>
      <c r="J1222" t="s">
        <v>6</v>
      </c>
      <c r="K1222" t="s">
        <v>1021</v>
      </c>
      <c r="L1222">
        <v>1191</v>
      </c>
      <c r="N1222">
        <v>1013</v>
      </c>
      <c r="O1222" t="s">
        <v>1010</v>
      </c>
      <c r="P1222" t="s">
        <v>1010</v>
      </c>
      <c r="Q1222">
        <v>1</v>
      </c>
      <c r="W1222">
        <v>0</v>
      </c>
      <c r="X1222">
        <v>-1417349443</v>
      </c>
      <c r="Y1222">
        <v>0.4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1</v>
      </c>
      <c r="AJ1222">
        <v>1</v>
      </c>
      <c r="AK1222">
        <v>6.56</v>
      </c>
      <c r="AL1222">
        <v>1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 t="s">
        <v>6</v>
      </c>
      <c r="AT1222">
        <v>0.4</v>
      </c>
      <c r="AU1222" t="s">
        <v>6</v>
      </c>
      <c r="AV1222">
        <v>2</v>
      </c>
      <c r="AW1222">
        <v>2</v>
      </c>
      <c r="AX1222">
        <v>16698851</v>
      </c>
      <c r="AY1222">
        <v>1</v>
      </c>
      <c r="AZ1222">
        <v>0</v>
      </c>
      <c r="BA1222">
        <v>1185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Y1222*Source!I619</f>
        <v>8.8000000000000009E-2</v>
      </c>
      <c r="CY1222">
        <f>AD1222</f>
        <v>0</v>
      </c>
      <c r="CZ1222">
        <f>AH1222</f>
        <v>0</v>
      </c>
      <c r="DA1222">
        <f>AL1222</f>
        <v>1</v>
      </c>
      <c r="DB1222">
        <f t="shared" si="208"/>
        <v>0</v>
      </c>
      <c r="DC1222">
        <f t="shared" si="209"/>
        <v>0</v>
      </c>
    </row>
    <row r="1223" spans="1:107" x14ac:dyDescent="0.2">
      <c r="A1223">
        <f>ROW(Source!A619)</f>
        <v>619</v>
      </c>
      <c r="B1223">
        <v>16697019</v>
      </c>
      <c r="C1223">
        <v>16698840</v>
      </c>
      <c r="D1223">
        <v>15247680</v>
      </c>
      <c r="E1223">
        <v>1</v>
      </c>
      <c r="F1223">
        <v>1</v>
      </c>
      <c r="G1223">
        <v>1</v>
      </c>
      <c r="H1223">
        <v>2</v>
      </c>
      <c r="I1223" t="s">
        <v>1050</v>
      </c>
      <c r="J1223" t="s">
        <v>1051</v>
      </c>
      <c r="K1223" t="s">
        <v>1052</v>
      </c>
      <c r="L1223">
        <v>1368</v>
      </c>
      <c r="N1223">
        <v>1011</v>
      </c>
      <c r="O1223" t="s">
        <v>1014</v>
      </c>
      <c r="P1223" t="s">
        <v>1014</v>
      </c>
      <c r="Q1223">
        <v>1</v>
      </c>
      <c r="W1223">
        <v>0</v>
      </c>
      <c r="X1223">
        <v>-1718674368</v>
      </c>
      <c r="Y1223">
        <v>0.2</v>
      </c>
      <c r="AA1223">
        <v>0</v>
      </c>
      <c r="AB1223">
        <v>734.65</v>
      </c>
      <c r="AC1223">
        <v>13.5</v>
      </c>
      <c r="AD1223">
        <v>0</v>
      </c>
      <c r="AE1223">
        <v>0</v>
      </c>
      <c r="AF1223">
        <v>111.99</v>
      </c>
      <c r="AG1223">
        <v>13.5</v>
      </c>
      <c r="AH1223">
        <v>0</v>
      </c>
      <c r="AI1223">
        <v>1</v>
      </c>
      <c r="AJ1223">
        <v>6.56</v>
      </c>
      <c r="AK1223">
        <v>1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6</v>
      </c>
      <c r="AT1223">
        <v>0.2</v>
      </c>
      <c r="AU1223" t="s">
        <v>6</v>
      </c>
      <c r="AV1223">
        <v>0</v>
      </c>
      <c r="AW1223">
        <v>2</v>
      </c>
      <c r="AX1223">
        <v>16698852</v>
      </c>
      <c r="AY1223">
        <v>1</v>
      </c>
      <c r="AZ1223">
        <v>0</v>
      </c>
      <c r="BA1223">
        <v>1186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Y1223*Source!I619</f>
        <v>4.4000000000000004E-2</v>
      </c>
      <c r="CY1223">
        <f>AB1223</f>
        <v>734.65</v>
      </c>
      <c r="CZ1223">
        <f>AF1223</f>
        <v>111.99</v>
      </c>
      <c r="DA1223">
        <f>AJ1223</f>
        <v>6.56</v>
      </c>
      <c r="DB1223">
        <f t="shared" si="208"/>
        <v>22.4</v>
      </c>
      <c r="DC1223">
        <f t="shared" si="209"/>
        <v>2.7</v>
      </c>
    </row>
    <row r="1224" spans="1:107" x14ac:dyDescent="0.2">
      <c r="A1224">
        <f>ROW(Source!A619)</f>
        <v>619</v>
      </c>
      <c r="B1224">
        <v>16697019</v>
      </c>
      <c r="C1224">
        <v>16698840</v>
      </c>
      <c r="D1224">
        <v>15249073</v>
      </c>
      <c r="E1224">
        <v>1</v>
      </c>
      <c r="F1224">
        <v>1</v>
      </c>
      <c r="G1224">
        <v>1</v>
      </c>
      <c r="H1224">
        <v>2</v>
      </c>
      <c r="I1224" t="s">
        <v>1033</v>
      </c>
      <c r="J1224" t="s">
        <v>1034</v>
      </c>
      <c r="K1224" t="s">
        <v>1035</v>
      </c>
      <c r="L1224">
        <v>1368</v>
      </c>
      <c r="N1224">
        <v>1011</v>
      </c>
      <c r="O1224" t="s">
        <v>1014</v>
      </c>
      <c r="P1224" t="s">
        <v>1014</v>
      </c>
      <c r="Q1224">
        <v>1</v>
      </c>
      <c r="W1224">
        <v>0</v>
      </c>
      <c r="X1224">
        <v>1372534845</v>
      </c>
      <c r="Y1224">
        <v>0.2</v>
      </c>
      <c r="AA1224">
        <v>0</v>
      </c>
      <c r="AB1224">
        <v>431.06</v>
      </c>
      <c r="AC1224">
        <v>11.6</v>
      </c>
      <c r="AD1224">
        <v>0</v>
      </c>
      <c r="AE1224">
        <v>0</v>
      </c>
      <c r="AF1224">
        <v>65.709999999999994</v>
      </c>
      <c r="AG1224">
        <v>11.6</v>
      </c>
      <c r="AH1224">
        <v>0</v>
      </c>
      <c r="AI1224">
        <v>1</v>
      </c>
      <c r="AJ1224">
        <v>6.56</v>
      </c>
      <c r="AK1224">
        <v>1</v>
      </c>
      <c r="AL1224">
        <v>1</v>
      </c>
      <c r="AN1224">
        <v>0</v>
      </c>
      <c r="AO1224">
        <v>1</v>
      </c>
      <c r="AP1224">
        <v>0</v>
      </c>
      <c r="AQ1224">
        <v>0</v>
      </c>
      <c r="AR1224">
        <v>0</v>
      </c>
      <c r="AS1224" t="s">
        <v>6</v>
      </c>
      <c r="AT1224">
        <v>0.2</v>
      </c>
      <c r="AU1224" t="s">
        <v>6</v>
      </c>
      <c r="AV1224">
        <v>0</v>
      </c>
      <c r="AW1224">
        <v>2</v>
      </c>
      <c r="AX1224">
        <v>16698853</v>
      </c>
      <c r="AY1224">
        <v>1</v>
      </c>
      <c r="AZ1224">
        <v>0</v>
      </c>
      <c r="BA1224">
        <v>1187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Y1224*Source!I619</f>
        <v>4.4000000000000004E-2</v>
      </c>
      <c r="CY1224">
        <f>AB1224</f>
        <v>431.06</v>
      </c>
      <c r="CZ1224">
        <f>AF1224</f>
        <v>65.709999999999994</v>
      </c>
      <c r="DA1224">
        <f>AJ1224</f>
        <v>6.56</v>
      </c>
      <c r="DB1224">
        <f t="shared" si="208"/>
        <v>13.14</v>
      </c>
      <c r="DC1224">
        <f t="shared" si="209"/>
        <v>2.3199999999999998</v>
      </c>
    </row>
    <row r="1225" spans="1:107" x14ac:dyDescent="0.2">
      <c r="A1225">
        <f>ROW(Source!A619)</f>
        <v>619</v>
      </c>
      <c r="B1225">
        <v>16697019</v>
      </c>
      <c r="C1225">
        <v>16698840</v>
      </c>
      <c r="D1225">
        <v>15171982</v>
      </c>
      <c r="E1225">
        <v>1</v>
      </c>
      <c r="F1225">
        <v>1</v>
      </c>
      <c r="G1225">
        <v>1</v>
      </c>
      <c r="H1225">
        <v>3</v>
      </c>
      <c r="I1225" t="s">
        <v>1305</v>
      </c>
      <c r="J1225" t="s">
        <v>1306</v>
      </c>
      <c r="K1225" t="s">
        <v>1307</v>
      </c>
      <c r="L1225">
        <v>1348</v>
      </c>
      <c r="N1225">
        <v>1009</v>
      </c>
      <c r="O1225" t="s">
        <v>26</v>
      </c>
      <c r="P1225" t="s">
        <v>26</v>
      </c>
      <c r="Q1225">
        <v>1000</v>
      </c>
      <c r="W1225">
        <v>0</v>
      </c>
      <c r="X1225">
        <v>-1421715385</v>
      </c>
      <c r="Y1225">
        <v>3.15E-3</v>
      </c>
      <c r="AA1225">
        <v>4788.67</v>
      </c>
      <c r="AB1225">
        <v>0</v>
      </c>
      <c r="AC1225">
        <v>0</v>
      </c>
      <c r="AD1225">
        <v>0</v>
      </c>
      <c r="AE1225">
        <v>729.98</v>
      </c>
      <c r="AF1225">
        <v>0</v>
      </c>
      <c r="AG1225">
        <v>0</v>
      </c>
      <c r="AH1225">
        <v>0</v>
      </c>
      <c r="AI1225">
        <v>6.56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0</v>
      </c>
      <c r="AQ1225">
        <v>0</v>
      </c>
      <c r="AR1225">
        <v>0</v>
      </c>
      <c r="AS1225" t="s">
        <v>6</v>
      </c>
      <c r="AT1225">
        <v>3.15E-3</v>
      </c>
      <c r="AU1225" t="s">
        <v>6</v>
      </c>
      <c r="AV1225">
        <v>0</v>
      </c>
      <c r="AW1225">
        <v>2</v>
      </c>
      <c r="AX1225">
        <v>16698854</v>
      </c>
      <c r="AY1225">
        <v>1</v>
      </c>
      <c r="AZ1225">
        <v>0</v>
      </c>
      <c r="BA1225">
        <v>1188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Y1225*Source!I619</f>
        <v>6.9300000000000004E-4</v>
      </c>
      <c r="CY1225">
        <f>AA1225</f>
        <v>4788.67</v>
      </c>
      <c r="CZ1225">
        <f>AE1225</f>
        <v>729.98</v>
      </c>
      <c r="DA1225">
        <f>AI1225</f>
        <v>6.56</v>
      </c>
      <c r="DB1225">
        <f t="shared" si="208"/>
        <v>2.2999999999999998</v>
      </c>
      <c r="DC1225">
        <f t="shared" si="209"/>
        <v>0</v>
      </c>
    </row>
    <row r="1226" spans="1:107" x14ac:dyDescent="0.2">
      <c r="A1226">
        <f>ROW(Source!A619)</f>
        <v>619</v>
      </c>
      <c r="B1226">
        <v>16697019</v>
      </c>
      <c r="C1226">
        <v>16698840</v>
      </c>
      <c r="D1226">
        <v>15219877</v>
      </c>
      <c r="E1226">
        <v>1</v>
      </c>
      <c r="F1226">
        <v>1</v>
      </c>
      <c r="G1226">
        <v>1</v>
      </c>
      <c r="H1226">
        <v>3</v>
      </c>
      <c r="I1226" t="s">
        <v>903</v>
      </c>
      <c r="J1226" t="s">
        <v>905</v>
      </c>
      <c r="K1226" t="s">
        <v>904</v>
      </c>
      <c r="L1226">
        <v>1354</v>
      </c>
      <c r="N1226">
        <v>1010</v>
      </c>
      <c r="O1226" t="s">
        <v>440</v>
      </c>
      <c r="P1226" t="s">
        <v>440</v>
      </c>
      <c r="Q1226">
        <v>1</v>
      </c>
      <c r="W1226">
        <v>0</v>
      </c>
      <c r="X1226">
        <v>504516702</v>
      </c>
      <c r="Y1226">
        <v>100</v>
      </c>
      <c r="AA1226">
        <v>2232.83</v>
      </c>
      <c r="AB1226">
        <v>0</v>
      </c>
      <c r="AC1226">
        <v>0</v>
      </c>
      <c r="AD1226">
        <v>0</v>
      </c>
      <c r="AE1226">
        <v>340.37</v>
      </c>
      <c r="AF1226">
        <v>0</v>
      </c>
      <c r="AG1226">
        <v>0</v>
      </c>
      <c r="AH1226">
        <v>0</v>
      </c>
      <c r="AI1226">
        <v>6.56</v>
      </c>
      <c r="AJ1226">
        <v>1</v>
      </c>
      <c r="AK1226">
        <v>1</v>
      </c>
      <c r="AL1226">
        <v>1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 t="s">
        <v>6</v>
      </c>
      <c r="AT1226">
        <v>100</v>
      </c>
      <c r="AU1226" t="s">
        <v>6</v>
      </c>
      <c r="AV1226">
        <v>0</v>
      </c>
      <c r="AW1226">
        <v>1</v>
      </c>
      <c r="AX1226">
        <v>-1</v>
      </c>
      <c r="AY1226">
        <v>0</v>
      </c>
      <c r="AZ1226">
        <v>0</v>
      </c>
      <c r="BA1226" t="s">
        <v>6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Y1226*Source!I619</f>
        <v>22</v>
      </c>
      <c r="CY1226">
        <f>AA1226</f>
        <v>2232.83</v>
      </c>
      <c r="CZ1226">
        <f>AE1226</f>
        <v>340.37</v>
      </c>
      <c r="DA1226">
        <f>AI1226</f>
        <v>6.56</v>
      </c>
      <c r="DB1226">
        <f t="shared" si="208"/>
        <v>34037</v>
      </c>
      <c r="DC1226">
        <f t="shared" si="209"/>
        <v>0</v>
      </c>
    </row>
    <row r="1227" spans="1:107" x14ac:dyDescent="0.2">
      <c r="A1227">
        <f>ROW(Source!A619)</f>
        <v>619</v>
      </c>
      <c r="B1227">
        <v>16697019</v>
      </c>
      <c r="C1227">
        <v>16698840</v>
      </c>
      <c r="D1227">
        <v>15233312</v>
      </c>
      <c r="E1227">
        <v>1</v>
      </c>
      <c r="F1227">
        <v>1</v>
      </c>
      <c r="G1227">
        <v>1</v>
      </c>
      <c r="H1227">
        <v>3</v>
      </c>
      <c r="I1227" t="s">
        <v>1071</v>
      </c>
      <c r="J1227" t="s">
        <v>1072</v>
      </c>
      <c r="K1227" t="s">
        <v>1073</v>
      </c>
      <c r="L1227">
        <v>1346</v>
      </c>
      <c r="N1227">
        <v>1009</v>
      </c>
      <c r="O1227" t="s">
        <v>279</v>
      </c>
      <c r="P1227" t="s">
        <v>279</v>
      </c>
      <c r="Q1227">
        <v>1</v>
      </c>
      <c r="W1227">
        <v>0</v>
      </c>
      <c r="X1227">
        <v>1584075688</v>
      </c>
      <c r="Y1227">
        <v>2.8</v>
      </c>
      <c r="AA1227">
        <v>234.19</v>
      </c>
      <c r="AB1227">
        <v>0</v>
      </c>
      <c r="AC1227">
        <v>0</v>
      </c>
      <c r="AD1227">
        <v>0</v>
      </c>
      <c r="AE1227">
        <v>35.700000000000003</v>
      </c>
      <c r="AF1227">
        <v>0</v>
      </c>
      <c r="AG1227">
        <v>0</v>
      </c>
      <c r="AH1227">
        <v>0</v>
      </c>
      <c r="AI1227">
        <v>6.56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0</v>
      </c>
      <c r="AQ1227">
        <v>0</v>
      </c>
      <c r="AR1227">
        <v>0</v>
      </c>
      <c r="AS1227" t="s">
        <v>6</v>
      </c>
      <c r="AT1227">
        <v>2.8</v>
      </c>
      <c r="AU1227" t="s">
        <v>6</v>
      </c>
      <c r="AV1227">
        <v>0</v>
      </c>
      <c r="AW1227">
        <v>2</v>
      </c>
      <c r="AX1227">
        <v>16698855</v>
      </c>
      <c r="AY1227">
        <v>1</v>
      </c>
      <c r="AZ1227">
        <v>0</v>
      </c>
      <c r="BA1227">
        <v>1189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Y1227*Source!I619</f>
        <v>0.61599999999999999</v>
      </c>
      <c r="CY1227">
        <f>AA1227</f>
        <v>234.19</v>
      </c>
      <c r="CZ1227">
        <f>AE1227</f>
        <v>35.700000000000003</v>
      </c>
      <c r="DA1227">
        <f>AI1227</f>
        <v>6.56</v>
      </c>
      <c r="DB1227">
        <f t="shared" si="208"/>
        <v>99.96</v>
      </c>
      <c r="DC1227">
        <f t="shared" si="209"/>
        <v>0</v>
      </c>
    </row>
    <row r="1228" spans="1:107" x14ac:dyDescent="0.2">
      <c r="A1228">
        <f>ROW(Source!A619)</f>
        <v>619</v>
      </c>
      <c r="B1228">
        <v>16697019</v>
      </c>
      <c r="C1228">
        <v>16698840</v>
      </c>
      <c r="D1228">
        <v>15164559</v>
      </c>
      <c r="E1228">
        <v>17</v>
      </c>
      <c r="F1228">
        <v>1</v>
      </c>
      <c r="G1228">
        <v>1</v>
      </c>
      <c r="H1228">
        <v>3</v>
      </c>
      <c r="I1228" t="s">
        <v>1074</v>
      </c>
      <c r="J1228" t="s">
        <v>6</v>
      </c>
      <c r="K1228" t="s">
        <v>1075</v>
      </c>
      <c r="L1228">
        <v>1374</v>
      </c>
      <c r="N1228">
        <v>1013</v>
      </c>
      <c r="O1228" t="s">
        <v>1076</v>
      </c>
      <c r="P1228" t="s">
        <v>1076</v>
      </c>
      <c r="Q1228">
        <v>1</v>
      </c>
      <c r="W1228">
        <v>0</v>
      </c>
      <c r="X1228">
        <v>-1731369543</v>
      </c>
      <c r="Y1228">
        <v>18.41</v>
      </c>
      <c r="AA1228">
        <v>1</v>
      </c>
      <c r="AB1228">
        <v>0</v>
      </c>
      <c r="AC1228">
        <v>0</v>
      </c>
      <c r="AD1228">
        <v>0</v>
      </c>
      <c r="AE1228">
        <v>1</v>
      </c>
      <c r="AF1228">
        <v>0</v>
      </c>
      <c r="AG1228">
        <v>0</v>
      </c>
      <c r="AH1228">
        <v>0</v>
      </c>
      <c r="AI1228">
        <v>1</v>
      </c>
      <c r="AJ1228">
        <v>1</v>
      </c>
      <c r="AK1228">
        <v>1</v>
      </c>
      <c r="AL1228">
        <v>1</v>
      </c>
      <c r="AN1228">
        <v>0</v>
      </c>
      <c r="AO1228">
        <v>1</v>
      </c>
      <c r="AP1228">
        <v>0</v>
      </c>
      <c r="AQ1228">
        <v>0</v>
      </c>
      <c r="AR1228">
        <v>0</v>
      </c>
      <c r="AS1228" t="s">
        <v>6</v>
      </c>
      <c r="AT1228">
        <v>18.41</v>
      </c>
      <c r="AU1228" t="s">
        <v>6</v>
      </c>
      <c r="AV1228">
        <v>0</v>
      </c>
      <c r="AW1228">
        <v>2</v>
      </c>
      <c r="AX1228">
        <v>16698856</v>
      </c>
      <c r="AY1228">
        <v>1</v>
      </c>
      <c r="AZ1228">
        <v>0</v>
      </c>
      <c r="BA1228">
        <v>1190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Y1228*Source!I619</f>
        <v>4.0502000000000002</v>
      </c>
      <c r="CY1228">
        <f>AA1228</f>
        <v>1</v>
      </c>
      <c r="CZ1228">
        <f>AE1228</f>
        <v>1</v>
      </c>
      <c r="DA1228">
        <f>AI1228</f>
        <v>1</v>
      </c>
      <c r="DB1228">
        <f t="shared" si="208"/>
        <v>18.41</v>
      </c>
      <c r="DC1228">
        <f t="shared" si="209"/>
        <v>0</v>
      </c>
    </row>
    <row r="1229" spans="1:107" x14ac:dyDescent="0.2">
      <c r="A1229">
        <f>ROW(Source!A622)</f>
        <v>622</v>
      </c>
      <c r="B1229">
        <v>16697018</v>
      </c>
      <c r="C1229">
        <v>16698858</v>
      </c>
      <c r="D1229">
        <v>15446300</v>
      </c>
      <c r="E1229">
        <v>1</v>
      </c>
      <c r="F1229">
        <v>1</v>
      </c>
      <c r="G1229">
        <v>1</v>
      </c>
      <c r="H1229">
        <v>1</v>
      </c>
      <c r="I1229" t="s">
        <v>1031</v>
      </c>
      <c r="J1229" t="s">
        <v>6</v>
      </c>
      <c r="K1229" t="s">
        <v>1032</v>
      </c>
      <c r="L1229">
        <v>1191</v>
      </c>
      <c r="N1229">
        <v>1013</v>
      </c>
      <c r="O1229" t="s">
        <v>1010</v>
      </c>
      <c r="P1229" t="s">
        <v>1010</v>
      </c>
      <c r="Q1229">
        <v>1</v>
      </c>
      <c r="W1229">
        <v>0</v>
      </c>
      <c r="X1229">
        <v>912892513</v>
      </c>
      <c r="Y1229">
        <v>2.56</v>
      </c>
      <c r="AA1229">
        <v>0</v>
      </c>
      <c r="AB1229">
        <v>0</v>
      </c>
      <c r="AC1229">
        <v>0</v>
      </c>
      <c r="AD1229">
        <v>9.92</v>
      </c>
      <c r="AE1229">
        <v>0</v>
      </c>
      <c r="AF1229">
        <v>0</v>
      </c>
      <c r="AG1229">
        <v>0</v>
      </c>
      <c r="AH1229">
        <v>9.92</v>
      </c>
      <c r="AI1229">
        <v>1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0</v>
      </c>
      <c r="AQ1229">
        <v>0</v>
      </c>
      <c r="AR1229">
        <v>0</v>
      </c>
      <c r="AS1229" t="s">
        <v>6</v>
      </c>
      <c r="AT1229">
        <v>2.56</v>
      </c>
      <c r="AU1229" t="s">
        <v>6</v>
      </c>
      <c r="AV1229">
        <v>1</v>
      </c>
      <c r="AW1229">
        <v>2</v>
      </c>
      <c r="AX1229">
        <v>16698873</v>
      </c>
      <c r="AY1229">
        <v>1</v>
      </c>
      <c r="AZ1229">
        <v>0</v>
      </c>
      <c r="BA1229">
        <v>1191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Y1229*Source!I622</f>
        <v>7.68</v>
      </c>
      <c r="CY1229">
        <f>AD1229</f>
        <v>9.92</v>
      </c>
      <c r="CZ1229">
        <f>AH1229</f>
        <v>9.92</v>
      </c>
      <c r="DA1229">
        <f>AL1229</f>
        <v>1</v>
      </c>
      <c r="DB1229">
        <f t="shared" si="208"/>
        <v>25.4</v>
      </c>
      <c r="DC1229">
        <f t="shared" si="209"/>
        <v>0</v>
      </c>
    </row>
    <row r="1230" spans="1:107" x14ac:dyDescent="0.2">
      <c r="A1230">
        <f>ROW(Source!A622)</f>
        <v>622</v>
      </c>
      <c r="B1230">
        <v>16697018</v>
      </c>
      <c r="C1230">
        <v>16698858</v>
      </c>
      <c r="D1230">
        <v>15430395</v>
      </c>
      <c r="E1230">
        <v>1</v>
      </c>
      <c r="F1230">
        <v>1</v>
      </c>
      <c r="G1230">
        <v>1</v>
      </c>
      <c r="H1230">
        <v>1</v>
      </c>
      <c r="I1230" t="s">
        <v>1020</v>
      </c>
      <c r="J1230" t="s">
        <v>6</v>
      </c>
      <c r="K1230" t="s">
        <v>1021</v>
      </c>
      <c r="L1230">
        <v>1191</v>
      </c>
      <c r="N1230">
        <v>1013</v>
      </c>
      <c r="O1230" t="s">
        <v>1010</v>
      </c>
      <c r="P1230" t="s">
        <v>1010</v>
      </c>
      <c r="Q1230">
        <v>1</v>
      </c>
      <c r="W1230">
        <v>0</v>
      </c>
      <c r="X1230">
        <v>-1417349443</v>
      </c>
      <c r="Y1230">
        <v>0.02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1</v>
      </c>
      <c r="AJ1230">
        <v>1</v>
      </c>
      <c r="AK1230">
        <v>1</v>
      </c>
      <c r="AL1230">
        <v>1</v>
      </c>
      <c r="AN1230">
        <v>0</v>
      </c>
      <c r="AO1230">
        <v>1</v>
      </c>
      <c r="AP1230">
        <v>0</v>
      </c>
      <c r="AQ1230">
        <v>0</v>
      </c>
      <c r="AR1230">
        <v>0</v>
      </c>
      <c r="AS1230" t="s">
        <v>6</v>
      </c>
      <c r="AT1230">
        <v>0.02</v>
      </c>
      <c r="AU1230" t="s">
        <v>6</v>
      </c>
      <c r="AV1230">
        <v>2</v>
      </c>
      <c r="AW1230">
        <v>2</v>
      </c>
      <c r="AX1230">
        <v>16698874</v>
      </c>
      <c r="AY1230">
        <v>1</v>
      </c>
      <c r="AZ1230">
        <v>0</v>
      </c>
      <c r="BA1230">
        <v>1192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Y1230*Source!I622</f>
        <v>0.06</v>
      </c>
      <c r="CY1230">
        <f>AD1230</f>
        <v>0</v>
      </c>
      <c r="CZ1230">
        <f>AH1230</f>
        <v>0</v>
      </c>
      <c r="DA1230">
        <f>AL1230</f>
        <v>1</v>
      </c>
      <c r="DB1230">
        <f t="shared" si="208"/>
        <v>0</v>
      </c>
      <c r="DC1230">
        <f t="shared" si="209"/>
        <v>0</v>
      </c>
    </row>
    <row r="1231" spans="1:107" x14ac:dyDescent="0.2">
      <c r="A1231">
        <f>ROW(Source!A622)</f>
        <v>622</v>
      </c>
      <c r="B1231">
        <v>16697018</v>
      </c>
      <c r="C1231">
        <v>16698858</v>
      </c>
      <c r="D1231">
        <v>15247680</v>
      </c>
      <c r="E1231">
        <v>1</v>
      </c>
      <c r="F1231">
        <v>1</v>
      </c>
      <c r="G1231">
        <v>1</v>
      </c>
      <c r="H1231">
        <v>2</v>
      </c>
      <c r="I1231" t="s">
        <v>1050</v>
      </c>
      <c r="J1231" t="s">
        <v>1051</v>
      </c>
      <c r="K1231" t="s">
        <v>1052</v>
      </c>
      <c r="L1231">
        <v>1368</v>
      </c>
      <c r="N1231">
        <v>1011</v>
      </c>
      <c r="O1231" t="s">
        <v>1014</v>
      </c>
      <c r="P1231" t="s">
        <v>1014</v>
      </c>
      <c r="Q1231">
        <v>1</v>
      </c>
      <c r="W1231">
        <v>0</v>
      </c>
      <c r="X1231">
        <v>-1718674368</v>
      </c>
      <c r="Y1231">
        <v>0.01</v>
      </c>
      <c r="AA1231">
        <v>0</v>
      </c>
      <c r="AB1231">
        <v>111.99</v>
      </c>
      <c r="AC1231">
        <v>13.5</v>
      </c>
      <c r="AD1231">
        <v>0</v>
      </c>
      <c r="AE1231">
        <v>0</v>
      </c>
      <c r="AF1231">
        <v>111.99</v>
      </c>
      <c r="AG1231">
        <v>13.5</v>
      </c>
      <c r="AH1231">
        <v>0</v>
      </c>
      <c r="AI1231">
        <v>1</v>
      </c>
      <c r="AJ1231">
        <v>1</v>
      </c>
      <c r="AK1231">
        <v>1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6</v>
      </c>
      <c r="AT1231">
        <v>0.01</v>
      </c>
      <c r="AU1231" t="s">
        <v>6</v>
      </c>
      <c r="AV1231">
        <v>0</v>
      </c>
      <c r="AW1231">
        <v>2</v>
      </c>
      <c r="AX1231">
        <v>16698875</v>
      </c>
      <c r="AY1231">
        <v>1</v>
      </c>
      <c r="AZ1231">
        <v>0</v>
      </c>
      <c r="BA1231">
        <v>1193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Y1231*Source!I622</f>
        <v>0.03</v>
      </c>
      <c r="CY1231">
        <f>AB1231</f>
        <v>111.99</v>
      </c>
      <c r="CZ1231">
        <f>AF1231</f>
        <v>111.99</v>
      </c>
      <c r="DA1231">
        <f>AJ1231</f>
        <v>1</v>
      </c>
      <c r="DB1231">
        <f t="shared" si="208"/>
        <v>1.1200000000000001</v>
      </c>
      <c r="DC1231">
        <f t="shared" si="209"/>
        <v>0.14000000000000001</v>
      </c>
    </row>
    <row r="1232" spans="1:107" x14ac:dyDescent="0.2">
      <c r="A1232">
        <f>ROW(Source!A622)</f>
        <v>622</v>
      </c>
      <c r="B1232">
        <v>16697018</v>
      </c>
      <c r="C1232">
        <v>16698858</v>
      </c>
      <c r="D1232">
        <v>15249073</v>
      </c>
      <c r="E1232">
        <v>1</v>
      </c>
      <c r="F1232">
        <v>1</v>
      </c>
      <c r="G1232">
        <v>1</v>
      </c>
      <c r="H1232">
        <v>2</v>
      </c>
      <c r="I1232" t="s">
        <v>1033</v>
      </c>
      <c r="J1232" t="s">
        <v>1034</v>
      </c>
      <c r="K1232" t="s">
        <v>1035</v>
      </c>
      <c r="L1232">
        <v>1368</v>
      </c>
      <c r="N1232">
        <v>1011</v>
      </c>
      <c r="O1232" t="s">
        <v>1014</v>
      </c>
      <c r="P1232" t="s">
        <v>1014</v>
      </c>
      <c r="Q1232">
        <v>1</v>
      </c>
      <c r="W1232">
        <v>0</v>
      </c>
      <c r="X1232">
        <v>1372534845</v>
      </c>
      <c r="Y1232">
        <v>0.01</v>
      </c>
      <c r="AA1232">
        <v>0</v>
      </c>
      <c r="AB1232">
        <v>65.709999999999994</v>
      </c>
      <c r="AC1232">
        <v>11.6</v>
      </c>
      <c r="AD1232">
        <v>0</v>
      </c>
      <c r="AE1232">
        <v>0</v>
      </c>
      <c r="AF1232">
        <v>65.709999999999994</v>
      </c>
      <c r="AG1232">
        <v>11.6</v>
      </c>
      <c r="AH1232">
        <v>0</v>
      </c>
      <c r="AI1232">
        <v>1</v>
      </c>
      <c r="AJ1232">
        <v>1</v>
      </c>
      <c r="AK1232">
        <v>1</v>
      </c>
      <c r="AL1232">
        <v>1</v>
      </c>
      <c r="AN1232">
        <v>0</v>
      </c>
      <c r="AO1232">
        <v>1</v>
      </c>
      <c r="AP1232">
        <v>0</v>
      </c>
      <c r="AQ1232">
        <v>0</v>
      </c>
      <c r="AR1232">
        <v>0</v>
      </c>
      <c r="AS1232" t="s">
        <v>6</v>
      </c>
      <c r="AT1232">
        <v>0.01</v>
      </c>
      <c r="AU1232" t="s">
        <v>6</v>
      </c>
      <c r="AV1232">
        <v>0</v>
      </c>
      <c r="AW1232">
        <v>2</v>
      </c>
      <c r="AX1232">
        <v>16698876</v>
      </c>
      <c r="AY1232">
        <v>1</v>
      </c>
      <c r="AZ1232">
        <v>0</v>
      </c>
      <c r="BA1232">
        <v>1194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Y1232*Source!I622</f>
        <v>0.03</v>
      </c>
      <c r="CY1232">
        <f>AB1232</f>
        <v>65.709999999999994</v>
      </c>
      <c r="CZ1232">
        <f>AF1232</f>
        <v>65.709999999999994</v>
      </c>
      <c r="DA1232">
        <f>AJ1232</f>
        <v>1</v>
      </c>
      <c r="DB1232">
        <f t="shared" si="208"/>
        <v>0.66</v>
      </c>
      <c r="DC1232">
        <f t="shared" si="209"/>
        <v>0.12</v>
      </c>
    </row>
    <row r="1233" spans="1:107" x14ac:dyDescent="0.2">
      <c r="A1233">
        <f>ROW(Source!A622)</f>
        <v>622</v>
      </c>
      <c r="B1233">
        <v>16697018</v>
      </c>
      <c r="C1233">
        <v>16698858</v>
      </c>
      <c r="D1233">
        <v>15167588</v>
      </c>
      <c r="E1233">
        <v>1</v>
      </c>
      <c r="F1233">
        <v>1</v>
      </c>
      <c r="G1233">
        <v>1</v>
      </c>
      <c r="H1233">
        <v>3</v>
      </c>
      <c r="I1233" t="s">
        <v>1053</v>
      </c>
      <c r="J1233" t="s">
        <v>1054</v>
      </c>
      <c r="K1233" t="s">
        <v>1055</v>
      </c>
      <c r="L1233">
        <v>1346</v>
      </c>
      <c r="N1233">
        <v>1009</v>
      </c>
      <c r="O1233" t="s">
        <v>279</v>
      </c>
      <c r="P1233" t="s">
        <v>279</v>
      </c>
      <c r="Q1233">
        <v>1</v>
      </c>
      <c r="W1233">
        <v>0</v>
      </c>
      <c r="X1233">
        <v>-1088866022</v>
      </c>
      <c r="Y1233">
        <v>1.6E-2</v>
      </c>
      <c r="AA1233">
        <v>30.4</v>
      </c>
      <c r="AB1233">
        <v>0</v>
      </c>
      <c r="AC1233">
        <v>0</v>
      </c>
      <c r="AD1233">
        <v>0</v>
      </c>
      <c r="AE1233">
        <v>30.4</v>
      </c>
      <c r="AF1233">
        <v>0</v>
      </c>
      <c r="AG1233">
        <v>0</v>
      </c>
      <c r="AH1233">
        <v>0</v>
      </c>
      <c r="AI1233">
        <v>1</v>
      </c>
      <c r="AJ1233">
        <v>1</v>
      </c>
      <c r="AK1233">
        <v>1</v>
      </c>
      <c r="AL1233">
        <v>1</v>
      </c>
      <c r="AN1233">
        <v>0</v>
      </c>
      <c r="AO1233">
        <v>1</v>
      </c>
      <c r="AP1233">
        <v>0</v>
      </c>
      <c r="AQ1233">
        <v>0</v>
      </c>
      <c r="AR1233">
        <v>0</v>
      </c>
      <c r="AS1233" t="s">
        <v>6</v>
      </c>
      <c r="AT1233">
        <v>1.6E-2</v>
      </c>
      <c r="AU1233" t="s">
        <v>6</v>
      </c>
      <c r="AV1233">
        <v>0</v>
      </c>
      <c r="AW1233">
        <v>2</v>
      </c>
      <c r="AX1233">
        <v>16698877</v>
      </c>
      <c r="AY1233">
        <v>1</v>
      </c>
      <c r="AZ1233">
        <v>0</v>
      </c>
      <c r="BA1233">
        <v>1195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Y1233*Source!I622</f>
        <v>4.8000000000000001E-2</v>
      </c>
      <c r="CY1233">
        <f t="shared" ref="CY1233:CY1242" si="210">AA1233</f>
        <v>30.4</v>
      </c>
      <c r="CZ1233">
        <f t="shared" ref="CZ1233:CZ1242" si="211">AE1233</f>
        <v>30.4</v>
      </c>
      <c r="DA1233">
        <f t="shared" ref="DA1233:DA1242" si="212">AI1233</f>
        <v>1</v>
      </c>
      <c r="DB1233">
        <f t="shared" si="208"/>
        <v>0.49</v>
      </c>
      <c r="DC1233">
        <f t="shared" si="209"/>
        <v>0</v>
      </c>
    </row>
    <row r="1234" spans="1:107" x14ac:dyDescent="0.2">
      <c r="A1234">
        <f>ROW(Source!A622)</f>
        <v>622</v>
      </c>
      <c r="B1234">
        <v>16697018</v>
      </c>
      <c r="C1234">
        <v>16698858</v>
      </c>
      <c r="D1234">
        <v>15170074</v>
      </c>
      <c r="E1234">
        <v>1</v>
      </c>
      <c r="F1234">
        <v>1</v>
      </c>
      <c r="G1234">
        <v>1</v>
      </c>
      <c r="H1234">
        <v>3</v>
      </c>
      <c r="I1234" t="s">
        <v>1056</v>
      </c>
      <c r="J1234" t="s">
        <v>1057</v>
      </c>
      <c r="K1234" t="s">
        <v>1058</v>
      </c>
      <c r="L1234">
        <v>1355</v>
      </c>
      <c r="N1234">
        <v>1010</v>
      </c>
      <c r="O1234" t="s">
        <v>593</v>
      </c>
      <c r="P1234" t="s">
        <v>593</v>
      </c>
      <c r="Q1234">
        <v>100</v>
      </c>
      <c r="W1234">
        <v>0</v>
      </c>
      <c r="X1234">
        <v>1794244060</v>
      </c>
      <c r="Y1234">
        <v>4.1000000000000002E-2</v>
      </c>
      <c r="AA1234">
        <v>86</v>
      </c>
      <c r="AB1234">
        <v>0</v>
      </c>
      <c r="AC1234">
        <v>0</v>
      </c>
      <c r="AD1234">
        <v>0</v>
      </c>
      <c r="AE1234">
        <v>86</v>
      </c>
      <c r="AF1234">
        <v>0</v>
      </c>
      <c r="AG1234">
        <v>0</v>
      </c>
      <c r="AH1234">
        <v>0</v>
      </c>
      <c r="AI1234">
        <v>1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6</v>
      </c>
      <c r="AT1234">
        <v>4.1000000000000002E-2</v>
      </c>
      <c r="AU1234" t="s">
        <v>6</v>
      </c>
      <c r="AV1234">
        <v>0</v>
      </c>
      <c r="AW1234">
        <v>2</v>
      </c>
      <c r="AX1234">
        <v>16698878</v>
      </c>
      <c r="AY1234">
        <v>1</v>
      </c>
      <c r="AZ1234">
        <v>0</v>
      </c>
      <c r="BA1234">
        <v>1196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Y1234*Source!I622</f>
        <v>0.123</v>
      </c>
      <c r="CY1234">
        <f t="shared" si="210"/>
        <v>86</v>
      </c>
      <c r="CZ1234">
        <f t="shared" si="211"/>
        <v>86</v>
      </c>
      <c r="DA1234">
        <f t="shared" si="212"/>
        <v>1</v>
      </c>
      <c r="DB1234">
        <f t="shared" si="208"/>
        <v>3.53</v>
      </c>
      <c r="DC1234">
        <f t="shared" si="209"/>
        <v>0</v>
      </c>
    </row>
    <row r="1235" spans="1:107" x14ac:dyDescent="0.2">
      <c r="A1235">
        <f>ROW(Source!A622)</f>
        <v>622</v>
      </c>
      <c r="B1235">
        <v>16697018</v>
      </c>
      <c r="C1235">
        <v>16698858</v>
      </c>
      <c r="D1235">
        <v>15203834</v>
      </c>
      <c r="E1235">
        <v>1</v>
      </c>
      <c r="F1235">
        <v>1</v>
      </c>
      <c r="G1235">
        <v>1</v>
      </c>
      <c r="H1235">
        <v>3</v>
      </c>
      <c r="I1235" t="s">
        <v>1059</v>
      </c>
      <c r="J1235" t="s">
        <v>1060</v>
      </c>
      <c r="K1235" t="s">
        <v>1061</v>
      </c>
      <c r="L1235">
        <v>1346</v>
      </c>
      <c r="N1235">
        <v>1009</v>
      </c>
      <c r="O1235" t="s">
        <v>279</v>
      </c>
      <c r="P1235" t="s">
        <v>279</v>
      </c>
      <c r="Q1235">
        <v>1</v>
      </c>
      <c r="W1235">
        <v>0</v>
      </c>
      <c r="X1235">
        <v>210558753</v>
      </c>
      <c r="Y1235">
        <v>0.1</v>
      </c>
      <c r="AA1235">
        <v>28.6</v>
      </c>
      <c r="AB1235">
        <v>0</v>
      </c>
      <c r="AC1235">
        <v>0</v>
      </c>
      <c r="AD1235">
        <v>0</v>
      </c>
      <c r="AE1235">
        <v>28.6</v>
      </c>
      <c r="AF1235">
        <v>0</v>
      </c>
      <c r="AG1235">
        <v>0</v>
      </c>
      <c r="AH1235">
        <v>0</v>
      </c>
      <c r="AI1235">
        <v>1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0</v>
      </c>
      <c r="AQ1235">
        <v>0</v>
      </c>
      <c r="AR1235">
        <v>0</v>
      </c>
      <c r="AS1235" t="s">
        <v>6</v>
      </c>
      <c r="AT1235">
        <v>0.1</v>
      </c>
      <c r="AU1235" t="s">
        <v>6</v>
      </c>
      <c r="AV1235">
        <v>0</v>
      </c>
      <c r="AW1235">
        <v>2</v>
      </c>
      <c r="AX1235">
        <v>16698879</v>
      </c>
      <c r="AY1235">
        <v>1</v>
      </c>
      <c r="AZ1235">
        <v>0</v>
      </c>
      <c r="BA1235">
        <v>1197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Y1235*Source!I622</f>
        <v>0.30000000000000004</v>
      </c>
      <c r="CY1235">
        <f t="shared" si="210"/>
        <v>28.6</v>
      </c>
      <c r="CZ1235">
        <f t="shared" si="211"/>
        <v>28.6</v>
      </c>
      <c r="DA1235">
        <f t="shared" si="212"/>
        <v>1</v>
      </c>
      <c r="DB1235">
        <f t="shared" si="208"/>
        <v>2.86</v>
      </c>
      <c r="DC1235">
        <f t="shared" si="209"/>
        <v>0</v>
      </c>
    </row>
    <row r="1236" spans="1:107" x14ac:dyDescent="0.2">
      <c r="A1236">
        <f>ROW(Source!A622)</f>
        <v>622</v>
      </c>
      <c r="B1236">
        <v>16697018</v>
      </c>
      <c r="C1236">
        <v>16698858</v>
      </c>
      <c r="D1236">
        <v>15217463</v>
      </c>
      <c r="E1236">
        <v>1</v>
      </c>
      <c r="F1236">
        <v>1</v>
      </c>
      <c r="G1236">
        <v>1</v>
      </c>
      <c r="H1236">
        <v>3</v>
      </c>
      <c r="I1236" t="s">
        <v>1062</v>
      </c>
      <c r="J1236" t="s">
        <v>1063</v>
      </c>
      <c r="K1236" t="s">
        <v>1064</v>
      </c>
      <c r="L1236">
        <v>1358</v>
      </c>
      <c r="N1236">
        <v>1010</v>
      </c>
      <c r="O1236" t="s">
        <v>598</v>
      </c>
      <c r="P1236" t="s">
        <v>598</v>
      </c>
      <c r="Q1236">
        <v>10</v>
      </c>
      <c r="W1236">
        <v>0</v>
      </c>
      <c r="X1236">
        <v>1386890308</v>
      </c>
      <c r="Y1236">
        <v>0.1</v>
      </c>
      <c r="AA1236">
        <v>39</v>
      </c>
      <c r="AB1236">
        <v>0</v>
      </c>
      <c r="AC1236">
        <v>0</v>
      </c>
      <c r="AD1236">
        <v>0</v>
      </c>
      <c r="AE1236">
        <v>39</v>
      </c>
      <c r="AF1236">
        <v>0</v>
      </c>
      <c r="AG1236">
        <v>0</v>
      </c>
      <c r="AH1236">
        <v>0</v>
      </c>
      <c r="AI1236">
        <v>1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6</v>
      </c>
      <c r="AT1236">
        <v>0.1</v>
      </c>
      <c r="AU1236" t="s">
        <v>6</v>
      </c>
      <c r="AV1236">
        <v>0</v>
      </c>
      <c r="AW1236">
        <v>2</v>
      </c>
      <c r="AX1236">
        <v>16698880</v>
      </c>
      <c r="AY1236">
        <v>1</v>
      </c>
      <c r="AZ1236">
        <v>0</v>
      </c>
      <c r="BA1236">
        <v>1198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Y1236*Source!I622</f>
        <v>0.30000000000000004</v>
      </c>
      <c r="CY1236">
        <f t="shared" si="210"/>
        <v>39</v>
      </c>
      <c r="CZ1236">
        <f t="shared" si="211"/>
        <v>39</v>
      </c>
      <c r="DA1236">
        <f t="shared" si="212"/>
        <v>1</v>
      </c>
      <c r="DB1236">
        <f t="shared" si="208"/>
        <v>3.9</v>
      </c>
      <c r="DC1236">
        <f t="shared" si="209"/>
        <v>0</v>
      </c>
    </row>
    <row r="1237" spans="1:107" x14ac:dyDescent="0.2">
      <c r="A1237">
        <f>ROW(Source!A622)</f>
        <v>622</v>
      </c>
      <c r="B1237">
        <v>16697018</v>
      </c>
      <c r="C1237">
        <v>16698858</v>
      </c>
      <c r="D1237">
        <v>15217585</v>
      </c>
      <c r="E1237">
        <v>1</v>
      </c>
      <c r="F1237">
        <v>1</v>
      </c>
      <c r="G1237">
        <v>1</v>
      </c>
      <c r="H1237">
        <v>3</v>
      </c>
      <c r="I1237" t="s">
        <v>1065</v>
      </c>
      <c r="J1237" t="s">
        <v>1066</v>
      </c>
      <c r="K1237" t="s">
        <v>1067</v>
      </c>
      <c r="L1237">
        <v>1356</v>
      </c>
      <c r="N1237">
        <v>1010</v>
      </c>
      <c r="O1237" t="s">
        <v>268</v>
      </c>
      <c r="P1237" t="s">
        <v>268</v>
      </c>
      <c r="Q1237">
        <v>1000</v>
      </c>
      <c r="W1237">
        <v>0</v>
      </c>
      <c r="X1237">
        <v>40709342</v>
      </c>
      <c r="Y1237">
        <v>2.1000000000000001E-2</v>
      </c>
      <c r="AA1237">
        <v>270</v>
      </c>
      <c r="AB1237">
        <v>0</v>
      </c>
      <c r="AC1237">
        <v>0</v>
      </c>
      <c r="AD1237">
        <v>0</v>
      </c>
      <c r="AE1237">
        <v>270</v>
      </c>
      <c r="AF1237">
        <v>0</v>
      </c>
      <c r="AG1237">
        <v>0</v>
      </c>
      <c r="AH1237">
        <v>0</v>
      </c>
      <c r="AI1237">
        <v>1</v>
      </c>
      <c r="AJ1237">
        <v>1</v>
      </c>
      <c r="AK1237">
        <v>1</v>
      </c>
      <c r="AL1237">
        <v>1</v>
      </c>
      <c r="AN1237">
        <v>0</v>
      </c>
      <c r="AO1237">
        <v>1</v>
      </c>
      <c r="AP1237">
        <v>0</v>
      </c>
      <c r="AQ1237">
        <v>0</v>
      </c>
      <c r="AR1237">
        <v>0</v>
      </c>
      <c r="AS1237" t="s">
        <v>6</v>
      </c>
      <c r="AT1237">
        <v>2.1000000000000001E-2</v>
      </c>
      <c r="AU1237" t="s">
        <v>6</v>
      </c>
      <c r="AV1237">
        <v>0</v>
      </c>
      <c r="AW1237">
        <v>2</v>
      </c>
      <c r="AX1237">
        <v>16698881</v>
      </c>
      <c r="AY1237">
        <v>1</v>
      </c>
      <c r="AZ1237">
        <v>0</v>
      </c>
      <c r="BA1237">
        <v>1199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Y1237*Source!I622</f>
        <v>6.3E-2</v>
      </c>
      <c r="CY1237">
        <f t="shared" si="210"/>
        <v>270</v>
      </c>
      <c r="CZ1237">
        <f t="shared" si="211"/>
        <v>270</v>
      </c>
      <c r="DA1237">
        <f t="shared" si="212"/>
        <v>1</v>
      </c>
      <c r="DB1237">
        <f t="shared" si="208"/>
        <v>5.67</v>
      </c>
      <c r="DC1237">
        <f t="shared" si="209"/>
        <v>0</v>
      </c>
    </row>
    <row r="1238" spans="1:107" x14ac:dyDescent="0.2">
      <c r="A1238">
        <f>ROW(Source!A622)</f>
        <v>622</v>
      </c>
      <c r="B1238">
        <v>16697018</v>
      </c>
      <c r="C1238">
        <v>16698858</v>
      </c>
      <c r="D1238">
        <v>15220857</v>
      </c>
      <c r="E1238">
        <v>1</v>
      </c>
      <c r="F1238">
        <v>1</v>
      </c>
      <c r="G1238">
        <v>1</v>
      </c>
      <c r="H1238">
        <v>3</v>
      </c>
      <c r="I1238" t="s">
        <v>915</v>
      </c>
      <c r="J1238" t="s">
        <v>917</v>
      </c>
      <c r="K1238" t="s">
        <v>916</v>
      </c>
      <c r="L1238">
        <v>1354</v>
      </c>
      <c r="N1238">
        <v>1010</v>
      </c>
      <c r="O1238" t="s">
        <v>440</v>
      </c>
      <c r="P1238" t="s">
        <v>440</v>
      </c>
      <c r="Q1238">
        <v>1</v>
      </c>
      <c r="W1238">
        <v>0</v>
      </c>
      <c r="X1238">
        <v>-647387093</v>
      </c>
      <c r="Y1238">
        <v>0.33333299999999999</v>
      </c>
      <c r="AA1238">
        <v>229.76</v>
      </c>
      <c r="AB1238">
        <v>0</v>
      </c>
      <c r="AC1238">
        <v>0</v>
      </c>
      <c r="AD1238">
        <v>0</v>
      </c>
      <c r="AE1238">
        <v>229.76</v>
      </c>
      <c r="AF1238">
        <v>0</v>
      </c>
      <c r="AG1238">
        <v>0</v>
      </c>
      <c r="AH1238">
        <v>0</v>
      </c>
      <c r="AI1238">
        <v>1</v>
      </c>
      <c r="AJ1238">
        <v>1</v>
      </c>
      <c r="AK1238">
        <v>1</v>
      </c>
      <c r="AL1238">
        <v>1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 t="s">
        <v>6</v>
      </c>
      <c r="AT1238">
        <v>0.33333299999999999</v>
      </c>
      <c r="AU1238" t="s">
        <v>6</v>
      </c>
      <c r="AV1238">
        <v>0</v>
      </c>
      <c r="AW1238">
        <v>1</v>
      </c>
      <c r="AX1238">
        <v>-1</v>
      </c>
      <c r="AY1238">
        <v>0</v>
      </c>
      <c r="AZ1238">
        <v>0</v>
      </c>
      <c r="BA1238" t="s">
        <v>6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Y1238*Source!I622</f>
        <v>0.99999899999999997</v>
      </c>
      <c r="CY1238">
        <f t="shared" si="210"/>
        <v>229.76</v>
      </c>
      <c r="CZ1238">
        <f t="shared" si="211"/>
        <v>229.76</v>
      </c>
      <c r="DA1238">
        <f t="shared" si="212"/>
        <v>1</v>
      </c>
      <c r="DB1238">
        <f t="shared" si="208"/>
        <v>76.59</v>
      </c>
      <c r="DC1238">
        <f t="shared" si="209"/>
        <v>0</v>
      </c>
    </row>
    <row r="1239" spans="1:107" x14ac:dyDescent="0.2">
      <c r="A1239">
        <f>ROW(Source!A622)</f>
        <v>622</v>
      </c>
      <c r="B1239">
        <v>16697018</v>
      </c>
      <c r="C1239">
        <v>16698858</v>
      </c>
      <c r="D1239">
        <v>15220861</v>
      </c>
      <c r="E1239">
        <v>1</v>
      </c>
      <c r="F1239">
        <v>1</v>
      </c>
      <c r="G1239">
        <v>1</v>
      </c>
      <c r="H1239">
        <v>3</v>
      </c>
      <c r="I1239" t="s">
        <v>911</v>
      </c>
      <c r="J1239" t="s">
        <v>913</v>
      </c>
      <c r="K1239" t="s">
        <v>912</v>
      </c>
      <c r="L1239">
        <v>1354</v>
      </c>
      <c r="N1239">
        <v>1010</v>
      </c>
      <c r="O1239" t="s">
        <v>440</v>
      </c>
      <c r="P1239" t="s">
        <v>440</v>
      </c>
      <c r="Q1239">
        <v>1</v>
      </c>
      <c r="W1239">
        <v>0</v>
      </c>
      <c r="X1239">
        <v>-1090775805</v>
      </c>
      <c r="Y1239">
        <v>0.66666700000000001</v>
      </c>
      <c r="AA1239">
        <v>724.62</v>
      </c>
      <c r="AB1239">
        <v>0</v>
      </c>
      <c r="AC1239">
        <v>0</v>
      </c>
      <c r="AD1239">
        <v>0</v>
      </c>
      <c r="AE1239">
        <v>724.62</v>
      </c>
      <c r="AF1239">
        <v>0</v>
      </c>
      <c r="AG1239">
        <v>0</v>
      </c>
      <c r="AH1239">
        <v>0</v>
      </c>
      <c r="AI1239">
        <v>1</v>
      </c>
      <c r="AJ1239">
        <v>1</v>
      </c>
      <c r="AK1239">
        <v>1</v>
      </c>
      <c r="AL1239">
        <v>1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 t="s">
        <v>6</v>
      </c>
      <c r="AT1239">
        <v>0.66666700000000001</v>
      </c>
      <c r="AU1239" t="s">
        <v>6</v>
      </c>
      <c r="AV1239">
        <v>0</v>
      </c>
      <c r="AW1239">
        <v>1</v>
      </c>
      <c r="AX1239">
        <v>-1</v>
      </c>
      <c r="AY1239">
        <v>0</v>
      </c>
      <c r="AZ1239">
        <v>0</v>
      </c>
      <c r="BA1239" t="s">
        <v>6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Y1239*Source!I622</f>
        <v>2.0000010000000001</v>
      </c>
      <c r="CY1239">
        <f t="shared" si="210"/>
        <v>724.62</v>
      </c>
      <c r="CZ1239">
        <f t="shared" si="211"/>
        <v>724.62</v>
      </c>
      <c r="DA1239">
        <f t="shared" si="212"/>
        <v>1</v>
      </c>
      <c r="DB1239">
        <f t="shared" si="208"/>
        <v>483.08</v>
      </c>
      <c r="DC1239">
        <f t="shared" si="209"/>
        <v>0</v>
      </c>
    </row>
    <row r="1240" spans="1:107" x14ac:dyDescent="0.2">
      <c r="A1240">
        <f>ROW(Source!A622)</f>
        <v>622</v>
      </c>
      <c r="B1240">
        <v>16697018</v>
      </c>
      <c r="C1240">
        <v>16698858</v>
      </c>
      <c r="D1240">
        <v>15221284</v>
      </c>
      <c r="E1240">
        <v>1</v>
      </c>
      <c r="F1240">
        <v>1</v>
      </c>
      <c r="G1240">
        <v>1</v>
      </c>
      <c r="H1240">
        <v>3</v>
      </c>
      <c r="I1240" t="s">
        <v>1068</v>
      </c>
      <c r="J1240" t="s">
        <v>1069</v>
      </c>
      <c r="K1240" t="s">
        <v>1070</v>
      </c>
      <c r="L1240">
        <v>1355</v>
      </c>
      <c r="N1240">
        <v>1010</v>
      </c>
      <c r="O1240" t="s">
        <v>593</v>
      </c>
      <c r="P1240" t="s">
        <v>593</v>
      </c>
      <c r="Q1240">
        <v>100</v>
      </c>
      <c r="W1240">
        <v>0</v>
      </c>
      <c r="X1240">
        <v>-552597123</v>
      </c>
      <c r="Y1240">
        <v>4.1000000000000002E-2</v>
      </c>
      <c r="AA1240">
        <v>528</v>
      </c>
      <c r="AB1240">
        <v>0</v>
      </c>
      <c r="AC1240">
        <v>0</v>
      </c>
      <c r="AD1240">
        <v>0</v>
      </c>
      <c r="AE1240">
        <v>528</v>
      </c>
      <c r="AF1240">
        <v>0</v>
      </c>
      <c r="AG1240">
        <v>0</v>
      </c>
      <c r="AH1240">
        <v>0</v>
      </c>
      <c r="AI1240">
        <v>1</v>
      </c>
      <c r="AJ1240">
        <v>1</v>
      </c>
      <c r="AK1240">
        <v>1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6</v>
      </c>
      <c r="AT1240">
        <v>4.1000000000000002E-2</v>
      </c>
      <c r="AU1240" t="s">
        <v>6</v>
      </c>
      <c r="AV1240">
        <v>0</v>
      </c>
      <c r="AW1240">
        <v>2</v>
      </c>
      <c r="AX1240">
        <v>16698882</v>
      </c>
      <c r="AY1240">
        <v>1</v>
      </c>
      <c r="AZ1240">
        <v>0</v>
      </c>
      <c r="BA1240">
        <v>1200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Y1240*Source!I622</f>
        <v>0.123</v>
      </c>
      <c r="CY1240">
        <f t="shared" si="210"/>
        <v>528</v>
      </c>
      <c r="CZ1240">
        <f t="shared" si="211"/>
        <v>528</v>
      </c>
      <c r="DA1240">
        <f t="shared" si="212"/>
        <v>1</v>
      </c>
      <c r="DB1240">
        <f t="shared" si="208"/>
        <v>21.65</v>
      </c>
      <c r="DC1240">
        <f t="shared" si="209"/>
        <v>0</v>
      </c>
    </row>
    <row r="1241" spans="1:107" x14ac:dyDescent="0.2">
      <c r="A1241">
        <f>ROW(Source!A622)</f>
        <v>622</v>
      </c>
      <c r="B1241">
        <v>16697018</v>
      </c>
      <c r="C1241">
        <v>16698858</v>
      </c>
      <c r="D1241">
        <v>15233312</v>
      </c>
      <c r="E1241">
        <v>1</v>
      </c>
      <c r="F1241">
        <v>1</v>
      </c>
      <c r="G1241">
        <v>1</v>
      </c>
      <c r="H1241">
        <v>3</v>
      </c>
      <c r="I1241" t="s">
        <v>1071</v>
      </c>
      <c r="J1241" t="s">
        <v>1072</v>
      </c>
      <c r="K1241" t="s">
        <v>1073</v>
      </c>
      <c r="L1241">
        <v>1346</v>
      </c>
      <c r="N1241">
        <v>1009</v>
      </c>
      <c r="O1241" t="s">
        <v>279</v>
      </c>
      <c r="P1241" t="s">
        <v>279</v>
      </c>
      <c r="Q1241">
        <v>1</v>
      </c>
      <c r="W1241">
        <v>0</v>
      </c>
      <c r="X1241">
        <v>1584075688</v>
      </c>
      <c r="Y1241">
        <v>0.124</v>
      </c>
      <c r="AA1241">
        <v>35.700000000000003</v>
      </c>
      <c r="AB1241">
        <v>0</v>
      </c>
      <c r="AC1241">
        <v>0</v>
      </c>
      <c r="AD1241">
        <v>0</v>
      </c>
      <c r="AE1241">
        <v>35.700000000000003</v>
      </c>
      <c r="AF1241">
        <v>0</v>
      </c>
      <c r="AG1241">
        <v>0</v>
      </c>
      <c r="AH1241">
        <v>0</v>
      </c>
      <c r="AI1241">
        <v>1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0</v>
      </c>
      <c r="AQ1241">
        <v>0</v>
      </c>
      <c r="AR1241">
        <v>0</v>
      </c>
      <c r="AS1241" t="s">
        <v>6</v>
      </c>
      <c r="AT1241">
        <v>0.124</v>
      </c>
      <c r="AU1241" t="s">
        <v>6</v>
      </c>
      <c r="AV1241">
        <v>0</v>
      </c>
      <c r="AW1241">
        <v>2</v>
      </c>
      <c r="AX1241">
        <v>16698883</v>
      </c>
      <c r="AY1241">
        <v>1</v>
      </c>
      <c r="AZ1241">
        <v>0</v>
      </c>
      <c r="BA1241">
        <v>1201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Y1241*Source!I622</f>
        <v>0.372</v>
      </c>
      <c r="CY1241">
        <f t="shared" si="210"/>
        <v>35.700000000000003</v>
      </c>
      <c r="CZ1241">
        <f t="shared" si="211"/>
        <v>35.700000000000003</v>
      </c>
      <c r="DA1241">
        <f t="shared" si="212"/>
        <v>1</v>
      </c>
      <c r="DB1241">
        <f t="shared" si="208"/>
        <v>4.43</v>
      </c>
      <c r="DC1241">
        <f t="shared" si="209"/>
        <v>0</v>
      </c>
    </row>
    <row r="1242" spans="1:107" x14ac:dyDescent="0.2">
      <c r="A1242">
        <f>ROW(Source!A622)</f>
        <v>622</v>
      </c>
      <c r="B1242">
        <v>16697018</v>
      </c>
      <c r="C1242">
        <v>16698858</v>
      </c>
      <c r="D1242">
        <v>15164559</v>
      </c>
      <c r="E1242">
        <v>17</v>
      </c>
      <c r="F1242">
        <v>1</v>
      </c>
      <c r="G1242">
        <v>1</v>
      </c>
      <c r="H1242">
        <v>3</v>
      </c>
      <c r="I1242" t="s">
        <v>1074</v>
      </c>
      <c r="J1242" t="s">
        <v>6</v>
      </c>
      <c r="K1242" t="s">
        <v>1075</v>
      </c>
      <c r="L1242">
        <v>1374</v>
      </c>
      <c r="N1242">
        <v>1013</v>
      </c>
      <c r="O1242" t="s">
        <v>1076</v>
      </c>
      <c r="P1242" t="s">
        <v>1076</v>
      </c>
      <c r="Q1242">
        <v>1</v>
      </c>
      <c r="W1242">
        <v>0</v>
      </c>
      <c r="X1242">
        <v>-1731369543</v>
      </c>
      <c r="Y1242">
        <v>0.51</v>
      </c>
      <c r="AA1242">
        <v>1</v>
      </c>
      <c r="AB1242">
        <v>0</v>
      </c>
      <c r="AC1242">
        <v>0</v>
      </c>
      <c r="AD1242">
        <v>0</v>
      </c>
      <c r="AE1242">
        <v>1</v>
      </c>
      <c r="AF1242">
        <v>0</v>
      </c>
      <c r="AG1242">
        <v>0</v>
      </c>
      <c r="AH1242">
        <v>0</v>
      </c>
      <c r="AI1242">
        <v>1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6</v>
      </c>
      <c r="AT1242">
        <v>0.51</v>
      </c>
      <c r="AU1242" t="s">
        <v>6</v>
      </c>
      <c r="AV1242">
        <v>0</v>
      </c>
      <c r="AW1242">
        <v>2</v>
      </c>
      <c r="AX1242">
        <v>16698884</v>
      </c>
      <c r="AY1242">
        <v>1</v>
      </c>
      <c r="AZ1242">
        <v>0</v>
      </c>
      <c r="BA1242">
        <v>1202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Y1242*Source!I622</f>
        <v>1.53</v>
      </c>
      <c r="CY1242">
        <f t="shared" si="210"/>
        <v>1</v>
      </c>
      <c r="CZ1242">
        <f t="shared" si="211"/>
        <v>1</v>
      </c>
      <c r="DA1242">
        <f t="shared" si="212"/>
        <v>1</v>
      </c>
      <c r="DB1242">
        <f t="shared" si="208"/>
        <v>0.51</v>
      </c>
      <c r="DC1242">
        <f t="shared" si="209"/>
        <v>0</v>
      </c>
    </row>
    <row r="1243" spans="1:107" x14ac:dyDescent="0.2">
      <c r="A1243">
        <f>ROW(Source!A623)</f>
        <v>623</v>
      </c>
      <c r="B1243">
        <v>16697019</v>
      </c>
      <c r="C1243">
        <v>16698858</v>
      </c>
      <c r="D1243">
        <v>15446300</v>
      </c>
      <c r="E1243">
        <v>1</v>
      </c>
      <c r="F1243">
        <v>1</v>
      </c>
      <c r="G1243">
        <v>1</v>
      </c>
      <c r="H1243">
        <v>1</v>
      </c>
      <c r="I1243" t="s">
        <v>1031</v>
      </c>
      <c r="J1243" t="s">
        <v>6</v>
      </c>
      <c r="K1243" t="s">
        <v>1032</v>
      </c>
      <c r="L1243">
        <v>1191</v>
      </c>
      <c r="N1243">
        <v>1013</v>
      </c>
      <c r="O1243" t="s">
        <v>1010</v>
      </c>
      <c r="P1243" t="s">
        <v>1010</v>
      </c>
      <c r="Q1243">
        <v>1</v>
      </c>
      <c r="W1243">
        <v>0</v>
      </c>
      <c r="X1243">
        <v>912892513</v>
      </c>
      <c r="Y1243">
        <v>2.56</v>
      </c>
      <c r="AA1243">
        <v>0</v>
      </c>
      <c r="AB1243">
        <v>0</v>
      </c>
      <c r="AC1243">
        <v>0</v>
      </c>
      <c r="AD1243">
        <v>65.08</v>
      </c>
      <c r="AE1243">
        <v>0</v>
      </c>
      <c r="AF1243">
        <v>0</v>
      </c>
      <c r="AG1243">
        <v>0</v>
      </c>
      <c r="AH1243">
        <v>9.92</v>
      </c>
      <c r="AI1243">
        <v>1</v>
      </c>
      <c r="AJ1243">
        <v>1</v>
      </c>
      <c r="AK1243">
        <v>1</v>
      </c>
      <c r="AL1243">
        <v>6.56</v>
      </c>
      <c r="AN1243">
        <v>0</v>
      </c>
      <c r="AO1243">
        <v>1</v>
      </c>
      <c r="AP1243">
        <v>0</v>
      </c>
      <c r="AQ1243">
        <v>0</v>
      </c>
      <c r="AR1243">
        <v>0</v>
      </c>
      <c r="AS1243" t="s">
        <v>6</v>
      </c>
      <c r="AT1243">
        <v>2.56</v>
      </c>
      <c r="AU1243" t="s">
        <v>6</v>
      </c>
      <c r="AV1243">
        <v>1</v>
      </c>
      <c r="AW1243">
        <v>2</v>
      </c>
      <c r="AX1243">
        <v>16698873</v>
      </c>
      <c r="AY1243">
        <v>1</v>
      </c>
      <c r="AZ1243">
        <v>0</v>
      </c>
      <c r="BA1243">
        <v>1203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Y1243*Source!I623</f>
        <v>7.68</v>
      </c>
      <c r="CY1243">
        <f>AD1243</f>
        <v>65.08</v>
      </c>
      <c r="CZ1243">
        <f>AH1243</f>
        <v>9.92</v>
      </c>
      <c r="DA1243">
        <f>AL1243</f>
        <v>6.56</v>
      </c>
      <c r="DB1243">
        <f t="shared" si="208"/>
        <v>25.4</v>
      </c>
      <c r="DC1243">
        <f t="shared" si="209"/>
        <v>0</v>
      </c>
    </row>
    <row r="1244" spans="1:107" x14ac:dyDescent="0.2">
      <c r="A1244">
        <f>ROW(Source!A623)</f>
        <v>623</v>
      </c>
      <c r="B1244">
        <v>16697019</v>
      </c>
      <c r="C1244">
        <v>16698858</v>
      </c>
      <c r="D1244">
        <v>15430395</v>
      </c>
      <c r="E1244">
        <v>1</v>
      </c>
      <c r="F1244">
        <v>1</v>
      </c>
      <c r="G1244">
        <v>1</v>
      </c>
      <c r="H1244">
        <v>1</v>
      </c>
      <c r="I1244" t="s">
        <v>1020</v>
      </c>
      <c r="J1244" t="s">
        <v>6</v>
      </c>
      <c r="K1244" t="s">
        <v>1021</v>
      </c>
      <c r="L1244">
        <v>1191</v>
      </c>
      <c r="N1244">
        <v>1013</v>
      </c>
      <c r="O1244" t="s">
        <v>1010</v>
      </c>
      <c r="P1244" t="s">
        <v>1010</v>
      </c>
      <c r="Q1244">
        <v>1</v>
      </c>
      <c r="W1244">
        <v>0</v>
      </c>
      <c r="X1244">
        <v>-1417349443</v>
      </c>
      <c r="Y1244">
        <v>0.02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6.56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6</v>
      </c>
      <c r="AT1244">
        <v>0.02</v>
      </c>
      <c r="AU1244" t="s">
        <v>6</v>
      </c>
      <c r="AV1244">
        <v>2</v>
      </c>
      <c r="AW1244">
        <v>2</v>
      </c>
      <c r="AX1244">
        <v>16698874</v>
      </c>
      <c r="AY1244">
        <v>1</v>
      </c>
      <c r="AZ1244">
        <v>0</v>
      </c>
      <c r="BA1244">
        <v>1204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Y1244*Source!I623</f>
        <v>0.06</v>
      </c>
      <c r="CY1244">
        <f>AD1244</f>
        <v>0</v>
      </c>
      <c r="CZ1244">
        <f>AH1244</f>
        <v>0</v>
      </c>
      <c r="DA1244">
        <f>AL1244</f>
        <v>1</v>
      </c>
      <c r="DB1244">
        <f t="shared" si="208"/>
        <v>0</v>
      </c>
      <c r="DC1244">
        <f t="shared" si="209"/>
        <v>0</v>
      </c>
    </row>
    <row r="1245" spans="1:107" x14ac:dyDescent="0.2">
      <c r="A1245">
        <f>ROW(Source!A623)</f>
        <v>623</v>
      </c>
      <c r="B1245">
        <v>16697019</v>
      </c>
      <c r="C1245">
        <v>16698858</v>
      </c>
      <c r="D1245">
        <v>15247680</v>
      </c>
      <c r="E1245">
        <v>1</v>
      </c>
      <c r="F1245">
        <v>1</v>
      </c>
      <c r="G1245">
        <v>1</v>
      </c>
      <c r="H1245">
        <v>2</v>
      </c>
      <c r="I1245" t="s">
        <v>1050</v>
      </c>
      <c r="J1245" t="s">
        <v>1051</v>
      </c>
      <c r="K1245" t="s">
        <v>1052</v>
      </c>
      <c r="L1245">
        <v>1368</v>
      </c>
      <c r="N1245">
        <v>1011</v>
      </c>
      <c r="O1245" t="s">
        <v>1014</v>
      </c>
      <c r="P1245" t="s">
        <v>1014</v>
      </c>
      <c r="Q1245">
        <v>1</v>
      </c>
      <c r="W1245">
        <v>0</v>
      </c>
      <c r="X1245">
        <v>-1718674368</v>
      </c>
      <c r="Y1245">
        <v>0.01</v>
      </c>
      <c r="AA1245">
        <v>0</v>
      </c>
      <c r="AB1245">
        <v>734.65</v>
      </c>
      <c r="AC1245">
        <v>13.5</v>
      </c>
      <c r="AD1245">
        <v>0</v>
      </c>
      <c r="AE1245">
        <v>0</v>
      </c>
      <c r="AF1245">
        <v>111.99</v>
      </c>
      <c r="AG1245">
        <v>13.5</v>
      </c>
      <c r="AH1245">
        <v>0</v>
      </c>
      <c r="AI1245">
        <v>1</v>
      </c>
      <c r="AJ1245">
        <v>6.56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6</v>
      </c>
      <c r="AT1245">
        <v>0.01</v>
      </c>
      <c r="AU1245" t="s">
        <v>6</v>
      </c>
      <c r="AV1245">
        <v>0</v>
      </c>
      <c r="AW1245">
        <v>2</v>
      </c>
      <c r="AX1245">
        <v>16698875</v>
      </c>
      <c r="AY1245">
        <v>1</v>
      </c>
      <c r="AZ1245">
        <v>0</v>
      </c>
      <c r="BA1245">
        <v>1205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Y1245*Source!I623</f>
        <v>0.03</v>
      </c>
      <c r="CY1245">
        <f>AB1245</f>
        <v>734.65</v>
      </c>
      <c r="CZ1245">
        <f>AF1245</f>
        <v>111.99</v>
      </c>
      <c r="DA1245">
        <f>AJ1245</f>
        <v>6.56</v>
      </c>
      <c r="DB1245">
        <f t="shared" si="208"/>
        <v>1.1200000000000001</v>
      </c>
      <c r="DC1245">
        <f t="shared" si="209"/>
        <v>0.14000000000000001</v>
      </c>
    </row>
    <row r="1246" spans="1:107" x14ac:dyDescent="0.2">
      <c r="A1246">
        <f>ROW(Source!A623)</f>
        <v>623</v>
      </c>
      <c r="B1246">
        <v>16697019</v>
      </c>
      <c r="C1246">
        <v>16698858</v>
      </c>
      <c r="D1246">
        <v>15249073</v>
      </c>
      <c r="E1246">
        <v>1</v>
      </c>
      <c r="F1246">
        <v>1</v>
      </c>
      <c r="G1246">
        <v>1</v>
      </c>
      <c r="H1246">
        <v>2</v>
      </c>
      <c r="I1246" t="s">
        <v>1033</v>
      </c>
      <c r="J1246" t="s">
        <v>1034</v>
      </c>
      <c r="K1246" t="s">
        <v>1035</v>
      </c>
      <c r="L1246">
        <v>1368</v>
      </c>
      <c r="N1246">
        <v>1011</v>
      </c>
      <c r="O1246" t="s">
        <v>1014</v>
      </c>
      <c r="P1246" t="s">
        <v>1014</v>
      </c>
      <c r="Q1246">
        <v>1</v>
      </c>
      <c r="W1246">
        <v>0</v>
      </c>
      <c r="X1246">
        <v>1372534845</v>
      </c>
      <c r="Y1246">
        <v>0.01</v>
      </c>
      <c r="AA1246">
        <v>0</v>
      </c>
      <c r="AB1246">
        <v>431.06</v>
      </c>
      <c r="AC1246">
        <v>11.6</v>
      </c>
      <c r="AD1246">
        <v>0</v>
      </c>
      <c r="AE1246">
        <v>0</v>
      </c>
      <c r="AF1246">
        <v>65.709999999999994</v>
      </c>
      <c r="AG1246">
        <v>11.6</v>
      </c>
      <c r="AH1246">
        <v>0</v>
      </c>
      <c r="AI1246">
        <v>1</v>
      </c>
      <c r="AJ1246">
        <v>6.56</v>
      </c>
      <c r="AK1246">
        <v>1</v>
      </c>
      <c r="AL1246">
        <v>1</v>
      </c>
      <c r="AN1246">
        <v>0</v>
      </c>
      <c r="AO1246">
        <v>1</v>
      </c>
      <c r="AP1246">
        <v>0</v>
      </c>
      <c r="AQ1246">
        <v>0</v>
      </c>
      <c r="AR1246">
        <v>0</v>
      </c>
      <c r="AS1246" t="s">
        <v>6</v>
      </c>
      <c r="AT1246">
        <v>0.01</v>
      </c>
      <c r="AU1246" t="s">
        <v>6</v>
      </c>
      <c r="AV1246">
        <v>0</v>
      </c>
      <c r="AW1246">
        <v>2</v>
      </c>
      <c r="AX1246">
        <v>16698876</v>
      </c>
      <c r="AY1246">
        <v>1</v>
      </c>
      <c r="AZ1246">
        <v>0</v>
      </c>
      <c r="BA1246">
        <v>1206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Y1246*Source!I623</f>
        <v>0.03</v>
      </c>
      <c r="CY1246">
        <f>AB1246</f>
        <v>431.06</v>
      </c>
      <c r="CZ1246">
        <f>AF1246</f>
        <v>65.709999999999994</v>
      </c>
      <c r="DA1246">
        <f>AJ1246</f>
        <v>6.56</v>
      </c>
      <c r="DB1246">
        <f t="shared" si="208"/>
        <v>0.66</v>
      </c>
      <c r="DC1246">
        <f t="shared" si="209"/>
        <v>0.12</v>
      </c>
    </row>
    <row r="1247" spans="1:107" x14ac:dyDescent="0.2">
      <c r="A1247">
        <f>ROW(Source!A623)</f>
        <v>623</v>
      </c>
      <c r="B1247">
        <v>16697019</v>
      </c>
      <c r="C1247">
        <v>16698858</v>
      </c>
      <c r="D1247">
        <v>15167588</v>
      </c>
      <c r="E1247">
        <v>1</v>
      </c>
      <c r="F1247">
        <v>1</v>
      </c>
      <c r="G1247">
        <v>1</v>
      </c>
      <c r="H1247">
        <v>3</v>
      </c>
      <c r="I1247" t="s">
        <v>1053</v>
      </c>
      <c r="J1247" t="s">
        <v>1054</v>
      </c>
      <c r="K1247" t="s">
        <v>1055</v>
      </c>
      <c r="L1247">
        <v>1346</v>
      </c>
      <c r="N1247">
        <v>1009</v>
      </c>
      <c r="O1247" t="s">
        <v>279</v>
      </c>
      <c r="P1247" t="s">
        <v>279</v>
      </c>
      <c r="Q1247">
        <v>1</v>
      </c>
      <c r="W1247">
        <v>0</v>
      </c>
      <c r="X1247">
        <v>-1088866022</v>
      </c>
      <c r="Y1247">
        <v>1.6E-2</v>
      </c>
      <c r="AA1247">
        <v>199.42</v>
      </c>
      <c r="AB1247">
        <v>0</v>
      </c>
      <c r="AC1247">
        <v>0</v>
      </c>
      <c r="AD1247">
        <v>0</v>
      </c>
      <c r="AE1247">
        <v>30.4</v>
      </c>
      <c r="AF1247">
        <v>0</v>
      </c>
      <c r="AG1247">
        <v>0</v>
      </c>
      <c r="AH1247">
        <v>0</v>
      </c>
      <c r="AI1247">
        <v>6.56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0</v>
      </c>
      <c r="AQ1247">
        <v>0</v>
      </c>
      <c r="AR1247">
        <v>0</v>
      </c>
      <c r="AS1247" t="s">
        <v>6</v>
      </c>
      <c r="AT1247">
        <v>1.6E-2</v>
      </c>
      <c r="AU1247" t="s">
        <v>6</v>
      </c>
      <c r="AV1247">
        <v>0</v>
      </c>
      <c r="AW1247">
        <v>2</v>
      </c>
      <c r="AX1247">
        <v>16698877</v>
      </c>
      <c r="AY1247">
        <v>1</v>
      </c>
      <c r="AZ1247">
        <v>0</v>
      </c>
      <c r="BA1247">
        <v>1207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Y1247*Source!I623</f>
        <v>4.8000000000000001E-2</v>
      </c>
      <c r="CY1247">
        <f t="shared" ref="CY1247:CY1256" si="213">AA1247</f>
        <v>199.42</v>
      </c>
      <c r="CZ1247">
        <f t="shared" ref="CZ1247:CZ1256" si="214">AE1247</f>
        <v>30.4</v>
      </c>
      <c r="DA1247">
        <f t="shared" ref="DA1247:DA1256" si="215">AI1247</f>
        <v>6.56</v>
      </c>
      <c r="DB1247">
        <f t="shared" si="208"/>
        <v>0.49</v>
      </c>
      <c r="DC1247">
        <f t="shared" si="209"/>
        <v>0</v>
      </c>
    </row>
    <row r="1248" spans="1:107" x14ac:dyDescent="0.2">
      <c r="A1248">
        <f>ROW(Source!A623)</f>
        <v>623</v>
      </c>
      <c r="B1248">
        <v>16697019</v>
      </c>
      <c r="C1248">
        <v>16698858</v>
      </c>
      <c r="D1248">
        <v>15170074</v>
      </c>
      <c r="E1248">
        <v>1</v>
      </c>
      <c r="F1248">
        <v>1</v>
      </c>
      <c r="G1248">
        <v>1</v>
      </c>
      <c r="H1248">
        <v>3</v>
      </c>
      <c r="I1248" t="s">
        <v>1056</v>
      </c>
      <c r="J1248" t="s">
        <v>1057</v>
      </c>
      <c r="K1248" t="s">
        <v>1058</v>
      </c>
      <c r="L1248">
        <v>1355</v>
      </c>
      <c r="N1248">
        <v>1010</v>
      </c>
      <c r="O1248" t="s">
        <v>593</v>
      </c>
      <c r="P1248" t="s">
        <v>593</v>
      </c>
      <c r="Q1248">
        <v>100</v>
      </c>
      <c r="W1248">
        <v>0</v>
      </c>
      <c r="X1248">
        <v>1794244060</v>
      </c>
      <c r="Y1248">
        <v>4.1000000000000002E-2</v>
      </c>
      <c r="AA1248">
        <v>564.16</v>
      </c>
      <c r="AB1248">
        <v>0</v>
      </c>
      <c r="AC1248">
        <v>0</v>
      </c>
      <c r="AD1248">
        <v>0</v>
      </c>
      <c r="AE1248">
        <v>86</v>
      </c>
      <c r="AF1248">
        <v>0</v>
      </c>
      <c r="AG1248">
        <v>0</v>
      </c>
      <c r="AH1248">
        <v>0</v>
      </c>
      <c r="AI1248">
        <v>6.56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6</v>
      </c>
      <c r="AT1248">
        <v>4.1000000000000002E-2</v>
      </c>
      <c r="AU1248" t="s">
        <v>6</v>
      </c>
      <c r="AV1248">
        <v>0</v>
      </c>
      <c r="AW1248">
        <v>2</v>
      </c>
      <c r="AX1248">
        <v>16698878</v>
      </c>
      <c r="AY1248">
        <v>1</v>
      </c>
      <c r="AZ1248">
        <v>0</v>
      </c>
      <c r="BA1248">
        <v>1208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Y1248*Source!I623</f>
        <v>0.123</v>
      </c>
      <c r="CY1248">
        <f t="shared" si="213"/>
        <v>564.16</v>
      </c>
      <c r="CZ1248">
        <f t="shared" si="214"/>
        <v>86</v>
      </c>
      <c r="DA1248">
        <f t="shared" si="215"/>
        <v>6.56</v>
      </c>
      <c r="DB1248">
        <f t="shared" si="208"/>
        <v>3.53</v>
      </c>
      <c r="DC1248">
        <f t="shared" si="209"/>
        <v>0</v>
      </c>
    </row>
    <row r="1249" spans="1:107" x14ac:dyDescent="0.2">
      <c r="A1249">
        <f>ROW(Source!A623)</f>
        <v>623</v>
      </c>
      <c r="B1249">
        <v>16697019</v>
      </c>
      <c r="C1249">
        <v>16698858</v>
      </c>
      <c r="D1249">
        <v>15203834</v>
      </c>
      <c r="E1249">
        <v>1</v>
      </c>
      <c r="F1249">
        <v>1</v>
      </c>
      <c r="G1249">
        <v>1</v>
      </c>
      <c r="H1249">
        <v>3</v>
      </c>
      <c r="I1249" t="s">
        <v>1059</v>
      </c>
      <c r="J1249" t="s">
        <v>1060</v>
      </c>
      <c r="K1249" t="s">
        <v>1061</v>
      </c>
      <c r="L1249">
        <v>1346</v>
      </c>
      <c r="N1249">
        <v>1009</v>
      </c>
      <c r="O1249" t="s">
        <v>279</v>
      </c>
      <c r="P1249" t="s">
        <v>279</v>
      </c>
      <c r="Q1249">
        <v>1</v>
      </c>
      <c r="W1249">
        <v>0</v>
      </c>
      <c r="X1249">
        <v>210558753</v>
      </c>
      <c r="Y1249">
        <v>0.1</v>
      </c>
      <c r="AA1249">
        <v>187.62</v>
      </c>
      <c r="AB1249">
        <v>0</v>
      </c>
      <c r="AC1249">
        <v>0</v>
      </c>
      <c r="AD1249">
        <v>0</v>
      </c>
      <c r="AE1249">
        <v>28.6</v>
      </c>
      <c r="AF1249">
        <v>0</v>
      </c>
      <c r="AG1249">
        <v>0</v>
      </c>
      <c r="AH1249">
        <v>0</v>
      </c>
      <c r="AI1249">
        <v>6.56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6</v>
      </c>
      <c r="AT1249">
        <v>0.1</v>
      </c>
      <c r="AU1249" t="s">
        <v>6</v>
      </c>
      <c r="AV1249">
        <v>0</v>
      </c>
      <c r="AW1249">
        <v>2</v>
      </c>
      <c r="AX1249">
        <v>16698879</v>
      </c>
      <c r="AY1249">
        <v>1</v>
      </c>
      <c r="AZ1249">
        <v>0</v>
      </c>
      <c r="BA1249">
        <v>1209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Y1249*Source!I623</f>
        <v>0.30000000000000004</v>
      </c>
      <c r="CY1249">
        <f t="shared" si="213"/>
        <v>187.62</v>
      </c>
      <c r="CZ1249">
        <f t="shared" si="214"/>
        <v>28.6</v>
      </c>
      <c r="DA1249">
        <f t="shared" si="215"/>
        <v>6.56</v>
      </c>
      <c r="DB1249">
        <f t="shared" si="208"/>
        <v>2.86</v>
      </c>
      <c r="DC1249">
        <f t="shared" si="209"/>
        <v>0</v>
      </c>
    </row>
    <row r="1250" spans="1:107" x14ac:dyDescent="0.2">
      <c r="A1250">
        <f>ROW(Source!A623)</f>
        <v>623</v>
      </c>
      <c r="B1250">
        <v>16697019</v>
      </c>
      <c r="C1250">
        <v>16698858</v>
      </c>
      <c r="D1250">
        <v>15217463</v>
      </c>
      <c r="E1250">
        <v>1</v>
      </c>
      <c r="F1250">
        <v>1</v>
      </c>
      <c r="G1250">
        <v>1</v>
      </c>
      <c r="H1250">
        <v>3</v>
      </c>
      <c r="I1250" t="s">
        <v>1062</v>
      </c>
      <c r="J1250" t="s">
        <v>1063</v>
      </c>
      <c r="K1250" t="s">
        <v>1064</v>
      </c>
      <c r="L1250">
        <v>1358</v>
      </c>
      <c r="N1250">
        <v>1010</v>
      </c>
      <c r="O1250" t="s">
        <v>598</v>
      </c>
      <c r="P1250" t="s">
        <v>598</v>
      </c>
      <c r="Q1250">
        <v>10</v>
      </c>
      <c r="W1250">
        <v>0</v>
      </c>
      <c r="X1250">
        <v>1386890308</v>
      </c>
      <c r="Y1250">
        <v>0.1</v>
      </c>
      <c r="AA1250">
        <v>255.84</v>
      </c>
      <c r="AB1250">
        <v>0</v>
      </c>
      <c r="AC1250">
        <v>0</v>
      </c>
      <c r="AD1250">
        <v>0</v>
      </c>
      <c r="AE1250">
        <v>39</v>
      </c>
      <c r="AF1250">
        <v>0</v>
      </c>
      <c r="AG1250">
        <v>0</v>
      </c>
      <c r="AH1250">
        <v>0</v>
      </c>
      <c r="AI1250">
        <v>6.56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0</v>
      </c>
      <c r="AQ1250">
        <v>0</v>
      </c>
      <c r="AR1250">
        <v>0</v>
      </c>
      <c r="AS1250" t="s">
        <v>6</v>
      </c>
      <c r="AT1250">
        <v>0.1</v>
      </c>
      <c r="AU1250" t="s">
        <v>6</v>
      </c>
      <c r="AV1250">
        <v>0</v>
      </c>
      <c r="AW1250">
        <v>2</v>
      </c>
      <c r="AX1250">
        <v>16698880</v>
      </c>
      <c r="AY1250">
        <v>1</v>
      </c>
      <c r="AZ1250">
        <v>0</v>
      </c>
      <c r="BA1250">
        <v>1210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Y1250*Source!I623</f>
        <v>0.30000000000000004</v>
      </c>
      <c r="CY1250">
        <f t="shared" si="213"/>
        <v>255.84</v>
      </c>
      <c r="CZ1250">
        <f t="shared" si="214"/>
        <v>39</v>
      </c>
      <c r="DA1250">
        <f t="shared" si="215"/>
        <v>6.56</v>
      </c>
      <c r="DB1250">
        <f t="shared" si="208"/>
        <v>3.9</v>
      </c>
      <c r="DC1250">
        <f t="shared" si="209"/>
        <v>0</v>
      </c>
    </row>
    <row r="1251" spans="1:107" x14ac:dyDescent="0.2">
      <c r="A1251">
        <f>ROW(Source!A623)</f>
        <v>623</v>
      </c>
      <c r="B1251">
        <v>16697019</v>
      </c>
      <c r="C1251">
        <v>16698858</v>
      </c>
      <c r="D1251">
        <v>15217585</v>
      </c>
      <c r="E1251">
        <v>1</v>
      </c>
      <c r="F1251">
        <v>1</v>
      </c>
      <c r="G1251">
        <v>1</v>
      </c>
      <c r="H1251">
        <v>3</v>
      </c>
      <c r="I1251" t="s">
        <v>1065</v>
      </c>
      <c r="J1251" t="s">
        <v>1066</v>
      </c>
      <c r="K1251" t="s">
        <v>1067</v>
      </c>
      <c r="L1251">
        <v>1356</v>
      </c>
      <c r="N1251">
        <v>1010</v>
      </c>
      <c r="O1251" t="s">
        <v>268</v>
      </c>
      <c r="P1251" t="s">
        <v>268</v>
      </c>
      <c r="Q1251">
        <v>1000</v>
      </c>
      <c r="W1251">
        <v>0</v>
      </c>
      <c r="X1251">
        <v>40709342</v>
      </c>
      <c r="Y1251">
        <v>2.1000000000000001E-2</v>
      </c>
      <c r="AA1251">
        <v>1771.2</v>
      </c>
      <c r="AB1251">
        <v>0</v>
      </c>
      <c r="AC1251">
        <v>0</v>
      </c>
      <c r="AD1251">
        <v>0</v>
      </c>
      <c r="AE1251">
        <v>270</v>
      </c>
      <c r="AF1251">
        <v>0</v>
      </c>
      <c r="AG1251">
        <v>0</v>
      </c>
      <c r="AH1251">
        <v>0</v>
      </c>
      <c r="AI1251">
        <v>6.56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6</v>
      </c>
      <c r="AT1251">
        <v>2.1000000000000001E-2</v>
      </c>
      <c r="AU1251" t="s">
        <v>6</v>
      </c>
      <c r="AV1251">
        <v>0</v>
      </c>
      <c r="AW1251">
        <v>2</v>
      </c>
      <c r="AX1251">
        <v>16698881</v>
      </c>
      <c r="AY1251">
        <v>1</v>
      </c>
      <c r="AZ1251">
        <v>0</v>
      </c>
      <c r="BA1251">
        <v>1211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Y1251*Source!I623</f>
        <v>6.3E-2</v>
      </c>
      <c r="CY1251">
        <f t="shared" si="213"/>
        <v>1771.2</v>
      </c>
      <c r="CZ1251">
        <f t="shared" si="214"/>
        <v>270</v>
      </c>
      <c r="DA1251">
        <f t="shared" si="215"/>
        <v>6.56</v>
      </c>
      <c r="DB1251">
        <f t="shared" si="208"/>
        <v>5.67</v>
      </c>
      <c r="DC1251">
        <f t="shared" si="209"/>
        <v>0</v>
      </c>
    </row>
    <row r="1252" spans="1:107" x14ac:dyDescent="0.2">
      <c r="A1252">
        <f>ROW(Source!A623)</f>
        <v>623</v>
      </c>
      <c r="B1252">
        <v>16697019</v>
      </c>
      <c r="C1252">
        <v>16698858</v>
      </c>
      <c r="D1252">
        <v>15220857</v>
      </c>
      <c r="E1252">
        <v>1</v>
      </c>
      <c r="F1252">
        <v>1</v>
      </c>
      <c r="G1252">
        <v>1</v>
      </c>
      <c r="H1252">
        <v>3</v>
      </c>
      <c r="I1252" t="s">
        <v>915</v>
      </c>
      <c r="J1252" t="s">
        <v>917</v>
      </c>
      <c r="K1252" t="s">
        <v>916</v>
      </c>
      <c r="L1252">
        <v>1354</v>
      </c>
      <c r="N1252">
        <v>1010</v>
      </c>
      <c r="O1252" t="s">
        <v>440</v>
      </c>
      <c r="P1252" t="s">
        <v>440</v>
      </c>
      <c r="Q1252">
        <v>1</v>
      </c>
      <c r="W1252">
        <v>0</v>
      </c>
      <c r="X1252">
        <v>-647387093</v>
      </c>
      <c r="Y1252">
        <v>0.33333299999999999</v>
      </c>
      <c r="AA1252">
        <v>1507.23</v>
      </c>
      <c r="AB1252">
        <v>0</v>
      </c>
      <c r="AC1252">
        <v>0</v>
      </c>
      <c r="AD1252">
        <v>0</v>
      </c>
      <c r="AE1252">
        <v>229.76</v>
      </c>
      <c r="AF1252">
        <v>0</v>
      </c>
      <c r="AG1252">
        <v>0</v>
      </c>
      <c r="AH1252">
        <v>0</v>
      </c>
      <c r="AI1252">
        <v>6.56</v>
      </c>
      <c r="AJ1252">
        <v>1</v>
      </c>
      <c r="AK1252">
        <v>1</v>
      </c>
      <c r="AL1252">
        <v>1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 t="s">
        <v>6</v>
      </c>
      <c r="AT1252">
        <v>0.33333299999999999</v>
      </c>
      <c r="AU1252" t="s">
        <v>6</v>
      </c>
      <c r="AV1252">
        <v>0</v>
      </c>
      <c r="AW1252">
        <v>1</v>
      </c>
      <c r="AX1252">
        <v>-1</v>
      </c>
      <c r="AY1252">
        <v>0</v>
      </c>
      <c r="AZ1252">
        <v>0</v>
      </c>
      <c r="BA1252" t="s">
        <v>6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Y1252*Source!I623</f>
        <v>0.99999899999999997</v>
      </c>
      <c r="CY1252">
        <f t="shared" si="213"/>
        <v>1507.23</v>
      </c>
      <c r="CZ1252">
        <f t="shared" si="214"/>
        <v>229.76</v>
      </c>
      <c r="DA1252">
        <f t="shared" si="215"/>
        <v>6.56</v>
      </c>
      <c r="DB1252">
        <f t="shared" si="208"/>
        <v>76.59</v>
      </c>
      <c r="DC1252">
        <f t="shared" si="209"/>
        <v>0</v>
      </c>
    </row>
    <row r="1253" spans="1:107" x14ac:dyDescent="0.2">
      <c r="A1253">
        <f>ROW(Source!A623)</f>
        <v>623</v>
      </c>
      <c r="B1253">
        <v>16697019</v>
      </c>
      <c r="C1253">
        <v>16698858</v>
      </c>
      <c r="D1253">
        <v>15220861</v>
      </c>
      <c r="E1253">
        <v>1</v>
      </c>
      <c r="F1253">
        <v>1</v>
      </c>
      <c r="G1253">
        <v>1</v>
      </c>
      <c r="H1253">
        <v>3</v>
      </c>
      <c r="I1253" t="s">
        <v>911</v>
      </c>
      <c r="J1253" t="s">
        <v>913</v>
      </c>
      <c r="K1253" t="s">
        <v>912</v>
      </c>
      <c r="L1253">
        <v>1354</v>
      </c>
      <c r="N1253">
        <v>1010</v>
      </c>
      <c r="O1253" t="s">
        <v>440</v>
      </c>
      <c r="P1253" t="s">
        <v>440</v>
      </c>
      <c r="Q1253">
        <v>1</v>
      </c>
      <c r="W1253">
        <v>0</v>
      </c>
      <c r="X1253">
        <v>-1090775805</v>
      </c>
      <c r="Y1253">
        <v>0.66666700000000001</v>
      </c>
      <c r="AA1253">
        <v>4753.51</v>
      </c>
      <c r="AB1253">
        <v>0</v>
      </c>
      <c r="AC1253">
        <v>0</v>
      </c>
      <c r="AD1253">
        <v>0</v>
      </c>
      <c r="AE1253">
        <v>724.62</v>
      </c>
      <c r="AF1253">
        <v>0</v>
      </c>
      <c r="AG1253">
        <v>0</v>
      </c>
      <c r="AH1253">
        <v>0</v>
      </c>
      <c r="AI1253">
        <v>6.56</v>
      </c>
      <c r="AJ1253">
        <v>1</v>
      </c>
      <c r="AK1253">
        <v>1</v>
      </c>
      <c r="AL1253">
        <v>1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 t="s">
        <v>6</v>
      </c>
      <c r="AT1253">
        <v>0.66666700000000001</v>
      </c>
      <c r="AU1253" t="s">
        <v>6</v>
      </c>
      <c r="AV1253">
        <v>0</v>
      </c>
      <c r="AW1253">
        <v>1</v>
      </c>
      <c r="AX1253">
        <v>-1</v>
      </c>
      <c r="AY1253">
        <v>0</v>
      </c>
      <c r="AZ1253">
        <v>0</v>
      </c>
      <c r="BA1253" t="s">
        <v>6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Y1253*Source!I623</f>
        <v>2.0000010000000001</v>
      </c>
      <c r="CY1253">
        <f t="shared" si="213"/>
        <v>4753.51</v>
      </c>
      <c r="CZ1253">
        <f t="shared" si="214"/>
        <v>724.62</v>
      </c>
      <c r="DA1253">
        <f t="shared" si="215"/>
        <v>6.56</v>
      </c>
      <c r="DB1253">
        <f t="shared" si="208"/>
        <v>483.08</v>
      </c>
      <c r="DC1253">
        <f t="shared" si="209"/>
        <v>0</v>
      </c>
    </row>
    <row r="1254" spans="1:107" x14ac:dyDescent="0.2">
      <c r="A1254">
        <f>ROW(Source!A623)</f>
        <v>623</v>
      </c>
      <c r="B1254">
        <v>16697019</v>
      </c>
      <c r="C1254">
        <v>16698858</v>
      </c>
      <c r="D1254">
        <v>15221284</v>
      </c>
      <c r="E1254">
        <v>1</v>
      </c>
      <c r="F1254">
        <v>1</v>
      </c>
      <c r="G1254">
        <v>1</v>
      </c>
      <c r="H1254">
        <v>3</v>
      </c>
      <c r="I1254" t="s">
        <v>1068</v>
      </c>
      <c r="J1254" t="s">
        <v>1069</v>
      </c>
      <c r="K1254" t="s">
        <v>1070</v>
      </c>
      <c r="L1254">
        <v>1355</v>
      </c>
      <c r="N1254">
        <v>1010</v>
      </c>
      <c r="O1254" t="s">
        <v>593</v>
      </c>
      <c r="P1254" t="s">
        <v>593</v>
      </c>
      <c r="Q1254">
        <v>100</v>
      </c>
      <c r="W1254">
        <v>0</v>
      </c>
      <c r="X1254">
        <v>-552597123</v>
      </c>
      <c r="Y1254">
        <v>4.1000000000000002E-2</v>
      </c>
      <c r="AA1254">
        <v>3463.68</v>
      </c>
      <c r="AB1254">
        <v>0</v>
      </c>
      <c r="AC1254">
        <v>0</v>
      </c>
      <c r="AD1254">
        <v>0</v>
      </c>
      <c r="AE1254">
        <v>528</v>
      </c>
      <c r="AF1254">
        <v>0</v>
      </c>
      <c r="AG1254">
        <v>0</v>
      </c>
      <c r="AH1254">
        <v>0</v>
      </c>
      <c r="AI1254">
        <v>6.56</v>
      </c>
      <c r="AJ1254">
        <v>1</v>
      </c>
      <c r="AK1254">
        <v>1</v>
      </c>
      <c r="AL1254">
        <v>1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6</v>
      </c>
      <c r="AT1254">
        <v>4.1000000000000002E-2</v>
      </c>
      <c r="AU1254" t="s">
        <v>6</v>
      </c>
      <c r="AV1254">
        <v>0</v>
      </c>
      <c r="AW1254">
        <v>2</v>
      </c>
      <c r="AX1254">
        <v>16698882</v>
      </c>
      <c r="AY1254">
        <v>1</v>
      </c>
      <c r="AZ1254">
        <v>0</v>
      </c>
      <c r="BA1254">
        <v>1212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Y1254*Source!I623</f>
        <v>0.123</v>
      </c>
      <c r="CY1254">
        <f t="shared" si="213"/>
        <v>3463.68</v>
      </c>
      <c r="CZ1254">
        <f t="shared" si="214"/>
        <v>528</v>
      </c>
      <c r="DA1254">
        <f t="shared" si="215"/>
        <v>6.56</v>
      </c>
      <c r="DB1254">
        <f t="shared" si="208"/>
        <v>21.65</v>
      </c>
      <c r="DC1254">
        <f t="shared" si="209"/>
        <v>0</v>
      </c>
    </row>
    <row r="1255" spans="1:107" x14ac:dyDescent="0.2">
      <c r="A1255">
        <f>ROW(Source!A623)</f>
        <v>623</v>
      </c>
      <c r="B1255">
        <v>16697019</v>
      </c>
      <c r="C1255">
        <v>16698858</v>
      </c>
      <c r="D1255">
        <v>15233312</v>
      </c>
      <c r="E1255">
        <v>1</v>
      </c>
      <c r="F1255">
        <v>1</v>
      </c>
      <c r="G1255">
        <v>1</v>
      </c>
      <c r="H1255">
        <v>3</v>
      </c>
      <c r="I1255" t="s">
        <v>1071</v>
      </c>
      <c r="J1255" t="s">
        <v>1072</v>
      </c>
      <c r="K1255" t="s">
        <v>1073</v>
      </c>
      <c r="L1255">
        <v>1346</v>
      </c>
      <c r="N1255">
        <v>1009</v>
      </c>
      <c r="O1255" t="s">
        <v>279</v>
      </c>
      <c r="P1255" t="s">
        <v>279</v>
      </c>
      <c r="Q1255">
        <v>1</v>
      </c>
      <c r="W1255">
        <v>0</v>
      </c>
      <c r="X1255">
        <v>1584075688</v>
      </c>
      <c r="Y1255">
        <v>0.124</v>
      </c>
      <c r="AA1255">
        <v>234.19</v>
      </c>
      <c r="AB1255">
        <v>0</v>
      </c>
      <c r="AC1255">
        <v>0</v>
      </c>
      <c r="AD1255">
        <v>0</v>
      </c>
      <c r="AE1255">
        <v>35.700000000000003</v>
      </c>
      <c r="AF1255">
        <v>0</v>
      </c>
      <c r="AG1255">
        <v>0</v>
      </c>
      <c r="AH1255">
        <v>0</v>
      </c>
      <c r="AI1255">
        <v>6.56</v>
      </c>
      <c r="AJ1255">
        <v>1</v>
      </c>
      <c r="AK1255">
        <v>1</v>
      </c>
      <c r="AL1255">
        <v>1</v>
      </c>
      <c r="AN1255">
        <v>0</v>
      </c>
      <c r="AO1255">
        <v>1</v>
      </c>
      <c r="AP1255">
        <v>0</v>
      </c>
      <c r="AQ1255">
        <v>0</v>
      </c>
      <c r="AR1255">
        <v>0</v>
      </c>
      <c r="AS1255" t="s">
        <v>6</v>
      </c>
      <c r="AT1255">
        <v>0.124</v>
      </c>
      <c r="AU1255" t="s">
        <v>6</v>
      </c>
      <c r="AV1255">
        <v>0</v>
      </c>
      <c r="AW1255">
        <v>2</v>
      </c>
      <c r="AX1255">
        <v>16698883</v>
      </c>
      <c r="AY1255">
        <v>1</v>
      </c>
      <c r="AZ1255">
        <v>0</v>
      </c>
      <c r="BA1255">
        <v>1213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Y1255*Source!I623</f>
        <v>0.372</v>
      </c>
      <c r="CY1255">
        <f t="shared" si="213"/>
        <v>234.19</v>
      </c>
      <c r="CZ1255">
        <f t="shared" si="214"/>
        <v>35.700000000000003</v>
      </c>
      <c r="DA1255">
        <f t="shared" si="215"/>
        <v>6.56</v>
      </c>
      <c r="DB1255">
        <f t="shared" si="208"/>
        <v>4.43</v>
      </c>
      <c r="DC1255">
        <f t="shared" si="209"/>
        <v>0</v>
      </c>
    </row>
    <row r="1256" spans="1:107" x14ac:dyDescent="0.2">
      <c r="A1256">
        <f>ROW(Source!A623)</f>
        <v>623</v>
      </c>
      <c r="B1256">
        <v>16697019</v>
      </c>
      <c r="C1256">
        <v>16698858</v>
      </c>
      <c r="D1256">
        <v>15164559</v>
      </c>
      <c r="E1256">
        <v>17</v>
      </c>
      <c r="F1256">
        <v>1</v>
      </c>
      <c r="G1256">
        <v>1</v>
      </c>
      <c r="H1256">
        <v>3</v>
      </c>
      <c r="I1256" t="s">
        <v>1074</v>
      </c>
      <c r="J1256" t="s">
        <v>6</v>
      </c>
      <c r="K1256" t="s">
        <v>1075</v>
      </c>
      <c r="L1256">
        <v>1374</v>
      </c>
      <c r="N1256">
        <v>1013</v>
      </c>
      <c r="O1256" t="s">
        <v>1076</v>
      </c>
      <c r="P1256" t="s">
        <v>1076</v>
      </c>
      <c r="Q1256">
        <v>1</v>
      </c>
      <c r="W1256">
        <v>0</v>
      </c>
      <c r="X1256">
        <v>-1731369543</v>
      </c>
      <c r="Y1256">
        <v>0.51</v>
      </c>
      <c r="AA1256">
        <v>1</v>
      </c>
      <c r="AB1256">
        <v>0</v>
      </c>
      <c r="AC1256">
        <v>0</v>
      </c>
      <c r="AD1256">
        <v>0</v>
      </c>
      <c r="AE1256">
        <v>1</v>
      </c>
      <c r="AF1256">
        <v>0</v>
      </c>
      <c r="AG1256">
        <v>0</v>
      </c>
      <c r="AH1256">
        <v>0</v>
      </c>
      <c r="AI1256">
        <v>1</v>
      </c>
      <c r="AJ1256">
        <v>1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6</v>
      </c>
      <c r="AT1256">
        <v>0.51</v>
      </c>
      <c r="AU1256" t="s">
        <v>6</v>
      </c>
      <c r="AV1256">
        <v>0</v>
      </c>
      <c r="AW1256">
        <v>2</v>
      </c>
      <c r="AX1256">
        <v>16698884</v>
      </c>
      <c r="AY1256">
        <v>1</v>
      </c>
      <c r="AZ1256">
        <v>0</v>
      </c>
      <c r="BA1256">
        <v>1214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Y1256*Source!I623</f>
        <v>1.53</v>
      </c>
      <c r="CY1256">
        <f t="shared" si="213"/>
        <v>1</v>
      </c>
      <c r="CZ1256">
        <f t="shared" si="214"/>
        <v>1</v>
      </c>
      <c r="DA1256">
        <f t="shared" si="215"/>
        <v>1</v>
      </c>
      <c r="DB1256">
        <f t="shared" si="208"/>
        <v>0.51</v>
      </c>
      <c r="DC1256">
        <f t="shared" si="209"/>
        <v>0</v>
      </c>
    </row>
    <row r="1257" spans="1:107" x14ac:dyDescent="0.2">
      <c r="A1257">
        <f>ROW(Source!A628)</f>
        <v>628</v>
      </c>
      <c r="B1257">
        <v>16697018</v>
      </c>
      <c r="C1257">
        <v>16698887</v>
      </c>
      <c r="D1257">
        <v>15435721</v>
      </c>
      <c r="E1257">
        <v>1</v>
      </c>
      <c r="F1257">
        <v>1</v>
      </c>
      <c r="G1257">
        <v>1</v>
      </c>
      <c r="H1257">
        <v>1</v>
      </c>
      <c r="I1257" t="s">
        <v>1162</v>
      </c>
      <c r="J1257" t="s">
        <v>6</v>
      </c>
      <c r="K1257" t="s">
        <v>1163</v>
      </c>
      <c r="L1257">
        <v>1191</v>
      </c>
      <c r="N1257">
        <v>1013</v>
      </c>
      <c r="O1257" t="s">
        <v>1010</v>
      </c>
      <c r="P1257" t="s">
        <v>1010</v>
      </c>
      <c r="Q1257">
        <v>1</v>
      </c>
      <c r="W1257">
        <v>0</v>
      </c>
      <c r="X1257">
        <v>1983201532</v>
      </c>
      <c r="Y1257">
        <v>1.62</v>
      </c>
      <c r="AA1257">
        <v>0</v>
      </c>
      <c r="AB1257">
        <v>0</v>
      </c>
      <c r="AC1257">
        <v>0</v>
      </c>
      <c r="AD1257">
        <v>9.51</v>
      </c>
      <c r="AE1257">
        <v>0</v>
      </c>
      <c r="AF1257">
        <v>0</v>
      </c>
      <c r="AG1257">
        <v>0</v>
      </c>
      <c r="AH1257">
        <v>9.51</v>
      </c>
      <c r="AI1257">
        <v>1</v>
      </c>
      <c r="AJ1257">
        <v>1</v>
      </c>
      <c r="AK1257">
        <v>1</v>
      </c>
      <c r="AL1257">
        <v>1</v>
      </c>
      <c r="AN1257">
        <v>0</v>
      </c>
      <c r="AO1257">
        <v>1</v>
      </c>
      <c r="AP1257">
        <v>0</v>
      </c>
      <c r="AQ1257">
        <v>0</v>
      </c>
      <c r="AR1257">
        <v>0</v>
      </c>
      <c r="AS1257" t="s">
        <v>6</v>
      </c>
      <c r="AT1257">
        <v>1.62</v>
      </c>
      <c r="AU1257" t="s">
        <v>6</v>
      </c>
      <c r="AV1257">
        <v>1</v>
      </c>
      <c r="AW1257">
        <v>2</v>
      </c>
      <c r="AX1257">
        <v>16698904</v>
      </c>
      <c r="AY1257">
        <v>1</v>
      </c>
      <c r="AZ1257">
        <v>0</v>
      </c>
      <c r="BA1257">
        <v>1215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Y1257*Source!I628</f>
        <v>64.800000000000011</v>
      </c>
      <c r="CY1257">
        <f>AD1257</f>
        <v>9.51</v>
      </c>
      <c r="CZ1257">
        <f>AH1257</f>
        <v>9.51</v>
      </c>
      <c r="DA1257">
        <f>AL1257</f>
        <v>1</v>
      </c>
      <c r="DB1257">
        <f t="shared" si="208"/>
        <v>15.41</v>
      </c>
      <c r="DC1257">
        <f t="shared" si="209"/>
        <v>0</v>
      </c>
    </row>
    <row r="1258" spans="1:107" x14ac:dyDescent="0.2">
      <c r="A1258">
        <f>ROW(Source!A628)</f>
        <v>628</v>
      </c>
      <c r="B1258">
        <v>16697018</v>
      </c>
      <c r="C1258">
        <v>16698887</v>
      </c>
      <c r="D1258">
        <v>15249377</v>
      </c>
      <c r="E1258">
        <v>1</v>
      </c>
      <c r="F1258">
        <v>1</v>
      </c>
      <c r="G1258">
        <v>1</v>
      </c>
      <c r="H1258">
        <v>2</v>
      </c>
      <c r="I1258" t="s">
        <v>1036</v>
      </c>
      <c r="J1258" t="s">
        <v>1037</v>
      </c>
      <c r="K1258" t="s">
        <v>1038</v>
      </c>
      <c r="L1258">
        <v>1368</v>
      </c>
      <c r="N1258">
        <v>1011</v>
      </c>
      <c r="O1258" t="s">
        <v>1014</v>
      </c>
      <c r="P1258" t="s">
        <v>1014</v>
      </c>
      <c r="Q1258">
        <v>1</v>
      </c>
      <c r="W1258">
        <v>0</v>
      </c>
      <c r="X1258">
        <v>-353815937</v>
      </c>
      <c r="Y1258">
        <v>0.14000000000000001</v>
      </c>
      <c r="AA1258">
        <v>0</v>
      </c>
      <c r="AB1258">
        <v>8.1</v>
      </c>
      <c r="AC1258">
        <v>0</v>
      </c>
      <c r="AD1258">
        <v>0</v>
      </c>
      <c r="AE1258">
        <v>0</v>
      </c>
      <c r="AF1258">
        <v>8.1</v>
      </c>
      <c r="AG1258">
        <v>0</v>
      </c>
      <c r="AH1258">
        <v>0</v>
      </c>
      <c r="AI1258">
        <v>1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6</v>
      </c>
      <c r="AT1258">
        <v>0.14000000000000001</v>
      </c>
      <c r="AU1258" t="s">
        <v>6</v>
      </c>
      <c r="AV1258">
        <v>0</v>
      </c>
      <c r="AW1258">
        <v>2</v>
      </c>
      <c r="AX1258">
        <v>16698905</v>
      </c>
      <c r="AY1258">
        <v>1</v>
      </c>
      <c r="AZ1258">
        <v>0</v>
      </c>
      <c r="BA1258">
        <v>1216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Y1258*Source!I628</f>
        <v>5.6000000000000005</v>
      </c>
      <c r="CY1258">
        <f>AB1258</f>
        <v>8.1</v>
      </c>
      <c r="CZ1258">
        <f>AF1258</f>
        <v>8.1</v>
      </c>
      <c r="DA1258">
        <f>AJ1258</f>
        <v>1</v>
      </c>
      <c r="DB1258">
        <f t="shared" si="208"/>
        <v>1.1299999999999999</v>
      </c>
      <c r="DC1258">
        <f t="shared" si="209"/>
        <v>0</v>
      </c>
    </row>
    <row r="1259" spans="1:107" x14ac:dyDescent="0.2">
      <c r="A1259">
        <f>ROW(Source!A628)</f>
        <v>628</v>
      </c>
      <c r="B1259">
        <v>16697018</v>
      </c>
      <c r="C1259">
        <v>16698887</v>
      </c>
      <c r="D1259">
        <v>15165537</v>
      </c>
      <c r="E1259">
        <v>1</v>
      </c>
      <c r="F1259">
        <v>1</v>
      </c>
      <c r="G1259">
        <v>1</v>
      </c>
      <c r="H1259">
        <v>3</v>
      </c>
      <c r="I1259" t="s">
        <v>1335</v>
      </c>
      <c r="J1259" t="s">
        <v>1336</v>
      </c>
      <c r="K1259" t="s">
        <v>1337</v>
      </c>
      <c r="L1259">
        <v>1346</v>
      </c>
      <c r="N1259">
        <v>1009</v>
      </c>
      <c r="O1259" t="s">
        <v>279</v>
      </c>
      <c r="P1259" t="s">
        <v>279</v>
      </c>
      <c r="Q1259">
        <v>1</v>
      </c>
      <c r="W1259">
        <v>0</v>
      </c>
      <c r="X1259">
        <v>618806536</v>
      </c>
      <c r="Y1259">
        <v>6.0000000000000001E-3</v>
      </c>
      <c r="AA1259">
        <v>44.97</v>
      </c>
      <c r="AB1259">
        <v>0</v>
      </c>
      <c r="AC1259">
        <v>0</v>
      </c>
      <c r="AD1259">
        <v>0</v>
      </c>
      <c r="AE1259">
        <v>44.97</v>
      </c>
      <c r="AF1259">
        <v>0</v>
      </c>
      <c r="AG1259">
        <v>0</v>
      </c>
      <c r="AH1259">
        <v>0</v>
      </c>
      <c r="AI1259">
        <v>1</v>
      </c>
      <c r="AJ1259">
        <v>1</v>
      </c>
      <c r="AK1259">
        <v>1</v>
      </c>
      <c r="AL1259">
        <v>1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 t="s">
        <v>6</v>
      </c>
      <c r="AT1259">
        <v>6.0000000000000001E-3</v>
      </c>
      <c r="AU1259" t="s">
        <v>6</v>
      </c>
      <c r="AV1259">
        <v>0</v>
      </c>
      <c r="AW1259">
        <v>2</v>
      </c>
      <c r="AX1259">
        <v>16698906</v>
      </c>
      <c r="AY1259">
        <v>1</v>
      </c>
      <c r="AZ1259">
        <v>0</v>
      </c>
      <c r="BA1259">
        <v>1217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Y1259*Source!I628</f>
        <v>0.24</v>
      </c>
      <c r="CY1259">
        <f t="shared" ref="CY1259:CY1272" si="216">AA1259</f>
        <v>44.97</v>
      </c>
      <c r="CZ1259">
        <f t="shared" ref="CZ1259:CZ1272" si="217">AE1259</f>
        <v>44.97</v>
      </c>
      <c r="DA1259">
        <f t="shared" ref="DA1259:DA1272" si="218">AI1259</f>
        <v>1</v>
      </c>
      <c r="DB1259">
        <f t="shared" si="208"/>
        <v>0.27</v>
      </c>
      <c r="DC1259">
        <f t="shared" si="209"/>
        <v>0</v>
      </c>
    </row>
    <row r="1260" spans="1:107" x14ac:dyDescent="0.2">
      <c r="A1260">
        <f>ROW(Source!A628)</f>
        <v>628</v>
      </c>
      <c r="B1260">
        <v>16697018</v>
      </c>
      <c r="C1260">
        <v>16698887</v>
      </c>
      <c r="D1260">
        <v>15167269</v>
      </c>
      <c r="E1260">
        <v>1</v>
      </c>
      <c r="F1260">
        <v>1</v>
      </c>
      <c r="G1260">
        <v>1</v>
      </c>
      <c r="H1260">
        <v>3</v>
      </c>
      <c r="I1260" t="s">
        <v>1338</v>
      </c>
      <c r="J1260" t="s">
        <v>1339</v>
      </c>
      <c r="K1260" t="s">
        <v>1340</v>
      </c>
      <c r="L1260">
        <v>1346</v>
      </c>
      <c r="N1260">
        <v>1009</v>
      </c>
      <c r="O1260" t="s">
        <v>279</v>
      </c>
      <c r="P1260" t="s">
        <v>279</v>
      </c>
      <c r="Q1260">
        <v>1</v>
      </c>
      <c r="W1260">
        <v>0</v>
      </c>
      <c r="X1260">
        <v>56922527</v>
      </c>
      <c r="Y1260">
        <v>1E-3</v>
      </c>
      <c r="AA1260">
        <v>11.5</v>
      </c>
      <c r="AB1260">
        <v>0</v>
      </c>
      <c r="AC1260">
        <v>0</v>
      </c>
      <c r="AD1260">
        <v>0</v>
      </c>
      <c r="AE1260">
        <v>11.5</v>
      </c>
      <c r="AF1260">
        <v>0</v>
      </c>
      <c r="AG1260">
        <v>0</v>
      </c>
      <c r="AH1260">
        <v>0</v>
      </c>
      <c r="AI1260">
        <v>1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6</v>
      </c>
      <c r="AT1260">
        <v>1E-3</v>
      </c>
      <c r="AU1260" t="s">
        <v>6</v>
      </c>
      <c r="AV1260">
        <v>0</v>
      </c>
      <c r="AW1260">
        <v>2</v>
      </c>
      <c r="AX1260">
        <v>16698907</v>
      </c>
      <c r="AY1260">
        <v>1</v>
      </c>
      <c r="AZ1260">
        <v>0</v>
      </c>
      <c r="BA1260">
        <v>1218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Y1260*Source!I628</f>
        <v>0.04</v>
      </c>
      <c r="CY1260">
        <f t="shared" si="216"/>
        <v>11.5</v>
      </c>
      <c r="CZ1260">
        <f t="shared" si="217"/>
        <v>11.5</v>
      </c>
      <c r="DA1260">
        <f t="shared" si="218"/>
        <v>1</v>
      </c>
      <c r="DB1260">
        <f t="shared" si="208"/>
        <v>0.01</v>
      </c>
      <c r="DC1260">
        <f t="shared" si="209"/>
        <v>0</v>
      </c>
    </row>
    <row r="1261" spans="1:107" x14ac:dyDescent="0.2">
      <c r="A1261">
        <f>ROW(Source!A628)</f>
        <v>628</v>
      </c>
      <c r="B1261">
        <v>16697018</v>
      </c>
      <c r="C1261">
        <v>16698887</v>
      </c>
      <c r="D1261">
        <v>15167588</v>
      </c>
      <c r="E1261">
        <v>1</v>
      </c>
      <c r="F1261">
        <v>1</v>
      </c>
      <c r="G1261">
        <v>1</v>
      </c>
      <c r="H1261">
        <v>3</v>
      </c>
      <c r="I1261" t="s">
        <v>1053</v>
      </c>
      <c r="J1261" t="s">
        <v>1054</v>
      </c>
      <c r="K1261" t="s">
        <v>1055</v>
      </c>
      <c r="L1261">
        <v>1346</v>
      </c>
      <c r="N1261">
        <v>1009</v>
      </c>
      <c r="O1261" t="s">
        <v>279</v>
      </c>
      <c r="P1261" t="s">
        <v>279</v>
      </c>
      <c r="Q1261">
        <v>1</v>
      </c>
      <c r="W1261">
        <v>0</v>
      </c>
      <c r="X1261">
        <v>-1088866022</v>
      </c>
      <c r="Y1261">
        <v>1.2E-2</v>
      </c>
      <c r="AA1261">
        <v>30.4</v>
      </c>
      <c r="AB1261">
        <v>0</v>
      </c>
      <c r="AC1261">
        <v>0</v>
      </c>
      <c r="AD1261">
        <v>0</v>
      </c>
      <c r="AE1261">
        <v>30.4</v>
      </c>
      <c r="AF1261">
        <v>0</v>
      </c>
      <c r="AG1261">
        <v>0</v>
      </c>
      <c r="AH1261">
        <v>0</v>
      </c>
      <c r="AI1261">
        <v>1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6</v>
      </c>
      <c r="AT1261">
        <v>1.2E-2</v>
      </c>
      <c r="AU1261" t="s">
        <v>6</v>
      </c>
      <c r="AV1261">
        <v>0</v>
      </c>
      <c r="AW1261">
        <v>2</v>
      </c>
      <c r="AX1261">
        <v>16698908</v>
      </c>
      <c r="AY1261">
        <v>1</v>
      </c>
      <c r="AZ1261">
        <v>0</v>
      </c>
      <c r="BA1261">
        <v>1219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Y1261*Source!I628</f>
        <v>0.48</v>
      </c>
      <c r="CY1261">
        <f t="shared" si="216"/>
        <v>30.4</v>
      </c>
      <c r="CZ1261">
        <f t="shared" si="217"/>
        <v>30.4</v>
      </c>
      <c r="DA1261">
        <f t="shared" si="218"/>
        <v>1</v>
      </c>
      <c r="DB1261">
        <f t="shared" si="208"/>
        <v>0.36</v>
      </c>
      <c r="DC1261">
        <f t="shared" si="209"/>
        <v>0</v>
      </c>
    </row>
    <row r="1262" spans="1:107" x14ac:dyDescent="0.2">
      <c r="A1262">
        <f>ROW(Source!A628)</f>
        <v>628</v>
      </c>
      <c r="B1262">
        <v>16697018</v>
      </c>
      <c r="C1262">
        <v>16698887</v>
      </c>
      <c r="D1262">
        <v>15168752</v>
      </c>
      <c r="E1262">
        <v>1</v>
      </c>
      <c r="F1262">
        <v>1</v>
      </c>
      <c r="G1262">
        <v>1</v>
      </c>
      <c r="H1262">
        <v>3</v>
      </c>
      <c r="I1262" t="s">
        <v>1311</v>
      </c>
      <c r="J1262" t="s">
        <v>1312</v>
      </c>
      <c r="K1262" t="s">
        <v>1313</v>
      </c>
      <c r="L1262">
        <v>1346</v>
      </c>
      <c r="N1262">
        <v>1009</v>
      </c>
      <c r="O1262" t="s">
        <v>279</v>
      </c>
      <c r="P1262" t="s">
        <v>279</v>
      </c>
      <c r="Q1262">
        <v>1</v>
      </c>
      <c r="W1262">
        <v>0</v>
      </c>
      <c r="X1262">
        <v>586013393</v>
      </c>
      <c r="Y1262">
        <v>7.0000000000000007E-2</v>
      </c>
      <c r="AA1262">
        <v>10.57</v>
      </c>
      <c r="AB1262">
        <v>0</v>
      </c>
      <c r="AC1262">
        <v>0</v>
      </c>
      <c r="AD1262">
        <v>0</v>
      </c>
      <c r="AE1262">
        <v>10.57</v>
      </c>
      <c r="AF1262">
        <v>0</v>
      </c>
      <c r="AG1262">
        <v>0</v>
      </c>
      <c r="AH1262">
        <v>0</v>
      </c>
      <c r="AI1262">
        <v>1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6</v>
      </c>
      <c r="AT1262">
        <v>7.0000000000000007E-2</v>
      </c>
      <c r="AU1262" t="s">
        <v>6</v>
      </c>
      <c r="AV1262">
        <v>0</v>
      </c>
      <c r="AW1262">
        <v>2</v>
      </c>
      <c r="AX1262">
        <v>16698909</v>
      </c>
      <c r="AY1262">
        <v>1</v>
      </c>
      <c r="AZ1262">
        <v>0</v>
      </c>
      <c r="BA1262">
        <v>1220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Y1262*Source!I628</f>
        <v>2.8000000000000003</v>
      </c>
      <c r="CY1262">
        <f t="shared" si="216"/>
        <v>10.57</v>
      </c>
      <c r="CZ1262">
        <f t="shared" si="217"/>
        <v>10.57</v>
      </c>
      <c r="DA1262">
        <f t="shared" si="218"/>
        <v>1</v>
      </c>
      <c r="DB1262">
        <f t="shared" si="208"/>
        <v>0.74</v>
      </c>
      <c r="DC1262">
        <f t="shared" si="209"/>
        <v>0</v>
      </c>
    </row>
    <row r="1263" spans="1:107" x14ac:dyDescent="0.2">
      <c r="A1263">
        <f>ROW(Source!A628)</f>
        <v>628</v>
      </c>
      <c r="B1263">
        <v>16697018</v>
      </c>
      <c r="C1263">
        <v>16698887</v>
      </c>
      <c r="D1263">
        <v>15169942</v>
      </c>
      <c r="E1263">
        <v>1</v>
      </c>
      <c r="F1263">
        <v>1</v>
      </c>
      <c r="G1263">
        <v>1</v>
      </c>
      <c r="H1263">
        <v>3</v>
      </c>
      <c r="I1263" t="s">
        <v>1314</v>
      </c>
      <c r="J1263" t="s">
        <v>1315</v>
      </c>
      <c r="K1263" t="s">
        <v>1316</v>
      </c>
      <c r="L1263">
        <v>1346</v>
      </c>
      <c r="N1263">
        <v>1009</v>
      </c>
      <c r="O1263" t="s">
        <v>279</v>
      </c>
      <c r="P1263" t="s">
        <v>279</v>
      </c>
      <c r="Q1263">
        <v>1</v>
      </c>
      <c r="W1263">
        <v>0</v>
      </c>
      <c r="X1263">
        <v>103900845</v>
      </c>
      <c r="Y1263">
        <v>4.9000000000000002E-2</v>
      </c>
      <c r="AA1263">
        <v>9.0399999999999991</v>
      </c>
      <c r="AB1263">
        <v>0</v>
      </c>
      <c r="AC1263">
        <v>0</v>
      </c>
      <c r="AD1263">
        <v>0</v>
      </c>
      <c r="AE1263">
        <v>9.0399999999999991</v>
      </c>
      <c r="AF1263">
        <v>0</v>
      </c>
      <c r="AG1263">
        <v>0</v>
      </c>
      <c r="AH1263">
        <v>0</v>
      </c>
      <c r="AI1263">
        <v>1</v>
      </c>
      <c r="AJ1263">
        <v>1</v>
      </c>
      <c r="AK1263">
        <v>1</v>
      </c>
      <c r="AL1263">
        <v>1</v>
      </c>
      <c r="AN1263">
        <v>0</v>
      </c>
      <c r="AO1263">
        <v>1</v>
      </c>
      <c r="AP1263">
        <v>0</v>
      </c>
      <c r="AQ1263">
        <v>0</v>
      </c>
      <c r="AR1263">
        <v>0</v>
      </c>
      <c r="AS1263" t="s">
        <v>6</v>
      </c>
      <c r="AT1263">
        <v>4.9000000000000002E-2</v>
      </c>
      <c r="AU1263" t="s">
        <v>6</v>
      </c>
      <c r="AV1263">
        <v>0</v>
      </c>
      <c r="AW1263">
        <v>2</v>
      </c>
      <c r="AX1263">
        <v>16698910</v>
      </c>
      <c r="AY1263">
        <v>1</v>
      </c>
      <c r="AZ1263">
        <v>0</v>
      </c>
      <c r="BA1263">
        <v>1221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Y1263*Source!I628</f>
        <v>1.96</v>
      </c>
      <c r="CY1263">
        <f t="shared" si="216"/>
        <v>9.0399999999999991</v>
      </c>
      <c r="CZ1263">
        <f t="shared" si="217"/>
        <v>9.0399999999999991</v>
      </c>
      <c r="DA1263">
        <f t="shared" si="218"/>
        <v>1</v>
      </c>
      <c r="DB1263">
        <f t="shared" si="208"/>
        <v>0.44</v>
      </c>
      <c r="DC1263">
        <f t="shared" si="209"/>
        <v>0</v>
      </c>
    </row>
    <row r="1264" spans="1:107" x14ac:dyDescent="0.2">
      <c r="A1264">
        <f>ROW(Source!A628)</f>
        <v>628</v>
      </c>
      <c r="B1264">
        <v>16697018</v>
      </c>
      <c r="C1264">
        <v>16698887</v>
      </c>
      <c r="D1264">
        <v>15170074</v>
      </c>
      <c r="E1264">
        <v>1</v>
      </c>
      <c r="F1264">
        <v>1</v>
      </c>
      <c r="G1264">
        <v>1</v>
      </c>
      <c r="H1264">
        <v>3</v>
      </c>
      <c r="I1264" t="s">
        <v>1056</v>
      </c>
      <c r="J1264" t="s">
        <v>1057</v>
      </c>
      <c r="K1264" t="s">
        <v>1058</v>
      </c>
      <c r="L1264">
        <v>1355</v>
      </c>
      <c r="N1264">
        <v>1010</v>
      </c>
      <c r="O1264" t="s">
        <v>593</v>
      </c>
      <c r="P1264" t="s">
        <v>593</v>
      </c>
      <c r="Q1264">
        <v>100</v>
      </c>
      <c r="W1264">
        <v>0</v>
      </c>
      <c r="X1264">
        <v>1794244060</v>
      </c>
      <c r="Y1264">
        <v>0.02</v>
      </c>
      <c r="AA1264">
        <v>86</v>
      </c>
      <c r="AB1264">
        <v>0</v>
      </c>
      <c r="AC1264">
        <v>0</v>
      </c>
      <c r="AD1264">
        <v>0</v>
      </c>
      <c r="AE1264">
        <v>86</v>
      </c>
      <c r="AF1264">
        <v>0</v>
      </c>
      <c r="AG1264">
        <v>0</v>
      </c>
      <c r="AH1264">
        <v>0</v>
      </c>
      <c r="AI1264">
        <v>1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6</v>
      </c>
      <c r="AT1264">
        <v>0.02</v>
      </c>
      <c r="AU1264" t="s">
        <v>6</v>
      </c>
      <c r="AV1264">
        <v>0</v>
      </c>
      <c r="AW1264">
        <v>2</v>
      </c>
      <c r="AX1264">
        <v>16698911</v>
      </c>
      <c r="AY1264">
        <v>1</v>
      </c>
      <c r="AZ1264">
        <v>0</v>
      </c>
      <c r="BA1264">
        <v>1222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Y1264*Source!I628</f>
        <v>0.8</v>
      </c>
      <c r="CY1264">
        <f t="shared" si="216"/>
        <v>86</v>
      </c>
      <c r="CZ1264">
        <f t="shared" si="217"/>
        <v>86</v>
      </c>
      <c r="DA1264">
        <f t="shared" si="218"/>
        <v>1</v>
      </c>
      <c r="DB1264">
        <f t="shared" si="208"/>
        <v>1.72</v>
      </c>
      <c r="DC1264">
        <f t="shared" si="209"/>
        <v>0</v>
      </c>
    </row>
    <row r="1265" spans="1:107" x14ac:dyDescent="0.2">
      <c r="A1265">
        <f>ROW(Source!A628)</f>
        <v>628</v>
      </c>
      <c r="B1265">
        <v>16697018</v>
      </c>
      <c r="C1265">
        <v>16698887</v>
      </c>
      <c r="D1265">
        <v>15170994</v>
      </c>
      <c r="E1265">
        <v>1</v>
      </c>
      <c r="F1265">
        <v>1</v>
      </c>
      <c r="G1265">
        <v>1</v>
      </c>
      <c r="H1265">
        <v>3</v>
      </c>
      <c r="I1265" t="s">
        <v>1341</v>
      </c>
      <c r="J1265" t="s">
        <v>1342</v>
      </c>
      <c r="K1265" t="s">
        <v>1343</v>
      </c>
      <c r="L1265">
        <v>1346</v>
      </c>
      <c r="N1265">
        <v>1009</v>
      </c>
      <c r="O1265" t="s">
        <v>279</v>
      </c>
      <c r="P1265" t="s">
        <v>279</v>
      </c>
      <c r="Q1265">
        <v>1</v>
      </c>
      <c r="W1265">
        <v>0</v>
      </c>
      <c r="X1265">
        <v>-856710481</v>
      </c>
      <c r="Y1265">
        <v>1E-3</v>
      </c>
      <c r="AA1265">
        <v>133.05000000000001</v>
      </c>
      <c r="AB1265">
        <v>0</v>
      </c>
      <c r="AC1265">
        <v>0</v>
      </c>
      <c r="AD1265">
        <v>0</v>
      </c>
      <c r="AE1265">
        <v>133.05000000000001</v>
      </c>
      <c r="AF1265">
        <v>0</v>
      </c>
      <c r="AG1265">
        <v>0</v>
      </c>
      <c r="AH1265">
        <v>0</v>
      </c>
      <c r="AI1265">
        <v>1</v>
      </c>
      <c r="AJ1265">
        <v>1</v>
      </c>
      <c r="AK1265">
        <v>1</v>
      </c>
      <c r="AL1265">
        <v>1</v>
      </c>
      <c r="AN1265">
        <v>0</v>
      </c>
      <c r="AO1265">
        <v>1</v>
      </c>
      <c r="AP1265">
        <v>0</v>
      </c>
      <c r="AQ1265">
        <v>0</v>
      </c>
      <c r="AR1265">
        <v>0</v>
      </c>
      <c r="AS1265" t="s">
        <v>6</v>
      </c>
      <c r="AT1265">
        <v>1E-3</v>
      </c>
      <c r="AU1265" t="s">
        <v>6</v>
      </c>
      <c r="AV1265">
        <v>0</v>
      </c>
      <c r="AW1265">
        <v>2</v>
      </c>
      <c r="AX1265">
        <v>16698912</v>
      </c>
      <c r="AY1265">
        <v>1</v>
      </c>
      <c r="AZ1265">
        <v>0</v>
      </c>
      <c r="BA1265">
        <v>1223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Y1265*Source!I628</f>
        <v>0.04</v>
      </c>
      <c r="CY1265">
        <f t="shared" si="216"/>
        <v>133.05000000000001</v>
      </c>
      <c r="CZ1265">
        <f t="shared" si="217"/>
        <v>133.05000000000001</v>
      </c>
      <c r="DA1265">
        <f t="shared" si="218"/>
        <v>1</v>
      </c>
      <c r="DB1265">
        <f t="shared" si="208"/>
        <v>0.13</v>
      </c>
      <c r="DC1265">
        <f t="shared" si="209"/>
        <v>0</v>
      </c>
    </row>
    <row r="1266" spans="1:107" x14ac:dyDescent="0.2">
      <c r="A1266">
        <f>ROW(Source!A628)</f>
        <v>628</v>
      </c>
      <c r="B1266">
        <v>16697018</v>
      </c>
      <c r="C1266">
        <v>16698887</v>
      </c>
      <c r="D1266">
        <v>15188647</v>
      </c>
      <c r="E1266">
        <v>1</v>
      </c>
      <c r="F1266">
        <v>1</v>
      </c>
      <c r="G1266">
        <v>1</v>
      </c>
      <c r="H1266">
        <v>3</v>
      </c>
      <c r="I1266" t="s">
        <v>1344</v>
      </c>
      <c r="J1266" t="s">
        <v>1345</v>
      </c>
      <c r="K1266" t="s">
        <v>1346</v>
      </c>
      <c r="L1266">
        <v>1348</v>
      </c>
      <c r="N1266">
        <v>1009</v>
      </c>
      <c r="O1266" t="s">
        <v>26</v>
      </c>
      <c r="P1266" t="s">
        <v>26</v>
      </c>
      <c r="Q1266">
        <v>1000</v>
      </c>
      <c r="W1266">
        <v>0</v>
      </c>
      <c r="X1266">
        <v>426000481</v>
      </c>
      <c r="Y1266">
        <v>4.0000000000000001E-3</v>
      </c>
      <c r="AA1266">
        <v>11500</v>
      </c>
      <c r="AB1266">
        <v>0</v>
      </c>
      <c r="AC1266">
        <v>0</v>
      </c>
      <c r="AD1266">
        <v>0</v>
      </c>
      <c r="AE1266">
        <v>11500</v>
      </c>
      <c r="AF1266">
        <v>0</v>
      </c>
      <c r="AG1266">
        <v>0</v>
      </c>
      <c r="AH1266">
        <v>0</v>
      </c>
      <c r="AI1266">
        <v>1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0</v>
      </c>
      <c r="AQ1266">
        <v>0</v>
      </c>
      <c r="AR1266">
        <v>0</v>
      </c>
      <c r="AS1266" t="s">
        <v>6</v>
      </c>
      <c r="AT1266">
        <v>4.0000000000000001E-3</v>
      </c>
      <c r="AU1266" t="s">
        <v>6</v>
      </c>
      <c r="AV1266">
        <v>0</v>
      </c>
      <c r="AW1266">
        <v>2</v>
      </c>
      <c r="AX1266">
        <v>16698913</v>
      </c>
      <c r="AY1266">
        <v>1</v>
      </c>
      <c r="AZ1266">
        <v>0</v>
      </c>
      <c r="BA1266">
        <v>1224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Y1266*Source!I628</f>
        <v>0.16</v>
      </c>
      <c r="CY1266">
        <f t="shared" si="216"/>
        <v>11500</v>
      </c>
      <c r="CZ1266">
        <f t="shared" si="217"/>
        <v>11500</v>
      </c>
      <c r="DA1266">
        <f t="shared" si="218"/>
        <v>1</v>
      </c>
      <c r="DB1266">
        <f t="shared" ref="DB1266:DB1296" si="219">ROUND(ROUND(AT1266*CZ1266,2),2)</f>
        <v>46</v>
      </c>
      <c r="DC1266">
        <f t="shared" ref="DC1266:DC1296" si="220">ROUND(ROUND(AT1266*AG1266,2),2)</f>
        <v>0</v>
      </c>
    </row>
    <row r="1267" spans="1:107" x14ac:dyDescent="0.2">
      <c r="A1267">
        <f>ROW(Source!A628)</f>
        <v>628</v>
      </c>
      <c r="B1267">
        <v>16697018</v>
      </c>
      <c r="C1267">
        <v>16698887</v>
      </c>
      <c r="D1267">
        <v>15203834</v>
      </c>
      <c r="E1267">
        <v>1</v>
      </c>
      <c r="F1267">
        <v>1</v>
      </c>
      <c r="G1267">
        <v>1</v>
      </c>
      <c r="H1267">
        <v>3</v>
      </c>
      <c r="I1267" t="s">
        <v>1059</v>
      </c>
      <c r="J1267" t="s">
        <v>1060</v>
      </c>
      <c r="K1267" t="s">
        <v>1061</v>
      </c>
      <c r="L1267">
        <v>1346</v>
      </c>
      <c r="N1267">
        <v>1009</v>
      </c>
      <c r="O1267" t="s">
        <v>279</v>
      </c>
      <c r="P1267" t="s">
        <v>279</v>
      </c>
      <c r="Q1267">
        <v>1</v>
      </c>
      <c r="W1267">
        <v>0</v>
      </c>
      <c r="X1267">
        <v>210558753</v>
      </c>
      <c r="Y1267">
        <v>4.7E-2</v>
      </c>
      <c r="AA1267">
        <v>28.6</v>
      </c>
      <c r="AB1267">
        <v>0</v>
      </c>
      <c r="AC1267">
        <v>0</v>
      </c>
      <c r="AD1267">
        <v>0</v>
      </c>
      <c r="AE1267">
        <v>28.6</v>
      </c>
      <c r="AF1267">
        <v>0</v>
      </c>
      <c r="AG1267">
        <v>0</v>
      </c>
      <c r="AH1267">
        <v>0</v>
      </c>
      <c r="AI1267">
        <v>1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0</v>
      </c>
      <c r="AQ1267">
        <v>0</v>
      </c>
      <c r="AR1267">
        <v>0</v>
      </c>
      <c r="AS1267" t="s">
        <v>6</v>
      </c>
      <c r="AT1267">
        <v>4.7E-2</v>
      </c>
      <c r="AU1267" t="s">
        <v>6</v>
      </c>
      <c r="AV1267">
        <v>0</v>
      </c>
      <c r="AW1267">
        <v>2</v>
      </c>
      <c r="AX1267">
        <v>16698914</v>
      </c>
      <c r="AY1267">
        <v>1</v>
      </c>
      <c r="AZ1267">
        <v>0</v>
      </c>
      <c r="BA1267">
        <v>1225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Y1267*Source!I628</f>
        <v>1.88</v>
      </c>
      <c r="CY1267">
        <f t="shared" si="216"/>
        <v>28.6</v>
      </c>
      <c r="CZ1267">
        <f t="shared" si="217"/>
        <v>28.6</v>
      </c>
      <c r="DA1267">
        <f t="shared" si="218"/>
        <v>1</v>
      </c>
      <c r="DB1267">
        <f t="shared" si="219"/>
        <v>1.34</v>
      </c>
      <c r="DC1267">
        <f t="shared" si="220"/>
        <v>0</v>
      </c>
    </row>
    <row r="1268" spans="1:107" x14ac:dyDescent="0.2">
      <c r="A1268">
        <f>ROW(Source!A628)</f>
        <v>628</v>
      </c>
      <c r="B1268">
        <v>16697018</v>
      </c>
      <c r="C1268">
        <v>16698887</v>
      </c>
      <c r="D1268">
        <v>15203987</v>
      </c>
      <c r="E1268">
        <v>1</v>
      </c>
      <c r="F1268">
        <v>1</v>
      </c>
      <c r="G1268">
        <v>1</v>
      </c>
      <c r="H1268">
        <v>3</v>
      </c>
      <c r="I1268" t="s">
        <v>1347</v>
      </c>
      <c r="J1268" t="s">
        <v>1348</v>
      </c>
      <c r="K1268" t="s">
        <v>1349</v>
      </c>
      <c r="L1268">
        <v>1346</v>
      </c>
      <c r="N1268">
        <v>1009</v>
      </c>
      <c r="O1268" t="s">
        <v>279</v>
      </c>
      <c r="P1268" t="s">
        <v>279</v>
      </c>
      <c r="Q1268">
        <v>1</v>
      </c>
      <c r="W1268">
        <v>0</v>
      </c>
      <c r="X1268">
        <v>-1274984028</v>
      </c>
      <c r="Y1268">
        <v>6.0000000000000001E-3</v>
      </c>
      <c r="AA1268">
        <v>35.630000000000003</v>
      </c>
      <c r="AB1268">
        <v>0</v>
      </c>
      <c r="AC1268">
        <v>0</v>
      </c>
      <c r="AD1268">
        <v>0</v>
      </c>
      <c r="AE1268">
        <v>35.630000000000003</v>
      </c>
      <c r="AF1268">
        <v>0</v>
      </c>
      <c r="AG1268">
        <v>0</v>
      </c>
      <c r="AH1268">
        <v>0</v>
      </c>
      <c r="AI1268">
        <v>1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0</v>
      </c>
      <c r="AQ1268">
        <v>0</v>
      </c>
      <c r="AR1268">
        <v>0</v>
      </c>
      <c r="AS1268" t="s">
        <v>6</v>
      </c>
      <c r="AT1268">
        <v>6.0000000000000001E-3</v>
      </c>
      <c r="AU1268" t="s">
        <v>6</v>
      </c>
      <c r="AV1268">
        <v>0</v>
      </c>
      <c r="AW1268">
        <v>2</v>
      </c>
      <c r="AX1268">
        <v>16698915</v>
      </c>
      <c r="AY1268">
        <v>1</v>
      </c>
      <c r="AZ1268">
        <v>0</v>
      </c>
      <c r="BA1268">
        <v>1226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Y1268*Source!I628</f>
        <v>0.24</v>
      </c>
      <c r="CY1268">
        <f t="shared" si="216"/>
        <v>35.630000000000003</v>
      </c>
      <c r="CZ1268">
        <f t="shared" si="217"/>
        <v>35.630000000000003</v>
      </c>
      <c r="DA1268">
        <f t="shared" si="218"/>
        <v>1</v>
      </c>
      <c r="DB1268">
        <f t="shared" si="219"/>
        <v>0.21</v>
      </c>
      <c r="DC1268">
        <f t="shared" si="220"/>
        <v>0</v>
      </c>
    </row>
    <row r="1269" spans="1:107" x14ac:dyDescent="0.2">
      <c r="A1269">
        <f>ROW(Source!A628)</f>
        <v>628</v>
      </c>
      <c r="B1269">
        <v>16697018</v>
      </c>
      <c r="C1269">
        <v>16698887</v>
      </c>
      <c r="D1269">
        <v>15217463</v>
      </c>
      <c r="E1269">
        <v>1</v>
      </c>
      <c r="F1269">
        <v>1</v>
      </c>
      <c r="G1269">
        <v>1</v>
      </c>
      <c r="H1269">
        <v>3</v>
      </c>
      <c r="I1269" t="s">
        <v>1062</v>
      </c>
      <c r="J1269" t="s">
        <v>1063</v>
      </c>
      <c r="K1269" t="s">
        <v>1064</v>
      </c>
      <c r="L1269">
        <v>1358</v>
      </c>
      <c r="N1269">
        <v>1010</v>
      </c>
      <c r="O1269" t="s">
        <v>598</v>
      </c>
      <c r="P1269" t="s">
        <v>598</v>
      </c>
      <c r="Q1269">
        <v>10</v>
      </c>
      <c r="W1269">
        <v>0</v>
      </c>
      <c r="X1269">
        <v>1386890308</v>
      </c>
      <c r="Y1269">
        <v>0.1</v>
      </c>
      <c r="AA1269">
        <v>39</v>
      </c>
      <c r="AB1269">
        <v>0</v>
      </c>
      <c r="AC1269">
        <v>0</v>
      </c>
      <c r="AD1269">
        <v>0</v>
      </c>
      <c r="AE1269">
        <v>39</v>
      </c>
      <c r="AF1269">
        <v>0</v>
      </c>
      <c r="AG1269">
        <v>0</v>
      </c>
      <c r="AH1269">
        <v>0</v>
      </c>
      <c r="AI1269">
        <v>1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6</v>
      </c>
      <c r="AT1269">
        <v>0.1</v>
      </c>
      <c r="AU1269" t="s">
        <v>6</v>
      </c>
      <c r="AV1269">
        <v>0</v>
      </c>
      <c r="AW1269">
        <v>2</v>
      </c>
      <c r="AX1269">
        <v>16698916</v>
      </c>
      <c r="AY1269">
        <v>1</v>
      </c>
      <c r="AZ1269">
        <v>0</v>
      </c>
      <c r="BA1269">
        <v>1227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Y1269*Source!I628</f>
        <v>4</v>
      </c>
      <c r="CY1269">
        <f t="shared" si="216"/>
        <v>39</v>
      </c>
      <c r="CZ1269">
        <f t="shared" si="217"/>
        <v>39</v>
      </c>
      <c r="DA1269">
        <f t="shared" si="218"/>
        <v>1</v>
      </c>
      <c r="DB1269">
        <f t="shared" si="219"/>
        <v>3.9</v>
      </c>
      <c r="DC1269">
        <f t="shared" si="220"/>
        <v>0</v>
      </c>
    </row>
    <row r="1270" spans="1:107" x14ac:dyDescent="0.2">
      <c r="A1270">
        <f>ROW(Source!A628)</f>
        <v>628</v>
      </c>
      <c r="B1270">
        <v>16697018</v>
      </c>
      <c r="C1270">
        <v>16698887</v>
      </c>
      <c r="D1270">
        <v>15238963</v>
      </c>
      <c r="E1270">
        <v>1</v>
      </c>
      <c r="F1270">
        <v>1</v>
      </c>
      <c r="G1270">
        <v>1</v>
      </c>
      <c r="H1270">
        <v>3</v>
      </c>
      <c r="I1270" t="s">
        <v>923</v>
      </c>
      <c r="J1270" t="s">
        <v>925</v>
      </c>
      <c r="K1270" t="s">
        <v>924</v>
      </c>
      <c r="L1270">
        <v>1354</v>
      </c>
      <c r="N1270">
        <v>1010</v>
      </c>
      <c r="O1270" t="s">
        <v>440</v>
      </c>
      <c r="P1270" t="s">
        <v>440</v>
      </c>
      <c r="Q1270">
        <v>1</v>
      </c>
      <c r="W1270">
        <v>0</v>
      </c>
      <c r="X1270">
        <v>268914969</v>
      </c>
      <c r="Y1270">
        <v>0.375</v>
      </c>
      <c r="AA1270">
        <v>231.3</v>
      </c>
      <c r="AB1270">
        <v>0</v>
      </c>
      <c r="AC1270">
        <v>0</v>
      </c>
      <c r="AD1270">
        <v>0</v>
      </c>
      <c r="AE1270">
        <v>231.3</v>
      </c>
      <c r="AF1270">
        <v>0</v>
      </c>
      <c r="AG1270">
        <v>0</v>
      </c>
      <c r="AH1270">
        <v>0</v>
      </c>
      <c r="AI1270">
        <v>1</v>
      </c>
      <c r="AJ1270">
        <v>1</v>
      </c>
      <c r="AK1270">
        <v>1</v>
      </c>
      <c r="AL1270">
        <v>1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 t="s">
        <v>6</v>
      </c>
      <c r="AT1270">
        <v>0.375</v>
      </c>
      <c r="AU1270" t="s">
        <v>6</v>
      </c>
      <c r="AV1270">
        <v>0</v>
      </c>
      <c r="AW1270">
        <v>1</v>
      </c>
      <c r="AX1270">
        <v>-1</v>
      </c>
      <c r="AY1270">
        <v>0</v>
      </c>
      <c r="AZ1270">
        <v>0</v>
      </c>
      <c r="BA1270" t="s">
        <v>6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Y1270*Source!I628</f>
        <v>15</v>
      </c>
      <c r="CY1270">
        <f t="shared" si="216"/>
        <v>231.3</v>
      </c>
      <c r="CZ1270">
        <f t="shared" si="217"/>
        <v>231.3</v>
      </c>
      <c r="DA1270">
        <f t="shared" si="218"/>
        <v>1</v>
      </c>
      <c r="DB1270">
        <f t="shared" si="219"/>
        <v>86.74</v>
      </c>
      <c r="DC1270">
        <f t="shared" si="220"/>
        <v>0</v>
      </c>
    </row>
    <row r="1271" spans="1:107" x14ac:dyDescent="0.2">
      <c r="A1271">
        <f>ROW(Source!A628)</f>
        <v>628</v>
      </c>
      <c r="B1271">
        <v>16697018</v>
      </c>
      <c r="C1271">
        <v>16698887</v>
      </c>
      <c r="D1271">
        <v>15238964</v>
      </c>
      <c r="E1271">
        <v>1</v>
      </c>
      <c r="F1271">
        <v>1</v>
      </c>
      <c r="G1271">
        <v>1</v>
      </c>
      <c r="H1271">
        <v>3</v>
      </c>
      <c r="I1271" t="s">
        <v>927</v>
      </c>
      <c r="J1271" t="s">
        <v>929</v>
      </c>
      <c r="K1271" t="s">
        <v>928</v>
      </c>
      <c r="L1271">
        <v>1354</v>
      </c>
      <c r="N1271">
        <v>1010</v>
      </c>
      <c r="O1271" t="s">
        <v>440</v>
      </c>
      <c r="P1271" t="s">
        <v>440</v>
      </c>
      <c r="Q1271">
        <v>1</v>
      </c>
      <c r="W1271">
        <v>0</v>
      </c>
      <c r="X1271">
        <v>-1703517253</v>
      </c>
      <c r="Y1271">
        <v>0.625</v>
      </c>
      <c r="AA1271">
        <v>302.16000000000003</v>
      </c>
      <c r="AB1271">
        <v>0</v>
      </c>
      <c r="AC1271">
        <v>0</v>
      </c>
      <c r="AD1271">
        <v>0</v>
      </c>
      <c r="AE1271">
        <v>302.16000000000003</v>
      </c>
      <c r="AF1271">
        <v>0</v>
      </c>
      <c r="AG1271">
        <v>0</v>
      </c>
      <c r="AH1271">
        <v>0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 t="s">
        <v>6</v>
      </c>
      <c r="AT1271">
        <v>0.625</v>
      </c>
      <c r="AU1271" t="s">
        <v>6</v>
      </c>
      <c r="AV1271">
        <v>0</v>
      </c>
      <c r="AW1271">
        <v>1</v>
      </c>
      <c r="AX1271">
        <v>-1</v>
      </c>
      <c r="AY1271">
        <v>0</v>
      </c>
      <c r="AZ1271">
        <v>0</v>
      </c>
      <c r="BA1271" t="s">
        <v>6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Y1271*Source!I628</f>
        <v>25</v>
      </c>
      <c r="CY1271">
        <f t="shared" si="216"/>
        <v>302.16000000000003</v>
      </c>
      <c r="CZ1271">
        <f t="shared" si="217"/>
        <v>302.16000000000003</v>
      </c>
      <c r="DA1271">
        <f t="shared" si="218"/>
        <v>1</v>
      </c>
      <c r="DB1271">
        <f t="shared" si="219"/>
        <v>188.85</v>
      </c>
      <c r="DC1271">
        <f t="shared" si="220"/>
        <v>0</v>
      </c>
    </row>
    <row r="1272" spans="1:107" x14ac:dyDescent="0.2">
      <c r="A1272">
        <f>ROW(Source!A628)</f>
        <v>628</v>
      </c>
      <c r="B1272">
        <v>16697018</v>
      </c>
      <c r="C1272">
        <v>16698887</v>
      </c>
      <c r="D1272">
        <v>15164559</v>
      </c>
      <c r="E1272">
        <v>17</v>
      </c>
      <c r="F1272">
        <v>1</v>
      </c>
      <c r="G1272">
        <v>1</v>
      </c>
      <c r="H1272">
        <v>3</v>
      </c>
      <c r="I1272" t="s">
        <v>1074</v>
      </c>
      <c r="J1272" t="s">
        <v>6</v>
      </c>
      <c r="K1272" t="s">
        <v>1075</v>
      </c>
      <c r="L1272">
        <v>1374</v>
      </c>
      <c r="N1272">
        <v>1013</v>
      </c>
      <c r="O1272" t="s">
        <v>1076</v>
      </c>
      <c r="P1272" t="s">
        <v>1076</v>
      </c>
      <c r="Q1272">
        <v>1</v>
      </c>
      <c r="W1272">
        <v>0</v>
      </c>
      <c r="X1272">
        <v>-1731369543</v>
      </c>
      <c r="Y1272">
        <v>0.31</v>
      </c>
      <c r="AA1272">
        <v>1</v>
      </c>
      <c r="AB1272">
        <v>0</v>
      </c>
      <c r="AC1272">
        <v>0</v>
      </c>
      <c r="AD1272">
        <v>0</v>
      </c>
      <c r="AE1272">
        <v>1</v>
      </c>
      <c r="AF1272">
        <v>0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0</v>
      </c>
      <c r="AQ1272">
        <v>0</v>
      </c>
      <c r="AR1272">
        <v>0</v>
      </c>
      <c r="AS1272" t="s">
        <v>6</v>
      </c>
      <c r="AT1272">
        <v>0.31</v>
      </c>
      <c r="AU1272" t="s">
        <v>6</v>
      </c>
      <c r="AV1272">
        <v>0</v>
      </c>
      <c r="AW1272">
        <v>2</v>
      </c>
      <c r="AX1272">
        <v>16698917</v>
      </c>
      <c r="AY1272">
        <v>1</v>
      </c>
      <c r="AZ1272">
        <v>0</v>
      </c>
      <c r="BA1272">
        <v>1228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Y1272*Source!I628</f>
        <v>12.4</v>
      </c>
      <c r="CY1272">
        <f t="shared" si="216"/>
        <v>1</v>
      </c>
      <c r="CZ1272">
        <f t="shared" si="217"/>
        <v>1</v>
      </c>
      <c r="DA1272">
        <f t="shared" si="218"/>
        <v>1</v>
      </c>
      <c r="DB1272">
        <f t="shared" si="219"/>
        <v>0.31</v>
      </c>
      <c r="DC1272">
        <f t="shared" si="220"/>
        <v>0</v>
      </c>
    </row>
    <row r="1273" spans="1:107" x14ac:dyDescent="0.2">
      <c r="A1273">
        <f>ROW(Source!A629)</f>
        <v>629</v>
      </c>
      <c r="B1273">
        <v>16697019</v>
      </c>
      <c r="C1273">
        <v>16698887</v>
      </c>
      <c r="D1273">
        <v>15435721</v>
      </c>
      <c r="E1273">
        <v>1</v>
      </c>
      <c r="F1273">
        <v>1</v>
      </c>
      <c r="G1273">
        <v>1</v>
      </c>
      <c r="H1273">
        <v>1</v>
      </c>
      <c r="I1273" t="s">
        <v>1162</v>
      </c>
      <c r="J1273" t="s">
        <v>6</v>
      </c>
      <c r="K1273" t="s">
        <v>1163</v>
      </c>
      <c r="L1273">
        <v>1191</v>
      </c>
      <c r="N1273">
        <v>1013</v>
      </c>
      <c r="O1273" t="s">
        <v>1010</v>
      </c>
      <c r="P1273" t="s">
        <v>1010</v>
      </c>
      <c r="Q1273">
        <v>1</v>
      </c>
      <c r="W1273">
        <v>0</v>
      </c>
      <c r="X1273">
        <v>1983201532</v>
      </c>
      <c r="Y1273">
        <v>1.62</v>
      </c>
      <c r="AA1273">
        <v>0</v>
      </c>
      <c r="AB1273">
        <v>0</v>
      </c>
      <c r="AC1273">
        <v>0</v>
      </c>
      <c r="AD1273">
        <v>62.39</v>
      </c>
      <c r="AE1273">
        <v>0</v>
      </c>
      <c r="AF1273">
        <v>0</v>
      </c>
      <c r="AG1273">
        <v>0</v>
      </c>
      <c r="AH1273">
        <v>9.51</v>
      </c>
      <c r="AI1273">
        <v>1</v>
      </c>
      <c r="AJ1273">
        <v>1</v>
      </c>
      <c r="AK1273">
        <v>1</v>
      </c>
      <c r="AL1273">
        <v>6.56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6</v>
      </c>
      <c r="AT1273">
        <v>1.62</v>
      </c>
      <c r="AU1273" t="s">
        <v>6</v>
      </c>
      <c r="AV1273">
        <v>1</v>
      </c>
      <c r="AW1273">
        <v>2</v>
      </c>
      <c r="AX1273">
        <v>16698904</v>
      </c>
      <c r="AY1273">
        <v>1</v>
      </c>
      <c r="AZ1273">
        <v>0</v>
      </c>
      <c r="BA1273">
        <v>1229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Y1273*Source!I629</f>
        <v>64.800000000000011</v>
      </c>
      <c r="CY1273">
        <f>AD1273</f>
        <v>62.39</v>
      </c>
      <c r="CZ1273">
        <f>AH1273</f>
        <v>9.51</v>
      </c>
      <c r="DA1273">
        <f>AL1273</f>
        <v>6.56</v>
      </c>
      <c r="DB1273">
        <f t="shared" si="219"/>
        <v>15.41</v>
      </c>
      <c r="DC1273">
        <f t="shared" si="220"/>
        <v>0</v>
      </c>
    </row>
    <row r="1274" spans="1:107" x14ac:dyDescent="0.2">
      <c r="A1274">
        <f>ROW(Source!A629)</f>
        <v>629</v>
      </c>
      <c r="B1274">
        <v>16697019</v>
      </c>
      <c r="C1274">
        <v>16698887</v>
      </c>
      <c r="D1274">
        <v>15249377</v>
      </c>
      <c r="E1274">
        <v>1</v>
      </c>
      <c r="F1274">
        <v>1</v>
      </c>
      <c r="G1274">
        <v>1</v>
      </c>
      <c r="H1274">
        <v>2</v>
      </c>
      <c r="I1274" t="s">
        <v>1036</v>
      </c>
      <c r="J1274" t="s">
        <v>1037</v>
      </c>
      <c r="K1274" t="s">
        <v>1038</v>
      </c>
      <c r="L1274">
        <v>1368</v>
      </c>
      <c r="N1274">
        <v>1011</v>
      </c>
      <c r="O1274" t="s">
        <v>1014</v>
      </c>
      <c r="P1274" t="s">
        <v>1014</v>
      </c>
      <c r="Q1274">
        <v>1</v>
      </c>
      <c r="W1274">
        <v>0</v>
      </c>
      <c r="X1274">
        <v>-353815937</v>
      </c>
      <c r="Y1274">
        <v>0.14000000000000001</v>
      </c>
      <c r="AA1274">
        <v>0</v>
      </c>
      <c r="AB1274">
        <v>53.14</v>
      </c>
      <c r="AC1274">
        <v>0</v>
      </c>
      <c r="AD1274">
        <v>0</v>
      </c>
      <c r="AE1274">
        <v>0</v>
      </c>
      <c r="AF1274">
        <v>8.1</v>
      </c>
      <c r="AG1274">
        <v>0</v>
      </c>
      <c r="AH1274">
        <v>0</v>
      </c>
      <c r="AI1274">
        <v>1</v>
      </c>
      <c r="AJ1274">
        <v>6.56</v>
      </c>
      <c r="AK1274">
        <v>1</v>
      </c>
      <c r="AL1274">
        <v>1</v>
      </c>
      <c r="AN1274">
        <v>0</v>
      </c>
      <c r="AO1274">
        <v>1</v>
      </c>
      <c r="AP1274">
        <v>0</v>
      </c>
      <c r="AQ1274">
        <v>0</v>
      </c>
      <c r="AR1274">
        <v>0</v>
      </c>
      <c r="AS1274" t="s">
        <v>6</v>
      </c>
      <c r="AT1274">
        <v>0.14000000000000001</v>
      </c>
      <c r="AU1274" t="s">
        <v>6</v>
      </c>
      <c r="AV1274">
        <v>0</v>
      </c>
      <c r="AW1274">
        <v>2</v>
      </c>
      <c r="AX1274">
        <v>16698905</v>
      </c>
      <c r="AY1274">
        <v>1</v>
      </c>
      <c r="AZ1274">
        <v>0</v>
      </c>
      <c r="BA1274">
        <v>1230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Y1274*Source!I629</f>
        <v>5.6000000000000005</v>
      </c>
      <c r="CY1274">
        <f>AB1274</f>
        <v>53.14</v>
      </c>
      <c r="CZ1274">
        <f>AF1274</f>
        <v>8.1</v>
      </c>
      <c r="DA1274">
        <f>AJ1274</f>
        <v>6.56</v>
      </c>
      <c r="DB1274">
        <f t="shared" si="219"/>
        <v>1.1299999999999999</v>
      </c>
      <c r="DC1274">
        <f t="shared" si="220"/>
        <v>0</v>
      </c>
    </row>
    <row r="1275" spans="1:107" x14ac:dyDescent="0.2">
      <c r="A1275">
        <f>ROW(Source!A629)</f>
        <v>629</v>
      </c>
      <c r="B1275">
        <v>16697019</v>
      </c>
      <c r="C1275">
        <v>16698887</v>
      </c>
      <c r="D1275">
        <v>15165537</v>
      </c>
      <c r="E1275">
        <v>1</v>
      </c>
      <c r="F1275">
        <v>1</v>
      </c>
      <c r="G1275">
        <v>1</v>
      </c>
      <c r="H1275">
        <v>3</v>
      </c>
      <c r="I1275" t="s">
        <v>1335</v>
      </c>
      <c r="J1275" t="s">
        <v>1336</v>
      </c>
      <c r="K1275" t="s">
        <v>1337</v>
      </c>
      <c r="L1275">
        <v>1346</v>
      </c>
      <c r="N1275">
        <v>1009</v>
      </c>
      <c r="O1275" t="s">
        <v>279</v>
      </c>
      <c r="P1275" t="s">
        <v>279</v>
      </c>
      <c r="Q1275">
        <v>1</v>
      </c>
      <c r="W1275">
        <v>0</v>
      </c>
      <c r="X1275">
        <v>618806536</v>
      </c>
      <c r="Y1275">
        <v>6.0000000000000001E-3</v>
      </c>
      <c r="AA1275">
        <v>295</v>
      </c>
      <c r="AB1275">
        <v>0</v>
      </c>
      <c r="AC1275">
        <v>0</v>
      </c>
      <c r="AD1275">
        <v>0</v>
      </c>
      <c r="AE1275">
        <v>44.97</v>
      </c>
      <c r="AF1275">
        <v>0</v>
      </c>
      <c r="AG1275">
        <v>0</v>
      </c>
      <c r="AH1275">
        <v>0</v>
      </c>
      <c r="AI1275">
        <v>6.56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6</v>
      </c>
      <c r="AT1275">
        <v>6.0000000000000001E-3</v>
      </c>
      <c r="AU1275" t="s">
        <v>6</v>
      </c>
      <c r="AV1275">
        <v>0</v>
      </c>
      <c r="AW1275">
        <v>2</v>
      </c>
      <c r="AX1275">
        <v>16698906</v>
      </c>
      <c r="AY1275">
        <v>1</v>
      </c>
      <c r="AZ1275">
        <v>0</v>
      </c>
      <c r="BA1275">
        <v>1231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Y1275*Source!I629</f>
        <v>0.24</v>
      </c>
      <c r="CY1275">
        <f t="shared" ref="CY1275:CY1288" si="221">AA1275</f>
        <v>295</v>
      </c>
      <c r="CZ1275">
        <f t="shared" ref="CZ1275:CZ1288" si="222">AE1275</f>
        <v>44.97</v>
      </c>
      <c r="DA1275">
        <f t="shared" ref="DA1275:DA1288" si="223">AI1275</f>
        <v>6.56</v>
      </c>
      <c r="DB1275">
        <f t="shared" si="219"/>
        <v>0.27</v>
      </c>
      <c r="DC1275">
        <f t="shared" si="220"/>
        <v>0</v>
      </c>
    </row>
    <row r="1276" spans="1:107" x14ac:dyDescent="0.2">
      <c r="A1276">
        <f>ROW(Source!A629)</f>
        <v>629</v>
      </c>
      <c r="B1276">
        <v>16697019</v>
      </c>
      <c r="C1276">
        <v>16698887</v>
      </c>
      <c r="D1276">
        <v>15167269</v>
      </c>
      <c r="E1276">
        <v>1</v>
      </c>
      <c r="F1276">
        <v>1</v>
      </c>
      <c r="G1276">
        <v>1</v>
      </c>
      <c r="H1276">
        <v>3</v>
      </c>
      <c r="I1276" t="s">
        <v>1338</v>
      </c>
      <c r="J1276" t="s">
        <v>1339</v>
      </c>
      <c r="K1276" t="s">
        <v>1340</v>
      </c>
      <c r="L1276">
        <v>1346</v>
      </c>
      <c r="N1276">
        <v>1009</v>
      </c>
      <c r="O1276" t="s">
        <v>279</v>
      </c>
      <c r="P1276" t="s">
        <v>279</v>
      </c>
      <c r="Q1276">
        <v>1</v>
      </c>
      <c r="W1276">
        <v>0</v>
      </c>
      <c r="X1276">
        <v>56922527</v>
      </c>
      <c r="Y1276">
        <v>1E-3</v>
      </c>
      <c r="AA1276">
        <v>75.44</v>
      </c>
      <c r="AB1276">
        <v>0</v>
      </c>
      <c r="AC1276">
        <v>0</v>
      </c>
      <c r="AD1276">
        <v>0</v>
      </c>
      <c r="AE1276">
        <v>11.5</v>
      </c>
      <c r="AF1276">
        <v>0</v>
      </c>
      <c r="AG1276">
        <v>0</v>
      </c>
      <c r="AH1276">
        <v>0</v>
      </c>
      <c r="AI1276">
        <v>6.56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6</v>
      </c>
      <c r="AT1276">
        <v>1E-3</v>
      </c>
      <c r="AU1276" t="s">
        <v>6</v>
      </c>
      <c r="AV1276">
        <v>0</v>
      </c>
      <c r="AW1276">
        <v>2</v>
      </c>
      <c r="AX1276">
        <v>16698907</v>
      </c>
      <c r="AY1276">
        <v>1</v>
      </c>
      <c r="AZ1276">
        <v>0</v>
      </c>
      <c r="BA1276">
        <v>1232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Y1276*Source!I629</f>
        <v>0.04</v>
      </c>
      <c r="CY1276">
        <f t="shared" si="221"/>
        <v>75.44</v>
      </c>
      <c r="CZ1276">
        <f t="shared" si="222"/>
        <v>11.5</v>
      </c>
      <c r="DA1276">
        <f t="shared" si="223"/>
        <v>6.56</v>
      </c>
      <c r="DB1276">
        <f t="shared" si="219"/>
        <v>0.01</v>
      </c>
      <c r="DC1276">
        <f t="shared" si="220"/>
        <v>0</v>
      </c>
    </row>
    <row r="1277" spans="1:107" x14ac:dyDescent="0.2">
      <c r="A1277">
        <f>ROW(Source!A629)</f>
        <v>629</v>
      </c>
      <c r="B1277">
        <v>16697019</v>
      </c>
      <c r="C1277">
        <v>16698887</v>
      </c>
      <c r="D1277">
        <v>15167588</v>
      </c>
      <c r="E1277">
        <v>1</v>
      </c>
      <c r="F1277">
        <v>1</v>
      </c>
      <c r="G1277">
        <v>1</v>
      </c>
      <c r="H1277">
        <v>3</v>
      </c>
      <c r="I1277" t="s">
        <v>1053</v>
      </c>
      <c r="J1277" t="s">
        <v>1054</v>
      </c>
      <c r="K1277" t="s">
        <v>1055</v>
      </c>
      <c r="L1277">
        <v>1346</v>
      </c>
      <c r="N1277">
        <v>1009</v>
      </c>
      <c r="O1277" t="s">
        <v>279</v>
      </c>
      <c r="P1277" t="s">
        <v>279</v>
      </c>
      <c r="Q1277">
        <v>1</v>
      </c>
      <c r="W1277">
        <v>0</v>
      </c>
      <c r="X1277">
        <v>-1088866022</v>
      </c>
      <c r="Y1277">
        <v>1.2E-2</v>
      </c>
      <c r="AA1277">
        <v>199.42</v>
      </c>
      <c r="AB1277">
        <v>0</v>
      </c>
      <c r="AC1277">
        <v>0</v>
      </c>
      <c r="AD1277">
        <v>0</v>
      </c>
      <c r="AE1277">
        <v>30.4</v>
      </c>
      <c r="AF1277">
        <v>0</v>
      </c>
      <c r="AG1277">
        <v>0</v>
      </c>
      <c r="AH1277">
        <v>0</v>
      </c>
      <c r="AI1277">
        <v>6.56</v>
      </c>
      <c r="AJ1277">
        <v>1</v>
      </c>
      <c r="AK1277">
        <v>1</v>
      </c>
      <c r="AL1277">
        <v>1</v>
      </c>
      <c r="AN1277">
        <v>0</v>
      </c>
      <c r="AO1277">
        <v>1</v>
      </c>
      <c r="AP1277">
        <v>0</v>
      </c>
      <c r="AQ1277">
        <v>0</v>
      </c>
      <c r="AR1277">
        <v>0</v>
      </c>
      <c r="AS1277" t="s">
        <v>6</v>
      </c>
      <c r="AT1277">
        <v>1.2E-2</v>
      </c>
      <c r="AU1277" t="s">
        <v>6</v>
      </c>
      <c r="AV1277">
        <v>0</v>
      </c>
      <c r="AW1277">
        <v>2</v>
      </c>
      <c r="AX1277">
        <v>16698908</v>
      </c>
      <c r="AY1277">
        <v>1</v>
      </c>
      <c r="AZ1277">
        <v>0</v>
      </c>
      <c r="BA1277">
        <v>1233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Y1277*Source!I629</f>
        <v>0.48</v>
      </c>
      <c r="CY1277">
        <f t="shared" si="221"/>
        <v>199.42</v>
      </c>
      <c r="CZ1277">
        <f t="shared" si="222"/>
        <v>30.4</v>
      </c>
      <c r="DA1277">
        <f t="shared" si="223"/>
        <v>6.56</v>
      </c>
      <c r="DB1277">
        <f t="shared" si="219"/>
        <v>0.36</v>
      </c>
      <c r="DC1277">
        <f t="shared" si="220"/>
        <v>0</v>
      </c>
    </row>
    <row r="1278" spans="1:107" x14ac:dyDescent="0.2">
      <c r="A1278">
        <f>ROW(Source!A629)</f>
        <v>629</v>
      </c>
      <c r="B1278">
        <v>16697019</v>
      </c>
      <c r="C1278">
        <v>16698887</v>
      </c>
      <c r="D1278">
        <v>15168752</v>
      </c>
      <c r="E1278">
        <v>1</v>
      </c>
      <c r="F1278">
        <v>1</v>
      </c>
      <c r="G1278">
        <v>1</v>
      </c>
      <c r="H1278">
        <v>3</v>
      </c>
      <c r="I1278" t="s">
        <v>1311</v>
      </c>
      <c r="J1278" t="s">
        <v>1312</v>
      </c>
      <c r="K1278" t="s">
        <v>1313</v>
      </c>
      <c r="L1278">
        <v>1346</v>
      </c>
      <c r="N1278">
        <v>1009</v>
      </c>
      <c r="O1278" t="s">
        <v>279</v>
      </c>
      <c r="P1278" t="s">
        <v>279</v>
      </c>
      <c r="Q1278">
        <v>1</v>
      </c>
      <c r="W1278">
        <v>0</v>
      </c>
      <c r="X1278">
        <v>586013393</v>
      </c>
      <c r="Y1278">
        <v>7.0000000000000007E-2</v>
      </c>
      <c r="AA1278">
        <v>69.34</v>
      </c>
      <c r="AB1278">
        <v>0</v>
      </c>
      <c r="AC1278">
        <v>0</v>
      </c>
      <c r="AD1278">
        <v>0</v>
      </c>
      <c r="AE1278">
        <v>10.57</v>
      </c>
      <c r="AF1278">
        <v>0</v>
      </c>
      <c r="AG1278">
        <v>0</v>
      </c>
      <c r="AH1278">
        <v>0</v>
      </c>
      <c r="AI1278">
        <v>6.56</v>
      </c>
      <c r="AJ1278">
        <v>1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6</v>
      </c>
      <c r="AT1278">
        <v>7.0000000000000007E-2</v>
      </c>
      <c r="AU1278" t="s">
        <v>6</v>
      </c>
      <c r="AV1278">
        <v>0</v>
      </c>
      <c r="AW1278">
        <v>2</v>
      </c>
      <c r="AX1278">
        <v>16698909</v>
      </c>
      <c r="AY1278">
        <v>1</v>
      </c>
      <c r="AZ1278">
        <v>0</v>
      </c>
      <c r="BA1278">
        <v>1234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Y1278*Source!I629</f>
        <v>2.8000000000000003</v>
      </c>
      <c r="CY1278">
        <f t="shared" si="221"/>
        <v>69.34</v>
      </c>
      <c r="CZ1278">
        <f t="shared" si="222"/>
        <v>10.57</v>
      </c>
      <c r="DA1278">
        <f t="shared" si="223"/>
        <v>6.56</v>
      </c>
      <c r="DB1278">
        <f t="shared" si="219"/>
        <v>0.74</v>
      </c>
      <c r="DC1278">
        <f t="shared" si="220"/>
        <v>0</v>
      </c>
    </row>
    <row r="1279" spans="1:107" x14ac:dyDescent="0.2">
      <c r="A1279">
        <f>ROW(Source!A629)</f>
        <v>629</v>
      </c>
      <c r="B1279">
        <v>16697019</v>
      </c>
      <c r="C1279">
        <v>16698887</v>
      </c>
      <c r="D1279">
        <v>15169942</v>
      </c>
      <c r="E1279">
        <v>1</v>
      </c>
      <c r="F1279">
        <v>1</v>
      </c>
      <c r="G1279">
        <v>1</v>
      </c>
      <c r="H1279">
        <v>3</v>
      </c>
      <c r="I1279" t="s">
        <v>1314</v>
      </c>
      <c r="J1279" t="s">
        <v>1315</v>
      </c>
      <c r="K1279" t="s">
        <v>1316</v>
      </c>
      <c r="L1279">
        <v>1346</v>
      </c>
      <c r="N1279">
        <v>1009</v>
      </c>
      <c r="O1279" t="s">
        <v>279</v>
      </c>
      <c r="P1279" t="s">
        <v>279</v>
      </c>
      <c r="Q1279">
        <v>1</v>
      </c>
      <c r="W1279">
        <v>0</v>
      </c>
      <c r="X1279">
        <v>103900845</v>
      </c>
      <c r="Y1279">
        <v>4.9000000000000002E-2</v>
      </c>
      <c r="AA1279">
        <v>59.3</v>
      </c>
      <c r="AB1279">
        <v>0</v>
      </c>
      <c r="AC1279">
        <v>0</v>
      </c>
      <c r="AD1279">
        <v>0</v>
      </c>
      <c r="AE1279">
        <v>9.0399999999999991</v>
      </c>
      <c r="AF1279">
        <v>0</v>
      </c>
      <c r="AG1279">
        <v>0</v>
      </c>
      <c r="AH1279">
        <v>0</v>
      </c>
      <c r="AI1279">
        <v>6.56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6</v>
      </c>
      <c r="AT1279">
        <v>4.9000000000000002E-2</v>
      </c>
      <c r="AU1279" t="s">
        <v>6</v>
      </c>
      <c r="AV1279">
        <v>0</v>
      </c>
      <c r="AW1279">
        <v>2</v>
      </c>
      <c r="AX1279">
        <v>16698910</v>
      </c>
      <c r="AY1279">
        <v>1</v>
      </c>
      <c r="AZ1279">
        <v>0</v>
      </c>
      <c r="BA1279">
        <v>1235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Y1279*Source!I629</f>
        <v>1.96</v>
      </c>
      <c r="CY1279">
        <f t="shared" si="221"/>
        <v>59.3</v>
      </c>
      <c r="CZ1279">
        <f t="shared" si="222"/>
        <v>9.0399999999999991</v>
      </c>
      <c r="DA1279">
        <f t="shared" si="223"/>
        <v>6.56</v>
      </c>
      <c r="DB1279">
        <f t="shared" si="219"/>
        <v>0.44</v>
      </c>
      <c r="DC1279">
        <f t="shared" si="220"/>
        <v>0</v>
      </c>
    </row>
    <row r="1280" spans="1:107" x14ac:dyDescent="0.2">
      <c r="A1280">
        <f>ROW(Source!A629)</f>
        <v>629</v>
      </c>
      <c r="B1280">
        <v>16697019</v>
      </c>
      <c r="C1280">
        <v>16698887</v>
      </c>
      <c r="D1280">
        <v>15170074</v>
      </c>
      <c r="E1280">
        <v>1</v>
      </c>
      <c r="F1280">
        <v>1</v>
      </c>
      <c r="G1280">
        <v>1</v>
      </c>
      <c r="H1280">
        <v>3</v>
      </c>
      <c r="I1280" t="s">
        <v>1056</v>
      </c>
      <c r="J1280" t="s">
        <v>1057</v>
      </c>
      <c r="K1280" t="s">
        <v>1058</v>
      </c>
      <c r="L1280">
        <v>1355</v>
      </c>
      <c r="N1280">
        <v>1010</v>
      </c>
      <c r="O1280" t="s">
        <v>593</v>
      </c>
      <c r="P1280" t="s">
        <v>593</v>
      </c>
      <c r="Q1280">
        <v>100</v>
      </c>
      <c r="W1280">
        <v>0</v>
      </c>
      <c r="X1280">
        <v>1794244060</v>
      </c>
      <c r="Y1280">
        <v>0.02</v>
      </c>
      <c r="AA1280">
        <v>564.16</v>
      </c>
      <c r="AB1280">
        <v>0</v>
      </c>
      <c r="AC1280">
        <v>0</v>
      </c>
      <c r="AD1280">
        <v>0</v>
      </c>
      <c r="AE1280">
        <v>86</v>
      </c>
      <c r="AF1280">
        <v>0</v>
      </c>
      <c r="AG1280">
        <v>0</v>
      </c>
      <c r="AH1280">
        <v>0</v>
      </c>
      <c r="AI1280">
        <v>6.56</v>
      </c>
      <c r="AJ1280">
        <v>1</v>
      </c>
      <c r="AK1280">
        <v>1</v>
      </c>
      <c r="AL1280">
        <v>1</v>
      </c>
      <c r="AN1280">
        <v>0</v>
      </c>
      <c r="AO1280">
        <v>1</v>
      </c>
      <c r="AP1280">
        <v>0</v>
      </c>
      <c r="AQ1280">
        <v>0</v>
      </c>
      <c r="AR1280">
        <v>0</v>
      </c>
      <c r="AS1280" t="s">
        <v>6</v>
      </c>
      <c r="AT1280">
        <v>0.02</v>
      </c>
      <c r="AU1280" t="s">
        <v>6</v>
      </c>
      <c r="AV1280">
        <v>0</v>
      </c>
      <c r="AW1280">
        <v>2</v>
      </c>
      <c r="AX1280">
        <v>16698911</v>
      </c>
      <c r="AY1280">
        <v>1</v>
      </c>
      <c r="AZ1280">
        <v>0</v>
      </c>
      <c r="BA1280">
        <v>1236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Y1280*Source!I629</f>
        <v>0.8</v>
      </c>
      <c r="CY1280">
        <f t="shared" si="221"/>
        <v>564.16</v>
      </c>
      <c r="CZ1280">
        <f t="shared" si="222"/>
        <v>86</v>
      </c>
      <c r="DA1280">
        <f t="shared" si="223"/>
        <v>6.56</v>
      </c>
      <c r="DB1280">
        <f t="shared" si="219"/>
        <v>1.72</v>
      </c>
      <c r="DC1280">
        <f t="shared" si="220"/>
        <v>0</v>
      </c>
    </row>
    <row r="1281" spans="1:107" x14ac:dyDescent="0.2">
      <c r="A1281">
        <f>ROW(Source!A629)</f>
        <v>629</v>
      </c>
      <c r="B1281">
        <v>16697019</v>
      </c>
      <c r="C1281">
        <v>16698887</v>
      </c>
      <c r="D1281">
        <v>15170994</v>
      </c>
      <c r="E1281">
        <v>1</v>
      </c>
      <c r="F1281">
        <v>1</v>
      </c>
      <c r="G1281">
        <v>1</v>
      </c>
      <c r="H1281">
        <v>3</v>
      </c>
      <c r="I1281" t="s">
        <v>1341</v>
      </c>
      <c r="J1281" t="s">
        <v>1342</v>
      </c>
      <c r="K1281" t="s">
        <v>1343</v>
      </c>
      <c r="L1281">
        <v>1346</v>
      </c>
      <c r="N1281">
        <v>1009</v>
      </c>
      <c r="O1281" t="s">
        <v>279</v>
      </c>
      <c r="P1281" t="s">
        <v>279</v>
      </c>
      <c r="Q1281">
        <v>1</v>
      </c>
      <c r="W1281">
        <v>0</v>
      </c>
      <c r="X1281">
        <v>-856710481</v>
      </c>
      <c r="Y1281">
        <v>1E-3</v>
      </c>
      <c r="AA1281">
        <v>872.81</v>
      </c>
      <c r="AB1281">
        <v>0</v>
      </c>
      <c r="AC1281">
        <v>0</v>
      </c>
      <c r="AD1281">
        <v>0</v>
      </c>
      <c r="AE1281">
        <v>133.05000000000001</v>
      </c>
      <c r="AF1281">
        <v>0</v>
      </c>
      <c r="AG1281">
        <v>0</v>
      </c>
      <c r="AH1281">
        <v>0</v>
      </c>
      <c r="AI1281">
        <v>6.56</v>
      </c>
      <c r="AJ1281">
        <v>1</v>
      </c>
      <c r="AK1281">
        <v>1</v>
      </c>
      <c r="AL1281">
        <v>1</v>
      </c>
      <c r="AN1281">
        <v>0</v>
      </c>
      <c r="AO1281">
        <v>1</v>
      </c>
      <c r="AP1281">
        <v>0</v>
      </c>
      <c r="AQ1281">
        <v>0</v>
      </c>
      <c r="AR1281">
        <v>0</v>
      </c>
      <c r="AS1281" t="s">
        <v>6</v>
      </c>
      <c r="AT1281">
        <v>1E-3</v>
      </c>
      <c r="AU1281" t="s">
        <v>6</v>
      </c>
      <c r="AV1281">
        <v>0</v>
      </c>
      <c r="AW1281">
        <v>2</v>
      </c>
      <c r="AX1281">
        <v>16698912</v>
      </c>
      <c r="AY1281">
        <v>1</v>
      </c>
      <c r="AZ1281">
        <v>0</v>
      </c>
      <c r="BA1281">
        <v>1237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Y1281*Source!I629</f>
        <v>0.04</v>
      </c>
      <c r="CY1281">
        <f t="shared" si="221"/>
        <v>872.81</v>
      </c>
      <c r="CZ1281">
        <f t="shared" si="222"/>
        <v>133.05000000000001</v>
      </c>
      <c r="DA1281">
        <f t="shared" si="223"/>
        <v>6.56</v>
      </c>
      <c r="DB1281">
        <f t="shared" si="219"/>
        <v>0.13</v>
      </c>
      <c r="DC1281">
        <f t="shared" si="220"/>
        <v>0</v>
      </c>
    </row>
    <row r="1282" spans="1:107" x14ac:dyDescent="0.2">
      <c r="A1282">
        <f>ROW(Source!A629)</f>
        <v>629</v>
      </c>
      <c r="B1282">
        <v>16697019</v>
      </c>
      <c r="C1282">
        <v>16698887</v>
      </c>
      <c r="D1282">
        <v>15188647</v>
      </c>
      <c r="E1282">
        <v>1</v>
      </c>
      <c r="F1282">
        <v>1</v>
      </c>
      <c r="G1282">
        <v>1</v>
      </c>
      <c r="H1282">
        <v>3</v>
      </c>
      <c r="I1282" t="s">
        <v>1344</v>
      </c>
      <c r="J1282" t="s">
        <v>1345</v>
      </c>
      <c r="K1282" t="s">
        <v>1346</v>
      </c>
      <c r="L1282">
        <v>1348</v>
      </c>
      <c r="N1282">
        <v>1009</v>
      </c>
      <c r="O1282" t="s">
        <v>26</v>
      </c>
      <c r="P1282" t="s">
        <v>26</v>
      </c>
      <c r="Q1282">
        <v>1000</v>
      </c>
      <c r="W1282">
        <v>0</v>
      </c>
      <c r="X1282">
        <v>426000481</v>
      </c>
      <c r="Y1282">
        <v>4.0000000000000001E-3</v>
      </c>
      <c r="AA1282">
        <v>75440</v>
      </c>
      <c r="AB1282">
        <v>0</v>
      </c>
      <c r="AC1282">
        <v>0</v>
      </c>
      <c r="AD1282">
        <v>0</v>
      </c>
      <c r="AE1282">
        <v>11500</v>
      </c>
      <c r="AF1282">
        <v>0</v>
      </c>
      <c r="AG1282">
        <v>0</v>
      </c>
      <c r="AH1282">
        <v>0</v>
      </c>
      <c r="AI1282">
        <v>6.56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6</v>
      </c>
      <c r="AT1282">
        <v>4.0000000000000001E-3</v>
      </c>
      <c r="AU1282" t="s">
        <v>6</v>
      </c>
      <c r="AV1282">
        <v>0</v>
      </c>
      <c r="AW1282">
        <v>2</v>
      </c>
      <c r="AX1282">
        <v>16698913</v>
      </c>
      <c r="AY1282">
        <v>1</v>
      </c>
      <c r="AZ1282">
        <v>0</v>
      </c>
      <c r="BA1282">
        <v>1238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Y1282*Source!I629</f>
        <v>0.16</v>
      </c>
      <c r="CY1282">
        <f t="shared" si="221"/>
        <v>75440</v>
      </c>
      <c r="CZ1282">
        <f t="shared" si="222"/>
        <v>11500</v>
      </c>
      <c r="DA1282">
        <f t="shared" si="223"/>
        <v>6.56</v>
      </c>
      <c r="DB1282">
        <f t="shared" si="219"/>
        <v>46</v>
      </c>
      <c r="DC1282">
        <f t="shared" si="220"/>
        <v>0</v>
      </c>
    </row>
    <row r="1283" spans="1:107" x14ac:dyDescent="0.2">
      <c r="A1283">
        <f>ROW(Source!A629)</f>
        <v>629</v>
      </c>
      <c r="B1283">
        <v>16697019</v>
      </c>
      <c r="C1283">
        <v>16698887</v>
      </c>
      <c r="D1283">
        <v>15203834</v>
      </c>
      <c r="E1283">
        <v>1</v>
      </c>
      <c r="F1283">
        <v>1</v>
      </c>
      <c r="G1283">
        <v>1</v>
      </c>
      <c r="H1283">
        <v>3</v>
      </c>
      <c r="I1283" t="s">
        <v>1059</v>
      </c>
      <c r="J1283" t="s">
        <v>1060</v>
      </c>
      <c r="K1283" t="s">
        <v>1061</v>
      </c>
      <c r="L1283">
        <v>1346</v>
      </c>
      <c r="N1283">
        <v>1009</v>
      </c>
      <c r="O1283" t="s">
        <v>279</v>
      </c>
      <c r="P1283" t="s">
        <v>279</v>
      </c>
      <c r="Q1283">
        <v>1</v>
      </c>
      <c r="W1283">
        <v>0</v>
      </c>
      <c r="X1283">
        <v>210558753</v>
      </c>
      <c r="Y1283">
        <v>4.7E-2</v>
      </c>
      <c r="AA1283">
        <v>187.62</v>
      </c>
      <c r="AB1283">
        <v>0</v>
      </c>
      <c r="AC1283">
        <v>0</v>
      </c>
      <c r="AD1283">
        <v>0</v>
      </c>
      <c r="AE1283">
        <v>28.6</v>
      </c>
      <c r="AF1283">
        <v>0</v>
      </c>
      <c r="AG1283">
        <v>0</v>
      </c>
      <c r="AH1283">
        <v>0</v>
      </c>
      <c r="AI1283">
        <v>6.56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0</v>
      </c>
      <c r="AQ1283">
        <v>0</v>
      </c>
      <c r="AR1283">
        <v>0</v>
      </c>
      <c r="AS1283" t="s">
        <v>6</v>
      </c>
      <c r="AT1283">
        <v>4.7E-2</v>
      </c>
      <c r="AU1283" t="s">
        <v>6</v>
      </c>
      <c r="AV1283">
        <v>0</v>
      </c>
      <c r="AW1283">
        <v>2</v>
      </c>
      <c r="AX1283">
        <v>16698914</v>
      </c>
      <c r="AY1283">
        <v>1</v>
      </c>
      <c r="AZ1283">
        <v>0</v>
      </c>
      <c r="BA1283">
        <v>1239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Y1283*Source!I629</f>
        <v>1.88</v>
      </c>
      <c r="CY1283">
        <f t="shared" si="221"/>
        <v>187.62</v>
      </c>
      <c r="CZ1283">
        <f t="shared" si="222"/>
        <v>28.6</v>
      </c>
      <c r="DA1283">
        <f t="shared" si="223"/>
        <v>6.56</v>
      </c>
      <c r="DB1283">
        <f t="shared" si="219"/>
        <v>1.34</v>
      </c>
      <c r="DC1283">
        <f t="shared" si="220"/>
        <v>0</v>
      </c>
    </row>
    <row r="1284" spans="1:107" x14ac:dyDescent="0.2">
      <c r="A1284">
        <f>ROW(Source!A629)</f>
        <v>629</v>
      </c>
      <c r="B1284">
        <v>16697019</v>
      </c>
      <c r="C1284">
        <v>16698887</v>
      </c>
      <c r="D1284">
        <v>15203987</v>
      </c>
      <c r="E1284">
        <v>1</v>
      </c>
      <c r="F1284">
        <v>1</v>
      </c>
      <c r="G1284">
        <v>1</v>
      </c>
      <c r="H1284">
        <v>3</v>
      </c>
      <c r="I1284" t="s">
        <v>1347</v>
      </c>
      <c r="J1284" t="s">
        <v>1348</v>
      </c>
      <c r="K1284" t="s">
        <v>1349</v>
      </c>
      <c r="L1284">
        <v>1346</v>
      </c>
      <c r="N1284">
        <v>1009</v>
      </c>
      <c r="O1284" t="s">
        <v>279</v>
      </c>
      <c r="P1284" t="s">
        <v>279</v>
      </c>
      <c r="Q1284">
        <v>1</v>
      </c>
      <c r="W1284">
        <v>0</v>
      </c>
      <c r="X1284">
        <v>-1274984028</v>
      </c>
      <c r="Y1284">
        <v>6.0000000000000001E-3</v>
      </c>
      <c r="AA1284">
        <v>233.73</v>
      </c>
      <c r="AB1284">
        <v>0</v>
      </c>
      <c r="AC1284">
        <v>0</v>
      </c>
      <c r="AD1284">
        <v>0</v>
      </c>
      <c r="AE1284">
        <v>35.630000000000003</v>
      </c>
      <c r="AF1284">
        <v>0</v>
      </c>
      <c r="AG1284">
        <v>0</v>
      </c>
      <c r="AH1284">
        <v>0</v>
      </c>
      <c r="AI1284">
        <v>6.56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6</v>
      </c>
      <c r="AT1284">
        <v>6.0000000000000001E-3</v>
      </c>
      <c r="AU1284" t="s">
        <v>6</v>
      </c>
      <c r="AV1284">
        <v>0</v>
      </c>
      <c r="AW1284">
        <v>2</v>
      </c>
      <c r="AX1284">
        <v>16698915</v>
      </c>
      <c r="AY1284">
        <v>1</v>
      </c>
      <c r="AZ1284">
        <v>0</v>
      </c>
      <c r="BA1284">
        <v>1240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Y1284*Source!I629</f>
        <v>0.24</v>
      </c>
      <c r="CY1284">
        <f t="shared" si="221"/>
        <v>233.73</v>
      </c>
      <c r="CZ1284">
        <f t="shared" si="222"/>
        <v>35.630000000000003</v>
      </c>
      <c r="DA1284">
        <f t="shared" si="223"/>
        <v>6.56</v>
      </c>
      <c r="DB1284">
        <f t="shared" si="219"/>
        <v>0.21</v>
      </c>
      <c r="DC1284">
        <f t="shared" si="220"/>
        <v>0</v>
      </c>
    </row>
    <row r="1285" spans="1:107" x14ac:dyDescent="0.2">
      <c r="A1285">
        <f>ROW(Source!A629)</f>
        <v>629</v>
      </c>
      <c r="B1285">
        <v>16697019</v>
      </c>
      <c r="C1285">
        <v>16698887</v>
      </c>
      <c r="D1285">
        <v>15217463</v>
      </c>
      <c r="E1285">
        <v>1</v>
      </c>
      <c r="F1285">
        <v>1</v>
      </c>
      <c r="G1285">
        <v>1</v>
      </c>
      <c r="H1285">
        <v>3</v>
      </c>
      <c r="I1285" t="s">
        <v>1062</v>
      </c>
      <c r="J1285" t="s">
        <v>1063</v>
      </c>
      <c r="K1285" t="s">
        <v>1064</v>
      </c>
      <c r="L1285">
        <v>1358</v>
      </c>
      <c r="N1285">
        <v>1010</v>
      </c>
      <c r="O1285" t="s">
        <v>598</v>
      </c>
      <c r="P1285" t="s">
        <v>598</v>
      </c>
      <c r="Q1285">
        <v>10</v>
      </c>
      <c r="W1285">
        <v>0</v>
      </c>
      <c r="X1285">
        <v>1386890308</v>
      </c>
      <c r="Y1285">
        <v>0.1</v>
      </c>
      <c r="AA1285">
        <v>255.84</v>
      </c>
      <c r="AB1285">
        <v>0</v>
      </c>
      <c r="AC1285">
        <v>0</v>
      </c>
      <c r="AD1285">
        <v>0</v>
      </c>
      <c r="AE1285">
        <v>39</v>
      </c>
      <c r="AF1285">
        <v>0</v>
      </c>
      <c r="AG1285">
        <v>0</v>
      </c>
      <c r="AH1285">
        <v>0</v>
      </c>
      <c r="AI1285">
        <v>6.56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 t="s">
        <v>6</v>
      </c>
      <c r="AT1285">
        <v>0.1</v>
      </c>
      <c r="AU1285" t="s">
        <v>6</v>
      </c>
      <c r="AV1285">
        <v>0</v>
      </c>
      <c r="AW1285">
        <v>2</v>
      </c>
      <c r="AX1285">
        <v>16698916</v>
      </c>
      <c r="AY1285">
        <v>1</v>
      </c>
      <c r="AZ1285">
        <v>0</v>
      </c>
      <c r="BA1285">
        <v>1241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Y1285*Source!I629</f>
        <v>4</v>
      </c>
      <c r="CY1285">
        <f t="shared" si="221"/>
        <v>255.84</v>
      </c>
      <c r="CZ1285">
        <f t="shared" si="222"/>
        <v>39</v>
      </c>
      <c r="DA1285">
        <f t="shared" si="223"/>
        <v>6.56</v>
      </c>
      <c r="DB1285">
        <f t="shared" si="219"/>
        <v>3.9</v>
      </c>
      <c r="DC1285">
        <f t="shared" si="220"/>
        <v>0</v>
      </c>
    </row>
    <row r="1286" spans="1:107" x14ac:dyDescent="0.2">
      <c r="A1286">
        <f>ROW(Source!A629)</f>
        <v>629</v>
      </c>
      <c r="B1286">
        <v>16697019</v>
      </c>
      <c r="C1286">
        <v>16698887</v>
      </c>
      <c r="D1286">
        <v>15238963</v>
      </c>
      <c r="E1286">
        <v>1</v>
      </c>
      <c r="F1286">
        <v>1</v>
      </c>
      <c r="G1286">
        <v>1</v>
      </c>
      <c r="H1286">
        <v>3</v>
      </c>
      <c r="I1286" t="s">
        <v>923</v>
      </c>
      <c r="J1286" t="s">
        <v>925</v>
      </c>
      <c r="K1286" t="s">
        <v>924</v>
      </c>
      <c r="L1286">
        <v>1354</v>
      </c>
      <c r="N1286">
        <v>1010</v>
      </c>
      <c r="O1286" t="s">
        <v>440</v>
      </c>
      <c r="P1286" t="s">
        <v>440</v>
      </c>
      <c r="Q1286">
        <v>1</v>
      </c>
      <c r="W1286">
        <v>0</v>
      </c>
      <c r="X1286">
        <v>268914969</v>
      </c>
      <c r="Y1286">
        <v>0.375</v>
      </c>
      <c r="AA1286">
        <v>1517.33</v>
      </c>
      <c r="AB1286">
        <v>0</v>
      </c>
      <c r="AC1286">
        <v>0</v>
      </c>
      <c r="AD1286">
        <v>0</v>
      </c>
      <c r="AE1286">
        <v>231.3</v>
      </c>
      <c r="AF1286">
        <v>0</v>
      </c>
      <c r="AG1286">
        <v>0</v>
      </c>
      <c r="AH1286">
        <v>0</v>
      </c>
      <c r="AI1286">
        <v>6.56</v>
      </c>
      <c r="AJ1286">
        <v>1</v>
      </c>
      <c r="AK1286">
        <v>1</v>
      </c>
      <c r="AL1286">
        <v>1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 t="s">
        <v>6</v>
      </c>
      <c r="AT1286">
        <v>0.375</v>
      </c>
      <c r="AU1286" t="s">
        <v>6</v>
      </c>
      <c r="AV1286">
        <v>0</v>
      </c>
      <c r="AW1286">
        <v>1</v>
      </c>
      <c r="AX1286">
        <v>-1</v>
      </c>
      <c r="AY1286">
        <v>0</v>
      </c>
      <c r="AZ1286">
        <v>0</v>
      </c>
      <c r="BA1286" t="s">
        <v>6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Y1286*Source!I629</f>
        <v>15</v>
      </c>
      <c r="CY1286">
        <f t="shared" si="221"/>
        <v>1517.33</v>
      </c>
      <c r="CZ1286">
        <f t="shared" si="222"/>
        <v>231.3</v>
      </c>
      <c r="DA1286">
        <f t="shared" si="223"/>
        <v>6.56</v>
      </c>
      <c r="DB1286">
        <f t="shared" si="219"/>
        <v>86.74</v>
      </c>
      <c r="DC1286">
        <f t="shared" si="220"/>
        <v>0</v>
      </c>
    </row>
    <row r="1287" spans="1:107" x14ac:dyDescent="0.2">
      <c r="A1287">
        <f>ROW(Source!A629)</f>
        <v>629</v>
      </c>
      <c r="B1287">
        <v>16697019</v>
      </c>
      <c r="C1287">
        <v>16698887</v>
      </c>
      <c r="D1287">
        <v>15238964</v>
      </c>
      <c r="E1287">
        <v>1</v>
      </c>
      <c r="F1287">
        <v>1</v>
      </c>
      <c r="G1287">
        <v>1</v>
      </c>
      <c r="H1287">
        <v>3</v>
      </c>
      <c r="I1287" t="s">
        <v>927</v>
      </c>
      <c r="J1287" t="s">
        <v>929</v>
      </c>
      <c r="K1287" t="s">
        <v>928</v>
      </c>
      <c r="L1287">
        <v>1354</v>
      </c>
      <c r="N1287">
        <v>1010</v>
      </c>
      <c r="O1287" t="s">
        <v>440</v>
      </c>
      <c r="P1287" t="s">
        <v>440</v>
      </c>
      <c r="Q1287">
        <v>1</v>
      </c>
      <c r="W1287">
        <v>0</v>
      </c>
      <c r="X1287">
        <v>-1703517253</v>
      </c>
      <c r="Y1287">
        <v>0.625</v>
      </c>
      <c r="AA1287">
        <v>1982.17</v>
      </c>
      <c r="AB1287">
        <v>0</v>
      </c>
      <c r="AC1287">
        <v>0</v>
      </c>
      <c r="AD1287">
        <v>0</v>
      </c>
      <c r="AE1287">
        <v>302.16000000000003</v>
      </c>
      <c r="AF1287">
        <v>0</v>
      </c>
      <c r="AG1287">
        <v>0</v>
      </c>
      <c r="AH1287">
        <v>0</v>
      </c>
      <c r="AI1287">
        <v>6.56</v>
      </c>
      <c r="AJ1287">
        <v>1</v>
      </c>
      <c r="AK1287">
        <v>1</v>
      </c>
      <c r="AL1287">
        <v>1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 t="s">
        <v>6</v>
      </c>
      <c r="AT1287">
        <v>0.625</v>
      </c>
      <c r="AU1287" t="s">
        <v>6</v>
      </c>
      <c r="AV1287">
        <v>0</v>
      </c>
      <c r="AW1287">
        <v>1</v>
      </c>
      <c r="AX1287">
        <v>-1</v>
      </c>
      <c r="AY1287">
        <v>0</v>
      </c>
      <c r="AZ1287">
        <v>0</v>
      </c>
      <c r="BA1287" t="s">
        <v>6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Y1287*Source!I629</f>
        <v>25</v>
      </c>
      <c r="CY1287">
        <f t="shared" si="221"/>
        <v>1982.17</v>
      </c>
      <c r="CZ1287">
        <f t="shared" si="222"/>
        <v>302.16000000000003</v>
      </c>
      <c r="DA1287">
        <f t="shared" si="223"/>
        <v>6.56</v>
      </c>
      <c r="DB1287">
        <f t="shared" si="219"/>
        <v>188.85</v>
      </c>
      <c r="DC1287">
        <f t="shared" si="220"/>
        <v>0</v>
      </c>
    </row>
    <row r="1288" spans="1:107" x14ac:dyDescent="0.2">
      <c r="A1288">
        <f>ROW(Source!A629)</f>
        <v>629</v>
      </c>
      <c r="B1288">
        <v>16697019</v>
      </c>
      <c r="C1288">
        <v>16698887</v>
      </c>
      <c r="D1288">
        <v>15164559</v>
      </c>
      <c r="E1288">
        <v>17</v>
      </c>
      <c r="F1288">
        <v>1</v>
      </c>
      <c r="G1288">
        <v>1</v>
      </c>
      <c r="H1288">
        <v>3</v>
      </c>
      <c r="I1288" t="s">
        <v>1074</v>
      </c>
      <c r="J1288" t="s">
        <v>6</v>
      </c>
      <c r="K1288" t="s">
        <v>1075</v>
      </c>
      <c r="L1288">
        <v>1374</v>
      </c>
      <c r="N1288">
        <v>1013</v>
      </c>
      <c r="O1288" t="s">
        <v>1076</v>
      </c>
      <c r="P1288" t="s">
        <v>1076</v>
      </c>
      <c r="Q1288">
        <v>1</v>
      </c>
      <c r="W1288">
        <v>0</v>
      </c>
      <c r="X1288">
        <v>-1731369543</v>
      </c>
      <c r="Y1288">
        <v>0.31</v>
      </c>
      <c r="AA1288">
        <v>1</v>
      </c>
      <c r="AB1288">
        <v>0</v>
      </c>
      <c r="AC1288">
        <v>0</v>
      </c>
      <c r="AD1288">
        <v>0</v>
      </c>
      <c r="AE1288">
        <v>1</v>
      </c>
      <c r="AF1288">
        <v>0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1</v>
      </c>
      <c r="AN1288">
        <v>0</v>
      </c>
      <c r="AO1288">
        <v>1</v>
      </c>
      <c r="AP1288">
        <v>0</v>
      </c>
      <c r="AQ1288">
        <v>0</v>
      </c>
      <c r="AR1288">
        <v>0</v>
      </c>
      <c r="AS1288" t="s">
        <v>6</v>
      </c>
      <c r="AT1288">
        <v>0.31</v>
      </c>
      <c r="AU1288" t="s">
        <v>6</v>
      </c>
      <c r="AV1288">
        <v>0</v>
      </c>
      <c r="AW1288">
        <v>2</v>
      </c>
      <c r="AX1288">
        <v>16698917</v>
      </c>
      <c r="AY1288">
        <v>1</v>
      </c>
      <c r="AZ1288">
        <v>0</v>
      </c>
      <c r="BA1288">
        <v>1242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Y1288*Source!I629</f>
        <v>12.4</v>
      </c>
      <c r="CY1288">
        <f t="shared" si="221"/>
        <v>1</v>
      </c>
      <c r="CZ1288">
        <f t="shared" si="222"/>
        <v>1</v>
      </c>
      <c r="DA1288">
        <f t="shared" si="223"/>
        <v>1</v>
      </c>
      <c r="DB1288">
        <f t="shared" si="219"/>
        <v>0.31</v>
      </c>
      <c r="DC1288">
        <f t="shared" si="220"/>
        <v>0</v>
      </c>
    </row>
    <row r="1289" spans="1:107" x14ac:dyDescent="0.2">
      <c r="A1289">
        <f>ROW(Source!A634)</f>
        <v>634</v>
      </c>
      <c r="B1289">
        <v>16697018</v>
      </c>
      <c r="C1289">
        <v>16698921</v>
      </c>
      <c r="D1289">
        <v>15446300</v>
      </c>
      <c r="E1289">
        <v>1</v>
      </c>
      <c r="F1289">
        <v>1</v>
      </c>
      <c r="G1289">
        <v>1</v>
      </c>
      <c r="H1289">
        <v>1</v>
      </c>
      <c r="I1289" t="s">
        <v>1031</v>
      </c>
      <c r="J1289" t="s">
        <v>6</v>
      </c>
      <c r="K1289" t="s">
        <v>1032</v>
      </c>
      <c r="L1289">
        <v>1191</v>
      </c>
      <c r="N1289">
        <v>1013</v>
      </c>
      <c r="O1289" t="s">
        <v>1010</v>
      </c>
      <c r="P1289" t="s">
        <v>1010</v>
      </c>
      <c r="Q1289">
        <v>1</v>
      </c>
      <c r="W1289">
        <v>0</v>
      </c>
      <c r="X1289">
        <v>912892513</v>
      </c>
      <c r="Y1289">
        <v>1.1200000000000001</v>
      </c>
      <c r="AA1289">
        <v>0</v>
      </c>
      <c r="AB1289">
        <v>0</v>
      </c>
      <c r="AC1289">
        <v>0</v>
      </c>
      <c r="AD1289">
        <v>9.92</v>
      </c>
      <c r="AE1289">
        <v>0</v>
      </c>
      <c r="AF1289">
        <v>0</v>
      </c>
      <c r="AG1289">
        <v>0</v>
      </c>
      <c r="AH1289">
        <v>9.92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1</v>
      </c>
      <c r="AP1289">
        <v>0</v>
      </c>
      <c r="AQ1289">
        <v>0</v>
      </c>
      <c r="AR1289">
        <v>0</v>
      </c>
      <c r="AS1289" t="s">
        <v>6</v>
      </c>
      <c r="AT1289">
        <v>1.1200000000000001</v>
      </c>
      <c r="AU1289" t="s">
        <v>6</v>
      </c>
      <c r="AV1289">
        <v>1</v>
      </c>
      <c r="AW1289">
        <v>2</v>
      </c>
      <c r="AX1289">
        <v>16698926</v>
      </c>
      <c r="AY1289">
        <v>1</v>
      </c>
      <c r="AZ1289">
        <v>0</v>
      </c>
      <c r="BA1289">
        <v>1243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Y1289*Source!I634</f>
        <v>11.200000000000001</v>
      </c>
      <c r="CY1289">
        <f>AD1289</f>
        <v>9.92</v>
      </c>
      <c r="CZ1289">
        <f>AH1289</f>
        <v>9.92</v>
      </c>
      <c r="DA1289">
        <f>AL1289</f>
        <v>1</v>
      </c>
      <c r="DB1289">
        <f t="shared" si="219"/>
        <v>11.11</v>
      </c>
      <c r="DC1289">
        <f t="shared" si="220"/>
        <v>0</v>
      </c>
    </row>
    <row r="1290" spans="1:107" x14ac:dyDescent="0.2">
      <c r="A1290">
        <f>ROW(Source!A634)</f>
        <v>634</v>
      </c>
      <c r="B1290">
        <v>16697018</v>
      </c>
      <c r="C1290">
        <v>16698921</v>
      </c>
      <c r="D1290">
        <v>15169942</v>
      </c>
      <c r="E1290">
        <v>1</v>
      </c>
      <c r="F1290">
        <v>1</v>
      </c>
      <c r="G1290">
        <v>1</v>
      </c>
      <c r="H1290">
        <v>3</v>
      </c>
      <c r="I1290" t="s">
        <v>1314</v>
      </c>
      <c r="J1290" t="s">
        <v>1315</v>
      </c>
      <c r="K1290" t="s">
        <v>1316</v>
      </c>
      <c r="L1290">
        <v>1346</v>
      </c>
      <c r="N1290">
        <v>1009</v>
      </c>
      <c r="O1290" t="s">
        <v>279</v>
      </c>
      <c r="P1290" t="s">
        <v>279</v>
      </c>
      <c r="Q1290">
        <v>1</v>
      </c>
      <c r="W1290">
        <v>0</v>
      </c>
      <c r="X1290">
        <v>103900845</v>
      </c>
      <c r="Y1290">
        <v>0.02</v>
      </c>
      <c r="AA1290">
        <v>9.0399999999999991</v>
      </c>
      <c r="AB1290">
        <v>0</v>
      </c>
      <c r="AC1290">
        <v>0</v>
      </c>
      <c r="AD1290">
        <v>0</v>
      </c>
      <c r="AE1290">
        <v>9.0399999999999991</v>
      </c>
      <c r="AF1290">
        <v>0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0</v>
      </c>
      <c r="AQ1290">
        <v>0</v>
      </c>
      <c r="AR1290">
        <v>0</v>
      </c>
      <c r="AS1290" t="s">
        <v>6</v>
      </c>
      <c r="AT1290">
        <v>0.02</v>
      </c>
      <c r="AU1290" t="s">
        <v>6</v>
      </c>
      <c r="AV1290">
        <v>0</v>
      </c>
      <c r="AW1290">
        <v>2</v>
      </c>
      <c r="AX1290">
        <v>16698927</v>
      </c>
      <c r="AY1290">
        <v>1</v>
      </c>
      <c r="AZ1290">
        <v>0</v>
      </c>
      <c r="BA1290">
        <v>1244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Y1290*Source!I634</f>
        <v>0.2</v>
      </c>
      <c r="CY1290">
        <f>AA1290</f>
        <v>9.0399999999999991</v>
      </c>
      <c r="CZ1290">
        <f>AE1290</f>
        <v>9.0399999999999991</v>
      </c>
      <c r="DA1290">
        <f>AI1290</f>
        <v>1</v>
      </c>
      <c r="DB1290">
        <f t="shared" si="219"/>
        <v>0.18</v>
      </c>
      <c r="DC1290">
        <f t="shared" si="220"/>
        <v>0</v>
      </c>
    </row>
    <row r="1291" spans="1:107" x14ac:dyDescent="0.2">
      <c r="A1291">
        <f>ROW(Source!A634)</f>
        <v>634</v>
      </c>
      <c r="B1291">
        <v>16697018</v>
      </c>
      <c r="C1291">
        <v>16698921</v>
      </c>
      <c r="D1291">
        <v>15238965</v>
      </c>
      <c r="E1291">
        <v>1</v>
      </c>
      <c r="F1291">
        <v>1</v>
      </c>
      <c r="G1291">
        <v>1</v>
      </c>
      <c r="H1291">
        <v>3</v>
      </c>
      <c r="I1291" t="s">
        <v>935</v>
      </c>
      <c r="J1291" t="s">
        <v>937</v>
      </c>
      <c r="K1291" t="s">
        <v>936</v>
      </c>
      <c r="L1291">
        <v>1354</v>
      </c>
      <c r="N1291">
        <v>1010</v>
      </c>
      <c r="O1291" t="s">
        <v>440</v>
      </c>
      <c r="P1291" t="s">
        <v>440</v>
      </c>
      <c r="Q1291">
        <v>1</v>
      </c>
      <c r="W1291">
        <v>0</v>
      </c>
      <c r="X1291">
        <v>180669716</v>
      </c>
      <c r="Y1291">
        <v>1</v>
      </c>
      <c r="AA1291">
        <v>347.49</v>
      </c>
      <c r="AB1291">
        <v>0</v>
      </c>
      <c r="AC1291">
        <v>0</v>
      </c>
      <c r="AD1291">
        <v>0</v>
      </c>
      <c r="AE1291">
        <v>347.49</v>
      </c>
      <c r="AF1291">
        <v>0</v>
      </c>
      <c r="AG1291">
        <v>0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 t="s">
        <v>6</v>
      </c>
      <c r="AT1291">
        <v>1</v>
      </c>
      <c r="AU1291" t="s">
        <v>6</v>
      </c>
      <c r="AV1291">
        <v>0</v>
      </c>
      <c r="AW1291">
        <v>1</v>
      </c>
      <c r="AX1291">
        <v>-1</v>
      </c>
      <c r="AY1291">
        <v>0</v>
      </c>
      <c r="AZ1291">
        <v>0</v>
      </c>
      <c r="BA1291" t="s">
        <v>6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Y1291*Source!I634</f>
        <v>10</v>
      </c>
      <c r="CY1291">
        <f>AA1291</f>
        <v>347.49</v>
      </c>
      <c r="CZ1291">
        <f>AE1291</f>
        <v>347.49</v>
      </c>
      <c r="DA1291">
        <f>AI1291</f>
        <v>1</v>
      </c>
      <c r="DB1291">
        <f t="shared" si="219"/>
        <v>347.49</v>
      </c>
      <c r="DC1291">
        <f t="shared" si="220"/>
        <v>0</v>
      </c>
    </row>
    <row r="1292" spans="1:107" x14ac:dyDescent="0.2">
      <c r="A1292">
        <f>ROW(Source!A634)</f>
        <v>634</v>
      </c>
      <c r="B1292">
        <v>16697018</v>
      </c>
      <c r="C1292">
        <v>16698921</v>
      </c>
      <c r="D1292">
        <v>15164559</v>
      </c>
      <c r="E1292">
        <v>17</v>
      </c>
      <c r="F1292">
        <v>1</v>
      </c>
      <c r="G1292">
        <v>1</v>
      </c>
      <c r="H1292">
        <v>3</v>
      </c>
      <c r="I1292" t="s">
        <v>1074</v>
      </c>
      <c r="J1292" t="s">
        <v>6</v>
      </c>
      <c r="K1292" t="s">
        <v>1075</v>
      </c>
      <c r="L1292">
        <v>1374</v>
      </c>
      <c r="N1292">
        <v>1013</v>
      </c>
      <c r="O1292" t="s">
        <v>1076</v>
      </c>
      <c r="P1292" t="s">
        <v>1076</v>
      </c>
      <c r="Q1292">
        <v>1</v>
      </c>
      <c r="W1292">
        <v>0</v>
      </c>
      <c r="X1292">
        <v>-1731369543</v>
      </c>
      <c r="Y1292">
        <v>0.22</v>
      </c>
      <c r="AA1292">
        <v>1</v>
      </c>
      <c r="AB1292">
        <v>0</v>
      </c>
      <c r="AC1292">
        <v>0</v>
      </c>
      <c r="AD1292">
        <v>0</v>
      </c>
      <c r="AE1292">
        <v>1</v>
      </c>
      <c r="AF1292">
        <v>0</v>
      </c>
      <c r="AG1292">
        <v>0</v>
      </c>
      <c r="AH1292">
        <v>0</v>
      </c>
      <c r="AI1292">
        <v>1</v>
      </c>
      <c r="AJ1292">
        <v>1</v>
      </c>
      <c r="AK1292">
        <v>1</v>
      </c>
      <c r="AL1292">
        <v>1</v>
      </c>
      <c r="AN1292">
        <v>0</v>
      </c>
      <c r="AO1292">
        <v>1</v>
      </c>
      <c r="AP1292">
        <v>0</v>
      </c>
      <c r="AQ1292">
        <v>0</v>
      </c>
      <c r="AR1292">
        <v>0</v>
      </c>
      <c r="AS1292" t="s">
        <v>6</v>
      </c>
      <c r="AT1292">
        <v>0.22</v>
      </c>
      <c r="AU1292" t="s">
        <v>6</v>
      </c>
      <c r="AV1292">
        <v>0</v>
      </c>
      <c r="AW1292">
        <v>2</v>
      </c>
      <c r="AX1292">
        <v>16698928</v>
      </c>
      <c r="AY1292">
        <v>1</v>
      </c>
      <c r="AZ1292">
        <v>0</v>
      </c>
      <c r="BA1292">
        <v>1245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Y1292*Source!I634</f>
        <v>2.2000000000000002</v>
      </c>
      <c r="CY1292">
        <f>AA1292</f>
        <v>1</v>
      </c>
      <c r="CZ1292">
        <f>AE1292</f>
        <v>1</v>
      </c>
      <c r="DA1292">
        <f>AI1292</f>
        <v>1</v>
      </c>
      <c r="DB1292">
        <f t="shared" si="219"/>
        <v>0.22</v>
      </c>
      <c r="DC1292">
        <f t="shared" si="220"/>
        <v>0</v>
      </c>
    </row>
    <row r="1293" spans="1:107" x14ac:dyDescent="0.2">
      <c r="A1293">
        <f>ROW(Source!A635)</f>
        <v>635</v>
      </c>
      <c r="B1293">
        <v>16697019</v>
      </c>
      <c r="C1293">
        <v>16698921</v>
      </c>
      <c r="D1293">
        <v>15446300</v>
      </c>
      <c r="E1293">
        <v>1</v>
      </c>
      <c r="F1293">
        <v>1</v>
      </c>
      <c r="G1293">
        <v>1</v>
      </c>
      <c r="H1293">
        <v>1</v>
      </c>
      <c r="I1293" t="s">
        <v>1031</v>
      </c>
      <c r="J1293" t="s">
        <v>6</v>
      </c>
      <c r="K1293" t="s">
        <v>1032</v>
      </c>
      <c r="L1293">
        <v>1191</v>
      </c>
      <c r="N1293">
        <v>1013</v>
      </c>
      <c r="O1293" t="s">
        <v>1010</v>
      </c>
      <c r="P1293" t="s">
        <v>1010</v>
      </c>
      <c r="Q1293">
        <v>1</v>
      </c>
      <c r="W1293">
        <v>0</v>
      </c>
      <c r="X1293">
        <v>912892513</v>
      </c>
      <c r="Y1293">
        <v>1.1200000000000001</v>
      </c>
      <c r="AA1293">
        <v>0</v>
      </c>
      <c r="AB1293">
        <v>0</v>
      </c>
      <c r="AC1293">
        <v>0</v>
      </c>
      <c r="AD1293">
        <v>65.08</v>
      </c>
      <c r="AE1293">
        <v>0</v>
      </c>
      <c r="AF1293">
        <v>0</v>
      </c>
      <c r="AG1293">
        <v>0</v>
      </c>
      <c r="AH1293">
        <v>9.92</v>
      </c>
      <c r="AI1293">
        <v>1</v>
      </c>
      <c r="AJ1293">
        <v>1</v>
      </c>
      <c r="AK1293">
        <v>1</v>
      </c>
      <c r="AL1293">
        <v>6.56</v>
      </c>
      <c r="AN1293">
        <v>0</v>
      </c>
      <c r="AO1293">
        <v>1</v>
      </c>
      <c r="AP1293">
        <v>0</v>
      </c>
      <c r="AQ1293">
        <v>0</v>
      </c>
      <c r="AR1293">
        <v>0</v>
      </c>
      <c r="AS1293" t="s">
        <v>6</v>
      </c>
      <c r="AT1293">
        <v>1.1200000000000001</v>
      </c>
      <c r="AU1293" t="s">
        <v>6</v>
      </c>
      <c r="AV1293">
        <v>1</v>
      </c>
      <c r="AW1293">
        <v>2</v>
      </c>
      <c r="AX1293">
        <v>16698926</v>
      </c>
      <c r="AY1293">
        <v>1</v>
      </c>
      <c r="AZ1293">
        <v>0</v>
      </c>
      <c r="BA1293">
        <v>1246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Y1293*Source!I635</f>
        <v>11.200000000000001</v>
      </c>
      <c r="CY1293">
        <f>AD1293</f>
        <v>65.08</v>
      </c>
      <c r="CZ1293">
        <f>AH1293</f>
        <v>9.92</v>
      </c>
      <c r="DA1293">
        <f>AL1293</f>
        <v>6.56</v>
      </c>
      <c r="DB1293">
        <f t="shared" si="219"/>
        <v>11.11</v>
      </c>
      <c r="DC1293">
        <f t="shared" si="220"/>
        <v>0</v>
      </c>
    </row>
    <row r="1294" spans="1:107" x14ac:dyDescent="0.2">
      <c r="A1294">
        <f>ROW(Source!A635)</f>
        <v>635</v>
      </c>
      <c r="B1294">
        <v>16697019</v>
      </c>
      <c r="C1294">
        <v>16698921</v>
      </c>
      <c r="D1294">
        <v>15169942</v>
      </c>
      <c r="E1294">
        <v>1</v>
      </c>
      <c r="F1294">
        <v>1</v>
      </c>
      <c r="G1294">
        <v>1</v>
      </c>
      <c r="H1294">
        <v>3</v>
      </c>
      <c r="I1294" t="s">
        <v>1314</v>
      </c>
      <c r="J1294" t="s">
        <v>1315</v>
      </c>
      <c r="K1294" t="s">
        <v>1316</v>
      </c>
      <c r="L1294">
        <v>1346</v>
      </c>
      <c r="N1294">
        <v>1009</v>
      </c>
      <c r="O1294" t="s">
        <v>279</v>
      </c>
      <c r="P1294" t="s">
        <v>279</v>
      </c>
      <c r="Q1294">
        <v>1</v>
      </c>
      <c r="W1294">
        <v>0</v>
      </c>
      <c r="X1294">
        <v>103900845</v>
      </c>
      <c r="Y1294">
        <v>0.02</v>
      </c>
      <c r="AA1294">
        <v>59.3</v>
      </c>
      <c r="AB1294">
        <v>0</v>
      </c>
      <c r="AC1294">
        <v>0</v>
      </c>
      <c r="AD1294">
        <v>0</v>
      </c>
      <c r="AE1294">
        <v>9.0399999999999991</v>
      </c>
      <c r="AF1294">
        <v>0</v>
      </c>
      <c r="AG1294">
        <v>0</v>
      </c>
      <c r="AH1294">
        <v>0</v>
      </c>
      <c r="AI1294">
        <v>6.56</v>
      </c>
      <c r="AJ1294">
        <v>1</v>
      </c>
      <c r="AK1294">
        <v>1</v>
      </c>
      <c r="AL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 t="s">
        <v>6</v>
      </c>
      <c r="AT1294">
        <v>0.02</v>
      </c>
      <c r="AU1294" t="s">
        <v>6</v>
      </c>
      <c r="AV1294">
        <v>0</v>
      </c>
      <c r="AW1294">
        <v>2</v>
      </c>
      <c r="AX1294">
        <v>16698927</v>
      </c>
      <c r="AY1294">
        <v>1</v>
      </c>
      <c r="AZ1294">
        <v>0</v>
      </c>
      <c r="BA1294">
        <v>1247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Y1294*Source!I635</f>
        <v>0.2</v>
      </c>
      <c r="CY1294">
        <f>AA1294</f>
        <v>59.3</v>
      </c>
      <c r="CZ1294">
        <f>AE1294</f>
        <v>9.0399999999999991</v>
      </c>
      <c r="DA1294">
        <f>AI1294</f>
        <v>6.56</v>
      </c>
      <c r="DB1294">
        <f t="shared" si="219"/>
        <v>0.18</v>
      </c>
      <c r="DC1294">
        <f t="shared" si="220"/>
        <v>0</v>
      </c>
    </row>
    <row r="1295" spans="1:107" x14ac:dyDescent="0.2">
      <c r="A1295">
        <f>ROW(Source!A635)</f>
        <v>635</v>
      </c>
      <c r="B1295">
        <v>16697019</v>
      </c>
      <c r="C1295">
        <v>16698921</v>
      </c>
      <c r="D1295">
        <v>15238965</v>
      </c>
      <c r="E1295">
        <v>1</v>
      </c>
      <c r="F1295">
        <v>1</v>
      </c>
      <c r="G1295">
        <v>1</v>
      </c>
      <c r="H1295">
        <v>3</v>
      </c>
      <c r="I1295" t="s">
        <v>935</v>
      </c>
      <c r="J1295" t="s">
        <v>937</v>
      </c>
      <c r="K1295" t="s">
        <v>936</v>
      </c>
      <c r="L1295">
        <v>1354</v>
      </c>
      <c r="N1295">
        <v>1010</v>
      </c>
      <c r="O1295" t="s">
        <v>440</v>
      </c>
      <c r="P1295" t="s">
        <v>440</v>
      </c>
      <c r="Q1295">
        <v>1</v>
      </c>
      <c r="W1295">
        <v>0</v>
      </c>
      <c r="X1295">
        <v>180669716</v>
      </c>
      <c r="Y1295">
        <v>1</v>
      </c>
      <c r="AA1295">
        <v>2279.5300000000002</v>
      </c>
      <c r="AB1295">
        <v>0</v>
      </c>
      <c r="AC1295">
        <v>0</v>
      </c>
      <c r="AD1295">
        <v>0</v>
      </c>
      <c r="AE1295">
        <v>347.49</v>
      </c>
      <c r="AF1295">
        <v>0</v>
      </c>
      <c r="AG1295">
        <v>0</v>
      </c>
      <c r="AH1295">
        <v>0</v>
      </c>
      <c r="AI1295">
        <v>6.56</v>
      </c>
      <c r="AJ1295">
        <v>1</v>
      </c>
      <c r="AK1295">
        <v>1</v>
      </c>
      <c r="AL1295">
        <v>1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 t="s">
        <v>6</v>
      </c>
      <c r="AT1295">
        <v>1</v>
      </c>
      <c r="AU1295" t="s">
        <v>6</v>
      </c>
      <c r="AV1295">
        <v>0</v>
      </c>
      <c r="AW1295">
        <v>1</v>
      </c>
      <c r="AX1295">
        <v>-1</v>
      </c>
      <c r="AY1295">
        <v>0</v>
      </c>
      <c r="AZ1295">
        <v>0</v>
      </c>
      <c r="BA1295" t="s">
        <v>6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Y1295*Source!I635</f>
        <v>10</v>
      </c>
      <c r="CY1295">
        <f>AA1295</f>
        <v>2279.5300000000002</v>
      </c>
      <c r="CZ1295">
        <f>AE1295</f>
        <v>347.49</v>
      </c>
      <c r="DA1295">
        <f>AI1295</f>
        <v>6.56</v>
      </c>
      <c r="DB1295">
        <f t="shared" si="219"/>
        <v>347.49</v>
      </c>
      <c r="DC1295">
        <f t="shared" si="220"/>
        <v>0</v>
      </c>
    </row>
    <row r="1296" spans="1:107" x14ac:dyDescent="0.2">
      <c r="A1296">
        <f>ROW(Source!A635)</f>
        <v>635</v>
      </c>
      <c r="B1296">
        <v>16697019</v>
      </c>
      <c r="C1296">
        <v>16698921</v>
      </c>
      <c r="D1296">
        <v>15164559</v>
      </c>
      <c r="E1296">
        <v>17</v>
      </c>
      <c r="F1296">
        <v>1</v>
      </c>
      <c r="G1296">
        <v>1</v>
      </c>
      <c r="H1296">
        <v>3</v>
      </c>
      <c r="I1296" t="s">
        <v>1074</v>
      </c>
      <c r="J1296" t="s">
        <v>6</v>
      </c>
      <c r="K1296" t="s">
        <v>1075</v>
      </c>
      <c r="L1296">
        <v>1374</v>
      </c>
      <c r="N1296">
        <v>1013</v>
      </c>
      <c r="O1296" t="s">
        <v>1076</v>
      </c>
      <c r="P1296" t="s">
        <v>1076</v>
      </c>
      <c r="Q1296">
        <v>1</v>
      </c>
      <c r="W1296">
        <v>0</v>
      </c>
      <c r="X1296">
        <v>-1731369543</v>
      </c>
      <c r="Y1296">
        <v>0.22</v>
      </c>
      <c r="AA1296">
        <v>1</v>
      </c>
      <c r="AB1296">
        <v>0</v>
      </c>
      <c r="AC1296">
        <v>0</v>
      </c>
      <c r="AD1296">
        <v>0</v>
      </c>
      <c r="AE1296">
        <v>1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6</v>
      </c>
      <c r="AT1296">
        <v>0.22</v>
      </c>
      <c r="AU1296" t="s">
        <v>6</v>
      </c>
      <c r="AV1296">
        <v>0</v>
      </c>
      <c r="AW1296">
        <v>2</v>
      </c>
      <c r="AX1296">
        <v>16698928</v>
      </c>
      <c r="AY1296">
        <v>1</v>
      </c>
      <c r="AZ1296">
        <v>0</v>
      </c>
      <c r="BA1296">
        <v>1248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Y1296*Source!I635</f>
        <v>2.2000000000000002</v>
      </c>
      <c r="CY1296">
        <f>AA1296</f>
        <v>1</v>
      </c>
      <c r="CZ1296">
        <f>AE1296</f>
        <v>1</v>
      </c>
      <c r="DA1296">
        <f>AI1296</f>
        <v>1</v>
      </c>
      <c r="DB1296">
        <f t="shared" si="219"/>
        <v>0.22</v>
      </c>
      <c r="DC1296">
        <f t="shared" si="220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4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16697422</v>
      </c>
      <c r="C1">
        <v>16697417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1008</v>
      </c>
      <c r="J1" t="s">
        <v>6</v>
      </c>
      <c r="K1" t="s">
        <v>1009</v>
      </c>
      <c r="L1">
        <v>1191</v>
      </c>
      <c r="N1">
        <v>1013</v>
      </c>
      <c r="O1" t="s">
        <v>1010</v>
      </c>
      <c r="P1" t="s">
        <v>1010</v>
      </c>
      <c r="Q1">
        <v>1</v>
      </c>
      <c r="X1">
        <v>141.19999999999999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6</v>
      </c>
      <c r="AG1">
        <v>141.19999999999999</v>
      </c>
      <c r="AH1">
        <v>2</v>
      </c>
      <c r="AI1">
        <v>16697418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16697423</v>
      </c>
      <c r="C2">
        <v>16697417</v>
      </c>
      <c r="D2">
        <v>15249402</v>
      </c>
      <c r="E2">
        <v>1</v>
      </c>
      <c r="F2">
        <v>1</v>
      </c>
      <c r="G2">
        <v>1</v>
      </c>
      <c r="H2">
        <v>2</v>
      </c>
      <c r="I2" t="s">
        <v>1011</v>
      </c>
      <c r="J2" t="s">
        <v>1012</v>
      </c>
      <c r="K2" t="s">
        <v>1013</v>
      </c>
      <c r="L2">
        <v>1368</v>
      </c>
      <c r="N2">
        <v>1011</v>
      </c>
      <c r="O2" t="s">
        <v>1014</v>
      </c>
      <c r="P2" t="s">
        <v>1014</v>
      </c>
      <c r="Q2">
        <v>1</v>
      </c>
      <c r="X2">
        <v>6.72</v>
      </c>
      <c r="Y2">
        <v>0</v>
      </c>
      <c r="Z2">
        <v>32.5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6</v>
      </c>
      <c r="AG2">
        <v>6.72</v>
      </c>
      <c r="AH2">
        <v>2</v>
      </c>
      <c r="AI2">
        <v>16697419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16697424</v>
      </c>
      <c r="C3">
        <v>16697417</v>
      </c>
      <c r="D3">
        <v>15249998</v>
      </c>
      <c r="E3">
        <v>1</v>
      </c>
      <c r="F3">
        <v>1</v>
      </c>
      <c r="G3">
        <v>1</v>
      </c>
      <c r="H3">
        <v>2</v>
      </c>
      <c r="I3" t="s">
        <v>1015</v>
      </c>
      <c r="J3" t="s">
        <v>1016</v>
      </c>
      <c r="K3" t="s">
        <v>1017</v>
      </c>
      <c r="L3">
        <v>1368</v>
      </c>
      <c r="N3">
        <v>1011</v>
      </c>
      <c r="O3" t="s">
        <v>1014</v>
      </c>
      <c r="P3" t="s">
        <v>1014</v>
      </c>
      <c r="Q3">
        <v>1</v>
      </c>
      <c r="X3">
        <v>13.44</v>
      </c>
      <c r="Y3">
        <v>0</v>
      </c>
      <c r="Z3">
        <v>1.53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13.44</v>
      </c>
      <c r="AH3">
        <v>2</v>
      </c>
      <c r="AI3">
        <v>16697420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16697425</v>
      </c>
      <c r="C4">
        <v>16697417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24</v>
      </c>
      <c r="J4" t="s">
        <v>6</v>
      </c>
      <c r="K4" t="s">
        <v>25</v>
      </c>
      <c r="L4">
        <v>1348</v>
      </c>
      <c r="N4">
        <v>1009</v>
      </c>
      <c r="O4" t="s">
        <v>26</v>
      </c>
      <c r="P4" t="s">
        <v>26</v>
      </c>
      <c r="Q4">
        <v>1000</v>
      </c>
      <c r="X4">
        <v>19.399999999999999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19.399999999999999</v>
      </c>
      <c r="AH4">
        <v>2</v>
      </c>
      <c r="AI4">
        <v>16697421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16697422</v>
      </c>
      <c r="C5">
        <v>16697417</v>
      </c>
      <c r="D5">
        <v>15430767</v>
      </c>
      <c r="E5">
        <v>1</v>
      </c>
      <c r="F5">
        <v>1</v>
      </c>
      <c r="G5">
        <v>1</v>
      </c>
      <c r="H5">
        <v>1</v>
      </c>
      <c r="I5" t="s">
        <v>1008</v>
      </c>
      <c r="J5" t="s">
        <v>6</v>
      </c>
      <c r="K5" t="s">
        <v>1009</v>
      </c>
      <c r="L5">
        <v>1191</v>
      </c>
      <c r="N5">
        <v>1013</v>
      </c>
      <c r="O5" t="s">
        <v>1010</v>
      </c>
      <c r="P5" t="s">
        <v>1010</v>
      </c>
      <c r="Q5">
        <v>1</v>
      </c>
      <c r="X5">
        <v>141.19999999999999</v>
      </c>
      <c r="Y5">
        <v>0</v>
      </c>
      <c r="Z5">
        <v>0</v>
      </c>
      <c r="AA5">
        <v>0</v>
      </c>
      <c r="AB5">
        <v>8.5299999999999994</v>
      </c>
      <c r="AC5">
        <v>0</v>
      </c>
      <c r="AD5">
        <v>1</v>
      </c>
      <c r="AE5">
        <v>1</v>
      </c>
      <c r="AF5" t="s">
        <v>6</v>
      </c>
      <c r="AG5">
        <v>141.19999999999999</v>
      </c>
      <c r="AH5">
        <v>2</v>
      </c>
      <c r="AI5">
        <v>16697418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16697423</v>
      </c>
      <c r="C6">
        <v>16697417</v>
      </c>
      <c r="D6">
        <v>15249402</v>
      </c>
      <c r="E6">
        <v>1</v>
      </c>
      <c r="F6">
        <v>1</v>
      </c>
      <c r="G6">
        <v>1</v>
      </c>
      <c r="H6">
        <v>2</v>
      </c>
      <c r="I6" t="s">
        <v>1011</v>
      </c>
      <c r="J6" t="s">
        <v>1012</v>
      </c>
      <c r="K6" t="s">
        <v>1013</v>
      </c>
      <c r="L6">
        <v>1368</v>
      </c>
      <c r="N6">
        <v>1011</v>
      </c>
      <c r="O6" t="s">
        <v>1014</v>
      </c>
      <c r="P6" t="s">
        <v>1014</v>
      </c>
      <c r="Q6">
        <v>1</v>
      </c>
      <c r="X6">
        <v>6.72</v>
      </c>
      <c r="Y6">
        <v>0</v>
      </c>
      <c r="Z6">
        <v>32.5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6.72</v>
      </c>
      <c r="AH6">
        <v>2</v>
      </c>
      <c r="AI6">
        <v>16697419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16697424</v>
      </c>
      <c r="C7">
        <v>16697417</v>
      </c>
      <c r="D7">
        <v>15249998</v>
      </c>
      <c r="E7">
        <v>1</v>
      </c>
      <c r="F7">
        <v>1</v>
      </c>
      <c r="G7">
        <v>1</v>
      </c>
      <c r="H7">
        <v>2</v>
      </c>
      <c r="I7" t="s">
        <v>1015</v>
      </c>
      <c r="J7" t="s">
        <v>1016</v>
      </c>
      <c r="K7" t="s">
        <v>1017</v>
      </c>
      <c r="L7">
        <v>1368</v>
      </c>
      <c r="N7">
        <v>1011</v>
      </c>
      <c r="O7" t="s">
        <v>1014</v>
      </c>
      <c r="P7" t="s">
        <v>1014</v>
      </c>
      <c r="Q7">
        <v>1</v>
      </c>
      <c r="X7">
        <v>13.44</v>
      </c>
      <c r="Y7">
        <v>0</v>
      </c>
      <c r="Z7">
        <v>1.53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13.44</v>
      </c>
      <c r="AH7">
        <v>2</v>
      </c>
      <c r="AI7">
        <v>16697420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16697425</v>
      </c>
      <c r="C8">
        <v>16697417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24</v>
      </c>
      <c r="J8" t="s">
        <v>6</v>
      </c>
      <c r="K8" t="s">
        <v>25</v>
      </c>
      <c r="L8">
        <v>1348</v>
      </c>
      <c r="N8">
        <v>1009</v>
      </c>
      <c r="O8" t="s">
        <v>26</v>
      </c>
      <c r="P8" t="s">
        <v>26</v>
      </c>
      <c r="Q8">
        <v>1000</v>
      </c>
      <c r="X8">
        <v>19.399999999999999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19.399999999999999</v>
      </c>
      <c r="AH8">
        <v>2</v>
      </c>
      <c r="AI8">
        <v>16697421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ROW(Source!A32)</f>
        <v>32</v>
      </c>
      <c r="B9">
        <v>16697433</v>
      </c>
      <c r="C9">
        <v>16697427</v>
      </c>
      <c r="D9">
        <v>15431465</v>
      </c>
      <c r="E9">
        <v>1</v>
      </c>
      <c r="F9">
        <v>1</v>
      </c>
      <c r="G9">
        <v>1</v>
      </c>
      <c r="H9">
        <v>1</v>
      </c>
      <c r="I9" t="s">
        <v>1018</v>
      </c>
      <c r="J9" t="s">
        <v>6</v>
      </c>
      <c r="K9" t="s">
        <v>1019</v>
      </c>
      <c r="L9">
        <v>1191</v>
      </c>
      <c r="N9">
        <v>1013</v>
      </c>
      <c r="O9" t="s">
        <v>1010</v>
      </c>
      <c r="P9" t="s">
        <v>1010</v>
      </c>
      <c r="Q9">
        <v>1</v>
      </c>
      <c r="X9">
        <v>74.3</v>
      </c>
      <c r="Y9">
        <v>0</v>
      </c>
      <c r="Z9">
        <v>0</v>
      </c>
      <c r="AA9">
        <v>0</v>
      </c>
      <c r="AB9">
        <v>7.87</v>
      </c>
      <c r="AC9">
        <v>0</v>
      </c>
      <c r="AD9">
        <v>1</v>
      </c>
      <c r="AE9">
        <v>1</v>
      </c>
      <c r="AF9" t="s">
        <v>6</v>
      </c>
      <c r="AG9">
        <v>74.3</v>
      </c>
      <c r="AH9">
        <v>2</v>
      </c>
      <c r="AI9">
        <v>16697428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ROW(Source!A32)</f>
        <v>32</v>
      </c>
      <c r="B10">
        <v>16697434</v>
      </c>
      <c r="C10">
        <v>16697427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1020</v>
      </c>
      <c r="J10" t="s">
        <v>6</v>
      </c>
      <c r="K10" t="s">
        <v>1021</v>
      </c>
      <c r="L10">
        <v>1191</v>
      </c>
      <c r="N10">
        <v>1013</v>
      </c>
      <c r="O10" t="s">
        <v>1010</v>
      </c>
      <c r="P10" t="s">
        <v>1010</v>
      </c>
      <c r="Q10">
        <v>1</v>
      </c>
      <c r="X10">
        <v>0.35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6</v>
      </c>
      <c r="AG10">
        <v>0.35</v>
      </c>
      <c r="AH10">
        <v>2</v>
      </c>
      <c r="AI10">
        <v>16697429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16697435</v>
      </c>
      <c r="C11">
        <v>16697427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1022</v>
      </c>
      <c r="J11" t="s">
        <v>1023</v>
      </c>
      <c r="K11" t="s">
        <v>1024</v>
      </c>
      <c r="L11">
        <v>1368</v>
      </c>
      <c r="N11">
        <v>1011</v>
      </c>
      <c r="O11" t="s">
        <v>1014</v>
      </c>
      <c r="P11" t="s">
        <v>1014</v>
      </c>
      <c r="Q11">
        <v>1</v>
      </c>
      <c r="X11">
        <v>0.35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0.35</v>
      </c>
      <c r="AH11">
        <v>2</v>
      </c>
      <c r="AI11">
        <v>16697430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ROW(Source!A32)</f>
        <v>32</v>
      </c>
      <c r="B12">
        <v>16697436</v>
      </c>
      <c r="C12">
        <v>16697427</v>
      </c>
      <c r="D12">
        <v>15249402</v>
      </c>
      <c r="E12">
        <v>1</v>
      </c>
      <c r="F12">
        <v>1</v>
      </c>
      <c r="G12">
        <v>1</v>
      </c>
      <c r="H12">
        <v>2</v>
      </c>
      <c r="I12" t="s">
        <v>1011</v>
      </c>
      <c r="J12" t="s">
        <v>1012</v>
      </c>
      <c r="K12" t="s">
        <v>1013</v>
      </c>
      <c r="L12">
        <v>1368</v>
      </c>
      <c r="N12">
        <v>1011</v>
      </c>
      <c r="O12" t="s">
        <v>1014</v>
      </c>
      <c r="P12" t="s">
        <v>1014</v>
      </c>
      <c r="Q12">
        <v>1</v>
      </c>
      <c r="X12">
        <v>1.64</v>
      </c>
      <c r="Y12">
        <v>0</v>
      </c>
      <c r="Z12">
        <v>32.5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1.64</v>
      </c>
      <c r="AH12">
        <v>2</v>
      </c>
      <c r="AI12">
        <v>16697431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16697437</v>
      </c>
      <c r="C13">
        <v>16697427</v>
      </c>
      <c r="D13">
        <v>15249998</v>
      </c>
      <c r="E13">
        <v>1</v>
      </c>
      <c r="F13">
        <v>1</v>
      </c>
      <c r="G13">
        <v>1</v>
      </c>
      <c r="H13">
        <v>2</v>
      </c>
      <c r="I13" t="s">
        <v>1015</v>
      </c>
      <c r="J13" t="s">
        <v>1016</v>
      </c>
      <c r="K13" t="s">
        <v>1017</v>
      </c>
      <c r="L13">
        <v>1368</v>
      </c>
      <c r="N13">
        <v>1011</v>
      </c>
      <c r="O13" t="s">
        <v>1014</v>
      </c>
      <c r="P13" t="s">
        <v>1014</v>
      </c>
      <c r="Q13">
        <v>1</v>
      </c>
      <c r="X13">
        <v>3.28</v>
      </c>
      <c r="Y13">
        <v>0</v>
      </c>
      <c r="Z13">
        <v>1.53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3.28</v>
      </c>
      <c r="AH13">
        <v>2</v>
      </c>
      <c r="AI13">
        <v>16697432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ROW(Source!A33)</f>
        <v>33</v>
      </c>
      <c r="B14">
        <v>16697433</v>
      </c>
      <c r="C14">
        <v>16697427</v>
      </c>
      <c r="D14">
        <v>15431465</v>
      </c>
      <c r="E14">
        <v>1</v>
      </c>
      <c r="F14">
        <v>1</v>
      </c>
      <c r="G14">
        <v>1</v>
      </c>
      <c r="H14">
        <v>1</v>
      </c>
      <c r="I14" t="s">
        <v>1018</v>
      </c>
      <c r="J14" t="s">
        <v>6</v>
      </c>
      <c r="K14" t="s">
        <v>1019</v>
      </c>
      <c r="L14">
        <v>1191</v>
      </c>
      <c r="N14">
        <v>1013</v>
      </c>
      <c r="O14" t="s">
        <v>1010</v>
      </c>
      <c r="P14" t="s">
        <v>1010</v>
      </c>
      <c r="Q14">
        <v>1</v>
      </c>
      <c r="X14">
        <v>74.3</v>
      </c>
      <c r="Y14">
        <v>0</v>
      </c>
      <c r="Z14">
        <v>0</v>
      </c>
      <c r="AA14">
        <v>0</v>
      </c>
      <c r="AB14">
        <v>7.87</v>
      </c>
      <c r="AC14">
        <v>0</v>
      </c>
      <c r="AD14">
        <v>1</v>
      </c>
      <c r="AE14">
        <v>1</v>
      </c>
      <c r="AF14" t="s">
        <v>6</v>
      </c>
      <c r="AG14">
        <v>74.3</v>
      </c>
      <c r="AH14">
        <v>2</v>
      </c>
      <c r="AI14">
        <v>16697428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ROW(Source!A33)</f>
        <v>33</v>
      </c>
      <c r="B15">
        <v>16697434</v>
      </c>
      <c r="C15">
        <v>16697427</v>
      </c>
      <c r="D15">
        <v>15430395</v>
      </c>
      <c r="E15">
        <v>1</v>
      </c>
      <c r="F15">
        <v>1</v>
      </c>
      <c r="G15">
        <v>1</v>
      </c>
      <c r="H15">
        <v>1</v>
      </c>
      <c r="I15" t="s">
        <v>1020</v>
      </c>
      <c r="J15" t="s">
        <v>6</v>
      </c>
      <c r="K15" t="s">
        <v>1021</v>
      </c>
      <c r="L15">
        <v>1191</v>
      </c>
      <c r="N15">
        <v>1013</v>
      </c>
      <c r="O15" t="s">
        <v>1010</v>
      </c>
      <c r="P15" t="s">
        <v>1010</v>
      </c>
      <c r="Q15">
        <v>1</v>
      </c>
      <c r="X15">
        <v>0.35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6</v>
      </c>
      <c r="AG15">
        <v>0.35</v>
      </c>
      <c r="AH15">
        <v>2</v>
      </c>
      <c r="AI15">
        <v>16697429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16697435</v>
      </c>
      <c r="C16">
        <v>16697427</v>
      </c>
      <c r="D16">
        <v>15247974</v>
      </c>
      <c r="E16">
        <v>1</v>
      </c>
      <c r="F16">
        <v>1</v>
      </c>
      <c r="G16">
        <v>1</v>
      </c>
      <c r="H16">
        <v>2</v>
      </c>
      <c r="I16" t="s">
        <v>1022</v>
      </c>
      <c r="J16" t="s">
        <v>1023</v>
      </c>
      <c r="K16" t="s">
        <v>1024</v>
      </c>
      <c r="L16">
        <v>1368</v>
      </c>
      <c r="N16">
        <v>1011</v>
      </c>
      <c r="O16" t="s">
        <v>1014</v>
      </c>
      <c r="P16" t="s">
        <v>1014</v>
      </c>
      <c r="Q16">
        <v>1</v>
      </c>
      <c r="X16">
        <v>0.35</v>
      </c>
      <c r="Y16">
        <v>0</v>
      </c>
      <c r="Z16">
        <v>31.26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0.35</v>
      </c>
      <c r="AH16">
        <v>2</v>
      </c>
      <c r="AI16">
        <v>16697430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ROW(Source!A33)</f>
        <v>33</v>
      </c>
      <c r="B17">
        <v>16697436</v>
      </c>
      <c r="C17">
        <v>16697427</v>
      </c>
      <c r="D17">
        <v>15249402</v>
      </c>
      <c r="E17">
        <v>1</v>
      </c>
      <c r="F17">
        <v>1</v>
      </c>
      <c r="G17">
        <v>1</v>
      </c>
      <c r="H17">
        <v>2</v>
      </c>
      <c r="I17" t="s">
        <v>1011</v>
      </c>
      <c r="J17" t="s">
        <v>1012</v>
      </c>
      <c r="K17" t="s">
        <v>1013</v>
      </c>
      <c r="L17">
        <v>1368</v>
      </c>
      <c r="N17">
        <v>1011</v>
      </c>
      <c r="O17" t="s">
        <v>1014</v>
      </c>
      <c r="P17" t="s">
        <v>1014</v>
      </c>
      <c r="Q17">
        <v>1</v>
      </c>
      <c r="X17">
        <v>1.64</v>
      </c>
      <c r="Y17">
        <v>0</v>
      </c>
      <c r="Z17">
        <v>32.5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1.64</v>
      </c>
      <c r="AH17">
        <v>2</v>
      </c>
      <c r="AI17">
        <v>16697431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ROW(Source!A33)</f>
        <v>33</v>
      </c>
      <c r="B18">
        <v>16697437</v>
      </c>
      <c r="C18">
        <v>16697427</v>
      </c>
      <c r="D18">
        <v>15249998</v>
      </c>
      <c r="E18">
        <v>1</v>
      </c>
      <c r="F18">
        <v>1</v>
      </c>
      <c r="G18">
        <v>1</v>
      </c>
      <c r="H18">
        <v>2</v>
      </c>
      <c r="I18" t="s">
        <v>1015</v>
      </c>
      <c r="J18" t="s">
        <v>1016</v>
      </c>
      <c r="K18" t="s">
        <v>1017</v>
      </c>
      <c r="L18">
        <v>1368</v>
      </c>
      <c r="N18">
        <v>1011</v>
      </c>
      <c r="O18" t="s">
        <v>1014</v>
      </c>
      <c r="P18" t="s">
        <v>1014</v>
      </c>
      <c r="Q18">
        <v>1</v>
      </c>
      <c r="X18">
        <v>3.28</v>
      </c>
      <c r="Y18">
        <v>0</v>
      </c>
      <c r="Z18">
        <v>1.53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3.28</v>
      </c>
      <c r="AH18">
        <v>2</v>
      </c>
      <c r="AI18">
        <v>16697432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16697440</v>
      </c>
      <c r="C19">
        <v>16697438</v>
      </c>
      <c r="D19">
        <v>15430767</v>
      </c>
      <c r="E19">
        <v>1</v>
      </c>
      <c r="F19">
        <v>1</v>
      </c>
      <c r="G19">
        <v>1</v>
      </c>
      <c r="H19">
        <v>1</v>
      </c>
      <c r="I19" t="s">
        <v>1008</v>
      </c>
      <c r="J19" t="s">
        <v>6</v>
      </c>
      <c r="K19" t="s">
        <v>1009</v>
      </c>
      <c r="L19">
        <v>1191</v>
      </c>
      <c r="N19">
        <v>1013</v>
      </c>
      <c r="O19" t="s">
        <v>1010</v>
      </c>
      <c r="P19" t="s">
        <v>1010</v>
      </c>
      <c r="Q19">
        <v>1</v>
      </c>
      <c r="X19">
        <v>0.9</v>
      </c>
      <c r="Y19">
        <v>0</v>
      </c>
      <c r="Z19">
        <v>0</v>
      </c>
      <c r="AA19">
        <v>0</v>
      </c>
      <c r="AB19">
        <v>8.5299999999999994</v>
      </c>
      <c r="AC19">
        <v>0</v>
      </c>
      <c r="AD19">
        <v>1</v>
      </c>
      <c r="AE19">
        <v>1</v>
      </c>
      <c r="AF19" t="s">
        <v>39</v>
      </c>
      <c r="AG19">
        <v>1.0349999999999999</v>
      </c>
      <c r="AH19">
        <v>2</v>
      </c>
      <c r="AI19">
        <v>16697439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ROW(Source!A35)</f>
        <v>35</v>
      </c>
      <c r="B20">
        <v>16697440</v>
      </c>
      <c r="C20">
        <v>16697438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1008</v>
      </c>
      <c r="J20" t="s">
        <v>6</v>
      </c>
      <c r="K20" t="s">
        <v>1009</v>
      </c>
      <c r="L20">
        <v>1191</v>
      </c>
      <c r="N20">
        <v>1013</v>
      </c>
      <c r="O20" t="s">
        <v>1010</v>
      </c>
      <c r="P20" t="s">
        <v>1010</v>
      </c>
      <c r="Q20">
        <v>1</v>
      </c>
      <c r="X20">
        <v>0.9</v>
      </c>
      <c r="Y20">
        <v>0</v>
      </c>
      <c r="Z20">
        <v>0</v>
      </c>
      <c r="AA20">
        <v>0</v>
      </c>
      <c r="AB20">
        <v>8.5299999999999994</v>
      </c>
      <c r="AC20">
        <v>0</v>
      </c>
      <c r="AD20">
        <v>1</v>
      </c>
      <c r="AE20">
        <v>1</v>
      </c>
      <c r="AF20" t="s">
        <v>39</v>
      </c>
      <c r="AG20">
        <v>1.0349999999999999</v>
      </c>
      <c r="AH20">
        <v>2</v>
      </c>
      <c r="AI20">
        <v>16697439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ROW(Source!A36)</f>
        <v>36</v>
      </c>
      <c r="B21">
        <v>16697444</v>
      </c>
      <c r="C21">
        <v>16697441</v>
      </c>
      <c r="D21">
        <v>15430517</v>
      </c>
      <c r="E21">
        <v>1</v>
      </c>
      <c r="F21">
        <v>1</v>
      </c>
      <c r="G21">
        <v>1</v>
      </c>
      <c r="H21">
        <v>1</v>
      </c>
      <c r="I21" t="s">
        <v>1025</v>
      </c>
      <c r="J21" t="s">
        <v>6</v>
      </c>
      <c r="K21" t="s">
        <v>1026</v>
      </c>
      <c r="L21">
        <v>1191</v>
      </c>
      <c r="N21">
        <v>1013</v>
      </c>
      <c r="O21" t="s">
        <v>1010</v>
      </c>
      <c r="P21" t="s">
        <v>1010</v>
      </c>
      <c r="Q21">
        <v>1</v>
      </c>
      <c r="X21">
        <v>14.28</v>
      </c>
      <c r="Y21">
        <v>0</v>
      </c>
      <c r="Z21">
        <v>0</v>
      </c>
      <c r="AA21">
        <v>0</v>
      </c>
      <c r="AB21">
        <v>7.8</v>
      </c>
      <c r="AC21">
        <v>0</v>
      </c>
      <c r="AD21">
        <v>1</v>
      </c>
      <c r="AE21">
        <v>1</v>
      </c>
      <c r="AF21" t="s">
        <v>6</v>
      </c>
      <c r="AG21">
        <v>14.28</v>
      </c>
      <c r="AH21">
        <v>2</v>
      </c>
      <c r="AI21">
        <v>16697442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ROW(Source!A36)</f>
        <v>36</v>
      </c>
      <c r="B22">
        <v>16697445</v>
      </c>
      <c r="C22">
        <v>16697441</v>
      </c>
      <c r="D22">
        <v>15164566</v>
      </c>
      <c r="E22">
        <v>17</v>
      </c>
      <c r="F22">
        <v>1</v>
      </c>
      <c r="G22">
        <v>1</v>
      </c>
      <c r="H22">
        <v>3</v>
      </c>
      <c r="I22" t="s">
        <v>24</v>
      </c>
      <c r="J22" t="s">
        <v>6</v>
      </c>
      <c r="K22" t="s">
        <v>54</v>
      </c>
      <c r="L22">
        <v>1348</v>
      </c>
      <c r="N22">
        <v>1009</v>
      </c>
      <c r="O22" t="s">
        <v>26</v>
      </c>
      <c r="P22" t="s">
        <v>26</v>
      </c>
      <c r="Q22">
        <v>1000</v>
      </c>
      <c r="X22">
        <v>0.62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6</v>
      </c>
      <c r="AG22">
        <v>0.62</v>
      </c>
      <c r="AH22">
        <v>2</v>
      </c>
      <c r="AI22">
        <v>16697443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ROW(Source!A37)</f>
        <v>37</v>
      </c>
      <c r="B23">
        <v>16697444</v>
      </c>
      <c r="C23">
        <v>16697441</v>
      </c>
      <c r="D23">
        <v>15430517</v>
      </c>
      <c r="E23">
        <v>1</v>
      </c>
      <c r="F23">
        <v>1</v>
      </c>
      <c r="G23">
        <v>1</v>
      </c>
      <c r="H23">
        <v>1</v>
      </c>
      <c r="I23" t="s">
        <v>1025</v>
      </c>
      <c r="J23" t="s">
        <v>6</v>
      </c>
      <c r="K23" t="s">
        <v>1026</v>
      </c>
      <c r="L23">
        <v>1191</v>
      </c>
      <c r="N23">
        <v>1013</v>
      </c>
      <c r="O23" t="s">
        <v>1010</v>
      </c>
      <c r="P23" t="s">
        <v>1010</v>
      </c>
      <c r="Q23">
        <v>1</v>
      </c>
      <c r="X23">
        <v>14.28</v>
      </c>
      <c r="Y23">
        <v>0</v>
      </c>
      <c r="Z23">
        <v>0</v>
      </c>
      <c r="AA23">
        <v>0</v>
      </c>
      <c r="AB23">
        <v>7.8</v>
      </c>
      <c r="AC23">
        <v>0</v>
      </c>
      <c r="AD23">
        <v>1</v>
      </c>
      <c r="AE23">
        <v>1</v>
      </c>
      <c r="AF23" t="s">
        <v>6</v>
      </c>
      <c r="AG23">
        <v>14.28</v>
      </c>
      <c r="AH23">
        <v>2</v>
      </c>
      <c r="AI23">
        <v>16697442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16697445</v>
      </c>
      <c r="C24">
        <v>16697441</v>
      </c>
      <c r="D24">
        <v>15164566</v>
      </c>
      <c r="E24">
        <v>17</v>
      </c>
      <c r="F24">
        <v>1</v>
      </c>
      <c r="G24">
        <v>1</v>
      </c>
      <c r="H24">
        <v>3</v>
      </c>
      <c r="I24" t="s">
        <v>24</v>
      </c>
      <c r="J24" t="s">
        <v>6</v>
      </c>
      <c r="K24" t="s">
        <v>54</v>
      </c>
      <c r="L24">
        <v>1348</v>
      </c>
      <c r="N24">
        <v>1009</v>
      </c>
      <c r="O24" t="s">
        <v>26</v>
      </c>
      <c r="P24" t="s">
        <v>26</v>
      </c>
      <c r="Q24">
        <v>1000</v>
      </c>
      <c r="X24">
        <v>0.62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6</v>
      </c>
      <c r="AG24">
        <v>0.62</v>
      </c>
      <c r="AH24">
        <v>2</v>
      </c>
      <c r="AI24">
        <v>16697443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ROW(Source!A40)</f>
        <v>40</v>
      </c>
      <c r="B25">
        <v>16697452</v>
      </c>
      <c r="C25">
        <v>16697447</v>
      </c>
      <c r="D25">
        <v>15430767</v>
      </c>
      <c r="E25">
        <v>1</v>
      </c>
      <c r="F25">
        <v>1</v>
      </c>
      <c r="G25">
        <v>1</v>
      </c>
      <c r="H25">
        <v>1</v>
      </c>
      <c r="I25" t="s">
        <v>1008</v>
      </c>
      <c r="J25" t="s">
        <v>6</v>
      </c>
      <c r="K25" t="s">
        <v>1009</v>
      </c>
      <c r="L25">
        <v>1191</v>
      </c>
      <c r="N25">
        <v>1013</v>
      </c>
      <c r="O25" t="s">
        <v>1010</v>
      </c>
      <c r="P25" t="s">
        <v>1010</v>
      </c>
      <c r="Q25">
        <v>1</v>
      </c>
      <c r="X25">
        <v>69.87</v>
      </c>
      <c r="Y25">
        <v>0</v>
      </c>
      <c r="Z25">
        <v>0</v>
      </c>
      <c r="AA25">
        <v>0</v>
      </c>
      <c r="AB25">
        <v>8.5299999999999994</v>
      </c>
      <c r="AC25">
        <v>0</v>
      </c>
      <c r="AD25">
        <v>1</v>
      </c>
      <c r="AE25">
        <v>1</v>
      </c>
      <c r="AF25" t="s">
        <v>6</v>
      </c>
      <c r="AG25">
        <v>69.87</v>
      </c>
      <c r="AH25">
        <v>2</v>
      </c>
      <c r="AI25">
        <v>16697448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ROW(Source!A40)</f>
        <v>40</v>
      </c>
      <c r="B26">
        <v>16697453</v>
      </c>
      <c r="C26">
        <v>16697447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1020</v>
      </c>
      <c r="J26" t="s">
        <v>6</v>
      </c>
      <c r="K26" t="s">
        <v>1021</v>
      </c>
      <c r="L26">
        <v>1191</v>
      </c>
      <c r="N26">
        <v>1013</v>
      </c>
      <c r="O26" t="s">
        <v>1010</v>
      </c>
      <c r="P26" t="s">
        <v>1010</v>
      </c>
      <c r="Q26">
        <v>1</v>
      </c>
      <c r="X26">
        <v>1.44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6</v>
      </c>
      <c r="AG26">
        <v>1.44</v>
      </c>
      <c r="AH26">
        <v>2</v>
      </c>
      <c r="AI26">
        <v>16697449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ROW(Source!A40)</f>
        <v>40</v>
      </c>
      <c r="B27">
        <v>16697454</v>
      </c>
      <c r="C27">
        <v>16697447</v>
      </c>
      <c r="D27">
        <v>15247974</v>
      </c>
      <c r="E27">
        <v>1</v>
      </c>
      <c r="F27">
        <v>1</v>
      </c>
      <c r="G27">
        <v>1</v>
      </c>
      <c r="H27">
        <v>2</v>
      </c>
      <c r="I27" t="s">
        <v>1022</v>
      </c>
      <c r="J27" t="s">
        <v>1023</v>
      </c>
      <c r="K27" t="s">
        <v>1024</v>
      </c>
      <c r="L27">
        <v>1368</v>
      </c>
      <c r="N27">
        <v>1011</v>
      </c>
      <c r="O27" t="s">
        <v>1014</v>
      </c>
      <c r="P27" t="s">
        <v>1014</v>
      </c>
      <c r="Q27">
        <v>1</v>
      </c>
      <c r="X27">
        <v>1.44</v>
      </c>
      <c r="Y27">
        <v>0</v>
      </c>
      <c r="Z27">
        <v>31.26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1.44</v>
      </c>
      <c r="AH27">
        <v>2</v>
      </c>
      <c r="AI27">
        <v>16697450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ROW(Source!A40)</f>
        <v>40</v>
      </c>
      <c r="B28">
        <v>16697455</v>
      </c>
      <c r="C28">
        <v>16697447</v>
      </c>
      <c r="D28">
        <v>15164566</v>
      </c>
      <c r="E28">
        <v>17</v>
      </c>
      <c r="F28">
        <v>1</v>
      </c>
      <c r="G28">
        <v>1</v>
      </c>
      <c r="H28">
        <v>3</v>
      </c>
      <c r="I28" t="s">
        <v>24</v>
      </c>
      <c r="J28" t="s">
        <v>6</v>
      </c>
      <c r="K28" t="s">
        <v>54</v>
      </c>
      <c r="L28">
        <v>1348</v>
      </c>
      <c r="N28">
        <v>1009</v>
      </c>
      <c r="O28" t="s">
        <v>26</v>
      </c>
      <c r="P28" t="s">
        <v>26</v>
      </c>
      <c r="Q28">
        <v>1000</v>
      </c>
      <c r="X28">
        <v>5.2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6</v>
      </c>
      <c r="AG28">
        <v>5.2</v>
      </c>
      <c r="AH28">
        <v>2</v>
      </c>
      <c r="AI28">
        <v>16697451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ROW(Source!A41)</f>
        <v>41</v>
      </c>
      <c r="B29">
        <v>16697452</v>
      </c>
      <c r="C29">
        <v>16697447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1008</v>
      </c>
      <c r="J29" t="s">
        <v>6</v>
      </c>
      <c r="K29" t="s">
        <v>1009</v>
      </c>
      <c r="L29">
        <v>1191</v>
      </c>
      <c r="N29">
        <v>1013</v>
      </c>
      <c r="O29" t="s">
        <v>1010</v>
      </c>
      <c r="P29" t="s">
        <v>1010</v>
      </c>
      <c r="Q29">
        <v>1</v>
      </c>
      <c r="X29">
        <v>69.87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6</v>
      </c>
      <c r="AG29">
        <v>69.87</v>
      </c>
      <c r="AH29">
        <v>2</v>
      </c>
      <c r="AI29">
        <v>16697448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ROW(Source!A41)</f>
        <v>41</v>
      </c>
      <c r="B30">
        <v>16697453</v>
      </c>
      <c r="C30">
        <v>16697447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1020</v>
      </c>
      <c r="J30" t="s">
        <v>6</v>
      </c>
      <c r="K30" t="s">
        <v>1021</v>
      </c>
      <c r="L30">
        <v>1191</v>
      </c>
      <c r="N30">
        <v>1013</v>
      </c>
      <c r="O30" t="s">
        <v>1010</v>
      </c>
      <c r="P30" t="s">
        <v>1010</v>
      </c>
      <c r="Q30">
        <v>1</v>
      </c>
      <c r="X30">
        <v>1.44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6</v>
      </c>
      <c r="AG30">
        <v>1.44</v>
      </c>
      <c r="AH30">
        <v>2</v>
      </c>
      <c r="AI30">
        <v>16697449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ROW(Source!A41)</f>
        <v>41</v>
      </c>
      <c r="B31">
        <v>16697454</v>
      </c>
      <c r="C31">
        <v>16697447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1022</v>
      </c>
      <c r="J31" t="s">
        <v>1023</v>
      </c>
      <c r="K31" t="s">
        <v>1024</v>
      </c>
      <c r="L31">
        <v>1368</v>
      </c>
      <c r="N31">
        <v>1011</v>
      </c>
      <c r="O31" t="s">
        <v>1014</v>
      </c>
      <c r="P31" t="s">
        <v>1014</v>
      </c>
      <c r="Q31">
        <v>1</v>
      </c>
      <c r="X31">
        <v>1.44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1.44</v>
      </c>
      <c r="AH31">
        <v>2</v>
      </c>
      <c r="AI31">
        <v>16697450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ROW(Source!A41)</f>
        <v>41</v>
      </c>
      <c r="B32">
        <v>16697455</v>
      </c>
      <c r="C32">
        <v>16697447</v>
      </c>
      <c r="D32">
        <v>15164566</v>
      </c>
      <c r="E32">
        <v>17</v>
      </c>
      <c r="F32">
        <v>1</v>
      </c>
      <c r="G32">
        <v>1</v>
      </c>
      <c r="H32">
        <v>3</v>
      </c>
      <c r="I32" t="s">
        <v>24</v>
      </c>
      <c r="J32" t="s">
        <v>6</v>
      </c>
      <c r="K32" t="s">
        <v>54</v>
      </c>
      <c r="L32">
        <v>1348</v>
      </c>
      <c r="N32">
        <v>1009</v>
      </c>
      <c r="O32" t="s">
        <v>26</v>
      </c>
      <c r="P32" t="s">
        <v>26</v>
      </c>
      <c r="Q32">
        <v>1000</v>
      </c>
      <c r="X32">
        <v>5.2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6</v>
      </c>
      <c r="AG32">
        <v>5.2</v>
      </c>
      <c r="AH32">
        <v>2</v>
      </c>
      <c r="AI32">
        <v>16697451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ROW(Source!A44)</f>
        <v>44</v>
      </c>
      <c r="B33">
        <v>16697461</v>
      </c>
      <c r="C33">
        <v>16697457</v>
      </c>
      <c r="D33">
        <v>15433667</v>
      </c>
      <c r="E33">
        <v>1</v>
      </c>
      <c r="F33">
        <v>1</v>
      </c>
      <c r="G33">
        <v>1</v>
      </c>
      <c r="H33">
        <v>1</v>
      </c>
      <c r="I33" t="s">
        <v>1027</v>
      </c>
      <c r="J33" t="s">
        <v>6</v>
      </c>
      <c r="K33" t="s">
        <v>1028</v>
      </c>
      <c r="L33">
        <v>1191</v>
      </c>
      <c r="N33">
        <v>1013</v>
      </c>
      <c r="O33" t="s">
        <v>1010</v>
      </c>
      <c r="P33" t="s">
        <v>1010</v>
      </c>
      <c r="Q33">
        <v>1</v>
      </c>
      <c r="X33">
        <v>172.76</v>
      </c>
      <c r="Y33">
        <v>0</v>
      </c>
      <c r="Z33">
        <v>0</v>
      </c>
      <c r="AA33">
        <v>0</v>
      </c>
      <c r="AB33">
        <v>8.09</v>
      </c>
      <c r="AC33">
        <v>0</v>
      </c>
      <c r="AD33">
        <v>1</v>
      </c>
      <c r="AE33">
        <v>1</v>
      </c>
      <c r="AF33" t="s">
        <v>6</v>
      </c>
      <c r="AG33">
        <v>172.76</v>
      </c>
      <c r="AH33">
        <v>2</v>
      </c>
      <c r="AI33">
        <v>16697458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ROW(Source!A44)</f>
        <v>44</v>
      </c>
      <c r="B34">
        <v>16697462</v>
      </c>
      <c r="C34">
        <v>16697457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1020</v>
      </c>
      <c r="J34" t="s">
        <v>6</v>
      </c>
      <c r="K34" t="s">
        <v>1021</v>
      </c>
      <c r="L34">
        <v>1191</v>
      </c>
      <c r="N34">
        <v>1013</v>
      </c>
      <c r="O34" t="s">
        <v>1010</v>
      </c>
      <c r="P34" t="s">
        <v>1010</v>
      </c>
      <c r="Q34">
        <v>1</v>
      </c>
      <c r="X34">
        <v>7.74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6</v>
      </c>
      <c r="AG34">
        <v>7.74</v>
      </c>
      <c r="AH34">
        <v>2</v>
      </c>
      <c r="AI34">
        <v>16697459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ROW(Source!A44)</f>
        <v>44</v>
      </c>
      <c r="B35">
        <v>16697463</v>
      </c>
      <c r="C35">
        <v>16697457</v>
      </c>
      <c r="D35">
        <v>15247974</v>
      </c>
      <c r="E35">
        <v>1</v>
      </c>
      <c r="F35">
        <v>1</v>
      </c>
      <c r="G35">
        <v>1</v>
      </c>
      <c r="H35">
        <v>2</v>
      </c>
      <c r="I35" t="s">
        <v>1022</v>
      </c>
      <c r="J35" t="s">
        <v>1023</v>
      </c>
      <c r="K35" t="s">
        <v>1024</v>
      </c>
      <c r="L35">
        <v>1368</v>
      </c>
      <c r="N35">
        <v>1011</v>
      </c>
      <c r="O35" t="s">
        <v>1014</v>
      </c>
      <c r="P35" t="s">
        <v>1014</v>
      </c>
      <c r="Q35">
        <v>1</v>
      </c>
      <c r="X35">
        <v>7.74</v>
      </c>
      <c r="Y35">
        <v>0</v>
      </c>
      <c r="Z35">
        <v>31.26</v>
      </c>
      <c r="AA35">
        <v>13.5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7.74</v>
      </c>
      <c r="AH35">
        <v>2</v>
      </c>
      <c r="AI35">
        <v>16697460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ROW(Source!A45)</f>
        <v>45</v>
      </c>
      <c r="B36">
        <v>16697461</v>
      </c>
      <c r="C36">
        <v>16697457</v>
      </c>
      <c r="D36">
        <v>15433667</v>
      </c>
      <c r="E36">
        <v>1</v>
      </c>
      <c r="F36">
        <v>1</v>
      </c>
      <c r="G36">
        <v>1</v>
      </c>
      <c r="H36">
        <v>1</v>
      </c>
      <c r="I36" t="s">
        <v>1027</v>
      </c>
      <c r="J36" t="s">
        <v>6</v>
      </c>
      <c r="K36" t="s">
        <v>1028</v>
      </c>
      <c r="L36">
        <v>1191</v>
      </c>
      <c r="N36">
        <v>1013</v>
      </c>
      <c r="O36" t="s">
        <v>1010</v>
      </c>
      <c r="P36" t="s">
        <v>1010</v>
      </c>
      <c r="Q36">
        <v>1</v>
      </c>
      <c r="X36">
        <v>172.76</v>
      </c>
      <c r="Y36">
        <v>0</v>
      </c>
      <c r="Z36">
        <v>0</v>
      </c>
      <c r="AA36">
        <v>0</v>
      </c>
      <c r="AB36">
        <v>8.09</v>
      </c>
      <c r="AC36">
        <v>0</v>
      </c>
      <c r="AD36">
        <v>1</v>
      </c>
      <c r="AE36">
        <v>1</v>
      </c>
      <c r="AF36" t="s">
        <v>6</v>
      </c>
      <c r="AG36">
        <v>172.76</v>
      </c>
      <c r="AH36">
        <v>2</v>
      </c>
      <c r="AI36">
        <v>16697458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ROW(Source!A45)</f>
        <v>45</v>
      </c>
      <c r="B37">
        <v>16697462</v>
      </c>
      <c r="C37">
        <v>16697457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1020</v>
      </c>
      <c r="J37" t="s">
        <v>6</v>
      </c>
      <c r="K37" t="s">
        <v>1021</v>
      </c>
      <c r="L37">
        <v>1191</v>
      </c>
      <c r="N37">
        <v>1013</v>
      </c>
      <c r="O37" t="s">
        <v>1010</v>
      </c>
      <c r="P37" t="s">
        <v>1010</v>
      </c>
      <c r="Q37">
        <v>1</v>
      </c>
      <c r="X37">
        <v>7.74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</v>
      </c>
      <c r="AG37">
        <v>7.74</v>
      </c>
      <c r="AH37">
        <v>2</v>
      </c>
      <c r="AI37">
        <v>16697459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ROW(Source!A45)</f>
        <v>45</v>
      </c>
      <c r="B38">
        <v>16697463</v>
      </c>
      <c r="C38">
        <v>16697457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1022</v>
      </c>
      <c r="J38" t="s">
        <v>1023</v>
      </c>
      <c r="K38" t="s">
        <v>1024</v>
      </c>
      <c r="L38">
        <v>1368</v>
      </c>
      <c r="N38">
        <v>1011</v>
      </c>
      <c r="O38" t="s">
        <v>1014</v>
      </c>
      <c r="P38" t="s">
        <v>1014</v>
      </c>
      <c r="Q38">
        <v>1</v>
      </c>
      <c r="X38">
        <v>7.74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7.74</v>
      </c>
      <c r="AH38">
        <v>2</v>
      </c>
      <c r="AI38">
        <v>16697460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ROW(Source!A46)</f>
        <v>46</v>
      </c>
      <c r="B39">
        <v>16697469</v>
      </c>
      <c r="C39">
        <v>16697464</v>
      </c>
      <c r="D39">
        <v>15433570</v>
      </c>
      <c r="E39">
        <v>1</v>
      </c>
      <c r="F39">
        <v>1</v>
      </c>
      <c r="G39">
        <v>1</v>
      </c>
      <c r="H39">
        <v>1</v>
      </c>
      <c r="I39" t="s">
        <v>1029</v>
      </c>
      <c r="J39" t="s">
        <v>6</v>
      </c>
      <c r="K39" t="s">
        <v>1030</v>
      </c>
      <c r="L39">
        <v>1191</v>
      </c>
      <c r="N39">
        <v>1013</v>
      </c>
      <c r="O39" t="s">
        <v>1010</v>
      </c>
      <c r="P39" t="s">
        <v>1010</v>
      </c>
      <c r="Q39">
        <v>1</v>
      </c>
      <c r="X39">
        <v>275.60000000000002</v>
      </c>
      <c r="Y39">
        <v>0</v>
      </c>
      <c r="Z39">
        <v>0</v>
      </c>
      <c r="AA39">
        <v>0</v>
      </c>
      <c r="AB39">
        <v>7.68</v>
      </c>
      <c r="AC39">
        <v>0</v>
      </c>
      <c r="AD39">
        <v>1</v>
      </c>
      <c r="AE39">
        <v>1</v>
      </c>
      <c r="AF39" t="s">
        <v>6</v>
      </c>
      <c r="AG39">
        <v>275.60000000000002</v>
      </c>
      <c r="AH39">
        <v>2</v>
      </c>
      <c r="AI39">
        <v>16697465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ROW(Source!A46)</f>
        <v>46</v>
      </c>
      <c r="B40">
        <v>16697470</v>
      </c>
      <c r="C40">
        <v>16697464</v>
      </c>
      <c r="D40">
        <v>15249402</v>
      </c>
      <c r="E40">
        <v>1</v>
      </c>
      <c r="F40">
        <v>1</v>
      </c>
      <c r="G40">
        <v>1</v>
      </c>
      <c r="H40">
        <v>2</v>
      </c>
      <c r="I40" t="s">
        <v>1011</v>
      </c>
      <c r="J40" t="s">
        <v>1012</v>
      </c>
      <c r="K40" t="s">
        <v>1013</v>
      </c>
      <c r="L40">
        <v>1368</v>
      </c>
      <c r="N40">
        <v>1011</v>
      </c>
      <c r="O40" t="s">
        <v>1014</v>
      </c>
      <c r="P40" t="s">
        <v>1014</v>
      </c>
      <c r="Q40">
        <v>1</v>
      </c>
      <c r="X40">
        <v>1.58</v>
      </c>
      <c r="Y40">
        <v>0</v>
      </c>
      <c r="Z40">
        <v>32.5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1.58</v>
      </c>
      <c r="AH40">
        <v>2</v>
      </c>
      <c r="AI40">
        <v>16697466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ROW(Source!A46)</f>
        <v>46</v>
      </c>
      <c r="B41">
        <v>16697471</v>
      </c>
      <c r="C41">
        <v>16697464</v>
      </c>
      <c r="D41">
        <v>15249998</v>
      </c>
      <c r="E41">
        <v>1</v>
      </c>
      <c r="F41">
        <v>1</v>
      </c>
      <c r="G41">
        <v>1</v>
      </c>
      <c r="H41">
        <v>2</v>
      </c>
      <c r="I41" t="s">
        <v>1015</v>
      </c>
      <c r="J41" t="s">
        <v>1016</v>
      </c>
      <c r="K41" t="s">
        <v>1017</v>
      </c>
      <c r="L41">
        <v>1368</v>
      </c>
      <c r="N41">
        <v>1011</v>
      </c>
      <c r="O41" t="s">
        <v>1014</v>
      </c>
      <c r="P41" t="s">
        <v>1014</v>
      </c>
      <c r="Q41">
        <v>1</v>
      </c>
      <c r="X41">
        <v>3.16</v>
      </c>
      <c r="Y41">
        <v>0</v>
      </c>
      <c r="Z41">
        <v>1.53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3.16</v>
      </c>
      <c r="AH41">
        <v>2</v>
      </c>
      <c r="AI41">
        <v>16697467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ROW(Source!A46)</f>
        <v>46</v>
      </c>
      <c r="B42">
        <v>16697472</v>
      </c>
      <c r="C42">
        <v>16697464</v>
      </c>
      <c r="D42">
        <v>15164566</v>
      </c>
      <c r="E42">
        <v>17</v>
      </c>
      <c r="F42">
        <v>1</v>
      </c>
      <c r="G42">
        <v>1</v>
      </c>
      <c r="H42">
        <v>3</v>
      </c>
      <c r="I42" t="s">
        <v>24</v>
      </c>
      <c r="J42" t="s">
        <v>6</v>
      </c>
      <c r="K42" t="s">
        <v>54</v>
      </c>
      <c r="L42">
        <v>1348</v>
      </c>
      <c r="N42">
        <v>1009</v>
      </c>
      <c r="O42" t="s">
        <v>26</v>
      </c>
      <c r="P42" t="s">
        <v>26</v>
      </c>
      <c r="Q42">
        <v>1000</v>
      </c>
      <c r="X42">
        <v>13.4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6</v>
      </c>
      <c r="AG42">
        <v>13.4</v>
      </c>
      <c r="AH42">
        <v>2</v>
      </c>
      <c r="AI42">
        <v>16697468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ROW(Source!A47)</f>
        <v>47</v>
      </c>
      <c r="B43">
        <v>16697469</v>
      </c>
      <c r="C43">
        <v>16697464</v>
      </c>
      <c r="D43">
        <v>15433570</v>
      </c>
      <c r="E43">
        <v>1</v>
      </c>
      <c r="F43">
        <v>1</v>
      </c>
      <c r="G43">
        <v>1</v>
      </c>
      <c r="H43">
        <v>1</v>
      </c>
      <c r="I43" t="s">
        <v>1029</v>
      </c>
      <c r="J43" t="s">
        <v>6</v>
      </c>
      <c r="K43" t="s">
        <v>1030</v>
      </c>
      <c r="L43">
        <v>1191</v>
      </c>
      <c r="N43">
        <v>1013</v>
      </c>
      <c r="O43" t="s">
        <v>1010</v>
      </c>
      <c r="P43" t="s">
        <v>1010</v>
      </c>
      <c r="Q43">
        <v>1</v>
      </c>
      <c r="X43">
        <v>275.60000000000002</v>
      </c>
      <c r="Y43">
        <v>0</v>
      </c>
      <c r="Z43">
        <v>0</v>
      </c>
      <c r="AA43">
        <v>0</v>
      </c>
      <c r="AB43">
        <v>7.68</v>
      </c>
      <c r="AC43">
        <v>0</v>
      </c>
      <c r="AD43">
        <v>1</v>
      </c>
      <c r="AE43">
        <v>1</v>
      </c>
      <c r="AF43" t="s">
        <v>6</v>
      </c>
      <c r="AG43">
        <v>275.60000000000002</v>
      </c>
      <c r="AH43">
        <v>2</v>
      </c>
      <c r="AI43">
        <v>16697465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ROW(Source!A47)</f>
        <v>47</v>
      </c>
      <c r="B44">
        <v>16697470</v>
      </c>
      <c r="C44">
        <v>16697464</v>
      </c>
      <c r="D44">
        <v>15249402</v>
      </c>
      <c r="E44">
        <v>1</v>
      </c>
      <c r="F44">
        <v>1</v>
      </c>
      <c r="G44">
        <v>1</v>
      </c>
      <c r="H44">
        <v>2</v>
      </c>
      <c r="I44" t="s">
        <v>1011</v>
      </c>
      <c r="J44" t="s">
        <v>1012</v>
      </c>
      <c r="K44" t="s">
        <v>1013</v>
      </c>
      <c r="L44">
        <v>1368</v>
      </c>
      <c r="N44">
        <v>1011</v>
      </c>
      <c r="O44" t="s">
        <v>1014</v>
      </c>
      <c r="P44" t="s">
        <v>1014</v>
      </c>
      <c r="Q44">
        <v>1</v>
      </c>
      <c r="X44">
        <v>1.58</v>
      </c>
      <c r="Y44">
        <v>0</v>
      </c>
      <c r="Z44">
        <v>32.5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1.58</v>
      </c>
      <c r="AH44">
        <v>2</v>
      </c>
      <c r="AI44">
        <v>16697466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ROW(Source!A47)</f>
        <v>47</v>
      </c>
      <c r="B45">
        <v>16697471</v>
      </c>
      <c r="C45">
        <v>16697464</v>
      </c>
      <c r="D45">
        <v>15249998</v>
      </c>
      <c r="E45">
        <v>1</v>
      </c>
      <c r="F45">
        <v>1</v>
      </c>
      <c r="G45">
        <v>1</v>
      </c>
      <c r="H45">
        <v>2</v>
      </c>
      <c r="I45" t="s">
        <v>1015</v>
      </c>
      <c r="J45" t="s">
        <v>1016</v>
      </c>
      <c r="K45" t="s">
        <v>1017</v>
      </c>
      <c r="L45">
        <v>1368</v>
      </c>
      <c r="N45">
        <v>1011</v>
      </c>
      <c r="O45" t="s">
        <v>1014</v>
      </c>
      <c r="P45" t="s">
        <v>1014</v>
      </c>
      <c r="Q45">
        <v>1</v>
      </c>
      <c r="X45">
        <v>3.16</v>
      </c>
      <c r="Y45">
        <v>0</v>
      </c>
      <c r="Z45">
        <v>1.53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3.16</v>
      </c>
      <c r="AH45">
        <v>2</v>
      </c>
      <c r="AI45">
        <v>16697467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ROW(Source!A47)</f>
        <v>47</v>
      </c>
      <c r="B46">
        <v>16697472</v>
      </c>
      <c r="C46">
        <v>16697464</v>
      </c>
      <c r="D46">
        <v>15164566</v>
      </c>
      <c r="E46">
        <v>17</v>
      </c>
      <c r="F46">
        <v>1</v>
      </c>
      <c r="G46">
        <v>1</v>
      </c>
      <c r="H46">
        <v>3</v>
      </c>
      <c r="I46" t="s">
        <v>24</v>
      </c>
      <c r="J46" t="s">
        <v>6</v>
      </c>
      <c r="K46" t="s">
        <v>54</v>
      </c>
      <c r="L46">
        <v>1348</v>
      </c>
      <c r="N46">
        <v>1009</v>
      </c>
      <c r="O46" t="s">
        <v>26</v>
      </c>
      <c r="P46" t="s">
        <v>26</v>
      </c>
      <c r="Q46">
        <v>1000</v>
      </c>
      <c r="X46">
        <v>13.4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6</v>
      </c>
      <c r="AG46">
        <v>13.4</v>
      </c>
      <c r="AH46">
        <v>2</v>
      </c>
      <c r="AI46">
        <v>16697468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ROW(Source!A50)</f>
        <v>50</v>
      </c>
      <c r="B47">
        <v>16697483</v>
      </c>
      <c r="C47">
        <v>16697475</v>
      </c>
      <c r="D47">
        <v>15446300</v>
      </c>
      <c r="E47">
        <v>1</v>
      </c>
      <c r="F47">
        <v>1</v>
      </c>
      <c r="G47">
        <v>1</v>
      </c>
      <c r="H47">
        <v>1</v>
      </c>
      <c r="I47" t="s">
        <v>1031</v>
      </c>
      <c r="J47" t="s">
        <v>6</v>
      </c>
      <c r="K47" t="s">
        <v>1032</v>
      </c>
      <c r="L47">
        <v>1191</v>
      </c>
      <c r="N47">
        <v>1013</v>
      </c>
      <c r="O47" t="s">
        <v>1010</v>
      </c>
      <c r="P47" t="s">
        <v>1010</v>
      </c>
      <c r="Q47">
        <v>1</v>
      </c>
      <c r="X47">
        <v>2.4</v>
      </c>
      <c r="Y47">
        <v>0</v>
      </c>
      <c r="Z47">
        <v>0</v>
      </c>
      <c r="AA47">
        <v>0</v>
      </c>
      <c r="AB47">
        <v>9.92</v>
      </c>
      <c r="AC47">
        <v>0</v>
      </c>
      <c r="AD47">
        <v>1</v>
      </c>
      <c r="AE47">
        <v>1</v>
      </c>
      <c r="AF47" t="s">
        <v>79</v>
      </c>
      <c r="AG47">
        <v>1.68</v>
      </c>
      <c r="AH47">
        <v>2</v>
      </c>
      <c r="AI47">
        <v>16697476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ROW(Source!A50)</f>
        <v>50</v>
      </c>
      <c r="B48">
        <v>16697484</v>
      </c>
      <c r="C48">
        <v>16697475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1020</v>
      </c>
      <c r="J48" t="s">
        <v>6</v>
      </c>
      <c r="K48" t="s">
        <v>1021</v>
      </c>
      <c r="L48">
        <v>1191</v>
      </c>
      <c r="N48">
        <v>1013</v>
      </c>
      <c r="O48" t="s">
        <v>1010</v>
      </c>
      <c r="P48" t="s">
        <v>1010</v>
      </c>
      <c r="Q48">
        <v>1</v>
      </c>
      <c r="X48">
        <v>0.17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79</v>
      </c>
      <c r="AG48">
        <v>0.11899999999999999</v>
      </c>
      <c r="AH48">
        <v>2</v>
      </c>
      <c r="AI48">
        <v>16697477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ROW(Source!A50)</f>
        <v>50</v>
      </c>
      <c r="B49">
        <v>16697485</v>
      </c>
      <c r="C49">
        <v>16697475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1033</v>
      </c>
      <c r="J49" t="s">
        <v>1034</v>
      </c>
      <c r="K49" t="s">
        <v>1035</v>
      </c>
      <c r="L49">
        <v>1368</v>
      </c>
      <c r="N49">
        <v>1011</v>
      </c>
      <c r="O49" t="s">
        <v>1014</v>
      </c>
      <c r="P49" t="s">
        <v>1014</v>
      </c>
      <c r="Q49">
        <v>1</v>
      </c>
      <c r="X49">
        <v>0.17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79</v>
      </c>
      <c r="AG49">
        <v>0.11899999999999999</v>
      </c>
      <c r="AH49">
        <v>2</v>
      </c>
      <c r="AI49">
        <v>16697478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ROW(Source!A50)</f>
        <v>50</v>
      </c>
      <c r="B50">
        <v>16697486</v>
      </c>
      <c r="C50">
        <v>16697475</v>
      </c>
      <c r="D50">
        <v>15249377</v>
      </c>
      <c r="E50">
        <v>1</v>
      </c>
      <c r="F50">
        <v>1</v>
      </c>
      <c r="G50">
        <v>1</v>
      </c>
      <c r="H50">
        <v>2</v>
      </c>
      <c r="I50" t="s">
        <v>1036</v>
      </c>
      <c r="J50" t="s">
        <v>1037</v>
      </c>
      <c r="K50" t="s">
        <v>1038</v>
      </c>
      <c r="L50">
        <v>1368</v>
      </c>
      <c r="N50">
        <v>1011</v>
      </c>
      <c r="O50" t="s">
        <v>1014</v>
      </c>
      <c r="P50" t="s">
        <v>1014</v>
      </c>
      <c r="Q50">
        <v>1</v>
      </c>
      <c r="X50">
        <v>0.4</v>
      </c>
      <c r="Y50">
        <v>0</v>
      </c>
      <c r="Z50">
        <v>8.1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79</v>
      </c>
      <c r="AG50">
        <v>0.27999999999999997</v>
      </c>
      <c r="AH50">
        <v>2</v>
      </c>
      <c r="AI50">
        <v>16697479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ROW(Source!A50)</f>
        <v>50</v>
      </c>
      <c r="B51">
        <v>16697487</v>
      </c>
      <c r="C51">
        <v>16697475</v>
      </c>
      <c r="D51">
        <v>15162381</v>
      </c>
      <c r="E51">
        <v>17</v>
      </c>
      <c r="F51">
        <v>1</v>
      </c>
      <c r="G51">
        <v>1</v>
      </c>
      <c r="H51">
        <v>3</v>
      </c>
      <c r="I51" t="s">
        <v>1350</v>
      </c>
      <c r="J51" t="s">
        <v>6</v>
      </c>
      <c r="K51" t="s">
        <v>1351</v>
      </c>
      <c r="L51">
        <v>1035</v>
      </c>
      <c r="N51">
        <v>1013</v>
      </c>
      <c r="O51" t="s">
        <v>464</v>
      </c>
      <c r="P51" t="s">
        <v>464</v>
      </c>
      <c r="Q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0</v>
      </c>
      <c r="AF51" t="s">
        <v>78</v>
      </c>
      <c r="AG51">
        <v>0</v>
      </c>
      <c r="AH51">
        <v>3</v>
      </c>
      <c r="AI51">
        <v>-1</v>
      </c>
      <c r="AJ51" t="s">
        <v>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ROW(Source!A50)</f>
        <v>50</v>
      </c>
      <c r="B52">
        <v>16697488</v>
      </c>
      <c r="C52">
        <v>16697475</v>
      </c>
      <c r="D52">
        <v>15168750</v>
      </c>
      <c r="E52">
        <v>1</v>
      </c>
      <c r="F52">
        <v>1</v>
      </c>
      <c r="G52">
        <v>1</v>
      </c>
      <c r="H52">
        <v>3</v>
      </c>
      <c r="I52" t="s">
        <v>1039</v>
      </c>
      <c r="J52" t="s">
        <v>1040</v>
      </c>
      <c r="K52" t="s">
        <v>1041</v>
      </c>
      <c r="L52">
        <v>1348</v>
      </c>
      <c r="N52">
        <v>1009</v>
      </c>
      <c r="O52" t="s">
        <v>26</v>
      </c>
      <c r="P52" t="s">
        <v>26</v>
      </c>
      <c r="Q52">
        <v>1000</v>
      </c>
      <c r="X52">
        <v>1E-4</v>
      </c>
      <c r="Y52">
        <v>10315.01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78</v>
      </c>
      <c r="AG52">
        <v>0</v>
      </c>
      <c r="AH52">
        <v>2</v>
      </c>
      <c r="AI52">
        <v>16697480</v>
      </c>
      <c r="AJ52">
        <v>51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16697489</v>
      </c>
      <c r="C53">
        <v>16697475</v>
      </c>
      <c r="D53">
        <v>15162386</v>
      </c>
      <c r="E53">
        <v>17</v>
      </c>
      <c r="F53">
        <v>1</v>
      </c>
      <c r="G53">
        <v>1</v>
      </c>
      <c r="H53">
        <v>3</v>
      </c>
      <c r="I53" t="s">
        <v>1352</v>
      </c>
      <c r="J53" t="s">
        <v>6</v>
      </c>
      <c r="K53" t="s">
        <v>1353</v>
      </c>
      <c r="L53">
        <v>1327</v>
      </c>
      <c r="N53">
        <v>1005</v>
      </c>
      <c r="O53" t="s">
        <v>36</v>
      </c>
      <c r="P53" t="s">
        <v>36</v>
      </c>
      <c r="Q53">
        <v>1</v>
      </c>
      <c r="X53">
        <v>1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78</v>
      </c>
      <c r="AG53">
        <v>0</v>
      </c>
      <c r="AH53">
        <v>3</v>
      </c>
      <c r="AI53">
        <v>-1</v>
      </c>
      <c r="AJ53" t="s">
        <v>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16697490</v>
      </c>
      <c r="C54">
        <v>16697475</v>
      </c>
      <c r="D54">
        <v>15192019</v>
      </c>
      <c r="E54">
        <v>1</v>
      </c>
      <c r="F54">
        <v>1</v>
      </c>
      <c r="G54">
        <v>1</v>
      </c>
      <c r="H54">
        <v>3</v>
      </c>
      <c r="I54" t="s">
        <v>1042</v>
      </c>
      <c r="J54" t="s">
        <v>1043</v>
      </c>
      <c r="K54" t="s">
        <v>1044</v>
      </c>
      <c r="L54">
        <v>1348</v>
      </c>
      <c r="N54">
        <v>1009</v>
      </c>
      <c r="O54" t="s">
        <v>26</v>
      </c>
      <c r="P54" t="s">
        <v>26</v>
      </c>
      <c r="Q54">
        <v>1000</v>
      </c>
      <c r="X54">
        <v>3.0000000000000001E-3</v>
      </c>
      <c r="Y54">
        <v>5804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78</v>
      </c>
      <c r="AG54">
        <v>0</v>
      </c>
      <c r="AH54">
        <v>2</v>
      </c>
      <c r="AI54">
        <v>16697481</v>
      </c>
      <c r="AJ54">
        <v>52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16697491</v>
      </c>
      <c r="C55">
        <v>16697475</v>
      </c>
      <c r="D55">
        <v>15204330</v>
      </c>
      <c r="E55">
        <v>1</v>
      </c>
      <c r="F55">
        <v>1</v>
      </c>
      <c r="G55">
        <v>1</v>
      </c>
      <c r="H55">
        <v>3</v>
      </c>
      <c r="I55" t="s">
        <v>1045</v>
      </c>
      <c r="J55" t="s">
        <v>1046</v>
      </c>
      <c r="K55" t="s">
        <v>1047</v>
      </c>
      <c r="L55">
        <v>1354</v>
      </c>
      <c r="N55">
        <v>1010</v>
      </c>
      <c r="O55" t="s">
        <v>440</v>
      </c>
      <c r="P55" t="s">
        <v>440</v>
      </c>
      <c r="Q55">
        <v>1</v>
      </c>
      <c r="X55">
        <v>0.1</v>
      </c>
      <c r="Y55">
        <v>72.8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78</v>
      </c>
      <c r="AG55">
        <v>0</v>
      </c>
      <c r="AH55">
        <v>2</v>
      </c>
      <c r="AI55">
        <v>16697482</v>
      </c>
      <c r="AJ55">
        <v>53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ROW(Source!A51)</f>
        <v>51</v>
      </c>
      <c r="B56">
        <v>16697483</v>
      </c>
      <c r="C56">
        <v>16697475</v>
      </c>
      <c r="D56">
        <v>15446300</v>
      </c>
      <c r="E56">
        <v>1</v>
      </c>
      <c r="F56">
        <v>1</v>
      </c>
      <c r="G56">
        <v>1</v>
      </c>
      <c r="H56">
        <v>1</v>
      </c>
      <c r="I56" t="s">
        <v>1031</v>
      </c>
      <c r="J56" t="s">
        <v>6</v>
      </c>
      <c r="K56" t="s">
        <v>1032</v>
      </c>
      <c r="L56">
        <v>1191</v>
      </c>
      <c r="N56">
        <v>1013</v>
      </c>
      <c r="O56" t="s">
        <v>1010</v>
      </c>
      <c r="P56" t="s">
        <v>1010</v>
      </c>
      <c r="Q56">
        <v>1</v>
      </c>
      <c r="X56">
        <v>2.4</v>
      </c>
      <c r="Y56">
        <v>0</v>
      </c>
      <c r="Z56">
        <v>0</v>
      </c>
      <c r="AA56">
        <v>0</v>
      </c>
      <c r="AB56">
        <v>9.92</v>
      </c>
      <c r="AC56">
        <v>0</v>
      </c>
      <c r="AD56">
        <v>1</v>
      </c>
      <c r="AE56">
        <v>1</v>
      </c>
      <c r="AF56" t="s">
        <v>79</v>
      </c>
      <c r="AG56">
        <v>1.68</v>
      </c>
      <c r="AH56">
        <v>2</v>
      </c>
      <c r="AI56">
        <v>16697476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ROW(Source!A51)</f>
        <v>51</v>
      </c>
      <c r="B57">
        <v>16697484</v>
      </c>
      <c r="C57">
        <v>16697475</v>
      </c>
      <c r="D57">
        <v>15430395</v>
      </c>
      <c r="E57">
        <v>1</v>
      </c>
      <c r="F57">
        <v>1</v>
      </c>
      <c r="G57">
        <v>1</v>
      </c>
      <c r="H57">
        <v>1</v>
      </c>
      <c r="I57" t="s">
        <v>1020</v>
      </c>
      <c r="J57" t="s">
        <v>6</v>
      </c>
      <c r="K57" t="s">
        <v>1021</v>
      </c>
      <c r="L57">
        <v>1191</v>
      </c>
      <c r="N57">
        <v>1013</v>
      </c>
      <c r="O57" t="s">
        <v>1010</v>
      </c>
      <c r="P57" t="s">
        <v>1010</v>
      </c>
      <c r="Q57">
        <v>1</v>
      </c>
      <c r="X57">
        <v>0.17</v>
      </c>
      <c r="Y57">
        <v>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2</v>
      </c>
      <c r="AF57" t="s">
        <v>79</v>
      </c>
      <c r="AG57">
        <v>0.11899999999999999</v>
      </c>
      <c r="AH57">
        <v>2</v>
      </c>
      <c r="AI57">
        <v>16697477</v>
      </c>
      <c r="AJ57">
        <v>55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ROW(Source!A51)</f>
        <v>51</v>
      </c>
      <c r="B58">
        <v>16697485</v>
      </c>
      <c r="C58">
        <v>16697475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1033</v>
      </c>
      <c r="J58" t="s">
        <v>1034</v>
      </c>
      <c r="K58" t="s">
        <v>1035</v>
      </c>
      <c r="L58">
        <v>1368</v>
      </c>
      <c r="N58">
        <v>1011</v>
      </c>
      <c r="O58" t="s">
        <v>1014</v>
      </c>
      <c r="P58" t="s">
        <v>1014</v>
      </c>
      <c r="Q58">
        <v>1</v>
      </c>
      <c r="X58">
        <v>0.17</v>
      </c>
      <c r="Y58">
        <v>0</v>
      </c>
      <c r="Z58">
        <v>65.709999999999994</v>
      </c>
      <c r="AA58">
        <v>11.6</v>
      </c>
      <c r="AB58">
        <v>0</v>
      </c>
      <c r="AC58">
        <v>0</v>
      </c>
      <c r="AD58">
        <v>1</v>
      </c>
      <c r="AE58">
        <v>0</v>
      </c>
      <c r="AF58" t="s">
        <v>79</v>
      </c>
      <c r="AG58">
        <v>0.11899999999999999</v>
      </c>
      <c r="AH58">
        <v>2</v>
      </c>
      <c r="AI58">
        <v>16697478</v>
      </c>
      <c r="AJ58">
        <v>56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ROW(Source!A51)</f>
        <v>51</v>
      </c>
      <c r="B59">
        <v>16697486</v>
      </c>
      <c r="C59">
        <v>16697475</v>
      </c>
      <c r="D59">
        <v>15249377</v>
      </c>
      <c r="E59">
        <v>1</v>
      </c>
      <c r="F59">
        <v>1</v>
      </c>
      <c r="G59">
        <v>1</v>
      </c>
      <c r="H59">
        <v>2</v>
      </c>
      <c r="I59" t="s">
        <v>1036</v>
      </c>
      <c r="J59" t="s">
        <v>1037</v>
      </c>
      <c r="K59" t="s">
        <v>1038</v>
      </c>
      <c r="L59">
        <v>1368</v>
      </c>
      <c r="N59">
        <v>1011</v>
      </c>
      <c r="O59" t="s">
        <v>1014</v>
      </c>
      <c r="P59" t="s">
        <v>1014</v>
      </c>
      <c r="Q59">
        <v>1</v>
      </c>
      <c r="X59">
        <v>0.4</v>
      </c>
      <c r="Y59">
        <v>0</v>
      </c>
      <c r="Z59">
        <v>8.1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79</v>
      </c>
      <c r="AG59">
        <v>0.27999999999999997</v>
      </c>
      <c r="AH59">
        <v>2</v>
      </c>
      <c r="AI59">
        <v>16697479</v>
      </c>
      <c r="AJ59">
        <v>57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ROW(Source!A51)</f>
        <v>51</v>
      </c>
      <c r="B60">
        <v>16697487</v>
      </c>
      <c r="C60">
        <v>16697475</v>
      </c>
      <c r="D60">
        <v>15162381</v>
      </c>
      <c r="E60">
        <v>17</v>
      </c>
      <c r="F60">
        <v>1</v>
      </c>
      <c r="G60">
        <v>1</v>
      </c>
      <c r="H60">
        <v>3</v>
      </c>
      <c r="I60" t="s">
        <v>1350</v>
      </c>
      <c r="J60" t="s">
        <v>6</v>
      </c>
      <c r="K60" t="s">
        <v>1351</v>
      </c>
      <c r="L60">
        <v>1035</v>
      </c>
      <c r="N60">
        <v>1013</v>
      </c>
      <c r="O60" t="s">
        <v>464</v>
      </c>
      <c r="P60" t="s">
        <v>464</v>
      </c>
      <c r="Q60">
        <v>1</v>
      </c>
      <c r="X60">
        <v>0</v>
      </c>
      <c r="Y60">
        <v>0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0</v>
      </c>
      <c r="AF60" t="s">
        <v>78</v>
      </c>
      <c r="AG60">
        <v>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ROW(Source!A51)</f>
        <v>51</v>
      </c>
      <c r="B61">
        <v>16697488</v>
      </c>
      <c r="C61">
        <v>16697475</v>
      </c>
      <c r="D61">
        <v>15168750</v>
      </c>
      <c r="E61">
        <v>1</v>
      </c>
      <c r="F61">
        <v>1</v>
      </c>
      <c r="G61">
        <v>1</v>
      </c>
      <c r="H61">
        <v>3</v>
      </c>
      <c r="I61" t="s">
        <v>1039</v>
      </c>
      <c r="J61" t="s">
        <v>1040</v>
      </c>
      <c r="K61" t="s">
        <v>1041</v>
      </c>
      <c r="L61">
        <v>1348</v>
      </c>
      <c r="N61">
        <v>1009</v>
      </c>
      <c r="O61" t="s">
        <v>26</v>
      </c>
      <c r="P61" t="s">
        <v>26</v>
      </c>
      <c r="Q61">
        <v>1000</v>
      </c>
      <c r="X61">
        <v>1E-4</v>
      </c>
      <c r="Y61">
        <v>10315.01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78</v>
      </c>
      <c r="AG61">
        <v>0</v>
      </c>
      <c r="AH61">
        <v>2</v>
      </c>
      <c r="AI61">
        <v>16697480</v>
      </c>
      <c r="AJ61">
        <v>58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ROW(Source!A51)</f>
        <v>51</v>
      </c>
      <c r="B62">
        <v>16697489</v>
      </c>
      <c r="C62">
        <v>16697475</v>
      </c>
      <c r="D62">
        <v>15162386</v>
      </c>
      <c r="E62">
        <v>17</v>
      </c>
      <c r="F62">
        <v>1</v>
      </c>
      <c r="G62">
        <v>1</v>
      </c>
      <c r="H62">
        <v>3</v>
      </c>
      <c r="I62" t="s">
        <v>1352</v>
      </c>
      <c r="J62" t="s">
        <v>6</v>
      </c>
      <c r="K62" t="s">
        <v>1353</v>
      </c>
      <c r="L62">
        <v>1327</v>
      </c>
      <c r="N62">
        <v>1005</v>
      </c>
      <c r="O62" t="s">
        <v>36</v>
      </c>
      <c r="P62" t="s">
        <v>36</v>
      </c>
      <c r="Q62">
        <v>1</v>
      </c>
      <c r="X62">
        <v>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78</v>
      </c>
      <c r="AG62">
        <v>0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ROW(Source!A51)</f>
        <v>51</v>
      </c>
      <c r="B63">
        <v>16697490</v>
      </c>
      <c r="C63">
        <v>16697475</v>
      </c>
      <c r="D63">
        <v>15192019</v>
      </c>
      <c r="E63">
        <v>1</v>
      </c>
      <c r="F63">
        <v>1</v>
      </c>
      <c r="G63">
        <v>1</v>
      </c>
      <c r="H63">
        <v>3</v>
      </c>
      <c r="I63" t="s">
        <v>1042</v>
      </c>
      <c r="J63" t="s">
        <v>1043</v>
      </c>
      <c r="K63" t="s">
        <v>1044</v>
      </c>
      <c r="L63">
        <v>1348</v>
      </c>
      <c r="N63">
        <v>1009</v>
      </c>
      <c r="O63" t="s">
        <v>26</v>
      </c>
      <c r="P63" t="s">
        <v>26</v>
      </c>
      <c r="Q63">
        <v>1000</v>
      </c>
      <c r="X63">
        <v>3.0000000000000001E-3</v>
      </c>
      <c r="Y63">
        <v>5804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78</v>
      </c>
      <c r="AG63">
        <v>0</v>
      </c>
      <c r="AH63">
        <v>2</v>
      </c>
      <c r="AI63">
        <v>16697481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ROW(Source!A51)</f>
        <v>51</v>
      </c>
      <c r="B64">
        <v>16697491</v>
      </c>
      <c r="C64">
        <v>16697475</v>
      </c>
      <c r="D64">
        <v>15204330</v>
      </c>
      <c r="E64">
        <v>1</v>
      </c>
      <c r="F64">
        <v>1</v>
      </c>
      <c r="G64">
        <v>1</v>
      </c>
      <c r="H64">
        <v>3</v>
      </c>
      <c r="I64" t="s">
        <v>1045</v>
      </c>
      <c r="J64" t="s">
        <v>1046</v>
      </c>
      <c r="K64" t="s">
        <v>1047</v>
      </c>
      <c r="L64">
        <v>1354</v>
      </c>
      <c r="N64">
        <v>1010</v>
      </c>
      <c r="O64" t="s">
        <v>440</v>
      </c>
      <c r="P64" t="s">
        <v>440</v>
      </c>
      <c r="Q64">
        <v>1</v>
      </c>
      <c r="X64">
        <v>0.1</v>
      </c>
      <c r="Y64">
        <v>72.8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78</v>
      </c>
      <c r="AG64">
        <v>0</v>
      </c>
      <c r="AH64">
        <v>2</v>
      </c>
      <c r="AI64">
        <v>16697482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ROW(Source!A52)</f>
        <v>52</v>
      </c>
      <c r="B65">
        <v>16697496</v>
      </c>
      <c r="C65">
        <v>16697492</v>
      </c>
      <c r="D65">
        <v>15433667</v>
      </c>
      <c r="E65">
        <v>1</v>
      </c>
      <c r="F65">
        <v>1</v>
      </c>
      <c r="G65">
        <v>1</v>
      </c>
      <c r="H65">
        <v>1</v>
      </c>
      <c r="I65" t="s">
        <v>1027</v>
      </c>
      <c r="J65" t="s">
        <v>6</v>
      </c>
      <c r="K65" t="s">
        <v>1028</v>
      </c>
      <c r="L65">
        <v>1191</v>
      </c>
      <c r="N65">
        <v>1013</v>
      </c>
      <c r="O65" t="s">
        <v>1010</v>
      </c>
      <c r="P65" t="s">
        <v>1010</v>
      </c>
      <c r="Q65">
        <v>1</v>
      </c>
      <c r="X65">
        <v>103.91</v>
      </c>
      <c r="Y65">
        <v>0</v>
      </c>
      <c r="Z65">
        <v>0</v>
      </c>
      <c r="AA65">
        <v>0</v>
      </c>
      <c r="AB65">
        <v>8.09</v>
      </c>
      <c r="AC65">
        <v>0</v>
      </c>
      <c r="AD65">
        <v>1</v>
      </c>
      <c r="AE65">
        <v>1</v>
      </c>
      <c r="AF65" t="s">
        <v>6</v>
      </c>
      <c r="AG65">
        <v>103.91</v>
      </c>
      <c r="AH65">
        <v>2</v>
      </c>
      <c r="AI65">
        <v>16697493</v>
      </c>
      <c r="AJ65">
        <v>61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ROW(Source!A52)</f>
        <v>52</v>
      </c>
      <c r="B66">
        <v>16697497</v>
      </c>
      <c r="C66">
        <v>16697492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1020</v>
      </c>
      <c r="J66" t="s">
        <v>6</v>
      </c>
      <c r="K66" t="s">
        <v>1021</v>
      </c>
      <c r="L66">
        <v>1191</v>
      </c>
      <c r="N66">
        <v>1013</v>
      </c>
      <c r="O66" t="s">
        <v>1010</v>
      </c>
      <c r="P66" t="s">
        <v>1010</v>
      </c>
      <c r="Q66">
        <v>1</v>
      </c>
      <c r="X66">
        <v>7.74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</v>
      </c>
      <c r="AG66">
        <v>7.74</v>
      </c>
      <c r="AH66">
        <v>2</v>
      </c>
      <c r="AI66">
        <v>16697494</v>
      </c>
      <c r="AJ66">
        <v>62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ROW(Source!A52)</f>
        <v>52</v>
      </c>
      <c r="B67">
        <v>16697498</v>
      </c>
      <c r="C67">
        <v>16697492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1022</v>
      </c>
      <c r="J67" t="s">
        <v>1023</v>
      </c>
      <c r="K67" t="s">
        <v>1024</v>
      </c>
      <c r="L67">
        <v>1368</v>
      </c>
      <c r="N67">
        <v>1011</v>
      </c>
      <c r="O67" t="s">
        <v>1014</v>
      </c>
      <c r="P67" t="s">
        <v>1014</v>
      </c>
      <c r="Q67">
        <v>1</v>
      </c>
      <c r="X67">
        <v>7.74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7.74</v>
      </c>
      <c r="AH67">
        <v>2</v>
      </c>
      <c r="AI67">
        <v>16697495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ROW(Source!A53)</f>
        <v>53</v>
      </c>
      <c r="B68">
        <v>16697496</v>
      </c>
      <c r="C68">
        <v>16697492</v>
      </c>
      <c r="D68">
        <v>15433667</v>
      </c>
      <c r="E68">
        <v>1</v>
      </c>
      <c r="F68">
        <v>1</v>
      </c>
      <c r="G68">
        <v>1</v>
      </c>
      <c r="H68">
        <v>1</v>
      </c>
      <c r="I68" t="s">
        <v>1027</v>
      </c>
      <c r="J68" t="s">
        <v>6</v>
      </c>
      <c r="K68" t="s">
        <v>1028</v>
      </c>
      <c r="L68">
        <v>1191</v>
      </c>
      <c r="N68">
        <v>1013</v>
      </c>
      <c r="O68" t="s">
        <v>1010</v>
      </c>
      <c r="P68" t="s">
        <v>1010</v>
      </c>
      <c r="Q68">
        <v>1</v>
      </c>
      <c r="X68">
        <v>103.91</v>
      </c>
      <c r="Y68">
        <v>0</v>
      </c>
      <c r="Z68">
        <v>0</v>
      </c>
      <c r="AA68">
        <v>0</v>
      </c>
      <c r="AB68">
        <v>8.09</v>
      </c>
      <c r="AC68">
        <v>0</v>
      </c>
      <c r="AD68">
        <v>1</v>
      </c>
      <c r="AE68">
        <v>1</v>
      </c>
      <c r="AF68" t="s">
        <v>6</v>
      </c>
      <c r="AG68">
        <v>103.91</v>
      </c>
      <c r="AH68">
        <v>2</v>
      </c>
      <c r="AI68">
        <v>16697493</v>
      </c>
      <c r="AJ68">
        <v>64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ROW(Source!A53)</f>
        <v>53</v>
      </c>
      <c r="B69">
        <v>16697497</v>
      </c>
      <c r="C69">
        <v>16697492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1020</v>
      </c>
      <c r="J69" t="s">
        <v>6</v>
      </c>
      <c r="K69" t="s">
        <v>1021</v>
      </c>
      <c r="L69">
        <v>1191</v>
      </c>
      <c r="N69">
        <v>1013</v>
      </c>
      <c r="O69" t="s">
        <v>1010</v>
      </c>
      <c r="P69" t="s">
        <v>1010</v>
      </c>
      <c r="Q69">
        <v>1</v>
      </c>
      <c r="X69">
        <v>7.74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6</v>
      </c>
      <c r="AG69">
        <v>7.74</v>
      </c>
      <c r="AH69">
        <v>2</v>
      </c>
      <c r="AI69">
        <v>16697494</v>
      </c>
      <c r="AJ69">
        <v>65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ROW(Source!A53)</f>
        <v>53</v>
      </c>
      <c r="B70">
        <v>16697498</v>
      </c>
      <c r="C70">
        <v>16697492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1022</v>
      </c>
      <c r="J70" t="s">
        <v>1023</v>
      </c>
      <c r="K70" t="s">
        <v>1024</v>
      </c>
      <c r="L70">
        <v>1368</v>
      </c>
      <c r="N70">
        <v>1011</v>
      </c>
      <c r="O70" t="s">
        <v>1014</v>
      </c>
      <c r="P70" t="s">
        <v>1014</v>
      </c>
      <c r="Q70">
        <v>1</v>
      </c>
      <c r="X70">
        <v>7.74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7.74</v>
      </c>
      <c r="AH70">
        <v>2</v>
      </c>
      <c r="AI70">
        <v>16697495</v>
      </c>
      <c r="AJ70">
        <v>66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ROW(Source!A54)</f>
        <v>54</v>
      </c>
      <c r="B71">
        <v>16697503</v>
      </c>
      <c r="C71">
        <v>16697499</v>
      </c>
      <c r="D71">
        <v>15432010</v>
      </c>
      <c r="E71">
        <v>1</v>
      </c>
      <c r="F71">
        <v>1</v>
      </c>
      <c r="G71">
        <v>1</v>
      </c>
      <c r="H71">
        <v>1</v>
      </c>
      <c r="I71" t="s">
        <v>1048</v>
      </c>
      <c r="J71" t="s">
        <v>6</v>
      </c>
      <c r="K71" t="s">
        <v>1049</v>
      </c>
      <c r="L71">
        <v>1191</v>
      </c>
      <c r="N71">
        <v>1013</v>
      </c>
      <c r="O71" t="s">
        <v>1010</v>
      </c>
      <c r="P71" t="s">
        <v>1010</v>
      </c>
      <c r="Q71">
        <v>1</v>
      </c>
      <c r="X71">
        <v>17.89</v>
      </c>
      <c r="Y71">
        <v>0</v>
      </c>
      <c r="Z71">
        <v>0</v>
      </c>
      <c r="AA71">
        <v>0</v>
      </c>
      <c r="AB71">
        <v>8.02</v>
      </c>
      <c r="AC71">
        <v>0</v>
      </c>
      <c r="AD71">
        <v>1</v>
      </c>
      <c r="AE71">
        <v>1</v>
      </c>
      <c r="AF71" t="s">
        <v>6</v>
      </c>
      <c r="AG71">
        <v>17.89</v>
      </c>
      <c r="AH71">
        <v>2</v>
      </c>
      <c r="AI71">
        <v>16697500</v>
      </c>
      <c r="AJ71">
        <v>67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ROW(Source!A54)</f>
        <v>54</v>
      </c>
      <c r="B72">
        <v>16697504</v>
      </c>
      <c r="C72">
        <v>16697499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1020</v>
      </c>
      <c r="J72" t="s">
        <v>6</v>
      </c>
      <c r="K72" t="s">
        <v>1021</v>
      </c>
      <c r="L72">
        <v>1191</v>
      </c>
      <c r="N72">
        <v>1013</v>
      </c>
      <c r="O72" t="s">
        <v>1010</v>
      </c>
      <c r="P72" t="s">
        <v>1010</v>
      </c>
      <c r="Q72">
        <v>1</v>
      </c>
      <c r="X72">
        <v>0.08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6</v>
      </c>
      <c r="AG72">
        <v>0.08</v>
      </c>
      <c r="AH72">
        <v>2</v>
      </c>
      <c r="AI72">
        <v>16697501</v>
      </c>
      <c r="AJ72">
        <v>68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ROW(Source!A54)</f>
        <v>54</v>
      </c>
      <c r="B73">
        <v>16697505</v>
      </c>
      <c r="C73">
        <v>16697499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1022</v>
      </c>
      <c r="J73" t="s">
        <v>1023</v>
      </c>
      <c r="K73" t="s">
        <v>1024</v>
      </c>
      <c r="L73">
        <v>1368</v>
      </c>
      <c r="N73">
        <v>1011</v>
      </c>
      <c r="O73" t="s">
        <v>1014</v>
      </c>
      <c r="P73" t="s">
        <v>1014</v>
      </c>
      <c r="Q73">
        <v>1</v>
      </c>
      <c r="X73">
        <v>0.08</v>
      </c>
      <c r="Y73">
        <v>0</v>
      </c>
      <c r="Z73">
        <v>31.26</v>
      </c>
      <c r="AA73">
        <v>13.5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0.08</v>
      </c>
      <c r="AH73">
        <v>2</v>
      </c>
      <c r="AI73">
        <v>16697502</v>
      </c>
      <c r="AJ73">
        <v>69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ROW(Source!A55)</f>
        <v>55</v>
      </c>
      <c r="B74">
        <v>16697503</v>
      </c>
      <c r="C74">
        <v>16697499</v>
      </c>
      <c r="D74">
        <v>15432010</v>
      </c>
      <c r="E74">
        <v>1</v>
      </c>
      <c r="F74">
        <v>1</v>
      </c>
      <c r="G74">
        <v>1</v>
      </c>
      <c r="H74">
        <v>1</v>
      </c>
      <c r="I74" t="s">
        <v>1048</v>
      </c>
      <c r="J74" t="s">
        <v>6</v>
      </c>
      <c r="K74" t="s">
        <v>1049</v>
      </c>
      <c r="L74">
        <v>1191</v>
      </c>
      <c r="N74">
        <v>1013</v>
      </c>
      <c r="O74" t="s">
        <v>1010</v>
      </c>
      <c r="P74" t="s">
        <v>1010</v>
      </c>
      <c r="Q74">
        <v>1</v>
      </c>
      <c r="X74">
        <v>17.89</v>
      </c>
      <c r="Y74">
        <v>0</v>
      </c>
      <c r="Z74">
        <v>0</v>
      </c>
      <c r="AA74">
        <v>0</v>
      </c>
      <c r="AB74">
        <v>8.02</v>
      </c>
      <c r="AC74">
        <v>0</v>
      </c>
      <c r="AD74">
        <v>1</v>
      </c>
      <c r="AE74">
        <v>1</v>
      </c>
      <c r="AF74" t="s">
        <v>6</v>
      </c>
      <c r="AG74">
        <v>17.89</v>
      </c>
      <c r="AH74">
        <v>2</v>
      </c>
      <c r="AI74">
        <v>16697500</v>
      </c>
      <c r="AJ74">
        <v>70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ROW(Source!A55)</f>
        <v>55</v>
      </c>
      <c r="B75">
        <v>16697504</v>
      </c>
      <c r="C75">
        <v>16697499</v>
      </c>
      <c r="D75">
        <v>15430395</v>
      </c>
      <c r="E75">
        <v>1</v>
      </c>
      <c r="F75">
        <v>1</v>
      </c>
      <c r="G75">
        <v>1</v>
      </c>
      <c r="H75">
        <v>1</v>
      </c>
      <c r="I75" t="s">
        <v>1020</v>
      </c>
      <c r="J75" t="s">
        <v>6</v>
      </c>
      <c r="K75" t="s">
        <v>1021</v>
      </c>
      <c r="L75">
        <v>1191</v>
      </c>
      <c r="N75">
        <v>1013</v>
      </c>
      <c r="O75" t="s">
        <v>1010</v>
      </c>
      <c r="P75" t="s">
        <v>1010</v>
      </c>
      <c r="Q75">
        <v>1</v>
      </c>
      <c r="X75">
        <v>0.08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2</v>
      </c>
      <c r="AF75" t="s">
        <v>6</v>
      </c>
      <c r="AG75">
        <v>0.08</v>
      </c>
      <c r="AH75">
        <v>2</v>
      </c>
      <c r="AI75">
        <v>16697501</v>
      </c>
      <c r="AJ75">
        <v>71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ROW(Source!A55)</f>
        <v>55</v>
      </c>
      <c r="B76">
        <v>16697505</v>
      </c>
      <c r="C76">
        <v>16697499</v>
      </c>
      <c r="D76">
        <v>15247974</v>
      </c>
      <c r="E76">
        <v>1</v>
      </c>
      <c r="F76">
        <v>1</v>
      </c>
      <c r="G76">
        <v>1</v>
      </c>
      <c r="H76">
        <v>2</v>
      </c>
      <c r="I76" t="s">
        <v>1022</v>
      </c>
      <c r="J76" t="s">
        <v>1023</v>
      </c>
      <c r="K76" t="s">
        <v>1024</v>
      </c>
      <c r="L76">
        <v>1368</v>
      </c>
      <c r="N76">
        <v>1011</v>
      </c>
      <c r="O76" t="s">
        <v>1014</v>
      </c>
      <c r="P76" t="s">
        <v>1014</v>
      </c>
      <c r="Q76">
        <v>1</v>
      </c>
      <c r="X76">
        <v>0.08</v>
      </c>
      <c r="Y76">
        <v>0</v>
      </c>
      <c r="Z76">
        <v>31.26</v>
      </c>
      <c r="AA76">
        <v>13.5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0.08</v>
      </c>
      <c r="AH76">
        <v>2</v>
      </c>
      <c r="AI76">
        <v>16697502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ROW(Source!A56)</f>
        <v>56</v>
      </c>
      <c r="B77">
        <v>16697510</v>
      </c>
      <c r="C77">
        <v>16697506</v>
      </c>
      <c r="D77">
        <v>15430517</v>
      </c>
      <c r="E77">
        <v>1</v>
      </c>
      <c r="F77">
        <v>1</v>
      </c>
      <c r="G77">
        <v>1</v>
      </c>
      <c r="H77">
        <v>1</v>
      </c>
      <c r="I77" t="s">
        <v>1025</v>
      </c>
      <c r="J77" t="s">
        <v>6</v>
      </c>
      <c r="K77" t="s">
        <v>1026</v>
      </c>
      <c r="L77">
        <v>1191</v>
      </c>
      <c r="N77">
        <v>1013</v>
      </c>
      <c r="O77" t="s">
        <v>1010</v>
      </c>
      <c r="P77" t="s">
        <v>1010</v>
      </c>
      <c r="Q77">
        <v>1</v>
      </c>
      <c r="X77">
        <v>10.81</v>
      </c>
      <c r="Y77">
        <v>0</v>
      </c>
      <c r="Z77">
        <v>0</v>
      </c>
      <c r="AA77">
        <v>0</v>
      </c>
      <c r="AB77">
        <v>7.8</v>
      </c>
      <c r="AC77">
        <v>0</v>
      </c>
      <c r="AD77">
        <v>1</v>
      </c>
      <c r="AE77">
        <v>1</v>
      </c>
      <c r="AF77" t="s">
        <v>6</v>
      </c>
      <c r="AG77">
        <v>10.81</v>
      </c>
      <c r="AH77">
        <v>2</v>
      </c>
      <c r="AI77">
        <v>16697507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ROW(Source!A56)</f>
        <v>56</v>
      </c>
      <c r="B78">
        <v>16697511</v>
      </c>
      <c r="C78">
        <v>16697506</v>
      </c>
      <c r="D78">
        <v>15430395</v>
      </c>
      <c r="E78">
        <v>1</v>
      </c>
      <c r="F78">
        <v>1</v>
      </c>
      <c r="G78">
        <v>1</v>
      </c>
      <c r="H78">
        <v>1</v>
      </c>
      <c r="I78" t="s">
        <v>1020</v>
      </c>
      <c r="J78" t="s">
        <v>6</v>
      </c>
      <c r="K78" t="s">
        <v>1021</v>
      </c>
      <c r="L78">
        <v>1191</v>
      </c>
      <c r="N78">
        <v>1013</v>
      </c>
      <c r="O78" t="s">
        <v>1010</v>
      </c>
      <c r="P78" t="s">
        <v>1010</v>
      </c>
      <c r="Q78">
        <v>1</v>
      </c>
      <c r="X78">
        <v>0.03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6</v>
      </c>
      <c r="AG78">
        <v>0.03</v>
      </c>
      <c r="AH78">
        <v>2</v>
      </c>
      <c r="AI78">
        <v>16697508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ROW(Source!A56)</f>
        <v>56</v>
      </c>
      <c r="B79">
        <v>16697512</v>
      </c>
      <c r="C79">
        <v>16697506</v>
      </c>
      <c r="D79">
        <v>15247974</v>
      </c>
      <c r="E79">
        <v>1</v>
      </c>
      <c r="F79">
        <v>1</v>
      </c>
      <c r="G79">
        <v>1</v>
      </c>
      <c r="H79">
        <v>2</v>
      </c>
      <c r="I79" t="s">
        <v>1022</v>
      </c>
      <c r="J79" t="s">
        <v>1023</v>
      </c>
      <c r="K79" t="s">
        <v>1024</v>
      </c>
      <c r="L79">
        <v>1368</v>
      </c>
      <c r="N79">
        <v>1011</v>
      </c>
      <c r="O79" t="s">
        <v>1014</v>
      </c>
      <c r="P79" t="s">
        <v>1014</v>
      </c>
      <c r="Q79">
        <v>1</v>
      </c>
      <c r="X79">
        <v>0.03</v>
      </c>
      <c r="Y79">
        <v>0</v>
      </c>
      <c r="Z79">
        <v>31.26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0.03</v>
      </c>
      <c r="AH79">
        <v>2</v>
      </c>
      <c r="AI79">
        <v>16697509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ROW(Source!A57)</f>
        <v>57</v>
      </c>
      <c r="B80">
        <v>16697510</v>
      </c>
      <c r="C80">
        <v>16697506</v>
      </c>
      <c r="D80">
        <v>15430517</v>
      </c>
      <c r="E80">
        <v>1</v>
      </c>
      <c r="F80">
        <v>1</v>
      </c>
      <c r="G80">
        <v>1</v>
      </c>
      <c r="H80">
        <v>1</v>
      </c>
      <c r="I80" t="s">
        <v>1025</v>
      </c>
      <c r="J80" t="s">
        <v>6</v>
      </c>
      <c r="K80" t="s">
        <v>1026</v>
      </c>
      <c r="L80">
        <v>1191</v>
      </c>
      <c r="N80">
        <v>1013</v>
      </c>
      <c r="O80" t="s">
        <v>1010</v>
      </c>
      <c r="P80" t="s">
        <v>1010</v>
      </c>
      <c r="Q80">
        <v>1</v>
      </c>
      <c r="X80">
        <v>10.81</v>
      </c>
      <c r="Y80">
        <v>0</v>
      </c>
      <c r="Z80">
        <v>0</v>
      </c>
      <c r="AA80">
        <v>0</v>
      </c>
      <c r="AB80">
        <v>7.8</v>
      </c>
      <c r="AC80">
        <v>0</v>
      </c>
      <c r="AD80">
        <v>1</v>
      </c>
      <c r="AE80">
        <v>1</v>
      </c>
      <c r="AF80" t="s">
        <v>6</v>
      </c>
      <c r="AG80">
        <v>10.81</v>
      </c>
      <c r="AH80">
        <v>2</v>
      </c>
      <c r="AI80">
        <v>16697507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ROW(Source!A57)</f>
        <v>57</v>
      </c>
      <c r="B81">
        <v>16697511</v>
      </c>
      <c r="C81">
        <v>16697506</v>
      </c>
      <c r="D81">
        <v>15430395</v>
      </c>
      <c r="E81">
        <v>1</v>
      </c>
      <c r="F81">
        <v>1</v>
      </c>
      <c r="G81">
        <v>1</v>
      </c>
      <c r="H81">
        <v>1</v>
      </c>
      <c r="I81" t="s">
        <v>1020</v>
      </c>
      <c r="J81" t="s">
        <v>6</v>
      </c>
      <c r="K81" t="s">
        <v>1021</v>
      </c>
      <c r="L81">
        <v>1191</v>
      </c>
      <c r="N81">
        <v>1013</v>
      </c>
      <c r="O81" t="s">
        <v>1010</v>
      </c>
      <c r="P81" t="s">
        <v>1010</v>
      </c>
      <c r="Q81">
        <v>1</v>
      </c>
      <c r="X81">
        <v>0.03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6</v>
      </c>
      <c r="AG81">
        <v>0.03</v>
      </c>
      <c r="AH81">
        <v>2</v>
      </c>
      <c r="AI81">
        <v>16697508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ROW(Source!A57)</f>
        <v>57</v>
      </c>
      <c r="B82">
        <v>16697512</v>
      </c>
      <c r="C82">
        <v>16697506</v>
      </c>
      <c r="D82">
        <v>15247974</v>
      </c>
      <c r="E82">
        <v>1</v>
      </c>
      <c r="F82">
        <v>1</v>
      </c>
      <c r="G82">
        <v>1</v>
      </c>
      <c r="H82">
        <v>2</v>
      </c>
      <c r="I82" t="s">
        <v>1022</v>
      </c>
      <c r="J82" t="s">
        <v>1023</v>
      </c>
      <c r="K82" t="s">
        <v>1024</v>
      </c>
      <c r="L82">
        <v>1368</v>
      </c>
      <c r="N82">
        <v>1011</v>
      </c>
      <c r="O82" t="s">
        <v>1014</v>
      </c>
      <c r="P82" t="s">
        <v>1014</v>
      </c>
      <c r="Q82">
        <v>1</v>
      </c>
      <c r="X82">
        <v>0.03</v>
      </c>
      <c r="Y82">
        <v>0</v>
      </c>
      <c r="Z82">
        <v>31.26</v>
      </c>
      <c r="AA82">
        <v>13.5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0.03</v>
      </c>
      <c r="AH82">
        <v>2</v>
      </c>
      <c r="AI82">
        <v>16697509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ROW(Source!A58)</f>
        <v>58</v>
      </c>
      <c r="B83">
        <v>16697517</v>
      </c>
      <c r="C83">
        <v>16697513</v>
      </c>
      <c r="D83">
        <v>15430517</v>
      </c>
      <c r="E83">
        <v>1</v>
      </c>
      <c r="F83">
        <v>1</v>
      </c>
      <c r="G83">
        <v>1</v>
      </c>
      <c r="H83">
        <v>1</v>
      </c>
      <c r="I83" t="s">
        <v>1025</v>
      </c>
      <c r="J83" t="s">
        <v>6</v>
      </c>
      <c r="K83" t="s">
        <v>1026</v>
      </c>
      <c r="L83">
        <v>1191</v>
      </c>
      <c r="N83">
        <v>1013</v>
      </c>
      <c r="O83" t="s">
        <v>1010</v>
      </c>
      <c r="P83" t="s">
        <v>1010</v>
      </c>
      <c r="Q83">
        <v>1</v>
      </c>
      <c r="X83">
        <v>9.64</v>
      </c>
      <c r="Y83">
        <v>0</v>
      </c>
      <c r="Z83">
        <v>0</v>
      </c>
      <c r="AA83">
        <v>0</v>
      </c>
      <c r="AB83">
        <v>7.8</v>
      </c>
      <c r="AC83">
        <v>0</v>
      </c>
      <c r="AD83">
        <v>1</v>
      </c>
      <c r="AE83">
        <v>1</v>
      </c>
      <c r="AF83" t="s">
        <v>6</v>
      </c>
      <c r="AG83">
        <v>9.64</v>
      </c>
      <c r="AH83">
        <v>2</v>
      </c>
      <c r="AI83">
        <v>16697514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ROW(Source!A58)</f>
        <v>58</v>
      </c>
      <c r="B84">
        <v>16697518</v>
      </c>
      <c r="C84">
        <v>16697513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1020</v>
      </c>
      <c r="J84" t="s">
        <v>6</v>
      </c>
      <c r="K84" t="s">
        <v>1021</v>
      </c>
      <c r="L84">
        <v>1191</v>
      </c>
      <c r="N84">
        <v>1013</v>
      </c>
      <c r="O84" t="s">
        <v>1010</v>
      </c>
      <c r="P84" t="s">
        <v>1010</v>
      </c>
      <c r="Q84">
        <v>1</v>
      </c>
      <c r="X84">
        <v>0.01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6</v>
      </c>
      <c r="AG84">
        <v>0.01</v>
      </c>
      <c r="AH84">
        <v>2</v>
      </c>
      <c r="AI84">
        <v>16697515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ROW(Source!A58)</f>
        <v>58</v>
      </c>
      <c r="B85">
        <v>16697519</v>
      </c>
      <c r="C85">
        <v>16697513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1022</v>
      </c>
      <c r="J85" t="s">
        <v>1023</v>
      </c>
      <c r="K85" t="s">
        <v>1024</v>
      </c>
      <c r="L85">
        <v>1368</v>
      </c>
      <c r="N85">
        <v>1011</v>
      </c>
      <c r="O85" t="s">
        <v>1014</v>
      </c>
      <c r="P85" t="s">
        <v>1014</v>
      </c>
      <c r="Q85">
        <v>1</v>
      </c>
      <c r="X85">
        <v>0.01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0.01</v>
      </c>
      <c r="AH85">
        <v>2</v>
      </c>
      <c r="AI85">
        <v>16697516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ROW(Source!A59)</f>
        <v>59</v>
      </c>
      <c r="B86">
        <v>16697517</v>
      </c>
      <c r="C86">
        <v>16697513</v>
      </c>
      <c r="D86">
        <v>15430517</v>
      </c>
      <c r="E86">
        <v>1</v>
      </c>
      <c r="F86">
        <v>1</v>
      </c>
      <c r="G86">
        <v>1</v>
      </c>
      <c r="H86">
        <v>1</v>
      </c>
      <c r="I86" t="s">
        <v>1025</v>
      </c>
      <c r="J86" t="s">
        <v>6</v>
      </c>
      <c r="K86" t="s">
        <v>1026</v>
      </c>
      <c r="L86">
        <v>1191</v>
      </c>
      <c r="N86">
        <v>1013</v>
      </c>
      <c r="O86" t="s">
        <v>1010</v>
      </c>
      <c r="P86" t="s">
        <v>1010</v>
      </c>
      <c r="Q86">
        <v>1</v>
      </c>
      <c r="X86">
        <v>9.64</v>
      </c>
      <c r="Y86">
        <v>0</v>
      </c>
      <c r="Z86">
        <v>0</v>
      </c>
      <c r="AA86">
        <v>0</v>
      </c>
      <c r="AB86">
        <v>7.8</v>
      </c>
      <c r="AC86">
        <v>0</v>
      </c>
      <c r="AD86">
        <v>1</v>
      </c>
      <c r="AE86">
        <v>1</v>
      </c>
      <c r="AF86" t="s">
        <v>6</v>
      </c>
      <c r="AG86">
        <v>9.64</v>
      </c>
      <c r="AH86">
        <v>2</v>
      </c>
      <c r="AI86">
        <v>16697514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ROW(Source!A59)</f>
        <v>59</v>
      </c>
      <c r="B87">
        <v>16697518</v>
      </c>
      <c r="C87">
        <v>16697513</v>
      </c>
      <c r="D87">
        <v>15430395</v>
      </c>
      <c r="E87">
        <v>1</v>
      </c>
      <c r="F87">
        <v>1</v>
      </c>
      <c r="G87">
        <v>1</v>
      </c>
      <c r="H87">
        <v>1</v>
      </c>
      <c r="I87" t="s">
        <v>1020</v>
      </c>
      <c r="J87" t="s">
        <v>6</v>
      </c>
      <c r="K87" t="s">
        <v>1021</v>
      </c>
      <c r="L87">
        <v>1191</v>
      </c>
      <c r="N87">
        <v>1013</v>
      </c>
      <c r="O87" t="s">
        <v>1010</v>
      </c>
      <c r="P87" t="s">
        <v>1010</v>
      </c>
      <c r="Q87">
        <v>1</v>
      </c>
      <c r="X87">
        <v>0.01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6</v>
      </c>
      <c r="AG87">
        <v>0.01</v>
      </c>
      <c r="AH87">
        <v>2</v>
      </c>
      <c r="AI87">
        <v>16697515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ROW(Source!A59)</f>
        <v>59</v>
      </c>
      <c r="B88">
        <v>16697519</v>
      </c>
      <c r="C88">
        <v>16697513</v>
      </c>
      <c r="D88">
        <v>15247974</v>
      </c>
      <c r="E88">
        <v>1</v>
      </c>
      <c r="F88">
        <v>1</v>
      </c>
      <c r="G88">
        <v>1</v>
      </c>
      <c r="H88">
        <v>2</v>
      </c>
      <c r="I88" t="s">
        <v>1022</v>
      </c>
      <c r="J88" t="s">
        <v>1023</v>
      </c>
      <c r="K88" t="s">
        <v>1024</v>
      </c>
      <c r="L88">
        <v>1368</v>
      </c>
      <c r="N88">
        <v>1011</v>
      </c>
      <c r="O88" t="s">
        <v>1014</v>
      </c>
      <c r="P88" t="s">
        <v>1014</v>
      </c>
      <c r="Q88">
        <v>1</v>
      </c>
      <c r="X88">
        <v>0.01</v>
      </c>
      <c r="Y88">
        <v>0</v>
      </c>
      <c r="Z88">
        <v>31.26</v>
      </c>
      <c r="AA88">
        <v>13.5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0.01</v>
      </c>
      <c r="AH88">
        <v>2</v>
      </c>
      <c r="AI88">
        <v>16697516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ROW(Source!A60)</f>
        <v>60</v>
      </c>
      <c r="B89">
        <v>16697522</v>
      </c>
      <c r="C89">
        <v>16697520</v>
      </c>
      <c r="D89">
        <v>15430517</v>
      </c>
      <c r="E89">
        <v>1</v>
      </c>
      <c r="F89">
        <v>1</v>
      </c>
      <c r="G89">
        <v>1</v>
      </c>
      <c r="H89">
        <v>1</v>
      </c>
      <c r="I89" t="s">
        <v>1025</v>
      </c>
      <c r="J89" t="s">
        <v>6</v>
      </c>
      <c r="K89" t="s">
        <v>1026</v>
      </c>
      <c r="L89">
        <v>1191</v>
      </c>
      <c r="N89">
        <v>1013</v>
      </c>
      <c r="O89" t="s">
        <v>1010</v>
      </c>
      <c r="P89" t="s">
        <v>1010</v>
      </c>
      <c r="Q89">
        <v>1</v>
      </c>
      <c r="X89">
        <v>5.84</v>
      </c>
      <c r="Y89">
        <v>0</v>
      </c>
      <c r="Z89">
        <v>0</v>
      </c>
      <c r="AA89">
        <v>0</v>
      </c>
      <c r="AB89">
        <v>7.8</v>
      </c>
      <c r="AC89">
        <v>0</v>
      </c>
      <c r="AD89">
        <v>1</v>
      </c>
      <c r="AE89">
        <v>1</v>
      </c>
      <c r="AF89" t="s">
        <v>6</v>
      </c>
      <c r="AG89">
        <v>5.84</v>
      </c>
      <c r="AH89">
        <v>2</v>
      </c>
      <c r="AI89">
        <v>16697521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ROW(Source!A61)</f>
        <v>61</v>
      </c>
      <c r="B90">
        <v>16697522</v>
      </c>
      <c r="C90">
        <v>16697520</v>
      </c>
      <c r="D90">
        <v>15430517</v>
      </c>
      <c r="E90">
        <v>1</v>
      </c>
      <c r="F90">
        <v>1</v>
      </c>
      <c r="G90">
        <v>1</v>
      </c>
      <c r="H90">
        <v>1</v>
      </c>
      <c r="I90" t="s">
        <v>1025</v>
      </c>
      <c r="J90" t="s">
        <v>6</v>
      </c>
      <c r="K90" t="s">
        <v>1026</v>
      </c>
      <c r="L90">
        <v>1191</v>
      </c>
      <c r="N90">
        <v>1013</v>
      </c>
      <c r="O90" t="s">
        <v>1010</v>
      </c>
      <c r="P90" t="s">
        <v>1010</v>
      </c>
      <c r="Q90">
        <v>1</v>
      </c>
      <c r="X90">
        <v>5.84</v>
      </c>
      <c r="Y90">
        <v>0</v>
      </c>
      <c r="Z90">
        <v>0</v>
      </c>
      <c r="AA90">
        <v>0</v>
      </c>
      <c r="AB90">
        <v>7.8</v>
      </c>
      <c r="AC90">
        <v>0</v>
      </c>
      <c r="AD90">
        <v>1</v>
      </c>
      <c r="AE90">
        <v>1</v>
      </c>
      <c r="AF90" t="s">
        <v>6</v>
      </c>
      <c r="AG90">
        <v>5.84</v>
      </c>
      <c r="AH90">
        <v>2</v>
      </c>
      <c r="AI90">
        <v>16697521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ROW(Source!A62)</f>
        <v>62</v>
      </c>
      <c r="B91">
        <v>16697527</v>
      </c>
      <c r="C91">
        <v>16697523</v>
      </c>
      <c r="D91">
        <v>15430767</v>
      </c>
      <c r="E91">
        <v>1</v>
      </c>
      <c r="F91">
        <v>1</v>
      </c>
      <c r="G91">
        <v>1</v>
      </c>
      <c r="H91">
        <v>1</v>
      </c>
      <c r="I91" t="s">
        <v>1008</v>
      </c>
      <c r="J91" t="s">
        <v>6</v>
      </c>
      <c r="K91" t="s">
        <v>1009</v>
      </c>
      <c r="L91">
        <v>1191</v>
      </c>
      <c r="N91">
        <v>1013</v>
      </c>
      <c r="O91" t="s">
        <v>1010</v>
      </c>
      <c r="P91" t="s">
        <v>1010</v>
      </c>
      <c r="Q91">
        <v>1</v>
      </c>
      <c r="X91">
        <v>567.70000000000005</v>
      </c>
      <c r="Y91">
        <v>0</v>
      </c>
      <c r="Z91">
        <v>0</v>
      </c>
      <c r="AA91">
        <v>0</v>
      </c>
      <c r="AB91">
        <v>8.5299999999999994</v>
      </c>
      <c r="AC91">
        <v>0</v>
      </c>
      <c r="AD91">
        <v>1</v>
      </c>
      <c r="AE91">
        <v>1</v>
      </c>
      <c r="AF91" t="s">
        <v>6</v>
      </c>
      <c r="AG91">
        <v>567.70000000000005</v>
      </c>
      <c r="AH91">
        <v>2</v>
      </c>
      <c r="AI91">
        <v>16697524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ROW(Source!A62)</f>
        <v>62</v>
      </c>
      <c r="B92">
        <v>16697528</v>
      </c>
      <c r="C92">
        <v>16697523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1020</v>
      </c>
      <c r="J92" t="s">
        <v>6</v>
      </c>
      <c r="K92" t="s">
        <v>1021</v>
      </c>
      <c r="L92">
        <v>1191</v>
      </c>
      <c r="N92">
        <v>1013</v>
      </c>
      <c r="O92" t="s">
        <v>1010</v>
      </c>
      <c r="P92" t="s">
        <v>1010</v>
      </c>
      <c r="Q92">
        <v>1</v>
      </c>
      <c r="X92">
        <v>0.75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6</v>
      </c>
      <c r="AG92">
        <v>0.75</v>
      </c>
      <c r="AH92">
        <v>2</v>
      </c>
      <c r="AI92">
        <v>16697525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ROW(Source!A62)</f>
        <v>62</v>
      </c>
      <c r="B93">
        <v>16697529</v>
      </c>
      <c r="C93">
        <v>16697523</v>
      </c>
      <c r="D93">
        <v>15247974</v>
      </c>
      <c r="E93">
        <v>1</v>
      </c>
      <c r="F93">
        <v>1</v>
      </c>
      <c r="G93">
        <v>1</v>
      </c>
      <c r="H93">
        <v>2</v>
      </c>
      <c r="I93" t="s">
        <v>1022</v>
      </c>
      <c r="J93" t="s">
        <v>1023</v>
      </c>
      <c r="K93" t="s">
        <v>1024</v>
      </c>
      <c r="L93">
        <v>1368</v>
      </c>
      <c r="N93">
        <v>1011</v>
      </c>
      <c r="O93" t="s">
        <v>1014</v>
      </c>
      <c r="P93" t="s">
        <v>1014</v>
      </c>
      <c r="Q93">
        <v>1</v>
      </c>
      <c r="X93">
        <v>0.75</v>
      </c>
      <c r="Y93">
        <v>0</v>
      </c>
      <c r="Z93">
        <v>31.26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0.75</v>
      </c>
      <c r="AH93">
        <v>2</v>
      </c>
      <c r="AI93">
        <v>16697526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ROW(Source!A63)</f>
        <v>63</v>
      </c>
      <c r="B94">
        <v>16697527</v>
      </c>
      <c r="C94">
        <v>16697523</v>
      </c>
      <c r="D94">
        <v>15430767</v>
      </c>
      <c r="E94">
        <v>1</v>
      </c>
      <c r="F94">
        <v>1</v>
      </c>
      <c r="G94">
        <v>1</v>
      </c>
      <c r="H94">
        <v>1</v>
      </c>
      <c r="I94" t="s">
        <v>1008</v>
      </c>
      <c r="J94" t="s">
        <v>6</v>
      </c>
      <c r="K94" t="s">
        <v>1009</v>
      </c>
      <c r="L94">
        <v>1191</v>
      </c>
      <c r="N94">
        <v>1013</v>
      </c>
      <c r="O94" t="s">
        <v>1010</v>
      </c>
      <c r="P94" t="s">
        <v>1010</v>
      </c>
      <c r="Q94">
        <v>1</v>
      </c>
      <c r="X94">
        <v>567.70000000000005</v>
      </c>
      <c r="Y94">
        <v>0</v>
      </c>
      <c r="Z94">
        <v>0</v>
      </c>
      <c r="AA94">
        <v>0</v>
      </c>
      <c r="AB94">
        <v>8.5299999999999994</v>
      </c>
      <c r="AC94">
        <v>0</v>
      </c>
      <c r="AD94">
        <v>1</v>
      </c>
      <c r="AE94">
        <v>1</v>
      </c>
      <c r="AF94" t="s">
        <v>6</v>
      </c>
      <c r="AG94">
        <v>567.70000000000005</v>
      </c>
      <c r="AH94">
        <v>2</v>
      </c>
      <c r="AI94">
        <v>16697524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ROW(Source!A63)</f>
        <v>63</v>
      </c>
      <c r="B95">
        <v>16697528</v>
      </c>
      <c r="C95">
        <v>16697523</v>
      </c>
      <c r="D95">
        <v>15430395</v>
      </c>
      <c r="E95">
        <v>1</v>
      </c>
      <c r="F95">
        <v>1</v>
      </c>
      <c r="G95">
        <v>1</v>
      </c>
      <c r="H95">
        <v>1</v>
      </c>
      <c r="I95" t="s">
        <v>1020</v>
      </c>
      <c r="J95" t="s">
        <v>6</v>
      </c>
      <c r="K95" t="s">
        <v>1021</v>
      </c>
      <c r="L95">
        <v>1191</v>
      </c>
      <c r="N95">
        <v>1013</v>
      </c>
      <c r="O95" t="s">
        <v>1010</v>
      </c>
      <c r="P95" t="s">
        <v>1010</v>
      </c>
      <c r="Q95">
        <v>1</v>
      </c>
      <c r="X95">
        <v>0.75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6</v>
      </c>
      <c r="AG95">
        <v>0.75</v>
      </c>
      <c r="AH95">
        <v>2</v>
      </c>
      <c r="AI95">
        <v>16697525</v>
      </c>
      <c r="AJ95">
        <v>91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ROW(Source!A63)</f>
        <v>63</v>
      </c>
      <c r="B96">
        <v>16697529</v>
      </c>
      <c r="C96">
        <v>16697523</v>
      </c>
      <c r="D96">
        <v>15247974</v>
      </c>
      <c r="E96">
        <v>1</v>
      </c>
      <c r="F96">
        <v>1</v>
      </c>
      <c r="G96">
        <v>1</v>
      </c>
      <c r="H96">
        <v>2</v>
      </c>
      <c r="I96" t="s">
        <v>1022</v>
      </c>
      <c r="J96" t="s">
        <v>1023</v>
      </c>
      <c r="K96" t="s">
        <v>1024</v>
      </c>
      <c r="L96">
        <v>1368</v>
      </c>
      <c r="N96">
        <v>1011</v>
      </c>
      <c r="O96" t="s">
        <v>1014</v>
      </c>
      <c r="P96" t="s">
        <v>1014</v>
      </c>
      <c r="Q96">
        <v>1</v>
      </c>
      <c r="X96">
        <v>0.75</v>
      </c>
      <c r="Y96">
        <v>0</v>
      </c>
      <c r="Z96">
        <v>31.26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0.75</v>
      </c>
      <c r="AH96">
        <v>2</v>
      </c>
      <c r="AI96">
        <v>16697526</v>
      </c>
      <c r="AJ96">
        <v>92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ROW(Source!A64)</f>
        <v>64</v>
      </c>
      <c r="B97">
        <v>16697545</v>
      </c>
      <c r="C97">
        <v>16697531</v>
      </c>
      <c r="D97">
        <v>15446300</v>
      </c>
      <c r="E97">
        <v>1</v>
      </c>
      <c r="F97">
        <v>1</v>
      </c>
      <c r="G97">
        <v>1</v>
      </c>
      <c r="H97">
        <v>1</v>
      </c>
      <c r="I97" t="s">
        <v>1031</v>
      </c>
      <c r="J97" t="s">
        <v>6</v>
      </c>
      <c r="K97" t="s">
        <v>1032</v>
      </c>
      <c r="L97">
        <v>1191</v>
      </c>
      <c r="N97">
        <v>1013</v>
      </c>
      <c r="O97" t="s">
        <v>1010</v>
      </c>
      <c r="P97" t="s">
        <v>1010</v>
      </c>
      <c r="Q97">
        <v>1</v>
      </c>
      <c r="X97">
        <v>2.73</v>
      </c>
      <c r="Y97">
        <v>0</v>
      </c>
      <c r="Z97">
        <v>0</v>
      </c>
      <c r="AA97">
        <v>0</v>
      </c>
      <c r="AB97">
        <v>9.92</v>
      </c>
      <c r="AC97">
        <v>0</v>
      </c>
      <c r="AD97">
        <v>1</v>
      </c>
      <c r="AE97">
        <v>1</v>
      </c>
      <c r="AF97" t="s">
        <v>117</v>
      </c>
      <c r="AG97">
        <v>0.81899999999999995</v>
      </c>
      <c r="AH97">
        <v>2</v>
      </c>
      <c r="AI97">
        <v>16697532</v>
      </c>
      <c r="AJ97">
        <v>93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ROW(Source!A64)</f>
        <v>64</v>
      </c>
      <c r="B98">
        <v>16697546</v>
      </c>
      <c r="C98">
        <v>16697531</v>
      </c>
      <c r="D98">
        <v>15430395</v>
      </c>
      <c r="E98">
        <v>1</v>
      </c>
      <c r="F98">
        <v>1</v>
      </c>
      <c r="G98">
        <v>1</v>
      </c>
      <c r="H98">
        <v>1</v>
      </c>
      <c r="I98" t="s">
        <v>1020</v>
      </c>
      <c r="J98" t="s">
        <v>6</v>
      </c>
      <c r="K98" t="s">
        <v>1021</v>
      </c>
      <c r="L98">
        <v>1191</v>
      </c>
      <c r="N98">
        <v>1013</v>
      </c>
      <c r="O98" t="s">
        <v>1010</v>
      </c>
      <c r="P98" t="s">
        <v>1010</v>
      </c>
      <c r="Q98">
        <v>1</v>
      </c>
      <c r="X98">
        <v>0.05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117</v>
      </c>
      <c r="AG98">
        <v>1.4999999999999999E-2</v>
      </c>
      <c r="AH98">
        <v>2</v>
      </c>
      <c r="AI98">
        <v>16697533</v>
      </c>
      <c r="AJ98">
        <v>94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ROW(Source!A64)</f>
        <v>64</v>
      </c>
      <c r="B99">
        <v>16697547</v>
      </c>
      <c r="C99">
        <v>16697531</v>
      </c>
      <c r="D99">
        <v>15247680</v>
      </c>
      <c r="E99">
        <v>1</v>
      </c>
      <c r="F99">
        <v>1</v>
      </c>
      <c r="G99">
        <v>1</v>
      </c>
      <c r="H99">
        <v>2</v>
      </c>
      <c r="I99" t="s">
        <v>1050</v>
      </c>
      <c r="J99" t="s">
        <v>1051</v>
      </c>
      <c r="K99" t="s">
        <v>1052</v>
      </c>
      <c r="L99">
        <v>1368</v>
      </c>
      <c r="N99">
        <v>1011</v>
      </c>
      <c r="O99" t="s">
        <v>1014</v>
      </c>
      <c r="P99" t="s">
        <v>1014</v>
      </c>
      <c r="Q99">
        <v>1</v>
      </c>
      <c r="X99">
        <v>0.03</v>
      </c>
      <c r="Y99">
        <v>0</v>
      </c>
      <c r="Z99">
        <v>111.99</v>
      </c>
      <c r="AA99">
        <v>13.5</v>
      </c>
      <c r="AB99">
        <v>0</v>
      </c>
      <c r="AC99">
        <v>0</v>
      </c>
      <c r="AD99">
        <v>1</v>
      </c>
      <c r="AE99">
        <v>0</v>
      </c>
      <c r="AF99" t="s">
        <v>117</v>
      </c>
      <c r="AG99">
        <v>8.9999999999999993E-3</v>
      </c>
      <c r="AH99">
        <v>2</v>
      </c>
      <c r="AI99">
        <v>16697534</v>
      </c>
      <c r="AJ99">
        <v>95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ROW(Source!A64)</f>
        <v>64</v>
      </c>
      <c r="B100">
        <v>16697548</v>
      </c>
      <c r="C100">
        <v>16697531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1033</v>
      </c>
      <c r="J100" t="s">
        <v>1034</v>
      </c>
      <c r="K100" t="s">
        <v>1035</v>
      </c>
      <c r="L100">
        <v>1368</v>
      </c>
      <c r="N100">
        <v>1011</v>
      </c>
      <c r="O100" t="s">
        <v>1014</v>
      </c>
      <c r="P100" t="s">
        <v>1014</v>
      </c>
      <c r="Q100">
        <v>1</v>
      </c>
      <c r="X100">
        <v>0.02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117</v>
      </c>
      <c r="AG100">
        <v>6.0000000000000001E-3</v>
      </c>
      <c r="AH100">
        <v>2</v>
      </c>
      <c r="AI100">
        <v>16697535</v>
      </c>
      <c r="AJ100">
        <v>96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ROW(Source!A64)</f>
        <v>64</v>
      </c>
      <c r="B101">
        <v>16697549</v>
      </c>
      <c r="C101">
        <v>16697531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1036</v>
      </c>
      <c r="J101" t="s">
        <v>1037</v>
      </c>
      <c r="K101" t="s">
        <v>1038</v>
      </c>
      <c r="L101">
        <v>1368</v>
      </c>
      <c r="N101">
        <v>1011</v>
      </c>
      <c r="O101" t="s">
        <v>1014</v>
      </c>
      <c r="P101" t="s">
        <v>1014</v>
      </c>
      <c r="Q101">
        <v>1</v>
      </c>
      <c r="X101">
        <v>0.04</v>
      </c>
      <c r="Y101">
        <v>0</v>
      </c>
      <c r="Z101">
        <v>8.1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117</v>
      </c>
      <c r="AG101">
        <v>1.2E-2</v>
      </c>
      <c r="AH101">
        <v>2</v>
      </c>
      <c r="AI101">
        <v>16697536</v>
      </c>
      <c r="AJ101">
        <v>97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ROW(Source!A64)</f>
        <v>64</v>
      </c>
      <c r="B102">
        <v>16697550</v>
      </c>
      <c r="C102">
        <v>16697531</v>
      </c>
      <c r="D102">
        <v>15167588</v>
      </c>
      <c r="E102">
        <v>1</v>
      </c>
      <c r="F102">
        <v>1</v>
      </c>
      <c r="G102">
        <v>1</v>
      </c>
      <c r="H102">
        <v>3</v>
      </c>
      <c r="I102" t="s">
        <v>1053</v>
      </c>
      <c r="J102" t="s">
        <v>1054</v>
      </c>
      <c r="K102" t="s">
        <v>1055</v>
      </c>
      <c r="L102">
        <v>1346</v>
      </c>
      <c r="N102">
        <v>1009</v>
      </c>
      <c r="O102" t="s">
        <v>279</v>
      </c>
      <c r="P102" t="s">
        <v>279</v>
      </c>
      <c r="Q102">
        <v>1</v>
      </c>
      <c r="X102">
        <v>2.3E-2</v>
      </c>
      <c r="Y102">
        <v>30.4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78</v>
      </c>
      <c r="AG102">
        <v>0</v>
      </c>
      <c r="AH102">
        <v>2</v>
      </c>
      <c r="AI102">
        <v>16697537</v>
      </c>
      <c r="AJ102">
        <v>98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ROW(Source!A64)</f>
        <v>64</v>
      </c>
      <c r="B103">
        <v>16697551</v>
      </c>
      <c r="C103">
        <v>16697531</v>
      </c>
      <c r="D103">
        <v>15170074</v>
      </c>
      <c r="E103">
        <v>1</v>
      </c>
      <c r="F103">
        <v>1</v>
      </c>
      <c r="G103">
        <v>1</v>
      </c>
      <c r="H103">
        <v>3</v>
      </c>
      <c r="I103" t="s">
        <v>1056</v>
      </c>
      <c r="J103" t="s">
        <v>1057</v>
      </c>
      <c r="K103" t="s">
        <v>1058</v>
      </c>
      <c r="L103">
        <v>1355</v>
      </c>
      <c r="N103">
        <v>1010</v>
      </c>
      <c r="O103" t="s">
        <v>593</v>
      </c>
      <c r="P103" t="s">
        <v>593</v>
      </c>
      <c r="Q103">
        <v>100</v>
      </c>
      <c r="X103">
        <v>4.1000000000000002E-2</v>
      </c>
      <c r="Y103">
        <v>86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78</v>
      </c>
      <c r="AG103">
        <v>0</v>
      </c>
      <c r="AH103">
        <v>2</v>
      </c>
      <c r="AI103">
        <v>16697538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ROW(Source!A64)</f>
        <v>64</v>
      </c>
      <c r="B104">
        <v>16697552</v>
      </c>
      <c r="C104">
        <v>16697531</v>
      </c>
      <c r="D104">
        <v>15203834</v>
      </c>
      <c r="E104">
        <v>1</v>
      </c>
      <c r="F104">
        <v>1</v>
      </c>
      <c r="G104">
        <v>1</v>
      </c>
      <c r="H104">
        <v>3</v>
      </c>
      <c r="I104" t="s">
        <v>1059</v>
      </c>
      <c r="J104" t="s">
        <v>1060</v>
      </c>
      <c r="K104" t="s">
        <v>1061</v>
      </c>
      <c r="L104">
        <v>1346</v>
      </c>
      <c r="N104">
        <v>1009</v>
      </c>
      <c r="O104" t="s">
        <v>279</v>
      </c>
      <c r="P104" t="s">
        <v>279</v>
      </c>
      <c r="Q104">
        <v>1</v>
      </c>
      <c r="X104">
        <v>0.2</v>
      </c>
      <c r="Y104">
        <v>28.6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78</v>
      </c>
      <c r="AG104">
        <v>0</v>
      </c>
      <c r="AH104">
        <v>2</v>
      </c>
      <c r="AI104">
        <v>16697539</v>
      </c>
      <c r="AJ104">
        <v>100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ROW(Source!A64)</f>
        <v>64</v>
      </c>
      <c r="B105">
        <v>16697553</v>
      </c>
      <c r="C105">
        <v>16697531</v>
      </c>
      <c r="D105">
        <v>15217463</v>
      </c>
      <c r="E105">
        <v>1</v>
      </c>
      <c r="F105">
        <v>1</v>
      </c>
      <c r="G105">
        <v>1</v>
      </c>
      <c r="H105">
        <v>3</v>
      </c>
      <c r="I105" t="s">
        <v>1062</v>
      </c>
      <c r="J105" t="s">
        <v>1063</v>
      </c>
      <c r="K105" t="s">
        <v>1064</v>
      </c>
      <c r="L105">
        <v>1358</v>
      </c>
      <c r="N105">
        <v>1010</v>
      </c>
      <c r="O105" t="s">
        <v>598</v>
      </c>
      <c r="P105" t="s">
        <v>598</v>
      </c>
      <c r="Q105">
        <v>10</v>
      </c>
      <c r="X105">
        <v>0.1</v>
      </c>
      <c r="Y105">
        <v>39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78</v>
      </c>
      <c r="AG105">
        <v>0</v>
      </c>
      <c r="AH105">
        <v>2</v>
      </c>
      <c r="AI105">
        <v>16697540</v>
      </c>
      <c r="AJ105">
        <v>101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ROW(Source!A64)</f>
        <v>64</v>
      </c>
      <c r="B106">
        <v>16697554</v>
      </c>
      <c r="C106">
        <v>16697531</v>
      </c>
      <c r="D106">
        <v>15217585</v>
      </c>
      <c r="E106">
        <v>1</v>
      </c>
      <c r="F106">
        <v>1</v>
      </c>
      <c r="G106">
        <v>1</v>
      </c>
      <c r="H106">
        <v>3</v>
      </c>
      <c r="I106" t="s">
        <v>1065</v>
      </c>
      <c r="J106" t="s">
        <v>1066</v>
      </c>
      <c r="K106" t="s">
        <v>1067</v>
      </c>
      <c r="L106">
        <v>1356</v>
      </c>
      <c r="N106">
        <v>1010</v>
      </c>
      <c r="O106" t="s">
        <v>268</v>
      </c>
      <c r="P106" t="s">
        <v>268</v>
      </c>
      <c r="Q106">
        <v>1000</v>
      </c>
      <c r="X106">
        <v>2.1000000000000001E-2</v>
      </c>
      <c r="Y106">
        <v>270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78</v>
      </c>
      <c r="AG106">
        <v>0</v>
      </c>
      <c r="AH106">
        <v>2</v>
      </c>
      <c r="AI106">
        <v>16697541</v>
      </c>
      <c r="AJ106">
        <v>102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ROW(Source!A64)</f>
        <v>64</v>
      </c>
      <c r="B107">
        <v>16697555</v>
      </c>
      <c r="C107">
        <v>16697531</v>
      </c>
      <c r="D107">
        <v>15221284</v>
      </c>
      <c r="E107">
        <v>1</v>
      </c>
      <c r="F107">
        <v>1</v>
      </c>
      <c r="G107">
        <v>1</v>
      </c>
      <c r="H107">
        <v>3</v>
      </c>
      <c r="I107" t="s">
        <v>1068</v>
      </c>
      <c r="J107" t="s">
        <v>1069</v>
      </c>
      <c r="K107" t="s">
        <v>1070</v>
      </c>
      <c r="L107">
        <v>1355</v>
      </c>
      <c r="N107">
        <v>1010</v>
      </c>
      <c r="O107" t="s">
        <v>593</v>
      </c>
      <c r="P107" t="s">
        <v>593</v>
      </c>
      <c r="Q107">
        <v>100</v>
      </c>
      <c r="X107">
        <v>4.1000000000000002E-2</v>
      </c>
      <c r="Y107">
        <v>528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78</v>
      </c>
      <c r="AG107">
        <v>0</v>
      </c>
      <c r="AH107">
        <v>2</v>
      </c>
      <c r="AI107">
        <v>16697542</v>
      </c>
      <c r="AJ107">
        <v>103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ROW(Source!A64)</f>
        <v>64</v>
      </c>
      <c r="B108">
        <v>16697556</v>
      </c>
      <c r="C108">
        <v>16697531</v>
      </c>
      <c r="D108">
        <v>15233312</v>
      </c>
      <c r="E108">
        <v>1</v>
      </c>
      <c r="F108">
        <v>1</v>
      </c>
      <c r="G108">
        <v>1</v>
      </c>
      <c r="H108">
        <v>3</v>
      </c>
      <c r="I108" t="s">
        <v>1071</v>
      </c>
      <c r="J108" t="s">
        <v>1072</v>
      </c>
      <c r="K108" t="s">
        <v>1073</v>
      </c>
      <c r="L108">
        <v>1346</v>
      </c>
      <c r="N108">
        <v>1009</v>
      </c>
      <c r="O108" t="s">
        <v>279</v>
      </c>
      <c r="P108" t="s">
        <v>279</v>
      </c>
      <c r="Q108">
        <v>1</v>
      </c>
      <c r="X108">
        <v>0.14399999999999999</v>
      </c>
      <c r="Y108">
        <v>35.700000000000003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78</v>
      </c>
      <c r="AG108">
        <v>0</v>
      </c>
      <c r="AH108">
        <v>2</v>
      </c>
      <c r="AI108">
        <v>16697543</v>
      </c>
      <c r="AJ108">
        <v>104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ROW(Source!A64)</f>
        <v>64</v>
      </c>
      <c r="B109">
        <v>16697557</v>
      </c>
      <c r="C109">
        <v>16697531</v>
      </c>
      <c r="D109">
        <v>15164559</v>
      </c>
      <c r="E109">
        <v>17</v>
      </c>
      <c r="F109">
        <v>1</v>
      </c>
      <c r="G109">
        <v>1</v>
      </c>
      <c r="H109">
        <v>3</v>
      </c>
      <c r="I109" t="s">
        <v>1074</v>
      </c>
      <c r="J109" t="s">
        <v>6</v>
      </c>
      <c r="K109" t="s">
        <v>1075</v>
      </c>
      <c r="L109">
        <v>1374</v>
      </c>
      <c r="N109">
        <v>1013</v>
      </c>
      <c r="O109" t="s">
        <v>1076</v>
      </c>
      <c r="P109" t="s">
        <v>1076</v>
      </c>
      <c r="Q109">
        <v>1</v>
      </c>
      <c r="X109">
        <v>0.54</v>
      </c>
      <c r="Y109">
        <v>1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78</v>
      </c>
      <c r="AG109">
        <v>0</v>
      </c>
      <c r="AH109">
        <v>2</v>
      </c>
      <c r="AI109">
        <v>16697544</v>
      </c>
      <c r="AJ109">
        <v>105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ROW(Source!A65)</f>
        <v>65</v>
      </c>
      <c r="B110">
        <v>16697545</v>
      </c>
      <c r="C110">
        <v>16697531</v>
      </c>
      <c r="D110">
        <v>15446300</v>
      </c>
      <c r="E110">
        <v>1</v>
      </c>
      <c r="F110">
        <v>1</v>
      </c>
      <c r="G110">
        <v>1</v>
      </c>
      <c r="H110">
        <v>1</v>
      </c>
      <c r="I110" t="s">
        <v>1031</v>
      </c>
      <c r="J110" t="s">
        <v>6</v>
      </c>
      <c r="K110" t="s">
        <v>1032</v>
      </c>
      <c r="L110">
        <v>1191</v>
      </c>
      <c r="N110">
        <v>1013</v>
      </c>
      <c r="O110" t="s">
        <v>1010</v>
      </c>
      <c r="P110" t="s">
        <v>1010</v>
      </c>
      <c r="Q110">
        <v>1</v>
      </c>
      <c r="X110">
        <v>2.73</v>
      </c>
      <c r="Y110">
        <v>0</v>
      </c>
      <c r="Z110">
        <v>0</v>
      </c>
      <c r="AA110">
        <v>0</v>
      </c>
      <c r="AB110">
        <v>9.92</v>
      </c>
      <c r="AC110">
        <v>0</v>
      </c>
      <c r="AD110">
        <v>1</v>
      </c>
      <c r="AE110">
        <v>1</v>
      </c>
      <c r="AF110" t="s">
        <v>117</v>
      </c>
      <c r="AG110">
        <v>0.81899999999999995</v>
      </c>
      <c r="AH110">
        <v>2</v>
      </c>
      <c r="AI110">
        <v>16697532</v>
      </c>
      <c r="AJ110">
        <v>106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ROW(Source!A65)</f>
        <v>65</v>
      </c>
      <c r="B111">
        <v>16697546</v>
      </c>
      <c r="C111">
        <v>16697531</v>
      </c>
      <c r="D111">
        <v>15430395</v>
      </c>
      <c r="E111">
        <v>1</v>
      </c>
      <c r="F111">
        <v>1</v>
      </c>
      <c r="G111">
        <v>1</v>
      </c>
      <c r="H111">
        <v>1</v>
      </c>
      <c r="I111" t="s">
        <v>1020</v>
      </c>
      <c r="J111" t="s">
        <v>6</v>
      </c>
      <c r="K111" t="s">
        <v>1021</v>
      </c>
      <c r="L111">
        <v>1191</v>
      </c>
      <c r="N111">
        <v>1013</v>
      </c>
      <c r="O111" t="s">
        <v>1010</v>
      </c>
      <c r="P111" t="s">
        <v>1010</v>
      </c>
      <c r="Q111">
        <v>1</v>
      </c>
      <c r="X111">
        <v>0.05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117</v>
      </c>
      <c r="AG111">
        <v>1.4999999999999999E-2</v>
      </c>
      <c r="AH111">
        <v>2</v>
      </c>
      <c r="AI111">
        <v>16697533</v>
      </c>
      <c r="AJ111">
        <v>107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ROW(Source!A65)</f>
        <v>65</v>
      </c>
      <c r="B112">
        <v>16697547</v>
      </c>
      <c r="C112">
        <v>16697531</v>
      </c>
      <c r="D112">
        <v>15247680</v>
      </c>
      <c r="E112">
        <v>1</v>
      </c>
      <c r="F112">
        <v>1</v>
      </c>
      <c r="G112">
        <v>1</v>
      </c>
      <c r="H112">
        <v>2</v>
      </c>
      <c r="I112" t="s">
        <v>1050</v>
      </c>
      <c r="J112" t="s">
        <v>1051</v>
      </c>
      <c r="K112" t="s">
        <v>1052</v>
      </c>
      <c r="L112">
        <v>1368</v>
      </c>
      <c r="N112">
        <v>1011</v>
      </c>
      <c r="O112" t="s">
        <v>1014</v>
      </c>
      <c r="P112" t="s">
        <v>1014</v>
      </c>
      <c r="Q112">
        <v>1</v>
      </c>
      <c r="X112">
        <v>0.03</v>
      </c>
      <c r="Y112">
        <v>0</v>
      </c>
      <c r="Z112">
        <v>111.99</v>
      </c>
      <c r="AA112">
        <v>13.5</v>
      </c>
      <c r="AB112">
        <v>0</v>
      </c>
      <c r="AC112">
        <v>0</v>
      </c>
      <c r="AD112">
        <v>1</v>
      </c>
      <c r="AE112">
        <v>0</v>
      </c>
      <c r="AF112" t="s">
        <v>117</v>
      </c>
      <c r="AG112">
        <v>8.9999999999999993E-3</v>
      </c>
      <c r="AH112">
        <v>2</v>
      </c>
      <c r="AI112">
        <v>16697534</v>
      </c>
      <c r="AJ112">
        <v>108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ROW(Source!A65)</f>
        <v>65</v>
      </c>
      <c r="B113">
        <v>16697548</v>
      </c>
      <c r="C113">
        <v>16697531</v>
      </c>
      <c r="D113">
        <v>15249073</v>
      </c>
      <c r="E113">
        <v>1</v>
      </c>
      <c r="F113">
        <v>1</v>
      </c>
      <c r="G113">
        <v>1</v>
      </c>
      <c r="H113">
        <v>2</v>
      </c>
      <c r="I113" t="s">
        <v>1033</v>
      </c>
      <c r="J113" t="s">
        <v>1034</v>
      </c>
      <c r="K113" t="s">
        <v>1035</v>
      </c>
      <c r="L113">
        <v>1368</v>
      </c>
      <c r="N113">
        <v>1011</v>
      </c>
      <c r="O113" t="s">
        <v>1014</v>
      </c>
      <c r="P113" t="s">
        <v>1014</v>
      </c>
      <c r="Q113">
        <v>1</v>
      </c>
      <c r="X113">
        <v>0.02</v>
      </c>
      <c r="Y113">
        <v>0</v>
      </c>
      <c r="Z113">
        <v>65.709999999999994</v>
      </c>
      <c r="AA113">
        <v>11.6</v>
      </c>
      <c r="AB113">
        <v>0</v>
      </c>
      <c r="AC113">
        <v>0</v>
      </c>
      <c r="AD113">
        <v>1</v>
      </c>
      <c r="AE113">
        <v>0</v>
      </c>
      <c r="AF113" t="s">
        <v>117</v>
      </c>
      <c r="AG113">
        <v>6.0000000000000001E-3</v>
      </c>
      <c r="AH113">
        <v>2</v>
      </c>
      <c r="AI113">
        <v>16697535</v>
      </c>
      <c r="AJ113">
        <v>109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ROW(Source!A65)</f>
        <v>65</v>
      </c>
      <c r="B114">
        <v>16697549</v>
      </c>
      <c r="C114">
        <v>16697531</v>
      </c>
      <c r="D114">
        <v>15249377</v>
      </c>
      <c r="E114">
        <v>1</v>
      </c>
      <c r="F114">
        <v>1</v>
      </c>
      <c r="G114">
        <v>1</v>
      </c>
      <c r="H114">
        <v>2</v>
      </c>
      <c r="I114" t="s">
        <v>1036</v>
      </c>
      <c r="J114" t="s">
        <v>1037</v>
      </c>
      <c r="K114" t="s">
        <v>1038</v>
      </c>
      <c r="L114">
        <v>1368</v>
      </c>
      <c r="N114">
        <v>1011</v>
      </c>
      <c r="O114" t="s">
        <v>1014</v>
      </c>
      <c r="P114" t="s">
        <v>1014</v>
      </c>
      <c r="Q114">
        <v>1</v>
      </c>
      <c r="X114">
        <v>0.04</v>
      </c>
      <c r="Y114">
        <v>0</v>
      </c>
      <c r="Z114">
        <v>8.1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117</v>
      </c>
      <c r="AG114">
        <v>1.2E-2</v>
      </c>
      <c r="AH114">
        <v>2</v>
      </c>
      <c r="AI114">
        <v>16697536</v>
      </c>
      <c r="AJ114">
        <v>110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ROW(Source!A65)</f>
        <v>65</v>
      </c>
      <c r="B115">
        <v>16697550</v>
      </c>
      <c r="C115">
        <v>16697531</v>
      </c>
      <c r="D115">
        <v>15167588</v>
      </c>
      <c r="E115">
        <v>1</v>
      </c>
      <c r="F115">
        <v>1</v>
      </c>
      <c r="G115">
        <v>1</v>
      </c>
      <c r="H115">
        <v>3</v>
      </c>
      <c r="I115" t="s">
        <v>1053</v>
      </c>
      <c r="J115" t="s">
        <v>1054</v>
      </c>
      <c r="K115" t="s">
        <v>1055</v>
      </c>
      <c r="L115">
        <v>1346</v>
      </c>
      <c r="N115">
        <v>1009</v>
      </c>
      <c r="O115" t="s">
        <v>279</v>
      </c>
      <c r="P115" t="s">
        <v>279</v>
      </c>
      <c r="Q115">
        <v>1</v>
      </c>
      <c r="X115">
        <v>2.3E-2</v>
      </c>
      <c r="Y115">
        <v>30.4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78</v>
      </c>
      <c r="AG115">
        <v>0</v>
      </c>
      <c r="AH115">
        <v>2</v>
      </c>
      <c r="AI115">
        <v>16697537</v>
      </c>
      <c r="AJ115">
        <v>111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ROW(Source!A65)</f>
        <v>65</v>
      </c>
      <c r="B116">
        <v>16697551</v>
      </c>
      <c r="C116">
        <v>16697531</v>
      </c>
      <c r="D116">
        <v>15170074</v>
      </c>
      <c r="E116">
        <v>1</v>
      </c>
      <c r="F116">
        <v>1</v>
      </c>
      <c r="G116">
        <v>1</v>
      </c>
      <c r="H116">
        <v>3</v>
      </c>
      <c r="I116" t="s">
        <v>1056</v>
      </c>
      <c r="J116" t="s">
        <v>1057</v>
      </c>
      <c r="K116" t="s">
        <v>1058</v>
      </c>
      <c r="L116">
        <v>1355</v>
      </c>
      <c r="N116">
        <v>1010</v>
      </c>
      <c r="O116" t="s">
        <v>593</v>
      </c>
      <c r="P116" t="s">
        <v>593</v>
      </c>
      <c r="Q116">
        <v>100</v>
      </c>
      <c r="X116">
        <v>4.1000000000000002E-2</v>
      </c>
      <c r="Y116">
        <v>86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78</v>
      </c>
      <c r="AG116">
        <v>0</v>
      </c>
      <c r="AH116">
        <v>2</v>
      </c>
      <c r="AI116">
        <v>16697538</v>
      </c>
      <c r="AJ116">
        <v>112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ROW(Source!A65)</f>
        <v>65</v>
      </c>
      <c r="B117">
        <v>16697552</v>
      </c>
      <c r="C117">
        <v>16697531</v>
      </c>
      <c r="D117">
        <v>15203834</v>
      </c>
      <c r="E117">
        <v>1</v>
      </c>
      <c r="F117">
        <v>1</v>
      </c>
      <c r="G117">
        <v>1</v>
      </c>
      <c r="H117">
        <v>3</v>
      </c>
      <c r="I117" t="s">
        <v>1059</v>
      </c>
      <c r="J117" t="s">
        <v>1060</v>
      </c>
      <c r="K117" t="s">
        <v>1061</v>
      </c>
      <c r="L117">
        <v>1346</v>
      </c>
      <c r="N117">
        <v>1009</v>
      </c>
      <c r="O117" t="s">
        <v>279</v>
      </c>
      <c r="P117" t="s">
        <v>279</v>
      </c>
      <c r="Q117">
        <v>1</v>
      </c>
      <c r="X117">
        <v>0.2</v>
      </c>
      <c r="Y117">
        <v>28.6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78</v>
      </c>
      <c r="AG117">
        <v>0</v>
      </c>
      <c r="AH117">
        <v>2</v>
      </c>
      <c r="AI117">
        <v>16697539</v>
      </c>
      <c r="AJ117">
        <v>113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ROW(Source!A65)</f>
        <v>65</v>
      </c>
      <c r="B118">
        <v>16697553</v>
      </c>
      <c r="C118">
        <v>16697531</v>
      </c>
      <c r="D118">
        <v>15217463</v>
      </c>
      <c r="E118">
        <v>1</v>
      </c>
      <c r="F118">
        <v>1</v>
      </c>
      <c r="G118">
        <v>1</v>
      </c>
      <c r="H118">
        <v>3</v>
      </c>
      <c r="I118" t="s">
        <v>1062</v>
      </c>
      <c r="J118" t="s">
        <v>1063</v>
      </c>
      <c r="K118" t="s">
        <v>1064</v>
      </c>
      <c r="L118">
        <v>1358</v>
      </c>
      <c r="N118">
        <v>1010</v>
      </c>
      <c r="O118" t="s">
        <v>598</v>
      </c>
      <c r="P118" t="s">
        <v>598</v>
      </c>
      <c r="Q118">
        <v>10</v>
      </c>
      <c r="X118">
        <v>0.1</v>
      </c>
      <c r="Y118">
        <v>39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78</v>
      </c>
      <c r="AG118">
        <v>0</v>
      </c>
      <c r="AH118">
        <v>2</v>
      </c>
      <c r="AI118">
        <v>16697540</v>
      </c>
      <c r="AJ118">
        <v>114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ROW(Source!A65)</f>
        <v>65</v>
      </c>
      <c r="B119">
        <v>16697554</v>
      </c>
      <c r="C119">
        <v>16697531</v>
      </c>
      <c r="D119">
        <v>15217585</v>
      </c>
      <c r="E119">
        <v>1</v>
      </c>
      <c r="F119">
        <v>1</v>
      </c>
      <c r="G119">
        <v>1</v>
      </c>
      <c r="H119">
        <v>3</v>
      </c>
      <c r="I119" t="s">
        <v>1065</v>
      </c>
      <c r="J119" t="s">
        <v>1066</v>
      </c>
      <c r="K119" t="s">
        <v>1067</v>
      </c>
      <c r="L119">
        <v>1356</v>
      </c>
      <c r="N119">
        <v>1010</v>
      </c>
      <c r="O119" t="s">
        <v>268</v>
      </c>
      <c r="P119" t="s">
        <v>268</v>
      </c>
      <c r="Q119">
        <v>1000</v>
      </c>
      <c r="X119">
        <v>2.1000000000000001E-2</v>
      </c>
      <c r="Y119">
        <v>270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78</v>
      </c>
      <c r="AG119">
        <v>0</v>
      </c>
      <c r="AH119">
        <v>2</v>
      </c>
      <c r="AI119">
        <v>16697541</v>
      </c>
      <c r="AJ119">
        <v>115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ROW(Source!A65)</f>
        <v>65</v>
      </c>
      <c r="B120">
        <v>16697555</v>
      </c>
      <c r="C120">
        <v>16697531</v>
      </c>
      <c r="D120">
        <v>15221284</v>
      </c>
      <c r="E120">
        <v>1</v>
      </c>
      <c r="F120">
        <v>1</v>
      </c>
      <c r="G120">
        <v>1</v>
      </c>
      <c r="H120">
        <v>3</v>
      </c>
      <c r="I120" t="s">
        <v>1068</v>
      </c>
      <c r="J120" t="s">
        <v>1069</v>
      </c>
      <c r="K120" t="s">
        <v>1070</v>
      </c>
      <c r="L120">
        <v>1355</v>
      </c>
      <c r="N120">
        <v>1010</v>
      </c>
      <c r="O120" t="s">
        <v>593</v>
      </c>
      <c r="P120" t="s">
        <v>593</v>
      </c>
      <c r="Q120">
        <v>100</v>
      </c>
      <c r="X120">
        <v>4.1000000000000002E-2</v>
      </c>
      <c r="Y120">
        <v>528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78</v>
      </c>
      <c r="AG120">
        <v>0</v>
      </c>
      <c r="AH120">
        <v>2</v>
      </c>
      <c r="AI120">
        <v>16697542</v>
      </c>
      <c r="AJ120">
        <v>116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ROW(Source!A65)</f>
        <v>65</v>
      </c>
      <c r="B121">
        <v>16697556</v>
      </c>
      <c r="C121">
        <v>16697531</v>
      </c>
      <c r="D121">
        <v>15233312</v>
      </c>
      <c r="E121">
        <v>1</v>
      </c>
      <c r="F121">
        <v>1</v>
      </c>
      <c r="G121">
        <v>1</v>
      </c>
      <c r="H121">
        <v>3</v>
      </c>
      <c r="I121" t="s">
        <v>1071</v>
      </c>
      <c r="J121" t="s">
        <v>1072</v>
      </c>
      <c r="K121" t="s">
        <v>1073</v>
      </c>
      <c r="L121">
        <v>1346</v>
      </c>
      <c r="N121">
        <v>1009</v>
      </c>
      <c r="O121" t="s">
        <v>279</v>
      </c>
      <c r="P121" t="s">
        <v>279</v>
      </c>
      <c r="Q121">
        <v>1</v>
      </c>
      <c r="X121">
        <v>0.14399999999999999</v>
      </c>
      <c r="Y121">
        <v>35.700000000000003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78</v>
      </c>
      <c r="AG121">
        <v>0</v>
      </c>
      <c r="AH121">
        <v>2</v>
      </c>
      <c r="AI121">
        <v>16697543</v>
      </c>
      <c r="AJ121">
        <v>117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ROW(Source!A65)</f>
        <v>65</v>
      </c>
      <c r="B122">
        <v>16697557</v>
      </c>
      <c r="C122">
        <v>16697531</v>
      </c>
      <c r="D122">
        <v>15164559</v>
      </c>
      <c r="E122">
        <v>17</v>
      </c>
      <c r="F122">
        <v>1</v>
      </c>
      <c r="G122">
        <v>1</v>
      </c>
      <c r="H122">
        <v>3</v>
      </c>
      <c r="I122" t="s">
        <v>1074</v>
      </c>
      <c r="J122" t="s">
        <v>6</v>
      </c>
      <c r="K122" t="s">
        <v>1075</v>
      </c>
      <c r="L122">
        <v>1374</v>
      </c>
      <c r="N122">
        <v>1013</v>
      </c>
      <c r="O122" t="s">
        <v>1076</v>
      </c>
      <c r="P122" t="s">
        <v>1076</v>
      </c>
      <c r="Q122">
        <v>1</v>
      </c>
      <c r="X122">
        <v>0.54</v>
      </c>
      <c r="Y122">
        <v>1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78</v>
      </c>
      <c r="AG122">
        <v>0</v>
      </c>
      <c r="AH122">
        <v>2</v>
      </c>
      <c r="AI122">
        <v>16697544</v>
      </c>
      <c r="AJ122">
        <v>118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ROW(Source!A66)</f>
        <v>66</v>
      </c>
      <c r="B123">
        <v>16697560</v>
      </c>
      <c r="C123">
        <v>16697558</v>
      </c>
      <c r="D123">
        <v>15430767</v>
      </c>
      <c r="E123">
        <v>1</v>
      </c>
      <c r="F123">
        <v>1</v>
      </c>
      <c r="G123">
        <v>1</v>
      </c>
      <c r="H123">
        <v>1</v>
      </c>
      <c r="I123" t="s">
        <v>1008</v>
      </c>
      <c r="J123" t="s">
        <v>6</v>
      </c>
      <c r="K123" t="s">
        <v>1009</v>
      </c>
      <c r="L123">
        <v>1191</v>
      </c>
      <c r="N123">
        <v>1013</v>
      </c>
      <c r="O123" t="s">
        <v>1010</v>
      </c>
      <c r="P123" t="s">
        <v>1010</v>
      </c>
      <c r="Q123">
        <v>1</v>
      </c>
      <c r="X123">
        <v>37.799999999999997</v>
      </c>
      <c r="Y123">
        <v>0</v>
      </c>
      <c r="Z123">
        <v>0</v>
      </c>
      <c r="AA123">
        <v>0</v>
      </c>
      <c r="AB123">
        <v>8.5299999999999994</v>
      </c>
      <c r="AC123">
        <v>0</v>
      </c>
      <c r="AD123">
        <v>1</v>
      </c>
      <c r="AE123">
        <v>1</v>
      </c>
      <c r="AF123" t="s">
        <v>6</v>
      </c>
      <c r="AG123">
        <v>37.799999999999997</v>
      </c>
      <c r="AH123">
        <v>2</v>
      </c>
      <c r="AI123">
        <v>16697559</v>
      </c>
      <c r="AJ123">
        <v>119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ROW(Source!A67)</f>
        <v>67</v>
      </c>
      <c r="B124">
        <v>16697560</v>
      </c>
      <c r="C124">
        <v>16697558</v>
      </c>
      <c r="D124">
        <v>15430767</v>
      </c>
      <c r="E124">
        <v>1</v>
      </c>
      <c r="F124">
        <v>1</v>
      </c>
      <c r="G124">
        <v>1</v>
      </c>
      <c r="H124">
        <v>1</v>
      </c>
      <c r="I124" t="s">
        <v>1008</v>
      </c>
      <c r="J124" t="s">
        <v>6</v>
      </c>
      <c r="K124" t="s">
        <v>1009</v>
      </c>
      <c r="L124">
        <v>1191</v>
      </c>
      <c r="N124">
        <v>1013</v>
      </c>
      <c r="O124" t="s">
        <v>1010</v>
      </c>
      <c r="P124" t="s">
        <v>1010</v>
      </c>
      <c r="Q124">
        <v>1</v>
      </c>
      <c r="X124">
        <v>37.799999999999997</v>
      </c>
      <c r="Y124">
        <v>0</v>
      </c>
      <c r="Z124">
        <v>0</v>
      </c>
      <c r="AA124">
        <v>0</v>
      </c>
      <c r="AB124">
        <v>8.5299999999999994</v>
      </c>
      <c r="AC124">
        <v>0</v>
      </c>
      <c r="AD124">
        <v>1</v>
      </c>
      <c r="AE124">
        <v>1</v>
      </c>
      <c r="AF124" t="s">
        <v>6</v>
      </c>
      <c r="AG124">
        <v>37.799999999999997</v>
      </c>
      <c r="AH124">
        <v>2</v>
      </c>
      <c r="AI124">
        <v>16697559</v>
      </c>
      <c r="AJ124">
        <v>120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16697566</v>
      </c>
      <c r="C125">
        <v>16697561</v>
      </c>
      <c r="D125">
        <v>15430767</v>
      </c>
      <c r="E125">
        <v>1</v>
      </c>
      <c r="F125">
        <v>1</v>
      </c>
      <c r="G125">
        <v>1</v>
      </c>
      <c r="H125">
        <v>1</v>
      </c>
      <c r="I125" t="s">
        <v>1008</v>
      </c>
      <c r="J125" t="s">
        <v>6</v>
      </c>
      <c r="K125" t="s">
        <v>1009</v>
      </c>
      <c r="L125">
        <v>1191</v>
      </c>
      <c r="N125">
        <v>1013</v>
      </c>
      <c r="O125" t="s">
        <v>1010</v>
      </c>
      <c r="P125" t="s">
        <v>1010</v>
      </c>
      <c r="Q125">
        <v>1</v>
      </c>
      <c r="X125">
        <v>36.71</v>
      </c>
      <c r="Y125">
        <v>0</v>
      </c>
      <c r="Z125">
        <v>0</v>
      </c>
      <c r="AA125">
        <v>0</v>
      </c>
      <c r="AB125">
        <v>8.5299999999999994</v>
      </c>
      <c r="AC125">
        <v>0</v>
      </c>
      <c r="AD125">
        <v>1</v>
      </c>
      <c r="AE125">
        <v>1</v>
      </c>
      <c r="AF125" t="s">
        <v>6</v>
      </c>
      <c r="AG125">
        <v>36.71</v>
      </c>
      <c r="AH125">
        <v>2</v>
      </c>
      <c r="AI125">
        <v>16697562</v>
      </c>
      <c r="AJ125">
        <v>121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16697567</v>
      </c>
      <c r="C126">
        <v>16697561</v>
      </c>
      <c r="D126">
        <v>15430395</v>
      </c>
      <c r="E126">
        <v>1</v>
      </c>
      <c r="F126">
        <v>1</v>
      </c>
      <c r="G126">
        <v>1</v>
      </c>
      <c r="H126">
        <v>1</v>
      </c>
      <c r="I126" t="s">
        <v>1020</v>
      </c>
      <c r="J126" t="s">
        <v>6</v>
      </c>
      <c r="K126" t="s">
        <v>1021</v>
      </c>
      <c r="L126">
        <v>1191</v>
      </c>
      <c r="N126">
        <v>1013</v>
      </c>
      <c r="O126" t="s">
        <v>1010</v>
      </c>
      <c r="P126" t="s">
        <v>1010</v>
      </c>
      <c r="Q126">
        <v>1</v>
      </c>
      <c r="X126">
        <v>7.0000000000000007E-2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6</v>
      </c>
      <c r="AG126">
        <v>7.0000000000000007E-2</v>
      </c>
      <c r="AH126">
        <v>2</v>
      </c>
      <c r="AI126">
        <v>16697563</v>
      </c>
      <c r="AJ126">
        <v>122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ROW(Source!A68)</f>
        <v>68</v>
      </c>
      <c r="B127">
        <v>16697568</v>
      </c>
      <c r="C127">
        <v>16697561</v>
      </c>
      <c r="D127">
        <v>15247974</v>
      </c>
      <c r="E127">
        <v>1</v>
      </c>
      <c r="F127">
        <v>1</v>
      </c>
      <c r="G127">
        <v>1</v>
      </c>
      <c r="H127">
        <v>2</v>
      </c>
      <c r="I127" t="s">
        <v>1022</v>
      </c>
      <c r="J127" t="s">
        <v>1023</v>
      </c>
      <c r="K127" t="s">
        <v>1024</v>
      </c>
      <c r="L127">
        <v>1368</v>
      </c>
      <c r="N127">
        <v>1011</v>
      </c>
      <c r="O127" t="s">
        <v>1014</v>
      </c>
      <c r="P127" t="s">
        <v>1014</v>
      </c>
      <c r="Q127">
        <v>1</v>
      </c>
      <c r="X127">
        <v>7.0000000000000007E-2</v>
      </c>
      <c r="Y127">
        <v>0</v>
      </c>
      <c r="Z127">
        <v>31.26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7.0000000000000007E-2</v>
      </c>
      <c r="AH127">
        <v>2</v>
      </c>
      <c r="AI127">
        <v>16697564</v>
      </c>
      <c r="AJ127">
        <v>123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16697569</v>
      </c>
      <c r="C128">
        <v>16697561</v>
      </c>
      <c r="D128">
        <v>15164566</v>
      </c>
      <c r="E128">
        <v>17</v>
      </c>
      <c r="F128">
        <v>1</v>
      </c>
      <c r="G128">
        <v>1</v>
      </c>
      <c r="H128">
        <v>3</v>
      </c>
      <c r="I128" t="s">
        <v>24</v>
      </c>
      <c r="J128" t="s">
        <v>6</v>
      </c>
      <c r="K128" t="s">
        <v>25</v>
      </c>
      <c r="L128">
        <v>1348</v>
      </c>
      <c r="N128">
        <v>1009</v>
      </c>
      <c r="O128" t="s">
        <v>26</v>
      </c>
      <c r="P128" t="s">
        <v>26</v>
      </c>
      <c r="Q128">
        <v>1000</v>
      </c>
      <c r="X128">
        <v>0.22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0.22</v>
      </c>
      <c r="AH128">
        <v>2</v>
      </c>
      <c r="AI128">
        <v>16697565</v>
      </c>
      <c r="AJ128">
        <v>124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ROW(Source!A69)</f>
        <v>69</v>
      </c>
      <c r="B129">
        <v>16697566</v>
      </c>
      <c r="C129">
        <v>16697561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1008</v>
      </c>
      <c r="J129" t="s">
        <v>6</v>
      </c>
      <c r="K129" t="s">
        <v>1009</v>
      </c>
      <c r="L129">
        <v>1191</v>
      </c>
      <c r="N129">
        <v>1013</v>
      </c>
      <c r="O129" t="s">
        <v>1010</v>
      </c>
      <c r="P129" t="s">
        <v>1010</v>
      </c>
      <c r="Q129">
        <v>1</v>
      </c>
      <c r="X129">
        <v>36.71</v>
      </c>
      <c r="Y129">
        <v>0</v>
      </c>
      <c r="Z129">
        <v>0</v>
      </c>
      <c r="AA129">
        <v>0</v>
      </c>
      <c r="AB129">
        <v>8.5299999999999994</v>
      </c>
      <c r="AC129">
        <v>0</v>
      </c>
      <c r="AD129">
        <v>1</v>
      </c>
      <c r="AE129">
        <v>1</v>
      </c>
      <c r="AF129" t="s">
        <v>6</v>
      </c>
      <c r="AG129">
        <v>36.71</v>
      </c>
      <c r="AH129">
        <v>2</v>
      </c>
      <c r="AI129">
        <v>16697562</v>
      </c>
      <c r="AJ129">
        <v>125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ROW(Source!A69)</f>
        <v>69</v>
      </c>
      <c r="B130">
        <v>16697567</v>
      </c>
      <c r="C130">
        <v>16697561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1020</v>
      </c>
      <c r="J130" t="s">
        <v>6</v>
      </c>
      <c r="K130" t="s">
        <v>1021</v>
      </c>
      <c r="L130">
        <v>1191</v>
      </c>
      <c r="N130">
        <v>1013</v>
      </c>
      <c r="O130" t="s">
        <v>1010</v>
      </c>
      <c r="P130" t="s">
        <v>1010</v>
      </c>
      <c r="Q130">
        <v>1</v>
      </c>
      <c r="X130">
        <v>7.0000000000000007E-2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6</v>
      </c>
      <c r="AG130">
        <v>7.0000000000000007E-2</v>
      </c>
      <c r="AH130">
        <v>2</v>
      </c>
      <c r="AI130">
        <v>16697563</v>
      </c>
      <c r="AJ130">
        <v>126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ROW(Source!A69)</f>
        <v>69</v>
      </c>
      <c r="B131">
        <v>16697568</v>
      </c>
      <c r="C131">
        <v>16697561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1022</v>
      </c>
      <c r="J131" t="s">
        <v>1023</v>
      </c>
      <c r="K131" t="s">
        <v>1024</v>
      </c>
      <c r="L131">
        <v>1368</v>
      </c>
      <c r="N131">
        <v>1011</v>
      </c>
      <c r="O131" t="s">
        <v>1014</v>
      </c>
      <c r="P131" t="s">
        <v>1014</v>
      </c>
      <c r="Q131">
        <v>1</v>
      </c>
      <c r="X131">
        <v>7.0000000000000007E-2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7.0000000000000007E-2</v>
      </c>
      <c r="AH131">
        <v>2</v>
      </c>
      <c r="AI131">
        <v>16697564</v>
      </c>
      <c r="AJ131">
        <v>127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ROW(Source!A69)</f>
        <v>69</v>
      </c>
      <c r="B132">
        <v>16697569</v>
      </c>
      <c r="C132">
        <v>16697561</v>
      </c>
      <c r="D132">
        <v>15164566</v>
      </c>
      <c r="E132">
        <v>17</v>
      </c>
      <c r="F132">
        <v>1</v>
      </c>
      <c r="G132">
        <v>1</v>
      </c>
      <c r="H132">
        <v>3</v>
      </c>
      <c r="I132" t="s">
        <v>24</v>
      </c>
      <c r="J132" t="s">
        <v>6</v>
      </c>
      <c r="K132" t="s">
        <v>25</v>
      </c>
      <c r="L132">
        <v>1348</v>
      </c>
      <c r="N132">
        <v>1009</v>
      </c>
      <c r="O132" t="s">
        <v>26</v>
      </c>
      <c r="P132" t="s">
        <v>26</v>
      </c>
      <c r="Q132">
        <v>1000</v>
      </c>
      <c r="X132">
        <v>0.22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0.22</v>
      </c>
      <c r="AH132">
        <v>2</v>
      </c>
      <c r="AI132">
        <v>16697565</v>
      </c>
      <c r="AJ132">
        <v>128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ROW(Source!A72)</f>
        <v>72</v>
      </c>
      <c r="B133">
        <v>16697577</v>
      </c>
      <c r="C133">
        <v>16697572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1008</v>
      </c>
      <c r="J133" t="s">
        <v>6</v>
      </c>
      <c r="K133" t="s">
        <v>1009</v>
      </c>
      <c r="L133">
        <v>1191</v>
      </c>
      <c r="N133">
        <v>1013</v>
      </c>
      <c r="O133" t="s">
        <v>1010</v>
      </c>
      <c r="P133" t="s">
        <v>1010</v>
      </c>
      <c r="Q133">
        <v>1</v>
      </c>
      <c r="X133">
        <v>102.6</v>
      </c>
      <c r="Y133">
        <v>0</v>
      </c>
      <c r="Z133">
        <v>0</v>
      </c>
      <c r="AA133">
        <v>0</v>
      </c>
      <c r="AB133">
        <v>8.5299999999999994</v>
      </c>
      <c r="AC133">
        <v>0</v>
      </c>
      <c r="AD133">
        <v>1</v>
      </c>
      <c r="AE133">
        <v>1</v>
      </c>
      <c r="AF133" t="s">
        <v>6</v>
      </c>
      <c r="AG133">
        <v>102.6</v>
      </c>
      <c r="AH133">
        <v>2</v>
      </c>
      <c r="AI133">
        <v>16697573</v>
      </c>
      <c r="AJ133">
        <v>129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ROW(Source!A72)</f>
        <v>72</v>
      </c>
      <c r="B134">
        <v>16697578</v>
      </c>
      <c r="C134">
        <v>16697572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1020</v>
      </c>
      <c r="J134" t="s">
        <v>6</v>
      </c>
      <c r="K134" t="s">
        <v>1021</v>
      </c>
      <c r="L134">
        <v>1191</v>
      </c>
      <c r="N134">
        <v>1013</v>
      </c>
      <c r="O134" t="s">
        <v>1010</v>
      </c>
      <c r="P134" t="s">
        <v>1010</v>
      </c>
      <c r="Q134">
        <v>1</v>
      </c>
      <c r="X134">
        <v>0.79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6</v>
      </c>
      <c r="AG134">
        <v>0.79</v>
      </c>
      <c r="AH134">
        <v>2</v>
      </c>
      <c r="AI134">
        <v>16697574</v>
      </c>
      <c r="AJ134">
        <v>130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ROW(Source!A72)</f>
        <v>72</v>
      </c>
      <c r="B135">
        <v>16697579</v>
      </c>
      <c r="C135">
        <v>16697572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1022</v>
      </c>
      <c r="J135" t="s">
        <v>1023</v>
      </c>
      <c r="K135" t="s">
        <v>1024</v>
      </c>
      <c r="L135">
        <v>1368</v>
      </c>
      <c r="N135">
        <v>1011</v>
      </c>
      <c r="O135" t="s">
        <v>1014</v>
      </c>
      <c r="P135" t="s">
        <v>1014</v>
      </c>
      <c r="Q135">
        <v>1</v>
      </c>
      <c r="X135">
        <v>0.79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0.79</v>
      </c>
      <c r="AH135">
        <v>2</v>
      </c>
      <c r="AI135">
        <v>16697575</v>
      </c>
      <c r="AJ135">
        <v>131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ROW(Source!A72)</f>
        <v>72</v>
      </c>
      <c r="B136">
        <v>16697580</v>
      </c>
      <c r="C136">
        <v>16697572</v>
      </c>
      <c r="D136">
        <v>15164566</v>
      </c>
      <c r="E136">
        <v>17</v>
      </c>
      <c r="F136">
        <v>1</v>
      </c>
      <c r="G136">
        <v>1</v>
      </c>
      <c r="H136">
        <v>3</v>
      </c>
      <c r="I136" t="s">
        <v>24</v>
      </c>
      <c r="J136" t="s">
        <v>6</v>
      </c>
      <c r="K136" t="s">
        <v>25</v>
      </c>
      <c r="L136">
        <v>1348</v>
      </c>
      <c r="N136">
        <v>1009</v>
      </c>
      <c r="O136" t="s">
        <v>26</v>
      </c>
      <c r="P136" t="s">
        <v>26</v>
      </c>
      <c r="Q136">
        <v>1000</v>
      </c>
      <c r="X136">
        <v>1.18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1.18</v>
      </c>
      <c r="AH136">
        <v>2</v>
      </c>
      <c r="AI136">
        <v>16697576</v>
      </c>
      <c r="AJ136">
        <v>132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ROW(Source!A73)</f>
        <v>73</v>
      </c>
      <c r="B137">
        <v>16697577</v>
      </c>
      <c r="C137">
        <v>16697572</v>
      </c>
      <c r="D137">
        <v>15430767</v>
      </c>
      <c r="E137">
        <v>1</v>
      </c>
      <c r="F137">
        <v>1</v>
      </c>
      <c r="G137">
        <v>1</v>
      </c>
      <c r="H137">
        <v>1</v>
      </c>
      <c r="I137" t="s">
        <v>1008</v>
      </c>
      <c r="J137" t="s">
        <v>6</v>
      </c>
      <c r="K137" t="s">
        <v>1009</v>
      </c>
      <c r="L137">
        <v>1191</v>
      </c>
      <c r="N137">
        <v>1013</v>
      </c>
      <c r="O137" t="s">
        <v>1010</v>
      </c>
      <c r="P137" t="s">
        <v>1010</v>
      </c>
      <c r="Q137">
        <v>1</v>
      </c>
      <c r="X137">
        <v>102.6</v>
      </c>
      <c r="Y137">
        <v>0</v>
      </c>
      <c r="Z137">
        <v>0</v>
      </c>
      <c r="AA137">
        <v>0</v>
      </c>
      <c r="AB137">
        <v>8.5299999999999994</v>
      </c>
      <c r="AC137">
        <v>0</v>
      </c>
      <c r="AD137">
        <v>1</v>
      </c>
      <c r="AE137">
        <v>1</v>
      </c>
      <c r="AF137" t="s">
        <v>6</v>
      </c>
      <c r="AG137">
        <v>102.6</v>
      </c>
      <c r="AH137">
        <v>2</v>
      </c>
      <c r="AI137">
        <v>16697573</v>
      </c>
      <c r="AJ137">
        <v>133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ROW(Source!A73)</f>
        <v>73</v>
      </c>
      <c r="B138">
        <v>16697578</v>
      </c>
      <c r="C138">
        <v>16697572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1020</v>
      </c>
      <c r="J138" t="s">
        <v>6</v>
      </c>
      <c r="K138" t="s">
        <v>1021</v>
      </c>
      <c r="L138">
        <v>1191</v>
      </c>
      <c r="N138">
        <v>1013</v>
      </c>
      <c r="O138" t="s">
        <v>1010</v>
      </c>
      <c r="P138" t="s">
        <v>1010</v>
      </c>
      <c r="Q138">
        <v>1</v>
      </c>
      <c r="X138">
        <v>0.79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</v>
      </c>
      <c r="AG138">
        <v>0.79</v>
      </c>
      <c r="AH138">
        <v>2</v>
      </c>
      <c r="AI138">
        <v>16697574</v>
      </c>
      <c r="AJ138">
        <v>134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ROW(Source!A73)</f>
        <v>73</v>
      </c>
      <c r="B139">
        <v>16697579</v>
      </c>
      <c r="C139">
        <v>16697572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1022</v>
      </c>
      <c r="J139" t="s">
        <v>1023</v>
      </c>
      <c r="K139" t="s">
        <v>1024</v>
      </c>
      <c r="L139">
        <v>1368</v>
      </c>
      <c r="N139">
        <v>1011</v>
      </c>
      <c r="O139" t="s">
        <v>1014</v>
      </c>
      <c r="P139" t="s">
        <v>1014</v>
      </c>
      <c r="Q139">
        <v>1</v>
      </c>
      <c r="X139">
        <v>0.79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0.79</v>
      </c>
      <c r="AH139">
        <v>2</v>
      </c>
      <c r="AI139">
        <v>16697575</v>
      </c>
      <c r="AJ139">
        <v>135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ROW(Source!A73)</f>
        <v>73</v>
      </c>
      <c r="B140">
        <v>16697580</v>
      </c>
      <c r="C140">
        <v>16697572</v>
      </c>
      <c r="D140">
        <v>15164566</v>
      </c>
      <c r="E140">
        <v>17</v>
      </c>
      <c r="F140">
        <v>1</v>
      </c>
      <c r="G140">
        <v>1</v>
      </c>
      <c r="H140">
        <v>3</v>
      </c>
      <c r="I140" t="s">
        <v>24</v>
      </c>
      <c r="J140" t="s">
        <v>6</v>
      </c>
      <c r="K140" t="s">
        <v>25</v>
      </c>
      <c r="L140">
        <v>1348</v>
      </c>
      <c r="N140">
        <v>1009</v>
      </c>
      <c r="O140" t="s">
        <v>26</v>
      </c>
      <c r="P140" t="s">
        <v>26</v>
      </c>
      <c r="Q140">
        <v>1000</v>
      </c>
      <c r="X140">
        <v>1.18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1.18</v>
      </c>
      <c r="AH140">
        <v>2</v>
      </c>
      <c r="AI140">
        <v>16697576</v>
      </c>
      <c r="AJ140">
        <v>136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ROW(Source!A76)</f>
        <v>76</v>
      </c>
      <c r="B141">
        <v>16697587</v>
      </c>
      <c r="C141">
        <v>16697582</v>
      </c>
      <c r="D141">
        <v>15430767</v>
      </c>
      <c r="E141">
        <v>1</v>
      </c>
      <c r="F141">
        <v>1</v>
      </c>
      <c r="G141">
        <v>1</v>
      </c>
      <c r="H141">
        <v>1</v>
      </c>
      <c r="I141" t="s">
        <v>1008</v>
      </c>
      <c r="J141" t="s">
        <v>6</v>
      </c>
      <c r="K141" t="s">
        <v>1009</v>
      </c>
      <c r="L141">
        <v>1191</v>
      </c>
      <c r="N141">
        <v>1013</v>
      </c>
      <c r="O141" t="s">
        <v>1010</v>
      </c>
      <c r="P141" t="s">
        <v>1010</v>
      </c>
      <c r="Q141">
        <v>1</v>
      </c>
      <c r="X141">
        <v>51.3</v>
      </c>
      <c r="Y141">
        <v>0</v>
      </c>
      <c r="Z141">
        <v>0</v>
      </c>
      <c r="AA141">
        <v>0</v>
      </c>
      <c r="AB141">
        <v>8.5299999999999994</v>
      </c>
      <c r="AC141">
        <v>0</v>
      </c>
      <c r="AD141">
        <v>1</v>
      </c>
      <c r="AE141">
        <v>1</v>
      </c>
      <c r="AF141" t="s">
        <v>6</v>
      </c>
      <c r="AG141">
        <v>51.3</v>
      </c>
      <c r="AH141">
        <v>2</v>
      </c>
      <c r="AI141">
        <v>16697583</v>
      </c>
      <c r="AJ141">
        <v>137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ROW(Source!A76)</f>
        <v>76</v>
      </c>
      <c r="B142">
        <v>16697588</v>
      </c>
      <c r="C142">
        <v>16697582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1020</v>
      </c>
      <c r="J142" t="s">
        <v>6</v>
      </c>
      <c r="K142" t="s">
        <v>1021</v>
      </c>
      <c r="L142">
        <v>1191</v>
      </c>
      <c r="N142">
        <v>1013</v>
      </c>
      <c r="O142" t="s">
        <v>1010</v>
      </c>
      <c r="P142" t="s">
        <v>1010</v>
      </c>
      <c r="Q142">
        <v>1</v>
      </c>
      <c r="X142">
        <v>0.26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6</v>
      </c>
      <c r="AG142">
        <v>0.26</v>
      </c>
      <c r="AH142">
        <v>2</v>
      </c>
      <c r="AI142">
        <v>16697584</v>
      </c>
      <c r="AJ142">
        <v>138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ROW(Source!A76)</f>
        <v>76</v>
      </c>
      <c r="B143">
        <v>16697589</v>
      </c>
      <c r="C143">
        <v>16697582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1022</v>
      </c>
      <c r="J143" t="s">
        <v>1023</v>
      </c>
      <c r="K143" t="s">
        <v>1024</v>
      </c>
      <c r="L143">
        <v>1368</v>
      </c>
      <c r="N143">
        <v>1011</v>
      </c>
      <c r="O143" t="s">
        <v>1014</v>
      </c>
      <c r="P143" t="s">
        <v>1014</v>
      </c>
      <c r="Q143">
        <v>1</v>
      </c>
      <c r="X143">
        <v>0.26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0.26</v>
      </c>
      <c r="AH143">
        <v>2</v>
      </c>
      <c r="AI143">
        <v>16697585</v>
      </c>
      <c r="AJ143">
        <v>139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ROW(Source!A76)</f>
        <v>76</v>
      </c>
      <c r="B144">
        <v>16697590</v>
      </c>
      <c r="C144">
        <v>16697582</v>
      </c>
      <c r="D144">
        <v>15164566</v>
      </c>
      <c r="E144">
        <v>17</v>
      </c>
      <c r="F144">
        <v>1</v>
      </c>
      <c r="G144">
        <v>1</v>
      </c>
      <c r="H144">
        <v>3</v>
      </c>
      <c r="I144" t="s">
        <v>24</v>
      </c>
      <c r="J144" t="s">
        <v>6</v>
      </c>
      <c r="K144" t="s">
        <v>25</v>
      </c>
      <c r="L144">
        <v>1348</v>
      </c>
      <c r="N144">
        <v>1009</v>
      </c>
      <c r="O144" t="s">
        <v>26</v>
      </c>
      <c r="P144" t="s">
        <v>26</v>
      </c>
      <c r="Q144">
        <v>1000</v>
      </c>
      <c r="X144">
        <v>1.82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6</v>
      </c>
      <c r="AG144">
        <v>1.82</v>
      </c>
      <c r="AH144">
        <v>2</v>
      </c>
      <c r="AI144">
        <v>16697586</v>
      </c>
      <c r="AJ144">
        <v>140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ROW(Source!A77)</f>
        <v>77</v>
      </c>
      <c r="B145">
        <v>16697587</v>
      </c>
      <c r="C145">
        <v>16697582</v>
      </c>
      <c r="D145">
        <v>15430767</v>
      </c>
      <c r="E145">
        <v>1</v>
      </c>
      <c r="F145">
        <v>1</v>
      </c>
      <c r="G145">
        <v>1</v>
      </c>
      <c r="H145">
        <v>1</v>
      </c>
      <c r="I145" t="s">
        <v>1008</v>
      </c>
      <c r="J145" t="s">
        <v>6</v>
      </c>
      <c r="K145" t="s">
        <v>1009</v>
      </c>
      <c r="L145">
        <v>1191</v>
      </c>
      <c r="N145">
        <v>1013</v>
      </c>
      <c r="O145" t="s">
        <v>1010</v>
      </c>
      <c r="P145" t="s">
        <v>1010</v>
      </c>
      <c r="Q145">
        <v>1</v>
      </c>
      <c r="X145">
        <v>51.3</v>
      </c>
      <c r="Y145">
        <v>0</v>
      </c>
      <c r="Z145">
        <v>0</v>
      </c>
      <c r="AA145">
        <v>0</v>
      </c>
      <c r="AB145">
        <v>8.5299999999999994</v>
      </c>
      <c r="AC145">
        <v>0</v>
      </c>
      <c r="AD145">
        <v>1</v>
      </c>
      <c r="AE145">
        <v>1</v>
      </c>
      <c r="AF145" t="s">
        <v>6</v>
      </c>
      <c r="AG145">
        <v>51.3</v>
      </c>
      <c r="AH145">
        <v>2</v>
      </c>
      <c r="AI145">
        <v>16697583</v>
      </c>
      <c r="AJ145">
        <v>141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ROW(Source!A77)</f>
        <v>77</v>
      </c>
      <c r="B146">
        <v>16697588</v>
      </c>
      <c r="C146">
        <v>16697582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1020</v>
      </c>
      <c r="J146" t="s">
        <v>6</v>
      </c>
      <c r="K146" t="s">
        <v>1021</v>
      </c>
      <c r="L146">
        <v>1191</v>
      </c>
      <c r="N146">
        <v>1013</v>
      </c>
      <c r="O146" t="s">
        <v>1010</v>
      </c>
      <c r="P146" t="s">
        <v>1010</v>
      </c>
      <c r="Q146">
        <v>1</v>
      </c>
      <c r="X146">
        <v>0.26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6</v>
      </c>
      <c r="AG146">
        <v>0.26</v>
      </c>
      <c r="AH146">
        <v>2</v>
      </c>
      <c r="AI146">
        <v>16697584</v>
      </c>
      <c r="AJ146">
        <v>142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ROW(Source!A77)</f>
        <v>77</v>
      </c>
      <c r="B147">
        <v>16697589</v>
      </c>
      <c r="C147">
        <v>16697582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1022</v>
      </c>
      <c r="J147" t="s">
        <v>1023</v>
      </c>
      <c r="K147" t="s">
        <v>1024</v>
      </c>
      <c r="L147">
        <v>1368</v>
      </c>
      <c r="N147">
        <v>1011</v>
      </c>
      <c r="O147" t="s">
        <v>1014</v>
      </c>
      <c r="P147" t="s">
        <v>1014</v>
      </c>
      <c r="Q147">
        <v>1</v>
      </c>
      <c r="X147">
        <v>0.26</v>
      </c>
      <c r="Y147">
        <v>0</v>
      </c>
      <c r="Z147">
        <v>31.26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0.26</v>
      </c>
      <c r="AH147">
        <v>2</v>
      </c>
      <c r="AI147">
        <v>16697585</v>
      </c>
      <c r="AJ147">
        <v>143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ROW(Source!A77)</f>
        <v>77</v>
      </c>
      <c r="B148">
        <v>16697590</v>
      </c>
      <c r="C148">
        <v>16697582</v>
      </c>
      <c r="D148">
        <v>15164566</v>
      </c>
      <c r="E148">
        <v>17</v>
      </c>
      <c r="F148">
        <v>1</v>
      </c>
      <c r="G148">
        <v>1</v>
      </c>
      <c r="H148">
        <v>3</v>
      </c>
      <c r="I148" t="s">
        <v>24</v>
      </c>
      <c r="J148" t="s">
        <v>6</v>
      </c>
      <c r="K148" t="s">
        <v>25</v>
      </c>
      <c r="L148">
        <v>1348</v>
      </c>
      <c r="N148">
        <v>1009</v>
      </c>
      <c r="O148" t="s">
        <v>26</v>
      </c>
      <c r="P148" t="s">
        <v>26</v>
      </c>
      <c r="Q148">
        <v>1000</v>
      </c>
      <c r="X148">
        <v>1.82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6</v>
      </c>
      <c r="AG148">
        <v>1.82</v>
      </c>
      <c r="AH148">
        <v>2</v>
      </c>
      <c r="AI148">
        <v>16697586</v>
      </c>
      <c r="AJ148">
        <v>144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ROW(Source!A80)</f>
        <v>80</v>
      </c>
      <c r="B149">
        <v>16697596</v>
      </c>
      <c r="C149">
        <v>16697592</v>
      </c>
      <c r="D149">
        <v>15431465</v>
      </c>
      <c r="E149">
        <v>1</v>
      </c>
      <c r="F149">
        <v>1</v>
      </c>
      <c r="G149">
        <v>1</v>
      </c>
      <c r="H149">
        <v>1</v>
      </c>
      <c r="I149" t="s">
        <v>1018</v>
      </c>
      <c r="J149" t="s">
        <v>6</v>
      </c>
      <c r="K149" t="s">
        <v>1019</v>
      </c>
      <c r="L149">
        <v>1191</v>
      </c>
      <c r="N149">
        <v>1013</v>
      </c>
      <c r="O149" t="s">
        <v>1010</v>
      </c>
      <c r="P149" t="s">
        <v>1010</v>
      </c>
      <c r="Q149">
        <v>1</v>
      </c>
      <c r="X149">
        <v>110</v>
      </c>
      <c r="Y149">
        <v>0</v>
      </c>
      <c r="Z149">
        <v>0</v>
      </c>
      <c r="AA149">
        <v>0</v>
      </c>
      <c r="AB149">
        <v>7.87</v>
      </c>
      <c r="AC149">
        <v>0</v>
      </c>
      <c r="AD149">
        <v>1</v>
      </c>
      <c r="AE149">
        <v>1</v>
      </c>
      <c r="AF149" t="s">
        <v>6</v>
      </c>
      <c r="AG149">
        <v>110</v>
      </c>
      <c r="AH149">
        <v>2</v>
      </c>
      <c r="AI149">
        <v>16697593</v>
      </c>
      <c r="AJ149">
        <v>145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ROW(Source!A80)</f>
        <v>80</v>
      </c>
      <c r="B150">
        <v>16697597</v>
      </c>
      <c r="C150">
        <v>16697592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1020</v>
      </c>
      <c r="J150" t="s">
        <v>6</v>
      </c>
      <c r="K150" t="s">
        <v>1021</v>
      </c>
      <c r="L150">
        <v>1191</v>
      </c>
      <c r="N150">
        <v>1013</v>
      </c>
      <c r="O150" t="s">
        <v>1010</v>
      </c>
      <c r="P150" t="s">
        <v>1010</v>
      </c>
      <c r="Q150">
        <v>1</v>
      </c>
      <c r="X150">
        <v>2.2400000000000002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6</v>
      </c>
      <c r="AG150">
        <v>2.2400000000000002</v>
      </c>
      <c r="AH150">
        <v>2</v>
      </c>
      <c r="AI150">
        <v>16697594</v>
      </c>
      <c r="AJ150">
        <v>146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ROW(Source!A80)</f>
        <v>80</v>
      </c>
      <c r="B151">
        <v>16697598</v>
      </c>
      <c r="C151">
        <v>16697592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1022</v>
      </c>
      <c r="J151" t="s">
        <v>1023</v>
      </c>
      <c r="K151" t="s">
        <v>1024</v>
      </c>
      <c r="L151">
        <v>1368</v>
      </c>
      <c r="N151">
        <v>1011</v>
      </c>
      <c r="O151" t="s">
        <v>1014</v>
      </c>
      <c r="P151" t="s">
        <v>1014</v>
      </c>
      <c r="Q151">
        <v>1</v>
      </c>
      <c r="X151">
        <v>2.2400000000000002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2.2400000000000002</v>
      </c>
      <c r="AH151">
        <v>2</v>
      </c>
      <c r="AI151">
        <v>16697595</v>
      </c>
      <c r="AJ151">
        <v>147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ROW(Source!A81)</f>
        <v>81</v>
      </c>
      <c r="B152">
        <v>16697596</v>
      </c>
      <c r="C152">
        <v>16697592</v>
      </c>
      <c r="D152">
        <v>15431465</v>
      </c>
      <c r="E152">
        <v>1</v>
      </c>
      <c r="F152">
        <v>1</v>
      </c>
      <c r="G152">
        <v>1</v>
      </c>
      <c r="H152">
        <v>1</v>
      </c>
      <c r="I152" t="s">
        <v>1018</v>
      </c>
      <c r="J152" t="s">
        <v>6</v>
      </c>
      <c r="K152" t="s">
        <v>1019</v>
      </c>
      <c r="L152">
        <v>1191</v>
      </c>
      <c r="N152">
        <v>1013</v>
      </c>
      <c r="O152" t="s">
        <v>1010</v>
      </c>
      <c r="P152" t="s">
        <v>1010</v>
      </c>
      <c r="Q152">
        <v>1</v>
      </c>
      <c r="X152">
        <v>110</v>
      </c>
      <c r="Y152">
        <v>0</v>
      </c>
      <c r="Z152">
        <v>0</v>
      </c>
      <c r="AA152">
        <v>0</v>
      </c>
      <c r="AB152">
        <v>7.87</v>
      </c>
      <c r="AC152">
        <v>0</v>
      </c>
      <c r="AD152">
        <v>1</v>
      </c>
      <c r="AE152">
        <v>1</v>
      </c>
      <c r="AF152" t="s">
        <v>6</v>
      </c>
      <c r="AG152">
        <v>110</v>
      </c>
      <c r="AH152">
        <v>2</v>
      </c>
      <c r="AI152">
        <v>16697593</v>
      </c>
      <c r="AJ152">
        <v>148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ROW(Source!A81)</f>
        <v>81</v>
      </c>
      <c r="B153">
        <v>16697597</v>
      </c>
      <c r="C153">
        <v>16697592</v>
      </c>
      <c r="D153">
        <v>15430395</v>
      </c>
      <c r="E153">
        <v>1</v>
      </c>
      <c r="F153">
        <v>1</v>
      </c>
      <c r="G153">
        <v>1</v>
      </c>
      <c r="H153">
        <v>1</v>
      </c>
      <c r="I153" t="s">
        <v>1020</v>
      </c>
      <c r="J153" t="s">
        <v>6</v>
      </c>
      <c r="K153" t="s">
        <v>1021</v>
      </c>
      <c r="L153">
        <v>1191</v>
      </c>
      <c r="N153">
        <v>1013</v>
      </c>
      <c r="O153" t="s">
        <v>1010</v>
      </c>
      <c r="P153" t="s">
        <v>1010</v>
      </c>
      <c r="Q153">
        <v>1</v>
      </c>
      <c r="X153">
        <v>2.2400000000000002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6</v>
      </c>
      <c r="AG153">
        <v>2.2400000000000002</v>
      </c>
      <c r="AH153">
        <v>2</v>
      </c>
      <c r="AI153">
        <v>16697594</v>
      </c>
      <c r="AJ153">
        <v>149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ROW(Source!A81)</f>
        <v>81</v>
      </c>
      <c r="B154">
        <v>16697598</v>
      </c>
      <c r="C154">
        <v>16697592</v>
      </c>
      <c r="D154">
        <v>15247974</v>
      </c>
      <c r="E154">
        <v>1</v>
      </c>
      <c r="F154">
        <v>1</v>
      </c>
      <c r="G154">
        <v>1</v>
      </c>
      <c r="H154">
        <v>2</v>
      </c>
      <c r="I154" t="s">
        <v>1022</v>
      </c>
      <c r="J154" t="s">
        <v>1023</v>
      </c>
      <c r="K154" t="s">
        <v>1024</v>
      </c>
      <c r="L154">
        <v>1368</v>
      </c>
      <c r="N154">
        <v>1011</v>
      </c>
      <c r="O154" t="s">
        <v>1014</v>
      </c>
      <c r="P154" t="s">
        <v>1014</v>
      </c>
      <c r="Q154">
        <v>1</v>
      </c>
      <c r="X154">
        <v>2.2400000000000002</v>
      </c>
      <c r="Y154">
        <v>0</v>
      </c>
      <c r="Z154">
        <v>31.26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2.2400000000000002</v>
      </c>
      <c r="AH154">
        <v>2</v>
      </c>
      <c r="AI154">
        <v>16697595</v>
      </c>
      <c r="AJ154">
        <v>150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ROW(Source!A82)</f>
        <v>82</v>
      </c>
      <c r="B155">
        <v>16697604</v>
      </c>
      <c r="C155">
        <v>16697599</v>
      </c>
      <c r="D155">
        <v>15430767</v>
      </c>
      <c r="E155">
        <v>1</v>
      </c>
      <c r="F155">
        <v>1</v>
      </c>
      <c r="G155">
        <v>1</v>
      </c>
      <c r="H155">
        <v>1</v>
      </c>
      <c r="I155" t="s">
        <v>1008</v>
      </c>
      <c r="J155" t="s">
        <v>6</v>
      </c>
      <c r="K155" t="s">
        <v>1009</v>
      </c>
      <c r="L155">
        <v>1191</v>
      </c>
      <c r="N155">
        <v>1013</v>
      </c>
      <c r="O155" t="s">
        <v>1010</v>
      </c>
      <c r="P155" t="s">
        <v>1010</v>
      </c>
      <c r="Q155">
        <v>1</v>
      </c>
      <c r="X155">
        <v>65.3</v>
      </c>
      <c r="Y155">
        <v>0</v>
      </c>
      <c r="Z155">
        <v>0</v>
      </c>
      <c r="AA155">
        <v>0</v>
      </c>
      <c r="AB155">
        <v>8.5299999999999994</v>
      </c>
      <c r="AC155">
        <v>0</v>
      </c>
      <c r="AD155">
        <v>1</v>
      </c>
      <c r="AE155">
        <v>1</v>
      </c>
      <c r="AF155" t="s">
        <v>6</v>
      </c>
      <c r="AG155">
        <v>65.3</v>
      </c>
      <c r="AH155">
        <v>2</v>
      </c>
      <c r="AI155">
        <v>16697600</v>
      </c>
      <c r="AJ155">
        <v>151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ROW(Source!A82)</f>
        <v>82</v>
      </c>
      <c r="B156">
        <v>16697605</v>
      </c>
      <c r="C156">
        <v>16697599</v>
      </c>
      <c r="D156">
        <v>15249308</v>
      </c>
      <c r="E156">
        <v>1</v>
      </c>
      <c r="F156">
        <v>1</v>
      </c>
      <c r="G156">
        <v>1</v>
      </c>
      <c r="H156">
        <v>2</v>
      </c>
      <c r="I156" t="s">
        <v>1077</v>
      </c>
      <c r="J156" t="s">
        <v>1078</v>
      </c>
      <c r="K156" t="s">
        <v>1079</v>
      </c>
      <c r="L156">
        <v>1368</v>
      </c>
      <c r="N156">
        <v>1011</v>
      </c>
      <c r="O156" t="s">
        <v>1014</v>
      </c>
      <c r="P156" t="s">
        <v>1014</v>
      </c>
      <c r="Q156">
        <v>1</v>
      </c>
      <c r="X156">
        <v>13.6</v>
      </c>
      <c r="Y156">
        <v>0</v>
      </c>
      <c r="Z156">
        <v>1.2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13.6</v>
      </c>
      <c r="AH156">
        <v>2</v>
      </c>
      <c r="AI156">
        <v>16697601</v>
      </c>
      <c r="AJ156">
        <v>152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ROW(Source!A82)</f>
        <v>82</v>
      </c>
      <c r="B157">
        <v>16697606</v>
      </c>
      <c r="C157">
        <v>16697599</v>
      </c>
      <c r="D157">
        <v>15165634</v>
      </c>
      <c r="E157">
        <v>1</v>
      </c>
      <c r="F157">
        <v>1</v>
      </c>
      <c r="G157">
        <v>1</v>
      </c>
      <c r="H157">
        <v>3</v>
      </c>
      <c r="I157" t="s">
        <v>1080</v>
      </c>
      <c r="J157" t="s">
        <v>1081</v>
      </c>
      <c r="K157" t="s">
        <v>1082</v>
      </c>
      <c r="L157">
        <v>1339</v>
      </c>
      <c r="N157">
        <v>1007</v>
      </c>
      <c r="O157" t="s">
        <v>249</v>
      </c>
      <c r="P157" t="s">
        <v>249</v>
      </c>
      <c r="Q157">
        <v>1</v>
      </c>
      <c r="X157">
        <v>0.35</v>
      </c>
      <c r="Y157">
        <v>38.51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0.35</v>
      </c>
      <c r="AH157">
        <v>2</v>
      </c>
      <c r="AI157">
        <v>16697602</v>
      </c>
      <c r="AJ157">
        <v>153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ROW(Source!A82)</f>
        <v>82</v>
      </c>
      <c r="B158">
        <v>16697607</v>
      </c>
      <c r="C158">
        <v>16697599</v>
      </c>
      <c r="D158">
        <v>15165653</v>
      </c>
      <c r="E158">
        <v>1</v>
      </c>
      <c r="F158">
        <v>1</v>
      </c>
      <c r="G158">
        <v>1</v>
      </c>
      <c r="H158">
        <v>3</v>
      </c>
      <c r="I158" t="s">
        <v>1083</v>
      </c>
      <c r="J158" t="s">
        <v>1084</v>
      </c>
      <c r="K158" t="s">
        <v>1085</v>
      </c>
      <c r="L158">
        <v>1339</v>
      </c>
      <c r="N158">
        <v>1007</v>
      </c>
      <c r="O158" t="s">
        <v>249</v>
      </c>
      <c r="P158" t="s">
        <v>249</v>
      </c>
      <c r="Q158">
        <v>1</v>
      </c>
      <c r="X158">
        <v>2.71</v>
      </c>
      <c r="Y158">
        <v>6.22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2.71</v>
      </c>
      <c r="AH158">
        <v>2</v>
      </c>
      <c r="AI158">
        <v>16697603</v>
      </c>
      <c r="AJ158">
        <v>154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ROW(Source!A83)</f>
        <v>83</v>
      </c>
      <c r="B159">
        <v>16697604</v>
      </c>
      <c r="C159">
        <v>16697599</v>
      </c>
      <c r="D159">
        <v>15430767</v>
      </c>
      <c r="E159">
        <v>1</v>
      </c>
      <c r="F159">
        <v>1</v>
      </c>
      <c r="G159">
        <v>1</v>
      </c>
      <c r="H159">
        <v>1</v>
      </c>
      <c r="I159" t="s">
        <v>1008</v>
      </c>
      <c r="J159" t="s">
        <v>6</v>
      </c>
      <c r="K159" t="s">
        <v>1009</v>
      </c>
      <c r="L159">
        <v>1191</v>
      </c>
      <c r="N159">
        <v>1013</v>
      </c>
      <c r="O159" t="s">
        <v>1010</v>
      </c>
      <c r="P159" t="s">
        <v>1010</v>
      </c>
      <c r="Q159">
        <v>1</v>
      </c>
      <c r="X159">
        <v>65.3</v>
      </c>
      <c r="Y159">
        <v>0</v>
      </c>
      <c r="Z159">
        <v>0</v>
      </c>
      <c r="AA159">
        <v>0</v>
      </c>
      <c r="AB159">
        <v>8.5299999999999994</v>
      </c>
      <c r="AC159">
        <v>0</v>
      </c>
      <c r="AD159">
        <v>1</v>
      </c>
      <c r="AE159">
        <v>1</v>
      </c>
      <c r="AF159" t="s">
        <v>6</v>
      </c>
      <c r="AG159">
        <v>65.3</v>
      </c>
      <c r="AH159">
        <v>2</v>
      </c>
      <c r="AI159">
        <v>16697600</v>
      </c>
      <c r="AJ159">
        <v>155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ROW(Source!A83)</f>
        <v>83</v>
      </c>
      <c r="B160">
        <v>16697605</v>
      </c>
      <c r="C160">
        <v>16697599</v>
      </c>
      <c r="D160">
        <v>15249308</v>
      </c>
      <c r="E160">
        <v>1</v>
      </c>
      <c r="F160">
        <v>1</v>
      </c>
      <c r="G160">
        <v>1</v>
      </c>
      <c r="H160">
        <v>2</v>
      </c>
      <c r="I160" t="s">
        <v>1077</v>
      </c>
      <c r="J160" t="s">
        <v>1078</v>
      </c>
      <c r="K160" t="s">
        <v>1079</v>
      </c>
      <c r="L160">
        <v>1368</v>
      </c>
      <c r="N160">
        <v>1011</v>
      </c>
      <c r="O160" t="s">
        <v>1014</v>
      </c>
      <c r="P160" t="s">
        <v>1014</v>
      </c>
      <c r="Q160">
        <v>1</v>
      </c>
      <c r="X160">
        <v>13.6</v>
      </c>
      <c r="Y160">
        <v>0</v>
      </c>
      <c r="Z160">
        <v>1.2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13.6</v>
      </c>
      <c r="AH160">
        <v>2</v>
      </c>
      <c r="AI160">
        <v>16697601</v>
      </c>
      <c r="AJ160">
        <v>156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ROW(Source!A83)</f>
        <v>83</v>
      </c>
      <c r="B161">
        <v>16697606</v>
      </c>
      <c r="C161">
        <v>16697599</v>
      </c>
      <c r="D161">
        <v>15165634</v>
      </c>
      <c r="E161">
        <v>1</v>
      </c>
      <c r="F161">
        <v>1</v>
      </c>
      <c r="G161">
        <v>1</v>
      </c>
      <c r="H161">
        <v>3</v>
      </c>
      <c r="I161" t="s">
        <v>1080</v>
      </c>
      <c r="J161" t="s">
        <v>1081</v>
      </c>
      <c r="K161" t="s">
        <v>1082</v>
      </c>
      <c r="L161">
        <v>1339</v>
      </c>
      <c r="N161">
        <v>1007</v>
      </c>
      <c r="O161" t="s">
        <v>249</v>
      </c>
      <c r="P161" t="s">
        <v>249</v>
      </c>
      <c r="Q161">
        <v>1</v>
      </c>
      <c r="X161">
        <v>0.35</v>
      </c>
      <c r="Y161">
        <v>38.51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0.35</v>
      </c>
      <c r="AH161">
        <v>2</v>
      </c>
      <c r="AI161">
        <v>16697602</v>
      </c>
      <c r="AJ161">
        <v>157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ROW(Source!A83)</f>
        <v>83</v>
      </c>
      <c r="B162">
        <v>16697607</v>
      </c>
      <c r="C162">
        <v>16697599</v>
      </c>
      <c r="D162">
        <v>15165653</v>
      </c>
      <c r="E162">
        <v>1</v>
      </c>
      <c r="F162">
        <v>1</v>
      </c>
      <c r="G162">
        <v>1</v>
      </c>
      <c r="H162">
        <v>3</v>
      </c>
      <c r="I162" t="s">
        <v>1083</v>
      </c>
      <c r="J162" t="s">
        <v>1084</v>
      </c>
      <c r="K162" t="s">
        <v>1085</v>
      </c>
      <c r="L162">
        <v>1339</v>
      </c>
      <c r="N162">
        <v>1007</v>
      </c>
      <c r="O162" t="s">
        <v>249</v>
      </c>
      <c r="P162" t="s">
        <v>249</v>
      </c>
      <c r="Q162">
        <v>1</v>
      </c>
      <c r="X162">
        <v>2.71</v>
      </c>
      <c r="Y162">
        <v>6.22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2.71</v>
      </c>
      <c r="AH162">
        <v>2</v>
      </c>
      <c r="AI162">
        <v>16697603</v>
      </c>
      <c r="AJ162">
        <v>158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ROW(Source!A84)</f>
        <v>84</v>
      </c>
      <c r="B163">
        <v>16697613</v>
      </c>
      <c r="C163">
        <v>16697608</v>
      </c>
      <c r="D163">
        <v>15432258</v>
      </c>
      <c r="E163">
        <v>1</v>
      </c>
      <c r="F163">
        <v>1</v>
      </c>
      <c r="G163">
        <v>1</v>
      </c>
      <c r="H163">
        <v>1</v>
      </c>
      <c r="I163" t="s">
        <v>1086</v>
      </c>
      <c r="J163" t="s">
        <v>6</v>
      </c>
      <c r="K163" t="s">
        <v>1087</v>
      </c>
      <c r="L163">
        <v>1191</v>
      </c>
      <c r="N163">
        <v>1013</v>
      </c>
      <c r="O163" t="s">
        <v>1010</v>
      </c>
      <c r="P163" t="s">
        <v>1010</v>
      </c>
      <c r="Q163">
        <v>1</v>
      </c>
      <c r="X163">
        <v>68.8</v>
      </c>
      <c r="Y163">
        <v>0</v>
      </c>
      <c r="Z163">
        <v>0</v>
      </c>
      <c r="AA163">
        <v>0</v>
      </c>
      <c r="AB163">
        <v>8.4600000000000009</v>
      </c>
      <c r="AC163">
        <v>0</v>
      </c>
      <c r="AD163">
        <v>1</v>
      </c>
      <c r="AE163">
        <v>1</v>
      </c>
      <c r="AF163" t="s">
        <v>6</v>
      </c>
      <c r="AG163">
        <v>68.8</v>
      </c>
      <c r="AH163">
        <v>2</v>
      </c>
      <c r="AI163">
        <v>16697609</v>
      </c>
      <c r="AJ163">
        <v>159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ROW(Source!A84)</f>
        <v>84</v>
      </c>
      <c r="B164">
        <v>16697614</v>
      </c>
      <c r="C164">
        <v>16697608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1020</v>
      </c>
      <c r="J164" t="s">
        <v>6</v>
      </c>
      <c r="K164" t="s">
        <v>1021</v>
      </c>
      <c r="L164">
        <v>1191</v>
      </c>
      <c r="N164">
        <v>1013</v>
      </c>
      <c r="O164" t="s">
        <v>1010</v>
      </c>
      <c r="P164" t="s">
        <v>1010</v>
      </c>
      <c r="Q164">
        <v>1</v>
      </c>
      <c r="X164">
        <v>0.16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6</v>
      </c>
      <c r="AG164">
        <v>0.16</v>
      </c>
      <c r="AH164">
        <v>2</v>
      </c>
      <c r="AI164">
        <v>16697610</v>
      </c>
      <c r="AJ164">
        <v>160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ROW(Source!A84)</f>
        <v>84</v>
      </c>
      <c r="B165">
        <v>16697615</v>
      </c>
      <c r="C165">
        <v>16697608</v>
      </c>
      <c r="D165">
        <v>15247974</v>
      </c>
      <c r="E165">
        <v>1</v>
      </c>
      <c r="F165">
        <v>1</v>
      </c>
      <c r="G165">
        <v>1</v>
      </c>
      <c r="H165">
        <v>2</v>
      </c>
      <c r="I165" t="s">
        <v>1022</v>
      </c>
      <c r="J165" t="s">
        <v>1023</v>
      </c>
      <c r="K165" t="s">
        <v>1024</v>
      </c>
      <c r="L165">
        <v>1368</v>
      </c>
      <c r="N165">
        <v>1011</v>
      </c>
      <c r="O165" t="s">
        <v>1014</v>
      </c>
      <c r="P165" t="s">
        <v>1014</v>
      </c>
      <c r="Q165">
        <v>1</v>
      </c>
      <c r="X165">
        <v>0.16</v>
      </c>
      <c r="Y165">
        <v>0</v>
      </c>
      <c r="Z165">
        <v>31.26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0.16</v>
      </c>
      <c r="AH165">
        <v>2</v>
      </c>
      <c r="AI165">
        <v>16697611</v>
      </c>
      <c r="AJ165">
        <v>161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ROW(Source!A84)</f>
        <v>84</v>
      </c>
      <c r="B166">
        <v>16697616</v>
      </c>
      <c r="C166">
        <v>16697608</v>
      </c>
      <c r="D166">
        <v>15164566</v>
      </c>
      <c r="E166">
        <v>17</v>
      </c>
      <c r="F166">
        <v>1</v>
      </c>
      <c r="G166">
        <v>1</v>
      </c>
      <c r="H166">
        <v>3</v>
      </c>
      <c r="I166" t="s">
        <v>24</v>
      </c>
      <c r="J166" t="s">
        <v>6</v>
      </c>
      <c r="K166" t="s">
        <v>25</v>
      </c>
      <c r="L166">
        <v>1348</v>
      </c>
      <c r="N166">
        <v>1009</v>
      </c>
      <c r="O166" t="s">
        <v>26</v>
      </c>
      <c r="P166" t="s">
        <v>26</v>
      </c>
      <c r="Q166">
        <v>1000</v>
      </c>
      <c r="X166">
        <v>0.59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6</v>
      </c>
      <c r="AG166">
        <v>0.59</v>
      </c>
      <c r="AH166">
        <v>2</v>
      </c>
      <c r="AI166">
        <v>16697612</v>
      </c>
      <c r="AJ166">
        <v>162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ROW(Source!A85)</f>
        <v>85</v>
      </c>
      <c r="B167">
        <v>16697613</v>
      </c>
      <c r="C167">
        <v>16697608</v>
      </c>
      <c r="D167">
        <v>15432258</v>
      </c>
      <c r="E167">
        <v>1</v>
      </c>
      <c r="F167">
        <v>1</v>
      </c>
      <c r="G167">
        <v>1</v>
      </c>
      <c r="H167">
        <v>1</v>
      </c>
      <c r="I167" t="s">
        <v>1086</v>
      </c>
      <c r="J167" t="s">
        <v>6</v>
      </c>
      <c r="K167" t="s">
        <v>1087</v>
      </c>
      <c r="L167">
        <v>1191</v>
      </c>
      <c r="N167">
        <v>1013</v>
      </c>
      <c r="O167" t="s">
        <v>1010</v>
      </c>
      <c r="P167" t="s">
        <v>1010</v>
      </c>
      <c r="Q167">
        <v>1</v>
      </c>
      <c r="X167">
        <v>68.8</v>
      </c>
      <c r="Y167">
        <v>0</v>
      </c>
      <c r="Z167">
        <v>0</v>
      </c>
      <c r="AA167">
        <v>0</v>
      </c>
      <c r="AB167">
        <v>8.4600000000000009</v>
      </c>
      <c r="AC167">
        <v>0</v>
      </c>
      <c r="AD167">
        <v>1</v>
      </c>
      <c r="AE167">
        <v>1</v>
      </c>
      <c r="AF167" t="s">
        <v>6</v>
      </c>
      <c r="AG167">
        <v>68.8</v>
      </c>
      <c r="AH167">
        <v>2</v>
      </c>
      <c r="AI167">
        <v>16697609</v>
      </c>
      <c r="AJ167">
        <v>163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ROW(Source!A85)</f>
        <v>85</v>
      </c>
      <c r="B168">
        <v>16697614</v>
      </c>
      <c r="C168">
        <v>16697608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1020</v>
      </c>
      <c r="J168" t="s">
        <v>6</v>
      </c>
      <c r="K168" t="s">
        <v>1021</v>
      </c>
      <c r="L168">
        <v>1191</v>
      </c>
      <c r="N168">
        <v>1013</v>
      </c>
      <c r="O168" t="s">
        <v>1010</v>
      </c>
      <c r="P168" t="s">
        <v>1010</v>
      </c>
      <c r="Q168">
        <v>1</v>
      </c>
      <c r="X168">
        <v>0.16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6</v>
      </c>
      <c r="AG168">
        <v>0.16</v>
      </c>
      <c r="AH168">
        <v>2</v>
      </c>
      <c r="AI168">
        <v>16697610</v>
      </c>
      <c r="AJ168">
        <v>164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ROW(Source!A85)</f>
        <v>85</v>
      </c>
      <c r="B169">
        <v>16697615</v>
      </c>
      <c r="C169">
        <v>16697608</v>
      </c>
      <c r="D169">
        <v>15247974</v>
      </c>
      <c r="E169">
        <v>1</v>
      </c>
      <c r="F169">
        <v>1</v>
      </c>
      <c r="G169">
        <v>1</v>
      </c>
      <c r="H169">
        <v>2</v>
      </c>
      <c r="I169" t="s">
        <v>1022</v>
      </c>
      <c r="J169" t="s">
        <v>1023</v>
      </c>
      <c r="K169" t="s">
        <v>1024</v>
      </c>
      <c r="L169">
        <v>1368</v>
      </c>
      <c r="N169">
        <v>1011</v>
      </c>
      <c r="O169" t="s">
        <v>1014</v>
      </c>
      <c r="P169" t="s">
        <v>1014</v>
      </c>
      <c r="Q169">
        <v>1</v>
      </c>
      <c r="X169">
        <v>0.16</v>
      </c>
      <c r="Y169">
        <v>0</v>
      </c>
      <c r="Z169">
        <v>31.26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0.16</v>
      </c>
      <c r="AH169">
        <v>2</v>
      </c>
      <c r="AI169">
        <v>16697611</v>
      </c>
      <c r="AJ169">
        <v>165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ROW(Source!A85)</f>
        <v>85</v>
      </c>
      <c r="B170">
        <v>16697616</v>
      </c>
      <c r="C170">
        <v>16697608</v>
      </c>
      <c r="D170">
        <v>15164566</v>
      </c>
      <c r="E170">
        <v>17</v>
      </c>
      <c r="F170">
        <v>1</v>
      </c>
      <c r="G170">
        <v>1</v>
      </c>
      <c r="H170">
        <v>3</v>
      </c>
      <c r="I170" t="s">
        <v>24</v>
      </c>
      <c r="J170" t="s">
        <v>6</v>
      </c>
      <c r="K170" t="s">
        <v>25</v>
      </c>
      <c r="L170">
        <v>1348</v>
      </c>
      <c r="N170">
        <v>1009</v>
      </c>
      <c r="O170" t="s">
        <v>26</v>
      </c>
      <c r="P170" t="s">
        <v>26</v>
      </c>
      <c r="Q170">
        <v>1000</v>
      </c>
      <c r="X170">
        <v>0.59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6</v>
      </c>
      <c r="AG170">
        <v>0.59</v>
      </c>
      <c r="AH170">
        <v>2</v>
      </c>
      <c r="AI170">
        <v>16697612</v>
      </c>
      <c r="AJ170">
        <v>166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ROW(Source!A88)</f>
        <v>88</v>
      </c>
      <c r="B171">
        <v>16697623</v>
      </c>
      <c r="C171">
        <v>16697618</v>
      </c>
      <c r="D171">
        <v>15432258</v>
      </c>
      <c r="E171">
        <v>1</v>
      </c>
      <c r="F171">
        <v>1</v>
      </c>
      <c r="G171">
        <v>1</v>
      </c>
      <c r="H171">
        <v>1</v>
      </c>
      <c r="I171" t="s">
        <v>1086</v>
      </c>
      <c r="J171" t="s">
        <v>6</v>
      </c>
      <c r="K171" t="s">
        <v>1087</v>
      </c>
      <c r="L171">
        <v>1191</v>
      </c>
      <c r="N171">
        <v>1013</v>
      </c>
      <c r="O171" t="s">
        <v>1010</v>
      </c>
      <c r="P171" t="s">
        <v>1010</v>
      </c>
      <c r="Q171">
        <v>1</v>
      </c>
      <c r="X171">
        <v>85.3</v>
      </c>
      <c r="Y171">
        <v>0</v>
      </c>
      <c r="Z171">
        <v>0</v>
      </c>
      <c r="AA171">
        <v>0</v>
      </c>
      <c r="AB171">
        <v>8.4600000000000009</v>
      </c>
      <c r="AC171">
        <v>0</v>
      </c>
      <c r="AD171">
        <v>1</v>
      </c>
      <c r="AE171">
        <v>1</v>
      </c>
      <c r="AF171" t="s">
        <v>6</v>
      </c>
      <c r="AG171">
        <v>85.3</v>
      </c>
      <c r="AH171">
        <v>2</v>
      </c>
      <c r="AI171">
        <v>16697619</v>
      </c>
      <c r="AJ171">
        <v>167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ROW(Source!A88)</f>
        <v>88</v>
      </c>
      <c r="B172">
        <v>16697624</v>
      </c>
      <c r="C172">
        <v>16697618</v>
      </c>
      <c r="D172">
        <v>15430395</v>
      </c>
      <c r="E172">
        <v>1</v>
      </c>
      <c r="F172">
        <v>1</v>
      </c>
      <c r="G172">
        <v>1</v>
      </c>
      <c r="H172">
        <v>1</v>
      </c>
      <c r="I172" t="s">
        <v>1020</v>
      </c>
      <c r="J172" t="s">
        <v>6</v>
      </c>
      <c r="K172" t="s">
        <v>1021</v>
      </c>
      <c r="L172">
        <v>1191</v>
      </c>
      <c r="N172">
        <v>1013</v>
      </c>
      <c r="O172" t="s">
        <v>1010</v>
      </c>
      <c r="P172" t="s">
        <v>1010</v>
      </c>
      <c r="Q172">
        <v>1</v>
      </c>
      <c r="X172">
        <v>0.32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2</v>
      </c>
      <c r="AF172" t="s">
        <v>6</v>
      </c>
      <c r="AG172">
        <v>0.32</v>
      </c>
      <c r="AH172">
        <v>2</v>
      </c>
      <c r="AI172">
        <v>16697620</v>
      </c>
      <c r="AJ172">
        <v>168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ROW(Source!A88)</f>
        <v>88</v>
      </c>
      <c r="B173">
        <v>16697625</v>
      </c>
      <c r="C173">
        <v>16697618</v>
      </c>
      <c r="D173">
        <v>15247974</v>
      </c>
      <c r="E173">
        <v>1</v>
      </c>
      <c r="F173">
        <v>1</v>
      </c>
      <c r="G173">
        <v>1</v>
      </c>
      <c r="H173">
        <v>2</v>
      </c>
      <c r="I173" t="s">
        <v>1022</v>
      </c>
      <c r="J173" t="s">
        <v>1023</v>
      </c>
      <c r="K173" t="s">
        <v>1024</v>
      </c>
      <c r="L173">
        <v>1368</v>
      </c>
      <c r="N173">
        <v>1011</v>
      </c>
      <c r="O173" t="s">
        <v>1014</v>
      </c>
      <c r="P173" t="s">
        <v>1014</v>
      </c>
      <c r="Q173">
        <v>1</v>
      </c>
      <c r="X173">
        <v>0.32</v>
      </c>
      <c r="Y173">
        <v>0</v>
      </c>
      <c r="Z173">
        <v>31.26</v>
      </c>
      <c r="AA173">
        <v>13.5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0.32</v>
      </c>
      <c r="AH173">
        <v>2</v>
      </c>
      <c r="AI173">
        <v>16697621</v>
      </c>
      <c r="AJ173">
        <v>169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ROW(Source!A88)</f>
        <v>88</v>
      </c>
      <c r="B174">
        <v>16697626</v>
      </c>
      <c r="C174">
        <v>16697618</v>
      </c>
      <c r="D174">
        <v>15164566</v>
      </c>
      <c r="E174">
        <v>17</v>
      </c>
      <c r="F174">
        <v>1</v>
      </c>
      <c r="G174">
        <v>1</v>
      </c>
      <c r="H174">
        <v>3</v>
      </c>
      <c r="I174" t="s">
        <v>24</v>
      </c>
      <c r="J174" t="s">
        <v>6</v>
      </c>
      <c r="K174" t="s">
        <v>25</v>
      </c>
      <c r="L174">
        <v>1348</v>
      </c>
      <c r="N174">
        <v>1009</v>
      </c>
      <c r="O174" t="s">
        <v>26</v>
      </c>
      <c r="P174" t="s">
        <v>26</v>
      </c>
      <c r="Q174">
        <v>1000</v>
      </c>
      <c r="X174">
        <v>1.34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6</v>
      </c>
      <c r="AG174">
        <v>1.34</v>
      </c>
      <c r="AH174">
        <v>2</v>
      </c>
      <c r="AI174">
        <v>16697622</v>
      </c>
      <c r="AJ174">
        <v>170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ROW(Source!A89)</f>
        <v>89</v>
      </c>
      <c r="B175">
        <v>16697623</v>
      </c>
      <c r="C175">
        <v>16697618</v>
      </c>
      <c r="D175">
        <v>15432258</v>
      </c>
      <c r="E175">
        <v>1</v>
      </c>
      <c r="F175">
        <v>1</v>
      </c>
      <c r="G175">
        <v>1</v>
      </c>
      <c r="H175">
        <v>1</v>
      </c>
      <c r="I175" t="s">
        <v>1086</v>
      </c>
      <c r="J175" t="s">
        <v>6</v>
      </c>
      <c r="K175" t="s">
        <v>1087</v>
      </c>
      <c r="L175">
        <v>1191</v>
      </c>
      <c r="N175">
        <v>1013</v>
      </c>
      <c r="O175" t="s">
        <v>1010</v>
      </c>
      <c r="P175" t="s">
        <v>1010</v>
      </c>
      <c r="Q175">
        <v>1</v>
      </c>
      <c r="X175">
        <v>85.3</v>
      </c>
      <c r="Y175">
        <v>0</v>
      </c>
      <c r="Z175">
        <v>0</v>
      </c>
      <c r="AA175">
        <v>0</v>
      </c>
      <c r="AB175">
        <v>8.4600000000000009</v>
      </c>
      <c r="AC175">
        <v>0</v>
      </c>
      <c r="AD175">
        <v>1</v>
      </c>
      <c r="AE175">
        <v>1</v>
      </c>
      <c r="AF175" t="s">
        <v>6</v>
      </c>
      <c r="AG175">
        <v>85.3</v>
      </c>
      <c r="AH175">
        <v>2</v>
      </c>
      <c r="AI175">
        <v>16697619</v>
      </c>
      <c r="AJ175">
        <v>171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ROW(Source!A89)</f>
        <v>89</v>
      </c>
      <c r="B176">
        <v>16697624</v>
      </c>
      <c r="C176">
        <v>16697618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1020</v>
      </c>
      <c r="J176" t="s">
        <v>6</v>
      </c>
      <c r="K176" t="s">
        <v>1021</v>
      </c>
      <c r="L176">
        <v>1191</v>
      </c>
      <c r="N176">
        <v>1013</v>
      </c>
      <c r="O176" t="s">
        <v>1010</v>
      </c>
      <c r="P176" t="s">
        <v>1010</v>
      </c>
      <c r="Q176">
        <v>1</v>
      </c>
      <c r="X176">
        <v>0.32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6</v>
      </c>
      <c r="AG176">
        <v>0.32</v>
      </c>
      <c r="AH176">
        <v>2</v>
      </c>
      <c r="AI176">
        <v>16697620</v>
      </c>
      <c r="AJ176">
        <v>172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ROW(Source!A89)</f>
        <v>89</v>
      </c>
      <c r="B177">
        <v>16697625</v>
      </c>
      <c r="C177">
        <v>16697618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1022</v>
      </c>
      <c r="J177" t="s">
        <v>1023</v>
      </c>
      <c r="K177" t="s">
        <v>1024</v>
      </c>
      <c r="L177">
        <v>1368</v>
      </c>
      <c r="N177">
        <v>1011</v>
      </c>
      <c r="O177" t="s">
        <v>1014</v>
      </c>
      <c r="P177" t="s">
        <v>1014</v>
      </c>
      <c r="Q177">
        <v>1</v>
      </c>
      <c r="X177">
        <v>0.32</v>
      </c>
      <c r="Y177">
        <v>0</v>
      </c>
      <c r="Z177">
        <v>31.26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0.32</v>
      </c>
      <c r="AH177">
        <v>2</v>
      </c>
      <c r="AI177">
        <v>16697621</v>
      </c>
      <c r="AJ177">
        <v>173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ROW(Source!A89)</f>
        <v>89</v>
      </c>
      <c r="B178">
        <v>16697626</v>
      </c>
      <c r="C178">
        <v>16697618</v>
      </c>
      <c r="D178">
        <v>15164566</v>
      </c>
      <c r="E178">
        <v>17</v>
      </c>
      <c r="F178">
        <v>1</v>
      </c>
      <c r="G178">
        <v>1</v>
      </c>
      <c r="H178">
        <v>3</v>
      </c>
      <c r="I178" t="s">
        <v>24</v>
      </c>
      <c r="J178" t="s">
        <v>6</v>
      </c>
      <c r="K178" t="s">
        <v>25</v>
      </c>
      <c r="L178">
        <v>1348</v>
      </c>
      <c r="N178">
        <v>1009</v>
      </c>
      <c r="O178" t="s">
        <v>26</v>
      </c>
      <c r="P178" t="s">
        <v>26</v>
      </c>
      <c r="Q178">
        <v>1000</v>
      </c>
      <c r="X178">
        <v>1.34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6</v>
      </c>
      <c r="AG178">
        <v>1.34</v>
      </c>
      <c r="AH178">
        <v>2</v>
      </c>
      <c r="AI178">
        <v>16697622</v>
      </c>
      <c r="AJ178">
        <v>174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ROW(Source!A92)</f>
        <v>92</v>
      </c>
      <c r="B179">
        <v>16697641</v>
      </c>
      <c r="C179">
        <v>16697629</v>
      </c>
      <c r="D179">
        <v>15436556</v>
      </c>
      <c r="E179">
        <v>1</v>
      </c>
      <c r="F179">
        <v>1</v>
      </c>
      <c r="G179">
        <v>1</v>
      </c>
      <c r="H179">
        <v>1</v>
      </c>
      <c r="I179" t="s">
        <v>1088</v>
      </c>
      <c r="J179" t="s">
        <v>6</v>
      </c>
      <c r="K179" t="s">
        <v>1089</v>
      </c>
      <c r="L179">
        <v>1191</v>
      </c>
      <c r="N179">
        <v>1013</v>
      </c>
      <c r="O179" t="s">
        <v>1010</v>
      </c>
      <c r="P179" t="s">
        <v>1010</v>
      </c>
      <c r="Q179">
        <v>1</v>
      </c>
      <c r="X179">
        <v>10.89</v>
      </c>
      <c r="Y179">
        <v>0</v>
      </c>
      <c r="Z179">
        <v>0</v>
      </c>
      <c r="AA179">
        <v>0</v>
      </c>
      <c r="AB179">
        <v>9.6199999999999992</v>
      </c>
      <c r="AC179">
        <v>0</v>
      </c>
      <c r="AD179">
        <v>1</v>
      </c>
      <c r="AE179">
        <v>1</v>
      </c>
      <c r="AF179" t="s">
        <v>165</v>
      </c>
      <c r="AG179">
        <v>4.3560000000000008</v>
      </c>
      <c r="AH179">
        <v>2</v>
      </c>
      <c r="AI179">
        <v>16697630</v>
      </c>
      <c r="AJ179">
        <v>175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ROW(Source!A92)</f>
        <v>92</v>
      </c>
      <c r="B180">
        <v>16697642</v>
      </c>
      <c r="C180">
        <v>16697629</v>
      </c>
      <c r="D180">
        <v>15430395</v>
      </c>
      <c r="E180">
        <v>1</v>
      </c>
      <c r="F180">
        <v>1</v>
      </c>
      <c r="G180">
        <v>1</v>
      </c>
      <c r="H180">
        <v>1</v>
      </c>
      <c r="I180" t="s">
        <v>1020</v>
      </c>
      <c r="J180" t="s">
        <v>6</v>
      </c>
      <c r="K180" t="s">
        <v>1021</v>
      </c>
      <c r="L180">
        <v>1191</v>
      </c>
      <c r="N180">
        <v>1013</v>
      </c>
      <c r="O180" t="s">
        <v>1010</v>
      </c>
      <c r="P180" t="s">
        <v>1010</v>
      </c>
      <c r="Q180">
        <v>1</v>
      </c>
      <c r="X180">
        <v>0.85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2</v>
      </c>
      <c r="AF180" t="s">
        <v>165</v>
      </c>
      <c r="AG180">
        <v>0.34</v>
      </c>
      <c r="AH180">
        <v>2</v>
      </c>
      <c r="AI180">
        <v>16697631</v>
      </c>
      <c r="AJ180">
        <v>176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ROW(Source!A92)</f>
        <v>92</v>
      </c>
      <c r="B181">
        <v>16697643</v>
      </c>
      <c r="C181">
        <v>16697629</v>
      </c>
      <c r="D181">
        <v>15247974</v>
      </c>
      <c r="E181">
        <v>1</v>
      </c>
      <c r="F181">
        <v>1</v>
      </c>
      <c r="G181">
        <v>1</v>
      </c>
      <c r="H181">
        <v>2</v>
      </c>
      <c r="I181" t="s">
        <v>1022</v>
      </c>
      <c r="J181" t="s">
        <v>1023</v>
      </c>
      <c r="K181" t="s">
        <v>1024</v>
      </c>
      <c r="L181">
        <v>1368</v>
      </c>
      <c r="N181">
        <v>1011</v>
      </c>
      <c r="O181" t="s">
        <v>1014</v>
      </c>
      <c r="P181" t="s">
        <v>1014</v>
      </c>
      <c r="Q181">
        <v>1</v>
      </c>
      <c r="X181">
        <v>0.23</v>
      </c>
      <c r="Y181">
        <v>0</v>
      </c>
      <c r="Z181">
        <v>31.26</v>
      </c>
      <c r="AA181">
        <v>13.5</v>
      </c>
      <c r="AB181">
        <v>0</v>
      </c>
      <c r="AC181">
        <v>0</v>
      </c>
      <c r="AD181">
        <v>1</v>
      </c>
      <c r="AE181">
        <v>0</v>
      </c>
      <c r="AF181" t="s">
        <v>165</v>
      </c>
      <c r="AG181">
        <v>9.2000000000000012E-2</v>
      </c>
      <c r="AH181">
        <v>2</v>
      </c>
      <c r="AI181">
        <v>16697632</v>
      </c>
      <c r="AJ181">
        <v>177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ROW(Source!A92)</f>
        <v>92</v>
      </c>
      <c r="B182">
        <v>16697644</v>
      </c>
      <c r="C182">
        <v>16697629</v>
      </c>
      <c r="D182">
        <v>15249073</v>
      </c>
      <c r="E182">
        <v>1</v>
      </c>
      <c r="F182">
        <v>1</v>
      </c>
      <c r="G182">
        <v>1</v>
      </c>
      <c r="H182">
        <v>2</v>
      </c>
      <c r="I182" t="s">
        <v>1033</v>
      </c>
      <c r="J182" t="s">
        <v>1034</v>
      </c>
      <c r="K182" t="s">
        <v>1035</v>
      </c>
      <c r="L182">
        <v>1368</v>
      </c>
      <c r="N182">
        <v>1011</v>
      </c>
      <c r="O182" t="s">
        <v>1014</v>
      </c>
      <c r="P182" t="s">
        <v>1014</v>
      </c>
      <c r="Q182">
        <v>1</v>
      </c>
      <c r="X182">
        <v>0.62</v>
      </c>
      <c r="Y182">
        <v>0</v>
      </c>
      <c r="Z182">
        <v>65.709999999999994</v>
      </c>
      <c r="AA182">
        <v>11.6</v>
      </c>
      <c r="AB182">
        <v>0</v>
      </c>
      <c r="AC182">
        <v>0</v>
      </c>
      <c r="AD182">
        <v>1</v>
      </c>
      <c r="AE182">
        <v>0</v>
      </c>
      <c r="AF182" t="s">
        <v>165</v>
      </c>
      <c r="AG182">
        <v>0.248</v>
      </c>
      <c r="AH182">
        <v>2</v>
      </c>
      <c r="AI182">
        <v>16697633</v>
      </c>
      <c r="AJ182">
        <v>178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ROW(Source!A92)</f>
        <v>92</v>
      </c>
      <c r="B183">
        <v>16697645</v>
      </c>
      <c r="C183">
        <v>16697629</v>
      </c>
      <c r="D183">
        <v>15167955</v>
      </c>
      <c r="E183">
        <v>1</v>
      </c>
      <c r="F183">
        <v>1</v>
      </c>
      <c r="G183">
        <v>1</v>
      </c>
      <c r="H183">
        <v>3</v>
      </c>
      <c r="I183" t="s">
        <v>1090</v>
      </c>
      <c r="J183" t="s">
        <v>1091</v>
      </c>
      <c r="K183" t="s">
        <v>1092</v>
      </c>
      <c r="L183">
        <v>1348</v>
      </c>
      <c r="N183">
        <v>1009</v>
      </c>
      <c r="O183" t="s">
        <v>26</v>
      </c>
      <c r="P183" t="s">
        <v>26</v>
      </c>
      <c r="Q183">
        <v>1000</v>
      </c>
      <c r="X183">
        <v>6.9999999999999999E-4</v>
      </c>
      <c r="Y183">
        <v>30030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78</v>
      </c>
      <c r="AG183">
        <v>0</v>
      </c>
      <c r="AH183">
        <v>2</v>
      </c>
      <c r="AI183">
        <v>16697634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ROW(Source!A92)</f>
        <v>92</v>
      </c>
      <c r="B184">
        <v>16697646</v>
      </c>
      <c r="C184">
        <v>16697629</v>
      </c>
      <c r="D184">
        <v>15167963</v>
      </c>
      <c r="E184">
        <v>1</v>
      </c>
      <c r="F184">
        <v>1</v>
      </c>
      <c r="G184">
        <v>1</v>
      </c>
      <c r="H184">
        <v>3</v>
      </c>
      <c r="I184" t="s">
        <v>1093</v>
      </c>
      <c r="J184" t="s">
        <v>1094</v>
      </c>
      <c r="K184" t="s">
        <v>1095</v>
      </c>
      <c r="L184">
        <v>1346</v>
      </c>
      <c r="N184">
        <v>1009</v>
      </c>
      <c r="O184" t="s">
        <v>279</v>
      </c>
      <c r="P184" t="s">
        <v>279</v>
      </c>
      <c r="Q184">
        <v>1</v>
      </c>
      <c r="X184">
        <v>0.6</v>
      </c>
      <c r="Y184">
        <v>37.29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78</v>
      </c>
      <c r="AG184">
        <v>0</v>
      </c>
      <c r="AH184">
        <v>2</v>
      </c>
      <c r="AI184">
        <v>16697635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ROW(Source!A92)</f>
        <v>92</v>
      </c>
      <c r="B185">
        <v>16697647</v>
      </c>
      <c r="C185">
        <v>16697629</v>
      </c>
      <c r="D185">
        <v>15168763</v>
      </c>
      <c r="E185">
        <v>1</v>
      </c>
      <c r="F185">
        <v>1</v>
      </c>
      <c r="G185">
        <v>1</v>
      </c>
      <c r="H185">
        <v>3</v>
      </c>
      <c r="I185" t="s">
        <v>1096</v>
      </c>
      <c r="J185" t="s">
        <v>1097</v>
      </c>
      <c r="K185" t="s">
        <v>1098</v>
      </c>
      <c r="L185">
        <v>1348</v>
      </c>
      <c r="N185">
        <v>1009</v>
      </c>
      <c r="O185" t="s">
        <v>26</v>
      </c>
      <c r="P185" t="s">
        <v>26</v>
      </c>
      <c r="Q185">
        <v>1000</v>
      </c>
      <c r="X185">
        <v>3.0000000000000001E-5</v>
      </c>
      <c r="Y185">
        <v>10362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78</v>
      </c>
      <c r="AG185">
        <v>0</v>
      </c>
      <c r="AH185">
        <v>2</v>
      </c>
      <c r="AI185">
        <v>16697636</v>
      </c>
      <c r="AJ185">
        <v>181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ROW(Source!A92)</f>
        <v>92</v>
      </c>
      <c r="B186">
        <v>16697648</v>
      </c>
      <c r="C186">
        <v>16697629</v>
      </c>
      <c r="D186">
        <v>15169922</v>
      </c>
      <c r="E186">
        <v>1</v>
      </c>
      <c r="F186">
        <v>1</v>
      </c>
      <c r="G186">
        <v>1</v>
      </c>
      <c r="H186">
        <v>3</v>
      </c>
      <c r="I186" t="s">
        <v>1099</v>
      </c>
      <c r="J186" t="s">
        <v>1100</v>
      </c>
      <c r="K186" t="s">
        <v>1101</v>
      </c>
      <c r="L186">
        <v>1348</v>
      </c>
      <c r="N186">
        <v>1009</v>
      </c>
      <c r="O186" t="s">
        <v>26</v>
      </c>
      <c r="P186" t="s">
        <v>26</v>
      </c>
      <c r="Q186">
        <v>1000</v>
      </c>
      <c r="X186">
        <v>1E-4</v>
      </c>
      <c r="Y186">
        <v>15130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78</v>
      </c>
      <c r="AG186">
        <v>0</v>
      </c>
      <c r="AH186">
        <v>2</v>
      </c>
      <c r="AI186">
        <v>16697637</v>
      </c>
      <c r="AJ186">
        <v>182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ROW(Source!A92)</f>
        <v>92</v>
      </c>
      <c r="B187">
        <v>16697649</v>
      </c>
      <c r="C187">
        <v>16697629</v>
      </c>
      <c r="D187">
        <v>15172117</v>
      </c>
      <c r="E187">
        <v>1</v>
      </c>
      <c r="F187">
        <v>1</v>
      </c>
      <c r="G187">
        <v>1</v>
      </c>
      <c r="H187">
        <v>3</v>
      </c>
      <c r="I187" t="s">
        <v>1102</v>
      </c>
      <c r="J187" t="s">
        <v>1103</v>
      </c>
      <c r="K187" t="s">
        <v>1104</v>
      </c>
      <c r="L187">
        <v>1348</v>
      </c>
      <c r="N187">
        <v>1009</v>
      </c>
      <c r="O187" t="s">
        <v>26</v>
      </c>
      <c r="P187" t="s">
        <v>26</v>
      </c>
      <c r="Q187">
        <v>1000</v>
      </c>
      <c r="X187">
        <v>2E-3</v>
      </c>
      <c r="Y187">
        <v>1836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78</v>
      </c>
      <c r="AG187">
        <v>0</v>
      </c>
      <c r="AH187">
        <v>2</v>
      </c>
      <c r="AI187">
        <v>16697638</v>
      </c>
      <c r="AJ187">
        <v>183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ROW(Source!A92)</f>
        <v>92</v>
      </c>
      <c r="B188">
        <v>16697650</v>
      </c>
      <c r="C188">
        <v>16697629</v>
      </c>
      <c r="D188">
        <v>15203740</v>
      </c>
      <c r="E188">
        <v>1</v>
      </c>
      <c r="F188">
        <v>1</v>
      </c>
      <c r="G188">
        <v>1</v>
      </c>
      <c r="H188">
        <v>3</v>
      </c>
      <c r="I188" t="s">
        <v>1105</v>
      </c>
      <c r="J188" t="s">
        <v>1106</v>
      </c>
      <c r="K188" t="s">
        <v>1107</v>
      </c>
      <c r="L188">
        <v>1348</v>
      </c>
      <c r="N188">
        <v>1009</v>
      </c>
      <c r="O188" t="s">
        <v>26</v>
      </c>
      <c r="P188" t="s">
        <v>26</v>
      </c>
      <c r="Q188">
        <v>1000</v>
      </c>
      <c r="X188">
        <v>1.4E-3</v>
      </c>
      <c r="Y188">
        <v>15119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78</v>
      </c>
      <c r="AG188">
        <v>0</v>
      </c>
      <c r="AH188">
        <v>2</v>
      </c>
      <c r="AI188">
        <v>16697639</v>
      </c>
      <c r="AJ188">
        <v>184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ROW(Source!A92)</f>
        <v>92</v>
      </c>
      <c r="B189">
        <v>16697651</v>
      </c>
      <c r="C189">
        <v>16697629</v>
      </c>
      <c r="D189">
        <v>15204468</v>
      </c>
      <c r="E189">
        <v>1</v>
      </c>
      <c r="F189">
        <v>1</v>
      </c>
      <c r="G189">
        <v>1</v>
      </c>
      <c r="H189">
        <v>3</v>
      </c>
      <c r="I189" t="s">
        <v>1108</v>
      </c>
      <c r="J189" t="s">
        <v>1109</v>
      </c>
      <c r="K189" t="s">
        <v>1110</v>
      </c>
      <c r="L189">
        <v>1348</v>
      </c>
      <c r="N189">
        <v>1009</v>
      </c>
      <c r="O189" t="s">
        <v>26</v>
      </c>
      <c r="P189" t="s">
        <v>26</v>
      </c>
      <c r="Q189">
        <v>1000</v>
      </c>
      <c r="X189">
        <v>6.9999999999999999E-4</v>
      </c>
      <c r="Y189">
        <v>16950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78</v>
      </c>
      <c r="AG189">
        <v>0</v>
      </c>
      <c r="AH189">
        <v>2</v>
      </c>
      <c r="AI189">
        <v>16697640</v>
      </c>
      <c r="AJ189">
        <v>185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ROW(Source!A92)</f>
        <v>92</v>
      </c>
      <c r="B190">
        <v>16697652</v>
      </c>
      <c r="C190">
        <v>16697629</v>
      </c>
      <c r="D190">
        <v>15161722</v>
      </c>
      <c r="E190">
        <v>17</v>
      </c>
      <c r="F190">
        <v>1</v>
      </c>
      <c r="G190">
        <v>1</v>
      </c>
      <c r="H190">
        <v>3</v>
      </c>
      <c r="I190" t="s">
        <v>1354</v>
      </c>
      <c r="J190" t="s">
        <v>6</v>
      </c>
      <c r="K190" t="s">
        <v>1355</v>
      </c>
      <c r="L190">
        <v>1035</v>
      </c>
      <c r="N190">
        <v>1013</v>
      </c>
      <c r="O190" t="s">
        <v>464</v>
      </c>
      <c r="P190" t="s">
        <v>464</v>
      </c>
      <c r="Q190">
        <v>1</v>
      </c>
      <c r="X190">
        <v>10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78</v>
      </c>
      <c r="AG190">
        <v>0</v>
      </c>
      <c r="AH190">
        <v>3</v>
      </c>
      <c r="AI190">
        <v>-1</v>
      </c>
      <c r="AJ190" t="s">
        <v>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ROW(Source!A93)</f>
        <v>93</v>
      </c>
      <c r="B191">
        <v>16697641</v>
      </c>
      <c r="C191">
        <v>16697629</v>
      </c>
      <c r="D191">
        <v>15436556</v>
      </c>
      <c r="E191">
        <v>1</v>
      </c>
      <c r="F191">
        <v>1</v>
      </c>
      <c r="G191">
        <v>1</v>
      </c>
      <c r="H191">
        <v>1</v>
      </c>
      <c r="I191" t="s">
        <v>1088</v>
      </c>
      <c r="J191" t="s">
        <v>6</v>
      </c>
      <c r="K191" t="s">
        <v>1089</v>
      </c>
      <c r="L191">
        <v>1191</v>
      </c>
      <c r="N191">
        <v>1013</v>
      </c>
      <c r="O191" t="s">
        <v>1010</v>
      </c>
      <c r="P191" t="s">
        <v>1010</v>
      </c>
      <c r="Q191">
        <v>1</v>
      </c>
      <c r="X191">
        <v>10.89</v>
      </c>
      <c r="Y191">
        <v>0</v>
      </c>
      <c r="Z191">
        <v>0</v>
      </c>
      <c r="AA191">
        <v>0</v>
      </c>
      <c r="AB191">
        <v>9.6199999999999992</v>
      </c>
      <c r="AC191">
        <v>0</v>
      </c>
      <c r="AD191">
        <v>1</v>
      </c>
      <c r="AE191">
        <v>1</v>
      </c>
      <c r="AF191" t="s">
        <v>165</v>
      </c>
      <c r="AG191">
        <v>4.3560000000000008</v>
      </c>
      <c r="AH191">
        <v>2</v>
      </c>
      <c r="AI191">
        <v>16697630</v>
      </c>
      <c r="AJ191">
        <v>186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ROW(Source!A93)</f>
        <v>93</v>
      </c>
      <c r="B192">
        <v>16697642</v>
      </c>
      <c r="C192">
        <v>16697629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1020</v>
      </c>
      <c r="J192" t="s">
        <v>6</v>
      </c>
      <c r="K192" t="s">
        <v>1021</v>
      </c>
      <c r="L192">
        <v>1191</v>
      </c>
      <c r="N192">
        <v>1013</v>
      </c>
      <c r="O192" t="s">
        <v>1010</v>
      </c>
      <c r="P192" t="s">
        <v>1010</v>
      </c>
      <c r="Q192">
        <v>1</v>
      </c>
      <c r="X192">
        <v>0.85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165</v>
      </c>
      <c r="AG192">
        <v>0.34</v>
      </c>
      <c r="AH192">
        <v>2</v>
      </c>
      <c r="AI192">
        <v>16697631</v>
      </c>
      <c r="AJ192">
        <v>187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ROW(Source!A93)</f>
        <v>93</v>
      </c>
      <c r="B193">
        <v>16697643</v>
      </c>
      <c r="C193">
        <v>16697629</v>
      </c>
      <c r="D193">
        <v>15247974</v>
      </c>
      <c r="E193">
        <v>1</v>
      </c>
      <c r="F193">
        <v>1</v>
      </c>
      <c r="G193">
        <v>1</v>
      </c>
      <c r="H193">
        <v>2</v>
      </c>
      <c r="I193" t="s">
        <v>1022</v>
      </c>
      <c r="J193" t="s">
        <v>1023</v>
      </c>
      <c r="K193" t="s">
        <v>1024</v>
      </c>
      <c r="L193">
        <v>1368</v>
      </c>
      <c r="N193">
        <v>1011</v>
      </c>
      <c r="O193" t="s">
        <v>1014</v>
      </c>
      <c r="P193" t="s">
        <v>1014</v>
      </c>
      <c r="Q193">
        <v>1</v>
      </c>
      <c r="X193">
        <v>0.23</v>
      </c>
      <c r="Y193">
        <v>0</v>
      </c>
      <c r="Z193">
        <v>31.26</v>
      </c>
      <c r="AA193">
        <v>13.5</v>
      </c>
      <c r="AB193">
        <v>0</v>
      </c>
      <c r="AC193">
        <v>0</v>
      </c>
      <c r="AD193">
        <v>1</v>
      </c>
      <c r="AE193">
        <v>0</v>
      </c>
      <c r="AF193" t="s">
        <v>165</v>
      </c>
      <c r="AG193">
        <v>9.2000000000000012E-2</v>
      </c>
      <c r="AH193">
        <v>2</v>
      </c>
      <c r="AI193">
        <v>16697632</v>
      </c>
      <c r="AJ193">
        <v>188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ROW(Source!A93)</f>
        <v>93</v>
      </c>
      <c r="B194">
        <v>16697644</v>
      </c>
      <c r="C194">
        <v>16697629</v>
      </c>
      <c r="D194">
        <v>15249073</v>
      </c>
      <c r="E194">
        <v>1</v>
      </c>
      <c r="F194">
        <v>1</v>
      </c>
      <c r="G194">
        <v>1</v>
      </c>
      <c r="H194">
        <v>2</v>
      </c>
      <c r="I194" t="s">
        <v>1033</v>
      </c>
      <c r="J194" t="s">
        <v>1034</v>
      </c>
      <c r="K194" t="s">
        <v>1035</v>
      </c>
      <c r="L194">
        <v>1368</v>
      </c>
      <c r="N194">
        <v>1011</v>
      </c>
      <c r="O194" t="s">
        <v>1014</v>
      </c>
      <c r="P194" t="s">
        <v>1014</v>
      </c>
      <c r="Q194">
        <v>1</v>
      </c>
      <c r="X194">
        <v>0.62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165</v>
      </c>
      <c r="AG194">
        <v>0.248</v>
      </c>
      <c r="AH194">
        <v>2</v>
      </c>
      <c r="AI194">
        <v>16697633</v>
      </c>
      <c r="AJ194">
        <v>189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ROW(Source!A93)</f>
        <v>93</v>
      </c>
      <c r="B195">
        <v>16697645</v>
      </c>
      <c r="C195">
        <v>16697629</v>
      </c>
      <c r="D195">
        <v>15167955</v>
      </c>
      <c r="E195">
        <v>1</v>
      </c>
      <c r="F195">
        <v>1</v>
      </c>
      <c r="G195">
        <v>1</v>
      </c>
      <c r="H195">
        <v>3</v>
      </c>
      <c r="I195" t="s">
        <v>1090</v>
      </c>
      <c r="J195" t="s">
        <v>1091</v>
      </c>
      <c r="K195" t="s">
        <v>1092</v>
      </c>
      <c r="L195">
        <v>1348</v>
      </c>
      <c r="N195">
        <v>1009</v>
      </c>
      <c r="O195" t="s">
        <v>26</v>
      </c>
      <c r="P195" t="s">
        <v>26</v>
      </c>
      <c r="Q195">
        <v>1000</v>
      </c>
      <c r="X195">
        <v>6.9999999999999999E-4</v>
      </c>
      <c r="Y195">
        <v>30030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78</v>
      </c>
      <c r="AG195">
        <v>0</v>
      </c>
      <c r="AH195">
        <v>2</v>
      </c>
      <c r="AI195">
        <v>16697634</v>
      </c>
      <c r="AJ195">
        <v>190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ROW(Source!A93)</f>
        <v>93</v>
      </c>
      <c r="B196">
        <v>16697646</v>
      </c>
      <c r="C196">
        <v>16697629</v>
      </c>
      <c r="D196">
        <v>15167963</v>
      </c>
      <c r="E196">
        <v>1</v>
      </c>
      <c r="F196">
        <v>1</v>
      </c>
      <c r="G196">
        <v>1</v>
      </c>
      <c r="H196">
        <v>3</v>
      </c>
      <c r="I196" t="s">
        <v>1093</v>
      </c>
      <c r="J196" t="s">
        <v>1094</v>
      </c>
      <c r="K196" t="s">
        <v>1095</v>
      </c>
      <c r="L196">
        <v>1346</v>
      </c>
      <c r="N196">
        <v>1009</v>
      </c>
      <c r="O196" t="s">
        <v>279</v>
      </c>
      <c r="P196" t="s">
        <v>279</v>
      </c>
      <c r="Q196">
        <v>1</v>
      </c>
      <c r="X196">
        <v>0.6</v>
      </c>
      <c r="Y196">
        <v>37.29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78</v>
      </c>
      <c r="AG196">
        <v>0</v>
      </c>
      <c r="AH196">
        <v>2</v>
      </c>
      <c r="AI196">
        <v>16697635</v>
      </c>
      <c r="AJ196">
        <v>191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ROW(Source!A93)</f>
        <v>93</v>
      </c>
      <c r="B197">
        <v>16697647</v>
      </c>
      <c r="C197">
        <v>16697629</v>
      </c>
      <c r="D197">
        <v>15168763</v>
      </c>
      <c r="E197">
        <v>1</v>
      </c>
      <c r="F197">
        <v>1</v>
      </c>
      <c r="G197">
        <v>1</v>
      </c>
      <c r="H197">
        <v>3</v>
      </c>
      <c r="I197" t="s">
        <v>1096</v>
      </c>
      <c r="J197" t="s">
        <v>1097</v>
      </c>
      <c r="K197" t="s">
        <v>1098</v>
      </c>
      <c r="L197">
        <v>1348</v>
      </c>
      <c r="N197">
        <v>1009</v>
      </c>
      <c r="O197" t="s">
        <v>26</v>
      </c>
      <c r="P197" t="s">
        <v>26</v>
      </c>
      <c r="Q197">
        <v>1000</v>
      </c>
      <c r="X197">
        <v>3.0000000000000001E-5</v>
      </c>
      <c r="Y197">
        <v>10362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78</v>
      </c>
      <c r="AG197">
        <v>0</v>
      </c>
      <c r="AH197">
        <v>2</v>
      </c>
      <c r="AI197">
        <v>16697636</v>
      </c>
      <c r="AJ197">
        <v>192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ROW(Source!A93)</f>
        <v>93</v>
      </c>
      <c r="B198">
        <v>16697648</v>
      </c>
      <c r="C198">
        <v>16697629</v>
      </c>
      <c r="D198">
        <v>15169922</v>
      </c>
      <c r="E198">
        <v>1</v>
      </c>
      <c r="F198">
        <v>1</v>
      </c>
      <c r="G198">
        <v>1</v>
      </c>
      <c r="H198">
        <v>3</v>
      </c>
      <c r="I198" t="s">
        <v>1099</v>
      </c>
      <c r="J198" t="s">
        <v>1100</v>
      </c>
      <c r="K198" t="s">
        <v>1101</v>
      </c>
      <c r="L198">
        <v>1348</v>
      </c>
      <c r="N198">
        <v>1009</v>
      </c>
      <c r="O198" t="s">
        <v>26</v>
      </c>
      <c r="P198" t="s">
        <v>26</v>
      </c>
      <c r="Q198">
        <v>1000</v>
      </c>
      <c r="X198">
        <v>1E-4</v>
      </c>
      <c r="Y198">
        <v>15130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78</v>
      </c>
      <c r="AG198">
        <v>0</v>
      </c>
      <c r="AH198">
        <v>2</v>
      </c>
      <c r="AI198">
        <v>16697637</v>
      </c>
      <c r="AJ198">
        <v>193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ROW(Source!A93)</f>
        <v>93</v>
      </c>
      <c r="B199">
        <v>16697649</v>
      </c>
      <c r="C199">
        <v>16697629</v>
      </c>
      <c r="D199">
        <v>15172117</v>
      </c>
      <c r="E199">
        <v>1</v>
      </c>
      <c r="F199">
        <v>1</v>
      </c>
      <c r="G199">
        <v>1</v>
      </c>
      <c r="H199">
        <v>3</v>
      </c>
      <c r="I199" t="s">
        <v>1102</v>
      </c>
      <c r="J199" t="s">
        <v>1103</v>
      </c>
      <c r="K199" t="s">
        <v>1104</v>
      </c>
      <c r="L199">
        <v>1348</v>
      </c>
      <c r="N199">
        <v>1009</v>
      </c>
      <c r="O199" t="s">
        <v>26</v>
      </c>
      <c r="P199" t="s">
        <v>26</v>
      </c>
      <c r="Q199">
        <v>1000</v>
      </c>
      <c r="X199">
        <v>2E-3</v>
      </c>
      <c r="Y199">
        <v>1836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78</v>
      </c>
      <c r="AG199">
        <v>0</v>
      </c>
      <c r="AH199">
        <v>2</v>
      </c>
      <c r="AI199">
        <v>16697638</v>
      </c>
      <c r="AJ199">
        <v>194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ROW(Source!A93)</f>
        <v>93</v>
      </c>
      <c r="B200">
        <v>16697650</v>
      </c>
      <c r="C200">
        <v>16697629</v>
      </c>
      <c r="D200">
        <v>15203740</v>
      </c>
      <c r="E200">
        <v>1</v>
      </c>
      <c r="F200">
        <v>1</v>
      </c>
      <c r="G200">
        <v>1</v>
      </c>
      <c r="H200">
        <v>3</v>
      </c>
      <c r="I200" t="s">
        <v>1105</v>
      </c>
      <c r="J200" t="s">
        <v>1106</v>
      </c>
      <c r="K200" t="s">
        <v>1107</v>
      </c>
      <c r="L200">
        <v>1348</v>
      </c>
      <c r="N200">
        <v>1009</v>
      </c>
      <c r="O200" t="s">
        <v>26</v>
      </c>
      <c r="P200" t="s">
        <v>26</v>
      </c>
      <c r="Q200">
        <v>1000</v>
      </c>
      <c r="X200">
        <v>1.4E-3</v>
      </c>
      <c r="Y200">
        <v>15119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78</v>
      </c>
      <c r="AG200">
        <v>0</v>
      </c>
      <c r="AH200">
        <v>2</v>
      </c>
      <c r="AI200">
        <v>16697639</v>
      </c>
      <c r="AJ200">
        <v>195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ROW(Source!A93)</f>
        <v>93</v>
      </c>
      <c r="B201">
        <v>16697651</v>
      </c>
      <c r="C201">
        <v>16697629</v>
      </c>
      <c r="D201">
        <v>15204468</v>
      </c>
      <c r="E201">
        <v>1</v>
      </c>
      <c r="F201">
        <v>1</v>
      </c>
      <c r="G201">
        <v>1</v>
      </c>
      <c r="H201">
        <v>3</v>
      </c>
      <c r="I201" t="s">
        <v>1108</v>
      </c>
      <c r="J201" t="s">
        <v>1109</v>
      </c>
      <c r="K201" t="s">
        <v>1110</v>
      </c>
      <c r="L201">
        <v>1348</v>
      </c>
      <c r="N201">
        <v>1009</v>
      </c>
      <c r="O201" t="s">
        <v>26</v>
      </c>
      <c r="P201" t="s">
        <v>26</v>
      </c>
      <c r="Q201">
        <v>1000</v>
      </c>
      <c r="X201">
        <v>6.9999999999999999E-4</v>
      </c>
      <c r="Y201">
        <v>16950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78</v>
      </c>
      <c r="AG201">
        <v>0</v>
      </c>
      <c r="AH201">
        <v>2</v>
      </c>
      <c r="AI201">
        <v>16697640</v>
      </c>
      <c r="AJ201">
        <v>196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ROW(Source!A93)</f>
        <v>93</v>
      </c>
      <c r="B202">
        <v>16697652</v>
      </c>
      <c r="C202">
        <v>16697629</v>
      </c>
      <c r="D202">
        <v>15161722</v>
      </c>
      <c r="E202">
        <v>17</v>
      </c>
      <c r="F202">
        <v>1</v>
      </c>
      <c r="G202">
        <v>1</v>
      </c>
      <c r="H202">
        <v>3</v>
      </c>
      <c r="I202" t="s">
        <v>1354</v>
      </c>
      <c r="J202" t="s">
        <v>6</v>
      </c>
      <c r="K202" t="s">
        <v>1355</v>
      </c>
      <c r="L202">
        <v>1035</v>
      </c>
      <c r="N202">
        <v>1013</v>
      </c>
      <c r="O202" t="s">
        <v>464</v>
      </c>
      <c r="P202" t="s">
        <v>464</v>
      </c>
      <c r="Q202">
        <v>1</v>
      </c>
      <c r="X202">
        <v>10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78</v>
      </c>
      <c r="AG202">
        <v>0</v>
      </c>
      <c r="AH202">
        <v>3</v>
      </c>
      <c r="AI202">
        <v>-1</v>
      </c>
      <c r="AJ202" t="s">
        <v>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ROW(Source!A94)</f>
        <v>94</v>
      </c>
      <c r="B203">
        <v>16697658</v>
      </c>
      <c r="C203">
        <v>16697653</v>
      </c>
      <c r="D203">
        <v>15430767</v>
      </c>
      <c r="E203">
        <v>1</v>
      </c>
      <c r="F203">
        <v>1</v>
      </c>
      <c r="G203">
        <v>1</v>
      </c>
      <c r="H203">
        <v>1</v>
      </c>
      <c r="I203" t="s">
        <v>1008</v>
      </c>
      <c r="J203" t="s">
        <v>6</v>
      </c>
      <c r="K203" t="s">
        <v>1009</v>
      </c>
      <c r="L203">
        <v>1191</v>
      </c>
      <c r="N203">
        <v>1013</v>
      </c>
      <c r="O203" t="s">
        <v>1010</v>
      </c>
      <c r="P203" t="s">
        <v>1010</v>
      </c>
      <c r="Q203">
        <v>1</v>
      </c>
      <c r="X203">
        <v>63.84</v>
      </c>
      <c r="Y203">
        <v>0</v>
      </c>
      <c r="Z203">
        <v>0</v>
      </c>
      <c r="AA203">
        <v>0</v>
      </c>
      <c r="AB203">
        <v>8.5299999999999994</v>
      </c>
      <c r="AC203">
        <v>0</v>
      </c>
      <c r="AD203">
        <v>1</v>
      </c>
      <c r="AE203">
        <v>1</v>
      </c>
      <c r="AF203" t="s">
        <v>6</v>
      </c>
      <c r="AG203">
        <v>63.84</v>
      </c>
      <c r="AH203">
        <v>2</v>
      </c>
      <c r="AI203">
        <v>16697654</v>
      </c>
      <c r="AJ203">
        <v>197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ROW(Source!A94)</f>
        <v>94</v>
      </c>
      <c r="B204">
        <v>16697659</v>
      </c>
      <c r="C204">
        <v>16697653</v>
      </c>
      <c r="D204">
        <v>15430395</v>
      </c>
      <c r="E204">
        <v>1</v>
      </c>
      <c r="F204">
        <v>1</v>
      </c>
      <c r="G204">
        <v>1</v>
      </c>
      <c r="H204">
        <v>1</v>
      </c>
      <c r="I204" t="s">
        <v>1020</v>
      </c>
      <c r="J204" t="s">
        <v>6</v>
      </c>
      <c r="K204" t="s">
        <v>1021</v>
      </c>
      <c r="L204">
        <v>1191</v>
      </c>
      <c r="N204">
        <v>1013</v>
      </c>
      <c r="O204" t="s">
        <v>1010</v>
      </c>
      <c r="P204" t="s">
        <v>1010</v>
      </c>
      <c r="Q204">
        <v>1</v>
      </c>
      <c r="X204">
        <v>0.28999999999999998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6</v>
      </c>
      <c r="AG204">
        <v>0.28999999999999998</v>
      </c>
      <c r="AH204">
        <v>2</v>
      </c>
      <c r="AI204">
        <v>16697655</v>
      </c>
      <c r="AJ204">
        <v>198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ROW(Source!A94)</f>
        <v>94</v>
      </c>
      <c r="B205">
        <v>16697660</v>
      </c>
      <c r="C205">
        <v>16697653</v>
      </c>
      <c r="D205">
        <v>15247974</v>
      </c>
      <c r="E205">
        <v>1</v>
      </c>
      <c r="F205">
        <v>1</v>
      </c>
      <c r="G205">
        <v>1</v>
      </c>
      <c r="H205">
        <v>2</v>
      </c>
      <c r="I205" t="s">
        <v>1022</v>
      </c>
      <c r="J205" t="s">
        <v>1023</v>
      </c>
      <c r="K205" t="s">
        <v>1024</v>
      </c>
      <c r="L205">
        <v>1368</v>
      </c>
      <c r="N205">
        <v>1011</v>
      </c>
      <c r="O205" t="s">
        <v>1014</v>
      </c>
      <c r="P205" t="s">
        <v>1014</v>
      </c>
      <c r="Q205">
        <v>1</v>
      </c>
      <c r="X205">
        <v>0.28999999999999998</v>
      </c>
      <c r="Y205">
        <v>0</v>
      </c>
      <c r="Z205">
        <v>31.26</v>
      </c>
      <c r="AA205">
        <v>13.5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0.28999999999999998</v>
      </c>
      <c r="AH205">
        <v>2</v>
      </c>
      <c r="AI205">
        <v>16697656</v>
      </c>
      <c r="AJ205">
        <v>199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ROW(Source!A94)</f>
        <v>94</v>
      </c>
      <c r="B206">
        <v>16697661</v>
      </c>
      <c r="C206">
        <v>16697653</v>
      </c>
      <c r="D206">
        <v>15164566</v>
      </c>
      <c r="E206">
        <v>17</v>
      </c>
      <c r="F206">
        <v>1</v>
      </c>
      <c r="G206">
        <v>1</v>
      </c>
      <c r="H206">
        <v>3</v>
      </c>
      <c r="I206" t="s">
        <v>24</v>
      </c>
      <c r="J206" t="s">
        <v>6</v>
      </c>
      <c r="K206" t="s">
        <v>25</v>
      </c>
      <c r="L206">
        <v>1348</v>
      </c>
      <c r="N206">
        <v>1009</v>
      </c>
      <c r="O206" t="s">
        <v>26</v>
      </c>
      <c r="P206" t="s">
        <v>26</v>
      </c>
      <c r="Q206">
        <v>1000</v>
      </c>
      <c r="X206">
        <v>2.65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6</v>
      </c>
      <c r="AG206">
        <v>2.65</v>
      </c>
      <c r="AH206">
        <v>2</v>
      </c>
      <c r="AI206">
        <v>16697657</v>
      </c>
      <c r="AJ206">
        <v>200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ROW(Source!A95)</f>
        <v>95</v>
      </c>
      <c r="B207">
        <v>16697658</v>
      </c>
      <c r="C207">
        <v>16697653</v>
      </c>
      <c r="D207">
        <v>15430767</v>
      </c>
      <c r="E207">
        <v>1</v>
      </c>
      <c r="F207">
        <v>1</v>
      </c>
      <c r="G207">
        <v>1</v>
      </c>
      <c r="H207">
        <v>1</v>
      </c>
      <c r="I207" t="s">
        <v>1008</v>
      </c>
      <c r="J207" t="s">
        <v>6</v>
      </c>
      <c r="K207" t="s">
        <v>1009</v>
      </c>
      <c r="L207">
        <v>1191</v>
      </c>
      <c r="N207">
        <v>1013</v>
      </c>
      <c r="O207" t="s">
        <v>1010</v>
      </c>
      <c r="P207" t="s">
        <v>1010</v>
      </c>
      <c r="Q207">
        <v>1</v>
      </c>
      <c r="X207">
        <v>63.84</v>
      </c>
      <c r="Y207">
        <v>0</v>
      </c>
      <c r="Z207">
        <v>0</v>
      </c>
      <c r="AA207">
        <v>0</v>
      </c>
      <c r="AB207">
        <v>8.5299999999999994</v>
      </c>
      <c r="AC207">
        <v>0</v>
      </c>
      <c r="AD207">
        <v>1</v>
      </c>
      <c r="AE207">
        <v>1</v>
      </c>
      <c r="AF207" t="s">
        <v>6</v>
      </c>
      <c r="AG207">
        <v>63.84</v>
      </c>
      <c r="AH207">
        <v>2</v>
      </c>
      <c r="AI207">
        <v>16697654</v>
      </c>
      <c r="AJ207">
        <v>201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ROW(Source!A95)</f>
        <v>95</v>
      </c>
      <c r="B208">
        <v>16697659</v>
      </c>
      <c r="C208">
        <v>16697653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1020</v>
      </c>
      <c r="J208" t="s">
        <v>6</v>
      </c>
      <c r="K208" t="s">
        <v>1021</v>
      </c>
      <c r="L208">
        <v>1191</v>
      </c>
      <c r="N208">
        <v>1013</v>
      </c>
      <c r="O208" t="s">
        <v>1010</v>
      </c>
      <c r="P208" t="s">
        <v>1010</v>
      </c>
      <c r="Q208">
        <v>1</v>
      </c>
      <c r="X208">
        <v>0.28999999999999998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6</v>
      </c>
      <c r="AG208">
        <v>0.28999999999999998</v>
      </c>
      <c r="AH208">
        <v>2</v>
      </c>
      <c r="AI208">
        <v>16697655</v>
      </c>
      <c r="AJ208">
        <v>202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ROW(Source!A95)</f>
        <v>95</v>
      </c>
      <c r="B209">
        <v>16697660</v>
      </c>
      <c r="C209">
        <v>16697653</v>
      </c>
      <c r="D209">
        <v>15247974</v>
      </c>
      <c r="E209">
        <v>1</v>
      </c>
      <c r="F209">
        <v>1</v>
      </c>
      <c r="G209">
        <v>1</v>
      </c>
      <c r="H209">
        <v>2</v>
      </c>
      <c r="I209" t="s">
        <v>1022</v>
      </c>
      <c r="J209" t="s">
        <v>1023</v>
      </c>
      <c r="K209" t="s">
        <v>1024</v>
      </c>
      <c r="L209">
        <v>1368</v>
      </c>
      <c r="N209">
        <v>1011</v>
      </c>
      <c r="O209" t="s">
        <v>1014</v>
      </c>
      <c r="P209" t="s">
        <v>1014</v>
      </c>
      <c r="Q209">
        <v>1</v>
      </c>
      <c r="X209">
        <v>0.28999999999999998</v>
      </c>
      <c r="Y209">
        <v>0</v>
      </c>
      <c r="Z209">
        <v>31.26</v>
      </c>
      <c r="AA209">
        <v>13.5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0.28999999999999998</v>
      </c>
      <c r="AH209">
        <v>2</v>
      </c>
      <c r="AI209">
        <v>16697656</v>
      </c>
      <c r="AJ209">
        <v>203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ROW(Source!A95)</f>
        <v>95</v>
      </c>
      <c r="B210">
        <v>16697661</v>
      </c>
      <c r="C210">
        <v>16697653</v>
      </c>
      <c r="D210">
        <v>15164566</v>
      </c>
      <c r="E210">
        <v>17</v>
      </c>
      <c r="F210">
        <v>1</v>
      </c>
      <c r="G210">
        <v>1</v>
      </c>
      <c r="H210">
        <v>3</v>
      </c>
      <c r="I210" t="s">
        <v>24</v>
      </c>
      <c r="J210" t="s">
        <v>6</v>
      </c>
      <c r="K210" t="s">
        <v>25</v>
      </c>
      <c r="L210">
        <v>1348</v>
      </c>
      <c r="N210">
        <v>1009</v>
      </c>
      <c r="O210" t="s">
        <v>26</v>
      </c>
      <c r="P210" t="s">
        <v>26</v>
      </c>
      <c r="Q210">
        <v>1000</v>
      </c>
      <c r="X210">
        <v>2.65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2.65</v>
      </c>
      <c r="AH210">
        <v>2</v>
      </c>
      <c r="AI210">
        <v>16697657</v>
      </c>
      <c r="AJ210">
        <v>204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ROW(Source!A136)</f>
        <v>136</v>
      </c>
      <c r="B211">
        <v>16697672</v>
      </c>
      <c r="C211">
        <v>16697665</v>
      </c>
      <c r="D211">
        <v>15433640</v>
      </c>
      <c r="E211">
        <v>1</v>
      </c>
      <c r="F211">
        <v>1</v>
      </c>
      <c r="G211">
        <v>1</v>
      </c>
      <c r="H211">
        <v>1</v>
      </c>
      <c r="I211" t="s">
        <v>1111</v>
      </c>
      <c r="J211" t="s">
        <v>6</v>
      </c>
      <c r="K211" t="s">
        <v>1112</v>
      </c>
      <c r="L211">
        <v>1191</v>
      </c>
      <c r="N211">
        <v>1013</v>
      </c>
      <c r="O211" t="s">
        <v>1010</v>
      </c>
      <c r="P211" t="s">
        <v>1010</v>
      </c>
      <c r="Q211">
        <v>1</v>
      </c>
      <c r="X211">
        <v>39.51</v>
      </c>
      <c r="Y211">
        <v>0</v>
      </c>
      <c r="Z211">
        <v>0</v>
      </c>
      <c r="AA211">
        <v>0</v>
      </c>
      <c r="AB211">
        <v>7.94</v>
      </c>
      <c r="AC211">
        <v>0</v>
      </c>
      <c r="AD211">
        <v>1</v>
      </c>
      <c r="AE211">
        <v>1</v>
      </c>
      <c r="AF211" t="s">
        <v>39</v>
      </c>
      <c r="AG211">
        <v>45.436499999999995</v>
      </c>
      <c r="AH211">
        <v>2</v>
      </c>
      <c r="AI211">
        <v>16697666</v>
      </c>
      <c r="AJ211">
        <v>205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ROW(Source!A136)</f>
        <v>136</v>
      </c>
      <c r="B212">
        <v>16697673</v>
      </c>
      <c r="C212">
        <v>16697665</v>
      </c>
      <c r="D212">
        <v>15430395</v>
      </c>
      <c r="E212">
        <v>1</v>
      </c>
      <c r="F212">
        <v>1</v>
      </c>
      <c r="G212">
        <v>1</v>
      </c>
      <c r="H212">
        <v>1</v>
      </c>
      <c r="I212" t="s">
        <v>1020</v>
      </c>
      <c r="J212" t="s">
        <v>6</v>
      </c>
      <c r="K212" t="s">
        <v>1021</v>
      </c>
      <c r="L212">
        <v>1191</v>
      </c>
      <c r="N212">
        <v>1013</v>
      </c>
      <c r="O212" t="s">
        <v>1010</v>
      </c>
      <c r="P212" t="s">
        <v>1010</v>
      </c>
      <c r="Q212">
        <v>1</v>
      </c>
      <c r="X212">
        <v>1.27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38</v>
      </c>
      <c r="AG212">
        <v>1.5874999999999999</v>
      </c>
      <c r="AH212">
        <v>2</v>
      </c>
      <c r="AI212">
        <v>16697667</v>
      </c>
      <c r="AJ212">
        <v>206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ROW(Source!A136)</f>
        <v>136</v>
      </c>
      <c r="B213">
        <v>16697674</v>
      </c>
      <c r="C213">
        <v>16697665</v>
      </c>
      <c r="D213">
        <v>15247974</v>
      </c>
      <c r="E213">
        <v>1</v>
      </c>
      <c r="F213">
        <v>1</v>
      </c>
      <c r="G213">
        <v>1</v>
      </c>
      <c r="H213">
        <v>2</v>
      </c>
      <c r="I213" t="s">
        <v>1022</v>
      </c>
      <c r="J213" t="s">
        <v>1023</v>
      </c>
      <c r="K213" t="s">
        <v>1024</v>
      </c>
      <c r="L213">
        <v>1368</v>
      </c>
      <c r="N213">
        <v>1011</v>
      </c>
      <c r="O213" t="s">
        <v>1014</v>
      </c>
      <c r="P213" t="s">
        <v>1014</v>
      </c>
      <c r="Q213">
        <v>1</v>
      </c>
      <c r="X213">
        <v>1.27</v>
      </c>
      <c r="Y213">
        <v>0</v>
      </c>
      <c r="Z213">
        <v>31.26</v>
      </c>
      <c r="AA213">
        <v>13.5</v>
      </c>
      <c r="AB213">
        <v>0</v>
      </c>
      <c r="AC213">
        <v>0</v>
      </c>
      <c r="AD213">
        <v>1</v>
      </c>
      <c r="AE213">
        <v>0</v>
      </c>
      <c r="AF213" t="s">
        <v>38</v>
      </c>
      <c r="AG213">
        <v>1.5874999999999999</v>
      </c>
      <c r="AH213">
        <v>2</v>
      </c>
      <c r="AI213">
        <v>16697668</v>
      </c>
      <c r="AJ213">
        <v>207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ROW(Source!A136)</f>
        <v>136</v>
      </c>
      <c r="B214">
        <v>16697675</v>
      </c>
      <c r="C214">
        <v>16697665</v>
      </c>
      <c r="D214">
        <v>15248091</v>
      </c>
      <c r="E214">
        <v>1</v>
      </c>
      <c r="F214">
        <v>1</v>
      </c>
      <c r="G214">
        <v>1</v>
      </c>
      <c r="H214">
        <v>2</v>
      </c>
      <c r="I214" t="s">
        <v>1113</v>
      </c>
      <c r="J214" t="s">
        <v>1114</v>
      </c>
      <c r="K214" t="s">
        <v>1115</v>
      </c>
      <c r="L214">
        <v>1368</v>
      </c>
      <c r="N214">
        <v>1011</v>
      </c>
      <c r="O214" t="s">
        <v>1014</v>
      </c>
      <c r="P214" t="s">
        <v>1014</v>
      </c>
      <c r="Q214">
        <v>1</v>
      </c>
      <c r="X214">
        <v>9.07</v>
      </c>
      <c r="Y214">
        <v>0</v>
      </c>
      <c r="Z214">
        <v>0.5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38</v>
      </c>
      <c r="AG214">
        <v>11.3375</v>
      </c>
      <c r="AH214">
        <v>2</v>
      </c>
      <c r="AI214">
        <v>16697669</v>
      </c>
      <c r="AJ214">
        <v>208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ROW(Source!A136)</f>
        <v>136</v>
      </c>
      <c r="B215">
        <v>16697676</v>
      </c>
      <c r="C215">
        <v>16697665</v>
      </c>
      <c r="D215">
        <v>15167286</v>
      </c>
      <c r="E215">
        <v>1</v>
      </c>
      <c r="F215">
        <v>1</v>
      </c>
      <c r="G215">
        <v>1</v>
      </c>
      <c r="H215">
        <v>3</v>
      </c>
      <c r="I215" t="s">
        <v>1116</v>
      </c>
      <c r="J215" t="s">
        <v>1117</v>
      </c>
      <c r="K215" t="s">
        <v>1118</v>
      </c>
      <c r="L215">
        <v>1339</v>
      </c>
      <c r="N215">
        <v>1007</v>
      </c>
      <c r="O215" t="s">
        <v>249</v>
      </c>
      <c r="P215" t="s">
        <v>249</v>
      </c>
      <c r="Q215">
        <v>1</v>
      </c>
      <c r="X215">
        <v>3.5</v>
      </c>
      <c r="Y215">
        <v>2.44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3.5</v>
      </c>
      <c r="AH215">
        <v>2</v>
      </c>
      <c r="AI215">
        <v>16697670</v>
      </c>
      <c r="AJ215">
        <v>209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ROW(Source!A136)</f>
        <v>136</v>
      </c>
      <c r="B216">
        <v>16697677</v>
      </c>
      <c r="C216">
        <v>16697665</v>
      </c>
      <c r="D216">
        <v>15161703</v>
      </c>
      <c r="E216">
        <v>17</v>
      </c>
      <c r="F216">
        <v>1</v>
      </c>
      <c r="G216">
        <v>1</v>
      </c>
      <c r="H216">
        <v>3</v>
      </c>
      <c r="I216" t="s">
        <v>1356</v>
      </c>
      <c r="J216" t="s">
        <v>6</v>
      </c>
      <c r="K216" t="s">
        <v>1357</v>
      </c>
      <c r="L216">
        <v>1339</v>
      </c>
      <c r="N216">
        <v>1007</v>
      </c>
      <c r="O216" t="s">
        <v>249</v>
      </c>
      <c r="P216" t="s">
        <v>249</v>
      </c>
      <c r="Q216">
        <v>1</v>
      </c>
      <c r="X216">
        <v>2.04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6</v>
      </c>
      <c r="AG216">
        <v>2.04</v>
      </c>
      <c r="AH216">
        <v>3</v>
      </c>
      <c r="AI216">
        <v>-1</v>
      </c>
      <c r="AJ216" t="s">
        <v>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ROW(Source!A137)</f>
        <v>137</v>
      </c>
      <c r="B217">
        <v>16697672</v>
      </c>
      <c r="C217">
        <v>16697665</v>
      </c>
      <c r="D217">
        <v>15433640</v>
      </c>
      <c r="E217">
        <v>1</v>
      </c>
      <c r="F217">
        <v>1</v>
      </c>
      <c r="G217">
        <v>1</v>
      </c>
      <c r="H217">
        <v>1</v>
      </c>
      <c r="I217" t="s">
        <v>1111</v>
      </c>
      <c r="J217" t="s">
        <v>6</v>
      </c>
      <c r="K217" t="s">
        <v>1112</v>
      </c>
      <c r="L217">
        <v>1191</v>
      </c>
      <c r="N217">
        <v>1013</v>
      </c>
      <c r="O217" t="s">
        <v>1010</v>
      </c>
      <c r="P217" t="s">
        <v>1010</v>
      </c>
      <c r="Q217">
        <v>1</v>
      </c>
      <c r="X217">
        <v>39.51</v>
      </c>
      <c r="Y217">
        <v>0</v>
      </c>
      <c r="Z217">
        <v>0</v>
      </c>
      <c r="AA217">
        <v>0</v>
      </c>
      <c r="AB217">
        <v>7.94</v>
      </c>
      <c r="AC217">
        <v>0</v>
      </c>
      <c r="AD217">
        <v>1</v>
      </c>
      <c r="AE217">
        <v>1</v>
      </c>
      <c r="AF217" t="s">
        <v>39</v>
      </c>
      <c r="AG217">
        <v>45.436499999999995</v>
      </c>
      <c r="AH217">
        <v>2</v>
      </c>
      <c r="AI217">
        <v>16697666</v>
      </c>
      <c r="AJ217">
        <v>211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ROW(Source!A137)</f>
        <v>137</v>
      </c>
      <c r="B218">
        <v>16697673</v>
      </c>
      <c r="C218">
        <v>16697665</v>
      </c>
      <c r="D218">
        <v>15430395</v>
      </c>
      <c r="E218">
        <v>1</v>
      </c>
      <c r="F218">
        <v>1</v>
      </c>
      <c r="G218">
        <v>1</v>
      </c>
      <c r="H218">
        <v>1</v>
      </c>
      <c r="I218" t="s">
        <v>1020</v>
      </c>
      <c r="J218" t="s">
        <v>6</v>
      </c>
      <c r="K218" t="s">
        <v>1021</v>
      </c>
      <c r="L218">
        <v>1191</v>
      </c>
      <c r="N218">
        <v>1013</v>
      </c>
      <c r="O218" t="s">
        <v>1010</v>
      </c>
      <c r="P218" t="s">
        <v>1010</v>
      </c>
      <c r="Q218">
        <v>1</v>
      </c>
      <c r="X218">
        <v>1.27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2</v>
      </c>
      <c r="AF218" t="s">
        <v>38</v>
      </c>
      <c r="AG218">
        <v>1.5874999999999999</v>
      </c>
      <c r="AH218">
        <v>2</v>
      </c>
      <c r="AI218">
        <v>16697667</v>
      </c>
      <c r="AJ218">
        <v>212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ROW(Source!A137)</f>
        <v>137</v>
      </c>
      <c r="B219">
        <v>16697674</v>
      </c>
      <c r="C219">
        <v>16697665</v>
      </c>
      <c r="D219">
        <v>15247974</v>
      </c>
      <c r="E219">
        <v>1</v>
      </c>
      <c r="F219">
        <v>1</v>
      </c>
      <c r="G219">
        <v>1</v>
      </c>
      <c r="H219">
        <v>2</v>
      </c>
      <c r="I219" t="s">
        <v>1022</v>
      </c>
      <c r="J219" t="s">
        <v>1023</v>
      </c>
      <c r="K219" t="s">
        <v>1024</v>
      </c>
      <c r="L219">
        <v>1368</v>
      </c>
      <c r="N219">
        <v>1011</v>
      </c>
      <c r="O219" t="s">
        <v>1014</v>
      </c>
      <c r="P219" t="s">
        <v>1014</v>
      </c>
      <c r="Q219">
        <v>1</v>
      </c>
      <c r="X219">
        <v>1.27</v>
      </c>
      <c r="Y219">
        <v>0</v>
      </c>
      <c r="Z219">
        <v>31.26</v>
      </c>
      <c r="AA219">
        <v>13.5</v>
      </c>
      <c r="AB219">
        <v>0</v>
      </c>
      <c r="AC219">
        <v>0</v>
      </c>
      <c r="AD219">
        <v>1</v>
      </c>
      <c r="AE219">
        <v>0</v>
      </c>
      <c r="AF219" t="s">
        <v>38</v>
      </c>
      <c r="AG219">
        <v>1.5874999999999999</v>
      </c>
      <c r="AH219">
        <v>2</v>
      </c>
      <c r="AI219">
        <v>16697668</v>
      </c>
      <c r="AJ219">
        <v>213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ROW(Source!A137)</f>
        <v>137</v>
      </c>
      <c r="B220">
        <v>16697675</v>
      </c>
      <c r="C220">
        <v>16697665</v>
      </c>
      <c r="D220">
        <v>15248091</v>
      </c>
      <c r="E220">
        <v>1</v>
      </c>
      <c r="F220">
        <v>1</v>
      </c>
      <c r="G220">
        <v>1</v>
      </c>
      <c r="H220">
        <v>2</v>
      </c>
      <c r="I220" t="s">
        <v>1113</v>
      </c>
      <c r="J220" t="s">
        <v>1114</v>
      </c>
      <c r="K220" t="s">
        <v>1115</v>
      </c>
      <c r="L220">
        <v>1368</v>
      </c>
      <c r="N220">
        <v>1011</v>
      </c>
      <c r="O220" t="s">
        <v>1014</v>
      </c>
      <c r="P220" t="s">
        <v>1014</v>
      </c>
      <c r="Q220">
        <v>1</v>
      </c>
      <c r="X220">
        <v>9.07</v>
      </c>
      <c r="Y220">
        <v>0</v>
      </c>
      <c r="Z220">
        <v>0.5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38</v>
      </c>
      <c r="AG220">
        <v>11.3375</v>
      </c>
      <c r="AH220">
        <v>2</v>
      </c>
      <c r="AI220">
        <v>16697669</v>
      </c>
      <c r="AJ220">
        <v>214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ROW(Source!A137)</f>
        <v>137</v>
      </c>
      <c r="B221">
        <v>16697676</v>
      </c>
      <c r="C221">
        <v>16697665</v>
      </c>
      <c r="D221">
        <v>15167286</v>
      </c>
      <c r="E221">
        <v>1</v>
      </c>
      <c r="F221">
        <v>1</v>
      </c>
      <c r="G221">
        <v>1</v>
      </c>
      <c r="H221">
        <v>3</v>
      </c>
      <c r="I221" t="s">
        <v>1116</v>
      </c>
      <c r="J221" t="s">
        <v>1117</v>
      </c>
      <c r="K221" t="s">
        <v>1118</v>
      </c>
      <c r="L221">
        <v>1339</v>
      </c>
      <c r="N221">
        <v>1007</v>
      </c>
      <c r="O221" t="s">
        <v>249</v>
      </c>
      <c r="P221" t="s">
        <v>249</v>
      </c>
      <c r="Q221">
        <v>1</v>
      </c>
      <c r="X221">
        <v>3.5</v>
      </c>
      <c r="Y221">
        <v>2.44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3.5</v>
      </c>
      <c r="AH221">
        <v>2</v>
      </c>
      <c r="AI221">
        <v>16697670</v>
      </c>
      <c r="AJ221">
        <v>215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ROW(Source!A137)</f>
        <v>137</v>
      </c>
      <c r="B222">
        <v>16697677</v>
      </c>
      <c r="C222">
        <v>16697665</v>
      </c>
      <c r="D222">
        <v>15161703</v>
      </c>
      <c r="E222">
        <v>17</v>
      </c>
      <c r="F222">
        <v>1</v>
      </c>
      <c r="G222">
        <v>1</v>
      </c>
      <c r="H222">
        <v>3</v>
      </c>
      <c r="I222" t="s">
        <v>1356</v>
      </c>
      <c r="J222" t="s">
        <v>6</v>
      </c>
      <c r="K222" t="s">
        <v>1357</v>
      </c>
      <c r="L222">
        <v>1339</v>
      </c>
      <c r="N222">
        <v>1007</v>
      </c>
      <c r="O222" t="s">
        <v>249</v>
      </c>
      <c r="P222" t="s">
        <v>249</v>
      </c>
      <c r="Q222">
        <v>1</v>
      </c>
      <c r="X222">
        <v>2.04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6</v>
      </c>
      <c r="AG222">
        <v>2.04</v>
      </c>
      <c r="AH222">
        <v>3</v>
      </c>
      <c r="AI222">
        <v>-1</v>
      </c>
      <c r="AJ222" t="s">
        <v>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ROW(Source!A140)</f>
        <v>140</v>
      </c>
      <c r="B223">
        <v>16697686</v>
      </c>
      <c r="C223">
        <v>16697680</v>
      </c>
      <c r="D223">
        <v>15433640</v>
      </c>
      <c r="E223">
        <v>1</v>
      </c>
      <c r="F223">
        <v>1</v>
      </c>
      <c r="G223">
        <v>1</v>
      </c>
      <c r="H223">
        <v>1</v>
      </c>
      <c r="I223" t="s">
        <v>1111</v>
      </c>
      <c r="J223" t="s">
        <v>6</v>
      </c>
      <c r="K223" t="s">
        <v>1112</v>
      </c>
      <c r="L223">
        <v>1191</v>
      </c>
      <c r="N223">
        <v>1013</v>
      </c>
      <c r="O223" t="s">
        <v>1010</v>
      </c>
      <c r="P223" t="s">
        <v>1010</v>
      </c>
      <c r="Q223">
        <v>1</v>
      </c>
      <c r="X223">
        <v>0.5</v>
      </c>
      <c r="Y223">
        <v>0</v>
      </c>
      <c r="Z223">
        <v>0</v>
      </c>
      <c r="AA223">
        <v>0</v>
      </c>
      <c r="AB223">
        <v>7.94</v>
      </c>
      <c r="AC223">
        <v>0</v>
      </c>
      <c r="AD223">
        <v>1</v>
      </c>
      <c r="AE223">
        <v>1</v>
      </c>
      <c r="AF223" t="s">
        <v>257</v>
      </c>
      <c r="AG223">
        <v>1.1499999999999999</v>
      </c>
      <c r="AH223">
        <v>2</v>
      </c>
      <c r="AI223">
        <v>16697681</v>
      </c>
      <c r="AJ223">
        <v>217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ROW(Source!A140)</f>
        <v>140</v>
      </c>
      <c r="B224">
        <v>16697687</v>
      </c>
      <c r="C224">
        <v>16697680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1020</v>
      </c>
      <c r="J224" t="s">
        <v>6</v>
      </c>
      <c r="K224" t="s">
        <v>1021</v>
      </c>
      <c r="L224">
        <v>1191</v>
      </c>
      <c r="N224">
        <v>1013</v>
      </c>
      <c r="O224" t="s">
        <v>1010</v>
      </c>
      <c r="P224" t="s">
        <v>1010</v>
      </c>
      <c r="Q224">
        <v>1</v>
      </c>
      <c r="X224">
        <v>0.21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256</v>
      </c>
      <c r="AG224">
        <v>0.52500000000000002</v>
      </c>
      <c r="AH224">
        <v>2</v>
      </c>
      <c r="AI224">
        <v>16697682</v>
      </c>
      <c r="AJ224">
        <v>218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ROW(Source!A140)</f>
        <v>140</v>
      </c>
      <c r="B225">
        <v>16697688</v>
      </c>
      <c r="C225">
        <v>16697680</v>
      </c>
      <c r="D225">
        <v>15247974</v>
      </c>
      <c r="E225">
        <v>1</v>
      </c>
      <c r="F225">
        <v>1</v>
      </c>
      <c r="G225">
        <v>1</v>
      </c>
      <c r="H225">
        <v>2</v>
      </c>
      <c r="I225" t="s">
        <v>1022</v>
      </c>
      <c r="J225" t="s">
        <v>1023</v>
      </c>
      <c r="K225" t="s">
        <v>1024</v>
      </c>
      <c r="L225">
        <v>1368</v>
      </c>
      <c r="N225">
        <v>1011</v>
      </c>
      <c r="O225" t="s">
        <v>1014</v>
      </c>
      <c r="P225" t="s">
        <v>1014</v>
      </c>
      <c r="Q225">
        <v>1</v>
      </c>
      <c r="X225">
        <v>0.21</v>
      </c>
      <c r="Y225">
        <v>0</v>
      </c>
      <c r="Z225">
        <v>31.26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256</v>
      </c>
      <c r="AG225">
        <v>0.52500000000000002</v>
      </c>
      <c r="AH225">
        <v>2</v>
      </c>
      <c r="AI225">
        <v>16697683</v>
      </c>
      <c r="AJ225">
        <v>219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ROW(Source!A140)</f>
        <v>140</v>
      </c>
      <c r="B226">
        <v>16697689</v>
      </c>
      <c r="C226">
        <v>16697680</v>
      </c>
      <c r="D226">
        <v>15248091</v>
      </c>
      <c r="E226">
        <v>1</v>
      </c>
      <c r="F226">
        <v>1</v>
      </c>
      <c r="G226">
        <v>1</v>
      </c>
      <c r="H226">
        <v>2</v>
      </c>
      <c r="I226" t="s">
        <v>1113</v>
      </c>
      <c r="J226" t="s">
        <v>1114</v>
      </c>
      <c r="K226" t="s">
        <v>1115</v>
      </c>
      <c r="L226">
        <v>1368</v>
      </c>
      <c r="N226">
        <v>1011</v>
      </c>
      <c r="O226" t="s">
        <v>1014</v>
      </c>
      <c r="P226" t="s">
        <v>1014</v>
      </c>
      <c r="Q226">
        <v>1</v>
      </c>
      <c r="X226">
        <v>2.3199999999999998</v>
      </c>
      <c r="Y226">
        <v>0</v>
      </c>
      <c r="Z226">
        <v>0.5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256</v>
      </c>
      <c r="AG226">
        <v>5.8</v>
      </c>
      <c r="AH226">
        <v>2</v>
      </c>
      <c r="AI226">
        <v>16697684</v>
      </c>
      <c r="AJ226">
        <v>220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ROW(Source!A140)</f>
        <v>140</v>
      </c>
      <c r="B227">
        <v>16697690</v>
      </c>
      <c r="C227">
        <v>16697680</v>
      </c>
      <c r="D227">
        <v>15161703</v>
      </c>
      <c r="E227">
        <v>17</v>
      </c>
      <c r="F227">
        <v>1</v>
      </c>
      <c r="G227">
        <v>1</v>
      </c>
      <c r="H227">
        <v>3</v>
      </c>
      <c r="I227" t="s">
        <v>1356</v>
      </c>
      <c r="J227" t="s">
        <v>6</v>
      </c>
      <c r="K227" t="s">
        <v>1357</v>
      </c>
      <c r="L227">
        <v>1339</v>
      </c>
      <c r="N227">
        <v>1007</v>
      </c>
      <c r="O227" t="s">
        <v>249</v>
      </c>
      <c r="P227" t="s">
        <v>249</v>
      </c>
      <c r="Q227">
        <v>1</v>
      </c>
      <c r="X227">
        <v>0.51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 t="s">
        <v>255</v>
      </c>
      <c r="AG227">
        <v>1.02</v>
      </c>
      <c r="AH227">
        <v>3</v>
      </c>
      <c r="AI227">
        <v>-1</v>
      </c>
      <c r="AJ227" t="s">
        <v>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ROW(Source!A141)</f>
        <v>141</v>
      </c>
      <c r="B228">
        <v>16697686</v>
      </c>
      <c r="C228">
        <v>16697680</v>
      </c>
      <c r="D228">
        <v>15433640</v>
      </c>
      <c r="E228">
        <v>1</v>
      </c>
      <c r="F228">
        <v>1</v>
      </c>
      <c r="G228">
        <v>1</v>
      </c>
      <c r="H228">
        <v>1</v>
      </c>
      <c r="I228" t="s">
        <v>1111</v>
      </c>
      <c r="J228" t="s">
        <v>6</v>
      </c>
      <c r="K228" t="s">
        <v>1112</v>
      </c>
      <c r="L228">
        <v>1191</v>
      </c>
      <c r="N228">
        <v>1013</v>
      </c>
      <c r="O228" t="s">
        <v>1010</v>
      </c>
      <c r="P228" t="s">
        <v>1010</v>
      </c>
      <c r="Q228">
        <v>1</v>
      </c>
      <c r="X228">
        <v>0.5</v>
      </c>
      <c r="Y228">
        <v>0</v>
      </c>
      <c r="Z228">
        <v>0</v>
      </c>
      <c r="AA228">
        <v>0</v>
      </c>
      <c r="AB228">
        <v>7.94</v>
      </c>
      <c r="AC228">
        <v>0</v>
      </c>
      <c r="AD228">
        <v>1</v>
      </c>
      <c r="AE228">
        <v>1</v>
      </c>
      <c r="AF228" t="s">
        <v>257</v>
      </c>
      <c r="AG228">
        <v>1.1499999999999999</v>
      </c>
      <c r="AH228">
        <v>2</v>
      </c>
      <c r="AI228">
        <v>16697681</v>
      </c>
      <c r="AJ228">
        <v>222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ROW(Source!A141)</f>
        <v>141</v>
      </c>
      <c r="B229">
        <v>16697687</v>
      </c>
      <c r="C229">
        <v>16697680</v>
      </c>
      <c r="D229">
        <v>15430395</v>
      </c>
      <c r="E229">
        <v>1</v>
      </c>
      <c r="F229">
        <v>1</v>
      </c>
      <c r="G229">
        <v>1</v>
      </c>
      <c r="H229">
        <v>1</v>
      </c>
      <c r="I229" t="s">
        <v>1020</v>
      </c>
      <c r="J229" t="s">
        <v>6</v>
      </c>
      <c r="K229" t="s">
        <v>1021</v>
      </c>
      <c r="L229">
        <v>1191</v>
      </c>
      <c r="N229">
        <v>1013</v>
      </c>
      <c r="O229" t="s">
        <v>1010</v>
      </c>
      <c r="P229" t="s">
        <v>1010</v>
      </c>
      <c r="Q229">
        <v>1</v>
      </c>
      <c r="X229">
        <v>0.21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256</v>
      </c>
      <c r="AG229">
        <v>0.52500000000000002</v>
      </c>
      <c r="AH229">
        <v>2</v>
      </c>
      <c r="AI229">
        <v>16697682</v>
      </c>
      <c r="AJ229">
        <v>223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ROW(Source!A141)</f>
        <v>141</v>
      </c>
      <c r="B230">
        <v>16697688</v>
      </c>
      <c r="C230">
        <v>16697680</v>
      </c>
      <c r="D230">
        <v>15247974</v>
      </c>
      <c r="E230">
        <v>1</v>
      </c>
      <c r="F230">
        <v>1</v>
      </c>
      <c r="G230">
        <v>1</v>
      </c>
      <c r="H230">
        <v>2</v>
      </c>
      <c r="I230" t="s">
        <v>1022</v>
      </c>
      <c r="J230" t="s">
        <v>1023</v>
      </c>
      <c r="K230" t="s">
        <v>1024</v>
      </c>
      <c r="L230">
        <v>1368</v>
      </c>
      <c r="N230">
        <v>1011</v>
      </c>
      <c r="O230" t="s">
        <v>1014</v>
      </c>
      <c r="P230" t="s">
        <v>1014</v>
      </c>
      <c r="Q230">
        <v>1</v>
      </c>
      <c r="X230">
        <v>0.21</v>
      </c>
      <c r="Y230">
        <v>0</v>
      </c>
      <c r="Z230">
        <v>31.26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256</v>
      </c>
      <c r="AG230">
        <v>0.52500000000000002</v>
      </c>
      <c r="AH230">
        <v>2</v>
      </c>
      <c r="AI230">
        <v>16697683</v>
      </c>
      <c r="AJ230">
        <v>224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ROW(Source!A141)</f>
        <v>141</v>
      </c>
      <c r="B231">
        <v>16697689</v>
      </c>
      <c r="C231">
        <v>16697680</v>
      </c>
      <c r="D231">
        <v>15248091</v>
      </c>
      <c r="E231">
        <v>1</v>
      </c>
      <c r="F231">
        <v>1</v>
      </c>
      <c r="G231">
        <v>1</v>
      </c>
      <c r="H231">
        <v>2</v>
      </c>
      <c r="I231" t="s">
        <v>1113</v>
      </c>
      <c r="J231" t="s">
        <v>1114</v>
      </c>
      <c r="K231" t="s">
        <v>1115</v>
      </c>
      <c r="L231">
        <v>1368</v>
      </c>
      <c r="N231">
        <v>1011</v>
      </c>
      <c r="O231" t="s">
        <v>1014</v>
      </c>
      <c r="P231" t="s">
        <v>1014</v>
      </c>
      <c r="Q231">
        <v>1</v>
      </c>
      <c r="X231">
        <v>2.3199999999999998</v>
      </c>
      <c r="Y231">
        <v>0</v>
      </c>
      <c r="Z231">
        <v>0.5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256</v>
      </c>
      <c r="AG231">
        <v>5.8</v>
      </c>
      <c r="AH231">
        <v>2</v>
      </c>
      <c r="AI231">
        <v>16697684</v>
      </c>
      <c r="AJ231">
        <v>225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ROW(Source!A141)</f>
        <v>141</v>
      </c>
      <c r="B232">
        <v>16697690</v>
      </c>
      <c r="C232">
        <v>16697680</v>
      </c>
      <c r="D232">
        <v>15161703</v>
      </c>
      <c r="E232">
        <v>17</v>
      </c>
      <c r="F232">
        <v>1</v>
      </c>
      <c r="G232">
        <v>1</v>
      </c>
      <c r="H232">
        <v>3</v>
      </c>
      <c r="I232" t="s">
        <v>1356</v>
      </c>
      <c r="J232" t="s">
        <v>6</v>
      </c>
      <c r="K232" t="s">
        <v>1357</v>
      </c>
      <c r="L232">
        <v>1339</v>
      </c>
      <c r="N232">
        <v>1007</v>
      </c>
      <c r="O232" t="s">
        <v>249</v>
      </c>
      <c r="P232" t="s">
        <v>249</v>
      </c>
      <c r="Q232">
        <v>1</v>
      </c>
      <c r="X232">
        <v>0.51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255</v>
      </c>
      <c r="AG232">
        <v>1.02</v>
      </c>
      <c r="AH232">
        <v>3</v>
      </c>
      <c r="AI232">
        <v>-1</v>
      </c>
      <c r="AJ232" t="s">
        <v>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ROW(Source!A144)</f>
        <v>144</v>
      </c>
      <c r="B233">
        <v>16697701</v>
      </c>
      <c r="C233">
        <v>16697692</v>
      </c>
      <c r="D233">
        <v>15430767</v>
      </c>
      <c r="E233">
        <v>1</v>
      </c>
      <c r="F233">
        <v>1</v>
      </c>
      <c r="G233">
        <v>1</v>
      </c>
      <c r="H233">
        <v>1</v>
      </c>
      <c r="I233" t="s">
        <v>1008</v>
      </c>
      <c r="J233" t="s">
        <v>6</v>
      </c>
      <c r="K233" t="s">
        <v>1009</v>
      </c>
      <c r="L233">
        <v>1191</v>
      </c>
      <c r="N233">
        <v>1013</v>
      </c>
      <c r="O233" t="s">
        <v>1010</v>
      </c>
      <c r="P233" t="s">
        <v>1010</v>
      </c>
      <c r="Q233">
        <v>1</v>
      </c>
      <c r="X233">
        <v>143.99</v>
      </c>
      <c r="Y233">
        <v>0</v>
      </c>
      <c r="Z233">
        <v>0</v>
      </c>
      <c r="AA233">
        <v>0</v>
      </c>
      <c r="AB233">
        <v>8.5299999999999994</v>
      </c>
      <c r="AC233">
        <v>0</v>
      </c>
      <c r="AD233">
        <v>1</v>
      </c>
      <c r="AE233">
        <v>1</v>
      </c>
      <c r="AF233" t="s">
        <v>39</v>
      </c>
      <c r="AG233">
        <v>165.58850000000001</v>
      </c>
      <c r="AH233">
        <v>2</v>
      </c>
      <c r="AI233">
        <v>16697693</v>
      </c>
      <c r="AJ233">
        <v>227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ROW(Source!A144)</f>
        <v>144</v>
      </c>
      <c r="B234">
        <v>16697702</v>
      </c>
      <c r="C234">
        <v>16697692</v>
      </c>
      <c r="D234">
        <v>15430395</v>
      </c>
      <c r="E234">
        <v>1</v>
      </c>
      <c r="F234">
        <v>1</v>
      </c>
      <c r="G234">
        <v>1</v>
      </c>
      <c r="H234">
        <v>1</v>
      </c>
      <c r="I234" t="s">
        <v>1020</v>
      </c>
      <c r="J234" t="s">
        <v>6</v>
      </c>
      <c r="K234" t="s">
        <v>1021</v>
      </c>
      <c r="L234">
        <v>1191</v>
      </c>
      <c r="N234">
        <v>1013</v>
      </c>
      <c r="O234" t="s">
        <v>1010</v>
      </c>
      <c r="P234" t="s">
        <v>1010</v>
      </c>
      <c r="Q234">
        <v>1</v>
      </c>
      <c r="X234">
        <v>4.1100000000000003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38</v>
      </c>
      <c r="AG234">
        <v>5.1375000000000002</v>
      </c>
      <c r="AH234">
        <v>2</v>
      </c>
      <c r="AI234">
        <v>16697694</v>
      </c>
      <c r="AJ234">
        <v>228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ROW(Source!A144)</f>
        <v>144</v>
      </c>
      <c r="B235">
        <v>16697703</v>
      </c>
      <c r="C235">
        <v>16697692</v>
      </c>
      <c r="D235">
        <v>15247578</v>
      </c>
      <c r="E235">
        <v>1</v>
      </c>
      <c r="F235">
        <v>1</v>
      </c>
      <c r="G235">
        <v>1</v>
      </c>
      <c r="H235">
        <v>2</v>
      </c>
      <c r="I235" t="s">
        <v>1119</v>
      </c>
      <c r="J235" t="s">
        <v>1120</v>
      </c>
      <c r="K235" t="s">
        <v>1121</v>
      </c>
      <c r="L235">
        <v>1368</v>
      </c>
      <c r="N235">
        <v>1011</v>
      </c>
      <c r="O235" t="s">
        <v>1014</v>
      </c>
      <c r="P235" t="s">
        <v>1014</v>
      </c>
      <c r="Q235">
        <v>1</v>
      </c>
      <c r="X235">
        <v>4.1100000000000003</v>
      </c>
      <c r="Y235">
        <v>0</v>
      </c>
      <c r="Z235">
        <v>86.4</v>
      </c>
      <c r="AA235">
        <v>13.5</v>
      </c>
      <c r="AB235">
        <v>0</v>
      </c>
      <c r="AC235">
        <v>0</v>
      </c>
      <c r="AD235">
        <v>1</v>
      </c>
      <c r="AE235">
        <v>0</v>
      </c>
      <c r="AF235" t="s">
        <v>38</v>
      </c>
      <c r="AG235">
        <v>5.1375000000000002</v>
      </c>
      <c r="AH235">
        <v>2</v>
      </c>
      <c r="AI235">
        <v>16697695</v>
      </c>
      <c r="AJ235">
        <v>229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ROW(Source!A144)</f>
        <v>144</v>
      </c>
      <c r="B236">
        <v>16697704</v>
      </c>
      <c r="C236">
        <v>16697692</v>
      </c>
      <c r="D236">
        <v>15167286</v>
      </c>
      <c r="E236">
        <v>1</v>
      </c>
      <c r="F236">
        <v>1</v>
      </c>
      <c r="G236">
        <v>1</v>
      </c>
      <c r="H236">
        <v>3</v>
      </c>
      <c r="I236" t="s">
        <v>1116</v>
      </c>
      <c r="J236" t="s">
        <v>1117</v>
      </c>
      <c r="K236" t="s">
        <v>1118</v>
      </c>
      <c r="L236">
        <v>1339</v>
      </c>
      <c r="N236">
        <v>1007</v>
      </c>
      <c r="O236" t="s">
        <v>249</v>
      </c>
      <c r="P236" t="s">
        <v>249</v>
      </c>
      <c r="Q236">
        <v>1</v>
      </c>
      <c r="X236">
        <v>0.3</v>
      </c>
      <c r="Y236">
        <v>2.44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0.3</v>
      </c>
      <c r="AH236">
        <v>2</v>
      </c>
      <c r="AI236">
        <v>16697696</v>
      </c>
      <c r="AJ236">
        <v>230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ROW(Source!A144)</f>
        <v>144</v>
      </c>
      <c r="B237">
        <v>16697705</v>
      </c>
      <c r="C237">
        <v>16697692</v>
      </c>
      <c r="D237">
        <v>15172868</v>
      </c>
      <c r="E237">
        <v>1</v>
      </c>
      <c r="F237">
        <v>1</v>
      </c>
      <c r="G237">
        <v>1</v>
      </c>
      <c r="H237">
        <v>3</v>
      </c>
      <c r="I237" t="s">
        <v>1122</v>
      </c>
      <c r="J237" t="s">
        <v>1123</v>
      </c>
      <c r="K237" t="s">
        <v>1124</v>
      </c>
      <c r="L237">
        <v>1339</v>
      </c>
      <c r="N237">
        <v>1007</v>
      </c>
      <c r="O237" t="s">
        <v>249</v>
      </c>
      <c r="P237" t="s">
        <v>249</v>
      </c>
      <c r="Q237">
        <v>1</v>
      </c>
      <c r="X237">
        <v>2.2999999999999998</v>
      </c>
      <c r="Y237">
        <v>519.79999999999995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2.2999999999999998</v>
      </c>
      <c r="AH237">
        <v>2</v>
      </c>
      <c r="AI237">
        <v>16697697</v>
      </c>
      <c r="AJ237">
        <v>231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ROW(Source!A144)</f>
        <v>144</v>
      </c>
      <c r="B238">
        <v>16697706</v>
      </c>
      <c r="C238">
        <v>16697692</v>
      </c>
      <c r="D238">
        <v>15162112</v>
      </c>
      <c r="E238">
        <v>17</v>
      </c>
      <c r="F238">
        <v>1</v>
      </c>
      <c r="G238">
        <v>1</v>
      </c>
      <c r="H238">
        <v>3</v>
      </c>
      <c r="I238" t="s">
        <v>1358</v>
      </c>
      <c r="J238" t="s">
        <v>6</v>
      </c>
      <c r="K238" t="s">
        <v>1359</v>
      </c>
      <c r="L238">
        <v>1356</v>
      </c>
      <c r="N238">
        <v>1010</v>
      </c>
      <c r="O238" t="s">
        <v>268</v>
      </c>
      <c r="P238" t="s">
        <v>268</v>
      </c>
      <c r="Q238">
        <v>1000</v>
      </c>
      <c r="X238">
        <v>5.04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6</v>
      </c>
      <c r="AG238">
        <v>5.04</v>
      </c>
      <c r="AH238">
        <v>3</v>
      </c>
      <c r="AI238">
        <v>-1</v>
      </c>
      <c r="AJ238" t="s">
        <v>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ROW(Source!A144)</f>
        <v>144</v>
      </c>
      <c r="B239">
        <v>16697707</v>
      </c>
      <c r="C239">
        <v>16697692</v>
      </c>
      <c r="D239">
        <v>15189796</v>
      </c>
      <c r="E239">
        <v>1</v>
      </c>
      <c r="F239">
        <v>1</v>
      </c>
      <c r="G239">
        <v>1</v>
      </c>
      <c r="H239">
        <v>3</v>
      </c>
      <c r="I239" t="s">
        <v>1125</v>
      </c>
      <c r="J239" t="s">
        <v>1126</v>
      </c>
      <c r="K239" t="s">
        <v>1127</v>
      </c>
      <c r="L239">
        <v>1348</v>
      </c>
      <c r="N239">
        <v>1009</v>
      </c>
      <c r="O239" t="s">
        <v>26</v>
      </c>
      <c r="P239" t="s">
        <v>26</v>
      </c>
      <c r="Q239">
        <v>1000</v>
      </c>
      <c r="X239">
        <v>2.3E-3</v>
      </c>
      <c r="Y239">
        <v>5989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2.3E-3</v>
      </c>
      <c r="AH239">
        <v>2</v>
      </c>
      <c r="AI239">
        <v>16697698</v>
      </c>
      <c r="AJ239">
        <v>233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ROW(Source!A144)</f>
        <v>144</v>
      </c>
      <c r="B240">
        <v>16697708</v>
      </c>
      <c r="C240">
        <v>16697692</v>
      </c>
      <c r="D240">
        <v>15195823</v>
      </c>
      <c r="E240">
        <v>1</v>
      </c>
      <c r="F240">
        <v>1</v>
      </c>
      <c r="G240">
        <v>1</v>
      </c>
      <c r="H240">
        <v>3</v>
      </c>
      <c r="I240" t="s">
        <v>1128</v>
      </c>
      <c r="J240" t="s">
        <v>1129</v>
      </c>
      <c r="K240" t="s">
        <v>1130</v>
      </c>
      <c r="L240">
        <v>1339</v>
      </c>
      <c r="N240">
        <v>1007</v>
      </c>
      <c r="O240" t="s">
        <v>249</v>
      </c>
      <c r="P240" t="s">
        <v>249</v>
      </c>
      <c r="Q240">
        <v>1</v>
      </c>
      <c r="X240">
        <v>1.6E-2</v>
      </c>
      <c r="Y240">
        <v>1056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1.6E-2</v>
      </c>
      <c r="AH240">
        <v>2</v>
      </c>
      <c r="AI240">
        <v>16697699</v>
      </c>
      <c r="AJ240">
        <v>234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ROW(Source!A145)</f>
        <v>145</v>
      </c>
      <c r="B241">
        <v>16697701</v>
      </c>
      <c r="C241">
        <v>16697692</v>
      </c>
      <c r="D241">
        <v>15430767</v>
      </c>
      <c r="E241">
        <v>1</v>
      </c>
      <c r="F241">
        <v>1</v>
      </c>
      <c r="G241">
        <v>1</v>
      </c>
      <c r="H241">
        <v>1</v>
      </c>
      <c r="I241" t="s">
        <v>1008</v>
      </c>
      <c r="J241" t="s">
        <v>6</v>
      </c>
      <c r="K241" t="s">
        <v>1009</v>
      </c>
      <c r="L241">
        <v>1191</v>
      </c>
      <c r="N241">
        <v>1013</v>
      </c>
      <c r="O241" t="s">
        <v>1010</v>
      </c>
      <c r="P241" t="s">
        <v>1010</v>
      </c>
      <c r="Q241">
        <v>1</v>
      </c>
      <c r="X241">
        <v>143.99</v>
      </c>
      <c r="Y241">
        <v>0</v>
      </c>
      <c r="Z241">
        <v>0</v>
      </c>
      <c r="AA241">
        <v>0</v>
      </c>
      <c r="AB241">
        <v>8.5299999999999994</v>
      </c>
      <c r="AC241">
        <v>0</v>
      </c>
      <c r="AD241">
        <v>1</v>
      </c>
      <c r="AE241">
        <v>1</v>
      </c>
      <c r="AF241" t="s">
        <v>39</v>
      </c>
      <c r="AG241">
        <v>165.58850000000001</v>
      </c>
      <c r="AH241">
        <v>2</v>
      </c>
      <c r="AI241">
        <v>16697693</v>
      </c>
      <c r="AJ241">
        <v>235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ROW(Source!A145)</f>
        <v>145</v>
      </c>
      <c r="B242">
        <v>16697702</v>
      </c>
      <c r="C242">
        <v>16697692</v>
      </c>
      <c r="D242">
        <v>15430395</v>
      </c>
      <c r="E242">
        <v>1</v>
      </c>
      <c r="F242">
        <v>1</v>
      </c>
      <c r="G242">
        <v>1</v>
      </c>
      <c r="H242">
        <v>1</v>
      </c>
      <c r="I242" t="s">
        <v>1020</v>
      </c>
      <c r="J242" t="s">
        <v>6</v>
      </c>
      <c r="K242" t="s">
        <v>1021</v>
      </c>
      <c r="L242">
        <v>1191</v>
      </c>
      <c r="N242">
        <v>1013</v>
      </c>
      <c r="O242" t="s">
        <v>1010</v>
      </c>
      <c r="P242" t="s">
        <v>1010</v>
      </c>
      <c r="Q242">
        <v>1</v>
      </c>
      <c r="X242">
        <v>4.1100000000000003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38</v>
      </c>
      <c r="AG242">
        <v>5.1375000000000002</v>
      </c>
      <c r="AH242">
        <v>2</v>
      </c>
      <c r="AI242">
        <v>16697694</v>
      </c>
      <c r="AJ242">
        <v>236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ROW(Source!A145)</f>
        <v>145</v>
      </c>
      <c r="B243">
        <v>16697703</v>
      </c>
      <c r="C243">
        <v>16697692</v>
      </c>
      <c r="D243">
        <v>15247578</v>
      </c>
      <c r="E243">
        <v>1</v>
      </c>
      <c r="F243">
        <v>1</v>
      </c>
      <c r="G243">
        <v>1</v>
      </c>
      <c r="H243">
        <v>2</v>
      </c>
      <c r="I243" t="s">
        <v>1119</v>
      </c>
      <c r="J243" t="s">
        <v>1120</v>
      </c>
      <c r="K243" t="s">
        <v>1121</v>
      </c>
      <c r="L243">
        <v>1368</v>
      </c>
      <c r="N243">
        <v>1011</v>
      </c>
      <c r="O243" t="s">
        <v>1014</v>
      </c>
      <c r="P243" t="s">
        <v>1014</v>
      </c>
      <c r="Q243">
        <v>1</v>
      </c>
      <c r="X243">
        <v>4.1100000000000003</v>
      </c>
      <c r="Y243">
        <v>0</v>
      </c>
      <c r="Z243">
        <v>86.4</v>
      </c>
      <c r="AA243">
        <v>13.5</v>
      </c>
      <c r="AB243">
        <v>0</v>
      </c>
      <c r="AC243">
        <v>0</v>
      </c>
      <c r="AD243">
        <v>1</v>
      </c>
      <c r="AE243">
        <v>0</v>
      </c>
      <c r="AF243" t="s">
        <v>38</v>
      </c>
      <c r="AG243">
        <v>5.1375000000000002</v>
      </c>
      <c r="AH243">
        <v>2</v>
      </c>
      <c r="AI243">
        <v>16697695</v>
      </c>
      <c r="AJ243">
        <v>237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ROW(Source!A145)</f>
        <v>145</v>
      </c>
      <c r="B244">
        <v>16697704</v>
      </c>
      <c r="C244">
        <v>16697692</v>
      </c>
      <c r="D244">
        <v>15167286</v>
      </c>
      <c r="E244">
        <v>1</v>
      </c>
      <c r="F244">
        <v>1</v>
      </c>
      <c r="G244">
        <v>1</v>
      </c>
      <c r="H244">
        <v>3</v>
      </c>
      <c r="I244" t="s">
        <v>1116</v>
      </c>
      <c r="J244" t="s">
        <v>1117</v>
      </c>
      <c r="K244" t="s">
        <v>1118</v>
      </c>
      <c r="L244">
        <v>1339</v>
      </c>
      <c r="N244">
        <v>1007</v>
      </c>
      <c r="O244" t="s">
        <v>249</v>
      </c>
      <c r="P244" t="s">
        <v>249</v>
      </c>
      <c r="Q244">
        <v>1</v>
      </c>
      <c r="X244">
        <v>0.3</v>
      </c>
      <c r="Y244">
        <v>2.44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0.3</v>
      </c>
      <c r="AH244">
        <v>2</v>
      </c>
      <c r="AI244">
        <v>16697696</v>
      </c>
      <c r="AJ244">
        <v>238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ROW(Source!A145)</f>
        <v>145</v>
      </c>
      <c r="B245">
        <v>16697705</v>
      </c>
      <c r="C245">
        <v>16697692</v>
      </c>
      <c r="D245">
        <v>15172868</v>
      </c>
      <c r="E245">
        <v>1</v>
      </c>
      <c r="F245">
        <v>1</v>
      </c>
      <c r="G245">
        <v>1</v>
      </c>
      <c r="H245">
        <v>3</v>
      </c>
      <c r="I245" t="s">
        <v>1122</v>
      </c>
      <c r="J245" t="s">
        <v>1123</v>
      </c>
      <c r="K245" t="s">
        <v>1124</v>
      </c>
      <c r="L245">
        <v>1339</v>
      </c>
      <c r="N245">
        <v>1007</v>
      </c>
      <c r="O245" t="s">
        <v>249</v>
      </c>
      <c r="P245" t="s">
        <v>249</v>
      </c>
      <c r="Q245">
        <v>1</v>
      </c>
      <c r="X245">
        <v>2.2999999999999998</v>
      </c>
      <c r="Y245">
        <v>519.79999999999995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2.2999999999999998</v>
      </c>
      <c r="AH245">
        <v>2</v>
      </c>
      <c r="AI245">
        <v>16697697</v>
      </c>
      <c r="AJ245">
        <v>239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ROW(Source!A145)</f>
        <v>145</v>
      </c>
      <c r="B246">
        <v>16697706</v>
      </c>
      <c r="C246">
        <v>16697692</v>
      </c>
      <c r="D246">
        <v>15162112</v>
      </c>
      <c r="E246">
        <v>17</v>
      </c>
      <c r="F246">
        <v>1</v>
      </c>
      <c r="G246">
        <v>1</v>
      </c>
      <c r="H246">
        <v>3</v>
      </c>
      <c r="I246" t="s">
        <v>1358</v>
      </c>
      <c r="J246" t="s">
        <v>6</v>
      </c>
      <c r="K246" t="s">
        <v>1359</v>
      </c>
      <c r="L246">
        <v>1356</v>
      </c>
      <c r="N246">
        <v>1010</v>
      </c>
      <c r="O246" t="s">
        <v>268</v>
      </c>
      <c r="P246" t="s">
        <v>268</v>
      </c>
      <c r="Q246">
        <v>1000</v>
      </c>
      <c r="X246">
        <v>5.04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 t="s">
        <v>6</v>
      </c>
      <c r="AG246">
        <v>5.04</v>
      </c>
      <c r="AH246">
        <v>3</v>
      </c>
      <c r="AI246">
        <v>-1</v>
      </c>
      <c r="AJ246" t="s">
        <v>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ROW(Source!A145)</f>
        <v>145</v>
      </c>
      <c r="B247">
        <v>16697707</v>
      </c>
      <c r="C247">
        <v>16697692</v>
      </c>
      <c r="D247">
        <v>15189796</v>
      </c>
      <c r="E247">
        <v>1</v>
      </c>
      <c r="F247">
        <v>1</v>
      </c>
      <c r="G247">
        <v>1</v>
      </c>
      <c r="H247">
        <v>3</v>
      </c>
      <c r="I247" t="s">
        <v>1125</v>
      </c>
      <c r="J247" t="s">
        <v>1126</v>
      </c>
      <c r="K247" t="s">
        <v>1127</v>
      </c>
      <c r="L247">
        <v>1348</v>
      </c>
      <c r="N247">
        <v>1009</v>
      </c>
      <c r="O247" t="s">
        <v>26</v>
      </c>
      <c r="P247" t="s">
        <v>26</v>
      </c>
      <c r="Q247">
        <v>1000</v>
      </c>
      <c r="X247">
        <v>2.3E-3</v>
      </c>
      <c r="Y247">
        <v>5989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2.3E-3</v>
      </c>
      <c r="AH247">
        <v>2</v>
      </c>
      <c r="AI247">
        <v>16697698</v>
      </c>
      <c r="AJ247">
        <v>241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ROW(Source!A145)</f>
        <v>145</v>
      </c>
      <c r="B248">
        <v>16697708</v>
      </c>
      <c r="C248">
        <v>16697692</v>
      </c>
      <c r="D248">
        <v>15195823</v>
      </c>
      <c r="E248">
        <v>1</v>
      </c>
      <c r="F248">
        <v>1</v>
      </c>
      <c r="G248">
        <v>1</v>
      </c>
      <c r="H248">
        <v>3</v>
      </c>
      <c r="I248" t="s">
        <v>1128</v>
      </c>
      <c r="J248" t="s">
        <v>1129</v>
      </c>
      <c r="K248" t="s">
        <v>1130</v>
      </c>
      <c r="L248">
        <v>1339</v>
      </c>
      <c r="N248">
        <v>1007</v>
      </c>
      <c r="O248" t="s">
        <v>249</v>
      </c>
      <c r="P248" t="s">
        <v>249</v>
      </c>
      <c r="Q248">
        <v>1</v>
      </c>
      <c r="X248">
        <v>1.6E-2</v>
      </c>
      <c r="Y248">
        <v>1056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1.6E-2</v>
      </c>
      <c r="AH248">
        <v>2</v>
      </c>
      <c r="AI248">
        <v>16697699</v>
      </c>
      <c r="AJ248">
        <v>242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ROW(Source!A148)</f>
        <v>148</v>
      </c>
      <c r="B249">
        <v>16697719</v>
      </c>
      <c r="C249">
        <v>16697710</v>
      </c>
      <c r="D249">
        <v>15430767</v>
      </c>
      <c r="E249">
        <v>1</v>
      </c>
      <c r="F249">
        <v>1</v>
      </c>
      <c r="G249">
        <v>1</v>
      </c>
      <c r="H249">
        <v>1</v>
      </c>
      <c r="I249" t="s">
        <v>1008</v>
      </c>
      <c r="J249" t="s">
        <v>6</v>
      </c>
      <c r="K249" t="s">
        <v>1009</v>
      </c>
      <c r="L249">
        <v>1191</v>
      </c>
      <c r="N249">
        <v>1013</v>
      </c>
      <c r="O249" t="s">
        <v>1010</v>
      </c>
      <c r="P249" t="s">
        <v>1010</v>
      </c>
      <c r="Q249">
        <v>1</v>
      </c>
      <c r="X249">
        <v>32.49</v>
      </c>
      <c r="Y249">
        <v>0</v>
      </c>
      <c r="Z249">
        <v>0</v>
      </c>
      <c r="AA249">
        <v>0</v>
      </c>
      <c r="AB249">
        <v>8.5299999999999994</v>
      </c>
      <c r="AC249">
        <v>0</v>
      </c>
      <c r="AD249">
        <v>1</v>
      </c>
      <c r="AE249">
        <v>1</v>
      </c>
      <c r="AF249" t="s">
        <v>39</v>
      </c>
      <c r="AG249">
        <v>37.363500000000002</v>
      </c>
      <c r="AH249">
        <v>2</v>
      </c>
      <c r="AI249">
        <v>16697711</v>
      </c>
      <c r="AJ249">
        <v>243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ROW(Source!A148)</f>
        <v>148</v>
      </c>
      <c r="B250">
        <v>16697720</v>
      </c>
      <c r="C250">
        <v>16697710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1020</v>
      </c>
      <c r="J250" t="s">
        <v>6</v>
      </c>
      <c r="K250" t="s">
        <v>1021</v>
      </c>
      <c r="L250">
        <v>1191</v>
      </c>
      <c r="N250">
        <v>1013</v>
      </c>
      <c r="O250" t="s">
        <v>1010</v>
      </c>
      <c r="P250" t="s">
        <v>1010</v>
      </c>
      <c r="Q250">
        <v>1</v>
      </c>
      <c r="X250">
        <v>0.93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2</v>
      </c>
      <c r="AF250" t="s">
        <v>38</v>
      </c>
      <c r="AG250">
        <v>1.1625000000000001</v>
      </c>
      <c r="AH250">
        <v>2</v>
      </c>
      <c r="AI250">
        <v>16697712</v>
      </c>
      <c r="AJ250">
        <v>244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ROW(Source!A148)</f>
        <v>148</v>
      </c>
      <c r="B251">
        <v>16697721</v>
      </c>
      <c r="C251">
        <v>16697710</v>
      </c>
      <c r="D251">
        <v>15247905</v>
      </c>
      <c r="E251">
        <v>1</v>
      </c>
      <c r="F251">
        <v>1</v>
      </c>
      <c r="G251">
        <v>1</v>
      </c>
      <c r="H251">
        <v>2</v>
      </c>
      <c r="I251" t="s">
        <v>1131</v>
      </c>
      <c r="J251" t="s">
        <v>1132</v>
      </c>
      <c r="K251" t="s">
        <v>1133</v>
      </c>
      <c r="L251">
        <v>1368</v>
      </c>
      <c r="N251">
        <v>1011</v>
      </c>
      <c r="O251" t="s">
        <v>1014</v>
      </c>
      <c r="P251" t="s">
        <v>1014</v>
      </c>
      <c r="Q251">
        <v>1</v>
      </c>
      <c r="X251">
        <v>0.02</v>
      </c>
      <c r="Y251">
        <v>0</v>
      </c>
      <c r="Z251">
        <v>89.99</v>
      </c>
      <c r="AA251">
        <v>10.06</v>
      </c>
      <c r="AB251">
        <v>0</v>
      </c>
      <c r="AC251">
        <v>0</v>
      </c>
      <c r="AD251">
        <v>1</v>
      </c>
      <c r="AE251">
        <v>0</v>
      </c>
      <c r="AF251" t="s">
        <v>38</v>
      </c>
      <c r="AG251">
        <v>2.5000000000000001E-2</v>
      </c>
      <c r="AH251">
        <v>2</v>
      </c>
      <c r="AI251">
        <v>16697713</v>
      </c>
      <c r="AJ251">
        <v>245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ROW(Source!A148)</f>
        <v>148</v>
      </c>
      <c r="B252">
        <v>16697722</v>
      </c>
      <c r="C252">
        <v>16697710</v>
      </c>
      <c r="D252">
        <v>15247974</v>
      </c>
      <c r="E252">
        <v>1</v>
      </c>
      <c r="F252">
        <v>1</v>
      </c>
      <c r="G252">
        <v>1</v>
      </c>
      <c r="H252">
        <v>2</v>
      </c>
      <c r="I252" t="s">
        <v>1022</v>
      </c>
      <c r="J252" t="s">
        <v>1023</v>
      </c>
      <c r="K252" t="s">
        <v>1024</v>
      </c>
      <c r="L252">
        <v>1368</v>
      </c>
      <c r="N252">
        <v>1011</v>
      </c>
      <c r="O252" t="s">
        <v>1014</v>
      </c>
      <c r="P252" t="s">
        <v>1014</v>
      </c>
      <c r="Q252">
        <v>1</v>
      </c>
      <c r="X252">
        <v>0.21</v>
      </c>
      <c r="Y252">
        <v>0</v>
      </c>
      <c r="Z252">
        <v>31.26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38</v>
      </c>
      <c r="AG252">
        <v>0.26250000000000001</v>
      </c>
      <c r="AH252">
        <v>2</v>
      </c>
      <c r="AI252">
        <v>16697714</v>
      </c>
      <c r="AJ252">
        <v>246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ROW(Source!A148)</f>
        <v>148</v>
      </c>
      <c r="B253">
        <v>16697723</v>
      </c>
      <c r="C253">
        <v>16697710</v>
      </c>
      <c r="D253">
        <v>15248143</v>
      </c>
      <c r="E253">
        <v>1</v>
      </c>
      <c r="F253">
        <v>1</v>
      </c>
      <c r="G253">
        <v>1</v>
      </c>
      <c r="H253">
        <v>2</v>
      </c>
      <c r="I253" t="s">
        <v>1134</v>
      </c>
      <c r="J253" t="s">
        <v>1135</v>
      </c>
      <c r="K253" t="s">
        <v>1136</v>
      </c>
      <c r="L253">
        <v>1368</v>
      </c>
      <c r="N253">
        <v>1011</v>
      </c>
      <c r="O253" t="s">
        <v>1014</v>
      </c>
      <c r="P253" t="s">
        <v>1014</v>
      </c>
      <c r="Q253">
        <v>1</v>
      </c>
      <c r="X253">
        <v>0.7</v>
      </c>
      <c r="Y253">
        <v>0</v>
      </c>
      <c r="Z253">
        <v>12.39</v>
      </c>
      <c r="AA253">
        <v>10.06</v>
      </c>
      <c r="AB253">
        <v>0</v>
      </c>
      <c r="AC253">
        <v>0</v>
      </c>
      <c r="AD253">
        <v>1</v>
      </c>
      <c r="AE253">
        <v>0</v>
      </c>
      <c r="AF253" t="s">
        <v>38</v>
      </c>
      <c r="AG253">
        <v>0.875</v>
      </c>
      <c r="AH253">
        <v>2</v>
      </c>
      <c r="AI253">
        <v>16697715</v>
      </c>
      <c r="AJ253">
        <v>247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ROW(Source!A148)</f>
        <v>148</v>
      </c>
      <c r="B254">
        <v>16697724</v>
      </c>
      <c r="C254">
        <v>16697710</v>
      </c>
      <c r="D254">
        <v>15167286</v>
      </c>
      <c r="E254">
        <v>1</v>
      </c>
      <c r="F254">
        <v>1</v>
      </c>
      <c r="G254">
        <v>1</v>
      </c>
      <c r="H254">
        <v>3</v>
      </c>
      <c r="I254" t="s">
        <v>1116</v>
      </c>
      <c r="J254" t="s">
        <v>1117</v>
      </c>
      <c r="K254" t="s">
        <v>1118</v>
      </c>
      <c r="L254">
        <v>1339</v>
      </c>
      <c r="N254">
        <v>1007</v>
      </c>
      <c r="O254" t="s">
        <v>249</v>
      </c>
      <c r="P254" t="s">
        <v>249</v>
      </c>
      <c r="Q254">
        <v>1</v>
      </c>
      <c r="X254">
        <v>0.51</v>
      </c>
      <c r="Y254">
        <v>2.44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0.51</v>
      </c>
      <c r="AH254">
        <v>2</v>
      </c>
      <c r="AI254">
        <v>16697716</v>
      </c>
      <c r="AJ254">
        <v>248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ROW(Source!A148)</f>
        <v>148</v>
      </c>
      <c r="B255">
        <v>16697725</v>
      </c>
      <c r="C255">
        <v>16697710</v>
      </c>
      <c r="D255">
        <v>15162949</v>
      </c>
      <c r="E255">
        <v>17</v>
      </c>
      <c r="F255">
        <v>1</v>
      </c>
      <c r="G255">
        <v>1</v>
      </c>
      <c r="H255">
        <v>3</v>
      </c>
      <c r="I255" t="s">
        <v>1360</v>
      </c>
      <c r="J255" t="s">
        <v>6</v>
      </c>
      <c r="K255" t="s">
        <v>1361</v>
      </c>
      <c r="L255">
        <v>1348</v>
      </c>
      <c r="N255">
        <v>1009</v>
      </c>
      <c r="O255" t="s">
        <v>26</v>
      </c>
      <c r="P255" t="s">
        <v>26</v>
      </c>
      <c r="Q255">
        <v>1000</v>
      </c>
      <c r="X255">
        <v>0.85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6</v>
      </c>
      <c r="AG255">
        <v>0.85</v>
      </c>
      <c r="AH255">
        <v>3</v>
      </c>
      <c r="AI255">
        <v>-1</v>
      </c>
      <c r="AJ255" t="s">
        <v>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ROW(Source!A148)</f>
        <v>148</v>
      </c>
      <c r="B256">
        <v>16697726</v>
      </c>
      <c r="C256">
        <v>16697710</v>
      </c>
      <c r="D256">
        <v>15162572</v>
      </c>
      <c r="E256">
        <v>17</v>
      </c>
      <c r="F256">
        <v>1</v>
      </c>
      <c r="G256">
        <v>1</v>
      </c>
      <c r="H256">
        <v>3</v>
      </c>
      <c r="I256" t="s">
        <v>1362</v>
      </c>
      <c r="J256" t="s">
        <v>6</v>
      </c>
      <c r="K256" t="s">
        <v>1363</v>
      </c>
      <c r="L256">
        <v>1348</v>
      </c>
      <c r="N256">
        <v>1009</v>
      </c>
      <c r="O256" t="s">
        <v>26</v>
      </c>
      <c r="P256" t="s">
        <v>26</v>
      </c>
      <c r="Q256">
        <v>1000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0</v>
      </c>
      <c r="AF256" t="s">
        <v>6</v>
      </c>
      <c r="AG256">
        <v>0</v>
      </c>
      <c r="AH256">
        <v>3</v>
      </c>
      <c r="AI256">
        <v>-1</v>
      </c>
      <c r="AJ256" t="s">
        <v>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ROW(Source!A149)</f>
        <v>149</v>
      </c>
      <c r="B257">
        <v>16697719</v>
      </c>
      <c r="C257">
        <v>16697710</v>
      </c>
      <c r="D257">
        <v>15430767</v>
      </c>
      <c r="E257">
        <v>1</v>
      </c>
      <c r="F257">
        <v>1</v>
      </c>
      <c r="G257">
        <v>1</v>
      </c>
      <c r="H257">
        <v>1</v>
      </c>
      <c r="I257" t="s">
        <v>1008</v>
      </c>
      <c r="J257" t="s">
        <v>6</v>
      </c>
      <c r="K257" t="s">
        <v>1009</v>
      </c>
      <c r="L257">
        <v>1191</v>
      </c>
      <c r="N257">
        <v>1013</v>
      </c>
      <c r="O257" t="s">
        <v>1010</v>
      </c>
      <c r="P257" t="s">
        <v>1010</v>
      </c>
      <c r="Q257">
        <v>1</v>
      </c>
      <c r="X257">
        <v>32.49</v>
      </c>
      <c r="Y257">
        <v>0</v>
      </c>
      <c r="Z257">
        <v>0</v>
      </c>
      <c r="AA257">
        <v>0</v>
      </c>
      <c r="AB257">
        <v>8.5299999999999994</v>
      </c>
      <c r="AC257">
        <v>0</v>
      </c>
      <c r="AD257">
        <v>1</v>
      </c>
      <c r="AE257">
        <v>1</v>
      </c>
      <c r="AF257" t="s">
        <v>39</v>
      </c>
      <c r="AG257">
        <v>37.363500000000002</v>
      </c>
      <c r="AH257">
        <v>2</v>
      </c>
      <c r="AI257">
        <v>16697711</v>
      </c>
      <c r="AJ257">
        <v>251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ROW(Source!A149)</f>
        <v>149</v>
      </c>
      <c r="B258">
        <v>16697720</v>
      </c>
      <c r="C258">
        <v>16697710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1020</v>
      </c>
      <c r="J258" t="s">
        <v>6</v>
      </c>
      <c r="K258" t="s">
        <v>1021</v>
      </c>
      <c r="L258">
        <v>1191</v>
      </c>
      <c r="N258">
        <v>1013</v>
      </c>
      <c r="O258" t="s">
        <v>1010</v>
      </c>
      <c r="P258" t="s">
        <v>1010</v>
      </c>
      <c r="Q258">
        <v>1</v>
      </c>
      <c r="X258">
        <v>0.93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2</v>
      </c>
      <c r="AF258" t="s">
        <v>38</v>
      </c>
      <c r="AG258">
        <v>1.1625000000000001</v>
      </c>
      <c r="AH258">
        <v>2</v>
      </c>
      <c r="AI258">
        <v>16697712</v>
      </c>
      <c r="AJ258">
        <v>252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ROW(Source!A149)</f>
        <v>149</v>
      </c>
      <c r="B259">
        <v>16697721</v>
      </c>
      <c r="C259">
        <v>16697710</v>
      </c>
      <c r="D259">
        <v>15247905</v>
      </c>
      <c r="E259">
        <v>1</v>
      </c>
      <c r="F259">
        <v>1</v>
      </c>
      <c r="G259">
        <v>1</v>
      </c>
      <c r="H259">
        <v>2</v>
      </c>
      <c r="I259" t="s">
        <v>1131</v>
      </c>
      <c r="J259" t="s">
        <v>1132</v>
      </c>
      <c r="K259" t="s">
        <v>1133</v>
      </c>
      <c r="L259">
        <v>1368</v>
      </c>
      <c r="N259">
        <v>1011</v>
      </c>
      <c r="O259" t="s">
        <v>1014</v>
      </c>
      <c r="P259" t="s">
        <v>1014</v>
      </c>
      <c r="Q259">
        <v>1</v>
      </c>
      <c r="X259">
        <v>0.02</v>
      </c>
      <c r="Y259">
        <v>0</v>
      </c>
      <c r="Z259">
        <v>89.99</v>
      </c>
      <c r="AA259">
        <v>10.06</v>
      </c>
      <c r="AB259">
        <v>0</v>
      </c>
      <c r="AC259">
        <v>0</v>
      </c>
      <c r="AD259">
        <v>1</v>
      </c>
      <c r="AE259">
        <v>0</v>
      </c>
      <c r="AF259" t="s">
        <v>38</v>
      </c>
      <c r="AG259">
        <v>2.5000000000000001E-2</v>
      </c>
      <c r="AH259">
        <v>2</v>
      </c>
      <c r="AI259">
        <v>16697713</v>
      </c>
      <c r="AJ259">
        <v>253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ROW(Source!A149)</f>
        <v>149</v>
      </c>
      <c r="B260">
        <v>16697722</v>
      </c>
      <c r="C260">
        <v>16697710</v>
      </c>
      <c r="D260">
        <v>15247974</v>
      </c>
      <c r="E260">
        <v>1</v>
      </c>
      <c r="F260">
        <v>1</v>
      </c>
      <c r="G260">
        <v>1</v>
      </c>
      <c r="H260">
        <v>2</v>
      </c>
      <c r="I260" t="s">
        <v>1022</v>
      </c>
      <c r="J260" t="s">
        <v>1023</v>
      </c>
      <c r="K260" t="s">
        <v>1024</v>
      </c>
      <c r="L260">
        <v>1368</v>
      </c>
      <c r="N260">
        <v>1011</v>
      </c>
      <c r="O260" t="s">
        <v>1014</v>
      </c>
      <c r="P260" t="s">
        <v>1014</v>
      </c>
      <c r="Q260">
        <v>1</v>
      </c>
      <c r="X260">
        <v>0.21</v>
      </c>
      <c r="Y260">
        <v>0</v>
      </c>
      <c r="Z260">
        <v>31.26</v>
      </c>
      <c r="AA260">
        <v>13.5</v>
      </c>
      <c r="AB260">
        <v>0</v>
      </c>
      <c r="AC260">
        <v>0</v>
      </c>
      <c r="AD260">
        <v>1</v>
      </c>
      <c r="AE260">
        <v>0</v>
      </c>
      <c r="AF260" t="s">
        <v>38</v>
      </c>
      <c r="AG260">
        <v>0.26250000000000001</v>
      </c>
      <c r="AH260">
        <v>2</v>
      </c>
      <c r="AI260">
        <v>16697714</v>
      </c>
      <c r="AJ260">
        <v>254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ROW(Source!A149)</f>
        <v>149</v>
      </c>
      <c r="B261">
        <v>16697723</v>
      </c>
      <c r="C261">
        <v>16697710</v>
      </c>
      <c r="D261">
        <v>15248143</v>
      </c>
      <c r="E261">
        <v>1</v>
      </c>
      <c r="F261">
        <v>1</v>
      </c>
      <c r="G261">
        <v>1</v>
      </c>
      <c r="H261">
        <v>2</v>
      </c>
      <c r="I261" t="s">
        <v>1134</v>
      </c>
      <c r="J261" t="s">
        <v>1135</v>
      </c>
      <c r="K261" t="s">
        <v>1136</v>
      </c>
      <c r="L261">
        <v>1368</v>
      </c>
      <c r="N261">
        <v>1011</v>
      </c>
      <c r="O261" t="s">
        <v>1014</v>
      </c>
      <c r="P261" t="s">
        <v>1014</v>
      </c>
      <c r="Q261">
        <v>1</v>
      </c>
      <c r="X261">
        <v>0.7</v>
      </c>
      <c r="Y261">
        <v>0</v>
      </c>
      <c r="Z261">
        <v>12.39</v>
      </c>
      <c r="AA261">
        <v>10.06</v>
      </c>
      <c r="AB261">
        <v>0</v>
      </c>
      <c r="AC261">
        <v>0</v>
      </c>
      <c r="AD261">
        <v>1</v>
      </c>
      <c r="AE261">
        <v>0</v>
      </c>
      <c r="AF261" t="s">
        <v>38</v>
      </c>
      <c r="AG261">
        <v>0.875</v>
      </c>
      <c r="AH261">
        <v>2</v>
      </c>
      <c r="AI261">
        <v>16697715</v>
      </c>
      <c r="AJ261">
        <v>255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ROW(Source!A149)</f>
        <v>149</v>
      </c>
      <c r="B262">
        <v>16697724</v>
      </c>
      <c r="C262">
        <v>16697710</v>
      </c>
      <c r="D262">
        <v>15167286</v>
      </c>
      <c r="E262">
        <v>1</v>
      </c>
      <c r="F262">
        <v>1</v>
      </c>
      <c r="G262">
        <v>1</v>
      </c>
      <c r="H262">
        <v>3</v>
      </c>
      <c r="I262" t="s">
        <v>1116</v>
      </c>
      <c r="J262" t="s">
        <v>1117</v>
      </c>
      <c r="K262" t="s">
        <v>1118</v>
      </c>
      <c r="L262">
        <v>1339</v>
      </c>
      <c r="N262">
        <v>1007</v>
      </c>
      <c r="O262" t="s">
        <v>249</v>
      </c>
      <c r="P262" t="s">
        <v>249</v>
      </c>
      <c r="Q262">
        <v>1</v>
      </c>
      <c r="X262">
        <v>0.51</v>
      </c>
      <c r="Y262">
        <v>2.44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0.51</v>
      </c>
      <c r="AH262">
        <v>2</v>
      </c>
      <c r="AI262">
        <v>16697716</v>
      </c>
      <c r="AJ262">
        <v>256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ROW(Source!A149)</f>
        <v>149</v>
      </c>
      <c r="B263">
        <v>16697725</v>
      </c>
      <c r="C263">
        <v>16697710</v>
      </c>
      <c r="D263">
        <v>15162949</v>
      </c>
      <c r="E263">
        <v>17</v>
      </c>
      <c r="F263">
        <v>1</v>
      </c>
      <c r="G263">
        <v>1</v>
      </c>
      <c r="H263">
        <v>3</v>
      </c>
      <c r="I263" t="s">
        <v>1360</v>
      </c>
      <c r="J263" t="s">
        <v>6</v>
      </c>
      <c r="K263" t="s">
        <v>1361</v>
      </c>
      <c r="L263">
        <v>1348</v>
      </c>
      <c r="N263">
        <v>1009</v>
      </c>
      <c r="O263" t="s">
        <v>26</v>
      </c>
      <c r="P263" t="s">
        <v>26</v>
      </c>
      <c r="Q263">
        <v>1000</v>
      </c>
      <c r="X263">
        <v>0.85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6</v>
      </c>
      <c r="AG263">
        <v>0.85</v>
      </c>
      <c r="AH263">
        <v>3</v>
      </c>
      <c r="AI263">
        <v>-1</v>
      </c>
      <c r="AJ263" t="s">
        <v>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ROW(Source!A149)</f>
        <v>149</v>
      </c>
      <c r="B264">
        <v>16697726</v>
      </c>
      <c r="C264">
        <v>16697710</v>
      </c>
      <c r="D264">
        <v>15162572</v>
      </c>
      <c r="E264">
        <v>17</v>
      </c>
      <c r="F264">
        <v>1</v>
      </c>
      <c r="G264">
        <v>1</v>
      </c>
      <c r="H264">
        <v>3</v>
      </c>
      <c r="I264" t="s">
        <v>1362</v>
      </c>
      <c r="J264" t="s">
        <v>6</v>
      </c>
      <c r="K264" t="s">
        <v>1363</v>
      </c>
      <c r="L264">
        <v>1348</v>
      </c>
      <c r="N264">
        <v>1009</v>
      </c>
      <c r="O264" t="s">
        <v>26</v>
      </c>
      <c r="P264" t="s">
        <v>26</v>
      </c>
      <c r="Q264">
        <v>1000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1</v>
      </c>
      <c r="AD264">
        <v>0</v>
      </c>
      <c r="AE264">
        <v>0</v>
      </c>
      <c r="AF264" t="s">
        <v>6</v>
      </c>
      <c r="AG264">
        <v>0</v>
      </c>
      <c r="AH264">
        <v>3</v>
      </c>
      <c r="AI264">
        <v>-1</v>
      </c>
      <c r="AJ264" t="s">
        <v>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ROW(Source!A154)</f>
        <v>154</v>
      </c>
      <c r="B265">
        <v>16697737</v>
      </c>
      <c r="C265">
        <v>16697729</v>
      </c>
      <c r="D265">
        <v>15430767</v>
      </c>
      <c r="E265">
        <v>1</v>
      </c>
      <c r="F265">
        <v>1</v>
      </c>
      <c r="G265">
        <v>1</v>
      </c>
      <c r="H265">
        <v>1</v>
      </c>
      <c r="I265" t="s">
        <v>1008</v>
      </c>
      <c r="J265" t="s">
        <v>6</v>
      </c>
      <c r="K265" t="s">
        <v>1009</v>
      </c>
      <c r="L265">
        <v>1191</v>
      </c>
      <c r="N265">
        <v>1013</v>
      </c>
      <c r="O265" t="s">
        <v>1010</v>
      </c>
      <c r="P265" t="s">
        <v>1010</v>
      </c>
      <c r="Q265">
        <v>1</v>
      </c>
      <c r="X265">
        <v>3.1</v>
      </c>
      <c r="Y265">
        <v>0</v>
      </c>
      <c r="Z265">
        <v>0</v>
      </c>
      <c r="AA265">
        <v>0</v>
      </c>
      <c r="AB265">
        <v>8.5299999999999994</v>
      </c>
      <c r="AC265">
        <v>0</v>
      </c>
      <c r="AD265">
        <v>1</v>
      </c>
      <c r="AE265">
        <v>1</v>
      </c>
      <c r="AF265" t="s">
        <v>291</v>
      </c>
      <c r="AG265">
        <v>35.65</v>
      </c>
      <c r="AH265">
        <v>2</v>
      </c>
      <c r="AI265">
        <v>16697730</v>
      </c>
      <c r="AJ265">
        <v>259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ROW(Source!A154)</f>
        <v>154</v>
      </c>
      <c r="B266">
        <v>16697738</v>
      </c>
      <c r="C266">
        <v>16697729</v>
      </c>
      <c r="D266">
        <v>15430395</v>
      </c>
      <c r="E266">
        <v>1</v>
      </c>
      <c r="F266">
        <v>1</v>
      </c>
      <c r="G266">
        <v>1</v>
      </c>
      <c r="H266">
        <v>1</v>
      </c>
      <c r="I266" t="s">
        <v>1020</v>
      </c>
      <c r="J266" t="s">
        <v>6</v>
      </c>
      <c r="K266" t="s">
        <v>1021</v>
      </c>
      <c r="L266">
        <v>1191</v>
      </c>
      <c r="N266">
        <v>1013</v>
      </c>
      <c r="O266" t="s">
        <v>1010</v>
      </c>
      <c r="P266" t="s">
        <v>1010</v>
      </c>
      <c r="Q266">
        <v>1</v>
      </c>
      <c r="X266">
        <v>0.09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290</v>
      </c>
      <c r="AG266">
        <v>1.125</v>
      </c>
      <c r="AH266">
        <v>2</v>
      </c>
      <c r="AI266">
        <v>16697731</v>
      </c>
      <c r="AJ266">
        <v>260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ROW(Source!A154)</f>
        <v>154</v>
      </c>
      <c r="B267">
        <v>16697739</v>
      </c>
      <c r="C267">
        <v>16697729</v>
      </c>
      <c r="D267">
        <v>15247905</v>
      </c>
      <c r="E267">
        <v>1</v>
      </c>
      <c r="F267">
        <v>1</v>
      </c>
      <c r="G267">
        <v>1</v>
      </c>
      <c r="H267">
        <v>2</v>
      </c>
      <c r="I267" t="s">
        <v>1131</v>
      </c>
      <c r="J267" t="s">
        <v>1132</v>
      </c>
      <c r="K267" t="s">
        <v>1133</v>
      </c>
      <c r="L267">
        <v>1368</v>
      </c>
      <c r="N267">
        <v>1011</v>
      </c>
      <c r="O267" t="s">
        <v>1014</v>
      </c>
      <c r="P267" t="s">
        <v>1014</v>
      </c>
      <c r="Q267">
        <v>1</v>
      </c>
      <c r="X267">
        <v>2E-3</v>
      </c>
      <c r="Y267">
        <v>0</v>
      </c>
      <c r="Z267">
        <v>89.99</v>
      </c>
      <c r="AA267">
        <v>10.06</v>
      </c>
      <c r="AB267">
        <v>0</v>
      </c>
      <c r="AC267">
        <v>0</v>
      </c>
      <c r="AD267">
        <v>1</v>
      </c>
      <c r="AE267">
        <v>0</v>
      </c>
      <c r="AF267" t="s">
        <v>290</v>
      </c>
      <c r="AG267">
        <v>2.5000000000000001E-2</v>
      </c>
      <c r="AH267">
        <v>2</v>
      </c>
      <c r="AI267">
        <v>16697732</v>
      </c>
      <c r="AJ267">
        <v>261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ROW(Source!A154)</f>
        <v>154</v>
      </c>
      <c r="B268">
        <v>16697740</v>
      </c>
      <c r="C268">
        <v>16697729</v>
      </c>
      <c r="D268">
        <v>15247974</v>
      </c>
      <c r="E268">
        <v>1</v>
      </c>
      <c r="F268">
        <v>1</v>
      </c>
      <c r="G268">
        <v>1</v>
      </c>
      <c r="H268">
        <v>2</v>
      </c>
      <c r="I268" t="s">
        <v>1022</v>
      </c>
      <c r="J268" t="s">
        <v>1023</v>
      </c>
      <c r="K268" t="s">
        <v>1024</v>
      </c>
      <c r="L268">
        <v>1368</v>
      </c>
      <c r="N268">
        <v>1011</v>
      </c>
      <c r="O268" t="s">
        <v>1014</v>
      </c>
      <c r="P268" t="s">
        <v>1014</v>
      </c>
      <c r="Q268">
        <v>1</v>
      </c>
      <c r="X268">
        <v>0.02</v>
      </c>
      <c r="Y268">
        <v>0</v>
      </c>
      <c r="Z268">
        <v>31.26</v>
      </c>
      <c r="AA268">
        <v>13.5</v>
      </c>
      <c r="AB268">
        <v>0</v>
      </c>
      <c r="AC268">
        <v>0</v>
      </c>
      <c r="AD268">
        <v>1</v>
      </c>
      <c r="AE268">
        <v>0</v>
      </c>
      <c r="AF268" t="s">
        <v>290</v>
      </c>
      <c r="AG268">
        <v>0.25</v>
      </c>
      <c r="AH268">
        <v>2</v>
      </c>
      <c r="AI268">
        <v>16697733</v>
      </c>
      <c r="AJ268">
        <v>262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ROW(Source!A154)</f>
        <v>154</v>
      </c>
      <c r="B269">
        <v>16697741</v>
      </c>
      <c r="C269">
        <v>16697729</v>
      </c>
      <c r="D269">
        <v>15248143</v>
      </c>
      <c r="E269">
        <v>1</v>
      </c>
      <c r="F269">
        <v>1</v>
      </c>
      <c r="G269">
        <v>1</v>
      </c>
      <c r="H269">
        <v>2</v>
      </c>
      <c r="I269" t="s">
        <v>1134</v>
      </c>
      <c r="J269" t="s">
        <v>1135</v>
      </c>
      <c r="K269" t="s">
        <v>1136</v>
      </c>
      <c r="L269">
        <v>1368</v>
      </c>
      <c r="N269">
        <v>1011</v>
      </c>
      <c r="O269" t="s">
        <v>1014</v>
      </c>
      <c r="P269" t="s">
        <v>1014</v>
      </c>
      <c r="Q269">
        <v>1</v>
      </c>
      <c r="X269">
        <v>7.0000000000000007E-2</v>
      </c>
      <c r="Y269">
        <v>0</v>
      </c>
      <c r="Z269">
        <v>12.39</v>
      </c>
      <c r="AA269">
        <v>10.06</v>
      </c>
      <c r="AB269">
        <v>0</v>
      </c>
      <c r="AC269">
        <v>0</v>
      </c>
      <c r="AD269">
        <v>1</v>
      </c>
      <c r="AE269">
        <v>0</v>
      </c>
      <c r="AF269" t="s">
        <v>290</v>
      </c>
      <c r="AG269">
        <v>0.87500000000000011</v>
      </c>
      <c r="AH269">
        <v>2</v>
      </c>
      <c r="AI269">
        <v>16697734</v>
      </c>
      <c r="AJ269">
        <v>263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ROW(Source!A154)</f>
        <v>154</v>
      </c>
      <c r="B270">
        <v>16697742</v>
      </c>
      <c r="C270">
        <v>16697729</v>
      </c>
      <c r="D270">
        <v>15167286</v>
      </c>
      <c r="E270">
        <v>1</v>
      </c>
      <c r="F270">
        <v>1</v>
      </c>
      <c r="G270">
        <v>1</v>
      </c>
      <c r="H270">
        <v>3</v>
      </c>
      <c r="I270" t="s">
        <v>1116</v>
      </c>
      <c r="J270" t="s">
        <v>1117</v>
      </c>
      <c r="K270" t="s">
        <v>1118</v>
      </c>
      <c r="L270">
        <v>1339</v>
      </c>
      <c r="N270">
        <v>1007</v>
      </c>
      <c r="O270" t="s">
        <v>249</v>
      </c>
      <c r="P270" t="s">
        <v>249</v>
      </c>
      <c r="Q270">
        <v>1</v>
      </c>
      <c r="X270">
        <v>5.0999999999999997E-2</v>
      </c>
      <c r="Y270">
        <v>2.44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289</v>
      </c>
      <c r="AG270">
        <v>0.51</v>
      </c>
      <c r="AH270">
        <v>2</v>
      </c>
      <c r="AI270">
        <v>16697735</v>
      </c>
      <c r="AJ270">
        <v>264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ROW(Source!A154)</f>
        <v>154</v>
      </c>
      <c r="B271">
        <v>16697743</v>
      </c>
      <c r="C271">
        <v>16697729</v>
      </c>
      <c r="D271">
        <v>15162949</v>
      </c>
      <c r="E271">
        <v>17</v>
      </c>
      <c r="F271">
        <v>1</v>
      </c>
      <c r="G271">
        <v>1</v>
      </c>
      <c r="H271">
        <v>3</v>
      </c>
      <c r="I271" t="s">
        <v>1360</v>
      </c>
      <c r="J271" t="s">
        <v>6</v>
      </c>
      <c r="K271" t="s">
        <v>1361</v>
      </c>
      <c r="L271">
        <v>1348</v>
      </c>
      <c r="N271">
        <v>1009</v>
      </c>
      <c r="O271" t="s">
        <v>26</v>
      </c>
      <c r="P271" t="s">
        <v>26</v>
      </c>
      <c r="Q271">
        <v>1000</v>
      </c>
      <c r="X271">
        <v>8.5000000000000006E-2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 t="s">
        <v>289</v>
      </c>
      <c r="AG271">
        <v>0.85000000000000009</v>
      </c>
      <c r="AH271">
        <v>3</v>
      </c>
      <c r="AI271">
        <v>-1</v>
      </c>
      <c r="AJ271" t="s">
        <v>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ROW(Source!A155)</f>
        <v>155</v>
      </c>
      <c r="B272">
        <v>16697737</v>
      </c>
      <c r="C272">
        <v>16697729</v>
      </c>
      <c r="D272">
        <v>15430767</v>
      </c>
      <c r="E272">
        <v>1</v>
      </c>
      <c r="F272">
        <v>1</v>
      </c>
      <c r="G272">
        <v>1</v>
      </c>
      <c r="H272">
        <v>1</v>
      </c>
      <c r="I272" t="s">
        <v>1008</v>
      </c>
      <c r="J272" t="s">
        <v>6</v>
      </c>
      <c r="K272" t="s">
        <v>1009</v>
      </c>
      <c r="L272">
        <v>1191</v>
      </c>
      <c r="N272">
        <v>1013</v>
      </c>
      <c r="O272" t="s">
        <v>1010</v>
      </c>
      <c r="P272" t="s">
        <v>1010</v>
      </c>
      <c r="Q272">
        <v>1</v>
      </c>
      <c r="X272">
        <v>3.1</v>
      </c>
      <c r="Y272">
        <v>0</v>
      </c>
      <c r="Z272">
        <v>0</v>
      </c>
      <c r="AA272">
        <v>0</v>
      </c>
      <c r="AB272">
        <v>8.5299999999999994</v>
      </c>
      <c r="AC272">
        <v>0</v>
      </c>
      <c r="AD272">
        <v>1</v>
      </c>
      <c r="AE272">
        <v>1</v>
      </c>
      <c r="AF272" t="s">
        <v>291</v>
      </c>
      <c r="AG272">
        <v>35.65</v>
      </c>
      <c r="AH272">
        <v>2</v>
      </c>
      <c r="AI272">
        <v>16697730</v>
      </c>
      <c r="AJ272">
        <v>266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ROW(Source!A155)</f>
        <v>155</v>
      </c>
      <c r="B273">
        <v>16697738</v>
      </c>
      <c r="C273">
        <v>16697729</v>
      </c>
      <c r="D273">
        <v>15430395</v>
      </c>
      <c r="E273">
        <v>1</v>
      </c>
      <c r="F273">
        <v>1</v>
      </c>
      <c r="G273">
        <v>1</v>
      </c>
      <c r="H273">
        <v>1</v>
      </c>
      <c r="I273" t="s">
        <v>1020</v>
      </c>
      <c r="J273" t="s">
        <v>6</v>
      </c>
      <c r="K273" t="s">
        <v>1021</v>
      </c>
      <c r="L273">
        <v>1191</v>
      </c>
      <c r="N273">
        <v>1013</v>
      </c>
      <c r="O273" t="s">
        <v>1010</v>
      </c>
      <c r="P273" t="s">
        <v>1010</v>
      </c>
      <c r="Q273">
        <v>1</v>
      </c>
      <c r="X273">
        <v>0.09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2</v>
      </c>
      <c r="AF273" t="s">
        <v>290</v>
      </c>
      <c r="AG273">
        <v>1.125</v>
      </c>
      <c r="AH273">
        <v>2</v>
      </c>
      <c r="AI273">
        <v>16697731</v>
      </c>
      <c r="AJ273">
        <v>267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ROW(Source!A155)</f>
        <v>155</v>
      </c>
      <c r="B274">
        <v>16697739</v>
      </c>
      <c r="C274">
        <v>16697729</v>
      </c>
      <c r="D274">
        <v>15247905</v>
      </c>
      <c r="E274">
        <v>1</v>
      </c>
      <c r="F274">
        <v>1</v>
      </c>
      <c r="G274">
        <v>1</v>
      </c>
      <c r="H274">
        <v>2</v>
      </c>
      <c r="I274" t="s">
        <v>1131</v>
      </c>
      <c r="J274" t="s">
        <v>1132</v>
      </c>
      <c r="K274" t="s">
        <v>1133</v>
      </c>
      <c r="L274">
        <v>1368</v>
      </c>
      <c r="N274">
        <v>1011</v>
      </c>
      <c r="O274" t="s">
        <v>1014</v>
      </c>
      <c r="P274" t="s">
        <v>1014</v>
      </c>
      <c r="Q274">
        <v>1</v>
      </c>
      <c r="X274">
        <v>2E-3</v>
      </c>
      <c r="Y274">
        <v>0</v>
      </c>
      <c r="Z274">
        <v>89.99</v>
      </c>
      <c r="AA274">
        <v>10.06</v>
      </c>
      <c r="AB274">
        <v>0</v>
      </c>
      <c r="AC274">
        <v>0</v>
      </c>
      <c r="AD274">
        <v>1</v>
      </c>
      <c r="AE274">
        <v>0</v>
      </c>
      <c r="AF274" t="s">
        <v>290</v>
      </c>
      <c r="AG274">
        <v>2.5000000000000001E-2</v>
      </c>
      <c r="AH274">
        <v>2</v>
      </c>
      <c r="AI274">
        <v>16697732</v>
      </c>
      <c r="AJ274">
        <v>268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ROW(Source!A155)</f>
        <v>155</v>
      </c>
      <c r="B275">
        <v>16697740</v>
      </c>
      <c r="C275">
        <v>16697729</v>
      </c>
      <c r="D275">
        <v>15247974</v>
      </c>
      <c r="E275">
        <v>1</v>
      </c>
      <c r="F275">
        <v>1</v>
      </c>
      <c r="G275">
        <v>1</v>
      </c>
      <c r="H275">
        <v>2</v>
      </c>
      <c r="I275" t="s">
        <v>1022</v>
      </c>
      <c r="J275" t="s">
        <v>1023</v>
      </c>
      <c r="K275" t="s">
        <v>1024</v>
      </c>
      <c r="L275">
        <v>1368</v>
      </c>
      <c r="N275">
        <v>1011</v>
      </c>
      <c r="O275" t="s">
        <v>1014</v>
      </c>
      <c r="P275" t="s">
        <v>1014</v>
      </c>
      <c r="Q275">
        <v>1</v>
      </c>
      <c r="X275">
        <v>0.02</v>
      </c>
      <c r="Y275">
        <v>0</v>
      </c>
      <c r="Z275">
        <v>31.26</v>
      </c>
      <c r="AA275">
        <v>13.5</v>
      </c>
      <c r="AB275">
        <v>0</v>
      </c>
      <c r="AC275">
        <v>0</v>
      </c>
      <c r="AD275">
        <v>1</v>
      </c>
      <c r="AE275">
        <v>0</v>
      </c>
      <c r="AF275" t="s">
        <v>290</v>
      </c>
      <c r="AG275">
        <v>0.25</v>
      </c>
      <c r="AH275">
        <v>2</v>
      </c>
      <c r="AI275">
        <v>16697733</v>
      </c>
      <c r="AJ275">
        <v>269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ROW(Source!A155)</f>
        <v>155</v>
      </c>
      <c r="B276">
        <v>16697741</v>
      </c>
      <c r="C276">
        <v>16697729</v>
      </c>
      <c r="D276">
        <v>15248143</v>
      </c>
      <c r="E276">
        <v>1</v>
      </c>
      <c r="F276">
        <v>1</v>
      </c>
      <c r="G276">
        <v>1</v>
      </c>
      <c r="H276">
        <v>2</v>
      </c>
      <c r="I276" t="s">
        <v>1134</v>
      </c>
      <c r="J276" t="s">
        <v>1135</v>
      </c>
      <c r="K276" t="s">
        <v>1136</v>
      </c>
      <c r="L276">
        <v>1368</v>
      </c>
      <c r="N276">
        <v>1011</v>
      </c>
      <c r="O276" t="s">
        <v>1014</v>
      </c>
      <c r="P276" t="s">
        <v>1014</v>
      </c>
      <c r="Q276">
        <v>1</v>
      </c>
      <c r="X276">
        <v>7.0000000000000007E-2</v>
      </c>
      <c r="Y276">
        <v>0</v>
      </c>
      <c r="Z276">
        <v>12.39</v>
      </c>
      <c r="AA276">
        <v>10.06</v>
      </c>
      <c r="AB276">
        <v>0</v>
      </c>
      <c r="AC276">
        <v>0</v>
      </c>
      <c r="AD276">
        <v>1</v>
      </c>
      <c r="AE276">
        <v>0</v>
      </c>
      <c r="AF276" t="s">
        <v>290</v>
      </c>
      <c r="AG276">
        <v>0.87500000000000011</v>
      </c>
      <c r="AH276">
        <v>2</v>
      </c>
      <c r="AI276">
        <v>16697734</v>
      </c>
      <c r="AJ276">
        <v>270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ROW(Source!A155)</f>
        <v>155</v>
      </c>
      <c r="B277">
        <v>16697742</v>
      </c>
      <c r="C277">
        <v>16697729</v>
      </c>
      <c r="D277">
        <v>15167286</v>
      </c>
      <c r="E277">
        <v>1</v>
      </c>
      <c r="F277">
        <v>1</v>
      </c>
      <c r="G277">
        <v>1</v>
      </c>
      <c r="H277">
        <v>3</v>
      </c>
      <c r="I277" t="s">
        <v>1116</v>
      </c>
      <c r="J277" t="s">
        <v>1117</v>
      </c>
      <c r="K277" t="s">
        <v>1118</v>
      </c>
      <c r="L277">
        <v>1339</v>
      </c>
      <c r="N277">
        <v>1007</v>
      </c>
      <c r="O277" t="s">
        <v>249</v>
      </c>
      <c r="P277" t="s">
        <v>249</v>
      </c>
      <c r="Q277">
        <v>1</v>
      </c>
      <c r="X277">
        <v>5.0999999999999997E-2</v>
      </c>
      <c r="Y277">
        <v>2.44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289</v>
      </c>
      <c r="AG277">
        <v>0.51</v>
      </c>
      <c r="AH277">
        <v>2</v>
      </c>
      <c r="AI277">
        <v>16697735</v>
      </c>
      <c r="AJ277">
        <v>271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ROW(Source!A155)</f>
        <v>155</v>
      </c>
      <c r="B278">
        <v>16697743</v>
      </c>
      <c r="C278">
        <v>16697729</v>
      </c>
      <c r="D278">
        <v>15162949</v>
      </c>
      <c r="E278">
        <v>17</v>
      </c>
      <c r="F278">
        <v>1</v>
      </c>
      <c r="G278">
        <v>1</v>
      </c>
      <c r="H278">
        <v>3</v>
      </c>
      <c r="I278" t="s">
        <v>1360</v>
      </c>
      <c r="J278" t="s">
        <v>6</v>
      </c>
      <c r="K278" t="s">
        <v>1361</v>
      </c>
      <c r="L278">
        <v>1348</v>
      </c>
      <c r="N278">
        <v>1009</v>
      </c>
      <c r="O278" t="s">
        <v>26</v>
      </c>
      <c r="P278" t="s">
        <v>26</v>
      </c>
      <c r="Q278">
        <v>1000</v>
      </c>
      <c r="X278">
        <v>8.5000000000000006E-2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 t="s">
        <v>289</v>
      </c>
      <c r="AG278">
        <v>0.85000000000000009</v>
      </c>
      <c r="AH278">
        <v>3</v>
      </c>
      <c r="AI278">
        <v>-1</v>
      </c>
      <c r="AJ278" t="s">
        <v>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ROW(Source!A158)</f>
        <v>158</v>
      </c>
      <c r="B279">
        <v>16697754</v>
      </c>
      <c r="C279">
        <v>16697745</v>
      </c>
      <c r="D279">
        <v>15430767</v>
      </c>
      <c r="E279">
        <v>1</v>
      </c>
      <c r="F279">
        <v>1</v>
      </c>
      <c r="G279">
        <v>1</v>
      </c>
      <c r="H279">
        <v>1</v>
      </c>
      <c r="I279" t="s">
        <v>1008</v>
      </c>
      <c r="J279" t="s">
        <v>6</v>
      </c>
      <c r="K279" t="s">
        <v>1009</v>
      </c>
      <c r="L279">
        <v>1191</v>
      </c>
      <c r="N279">
        <v>1013</v>
      </c>
      <c r="O279" t="s">
        <v>1010</v>
      </c>
      <c r="P279" t="s">
        <v>1010</v>
      </c>
      <c r="Q279">
        <v>1</v>
      </c>
      <c r="X279">
        <v>83.67</v>
      </c>
      <c r="Y279">
        <v>0</v>
      </c>
      <c r="Z279">
        <v>0</v>
      </c>
      <c r="AA279">
        <v>0</v>
      </c>
      <c r="AB279">
        <v>8.5299999999999994</v>
      </c>
      <c r="AC279">
        <v>0</v>
      </c>
      <c r="AD279">
        <v>1</v>
      </c>
      <c r="AE279">
        <v>1</v>
      </c>
      <c r="AF279" t="s">
        <v>39</v>
      </c>
      <c r="AG279">
        <v>96.220500000000001</v>
      </c>
      <c r="AH279">
        <v>2</v>
      </c>
      <c r="AI279">
        <v>16697746</v>
      </c>
      <c r="AJ279">
        <v>273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ROW(Source!A158)</f>
        <v>158</v>
      </c>
      <c r="B280">
        <v>16697755</v>
      </c>
      <c r="C280">
        <v>16697745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1020</v>
      </c>
      <c r="J280" t="s">
        <v>6</v>
      </c>
      <c r="K280" t="s">
        <v>1021</v>
      </c>
      <c r="L280">
        <v>1191</v>
      </c>
      <c r="N280">
        <v>1013</v>
      </c>
      <c r="O280" t="s">
        <v>1010</v>
      </c>
      <c r="P280" t="s">
        <v>1010</v>
      </c>
      <c r="Q280">
        <v>1</v>
      </c>
      <c r="X280">
        <v>1.34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38</v>
      </c>
      <c r="AG280">
        <v>1.675</v>
      </c>
      <c r="AH280">
        <v>2</v>
      </c>
      <c r="AI280">
        <v>16697747</v>
      </c>
      <c r="AJ280">
        <v>274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ROW(Source!A158)</f>
        <v>158</v>
      </c>
      <c r="B281">
        <v>16697756</v>
      </c>
      <c r="C281">
        <v>16697745</v>
      </c>
      <c r="D281">
        <v>15247905</v>
      </c>
      <c r="E281">
        <v>1</v>
      </c>
      <c r="F281">
        <v>1</v>
      </c>
      <c r="G281">
        <v>1</v>
      </c>
      <c r="H281">
        <v>2</v>
      </c>
      <c r="I281" t="s">
        <v>1131</v>
      </c>
      <c r="J281" t="s">
        <v>1132</v>
      </c>
      <c r="K281" t="s">
        <v>1133</v>
      </c>
      <c r="L281">
        <v>1368</v>
      </c>
      <c r="N281">
        <v>1011</v>
      </c>
      <c r="O281" t="s">
        <v>1014</v>
      </c>
      <c r="P281" t="s">
        <v>1014</v>
      </c>
      <c r="Q281">
        <v>1</v>
      </c>
      <c r="X281">
        <v>0.02</v>
      </c>
      <c r="Y281">
        <v>0</v>
      </c>
      <c r="Z281">
        <v>89.99</v>
      </c>
      <c r="AA281">
        <v>10.06</v>
      </c>
      <c r="AB281">
        <v>0</v>
      </c>
      <c r="AC281">
        <v>0</v>
      </c>
      <c r="AD281">
        <v>1</v>
      </c>
      <c r="AE281">
        <v>0</v>
      </c>
      <c r="AF281" t="s">
        <v>38</v>
      </c>
      <c r="AG281">
        <v>2.5000000000000001E-2</v>
      </c>
      <c r="AH281">
        <v>2</v>
      </c>
      <c r="AI281">
        <v>16697748</v>
      </c>
      <c r="AJ281">
        <v>275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ROW(Source!A158)</f>
        <v>158</v>
      </c>
      <c r="B282">
        <v>16697757</v>
      </c>
      <c r="C282">
        <v>16697745</v>
      </c>
      <c r="D282">
        <v>15247974</v>
      </c>
      <c r="E282">
        <v>1</v>
      </c>
      <c r="F282">
        <v>1</v>
      </c>
      <c r="G282">
        <v>1</v>
      </c>
      <c r="H282">
        <v>2</v>
      </c>
      <c r="I282" t="s">
        <v>1022</v>
      </c>
      <c r="J282" t="s">
        <v>1023</v>
      </c>
      <c r="K282" t="s">
        <v>1024</v>
      </c>
      <c r="L282">
        <v>1368</v>
      </c>
      <c r="N282">
        <v>1011</v>
      </c>
      <c r="O282" t="s">
        <v>1014</v>
      </c>
      <c r="P282" t="s">
        <v>1014</v>
      </c>
      <c r="Q282">
        <v>1</v>
      </c>
      <c r="X282">
        <v>0.3</v>
      </c>
      <c r="Y282">
        <v>0</v>
      </c>
      <c r="Z282">
        <v>31.26</v>
      </c>
      <c r="AA282">
        <v>13.5</v>
      </c>
      <c r="AB282">
        <v>0</v>
      </c>
      <c r="AC282">
        <v>0</v>
      </c>
      <c r="AD282">
        <v>1</v>
      </c>
      <c r="AE282">
        <v>0</v>
      </c>
      <c r="AF282" t="s">
        <v>38</v>
      </c>
      <c r="AG282">
        <v>0.375</v>
      </c>
      <c r="AH282">
        <v>2</v>
      </c>
      <c r="AI282">
        <v>16697749</v>
      </c>
      <c r="AJ282">
        <v>276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ROW(Source!A158)</f>
        <v>158</v>
      </c>
      <c r="B283">
        <v>16697758</v>
      </c>
      <c r="C283">
        <v>16697745</v>
      </c>
      <c r="D283">
        <v>15248143</v>
      </c>
      <c r="E283">
        <v>1</v>
      </c>
      <c r="F283">
        <v>1</v>
      </c>
      <c r="G283">
        <v>1</v>
      </c>
      <c r="H283">
        <v>2</v>
      </c>
      <c r="I283" t="s">
        <v>1134</v>
      </c>
      <c r="J283" t="s">
        <v>1135</v>
      </c>
      <c r="K283" t="s">
        <v>1136</v>
      </c>
      <c r="L283">
        <v>1368</v>
      </c>
      <c r="N283">
        <v>1011</v>
      </c>
      <c r="O283" t="s">
        <v>1014</v>
      </c>
      <c r="P283" t="s">
        <v>1014</v>
      </c>
      <c r="Q283">
        <v>1</v>
      </c>
      <c r="X283">
        <v>1.02</v>
      </c>
      <c r="Y283">
        <v>0</v>
      </c>
      <c r="Z283">
        <v>12.39</v>
      </c>
      <c r="AA283">
        <v>10.06</v>
      </c>
      <c r="AB283">
        <v>0</v>
      </c>
      <c r="AC283">
        <v>0</v>
      </c>
      <c r="AD283">
        <v>1</v>
      </c>
      <c r="AE283">
        <v>0</v>
      </c>
      <c r="AF283" t="s">
        <v>38</v>
      </c>
      <c r="AG283">
        <v>1.2749999999999999</v>
      </c>
      <c r="AH283">
        <v>2</v>
      </c>
      <c r="AI283">
        <v>16697750</v>
      </c>
      <c r="AJ283">
        <v>277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ROW(Source!A158)</f>
        <v>158</v>
      </c>
      <c r="B284">
        <v>16697759</v>
      </c>
      <c r="C284">
        <v>16697745</v>
      </c>
      <c r="D284">
        <v>15167286</v>
      </c>
      <c r="E284">
        <v>1</v>
      </c>
      <c r="F284">
        <v>1</v>
      </c>
      <c r="G284">
        <v>1</v>
      </c>
      <c r="H284">
        <v>3</v>
      </c>
      <c r="I284" t="s">
        <v>1116</v>
      </c>
      <c r="J284" t="s">
        <v>1117</v>
      </c>
      <c r="K284" t="s">
        <v>1118</v>
      </c>
      <c r="L284">
        <v>1339</v>
      </c>
      <c r="N284">
        <v>1007</v>
      </c>
      <c r="O284" t="s">
        <v>249</v>
      </c>
      <c r="P284" t="s">
        <v>249</v>
      </c>
      <c r="Q284">
        <v>1</v>
      </c>
      <c r="X284">
        <v>0.74</v>
      </c>
      <c r="Y284">
        <v>2.44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0.74</v>
      </c>
      <c r="AH284">
        <v>2</v>
      </c>
      <c r="AI284">
        <v>16697751</v>
      </c>
      <c r="AJ284">
        <v>278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ROW(Source!A158)</f>
        <v>158</v>
      </c>
      <c r="B285">
        <v>16697760</v>
      </c>
      <c r="C285">
        <v>16697745</v>
      </c>
      <c r="D285">
        <v>15162949</v>
      </c>
      <c r="E285">
        <v>17</v>
      </c>
      <c r="F285">
        <v>1</v>
      </c>
      <c r="G285">
        <v>1</v>
      </c>
      <c r="H285">
        <v>3</v>
      </c>
      <c r="I285" t="s">
        <v>1360</v>
      </c>
      <c r="J285" t="s">
        <v>6</v>
      </c>
      <c r="K285" t="s">
        <v>1361</v>
      </c>
      <c r="L285">
        <v>1348</v>
      </c>
      <c r="N285">
        <v>1009</v>
      </c>
      <c r="O285" t="s">
        <v>26</v>
      </c>
      <c r="P285" t="s">
        <v>26</v>
      </c>
      <c r="Q285">
        <v>1000</v>
      </c>
      <c r="X285">
        <v>1.23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6</v>
      </c>
      <c r="AG285">
        <v>1.23</v>
      </c>
      <c r="AH285">
        <v>3</v>
      </c>
      <c r="AI285">
        <v>-1</v>
      </c>
      <c r="AJ285" t="s">
        <v>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ROW(Source!A158)</f>
        <v>158</v>
      </c>
      <c r="B286">
        <v>16697761</v>
      </c>
      <c r="C286">
        <v>16697745</v>
      </c>
      <c r="D286">
        <v>15162572</v>
      </c>
      <c r="E286">
        <v>17</v>
      </c>
      <c r="F286">
        <v>1</v>
      </c>
      <c r="G286">
        <v>1</v>
      </c>
      <c r="H286">
        <v>3</v>
      </c>
      <c r="I286" t="s">
        <v>1362</v>
      </c>
      <c r="J286" t="s">
        <v>6</v>
      </c>
      <c r="K286" t="s">
        <v>1363</v>
      </c>
      <c r="L286">
        <v>1348</v>
      </c>
      <c r="N286">
        <v>1009</v>
      </c>
      <c r="O286" t="s">
        <v>26</v>
      </c>
      <c r="P286" t="s">
        <v>26</v>
      </c>
      <c r="Q286">
        <v>1000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1</v>
      </c>
      <c r="AD286">
        <v>0</v>
      </c>
      <c r="AE286">
        <v>0</v>
      </c>
      <c r="AF286" t="s">
        <v>6</v>
      </c>
      <c r="AG286">
        <v>0</v>
      </c>
      <c r="AH286">
        <v>3</v>
      </c>
      <c r="AI286">
        <v>-1</v>
      </c>
      <c r="AJ286" t="s">
        <v>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ROW(Source!A159)</f>
        <v>159</v>
      </c>
      <c r="B287">
        <v>16697754</v>
      </c>
      <c r="C287">
        <v>16697745</v>
      </c>
      <c r="D287">
        <v>15430767</v>
      </c>
      <c r="E287">
        <v>1</v>
      </c>
      <c r="F287">
        <v>1</v>
      </c>
      <c r="G287">
        <v>1</v>
      </c>
      <c r="H287">
        <v>1</v>
      </c>
      <c r="I287" t="s">
        <v>1008</v>
      </c>
      <c r="J287" t="s">
        <v>6</v>
      </c>
      <c r="K287" t="s">
        <v>1009</v>
      </c>
      <c r="L287">
        <v>1191</v>
      </c>
      <c r="N287">
        <v>1013</v>
      </c>
      <c r="O287" t="s">
        <v>1010</v>
      </c>
      <c r="P287" t="s">
        <v>1010</v>
      </c>
      <c r="Q287">
        <v>1</v>
      </c>
      <c r="X287">
        <v>83.67</v>
      </c>
      <c r="Y287">
        <v>0</v>
      </c>
      <c r="Z287">
        <v>0</v>
      </c>
      <c r="AA287">
        <v>0</v>
      </c>
      <c r="AB287">
        <v>8.5299999999999994</v>
      </c>
      <c r="AC287">
        <v>0</v>
      </c>
      <c r="AD287">
        <v>1</v>
      </c>
      <c r="AE287">
        <v>1</v>
      </c>
      <c r="AF287" t="s">
        <v>39</v>
      </c>
      <c r="AG287">
        <v>96.220500000000001</v>
      </c>
      <c r="AH287">
        <v>2</v>
      </c>
      <c r="AI287">
        <v>16697746</v>
      </c>
      <c r="AJ287">
        <v>281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ROW(Source!A159)</f>
        <v>159</v>
      </c>
      <c r="B288">
        <v>16697755</v>
      </c>
      <c r="C288">
        <v>16697745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1020</v>
      </c>
      <c r="J288" t="s">
        <v>6</v>
      </c>
      <c r="K288" t="s">
        <v>1021</v>
      </c>
      <c r="L288">
        <v>1191</v>
      </c>
      <c r="N288">
        <v>1013</v>
      </c>
      <c r="O288" t="s">
        <v>1010</v>
      </c>
      <c r="P288" t="s">
        <v>1010</v>
      </c>
      <c r="Q288">
        <v>1</v>
      </c>
      <c r="X288">
        <v>1.34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38</v>
      </c>
      <c r="AG288">
        <v>1.675</v>
      </c>
      <c r="AH288">
        <v>2</v>
      </c>
      <c r="AI288">
        <v>16697747</v>
      </c>
      <c r="AJ288">
        <v>282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ROW(Source!A159)</f>
        <v>159</v>
      </c>
      <c r="B289">
        <v>16697756</v>
      </c>
      <c r="C289">
        <v>16697745</v>
      </c>
      <c r="D289">
        <v>15247905</v>
      </c>
      <c r="E289">
        <v>1</v>
      </c>
      <c r="F289">
        <v>1</v>
      </c>
      <c r="G289">
        <v>1</v>
      </c>
      <c r="H289">
        <v>2</v>
      </c>
      <c r="I289" t="s">
        <v>1131</v>
      </c>
      <c r="J289" t="s">
        <v>1132</v>
      </c>
      <c r="K289" t="s">
        <v>1133</v>
      </c>
      <c r="L289">
        <v>1368</v>
      </c>
      <c r="N289">
        <v>1011</v>
      </c>
      <c r="O289" t="s">
        <v>1014</v>
      </c>
      <c r="P289" t="s">
        <v>1014</v>
      </c>
      <c r="Q289">
        <v>1</v>
      </c>
      <c r="X289">
        <v>0.02</v>
      </c>
      <c r="Y289">
        <v>0</v>
      </c>
      <c r="Z289">
        <v>89.99</v>
      </c>
      <c r="AA289">
        <v>10.06</v>
      </c>
      <c r="AB289">
        <v>0</v>
      </c>
      <c r="AC289">
        <v>0</v>
      </c>
      <c r="AD289">
        <v>1</v>
      </c>
      <c r="AE289">
        <v>0</v>
      </c>
      <c r="AF289" t="s">
        <v>38</v>
      </c>
      <c r="AG289">
        <v>2.5000000000000001E-2</v>
      </c>
      <c r="AH289">
        <v>2</v>
      </c>
      <c r="AI289">
        <v>16697748</v>
      </c>
      <c r="AJ289">
        <v>283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ROW(Source!A159)</f>
        <v>159</v>
      </c>
      <c r="B290">
        <v>16697757</v>
      </c>
      <c r="C290">
        <v>16697745</v>
      </c>
      <c r="D290">
        <v>15247974</v>
      </c>
      <c r="E290">
        <v>1</v>
      </c>
      <c r="F290">
        <v>1</v>
      </c>
      <c r="G290">
        <v>1</v>
      </c>
      <c r="H290">
        <v>2</v>
      </c>
      <c r="I290" t="s">
        <v>1022</v>
      </c>
      <c r="J290" t="s">
        <v>1023</v>
      </c>
      <c r="K290" t="s">
        <v>1024</v>
      </c>
      <c r="L290">
        <v>1368</v>
      </c>
      <c r="N290">
        <v>1011</v>
      </c>
      <c r="O290" t="s">
        <v>1014</v>
      </c>
      <c r="P290" t="s">
        <v>1014</v>
      </c>
      <c r="Q290">
        <v>1</v>
      </c>
      <c r="X290">
        <v>0.3</v>
      </c>
      <c r="Y290">
        <v>0</v>
      </c>
      <c r="Z290">
        <v>31.26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38</v>
      </c>
      <c r="AG290">
        <v>0.375</v>
      </c>
      <c r="AH290">
        <v>2</v>
      </c>
      <c r="AI290">
        <v>16697749</v>
      </c>
      <c r="AJ290">
        <v>284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ROW(Source!A159)</f>
        <v>159</v>
      </c>
      <c r="B291">
        <v>16697758</v>
      </c>
      <c r="C291">
        <v>16697745</v>
      </c>
      <c r="D291">
        <v>15248143</v>
      </c>
      <c r="E291">
        <v>1</v>
      </c>
      <c r="F291">
        <v>1</v>
      </c>
      <c r="G291">
        <v>1</v>
      </c>
      <c r="H291">
        <v>2</v>
      </c>
      <c r="I291" t="s">
        <v>1134</v>
      </c>
      <c r="J291" t="s">
        <v>1135</v>
      </c>
      <c r="K291" t="s">
        <v>1136</v>
      </c>
      <c r="L291">
        <v>1368</v>
      </c>
      <c r="N291">
        <v>1011</v>
      </c>
      <c r="O291" t="s">
        <v>1014</v>
      </c>
      <c r="P291" t="s">
        <v>1014</v>
      </c>
      <c r="Q291">
        <v>1</v>
      </c>
      <c r="X291">
        <v>1.02</v>
      </c>
      <c r="Y291">
        <v>0</v>
      </c>
      <c r="Z291">
        <v>12.39</v>
      </c>
      <c r="AA291">
        <v>10.06</v>
      </c>
      <c r="AB291">
        <v>0</v>
      </c>
      <c r="AC291">
        <v>0</v>
      </c>
      <c r="AD291">
        <v>1</v>
      </c>
      <c r="AE291">
        <v>0</v>
      </c>
      <c r="AF291" t="s">
        <v>38</v>
      </c>
      <c r="AG291">
        <v>1.2749999999999999</v>
      </c>
      <c r="AH291">
        <v>2</v>
      </c>
      <c r="AI291">
        <v>16697750</v>
      </c>
      <c r="AJ291">
        <v>285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ROW(Source!A159)</f>
        <v>159</v>
      </c>
      <c r="B292">
        <v>16697759</v>
      </c>
      <c r="C292">
        <v>16697745</v>
      </c>
      <c r="D292">
        <v>15167286</v>
      </c>
      <c r="E292">
        <v>1</v>
      </c>
      <c r="F292">
        <v>1</v>
      </c>
      <c r="G292">
        <v>1</v>
      </c>
      <c r="H292">
        <v>3</v>
      </c>
      <c r="I292" t="s">
        <v>1116</v>
      </c>
      <c r="J292" t="s">
        <v>1117</v>
      </c>
      <c r="K292" t="s">
        <v>1118</v>
      </c>
      <c r="L292">
        <v>1339</v>
      </c>
      <c r="N292">
        <v>1007</v>
      </c>
      <c r="O292" t="s">
        <v>249</v>
      </c>
      <c r="P292" t="s">
        <v>249</v>
      </c>
      <c r="Q292">
        <v>1</v>
      </c>
      <c r="X292">
        <v>0.74</v>
      </c>
      <c r="Y292">
        <v>2.44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0.74</v>
      </c>
      <c r="AH292">
        <v>2</v>
      </c>
      <c r="AI292">
        <v>16697751</v>
      </c>
      <c r="AJ292">
        <v>286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ROW(Source!A159)</f>
        <v>159</v>
      </c>
      <c r="B293">
        <v>16697760</v>
      </c>
      <c r="C293">
        <v>16697745</v>
      </c>
      <c r="D293">
        <v>15162949</v>
      </c>
      <c r="E293">
        <v>17</v>
      </c>
      <c r="F293">
        <v>1</v>
      </c>
      <c r="G293">
        <v>1</v>
      </c>
      <c r="H293">
        <v>3</v>
      </c>
      <c r="I293" t="s">
        <v>1360</v>
      </c>
      <c r="J293" t="s">
        <v>6</v>
      </c>
      <c r="K293" t="s">
        <v>1361</v>
      </c>
      <c r="L293">
        <v>1348</v>
      </c>
      <c r="N293">
        <v>1009</v>
      </c>
      <c r="O293" t="s">
        <v>26</v>
      </c>
      <c r="P293" t="s">
        <v>26</v>
      </c>
      <c r="Q293">
        <v>1000</v>
      </c>
      <c r="X293">
        <v>1.23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1.23</v>
      </c>
      <c r="AH293">
        <v>3</v>
      </c>
      <c r="AI293">
        <v>-1</v>
      </c>
      <c r="AJ293" t="s">
        <v>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ROW(Source!A159)</f>
        <v>159</v>
      </c>
      <c r="B294">
        <v>16697761</v>
      </c>
      <c r="C294">
        <v>16697745</v>
      </c>
      <c r="D294">
        <v>15162572</v>
      </c>
      <c r="E294">
        <v>17</v>
      </c>
      <c r="F294">
        <v>1</v>
      </c>
      <c r="G294">
        <v>1</v>
      </c>
      <c r="H294">
        <v>3</v>
      </c>
      <c r="I294" t="s">
        <v>1362</v>
      </c>
      <c r="J294" t="s">
        <v>6</v>
      </c>
      <c r="K294" t="s">
        <v>1363</v>
      </c>
      <c r="L294">
        <v>1348</v>
      </c>
      <c r="N294">
        <v>1009</v>
      </c>
      <c r="O294" t="s">
        <v>26</v>
      </c>
      <c r="P294" t="s">
        <v>26</v>
      </c>
      <c r="Q294">
        <v>1000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1</v>
      </c>
      <c r="AD294">
        <v>0</v>
      </c>
      <c r="AE294">
        <v>0</v>
      </c>
      <c r="AF294" t="s">
        <v>6</v>
      </c>
      <c r="AG294">
        <v>0</v>
      </c>
      <c r="AH294">
        <v>3</v>
      </c>
      <c r="AI294">
        <v>-1</v>
      </c>
      <c r="AJ294" t="s">
        <v>6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ROW(Source!A164)</f>
        <v>164</v>
      </c>
      <c r="B295">
        <v>16697772</v>
      </c>
      <c r="C295">
        <v>16697764</v>
      </c>
      <c r="D295">
        <v>15430767</v>
      </c>
      <c r="E295">
        <v>1</v>
      </c>
      <c r="F295">
        <v>1</v>
      </c>
      <c r="G295">
        <v>1</v>
      </c>
      <c r="H295">
        <v>1</v>
      </c>
      <c r="I295" t="s">
        <v>1008</v>
      </c>
      <c r="J295" t="s">
        <v>6</v>
      </c>
      <c r="K295" t="s">
        <v>1009</v>
      </c>
      <c r="L295">
        <v>1191</v>
      </c>
      <c r="N295">
        <v>1013</v>
      </c>
      <c r="O295" t="s">
        <v>1010</v>
      </c>
      <c r="P295" t="s">
        <v>1010</v>
      </c>
      <c r="Q295">
        <v>1</v>
      </c>
      <c r="X295">
        <v>8.2200000000000006</v>
      </c>
      <c r="Y295">
        <v>0</v>
      </c>
      <c r="Z295">
        <v>0</v>
      </c>
      <c r="AA295">
        <v>0</v>
      </c>
      <c r="AB295">
        <v>8.5299999999999994</v>
      </c>
      <c r="AC295">
        <v>0</v>
      </c>
      <c r="AD295">
        <v>1</v>
      </c>
      <c r="AE295">
        <v>1</v>
      </c>
      <c r="AF295" t="s">
        <v>291</v>
      </c>
      <c r="AG295">
        <v>94.53</v>
      </c>
      <c r="AH295">
        <v>2</v>
      </c>
      <c r="AI295">
        <v>16697765</v>
      </c>
      <c r="AJ295">
        <v>289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ROW(Source!A164)</f>
        <v>164</v>
      </c>
      <c r="B296">
        <v>16697773</v>
      </c>
      <c r="C296">
        <v>16697764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1020</v>
      </c>
      <c r="J296" t="s">
        <v>6</v>
      </c>
      <c r="K296" t="s">
        <v>1021</v>
      </c>
      <c r="L296">
        <v>1191</v>
      </c>
      <c r="N296">
        <v>1013</v>
      </c>
      <c r="O296" t="s">
        <v>1010</v>
      </c>
      <c r="P296" t="s">
        <v>1010</v>
      </c>
      <c r="Q296">
        <v>1</v>
      </c>
      <c r="X296">
        <v>0.13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290</v>
      </c>
      <c r="AG296">
        <v>1.625</v>
      </c>
      <c r="AH296">
        <v>2</v>
      </c>
      <c r="AI296">
        <v>16697766</v>
      </c>
      <c r="AJ296">
        <v>290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ROW(Source!A164)</f>
        <v>164</v>
      </c>
      <c r="B297">
        <v>16697774</v>
      </c>
      <c r="C297">
        <v>16697764</v>
      </c>
      <c r="D297">
        <v>15247905</v>
      </c>
      <c r="E297">
        <v>1</v>
      </c>
      <c r="F297">
        <v>1</v>
      </c>
      <c r="G297">
        <v>1</v>
      </c>
      <c r="H297">
        <v>2</v>
      </c>
      <c r="I297" t="s">
        <v>1131</v>
      </c>
      <c r="J297" t="s">
        <v>1132</v>
      </c>
      <c r="K297" t="s">
        <v>1133</v>
      </c>
      <c r="L297">
        <v>1368</v>
      </c>
      <c r="N297">
        <v>1011</v>
      </c>
      <c r="O297" t="s">
        <v>1014</v>
      </c>
      <c r="P297" t="s">
        <v>1014</v>
      </c>
      <c r="Q297">
        <v>1</v>
      </c>
      <c r="X297">
        <v>2E-3</v>
      </c>
      <c r="Y297">
        <v>0</v>
      </c>
      <c r="Z297">
        <v>89.99</v>
      </c>
      <c r="AA297">
        <v>10.06</v>
      </c>
      <c r="AB297">
        <v>0</v>
      </c>
      <c r="AC297">
        <v>0</v>
      </c>
      <c r="AD297">
        <v>1</v>
      </c>
      <c r="AE297">
        <v>0</v>
      </c>
      <c r="AF297" t="s">
        <v>290</v>
      </c>
      <c r="AG297">
        <v>2.5000000000000001E-2</v>
      </c>
      <c r="AH297">
        <v>2</v>
      </c>
      <c r="AI297">
        <v>16697767</v>
      </c>
      <c r="AJ297">
        <v>291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ROW(Source!A164)</f>
        <v>164</v>
      </c>
      <c r="B298">
        <v>16697775</v>
      </c>
      <c r="C298">
        <v>16697764</v>
      </c>
      <c r="D298">
        <v>15247974</v>
      </c>
      <c r="E298">
        <v>1</v>
      </c>
      <c r="F298">
        <v>1</v>
      </c>
      <c r="G298">
        <v>1</v>
      </c>
      <c r="H298">
        <v>2</v>
      </c>
      <c r="I298" t="s">
        <v>1022</v>
      </c>
      <c r="J298" t="s">
        <v>1023</v>
      </c>
      <c r="K298" t="s">
        <v>1024</v>
      </c>
      <c r="L298">
        <v>1368</v>
      </c>
      <c r="N298">
        <v>1011</v>
      </c>
      <c r="O298" t="s">
        <v>1014</v>
      </c>
      <c r="P298" t="s">
        <v>1014</v>
      </c>
      <c r="Q298">
        <v>1</v>
      </c>
      <c r="X298">
        <v>0.03</v>
      </c>
      <c r="Y298">
        <v>0</v>
      </c>
      <c r="Z298">
        <v>31.26</v>
      </c>
      <c r="AA298">
        <v>13.5</v>
      </c>
      <c r="AB298">
        <v>0</v>
      </c>
      <c r="AC298">
        <v>0</v>
      </c>
      <c r="AD298">
        <v>1</v>
      </c>
      <c r="AE298">
        <v>0</v>
      </c>
      <c r="AF298" t="s">
        <v>290</v>
      </c>
      <c r="AG298">
        <v>0.375</v>
      </c>
      <c r="AH298">
        <v>2</v>
      </c>
      <c r="AI298">
        <v>16697768</v>
      </c>
      <c r="AJ298">
        <v>292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ROW(Source!A164)</f>
        <v>164</v>
      </c>
      <c r="B299">
        <v>16697776</v>
      </c>
      <c r="C299">
        <v>16697764</v>
      </c>
      <c r="D299">
        <v>15248143</v>
      </c>
      <c r="E299">
        <v>1</v>
      </c>
      <c r="F299">
        <v>1</v>
      </c>
      <c r="G299">
        <v>1</v>
      </c>
      <c r="H299">
        <v>2</v>
      </c>
      <c r="I299" t="s">
        <v>1134</v>
      </c>
      <c r="J299" t="s">
        <v>1135</v>
      </c>
      <c r="K299" t="s">
        <v>1136</v>
      </c>
      <c r="L299">
        <v>1368</v>
      </c>
      <c r="N299">
        <v>1011</v>
      </c>
      <c r="O299" t="s">
        <v>1014</v>
      </c>
      <c r="P299" t="s">
        <v>1014</v>
      </c>
      <c r="Q299">
        <v>1</v>
      </c>
      <c r="X299">
        <v>0.1</v>
      </c>
      <c r="Y299">
        <v>0</v>
      </c>
      <c r="Z299">
        <v>12.39</v>
      </c>
      <c r="AA299">
        <v>10.06</v>
      </c>
      <c r="AB299">
        <v>0</v>
      </c>
      <c r="AC299">
        <v>0</v>
      </c>
      <c r="AD299">
        <v>1</v>
      </c>
      <c r="AE299">
        <v>0</v>
      </c>
      <c r="AF299" t="s">
        <v>290</v>
      </c>
      <c r="AG299">
        <v>1.25</v>
      </c>
      <c r="AH299">
        <v>2</v>
      </c>
      <c r="AI299">
        <v>16697769</v>
      </c>
      <c r="AJ299">
        <v>293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ROW(Source!A164)</f>
        <v>164</v>
      </c>
      <c r="B300">
        <v>16697777</v>
      </c>
      <c r="C300">
        <v>16697764</v>
      </c>
      <c r="D300">
        <v>15167286</v>
      </c>
      <c r="E300">
        <v>1</v>
      </c>
      <c r="F300">
        <v>1</v>
      </c>
      <c r="G300">
        <v>1</v>
      </c>
      <c r="H300">
        <v>3</v>
      </c>
      <c r="I300" t="s">
        <v>1116</v>
      </c>
      <c r="J300" t="s">
        <v>1117</v>
      </c>
      <c r="K300" t="s">
        <v>1118</v>
      </c>
      <c r="L300">
        <v>1339</v>
      </c>
      <c r="N300">
        <v>1007</v>
      </c>
      <c r="O300" t="s">
        <v>249</v>
      </c>
      <c r="P300" t="s">
        <v>249</v>
      </c>
      <c r="Q300">
        <v>1</v>
      </c>
      <c r="X300">
        <v>7.3999999999999996E-2</v>
      </c>
      <c r="Y300">
        <v>2.44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303</v>
      </c>
      <c r="AG300">
        <v>0.74</v>
      </c>
      <c r="AH300">
        <v>2</v>
      </c>
      <c r="AI300">
        <v>16697770</v>
      </c>
      <c r="AJ300">
        <v>294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ROW(Source!A164)</f>
        <v>164</v>
      </c>
      <c r="B301">
        <v>16697778</v>
      </c>
      <c r="C301">
        <v>16697764</v>
      </c>
      <c r="D301">
        <v>15162949</v>
      </c>
      <c r="E301">
        <v>17</v>
      </c>
      <c r="F301">
        <v>1</v>
      </c>
      <c r="G301">
        <v>1</v>
      </c>
      <c r="H301">
        <v>3</v>
      </c>
      <c r="I301" t="s">
        <v>1360</v>
      </c>
      <c r="J301" t="s">
        <v>6</v>
      </c>
      <c r="K301" t="s">
        <v>1361</v>
      </c>
      <c r="L301">
        <v>1348</v>
      </c>
      <c r="N301">
        <v>1009</v>
      </c>
      <c r="O301" t="s">
        <v>26</v>
      </c>
      <c r="P301" t="s">
        <v>26</v>
      </c>
      <c r="Q301">
        <v>1000</v>
      </c>
      <c r="X301">
        <v>0.123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303</v>
      </c>
      <c r="AG301">
        <v>1.23</v>
      </c>
      <c r="AH301">
        <v>3</v>
      </c>
      <c r="AI301">
        <v>-1</v>
      </c>
      <c r="AJ301" t="s">
        <v>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ROW(Source!A165)</f>
        <v>165</v>
      </c>
      <c r="B302">
        <v>16697772</v>
      </c>
      <c r="C302">
        <v>16697764</v>
      </c>
      <c r="D302">
        <v>15430767</v>
      </c>
      <c r="E302">
        <v>1</v>
      </c>
      <c r="F302">
        <v>1</v>
      </c>
      <c r="G302">
        <v>1</v>
      </c>
      <c r="H302">
        <v>1</v>
      </c>
      <c r="I302" t="s">
        <v>1008</v>
      </c>
      <c r="J302" t="s">
        <v>6</v>
      </c>
      <c r="K302" t="s">
        <v>1009</v>
      </c>
      <c r="L302">
        <v>1191</v>
      </c>
      <c r="N302">
        <v>1013</v>
      </c>
      <c r="O302" t="s">
        <v>1010</v>
      </c>
      <c r="P302" t="s">
        <v>1010</v>
      </c>
      <c r="Q302">
        <v>1</v>
      </c>
      <c r="X302">
        <v>8.2200000000000006</v>
      </c>
      <c r="Y302">
        <v>0</v>
      </c>
      <c r="Z302">
        <v>0</v>
      </c>
      <c r="AA302">
        <v>0</v>
      </c>
      <c r="AB302">
        <v>8.5299999999999994</v>
      </c>
      <c r="AC302">
        <v>0</v>
      </c>
      <c r="AD302">
        <v>1</v>
      </c>
      <c r="AE302">
        <v>1</v>
      </c>
      <c r="AF302" t="s">
        <v>291</v>
      </c>
      <c r="AG302">
        <v>94.53</v>
      </c>
      <c r="AH302">
        <v>2</v>
      </c>
      <c r="AI302">
        <v>16697765</v>
      </c>
      <c r="AJ302">
        <v>296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ROW(Source!A165)</f>
        <v>165</v>
      </c>
      <c r="B303">
        <v>16697773</v>
      </c>
      <c r="C303">
        <v>16697764</v>
      </c>
      <c r="D303">
        <v>15430395</v>
      </c>
      <c r="E303">
        <v>1</v>
      </c>
      <c r="F303">
        <v>1</v>
      </c>
      <c r="G303">
        <v>1</v>
      </c>
      <c r="H303">
        <v>1</v>
      </c>
      <c r="I303" t="s">
        <v>1020</v>
      </c>
      <c r="J303" t="s">
        <v>6</v>
      </c>
      <c r="K303" t="s">
        <v>1021</v>
      </c>
      <c r="L303">
        <v>1191</v>
      </c>
      <c r="N303">
        <v>1013</v>
      </c>
      <c r="O303" t="s">
        <v>1010</v>
      </c>
      <c r="P303" t="s">
        <v>1010</v>
      </c>
      <c r="Q303">
        <v>1</v>
      </c>
      <c r="X303">
        <v>0.13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2</v>
      </c>
      <c r="AF303" t="s">
        <v>290</v>
      </c>
      <c r="AG303">
        <v>1.625</v>
      </c>
      <c r="AH303">
        <v>2</v>
      </c>
      <c r="AI303">
        <v>16697766</v>
      </c>
      <c r="AJ303">
        <v>297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ROW(Source!A165)</f>
        <v>165</v>
      </c>
      <c r="B304">
        <v>16697774</v>
      </c>
      <c r="C304">
        <v>16697764</v>
      </c>
      <c r="D304">
        <v>15247905</v>
      </c>
      <c r="E304">
        <v>1</v>
      </c>
      <c r="F304">
        <v>1</v>
      </c>
      <c r="G304">
        <v>1</v>
      </c>
      <c r="H304">
        <v>2</v>
      </c>
      <c r="I304" t="s">
        <v>1131</v>
      </c>
      <c r="J304" t="s">
        <v>1132</v>
      </c>
      <c r="K304" t="s">
        <v>1133</v>
      </c>
      <c r="L304">
        <v>1368</v>
      </c>
      <c r="N304">
        <v>1011</v>
      </c>
      <c r="O304" t="s">
        <v>1014</v>
      </c>
      <c r="P304" t="s">
        <v>1014</v>
      </c>
      <c r="Q304">
        <v>1</v>
      </c>
      <c r="X304">
        <v>2E-3</v>
      </c>
      <c r="Y304">
        <v>0</v>
      </c>
      <c r="Z304">
        <v>89.99</v>
      </c>
      <c r="AA304">
        <v>10.06</v>
      </c>
      <c r="AB304">
        <v>0</v>
      </c>
      <c r="AC304">
        <v>0</v>
      </c>
      <c r="AD304">
        <v>1</v>
      </c>
      <c r="AE304">
        <v>0</v>
      </c>
      <c r="AF304" t="s">
        <v>290</v>
      </c>
      <c r="AG304">
        <v>2.5000000000000001E-2</v>
      </c>
      <c r="AH304">
        <v>2</v>
      </c>
      <c r="AI304">
        <v>16697767</v>
      </c>
      <c r="AJ304">
        <v>298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ROW(Source!A165)</f>
        <v>165</v>
      </c>
      <c r="B305">
        <v>16697775</v>
      </c>
      <c r="C305">
        <v>16697764</v>
      </c>
      <c r="D305">
        <v>15247974</v>
      </c>
      <c r="E305">
        <v>1</v>
      </c>
      <c r="F305">
        <v>1</v>
      </c>
      <c r="G305">
        <v>1</v>
      </c>
      <c r="H305">
        <v>2</v>
      </c>
      <c r="I305" t="s">
        <v>1022</v>
      </c>
      <c r="J305" t="s">
        <v>1023</v>
      </c>
      <c r="K305" t="s">
        <v>1024</v>
      </c>
      <c r="L305">
        <v>1368</v>
      </c>
      <c r="N305">
        <v>1011</v>
      </c>
      <c r="O305" t="s">
        <v>1014</v>
      </c>
      <c r="P305" t="s">
        <v>1014</v>
      </c>
      <c r="Q305">
        <v>1</v>
      </c>
      <c r="X305">
        <v>0.03</v>
      </c>
      <c r="Y305">
        <v>0</v>
      </c>
      <c r="Z305">
        <v>31.26</v>
      </c>
      <c r="AA305">
        <v>13.5</v>
      </c>
      <c r="AB305">
        <v>0</v>
      </c>
      <c r="AC305">
        <v>0</v>
      </c>
      <c r="AD305">
        <v>1</v>
      </c>
      <c r="AE305">
        <v>0</v>
      </c>
      <c r="AF305" t="s">
        <v>290</v>
      </c>
      <c r="AG305">
        <v>0.375</v>
      </c>
      <c r="AH305">
        <v>2</v>
      </c>
      <c r="AI305">
        <v>16697768</v>
      </c>
      <c r="AJ305">
        <v>299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ROW(Source!A165)</f>
        <v>165</v>
      </c>
      <c r="B306">
        <v>16697776</v>
      </c>
      <c r="C306">
        <v>16697764</v>
      </c>
      <c r="D306">
        <v>15248143</v>
      </c>
      <c r="E306">
        <v>1</v>
      </c>
      <c r="F306">
        <v>1</v>
      </c>
      <c r="G306">
        <v>1</v>
      </c>
      <c r="H306">
        <v>2</v>
      </c>
      <c r="I306" t="s">
        <v>1134</v>
      </c>
      <c r="J306" t="s">
        <v>1135</v>
      </c>
      <c r="K306" t="s">
        <v>1136</v>
      </c>
      <c r="L306">
        <v>1368</v>
      </c>
      <c r="N306">
        <v>1011</v>
      </c>
      <c r="O306" t="s">
        <v>1014</v>
      </c>
      <c r="P306" t="s">
        <v>1014</v>
      </c>
      <c r="Q306">
        <v>1</v>
      </c>
      <c r="X306">
        <v>0.1</v>
      </c>
      <c r="Y306">
        <v>0</v>
      </c>
      <c r="Z306">
        <v>12.39</v>
      </c>
      <c r="AA306">
        <v>10.06</v>
      </c>
      <c r="AB306">
        <v>0</v>
      </c>
      <c r="AC306">
        <v>0</v>
      </c>
      <c r="AD306">
        <v>1</v>
      </c>
      <c r="AE306">
        <v>0</v>
      </c>
      <c r="AF306" t="s">
        <v>290</v>
      </c>
      <c r="AG306">
        <v>1.25</v>
      </c>
      <c r="AH306">
        <v>2</v>
      </c>
      <c r="AI306">
        <v>16697769</v>
      </c>
      <c r="AJ306">
        <v>300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ROW(Source!A165)</f>
        <v>165</v>
      </c>
      <c r="B307">
        <v>16697777</v>
      </c>
      <c r="C307">
        <v>16697764</v>
      </c>
      <c r="D307">
        <v>15167286</v>
      </c>
      <c r="E307">
        <v>1</v>
      </c>
      <c r="F307">
        <v>1</v>
      </c>
      <c r="G307">
        <v>1</v>
      </c>
      <c r="H307">
        <v>3</v>
      </c>
      <c r="I307" t="s">
        <v>1116</v>
      </c>
      <c r="J307" t="s">
        <v>1117</v>
      </c>
      <c r="K307" t="s">
        <v>1118</v>
      </c>
      <c r="L307">
        <v>1339</v>
      </c>
      <c r="N307">
        <v>1007</v>
      </c>
      <c r="O307" t="s">
        <v>249</v>
      </c>
      <c r="P307" t="s">
        <v>249</v>
      </c>
      <c r="Q307">
        <v>1</v>
      </c>
      <c r="X307">
        <v>7.3999999999999996E-2</v>
      </c>
      <c r="Y307">
        <v>2.44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303</v>
      </c>
      <c r="AG307">
        <v>0.74</v>
      </c>
      <c r="AH307">
        <v>2</v>
      </c>
      <c r="AI307">
        <v>16697770</v>
      </c>
      <c r="AJ307">
        <v>301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ROW(Source!A165)</f>
        <v>165</v>
      </c>
      <c r="B308">
        <v>16697778</v>
      </c>
      <c r="C308">
        <v>16697764</v>
      </c>
      <c r="D308">
        <v>15162949</v>
      </c>
      <c r="E308">
        <v>17</v>
      </c>
      <c r="F308">
        <v>1</v>
      </c>
      <c r="G308">
        <v>1</v>
      </c>
      <c r="H308">
        <v>3</v>
      </c>
      <c r="I308" t="s">
        <v>1360</v>
      </c>
      <c r="J308" t="s">
        <v>6</v>
      </c>
      <c r="K308" t="s">
        <v>1361</v>
      </c>
      <c r="L308">
        <v>1348</v>
      </c>
      <c r="N308">
        <v>1009</v>
      </c>
      <c r="O308" t="s">
        <v>26</v>
      </c>
      <c r="P308" t="s">
        <v>26</v>
      </c>
      <c r="Q308">
        <v>1000</v>
      </c>
      <c r="X308">
        <v>0.123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 t="s">
        <v>303</v>
      </c>
      <c r="AG308">
        <v>1.23</v>
      </c>
      <c r="AH308">
        <v>3</v>
      </c>
      <c r="AI308">
        <v>-1</v>
      </c>
      <c r="AJ308" t="s">
        <v>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ROW(Source!A168)</f>
        <v>168</v>
      </c>
      <c r="B309">
        <v>16697794</v>
      </c>
      <c r="C309">
        <v>16697780</v>
      </c>
      <c r="D309">
        <v>15435695</v>
      </c>
      <c r="E309">
        <v>1</v>
      </c>
      <c r="F309">
        <v>1</v>
      </c>
      <c r="G309">
        <v>1</v>
      </c>
      <c r="H309">
        <v>1</v>
      </c>
      <c r="I309" t="s">
        <v>1137</v>
      </c>
      <c r="J309" t="s">
        <v>6</v>
      </c>
      <c r="K309" t="s">
        <v>1138</v>
      </c>
      <c r="L309">
        <v>1191</v>
      </c>
      <c r="N309">
        <v>1013</v>
      </c>
      <c r="O309" t="s">
        <v>1010</v>
      </c>
      <c r="P309" t="s">
        <v>1010</v>
      </c>
      <c r="Q309">
        <v>1</v>
      </c>
      <c r="X309">
        <v>26.97</v>
      </c>
      <c r="Y309">
        <v>0</v>
      </c>
      <c r="Z309">
        <v>0</v>
      </c>
      <c r="AA309">
        <v>0</v>
      </c>
      <c r="AB309">
        <v>10.94</v>
      </c>
      <c r="AC309">
        <v>0</v>
      </c>
      <c r="AD309">
        <v>1</v>
      </c>
      <c r="AE309">
        <v>1</v>
      </c>
      <c r="AF309" t="s">
        <v>39</v>
      </c>
      <c r="AG309">
        <v>31.015499999999996</v>
      </c>
      <c r="AH309">
        <v>2</v>
      </c>
      <c r="AI309">
        <v>16697781</v>
      </c>
      <c r="AJ309">
        <v>303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ROW(Source!A168)</f>
        <v>168</v>
      </c>
      <c r="B310">
        <v>16697795</v>
      </c>
      <c r="C310">
        <v>16697780</v>
      </c>
      <c r="D310">
        <v>15430395</v>
      </c>
      <c r="E310">
        <v>1</v>
      </c>
      <c r="F310">
        <v>1</v>
      </c>
      <c r="G310">
        <v>1</v>
      </c>
      <c r="H310">
        <v>1</v>
      </c>
      <c r="I310" t="s">
        <v>1020</v>
      </c>
      <c r="J310" t="s">
        <v>6</v>
      </c>
      <c r="K310" t="s">
        <v>1021</v>
      </c>
      <c r="L310">
        <v>1191</v>
      </c>
      <c r="N310">
        <v>1013</v>
      </c>
      <c r="O310" t="s">
        <v>1010</v>
      </c>
      <c r="P310" t="s">
        <v>1010</v>
      </c>
      <c r="Q310">
        <v>1</v>
      </c>
      <c r="X310">
        <v>0.43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38</v>
      </c>
      <c r="AG310">
        <v>0.53749999999999998</v>
      </c>
      <c r="AH310">
        <v>2</v>
      </c>
      <c r="AI310">
        <v>16697782</v>
      </c>
      <c r="AJ310">
        <v>304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ROW(Source!A168)</f>
        <v>168</v>
      </c>
      <c r="B311">
        <v>16697796</v>
      </c>
      <c r="C311">
        <v>16697780</v>
      </c>
      <c r="D311">
        <v>15247974</v>
      </c>
      <c r="E311">
        <v>1</v>
      </c>
      <c r="F311">
        <v>1</v>
      </c>
      <c r="G311">
        <v>1</v>
      </c>
      <c r="H311">
        <v>2</v>
      </c>
      <c r="I311" t="s">
        <v>1022</v>
      </c>
      <c r="J311" t="s">
        <v>1023</v>
      </c>
      <c r="K311" t="s">
        <v>1024</v>
      </c>
      <c r="L311">
        <v>1368</v>
      </c>
      <c r="N311">
        <v>1011</v>
      </c>
      <c r="O311" t="s">
        <v>1014</v>
      </c>
      <c r="P311" t="s">
        <v>1014</v>
      </c>
      <c r="Q311">
        <v>1</v>
      </c>
      <c r="X311">
        <v>0.18</v>
      </c>
      <c r="Y311">
        <v>0</v>
      </c>
      <c r="Z311">
        <v>31.26</v>
      </c>
      <c r="AA311">
        <v>13.5</v>
      </c>
      <c r="AB311">
        <v>0</v>
      </c>
      <c r="AC311">
        <v>0</v>
      </c>
      <c r="AD311">
        <v>1</v>
      </c>
      <c r="AE311">
        <v>0</v>
      </c>
      <c r="AF311" t="s">
        <v>38</v>
      </c>
      <c r="AG311">
        <v>0.22499999999999998</v>
      </c>
      <c r="AH311">
        <v>2</v>
      </c>
      <c r="AI311">
        <v>16697783</v>
      </c>
      <c r="AJ311">
        <v>305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ROW(Source!A168)</f>
        <v>168</v>
      </c>
      <c r="B312">
        <v>16697797</v>
      </c>
      <c r="C312">
        <v>16697780</v>
      </c>
      <c r="D312">
        <v>15248306</v>
      </c>
      <c r="E312">
        <v>1</v>
      </c>
      <c r="F312">
        <v>1</v>
      </c>
      <c r="G312">
        <v>1</v>
      </c>
      <c r="H312">
        <v>2</v>
      </c>
      <c r="I312" t="s">
        <v>1139</v>
      </c>
      <c r="J312" t="s">
        <v>1140</v>
      </c>
      <c r="K312" t="s">
        <v>1141</v>
      </c>
      <c r="L312">
        <v>1368</v>
      </c>
      <c r="N312">
        <v>1011</v>
      </c>
      <c r="O312" t="s">
        <v>1014</v>
      </c>
      <c r="P312" t="s">
        <v>1014</v>
      </c>
      <c r="Q312">
        <v>1</v>
      </c>
      <c r="X312">
        <v>4.37</v>
      </c>
      <c r="Y312">
        <v>0</v>
      </c>
      <c r="Z312">
        <v>30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38</v>
      </c>
      <c r="AG312">
        <v>5.4625000000000004</v>
      </c>
      <c r="AH312">
        <v>2</v>
      </c>
      <c r="AI312">
        <v>16697784</v>
      </c>
      <c r="AJ312">
        <v>306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ROW(Source!A168)</f>
        <v>168</v>
      </c>
      <c r="B313">
        <v>16697798</v>
      </c>
      <c r="C313">
        <v>16697780</v>
      </c>
      <c r="D313">
        <v>15249073</v>
      </c>
      <c r="E313">
        <v>1</v>
      </c>
      <c r="F313">
        <v>1</v>
      </c>
      <c r="G313">
        <v>1</v>
      </c>
      <c r="H313">
        <v>2</v>
      </c>
      <c r="I313" t="s">
        <v>1033</v>
      </c>
      <c r="J313" t="s">
        <v>1034</v>
      </c>
      <c r="K313" t="s">
        <v>1035</v>
      </c>
      <c r="L313">
        <v>1368</v>
      </c>
      <c r="N313">
        <v>1011</v>
      </c>
      <c r="O313" t="s">
        <v>1014</v>
      </c>
      <c r="P313" t="s">
        <v>1014</v>
      </c>
      <c r="Q313">
        <v>1</v>
      </c>
      <c r="X313">
        <v>0.25</v>
      </c>
      <c r="Y313">
        <v>0</v>
      </c>
      <c r="Z313">
        <v>65.709999999999994</v>
      </c>
      <c r="AA313">
        <v>11.6</v>
      </c>
      <c r="AB313">
        <v>0</v>
      </c>
      <c r="AC313">
        <v>0</v>
      </c>
      <c r="AD313">
        <v>1</v>
      </c>
      <c r="AE313">
        <v>0</v>
      </c>
      <c r="AF313" t="s">
        <v>38</v>
      </c>
      <c r="AG313">
        <v>0.3125</v>
      </c>
      <c r="AH313">
        <v>2</v>
      </c>
      <c r="AI313">
        <v>16697785</v>
      </c>
      <c r="AJ313">
        <v>307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ROW(Source!A168)</f>
        <v>168</v>
      </c>
      <c r="B314">
        <v>16697799</v>
      </c>
      <c r="C314">
        <v>16697780</v>
      </c>
      <c r="D314">
        <v>15250226</v>
      </c>
      <c r="E314">
        <v>1</v>
      </c>
      <c r="F314">
        <v>1</v>
      </c>
      <c r="G314">
        <v>1</v>
      </c>
      <c r="H314">
        <v>2</v>
      </c>
      <c r="I314" t="s">
        <v>1142</v>
      </c>
      <c r="J314" t="s">
        <v>1143</v>
      </c>
      <c r="K314" t="s">
        <v>1144</v>
      </c>
      <c r="L314">
        <v>1368</v>
      </c>
      <c r="N314">
        <v>1011</v>
      </c>
      <c r="O314" t="s">
        <v>1014</v>
      </c>
      <c r="P314" t="s">
        <v>1014</v>
      </c>
      <c r="Q314">
        <v>1</v>
      </c>
      <c r="X314">
        <v>1.5</v>
      </c>
      <c r="Y314">
        <v>0</v>
      </c>
      <c r="Z314">
        <v>2.7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38</v>
      </c>
      <c r="AG314">
        <v>1.875</v>
      </c>
      <c r="AH314">
        <v>2</v>
      </c>
      <c r="AI314">
        <v>16697786</v>
      </c>
      <c r="AJ314">
        <v>308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ROW(Source!A168)</f>
        <v>168</v>
      </c>
      <c r="B315">
        <v>16697800</v>
      </c>
      <c r="C315">
        <v>16697780</v>
      </c>
      <c r="D315">
        <v>15165310</v>
      </c>
      <c r="E315">
        <v>1</v>
      </c>
      <c r="F315">
        <v>1</v>
      </c>
      <c r="G315">
        <v>1</v>
      </c>
      <c r="H315">
        <v>3</v>
      </c>
      <c r="I315" t="s">
        <v>334</v>
      </c>
      <c r="J315" t="s">
        <v>336</v>
      </c>
      <c r="K315" t="s">
        <v>335</v>
      </c>
      <c r="L315">
        <v>1348</v>
      </c>
      <c r="N315">
        <v>1009</v>
      </c>
      <c r="O315" t="s">
        <v>26</v>
      </c>
      <c r="P315" t="s">
        <v>26</v>
      </c>
      <c r="Q315">
        <v>1000</v>
      </c>
      <c r="X315">
        <v>8.0000000000000002E-3</v>
      </c>
      <c r="Y315">
        <v>1160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8.0000000000000002E-3</v>
      </c>
      <c r="AH315">
        <v>2</v>
      </c>
      <c r="AI315">
        <v>16697787</v>
      </c>
      <c r="AJ315">
        <v>309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ROW(Source!A168)</f>
        <v>168</v>
      </c>
      <c r="B316">
        <v>16697801</v>
      </c>
      <c r="C316">
        <v>16697780</v>
      </c>
      <c r="D316">
        <v>15165346</v>
      </c>
      <c r="E316">
        <v>1</v>
      </c>
      <c r="F316">
        <v>1</v>
      </c>
      <c r="G316">
        <v>1</v>
      </c>
      <c r="H316">
        <v>3</v>
      </c>
      <c r="I316" t="s">
        <v>314</v>
      </c>
      <c r="J316" t="s">
        <v>316</v>
      </c>
      <c r="K316" t="s">
        <v>315</v>
      </c>
      <c r="L316">
        <v>1348</v>
      </c>
      <c r="N316">
        <v>1009</v>
      </c>
      <c r="O316" t="s">
        <v>26</v>
      </c>
      <c r="P316" t="s">
        <v>26</v>
      </c>
      <c r="Q316">
        <v>1000</v>
      </c>
      <c r="X316">
        <v>1.9E-2</v>
      </c>
      <c r="Y316">
        <v>1525.5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6</v>
      </c>
      <c r="AG316">
        <v>1.9E-2</v>
      </c>
      <c r="AH316">
        <v>2</v>
      </c>
      <c r="AI316">
        <v>16697788</v>
      </c>
      <c r="AJ316">
        <v>310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ROW(Source!A168)</f>
        <v>168</v>
      </c>
      <c r="B317">
        <v>16697802</v>
      </c>
      <c r="C317">
        <v>16697780</v>
      </c>
      <c r="D317">
        <v>15165348</v>
      </c>
      <c r="E317">
        <v>1</v>
      </c>
      <c r="F317">
        <v>1</v>
      </c>
      <c r="G317">
        <v>1</v>
      </c>
      <c r="H317">
        <v>3</v>
      </c>
      <c r="I317" t="s">
        <v>318</v>
      </c>
      <c r="J317" t="s">
        <v>320</v>
      </c>
      <c r="K317" t="s">
        <v>319</v>
      </c>
      <c r="L317">
        <v>1348</v>
      </c>
      <c r="N317">
        <v>1009</v>
      </c>
      <c r="O317" t="s">
        <v>26</v>
      </c>
      <c r="P317" t="s">
        <v>26</v>
      </c>
      <c r="Q317">
        <v>1000</v>
      </c>
      <c r="X317">
        <v>0.157</v>
      </c>
      <c r="Y317">
        <v>1383.1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0.157</v>
      </c>
      <c r="AH317">
        <v>2</v>
      </c>
      <c r="AI317">
        <v>16697789</v>
      </c>
      <c r="AJ317">
        <v>311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ROW(Source!A168)</f>
        <v>168</v>
      </c>
      <c r="B318">
        <v>16697803</v>
      </c>
      <c r="C318">
        <v>16697780</v>
      </c>
      <c r="D318">
        <v>15165532</v>
      </c>
      <c r="E318">
        <v>1</v>
      </c>
      <c r="F318">
        <v>1</v>
      </c>
      <c r="G318">
        <v>1</v>
      </c>
      <c r="H318">
        <v>3</v>
      </c>
      <c r="I318" t="s">
        <v>322</v>
      </c>
      <c r="J318" t="s">
        <v>324</v>
      </c>
      <c r="K318" t="s">
        <v>323</v>
      </c>
      <c r="L318">
        <v>1348</v>
      </c>
      <c r="N318">
        <v>1009</v>
      </c>
      <c r="O318" t="s">
        <v>26</v>
      </c>
      <c r="P318" t="s">
        <v>26</v>
      </c>
      <c r="Q318">
        <v>1000</v>
      </c>
      <c r="X318">
        <v>5.7000000000000002E-2</v>
      </c>
      <c r="Y318">
        <v>6143.8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5.7000000000000002E-2</v>
      </c>
      <c r="AH318">
        <v>2</v>
      </c>
      <c r="AI318">
        <v>16697790</v>
      </c>
      <c r="AJ318">
        <v>312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ROW(Source!A168)</f>
        <v>168</v>
      </c>
      <c r="B319">
        <v>16697804</v>
      </c>
      <c r="C319">
        <v>16697780</v>
      </c>
      <c r="D319">
        <v>15167803</v>
      </c>
      <c r="E319">
        <v>1</v>
      </c>
      <c r="F319">
        <v>1</v>
      </c>
      <c r="G319">
        <v>1</v>
      </c>
      <c r="H319">
        <v>3</v>
      </c>
      <c r="I319" t="s">
        <v>326</v>
      </c>
      <c r="J319" t="s">
        <v>328</v>
      </c>
      <c r="K319" t="s">
        <v>327</v>
      </c>
      <c r="L319">
        <v>1348</v>
      </c>
      <c r="N319">
        <v>1009</v>
      </c>
      <c r="O319" t="s">
        <v>26</v>
      </c>
      <c r="P319" t="s">
        <v>26</v>
      </c>
      <c r="Q319">
        <v>1000</v>
      </c>
      <c r="X319">
        <v>0.125</v>
      </c>
      <c r="Y319">
        <v>688.8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0.125</v>
      </c>
      <c r="AH319">
        <v>2</v>
      </c>
      <c r="AI319">
        <v>16697791</v>
      </c>
      <c r="AJ319">
        <v>313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ROW(Source!A168)</f>
        <v>168</v>
      </c>
      <c r="B320">
        <v>16697805</v>
      </c>
      <c r="C320">
        <v>16697780</v>
      </c>
      <c r="D320">
        <v>15171018</v>
      </c>
      <c r="E320">
        <v>1</v>
      </c>
      <c r="F320">
        <v>1</v>
      </c>
      <c r="G320">
        <v>1</v>
      </c>
      <c r="H320">
        <v>3</v>
      </c>
      <c r="I320" t="s">
        <v>1145</v>
      </c>
      <c r="J320" t="s">
        <v>1146</v>
      </c>
      <c r="K320" t="s">
        <v>1147</v>
      </c>
      <c r="L320">
        <v>1346</v>
      </c>
      <c r="N320">
        <v>1009</v>
      </c>
      <c r="O320" t="s">
        <v>279</v>
      </c>
      <c r="P320" t="s">
        <v>279</v>
      </c>
      <c r="Q320">
        <v>1</v>
      </c>
      <c r="X320">
        <v>0.5</v>
      </c>
      <c r="Y320">
        <v>1.82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0.5</v>
      </c>
      <c r="AH320">
        <v>2</v>
      </c>
      <c r="AI320">
        <v>16697792</v>
      </c>
      <c r="AJ320">
        <v>314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ROW(Source!A169)</f>
        <v>169</v>
      </c>
      <c r="B321">
        <v>16697794</v>
      </c>
      <c r="C321">
        <v>16697780</v>
      </c>
      <c r="D321">
        <v>15435695</v>
      </c>
      <c r="E321">
        <v>1</v>
      </c>
      <c r="F321">
        <v>1</v>
      </c>
      <c r="G321">
        <v>1</v>
      </c>
      <c r="H321">
        <v>1</v>
      </c>
      <c r="I321" t="s">
        <v>1137</v>
      </c>
      <c r="J321" t="s">
        <v>6</v>
      </c>
      <c r="K321" t="s">
        <v>1138</v>
      </c>
      <c r="L321">
        <v>1191</v>
      </c>
      <c r="N321">
        <v>1013</v>
      </c>
      <c r="O321" t="s">
        <v>1010</v>
      </c>
      <c r="P321" t="s">
        <v>1010</v>
      </c>
      <c r="Q321">
        <v>1</v>
      </c>
      <c r="X321">
        <v>26.97</v>
      </c>
      <c r="Y321">
        <v>0</v>
      </c>
      <c r="Z321">
        <v>0</v>
      </c>
      <c r="AA321">
        <v>0</v>
      </c>
      <c r="AB321">
        <v>10.94</v>
      </c>
      <c r="AC321">
        <v>0</v>
      </c>
      <c r="AD321">
        <v>1</v>
      </c>
      <c r="AE321">
        <v>1</v>
      </c>
      <c r="AF321" t="s">
        <v>39</v>
      </c>
      <c r="AG321">
        <v>31.015499999999996</v>
      </c>
      <c r="AH321">
        <v>2</v>
      </c>
      <c r="AI321">
        <v>16697781</v>
      </c>
      <c r="AJ321">
        <v>316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ROW(Source!A169)</f>
        <v>169</v>
      </c>
      <c r="B322">
        <v>16697795</v>
      </c>
      <c r="C322">
        <v>16697780</v>
      </c>
      <c r="D322">
        <v>15430395</v>
      </c>
      <c r="E322">
        <v>1</v>
      </c>
      <c r="F322">
        <v>1</v>
      </c>
      <c r="G322">
        <v>1</v>
      </c>
      <c r="H322">
        <v>1</v>
      </c>
      <c r="I322" t="s">
        <v>1020</v>
      </c>
      <c r="J322" t="s">
        <v>6</v>
      </c>
      <c r="K322" t="s">
        <v>1021</v>
      </c>
      <c r="L322">
        <v>1191</v>
      </c>
      <c r="N322">
        <v>1013</v>
      </c>
      <c r="O322" t="s">
        <v>1010</v>
      </c>
      <c r="P322" t="s">
        <v>1010</v>
      </c>
      <c r="Q322">
        <v>1</v>
      </c>
      <c r="X322">
        <v>0.43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38</v>
      </c>
      <c r="AG322">
        <v>0.53749999999999998</v>
      </c>
      <c r="AH322">
        <v>2</v>
      </c>
      <c r="AI322">
        <v>16697782</v>
      </c>
      <c r="AJ322">
        <v>317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ROW(Source!A169)</f>
        <v>169</v>
      </c>
      <c r="B323">
        <v>16697796</v>
      </c>
      <c r="C323">
        <v>16697780</v>
      </c>
      <c r="D323">
        <v>15247974</v>
      </c>
      <c r="E323">
        <v>1</v>
      </c>
      <c r="F323">
        <v>1</v>
      </c>
      <c r="G323">
        <v>1</v>
      </c>
      <c r="H323">
        <v>2</v>
      </c>
      <c r="I323" t="s">
        <v>1022</v>
      </c>
      <c r="J323" t="s">
        <v>1023</v>
      </c>
      <c r="K323" t="s">
        <v>1024</v>
      </c>
      <c r="L323">
        <v>1368</v>
      </c>
      <c r="N323">
        <v>1011</v>
      </c>
      <c r="O323" t="s">
        <v>1014</v>
      </c>
      <c r="P323" t="s">
        <v>1014</v>
      </c>
      <c r="Q323">
        <v>1</v>
      </c>
      <c r="X323">
        <v>0.18</v>
      </c>
      <c r="Y323">
        <v>0</v>
      </c>
      <c r="Z323">
        <v>31.26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38</v>
      </c>
      <c r="AG323">
        <v>0.22499999999999998</v>
      </c>
      <c r="AH323">
        <v>2</v>
      </c>
      <c r="AI323">
        <v>16697783</v>
      </c>
      <c r="AJ323">
        <v>318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ROW(Source!A169)</f>
        <v>169</v>
      </c>
      <c r="B324">
        <v>16697797</v>
      </c>
      <c r="C324">
        <v>16697780</v>
      </c>
      <c r="D324">
        <v>15248306</v>
      </c>
      <c r="E324">
        <v>1</v>
      </c>
      <c r="F324">
        <v>1</v>
      </c>
      <c r="G324">
        <v>1</v>
      </c>
      <c r="H324">
        <v>2</v>
      </c>
      <c r="I324" t="s">
        <v>1139</v>
      </c>
      <c r="J324" t="s">
        <v>1140</v>
      </c>
      <c r="K324" t="s">
        <v>1141</v>
      </c>
      <c r="L324">
        <v>1368</v>
      </c>
      <c r="N324">
        <v>1011</v>
      </c>
      <c r="O324" t="s">
        <v>1014</v>
      </c>
      <c r="P324" t="s">
        <v>1014</v>
      </c>
      <c r="Q324">
        <v>1</v>
      </c>
      <c r="X324">
        <v>4.37</v>
      </c>
      <c r="Y324">
        <v>0</v>
      </c>
      <c r="Z324">
        <v>30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38</v>
      </c>
      <c r="AG324">
        <v>5.4625000000000004</v>
      </c>
      <c r="AH324">
        <v>2</v>
      </c>
      <c r="AI324">
        <v>16697784</v>
      </c>
      <c r="AJ324">
        <v>319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ROW(Source!A169)</f>
        <v>169</v>
      </c>
      <c r="B325">
        <v>16697798</v>
      </c>
      <c r="C325">
        <v>16697780</v>
      </c>
      <c r="D325">
        <v>15249073</v>
      </c>
      <c r="E325">
        <v>1</v>
      </c>
      <c r="F325">
        <v>1</v>
      </c>
      <c r="G325">
        <v>1</v>
      </c>
      <c r="H325">
        <v>2</v>
      </c>
      <c r="I325" t="s">
        <v>1033</v>
      </c>
      <c r="J325" t="s">
        <v>1034</v>
      </c>
      <c r="K325" t="s">
        <v>1035</v>
      </c>
      <c r="L325">
        <v>1368</v>
      </c>
      <c r="N325">
        <v>1011</v>
      </c>
      <c r="O325" t="s">
        <v>1014</v>
      </c>
      <c r="P325" t="s">
        <v>1014</v>
      </c>
      <c r="Q325">
        <v>1</v>
      </c>
      <c r="X325">
        <v>0.25</v>
      </c>
      <c r="Y325">
        <v>0</v>
      </c>
      <c r="Z325">
        <v>65.709999999999994</v>
      </c>
      <c r="AA325">
        <v>11.6</v>
      </c>
      <c r="AB325">
        <v>0</v>
      </c>
      <c r="AC325">
        <v>0</v>
      </c>
      <c r="AD325">
        <v>1</v>
      </c>
      <c r="AE325">
        <v>0</v>
      </c>
      <c r="AF325" t="s">
        <v>38</v>
      </c>
      <c r="AG325">
        <v>0.3125</v>
      </c>
      <c r="AH325">
        <v>2</v>
      </c>
      <c r="AI325">
        <v>16697785</v>
      </c>
      <c r="AJ325">
        <v>320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ROW(Source!A169)</f>
        <v>169</v>
      </c>
      <c r="B326">
        <v>16697799</v>
      </c>
      <c r="C326">
        <v>16697780</v>
      </c>
      <c r="D326">
        <v>15250226</v>
      </c>
      <c r="E326">
        <v>1</v>
      </c>
      <c r="F326">
        <v>1</v>
      </c>
      <c r="G326">
        <v>1</v>
      </c>
      <c r="H326">
        <v>2</v>
      </c>
      <c r="I326" t="s">
        <v>1142</v>
      </c>
      <c r="J326" t="s">
        <v>1143</v>
      </c>
      <c r="K326" t="s">
        <v>1144</v>
      </c>
      <c r="L326">
        <v>1368</v>
      </c>
      <c r="N326">
        <v>1011</v>
      </c>
      <c r="O326" t="s">
        <v>1014</v>
      </c>
      <c r="P326" t="s">
        <v>1014</v>
      </c>
      <c r="Q326">
        <v>1</v>
      </c>
      <c r="X326">
        <v>1.5</v>
      </c>
      <c r="Y326">
        <v>0</v>
      </c>
      <c r="Z326">
        <v>2.7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38</v>
      </c>
      <c r="AG326">
        <v>1.875</v>
      </c>
      <c r="AH326">
        <v>2</v>
      </c>
      <c r="AI326">
        <v>16697786</v>
      </c>
      <c r="AJ326">
        <v>321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ROW(Source!A169)</f>
        <v>169</v>
      </c>
      <c r="B327">
        <v>16697800</v>
      </c>
      <c r="C327">
        <v>16697780</v>
      </c>
      <c r="D327">
        <v>15165310</v>
      </c>
      <c r="E327">
        <v>1</v>
      </c>
      <c r="F327">
        <v>1</v>
      </c>
      <c r="G327">
        <v>1</v>
      </c>
      <c r="H327">
        <v>3</v>
      </c>
      <c r="I327" t="s">
        <v>334</v>
      </c>
      <c r="J327" t="s">
        <v>336</v>
      </c>
      <c r="K327" t="s">
        <v>335</v>
      </c>
      <c r="L327">
        <v>1348</v>
      </c>
      <c r="N327">
        <v>1009</v>
      </c>
      <c r="O327" t="s">
        <v>26</v>
      </c>
      <c r="P327" t="s">
        <v>26</v>
      </c>
      <c r="Q327">
        <v>1000</v>
      </c>
      <c r="X327">
        <v>8.0000000000000002E-3</v>
      </c>
      <c r="Y327">
        <v>1160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8.0000000000000002E-3</v>
      </c>
      <c r="AH327">
        <v>2</v>
      </c>
      <c r="AI327">
        <v>16697787</v>
      </c>
      <c r="AJ327">
        <v>322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ROW(Source!A169)</f>
        <v>169</v>
      </c>
      <c r="B328">
        <v>16697801</v>
      </c>
      <c r="C328">
        <v>16697780</v>
      </c>
      <c r="D328">
        <v>15165346</v>
      </c>
      <c r="E328">
        <v>1</v>
      </c>
      <c r="F328">
        <v>1</v>
      </c>
      <c r="G328">
        <v>1</v>
      </c>
      <c r="H328">
        <v>3</v>
      </c>
      <c r="I328" t="s">
        <v>314</v>
      </c>
      <c r="J328" t="s">
        <v>316</v>
      </c>
      <c r="K328" t="s">
        <v>315</v>
      </c>
      <c r="L328">
        <v>1348</v>
      </c>
      <c r="N328">
        <v>1009</v>
      </c>
      <c r="O328" t="s">
        <v>26</v>
      </c>
      <c r="P328" t="s">
        <v>26</v>
      </c>
      <c r="Q328">
        <v>1000</v>
      </c>
      <c r="X328">
        <v>1.9E-2</v>
      </c>
      <c r="Y328">
        <v>1525.5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1.9E-2</v>
      </c>
      <c r="AH328">
        <v>2</v>
      </c>
      <c r="AI328">
        <v>16697788</v>
      </c>
      <c r="AJ328">
        <v>323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ROW(Source!A169)</f>
        <v>169</v>
      </c>
      <c r="B329">
        <v>16697802</v>
      </c>
      <c r="C329">
        <v>16697780</v>
      </c>
      <c r="D329">
        <v>15165348</v>
      </c>
      <c r="E329">
        <v>1</v>
      </c>
      <c r="F329">
        <v>1</v>
      </c>
      <c r="G329">
        <v>1</v>
      </c>
      <c r="H329">
        <v>3</v>
      </c>
      <c r="I329" t="s">
        <v>318</v>
      </c>
      <c r="J329" t="s">
        <v>320</v>
      </c>
      <c r="K329" t="s">
        <v>319</v>
      </c>
      <c r="L329">
        <v>1348</v>
      </c>
      <c r="N329">
        <v>1009</v>
      </c>
      <c r="O329" t="s">
        <v>26</v>
      </c>
      <c r="P329" t="s">
        <v>26</v>
      </c>
      <c r="Q329">
        <v>1000</v>
      </c>
      <c r="X329">
        <v>0.157</v>
      </c>
      <c r="Y329">
        <v>1383.1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0.157</v>
      </c>
      <c r="AH329">
        <v>2</v>
      </c>
      <c r="AI329">
        <v>16697789</v>
      </c>
      <c r="AJ329">
        <v>324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ROW(Source!A169)</f>
        <v>169</v>
      </c>
      <c r="B330">
        <v>16697803</v>
      </c>
      <c r="C330">
        <v>16697780</v>
      </c>
      <c r="D330">
        <v>15165532</v>
      </c>
      <c r="E330">
        <v>1</v>
      </c>
      <c r="F330">
        <v>1</v>
      </c>
      <c r="G330">
        <v>1</v>
      </c>
      <c r="H330">
        <v>3</v>
      </c>
      <c r="I330" t="s">
        <v>322</v>
      </c>
      <c r="J330" t="s">
        <v>324</v>
      </c>
      <c r="K330" t="s">
        <v>323</v>
      </c>
      <c r="L330">
        <v>1348</v>
      </c>
      <c r="N330">
        <v>1009</v>
      </c>
      <c r="O330" t="s">
        <v>26</v>
      </c>
      <c r="P330" t="s">
        <v>26</v>
      </c>
      <c r="Q330">
        <v>1000</v>
      </c>
      <c r="X330">
        <v>5.7000000000000002E-2</v>
      </c>
      <c r="Y330">
        <v>6143.8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5.7000000000000002E-2</v>
      </c>
      <c r="AH330">
        <v>2</v>
      </c>
      <c r="AI330">
        <v>16697790</v>
      </c>
      <c r="AJ330">
        <v>325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ROW(Source!A169)</f>
        <v>169</v>
      </c>
      <c r="B331">
        <v>16697804</v>
      </c>
      <c r="C331">
        <v>16697780</v>
      </c>
      <c r="D331">
        <v>15167803</v>
      </c>
      <c r="E331">
        <v>1</v>
      </c>
      <c r="F331">
        <v>1</v>
      </c>
      <c r="G331">
        <v>1</v>
      </c>
      <c r="H331">
        <v>3</v>
      </c>
      <c r="I331" t="s">
        <v>326</v>
      </c>
      <c r="J331" t="s">
        <v>328</v>
      </c>
      <c r="K331" t="s">
        <v>327</v>
      </c>
      <c r="L331">
        <v>1348</v>
      </c>
      <c r="N331">
        <v>1009</v>
      </c>
      <c r="O331" t="s">
        <v>26</v>
      </c>
      <c r="P331" t="s">
        <v>26</v>
      </c>
      <c r="Q331">
        <v>1000</v>
      </c>
      <c r="X331">
        <v>0.125</v>
      </c>
      <c r="Y331">
        <v>688.8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0.125</v>
      </c>
      <c r="AH331">
        <v>2</v>
      </c>
      <c r="AI331">
        <v>16697791</v>
      </c>
      <c r="AJ331">
        <v>326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ROW(Source!A169)</f>
        <v>169</v>
      </c>
      <c r="B332">
        <v>16697805</v>
      </c>
      <c r="C332">
        <v>16697780</v>
      </c>
      <c r="D332">
        <v>15171018</v>
      </c>
      <c r="E332">
        <v>1</v>
      </c>
      <c r="F332">
        <v>1</v>
      </c>
      <c r="G332">
        <v>1</v>
      </c>
      <c r="H332">
        <v>3</v>
      </c>
      <c r="I332" t="s">
        <v>1145</v>
      </c>
      <c r="J332" t="s">
        <v>1146</v>
      </c>
      <c r="K332" t="s">
        <v>1147</v>
      </c>
      <c r="L332">
        <v>1346</v>
      </c>
      <c r="N332">
        <v>1009</v>
      </c>
      <c r="O332" t="s">
        <v>279</v>
      </c>
      <c r="P332" t="s">
        <v>279</v>
      </c>
      <c r="Q332">
        <v>1</v>
      </c>
      <c r="X332">
        <v>0.5</v>
      </c>
      <c r="Y332">
        <v>1.82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0.5</v>
      </c>
      <c r="AH332">
        <v>2</v>
      </c>
      <c r="AI332">
        <v>16697792</v>
      </c>
      <c r="AJ332">
        <v>327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ROW(Source!A180)</f>
        <v>180</v>
      </c>
      <c r="B333">
        <v>16697822</v>
      </c>
      <c r="C333">
        <v>16697811</v>
      </c>
      <c r="D333">
        <v>15435695</v>
      </c>
      <c r="E333">
        <v>1</v>
      </c>
      <c r="F333">
        <v>1</v>
      </c>
      <c r="G333">
        <v>1</v>
      </c>
      <c r="H333">
        <v>1</v>
      </c>
      <c r="I333" t="s">
        <v>1137</v>
      </c>
      <c r="J333" t="s">
        <v>6</v>
      </c>
      <c r="K333" t="s">
        <v>1138</v>
      </c>
      <c r="L333">
        <v>1191</v>
      </c>
      <c r="N333">
        <v>1013</v>
      </c>
      <c r="O333" t="s">
        <v>1010</v>
      </c>
      <c r="P333" t="s">
        <v>1010</v>
      </c>
      <c r="Q333">
        <v>1</v>
      </c>
      <c r="X333">
        <v>9.1</v>
      </c>
      <c r="Y333">
        <v>0</v>
      </c>
      <c r="Z333">
        <v>0</v>
      </c>
      <c r="AA333">
        <v>0</v>
      </c>
      <c r="AB333">
        <v>10.94</v>
      </c>
      <c r="AC333">
        <v>0</v>
      </c>
      <c r="AD333">
        <v>1</v>
      </c>
      <c r="AE333">
        <v>1</v>
      </c>
      <c r="AF333" t="s">
        <v>39</v>
      </c>
      <c r="AG333">
        <v>10.464999999999998</v>
      </c>
      <c r="AH333">
        <v>2</v>
      </c>
      <c r="AI333">
        <v>16697812</v>
      </c>
      <c r="AJ333">
        <v>329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ROW(Source!A180)</f>
        <v>180</v>
      </c>
      <c r="B334">
        <v>16697823</v>
      </c>
      <c r="C334">
        <v>16697811</v>
      </c>
      <c r="D334">
        <v>15430395</v>
      </c>
      <c r="E334">
        <v>1</v>
      </c>
      <c r="F334">
        <v>1</v>
      </c>
      <c r="G334">
        <v>1</v>
      </c>
      <c r="H334">
        <v>1</v>
      </c>
      <c r="I334" t="s">
        <v>1020</v>
      </c>
      <c r="J334" t="s">
        <v>6</v>
      </c>
      <c r="K334" t="s">
        <v>1021</v>
      </c>
      <c r="L334">
        <v>1191</v>
      </c>
      <c r="N334">
        <v>1013</v>
      </c>
      <c r="O334" t="s">
        <v>1010</v>
      </c>
      <c r="P334" t="s">
        <v>1010</v>
      </c>
      <c r="Q334">
        <v>1</v>
      </c>
      <c r="X334">
        <v>0.24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38</v>
      </c>
      <c r="AG334">
        <v>0.3</v>
      </c>
      <c r="AH334">
        <v>2</v>
      </c>
      <c r="AI334">
        <v>16697813</v>
      </c>
      <c r="AJ334">
        <v>330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ROW(Source!A180)</f>
        <v>180</v>
      </c>
      <c r="B335">
        <v>16697824</v>
      </c>
      <c r="C335">
        <v>16697811</v>
      </c>
      <c r="D335">
        <v>15247974</v>
      </c>
      <c r="E335">
        <v>1</v>
      </c>
      <c r="F335">
        <v>1</v>
      </c>
      <c r="G335">
        <v>1</v>
      </c>
      <c r="H335">
        <v>2</v>
      </c>
      <c r="I335" t="s">
        <v>1022</v>
      </c>
      <c r="J335" t="s">
        <v>1023</v>
      </c>
      <c r="K335" t="s">
        <v>1024</v>
      </c>
      <c r="L335">
        <v>1368</v>
      </c>
      <c r="N335">
        <v>1011</v>
      </c>
      <c r="O335" t="s">
        <v>1014</v>
      </c>
      <c r="P335" t="s">
        <v>1014</v>
      </c>
      <c r="Q335">
        <v>1</v>
      </c>
      <c r="X335">
        <v>0.1</v>
      </c>
      <c r="Y335">
        <v>0</v>
      </c>
      <c r="Z335">
        <v>31.26</v>
      </c>
      <c r="AA335">
        <v>13.5</v>
      </c>
      <c r="AB335">
        <v>0</v>
      </c>
      <c r="AC335">
        <v>0</v>
      </c>
      <c r="AD335">
        <v>1</v>
      </c>
      <c r="AE335">
        <v>0</v>
      </c>
      <c r="AF335" t="s">
        <v>38</v>
      </c>
      <c r="AG335">
        <v>0.125</v>
      </c>
      <c r="AH335">
        <v>2</v>
      </c>
      <c r="AI335">
        <v>16697814</v>
      </c>
      <c r="AJ335">
        <v>331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ROW(Source!A180)</f>
        <v>180</v>
      </c>
      <c r="B336">
        <v>16697825</v>
      </c>
      <c r="C336">
        <v>16697811</v>
      </c>
      <c r="D336">
        <v>15248306</v>
      </c>
      <c r="E336">
        <v>1</v>
      </c>
      <c r="F336">
        <v>1</v>
      </c>
      <c r="G336">
        <v>1</v>
      </c>
      <c r="H336">
        <v>2</v>
      </c>
      <c r="I336" t="s">
        <v>1139</v>
      </c>
      <c r="J336" t="s">
        <v>1140</v>
      </c>
      <c r="K336" t="s">
        <v>1141</v>
      </c>
      <c r="L336">
        <v>1368</v>
      </c>
      <c r="N336">
        <v>1011</v>
      </c>
      <c r="O336" t="s">
        <v>1014</v>
      </c>
      <c r="P336" t="s">
        <v>1014</v>
      </c>
      <c r="Q336">
        <v>1</v>
      </c>
      <c r="X336">
        <v>2.19</v>
      </c>
      <c r="Y336">
        <v>0</v>
      </c>
      <c r="Z336">
        <v>30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38</v>
      </c>
      <c r="AG336">
        <v>2.7374999999999998</v>
      </c>
      <c r="AH336">
        <v>2</v>
      </c>
      <c r="AI336">
        <v>16697815</v>
      </c>
      <c r="AJ336">
        <v>332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ROW(Source!A180)</f>
        <v>180</v>
      </c>
      <c r="B337">
        <v>16697826</v>
      </c>
      <c r="C337">
        <v>16697811</v>
      </c>
      <c r="D337">
        <v>15249073</v>
      </c>
      <c r="E337">
        <v>1</v>
      </c>
      <c r="F337">
        <v>1</v>
      </c>
      <c r="G337">
        <v>1</v>
      </c>
      <c r="H337">
        <v>2</v>
      </c>
      <c r="I337" t="s">
        <v>1033</v>
      </c>
      <c r="J337" t="s">
        <v>1034</v>
      </c>
      <c r="K337" t="s">
        <v>1035</v>
      </c>
      <c r="L337">
        <v>1368</v>
      </c>
      <c r="N337">
        <v>1011</v>
      </c>
      <c r="O337" t="s">
        <v>1014</v>
      </c>
      <c r="P337" t="s">
        <v>1014</v>
      </c>
      <c r="Q337">
        <v>1</v>
      </c>
      <c r="X337">
        <v>0.14000000000000001</v>
      </c>
      <c r="Y337">
        <v>0</v>
      </c>
      <c r="Z337">
        <v>65.709999999999994</v>
      </c>
      <c r="AA337">
        <v>11.6</v>
      </c>
      <c r="AB337">
        <v>0</v>
      </c>
      <c r="AC337">
        <v>0</v>
      </c>
      <c r="AD337">
        <v>1</v>
      </c>
      <c r="AE337">
        <v>0</v>
      </c>
      <c r="AF337" t="s">
        <v>38</v>
      </c>
      <c r="AG337">
        <v>0.17500000000000002</v>
      </c>
      <c r="AH337">
        <v>2</v>
      </c>
      <c r="AI337">
        <v>16697816</v>
      </c>
      <c r="AJ337">
        <v>333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ROW(Source!A180)</f>
        <v>180</v>
      </c>
      <c r="B338">
        <v>16697827</v>
      </c>
      <c r="C338">
        <v>16697811</v>
      </c>
      <c r="D338">
        <v>15250226</v>
      </c>
      <c r="E338">
        <v>1</v>
      </c>
      <c r="F338">
        <v>1</v>
      </c>
      <c r="G338">
        <v>1</v>
      </c>
      <c r="H338">
        <v>2</v>
      </c>
      <c r="I338" t="s">
        <v>1142</v>
      </c>
      <c r="J338" t="s">
        <v>1143</v>
      </c>
      <c r="K338" t="s">
        <v>1144</v>
      </c>
      <c r="L338">
        <v>1368</v>
      </c>
      <c r="N338">
        <v>1011</v>
      </c>
      <c r="O338" t="s">
        <v>1014</v>
      </c>
      <c r="P338" t="s">
        <v>1014</v>
      </c>
      <c r="Q338">
        <v>1</v>
      </c>
      <c r="X338">
        <v>1.1000000000000001</v>
      </c>
      <c r="Y338">
        <v>0</v>
      </c>
      <c r="Z338">
        <v>2.7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38</v>
      </c>
      <c r="AG338">
        <v>1.375</v>
      </c>
      <c r="AH338">
        <v>2</v>
      </c>
      <c r="AI338">
        <v>16697817</v>
      </c>
      <c r="AJ338">
        <v>334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ROW(Source!A180)</f>
        <v>180</v>
      </c>
      <c r="B339">
        <v>16697828</v>
      </c>
      <c r="C339">
        <v>16697811</v>
      </c>
      <c r="D339">
        <v>15165310</v>
      </c>
      <c r="E339">
        <v>1</v>
      </c>
      <c r="F339">
        <v>1</v>
      </c>
      <c r="G339">
        <v>1</v>
      </c>
      <c r="H339">
        <v>3</v>
      </c>
      <c r="I339" t="s">
        <v>334</v>
      </c>
      <c r="J339" t="s">
        <v>336</v>
      </c>
      <c r="K339" t="s">
        <v>335</v>
      </c>
      <c r="L339">
        <v>1348</v>
      </c>
      <c r="N339">
        <v>1009</v>
      </c>
      <c r="O339" t="s">
        <v>26</v>
      </c>
      <c r="P339" t="s">
        <v>26</v>
      </c>
      <c r="Q339">
        <v>1000</v>
      </c>
      <c r="X339">
        <v>4.0000000000000001E-3</v>
      </c>
      <c r="Y339">
        <v>1160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4.0000000000000001E-3</v>
      </c>
      <c r="AH339">
        <v>2</v>
      </c>
      <c r="AI339">
        <v>16697818</v>
      </c>
      <c r="AJ339">
        <v>335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ROW(Source!A180)</f>
        <v>180</v>
      </c>
      <c r="B340">
        <v>16697829</v>
      </c>
      <c r="C340">
        <v>16697811</v>
      </c>
      <c r="D340">
        <v>15165348</v>
      </c>
      <c r="E340">
        <v>1</v>
      </c>
      <c r="F340">
        <v>1</v>
      </c>
      <c r="G340">
        <v>1</v>
      </c>
      <c r="H340">
        <v>3</v>
      </c>
      <c r="I340" t="s">
        <v>318</v>
      </c>
      <c r="J340" t="s">
        <v>320</v>
      </c>
      <c r="K340" t="s">
        <v>319</v>
      </c>
      <c r="L340">
        <v>1348</v>
      </c>
      <c r="N340">
        <v>1009</v>
      </c>
      <c r="O340" t="s">
        <v>26</v>
      </c>
      <c r="P340" t="s">
        <v>26</v>
      </c>
      <c r="Q340">
        <v>1000</v>
      </c>
      <c r="X340">
        <v>7.8E-2</v>
      </c>
      <c r="Y340">
        <v>1383.1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7.8E-2</v>
      </c>
      <c r="AH340">
        <v>2</v>
      </c>
      <c r="AI340">
        <v>16697819</v>
      </c>
      <c r="AJ340">
        <v>336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ROW(Source!A180)</f>
        <v>180</v>
      </c>
      <c r="B341">
        <v>16697830</v>
      </c>
      <c r="C341">
        <v>16697811</v>
      </c>
      <c r="D341">
        <v>15167803</v>
      </c>
      <c r="E341">
        <v>1</v>
      </c>
      <c r="F341">
        <v>1</v>
      </c>
      <c r="G341">
        <v>1</v>
      </c>
      <c r="H341">
        <v>3</v>
      </c>
      <c r="I341" t="s">
        <v>326</v>
      </c>
      <c r="J341" t="s">
        <v>328</v>
      </c>
      <c r="K341" t="s">
        <v>327</v>
      </c>
      <c r="L341">
        <v>1348</v>
      </c>
      <c r="N341">
        <v>1009</v>
      </c>
      <c r="O341" t="s">
        <v>26</v>
      </c>
      <c r="P341" t="s">
        <v>26</v>
      </c>
      <c r="Q341">
        <v>1000</v>
      </c>
      <c r="X341">
        <v>6.3E-2</v>
      </c>
      <c r="Y341">
        <v>688.8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6.3E-2</v>
      </c>
      <c r="AH341">
        <v>2</v>
      </c>
      <c r="AI341">
        <v>16697820</v>
      </c>
      <c r="AJ341">
        <v>337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ROW(Source!A181)</f>
        <v>181</v>
      </c>
      <c r="B342">
        <v>16697822</v>
      </c>
      <c r="C342">
        <v>16697811</v>
      </c>
      <c r="D342">
        <v>15435695</v>
      </c>
      <c r="E342">
        <v>1</v>
      </c>
      <c r="F342">
        <v>1</v>
      </c>
      <c r="G342">
        <v>1</v>
      </c>
      <c r="H342">
        <v>1</v>
      </c>
      <c r="I342" t="s">
        <v>1137</v>
      </c>
      <c r="J342" t="s">
        <v>6</v>
      </c>
      <c r="K342" t="s">
        <v>1138</v>
      </c>
      <c r="L342">
        <v>1191</v>
      </c>
      <c r="N342">
        <v>1013</v>
      </c>
      <c r="O342" t="s">
        <v>1010</v>
      </c>
      <c r="P342" t="s">
        <v>1010</v>
      </c>
      <c r="Q342">
        <v>1</v>
      </c>
      <c r="X342">
        <v>9.1</v>
      </c>
      <c r="Y342">
        <v>0</v>
      </c>
      <c r="Z342">
        <v>0</v>
      </c>
      <c r="AA342">
        <v>0</v>
      </c>
      <c r="AB342">
        <v>10.94</v>
      </c>
      <c r="AC342">
        <v>0</v>
      </c>
      <c r="AD342">
        <v>1</v>
      </c>
      <c r="AE342">
        <v>1</v>
      </c>
      <c r="AF342" t="s">
        <v>39</v>
      </c>
      <c r="AG342">
        <v>10.464999999999998</v>
      </c>
      <c r="AH342">
        <v>2</v>
      </c>
      <c r="AI342">
        <v>16697812</v>
      </c>
      <c r="AJ342">
        <v>339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ROW(Source!A181)</f>
        <v>181</v>
      </c>
      <c r="B343">
        <v>16697823</v>
      </c>
      <c r="C343">
        <v>16697811</v>
      </c>
      <c r="D343">
        <v>15430395</v>
      </c>
      <c r="E343">
        <v>1</v>
      </c>
      <c r="F343">
        <v>1</v>
      </c>
      <c r="G343">
        <v>1</v>
      </c>
      <c r="H343">
        <v>1</v>
      </c>
      <c r="I343" t="s">
        <v>1020</v>
      </c>
      <c r="J343" t="s">
        <v>6</v>
      </c>
      <c r="K343" t="s">
        <v>1021</v>
      </c>
      <c r="L343">
        <v>1191</v>
      </c>
      <c r="N343">
        <v>1013</v>
      </c>
      <c r="O343" t="s">
        <v>1010</v>
      </c>
      <c r="P343" t="s">
        <v>1010</v>
      </c>
      <c r="Q343">
        <v>1</v>
      </c>
      <c r="X343">
        <v>0.24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38</v>
      </c>
      <c r="AG343">
        <v>0.3</v>
      </c>
      <c r="AH343">
        <v>2</v>
      </c>
      <c r="AI343">
        <v>16697813</v>
      </c>
      <c r="AJ343">
        <v>340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ROW(Source!A181)</f>
        <v>181</v>
      </c>
      <c r="B344">
        <v>16697824</v>
      </c>
      <c r="C344">
        <v>16697811</v>
      </c>
      <c r="D344">
        <v>15247974</v>
      </c>
      <c r="E344">
        <v>1</v>
      </c>
      <c r="F344">
        <v>1</v>
      </c>
      <c r="G344">
        <v>1</v>
      </c>
      <c r="H344">
        <v>2</v>
      </c>
      <c r="I344" t="s">
        <v>1022</v>
      </c>
      <c r="J344" t="s">
        <v>1023</v>
      </c>
      <c r="K344" t="s">
        <v>1024</v>
      </c>
      <c r="L344">
        <v>1368</v>
      </c>
      <c r="N344">
        <v>1011</v>
      </c>
      <c r="O344" t="s">
        <v>1014</v>
      </c>
      <c r="P344" t="s">
        <v>1014</v>
      </c>
      <c r="Q344">
        <v>1</v>
      </c>
      <c r="X344">
        <v>0.1</v>
      </c>
      <c r="Y344">
        <v>0</v>
      </c>
      <c r="Z344">
        <v>31.26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38</v>
      </c>
      <c r="AG344">
        <v>0.125</v>
      </c>
      <c r="AH344">
        <v>2</v>
      </c>
      <c r="AI344">
        <v>16697814</v>
      </c>
      <c r="AJ344">
        <v>341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ROW(Source!A181)</f>
        <v>181</v>
      </c>
      <c r="B345">
        <v>16697825</v>
      </c>
      <c r="C345">
        <v>16697811</v>
      </c>
      <c r="D345">
        <v>15248306</v>
      </c>
      <c r="E345">
        <v>1</v>
      </c>
      <c r="F345">
        <v>1</v>
      </c>
      <c r="G345">
        <v>1</v>
      </c>
      <c r="H345">
        <v>2</v>
      </c>
      <c r="I345" t="s">
        <v>1139</v>
      </c>
      <c r="J345" t="s">
        <v>1140</v>
      </c>
      <c r="K345" t="s">
        <v>1141</v>
      </c>
      <c r="L345">
        <v>1368</v>
      </c>
      <c r="N345">
        <v>1011</v>
      </c>
      <c r="O345" t="s">
        <v>1014</v>
      </c>
      <c r="P345" t="s">
        <v>1014</v>
      </c>
      <c r="Q345">
        <v>1</v>
      </c>
      <c r="X345">
        <v>2.19</v>
      </c>
      <c r="Y345">
        <v>0</v>
      </c>
      <c r="Z345">
        <v>30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38</v>
      </c>
      <c r="AG345">
        <v>2.7374999999999998</v>
      </c>
      <c r="AH345">
        <v>2</v>
      </c>
      <c r="AI345">
        <v>16697815</v>
      </c>
      <c r="AJ345">
        <v>342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ROW(Source!A181)</f>
        <v>181</v>
      </c>
      <c r="B346">
        <v>16697826</v>
      </c>
      <c r="C346">
        <v>16697811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1033</v>
      </c>
      <c r="J346" t="s">
        <v>1034</v>
      </c>
      <c r="K346" t="s">
        <v>1035</v>
      </c>
      <c r="L346">
        <v>1368</v>
      </c>
      <c r="N346">
        <v>1011</v>
      </c>
      <c r="O346" t="s">
        <v>1014</v>
      </c>
      <c r="P346" t="s">
        <v>1014</v>
      </c>
      <c r="Q346">
        <v>1</v>
      </c>
      <c r="X346">
        <v>0.14000000000000001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38</v>
      </c>
      <c r="AG346">
        <v>0.17500000000000002</v>
      </c>
      <c r="AH346">
        <v>2</v>
      </c>
      <c r="AI346">
        <v>16697816</v>
      </c>
      <c r="AJ346">
        <v>343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ROW(Source!A181)</f>
        <v>181</v>
      </c>
      <c r="B347">
        <v>16697827</v>
      </c>
      <c r="C347">
        <v>16697811</v>
      </c>
      <c r="D347">
        <v>15250226</v>
      </c>
      <c r="E347">
        <v>1</v>
      </c>
      <c r="F347">
        <v>1</v>
      </c>
      <c r="G347">
        <v>1</v>
      </c>
      <c r="H347">
        <v>2</v>
      </c>
      <c r="I347" t="s">
        <v>1142</v>
      </c>
      <c r="J347" t="s">
        <v>1143</v>
      </c>
      <c r="K347" t="s">
        <v>1144</v>
      </c>
      <c r="L347">
        <v>1368</v>
      </c>
      <c r="N347">
        <v>1011</v>
      </c>
      <c r="O347" t="s">
        <v>1014</v>
      </c>
      <c r="P347" t="s">
        <v>1014</v>
      </c>
      <c r="Q347">
        <v>1</v>
      </c>
      <c r="X347">
        <v>1.1000000000000001</v>
      </c>
      <c r="Y347">
        <v>0</v>
      </c>
      <c r="Z347">
        <v>2.7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38</v>
      </c>
      <c r="AG347">
        <v>1.375</v>
      </c>
      <c r="AH347">
        <v>2</v>
      </c>
      <c r="AI347">
        <v>16697817</v>
      </c>
      <c r="AJ347">
        <v>344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ROW(Source!A181)</f>
        <v>181</v>
      </c>
      <c r="B348">
        <v>16697828</v>
      </c>
      <c r="C348">
        <v>16697811</v>
      </c>
      <c r="D348">
        <v>15165310</v>
      </c>
      <c r="E348">
        <v>1</v>
      </c>
      <c r="F348">
        <v>1</v>
      </c>
      <c r="G348">
        <v>1</v>
      </c>
      <c r="H348">
        <v>3</v>
      </c>
      <c r="I348" t="s">
        <v>334</v>
      </c>
      <c r="J348" t="s">
        <v>336</v>
      </c>
      <c r="K348" t="s">
        <v>335</v>
      </c>
      <c r="L348">
        <v>1348</v>
      </c>
      <c r="N348">
        <v>1009</v>
      </c>
      <c r="O348" t="s">
        <v>26</v>
      </c>
      <c r="P348" t="s">
        <v>26</v>
      </c>
      <c r="Q348">
        <v>1000</v>
      </c>
      <c r="X348">
        <v>4.0000000000000001E-3</v>
      </c>
      <c r="Y348">
        <v>1160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4.0000000000000001E-3</v>
      </c>
      <c r="AH348">
        <v>2</v>
      </c>
      <c r="AI348">
        <v>16697818</v>
      </c>
      <c r="AJ348">
        <v>345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ROW(Source!A181)</f>
        <v>181</v>
      </c>
      <c r="B349">
        <v>16697829</v>
      </c>
      <c r="C349">
        <v>16697811</v>
      </c>
      <c r="D349">
        <v>15165348</v>
      </c>
      <c r="E349">
        <v>1</v>
      </c>
      <c r="F349">
        <v>1</v>
      </c>
      <c r="G349">
        <v>1</v>
      </c>
      <c r="H349">
        <v>3</v>
      </c>
      <c r="I349" t="s">
        <v>318</v>
      </c>
      <c r="J349" t="s">
        <v>320</v>
      </c>
      <c r="K349" t="s">
        <v>319</v>
      </c>
      <c r="L349">
        <v>1348</v>
      </c>
      <c r="N349">
        <v>1009</v>
      </c>
      <c r="O349" t="s">
        <v>26</v>
      </c>
      <c r="P349" t="s">
        <v>26</v>
      </c>
      <c r="Q349">
        <v>1000</v>
      </c>
      <c r="X349">
        <v>7.8E-2</v>
      </c>
      <c r="Y349">
        <v>1383.1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7.8E-2</v>
      </c>
      <c r="AH349">
        <v>2</v>
      </c>
      <c r="AI349">
        <v>16697819</v>
      </c>
      <c r="AJ349">
        <v>346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ROW(Source!A181)</f>
        <v>181</v>
      </c>
      <c r="B350">
        <v>16697830</v>
      </c>
      <c r="C350">
        <v>16697811</v>
      </c>
      <c r="D350">
        <v>15167803</v>
      </c>
      <c r="E350">
        <v>1</v>
      </c>
      <c r="F350">
        <v>1</v>
      </c>
      <c r="G350">
        <v>1</v>
      </c>
      <c r="H350">
        <v>3</v>
      </c>
      <c r="I350" t="s">
        <v>326</v>
      </c>
      <c r="J350" t="s">
        <v>328</v>
      </c>
      <c r="K350" t="s">
        <v>327</v>
      </c>
      <c r="L350">
        <v>1348</v>
      </c>
      <c r="N350">
        <v>1009</v>
      </c>
      <c r="O350" t="s">
        <v>26</v>
      </c>
      <c r="P350" t="s">
        <v>26</v>
      </c>
      <c r="Q350">
        <v>1000</v>
      </c>
      <c r="X350">
        <v>6.3E-2</v>
      </c>
      <c r="Y350">
        <v>688.8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6.3E-2</v>
      </c>
      <c r="AH350">
        <v>2</v>
      </c>
      <c r="AI350">
        <v>16697820</v>
      </c>
      <c r="AJ350">
        <v>347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ROW(Source!A190)</f>
        <v>190</v>
      </c>
      <c r="B351">
        <v>16697848</v>
      </c>
      <c r="C351">
        <v>16697836</v>
      </c>
      <c r="D351">
        <v>15436014</v>
      </c>
      <c r="E351">
        <v>1</v>
      </c>
      <c r="F351">
        <v>1</v>
      </c>
      <c r="G351">
        <v>1</v>
      </c>
      <c r="H351">
        <v>1</v>
      </c>
      <c r="I351" t="s">
        <v>1148</v>
      </c>
      <c r="J351" t="s">
        <v>6</v>
      </c>
      <c r="K351" t="s">
        <v>1149</v>
      </c>
      <c r="L351">
        <v>1191</v>
      </c>
      <c r="N351">
        <v>1013</v>
      </c>
      <c r="O351" t="s">
        <v>1010</v>
      </c>
      <c r="P351" t="s">
        <v>1010</v>
      </c>
      <c r="Q351">
        <v>1</v>
      </c>
      <c r="X351">
        <v>310.42</v>
      </c>
      <c r="Y351">
        <v>0</v>
      </c>
      <c r="Z351">
        <v>0</v>
      </c>
      <c r="AA351">
        <v>0</v>
      </c>
      <c r="AB351">
        <v>8.74</v>
      </c>
      <c r="AC351">
        <v>0</v>
      </c>
      <c r="AD351">
        <v>1</v>
      </c>
      <c r="AE351">
        <v>1</v>
      </c>
      <c r="AF351" t="s">
        <v>39</v>
      </c>
      <c r="AG351">
        <v>356.983</v>
      </c>
      <c r="AH351">
        <v>2</v>
      </c>
      <c r="AI351">
        <v>16697837</v>
      </c>
      <c r="AJ351">
        <v>349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ROW(Source!A190)</f>
        <v>190</v>
      </c>
      <c r="B352">
        <v>16697849</v>
      </c>
      <c r="C352">
        <v>16697836</v>
      </c>
      <c r="D352">
        <v>15430395</v>
      </c>
      <c r="E352">
        <v>1</v>
      </c>
      <c r="F352">
        <v>1</v>
      </c>
      <c r="G352">
        <v>1</v>
      </c>
      <c r="H352">
        <v>1</v>
      </c>
      <c r="I352" t="s">
        <v>1020</v>
      </c>
      <c r="J352" t="s">
        <v>6</v>
      </c>
      <c r="K352" t="s">
        <v>1021</v>
      </c>
      <c r="L352">
        <v>1191</v>
      </c>
      <c r="N352">
        <v>1013</v>
      </c>
      <c r="O352" t="s">
        <v>1010</v>
      </c>
      <c r="P352" t="s">
        <v>1010</v>
      </c>
      <c r="Q352">
        <v>1</v>
      </c>
      <c r="X352">
        <v>1.73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38</v>
      </c>
      <c r="AG352">
        <v>2.1625000000000001</v>
      </c>
      <c r="AH352">
        <v>2</v>
      </c>
      <c r="AI352">
        <v>16697838</v>
      </c>
      <c r="AJ352">
        <v>350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ROW(Source!A190)</f>
        <v>190</v>
      </c>
      <c r="B353">
        <v>16697850</v>
      </c>
      <c r="C353">
        <v>16697836</v>
      </c>
      <c r="D353">
        <v>15247576</v>
      </c>
      <c r="E353">
        <v>1</v>
      </c>
      <c r="F353">
        <v>1</v>
      </c>
      <c r="G353">
        <v>1</v>
      </c>
      <c r="H353">
        <v>2</v>
      </c>
      <c r="I353" t="s">
        <v>1150</v>
      </c>
      <c r="J353" t="s">
        <v>1151</v>
      </c>
      <c r="K353" t="s">
        <v>1152</v>
      </c>
      <c r="L353">
        <v>1368</v>
      </c>
      <c r="N353">
        <v>1011</v>
      </c>
      <c r="O353" t="s">
        <v>1014</v>
      </c>
      <c r="P353" t="s">
        <v>1014</v>
      </c>
      <c r="Q353">
        <v>1</v>
      </c>
      <c r="X353">
        <v>0.02</v>
      </c>
      <c r="Y353">
        <v>0</v>
      </c>
      <c r="Z353">
        <v>83.43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38</v>
      </c>
      <c r="AG353">
        <v>2.5000000000000001E-2</v>
      </c>
      <c r="AH353">
        <v>2</v>
      </c>
      <c r="AI353">
        <v>16697839</v>
      </c>
      <c r="AJ353">
        <v>351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ROW(Source!A190)</f>
        <v>190</v>
      </c>
      <c r="B354">
        <v>16697851</v>
      </c>
      <c r="C354">
        <v>16697836</v>
      </c>
      <c r="D354">
        <v>15247678</v>
      </c>
      <c r="E354">
        <v>1</v>
      </c>
      <c r="F354">
        <v>1</v>
      </c>
      <c r="G354">
        <v>1</v>
      </c>
      <c r="H354">
        <v>2</v>
      </c>
      <c r="I354" t="s">
        <v>1153</v>
      </c>
      <c r="J354" t="s">
        <v>1154</v>
      </c>
      <c r="K354" t="s">
        <v>1155</v>
      </c>
      <c r="L354">
        <v>1368</v>
      </c>
      <c r="N354">
        <v>1011</v>
      </c>
      <c r="O354" t="s">
        <v>1014</v>
      </c>
      <c r="P354" t="s">
        <v>1014</v>
      </c>
      <c r="Q354">
        <v>1</v>
      </c>
      <c r="X354">
        <v>0.01</v>
      </c>
      <c r="Y354">
        <v>0</v>
      </c>
      <c r="Z354">
        <v>88.01</v>
      </c>
      <c r="AA354">
        <v>11.6</v>
      </c>
      <c r="AB354">
        <v>0</v>
      </c>
      <c r="AC354">
        <v>0</v>
      </c>
      <c r="AD354">
        <v>1</v>
      </c>
      <c r="AE354">
        <v>0</v>
      </c>
      <c r="AF354" t="s">
        <v>38</v>
      </c>
      <c r="AG354">
        <v>1.2500000000000001E-2</v>
      </c>
      <c r="AH354">
        <v>2</v>
      </c>
      <c r="AI354">
        <v>16697840</v>
      </c>
      <c r="AJ354">
        <v>352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ROW(Source!A190)</f>
        <v>190</v>
      </c>
      <c r="B355">
        <v>16697852</v>
      </c>
      <c r="C355">
        <v>16697836</v>
      </c>
      <c r="D355">
        <v>15248143</v>
      </c>
      <c r="E355">
        <v>1</v>
      </c>
      <c r="F355">
        <v>1</v>
      </c>
      <c r="G355">
        <v>1</v>
      </c>
      <c r="H355">
        <v>2</v>
      </c>
      <c r="I355" t="s">
        <v>1134</v>
      </c>
      <c r="J355" t="s">
        <v>1135</v>
      </c>
      <c r="K355" t="s">
        <v>1136</v>
      </c>
      <c r="L355">
        <v>1368</v>
      </c>
      <c r="N355">
        <v>1011</v>
      </c>
      <c r="O355" t="s">
        <v>1014</v>
      </c>
      <c r="P355" t="s">
        <v>1014</v>
      </c>
      <c r="Q355">
        <v>1</v>
      </c>
      <c r="X355">
        <v>1.69</v>
      </c>
      <c r="Y355">
        <v>0</v>
      </c>
      <c r="Z355">
        <v>12.39</v>
      </c>
      <c r="AA355">
        <v>10.06</v>
      </c>
      <c r="AB355">
        <v>0</v>
      </c>
      <c r="AC355">
        <v>0</v>
      </c>
      <c r="AD355">
        <v>1</v>
      </c>
      <c r="AE355">
        <v>0</v>
      </c>
      <c r="AF355" t="s">
        <v>38</v>
      </c>
      <c r="AG355">
        <v>2.1124999999999998</v>
      </c>
      <c r="AH355">
        <v>2</v>
      </c>
      <c r="AI355">
        <v>16697841</v>
      </c>
      <c r="AJ355">
        <v>353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ROW(Source!A190)</f>
        <v>190</v>
      </c>
      <c r="B356">
        <v>16697853</v>
      </c>
      <c r="C356">
        <v>16697836</v>
      </c>
      <c r="D356">
        <v>15249073</v>
      </c>
      <c r="E356">
        <v>1</v>
      </c>
      <c r="F356">
        <v>1</v>
      </c>
      <c r="G356">
        <v>1</v>
      </c>
      <c r="H356">
        <v>2</v>
      </c>
      <c r="I356" t="s">
        <v>1033</v>
      </c>
      <c r="J356" t="s">
        <v>1034</v>
      </c>
      <c r="K356" t="s">
        <v>1035</v>
      </c>
      <c r="L356">
        <v>1368</v>
      </c>
      <c r="N356">
        <v>1011</v>
      </c>
      <c r="O356" t="s">
        <v>1014</v>
      </c>
      <c r="P356" t="s">
        <v>1014</v>
      </c>
      <c r="Q356">
        <v>1</v>
      </c>
      <c r="X356">
        <v>0.01</v>
      </c>
      <c r="Y356">
        <v>0</v>
      </c>
      <c r="Z356">
        <v>65.709999999999994</v>
      </c>
      <c r="AA356">
        <v>11.6</v>
      </c>
      <c r="AB356">
        <v>0</v>
      </c>
      <c r="AC356">
        <v>0</v>
      </c>
      <c r="AD356">
        <v>1</v>
      </c>
      <c r="AE356">
        <v>0</v>
      </c>
      <c r="AF356" t="s">
        <v>38</v>
      </c>
      <c r="AG356">
        <v>1.2500000000000001E-2</v>
      </c>
      <c r="AH356">
        <v>2</v>
      </c>
      <c r="AI356">
        <v>16697842</v>
      </c>
      <c r="AJ356">
        <v>354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ROW(Source!A190)</f>
        <v>190</v>
      </c>
      <c r="B357">
        <v>16697854</v>
      </c>
      <c r="C357">
        <v>16697836</v>
      </c>
      <c r="D357">
        <v>15167286</v>
      </c>
      <c r="E357">
        <v>1</v>
      </c>
      <c r="F357">
        <v>1</v>
      </c>
      <c r="G357">
        <v>1</v>
      </c>
      <c r="H357">
        <v>3</v>
      </c>
      <c r="I357" t="s">
        <v>1116</v>
      </c>
      <c r="J357" t="s">
        <v>1117</v>
      </c>
      <c r="K357" t="s">
        <v>1118</v>
      </c>
      <c r="L357">
        <v>1339</v>
      </c>
      <c r="N357">
        <v>1007</v>
      </c>
      <c r="O357" t="s">
        <v>249</v>
      </c>
      <c r="P357" t="s">
        <v>249</v>
      </c>
      <c r="Q357">
        <v>1</v>
      </c>
      <c r="X357">
        <v>0.44</v>
      </c>
      <c r="Y357">
        <v>2.44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0.44</v>
      </c>
      <c r="AH357">
        <v>2</v>
      </c>
      <c r="AI357">
        <v>16697843</v>
      </c>
      <c r="AJ357">
        <v>355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ROW(Source!A190)</f>
        <v>190</v>
      </c>
      <c r="B358">
        <v>16697855</v>
      </c>
      <c r="C358">
        <v>16697836</v>
      </c>
      <c r="D358">
        <v>15173044</v>
      </c>
      <c r="E358">
        <v>1</v>
      </c>
      <c r="F358">
        <v>1</v>
      </c>
      <c r="G358">
        <v>1</v>
      </c>
      <c r="H358">
        <v>3</v>
      </c>
      <c r="I358" t="s">
        <v>1156</v>
      </c>
      <c r="J358" t="s">
        <v>1157</v>
      </c>
      <c r="K358" t="s">
        <v>1158</v>
      </c>
      <c r="L358">
        <v>1348</v>
      </c>
      <c r="N358">
        <v>1009</v>
      </c>
      <c r="O358" t="s">
        <v>26</v>
      </c>
      <c r="P358" t="s">
        <v>26</v>
      </c>
      <c r="Q358">
        <v>1000</v>
      </c>
      <c r="X358">
        <v>1.2999999999999999E-2</v>
      </c>
      <c r="Y358">
        <v>6513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1.2999999999999999E-2</v>
      </c>
      <c r="AH358">
        <v>2</v>
      </c>
      <c r="AI358">
        <v>16697844</v>
      </c>
      <c r="AJ358">
        <v>356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ROW(Source!A190)</f>
        <v>190</v>
      </c>
      <c r="B359">
        <v>16697856</v>
      </c>
      <c r="C359">
        <v>16697836</v>
      </c>
      <c r="D359">
        <v>15187102</v>
      </c>
      <c r="E359">
        <v>1</v>
      </c>
      <c r="F359">
        <v>1</v>
      </c>
      <c r="G359">
        <v>1</v>
      </c>
      <c r="H359">
        <v>3</v>
      </c>
      <c r="I359" t="s">
        <v>345</v>
      </c>
      <c r="J359" t="s">
        <v>347</v>
      </c>
      <c r="K359" t="s">
        <v>346</v>
      </c>
      <c r="L359">
        <v>1327</v>
      </c>
      <c r="N359">
        <v>1005</v>
      </c>
      <c r="O359" t="s">
        <v>36</v>
      </c>
      <c r="P359" t="s">
        <v>36</v>
      </c>
      <c r="Q359">
        <v>1</v>
      </c>
      <c r="X359">
        <v>102</v>
      </c>
      <c r="Y359">
        <v>140.44999999999999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102</v>
      </c>
      <c r="AH359">
        <v>2</v>
      </c>
      <c r="AI359">
        <v>16697845</v>
      </c>
      <c r="AJ359">
        <v>357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ROW(Source!A190)</f>
        <v>190</v>
      </c>
      <c r="B360">
        <v>16697857</v>
      </c>
      <c r="C360">
        <v>16697836</v>
      </c>
      <c r="D360">
        <v>15162768</v>
      </c>
      <c r="E360">
        <v>17</v>
      </c>
      <c r="F360">
        <v>1</v>
      </c>
      <c r="G360">
        <v>1</v>
      </c>
      <c r="H360">
        <v>3</v>
      </c>
      <c r="I360" t="s">
        <v>1364</v>
      </c>
      <c r="J360" t="s">
        <v>6</v>
      </c>
      <c r="K360" t="s">
        <v>1365</v>
      </c>
      <c r="L360">
        <v>1339</v>
      </c>
      <c r="N360">
        <v>1007</v>
      </c>
      <c r="O360" t="s">
        <v>249</v>
      </c>
      <c r="P360" t="s">
        <v>249</v>
      </c>
      <c r="Q360">
        <v>1</v>
      </c>
      <c r="X360">
        <v>0.01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 t="s">
        <v>6</v>
      </c>
      <c r="AG360">
        <v>0.01</v>
      </c>
      <c r="AH360">
        <v>3</v>
      </c>
      <c r="AI360">
        <v>-1</v>
      </c>
      <c r="AJ360" t="s">
        <v>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ROW(Source!A190)</f>
        <v>190</v>
      </c>
      <c r="B361">
        <v>16697858</v>
      </c>
      <c r="C361">
        <v>16697836</v>
      </c>
      <c r="D361">
        <v>15202597</v>
      </c>
      <c r="E361">
        <v>1</v>
      </c>
      <c r="F361">
        <v>1</v>
      </c>
      <c r="G361">
        <v>1</v>
      </c>
      <c r="H361">
        <v>3</v>
      </c>
      <c r="I361" t="s">
        <v>1159</v>
      </c>
      <c r="J361" t="s">
        <v>1160</v>
      </c>
      <c r="K361" t="s">
        <v>1161</v>
      </c>
      <c r="L361">
        <v>1346</v>
      </c>
      <c r="N361">
        <v>1009</v>
      </c>
      <c r="O361" t="s">
        <v>279</v>
      </c>
      <c r="P361" t="s">
        <v>279</v>
      </c>
      <c r="Q361">
        <v>1</v>
      </c>
      <c r="X361">
        <v>1200</v>
      </c>
      <c r="Y361">
        <v>3.69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1200</v>
      </c>
      <c r="AH361">
        <v>2</v>
      </c>
      <c r="AI361">
        <v>16697846</v>
      </c>
      <c r="AJ361">
        <v>359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ROW(Source!A190)</f>
        <v>190</v>
      </c>
      <c r="B362">
        <v>16697859</v>
      </c>
      <c r="C362">
        <v>16697836</v>
      </c>
      <c r="D362">
        <v>15162572</v>
      </c>
      <c r="E362">
        <v>17</v>
      </c>
      <c r="F362">
        <v>1</v>
      </c>
      <c r="G362">
        <v>1</v>
      </c>
      <c r="H362">
        <v>3</v>
      </c>
      <c r="I362" t="s">
        <v>1362</v>
      </c>
      <c r="J362" t="s">
        <v>6</v>
      </c>
      <c r="K362" t="s">
        <v>1363</v>
      </c>
      <c r="L362">
        <v>1348</v>
      </c>
      <c r="N362">
        <v>1009</v>
      </c>
      <c r="O362" t="s">
        <v>26</v>
      </c>
      <c r="P362" t="s">
        <v>26</v>
      </c>
      <c r="Q362">
        <v>1000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0</v>
      </c>
      <c r="AE362">
        <v>0</v>
      </c>
      <c r="AF362" t="s">
        <v>6</v>
      </c>
      <c r="AG362">
        <v>0</v>
      </c>
      <c r="AH362">
        <v>3</v>
      </c>
      <c r="AI362">
        <v>-1</v>
      </c>
      <c r="AJ362" t="s">
        <v>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ROW(Source!A191)</f>
        <v>191</v>
      </c>
      <c r="B363">
        <v>16697848</v>
      </c>
      <c r="C363">
        <v>16697836</v>
      </c>
      <c r="D363">
        <v>15436014</v>
      </c>
      <c r="E363">
        <v>1</v>
      </c>
      <c r="F363">
        <v>1</v>
      </c>
      <c r="G363">
        <v>1</v>
      </c>
      <c r="H363">
        <v>1</v>
      </c>
      <c r="I363" t="s">
        <v>1148</v>
      </c>
      <c r="J363" t="s">
        <v>6</v>
      </c>
      <c r="K363" t="s">
        <v>1149</v>
      </c>
      <c r="L363">
        <v>1191</v>
      </c>
      <c r="N363">
        <v>1013</v>
      </c>
      <c r="O363" t="s">
        <v>1010</v>
      </c>
      <c r="P363" t="s">
        <v>1010</v>
      </c>
      <c r="Q363">
        <v>1</v>
      </c>
      <c r="X363">
        <v>310.42</v>
      </c>
      <c r="Y363">
        <v>0</v>
      </c>
      <c r="Z363">
        <v>0</v>
      </c>
      <c r="AA363">
        <v>0</v>
      </c>
      <c r="AB363">
        <v>8.74</v>
      </c>
      <c r="AC363">
        <v>0</v>
      </c>
      <c r="AD363">
        <v>1</v>
      </c>
      <c r="AE363">
        <v>1</v>
      </c>
      <c r="AF363" t="s">
        <v>39</v>
      </c>
      <c r="AG363">
        <v>356.983</v>
      </c>
      <c r="AH363">
        <v>2</v>
      </c>
      <c r="AI363">
        <v>16697837</v>
      </c>
      <c r="AJ363">
        <v>360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ROW(Source!A191)</f>
        <v>191</v>
      </c>
      <c r="B364">
        <v>16697849</v>
      </c>
      <c r="C364">
        <v>16697836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1020</v>
      </c>
      <c r="J364" t="s">
        <v>6</v>
      </c>
      <c r="K364" t="s">
        <v>1021</v>
      </c>
      <c r="L364">
        <v>1191</v>
      </c>
      <c r="N364">
        <v>1013</v>
      </c>
      <c r="O364" t="s">
        <v>1010</v>
      </c>
      <c r="P364" t="s">
        <v>1010</v>
      </c>
      <c r="Q364">
        <v>1</v>
      </c>
      <c r="X364">
        <v>1.73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38</v>
      </c>
      <c r="AG364">
        <v>2.1625000000000001</v>
      </c>
      <c r="AH364">
        <v>2</v>
      </c>
      <c r="AI364">
        <v>16697838</v>
      </c>
      <c r="AJ364">
        <v>361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ROW(Source!A191)</f>
        <v>191</v>
      </c>
      <c r="B365">
        <v>16697850</v>
      </c>
      <c r="C365">
        <v>16697836</v>
      </c>
      <c r="D365">
        <v>15247576</v>
      </c>
      <c r="E365">
        <v>1</v>
      </c>
      <c r="F365">
        <v>1</v>
      </c>
      <c r="G365">
        <v>1</v>
      </c>
      <c r="H365">
        <v>2</v>
      </c>
      <c r="I365" t="s">
        <v>1150</v>
      </c>
      <c r="J365" t="s">
        <v>1151</v>
      </c>
      <c r="K365" t="s">
        <v>1152</v>
      </c>
      <c r="L365">
        <v>1368</v>
      </c>
      <c r="N365">
        <v>1011</v>
      </c>
      <c r="O365" t="s">
        <v>1014</v>
      </c>
      <c r="P365" t="s">
        <v>1014</v>
      </c>
      <c r="Q365">
        <v>1</v>
      </c>
      <c r="X365">
        <v>0.02</v>
      </c>
      <c r="Y365">
        <v>0</v>
      </c>
      <c r="Z365">
        <v>83.43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38</v>
      </c>
      <c r="AG365">
        <v>2.5000000000000001E-2</v>
      </c>
      <c r="AH365">
        <v>2</v>
      </c>
      <c r="AI365">
        <v>16697839</v>
      </c>
      <c r="AJ365">
        <v>362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ROW(Source!A191)</f>
        <v>191</v>
      </c>
      <c r="B366">
        <v>16697851</v>
      </c>
      <c r="C366">
        <v>16697836</v>
      </c>
      <c r="D366">
        <v>15247678</v>
      </c>
      <c r="E366">
        <v>1</v>
      </c>
      <c r="F366">
        <v>1</v>
      </c>
      <c r="G366">
        <v>1</v>
      </c>
      <c r="H366">
        <v>2</v>
      </c>
      <c r="I366" t="s">
        <v>1153</v>
      </c>
      <c r="J366" t="s">
        <v>1154</v>
      </c>
      <c r="K366" t="s">
        <v>1155</v>
      </c>
      <c r="L366">
        <v>1368</v>
      </c>
      <c r="N366">
        <v>1011</v>
      </c>
      <c r="O366" t="s">
        <v>1014</v>
      </c>
      <c r="P366" t="s">
        <v>1014</v>
      </c>
      <c r="Q366">
        <v>1</v>
      </c>
      <c r="X366">
        <v>0.01</v>
      </c>
      <c r="Y366">
        <v>0</v>
      </c>
      <c r="Z366">
        <v>88.01</v>
      </c>
      <c r="AA366">
        <v>11.6</v>
      </c>
      <c r="AB366">
        <v>0</v>
      </c>
      <c r="AC366">
        <v>0</v>
      </c>
      <c r="AD366">
        <v>1</v>
      </c>
      <c r="AE366">
        <v>0</v>
      </c>
      <c r="AF366" t="s">
        <v>38</v>
      </c>
      <c r="AG366">
        <v>1.2500000000000001E-2</v>
      </c>
      <c r="AH366">
        <v>2</v>
      </c>
      <c r="AI366">
        <v>16697840</v>
      </c>
      <c r="AJ366">
        <v>363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ROW(Source!A191)</f>
        <v>191</v>
      </c>
      <c r="B367">
        <v>16697852</v>
      </c>
      <c r="C367">
        <v>16697836</v>
      </c>
      <c r="D367">
        <v>15248143</v>
      </c>
      <c r="E367">
        <v>1</v>
      </c>
      <c r="F367">
        <v>1</v>
      </c>
      <c r="G367">
        <v>1</v>
      </c>
      <c r="H367">
        <v>2</v>
      </c>
      <c r="I367" t="s">
        <v>1134</v>
      </c>
      <c r="J367" t="s">
        <v>1135</v>
      </c>
      <c r="K367" t="s">
        <v>1136</v>
      </c>
      <c r="L367">
        <v>1368</v>
      </c>
      <c r="N367">
        <v>1011</v>
      </c>
      <c r="O367" t="s">
        <v>1014</v>
      </c>
      <c r="P367" t="s">
        <v>1014</v>
      </c>
      <c r="Q367">
        <v>1</v>
      </c>
      <c r="X367">
        <v>1.69</v>
      </c>
      <c r="Y367">
        <v>0</v>
      </c>
      <c r="Z367">
        <v>12.39</v>
      </c>
      <c r="AA367">
        <v>10.06</v>
      </c>
      <c r="AB367">
        <v>0</v>
      </c>
      <c r="AC367">
        <v>0</v>
      </c>
      <c r="AD367">
        <v>1</v>
      </c>
      <c r="AE367">
        <v>0</v>
      </c>
      <c r="AF367" t="s">
        <v>38</v>
      </c>
      <c r="AG367">
        <v>2.1124999999999998</v>
      </c>
      <c r="AH367">
        <v>2</v>
      </c>
      <c r="AI367">
        <v>16697841</v>
      </c>
      <c r="AJ367">
        <v>364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ROW(Source!A191)</f>
        <v>191</v>
      </c>
      <c r="B368">
        <v>16697853</v>
      </c>
      <c r="C368">
        <v>16697836</v>
      </c>
      <c r="D368">
        <v>15249073</v>
      </c>
      <c r="E368">
        <v>1</v>
      </c>
      <c r="F368">
        <v>1</v>
      </c>
      <c r="G368">
        <v>1</v>
      </c>
      <c r="H368">
        <v>2</v>
      </c>
      <c r="I368" t="s">
        <v>1033</v>
      </c>
      <c r="J368" t="s">
        <v>1034</v>
      </c>
      <c r="K368" t="s">
        <v>1035</v>
      </c>
      <c r="L368">
        <v>1368</v>
      </c>
      <c r="N368">
        <v>1011</v>
      </c>
      <c r="O368" t="s">
        <v>1014</v>
      </c>
      <c r="P368" t="s">
        <v>1014</v>
      </c>
      <c r="Q368">
        <v>1</v>
      </c>
      <c r="X368">
        <v>0.01</v>
      </c>
      <c r="Y368">
        <v>0</v>
      </c>
      <c r="Z368">
        <v>65.709999999999994</v>
      </c>
      <c r="AA368">
        <v>11.6</v>
      </c>
      <c r="AB368">
        <v>0</v>
      </c>
      <c r="AC368">
        <v>0</v>
      </c>
      <c r="AD368">
        <v>1</v>
      </c>
      <c r="AE368">
        <v>0</v>
      </c>
      <c r="AF368" t="s">
        <v>38</v>
      </c>
      <c r="AG368">
        <v>1.2500000000000001E-2</v>
      </c>
      <c r="AH368">
        <v>2</v>
      </c>
      <c r="AI368">
        <v>16697842</v>
      </c>
      <c r="AJ368">
        <v>365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ROW(Source!A191)</f>
        <v>191</v>
      </c>
      <c r="B369">
        <v>16697854</v>
      </c>
      <c r="C369">
        <v>16697836</v>
      </c>
      <c r="D369">
        <v>15167286</v>
      </c>
      <c r="E369">
        <v>1</v>
      </c>
      <c r="F369">
        <v>1</v>
      </c>
      <c r="G369">
        <v>1</v>
      </c>
      <c r="H369">
        <v>3</v>
      </c>
      <c r="I369" t="s">
        <v>1116</v>
      </c>
      <c r="J369" t="s">
        <v>1117</v>
      </c>
      <c r="K369" t="s">
        <v>1118</v>
      </c>
      <c r="L369">
        <v>1339</v>
      </c>
      <c r="N369">
        <v>1007</v>
      </c>
      <c r="O369" t="s">
        <v>249</v>
      </c>
      <c r="P369" t="s">
        <v>249</v>
      </c>
      <c r="Q369">
        <v>1</v>
      </c>
      <c r="X369">
        <v>0.44</v>
      </c>
      <c r="Y369">
        <v>2.44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0.44</v>
      </c>
      <c r="AH369">
        <v>2</v>
      </c>
      <c r="AI369">
        <v>16697843</v>
      </c>
      <c r="AJ369">
        <v>366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ROW(Source!A191)</f>
        <v>191</v>
      </c>
      <c r="B370">
        <v>16697855</v>
      </c>
      <c r="C370">
        <v>16697836</v>
      </c>
      <c r="D370">
        <v>15173044</v>
      </c>
      <c r="E370">
        <v>1</v>
      </c>
      <c r="F370">
        <v>1</v>
      </c>
      <c r="G370">
        <v>1</v>
      </c>
      <c r="H370">
        <v>3</v>
      </c>
      <c r="I370" t="s">
        <v>1156</v>
      </c>
      <c r="J370" t="s">
        <v>1157</v>
      </c>
      <c r="K370" t="s">
        <v>1158</v>
      </c>
      <c r="L370">
        <v>1348</v>
      </c>
      <c r="N370">
        <v>1009</v>
      </c>
      <c r="O370" t="s">
        <v>26</v>
      </c>
      <c r="P370" t="s">
        <v>26</v>
      </c>
      <c r="Q370">
        <v>1000</v>
      </c>
      <c r="X370">
        <v>1.2999999999999999E-2</v>
      </c>
      <c r="Y370">
        <v>6513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1.2999999999999999E-2</v>
      </c>
      <c r="AH370">
        <v>2</v>
      </c>
      <c r="AI370">
        <v>16697844</v>
      </c>
      <c r="AJ370">
        <v>367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ROW(Source!A191)</f>
        <v>191</v>
      </c>
      <c r="B371">
        <v>16697856</v>
      </c>
      <c r="C371">
        <v>16697836</v>
      </c>
      <c r="D371">
        <v>15187102</v>
      </c>
      <c r="E371">
        <v>1</v>
      </c>
      <c r="F371">
        <v>1</v>
      </c>
      <c r="G371">
        <v>1</v>
      </c>
      <c r="H371">
        <v>3</v>
      </c>
      <c r="I371" t="s">
        <v>345</v>
      </c>
      <c r="J371" t="s">
        <v>347</v>
      </c>
      <c r="K371" t="s">
        <v>346</v>
      </c>
      <c r="L371">
        <v>1327</v>
      </c>
      <c r="N371">
        <v>1005</v>
      </c>
      <c r="O371" t="s">
        <v>36</v>
      </c>
      <c r="P371" t="s">
        <v>36</v>
      </c>
      <c r="Q371">
        <v>1</v>
      </c>
      <c r="X371">
        <v>102</v>
      </c>
      <c r="Y371">
        <v>140.44999999999999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102</v>
      </c>
      <c r="AH371">
        <v>2</v>
      </c>
      <c r="AI371">
        <v>16697845</v>
      </c>
      <c r="AJ371">
        <v>368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ROW(Source!A191)</f>
        <v>191</v>
      </c>
      <c r="B372">
        <v>16697857</v>
      </c>
      <c r="C372">
        <v>16697836</v>
      </c>
      <c r="D372">
        <v>15162768</v>
      </c>
      <c r="E372">
        <v>17</v>
      </c>
      <c r="F372">
        <v>1</v>
      </c>
      <c r="G372">
        <v>1</v>
      </c>
      <c r="H372">
        <v>3</v>
      </c>
      <c r="I372" t="s">
        <v>1364</v>
      </c>
      <c r="J372" t="s">
        <v>6</v>
      </c>
      <c r="K372" t="s">
        <v>1365</v>
      </c>
      <c r="L372">
        <v>1339</v>
      </c>
      <c r="N372">
        <v>1007</v>
      </c>
      <c r="O372" t="s">
        <v>249</v>
      </c>
      <c r="P372" t="s">
        <v>249</v>
      </c>
      <c r="Q372">
        <v>1</v>
      </c>
      <c r="X372">
        <v>0.01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6</v>
      </c>
      <c r="AG372">
        <v>0.01</v>
      </c>
      <c r="AH372">
        <v>3</v>
      </c>
      <c r="AI372">
        <v>-1</v>
      </c>
      <c r="AJ372" t="s">
        <v>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ROW(Source!A191)</f>
        <v>191</v>
      </c>
      <c r="B373">
        <v>16697858</v>
      </c>
      <c r="C373">
        <v>16697836</v>
      </c>
      <c r="D373">
        <v>15202597</v>
      </c>
      <c r="E373">
        <v>1</v>
      </c>
      <c r="F373">
        <v>1</v>
      </c>
      <c r="G373">
        <v>1</v>
      </c>
      <c r="H373">
        <v>3</v>
      </c>
      <c r="I373" t="s">
        <v>1159</v>
      </c>
      <c r="J373" t="s">
        <v>1160</v>
      </c>
      <c r="K373" t="s">
        <v>1161</v>
      </c>
      <c r="L373">
        <v>1346</v>
      </c>
      <c r="N373">
        <v>1009</v>
      </c>
      <c r="O373" t="s">
        <v>279</v>
      </c>
      <c r="P373" t="s">
        <v>279</v>
      </c>
      <c r="Q373">
        <v>1</v>
      </c>
      <c r="X373">
        <v>1200</v>
      </c>
      <c r="Y373">
        <v>3.69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1200</v>
      </c>
      <c r="AH373">
        <v>2</v>
      </c>
      <c r="AI373">
        <v>16697846</v>
      </c>
      <c r="AJ373">
        <v>370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ROW(Source!A191)</f>
        <v>191</v>
      </c>
      <c r="B374">
        <v>16697859</v>
      </c>
      <c r="C374">
        <v>16697836</v>
      </c>
      <c r="D374">
        <v>15162572</v>
      </c>
      <c r="E374">
        <v>17</v>
      </c>
      <c r="F374">
        <v>1</v>
      </c>
      <c r="G374">
        <v>1</v>
      </c>
      <c r="H374">
        <v>3</v>
      </c>
      <c r="I374" t="s">
        <v>1362</v>
      </c>
      <c r="J374" t="s">
        <v>6</v>
      </c>
      <c r="K374" t="s">
        <v>1363</v>
      </c>
      <c r="L374">
        <v>1348</v>
      </c>
      <c r="N374">
        <v>1009</v>
      </c>
      <c r="O374" t="s">
        <v>26</v>
      </c>
      <c r="P374" t="s">
        <v>26</v>
      </c>
      <c r="Q374">
        <v>1000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1</v>
      </c>
      <c r="AD374">
        <v>0</v>
      </c>
      <c r="AE374">
        <v>0</v>
      </c>
      <c r="AF374" t="s">
        <v>6</v>
      </c>
      <c r="AG374">
        <v>0</v>
      </c>
      <c r="AH374">
        <v>3</v>
      </c>
      <c r="AI374">
        <v>-1</v>
      </c>
      <c r="AJ374" t="s">
        <v>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ROW(Source!A196)</f>
        <v>196</v>
      </c>
      <c r="B375">
        <v>16697869</v>
      </c>
      <c r="C375">
        <v>16697862</v>
      </c>
      <c r="D375">
        <v>15435721</v>
      </c>
      <c r="E375">
        <v>1</v>
      </c>
      <c r="F375">
        <v>1</v>
      </c>
      <c r="G375">
        <v>1</v>
      </c>
      <c r="H375">
        <v>1</v>
      </c>
      <c r="I375" t="s">
        <v>1162</v>
      </c>
      <c r="J375" t="s">
        <v>6</v>
      </c>
      <c r="K375" t="s">
        <v>1163</v>
      </c>
      <c r="L375">
        <v>1191</v>
      </c>
      <c r="N375">
        <v>1013</v>
      </c>
      <c r="O375" t="s">
        <v>1010</v>
      </c>
      <c r="P375" t="s">
        <v>1010</v>
      </c>
      <c r="Q375">
        <v>1</v>
      </c>
      <c r="X375">
        <v>23.82</v>
      </c>
      <c r="Y375">
        <v>0</v>
      </c>
      <c r="Z375">
        <v>0</v>
      </c>
      <c r="AA375">
        <v>0</v>
      </c>
      <c r="AB375">
        <v>9.51</v>
      </c>
      <c r="AC375">
        <v>0</v>
      </c>
      <c r="AD375">
        <v>1</v>
      </c>
      <c r="AE375">
        <v>1</v>
      </c>
      <c r="AF375" t="s">
        <v>39</v>
      </c>
      <c r="AG375">
        <v>27.392999999999997</v>
      </c>
      <c r="AH375">
        <v>2</v>
      </c>
      <c r="AI375">
        <v>16697863</v>
      </c>
      <c r="AJ375">
        <v>371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ROW(Source!A196)</f>
        <v>196</v>
      </c>
      <c r="B376">
        <v>16697870</v>
      </c>
      <c r="C376">
        <v>16697862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1020</v>
      </c>
      <c r="J376" t="s">
        <v>6</v>
      </c>
      <c r="K376" t="s">
        <v>1021</v>
      </c>
      <c r="L376">
        <v>1191</v>
      </c>
      <c r="N376">
        <v>1013</v>
      </c>
      <c r="O376" t="s">
        <v>1010</v>
      </c>
      <c r="P376" t="s">
        <v>1010</v>
      </c>
      <c r="Q376">
        <v>1</v>
      </c>
      <c r="X376">
        <v>0.11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38</v>
      </c>
      <c r="AG376">
        <v>0.13750000000000001</v>
      </c>
      <c r="AH376">
        <v>2</v>
      </c>
      <c r="AI376">
        <v>16697864</v>
      </c>
      <c r="AJ376">
        <v>372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ROW(Source!A196)</f>
        <v>196</v>
      </c>
      <c r="B377">
        <v>16697871</v>
      </c>
      <c r="C377">
        <v>16697862</v>
      </c>
      <c r="D377">
        <v>15247974</v>
      </c>
      <c r="E377">
        <v>1</v>
      </c>
      <c r="F377">
        <v>1</v>
      </c>
      <c r="G377">
        <v>1</v>
      </c>
      <c r="H377">
        <v>2</v>
      </c>
      <c r="I377" t="s">
        <v>1022</v>
      </c>
      <c r="J377" t="s">
        <v>1023</v>
      </c>
      <c r="K377" t="s">
        <v>1024</v>
      </c>
      <c r="L377">
        <v>1368</v>
      </c>
      <c r="N377">
        <v>1011</v>
      </c>
      <c r="O377" t="s">
        <v>1014</v>
      </c>
      <c r="P377" t="s">
        <v>1014</v>
      </c>
      <c r="Q377">
        <v>1</v>
      </c>
      <c r="X377">
        <v>0.05</v>
      </c>
      <c r="Y377">
        <v>0</v>
      </c>
      <c r="Z377">
        <v>31.26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38</v>
      </c>
      <c r="AG377">
        <v>6.25E-2</v>
      </c>
      <c r="AH377">
        <v>2</v>
      </c>
      <c r="AI377">
        <v>16697865</v>
      </c>
      <c r="AJ377">
        <v>373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ROW(Source!A196)</f>
        <v>196</v>
      </c>
      <c r="B378">
        <v>16697872</v>
      </c>
      <c r="C378">
        <v>16697862</v>
      </c>
      <c r="D378">
        <v>15249073</v>
      </c>
      <c r="E378">
        <v>1</v>
      </c>
      <c r="F378">
        <v>1</v>
      </c>
      <c r="G378">
        <v>1</v>
      </c>
      <c r="H378">
        <v>2</v>
      </c>
      <c r="I378" t="s">
        <v>1033</v>
      </c>
      <c r="J378" t="s">
        <v>1034</v>
      </c>
      <c r="K378" t="s">
        <v>1035</v>
      </c>
      <c r="L378">
        <v>1368</v>
      </c>
      <c r="N378">
        <v>1011</v>
      </c>
      <c r="O378" t="s">
        <v>1014</v>
      </c>
      <c r="P378" t="s">
        <v>1014</v>
      </c>
      <c r="Q378">
        <v>1</v>
      </c>
      <c r="X378">
        <v>0.06</v>
      </c>
      <c r="Y378">
        <v>0</v>
      </c>
      <c r="Z378">
        <v>65.709999999999994</v>
      </c>
      <c r="AA378">
        <v>11.6</v>
      </c>
      <c r="AB378">
        <v>0</v>
      </c>
      <c r="AC378">
        <v>0</v>
      </c>
      <c r="AD378">
        <v>1</v>
      </c>
      <c r="AE378">
        <v>0</v>
      </c>
      <c r="AF378" t="s">
        <v>38</v>
      </c>
      <c r="AG378">
        <v>7.4999999999999997E-2</v>
      </c>
      <c r="AH378">
        <v>2</v>
      </c>
      <c r="AI378">
        <v>16697866</v>
      </c>
      <c r="AJ378">
        <v>374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ROW(Source!A196)</f>
        <v>196</v>
      </c>
      <c r="B379">
        <v>16697873</v>
      </c>
      <c r="C379">
        <v>16697862</v>
      </c>
      <c r="D379">
        <v>15161703</v>
      </c>
      <c r="E379">
        <v>17</v>
      </c>
      <c r="F379">
        <v>1</v>
      </c>
      <c r="G379">
        <v>1</v>
      </c>
      <c r="H379">
        <v>3</v>
      </c>
      <c r="I379" t="s">
        <v>1356</v>
      </c>
      <c r="J379" t="s">
        <v>6</v>
      </c>
      <c r="K379" t="s">
        <v>1357</v>
      </c>
      <c r="L379">
        <v>1339</v>
      </c>
      <c r="N379">
        <v>1007</v>
      </c>
      <c r="O379" t="s">
        <v>249</v>
      </c>
      <c r="P379" t="s">
        <v>249</v>
      </c>
      <c r="Q379">
        <v>1</v>
      </c>
      <c r="X379">
        <v>0.16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6</v>
      </c>
      <c r="AG379">
        <v>0.16</v>
      </c>
      <c r="AH379">
        <v>3</v>
      </c>
      <c r="AI379">
        <v>-1</v>
      </c>
      <c r="AJ379" t="s">
        <v>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ROW(Source!A196)</f>
        <v>196</v>
      </c>
      <c r="B380">
        <v>16697874</v>
      </c>
      <c r="C380">
        <v>16697862</v>
      </c>
      <c r="D380">
        <v>15162753</v>
      </c>
      <c r="E380">
        <v>17</v>
      </c>
      <c r="F380">
        <v>1</v>
      </c>
      <c r="G380">
        <v>1</v>
      </c>
      <c r="H380">
        <v>3</v>
      </c>
      <c r="I380" t="s">
        <v>1366</v>
      </c>
      <c r="J380" t="s">
        <v>6</v>
      </c>
      <c r="K380" t="s">
        <v>1367</v>
      </c>
      <c r="L380">
        <v>1301</v>
      </c>
      <c r="N380">
        <v>1003</v>
      </c>
      <c r="O380" t="s">
        <v>363</v>
      </c>
      <c r="P380" t="s">
        <v>363</v>
      </c>
      <c r="Q380">
        <v>1</v>
      </c>
      <c r="X380">
        <v>101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 t="s">
        <v>6</v>
      </c>
      <c r="AG380">
        <v>101</v>
      </c>
      <c r="AH380">
        <v>3</v>
      </c>
      <c r="AI380">
        <v>-1</v>
      </c>
      <c r="AJ380" t="s">
        <v>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ROW(Source!A197)</f>
        <v>197</v>
      </c>
      <c r="B381">
        <v>16697869</v>
      </c>
      <c r="C381">
        <v>16697862</v>
      </c>
      <c r="D381">
        <v>15435721</v>
      </c>
      <c r="E381">
        <v>1</v>
      </c>
      <c r="F381">
        <v>1</v>
      </c>
      <c r="G381">
        <v>1</v>
      </c>
      <c r="H381">
        <v>1</v>
      </c>
      <c r="I381" t="s">
        <v>1162</v>
      </c>
      <c r="J381" t="s">
        <v>6</v>
      </c>
      <c r="K381" t="s">
        <v>1163</v>
      </c>
      <c r="L381">
        <v>1191</v>
      </c>
      <c r="N381">
        <v>1013</v>
      </c>
      <c r="O381" t="s">
        <v>1010</v>
      </c>
      <c r="P381" t="s">
        <v>1010</v>
      </c>
      <c r="Q381">
        <v>1</v>
      </c>
      <c r="X381">
        <v>23.82</v>
      </c>
      <c r="Y381">
        <v>0</v>
      </c>
      <c r="Z381">
        <v>0</v>
      </c>
      <c r="AA381">
        <v>0</v>
      </c>
      <c r="AB381">
        <v>9.51</v>
      </c>
      <c r="AC381">
        <v>0</v>
      </c>
      <c r="AD381">
        <v>1</v>
      </c>
      <c r="AE381">
        <v>1</v>
      </c>
      <c r="AF381" t="s">
        <v>39</v>
      </c>
      <c r="AG381">
        <v>27.392999999999997</v>
      </c>
      <c r="AH381">
        <v>2</v>
      </c>
      <c r="AI381">
        <v>16697863</v>
      </c>
      <c r="AJ381">
        <v>377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ROW(Source!A197)</f>
        <v>197</v>
      </c>
      <c r="B382">
        <v>16697870</v>
      </c>
      <c r="C382">
        <v>16697862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1020</v>
      </c>
      <c r="J382" t="s">
        <v>6</v>
      </c>
      <c r="K382" t="s">
        <v>1021</v>
      </c>
      <c r="L382">
        <v>1191</v>
      </c>
      <c r="N382">
        <v>1013</v>
      </c>
      <c r="O382" t="s">
        <v>1010</v>
      </c>
      <c r="P382" t="s">
        <v>1010</v>
      </c>
      <c r="Q382">
        <v>1</v>
      </c>
      <c r="X382">
        <v>0.11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38</v>
      </c>
      <c r="AG382">
        <v>0.13750000000000001</v>
      </c>
      <c r="AH382">
        <v>2</v>
      </c>
      <c r="AI382">
        <v>16697864</v>
      </c>
      <c r="AJ382">
        <v>378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ROW(Source!A197)</f>
        <v>197</v>
      </c>
      <c r="B383">
        <v>16697871</v>
      </c>
      <c r="C383">
        <v>16697862</v>
      </c>
      <c r="D383">
        <v>15247974</v>
      </c>
      <c r="E383">
        <v>1</v>
      </c>
      <c r="F383">
        <v>1</v>
      </c>
      <c r="G383">
        <v>1</v>
      </c>
      <c r="H383">
        <v>2</v>
      </c>
      <c r="I383" t="s">
        <v>1022</v>
      </c>
      <c r="J383" t="s">
        <v>1023</v>
      </c>
      <c r="K383" t="s">
        <v>1024</v>
      </c>
      <c r="L383">
        <v>1368</v>
      </c>
      <c r="N383">
        <v>1011</v>
      </c>
      <c r="O383" t="s">
        <v>1014</v>
      </c>
      <c r="P383" t="s">
        <v>1014</v>
      </c>
      <c r="Q383">
        <v>1</v>
      </c>
      <c r="X383">
        <v>0.05</v>
      </c>
      <c r="Y383">
        <v>0</v>
      </c>
      <c r="Z383">
        <v>31.26</v>
      </c>
      <c r="AA383">
        <v>13.5</v>
      </c>
      <c r="AB383">
        <v>0</v>
      </c>
      <c r="AC383">
        <v>0</v>
      </c>
      <c r="AD383">
        <v>1</v>
      </c>
      <c r="AE383">
        <v>0</v>
      </c>
      <c r="AF383" t="s">
        <v>38</v>
      </c>
      <c r="AG383">
        <v>6.25E-2</v>
      </c>
      <c r="AH383">
        <v>2</v>
      </c>
      <c r="AI383">
        <v>16697865</v>
      </c>
      <c r="AJ383">
        <v>379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ROW(Source!A197)</f>
        <v>197</v>
      </c>
      <c r="B384">
        <v>16697872</v>
      </c>
      <c r="C384">
        <v>16697862</v>
      </c>
      <c r="D384">
        <v>15249073</v>
      </c>
      <c r="E384">
        <v>1</v>
      </c>
      <c r="F384">
        <v>1</v>
      </c>
      <c r="G384">
        <v>1</v>
      </c>
      <c r="H384">
        <v>2</v>
      </c>
      <c r="I384" t="s">
        <v>1033</v>
      </c>
      <c r="J384" t="s">
        <v>1034</v>
      </c>
      <c r="K384" t="s">
        <v>1035</v>
      </c>
      <c r="L384">
        <v>1368</v>
      </c>
      <c r="N384">
        <v>1011</v>
      </c>
      <c r="O384" t="s">
        <v>1014</v>
      </c>
      <c r="P384" t="s">
        <v>1014</v>
      </c>
      <c r="Q384">
        <v>1</v>
      </c>
      <c r="X384">
        <v>0.06</v>
      </c>
      <c r="Y384">
        <v>0</v>
      </c>
      <c r="Z384">
        <v>65.709999999999994</v>
      </c>
      <c r="AA384">
        <v>11.6</v>
      </c>
      <c r="AB384">
        <v>0</v>
      </c>
      <c r="AC384">
        <v>0</v>
      </c>
      <c r="AD384">
        <v>1</v>
      </c>
      <c r="AE384">
        <v>0</v>
      </c>
      <c r="AF384" t="s">
        <v>38</v>
      </c>
      <c r="AG384">
        <v>7.4999999999999997E-2</v>
      </c>
      <c r="AH384">
        <v>2</v>
      </c>
      <c r="AI384">
        <v>16697866</v>
      </c>
      <c r="AJ384">
        <v>380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ROW(Source!A197)</f>
        <v>197</v>
      </c>
      <c r="B385">
        <v>16697873</v>
      </c>
      <c r="C385">
        <v>16697862</v>
      </c>
      <c r="D385">
        <v>15161703</v>
      </c>
      <c r="E385">
        <v>17</v>
      </c>
      <c r="F385">
        <v>1</v>
      </c>
      <c r="G385">
        <v>1</v>
      </c>
      <c r="H385">
        <v>3</v>
      </c>
      <c r="I385" t="s">
        <v>1356</v>
      </c>
      <c r="J385" t="s">
        <v>6</v>
      </c>
      <c r="K385" t="s">
        <v>1357</v>
      </c>
      <c r="L385">
        <v>1339</v>
      </c>
      <c r="N385">
        <v>1007</v>
      </c>
      <c r="O385" t="s">
        <v>249</v>
      </c>
      <c r="P385" t="s">
        <v>249</v>
      </c>
      <c r="Q385">
        <v>1</v>
      </c>
      <c r="X385">
        <v>0.16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 t="s">
        <v>6</v>
      </c>
      <c r="AG385">
        <v>0.16</v>
      </c>
      <c r="AH385">
        <v>3</v>
      </c>
      <c r="AI385">
        <v>-1</v>
      </c>
      <c r="AJ385" t="s">
        <v>6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ROW(Source!A197)</f>
        <v>197</v>
      </c>
      <c r="B386">
        <v>16697874</v>
      </c>
      <c r="C386">
        <v>16697862</v>
      </c>
      <c r="D386">
        <v>15162753</v>
      </c>
      <c r="E386">
        <v>17</v>
      </c>
      <c r="F386">
        <v>1</v>
      </c>
      <c r="G386">
        <v>1</v>
      </c>
      <c r="H386">
        <v>3</v>
      </c>
      <c r="I386" t="s">
        <v>1366</v>
      </c>
      <c r="J386" t="s">
        <v>6</v>
      </c>
      <c r="K386" t="s">
        <v>1367</v>
      </c>
      <c r="L386">
        <v>1301</v>
      </c>
      <c r="N386">
        <v>1003</v>
      </c>
      <c r="O386" t="s">
        <v>363</v>
      </c>
      <c r="P386" t="s">
        <v>363</v>
      </c>
      <c r="Q386">
        <v>1</v>
      </c>
      <c r="X386">
        <v>101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6</v>
      </c>
      <c r="AG386">
        <v>101</v>
      </c>
      <c r="AH386">
        <v>3</v>
      </c>
      <c r="AI386">
        <v>-1</v>
      </c>
      <c r="AJ386" t="s">
        <v>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ROW(Source!A202)</f>
        <v>202</v>
      </c>
      <c r="B387">
        <v>16697885</v>
      </c>
      <c r="C387">
        <v>16697877</v>
      </c>
      <c r="D387">
        <v>15436556</v>
      </c>
      <c r="E387">
        <v>1</v>
      </c>
      <c r="F387">
        <v>1</v>
      </c>
      <c r="G387">
        <v>1</v>
      </c>
      <c r="H387">
        <v>1</v>
      </c>
      <c r="I387" t="s">
        <v>1088</v>
      </c>
      <c r="J387" t="s">
        <v>6</v>
      </c>
      <c r="K387" t="s">
        <v>1089</v>
      </c>
      <c r="L387">
        <v>1191</v>
      </c>
      <c r="N387">
        <v>1013</v>
      </c>
      <c r="O387" t="s">
        <v>1010</v>
      </c>
      <c r="P387" t="s">
        <v>1010</v>
      </c>
      <c r="Q387">
        <v>1</v>
      </c>
      <c r="X387">
        <v>6.55</v>
      </c>
      <c r="Y387">
        <v>0</v>
      </c>
      <c r="Z387">
        <v>0</v>
      </c>
      <c r="AA387">
        <v>0</v>
      </c>
      <c r="AB387">
        <v>9.6199999999999992</v>
      </c>
      <c r="AC387">
        <v>0</v>
      </c>
      <c r="AD387">
        <v>1</v>
      </c>
      <c r="AE387">
        <v>1</v>
      </c>
      <c r="AF387" t="s">
        <v>39</v>
      </c>
      <c r="AG387">
        <v>7.5324999999999989</v>
      </c>
      <c r="AH387">
        <v>2</v>
      </c>
      <c r="AI387">
        <v>16697878</v>
      </c>
      <c r="AJ387">
        <v>383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ROW(Source!A202)</f>
        <v>202</v>
      </c>
      <c r="B388">
        <v>16697886</v>
      </c>
      <c r="C388">
        <v>16697877</v>
      </c>
      <c r="D388">
        <v>15430395</v>
      </c>
      <c r="E388">
        <v>1</v>
      </c>
      <c r="F388">
        <v>1</v>
      </c>
      <c r="G388">
        <v>1</v>
      </c>
      <c r="H388">
        <v>1</v>
      </c>
      <c r="I388" t="s">
        <v>1020</v>
      </c>
      <c r="J388" t="s">
        <v>6</v>
      </c>
      <c r="K388" t="s">
        <v>1021</v>
      </c>
      <c r="L388">
        <v>1191</v>
      </c>
      <c r="N388">
        <v>1013</v>
      </c>
      <c r="O388" t="s">
        <v>1010</v>
      </c>
      <c r="P388" t="s">
        <v>1010</v>
      </c>
      <c r="Q388">
        <v>1</v>
      </c>
      <c r="X388">
        <v>0.02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38</v>
      </c>
      <c r="AG388">
        <v>2.5000000000000001E-2</v>
      </c>
      <c r="AH388">
        <v>2</v>
      </c>
      <c r="AI388">
        <v>16697879</v>
      </c>
      <c r="AJ388">
        <v>384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ROW(Source!A202)</f>
        <v>202</v>
      </c>
      <c r="B389">
        <v>16697887</v>
      </c>
      <c r="C389">
        <v>16697877</v>
      </c>
      <c r="D389">
        <v>15247974</v>
      </c>
      <c r="E389">
        <v>1</v>
      </c>
      <c r="F389">
        <v>1</v>
      </c>
      <c r="G389">
        <v>1</v>
      </c>
      <c r="H389">
        <v>2</v>
      </c>
      <c r="I389" t="s">
        <v>1022</v>
      </c>
      <c r="J389" t="s">
        <v>1023</v>
      </c>
      <c r="K389" t="s">
        <v>1024</v>
      </c>
      <c r="L389">
        <v>1368</v>
      </c>
      <c r="N389">
        <v>1011</v>
      </c>
      <c r="O389" t="s">
        <v>1014</v>
      </c>
      <c r="P389" t="s">
        <v>1014</v>
      </c>
      <c r="Q389">
        <v>1</v>
      </c>
      <c r="X389">
        <v>0.01</v>
      </c>
      <c r="Y389">
        <v>0</v>
      </c>
      <c r="Z389">
        <v>31.26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38</v>
      </c>
      <c r="AG389">
        <v>1.2500000000000001E-2</v>
      </c>
      <c r="AH389">
        <v>2</v>
      </c>
      <c r="AI389">
        <v>16697880</v>
      </c>
      <c r="AJ389">
        <v>385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ROW(Source!A202)</f>
        <v>202</v>
      </c>
      <c r="B390">
        <v>16697888</v>
      </c>
      <c r="C390">
        <v>16697877</v>
      </c>
      <c r="D390">
        <v>15249073</v>
      </c>
      <c r="E390">
        <v>1</v>
      </c>
      <c r="F390">
        <v>1</v>
      </c>
      <c r="G390">
        <v>1</v>
      </c>
      <c r="H390">
        <v>2</v>
      </c>
      <c r="I390" t="s">
        <v>1033</v>
      </c>
      <c r="J390" t="s">
        <v>1034</v>
      </c>
      <c r="K390" t="s">
        <v>1035</v>
      </c>
      <c r="L390">
        <v>1368</v>
      </c>
      <c r="N390">
        <v>1011</v>
      </c>
      <c r="O390" t="s">
        <v>1014</v>
      </c>
      <c r="P390" t="s">
        <v>1014</v>
      </c>
      <c r="Q390">
        <v>1</v>
      </c>
      <c r="X390">
        <v>0.01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38</v>
      </c>
      <c r="AG390">
        <v>1.2500000000000001E-2</v>
      </c>
      <c r="AH390">
        <v>2</v>
      </c>
      <c r="AI390">
        <v>16697881</v>
      </c>
      <c r="AJ390">
        <v>386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ROW(Source!A202)</f>
        <v>202</v>
      </c>
      <c r="B391">
        <v>16697889</v>
      </c>
      <c r="C391">
        <v>16697877</v>
      </c>
      <c r="D391">
        <v>15171018</v>
      </c>
      <c r="E391">
        <v>1</v>
      </c>
      <c r="F391">
        <v>1</v>
      </c>
      <c r="G391">
        <v>1</v>
      </c>
      <c r="H391">
        <v>3</v>
      </c>
      <c r="I391" t="s">
        <v>1145</v>
      </c>
      <c r="J391" t="s">
        <v>1146</v>
      </c>
      <c r="K391" t="s">
        <v>1147</v>
      </c>
      <c r="L391">
        <v>1346</v>
      </c>
      <c r="N391">
        <v>1009</v>
      </c>
      <c r="O391" t="s">
        <v>279</v>
      </c>
      <c r="P391" t="s">
        <v>279</v>
      </c>
      <c r="Q391">
        <v>1</v>
      </c>
      <c r="X391">
        <v>0.1</v>
      </c>
      <c r="Y391">
        <v>1.82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0.1</v>
      </c>
      <c r="AH391">
        <v>2</v>
      </c>
      <c r="AI391">
        <v>16697882</v>
      </c>
      <c r="AJ391">
        <v>387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ROW(Source!A202)</f>
        <v>202</v>
      </c>
      <c r="B392">
        <v>16697890</v>
      </c>
      <c r="C392">
        <v>16697877</v>
      </c>
      <c r="D392">
        <v>15162572</v>
      </c>
      <c r="E392">
        <v>17</v>
      </c>
      <c r="F392">
        <v>1</v>
      </c>
      <c r="G392">
        <v>1</v>
      </c>
      <c r="H392">
        <v>3</v>
      </c>
      <c r="I392" t="s">
        <v>1362</v>
      </c>
      <c r="J392" t="s">
        <v>6</v>
      </c>
      <c r="K392" t="s">
        <v>1363</v>
      </c>
      <c r="L392">
        <v>1348</v>
      </c>
      <c r="N392">
        <v>1009</v>
      </c>
      <c r="O392" t="s">
        <v>26</v>
      </c>
      <c r="P392" t="s">
        <v>26</v>
      </c>
      <c r="Q392">
        <v>1000</v>
      </c>
      <c r="X392">
        <v>1.2999999999999999E-2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6</v>
      </c>
      <c r="AG392">
        <v>1.2999999999999999E-2</v>
      </c>
      <c r="AH392">
        <v>3</v>
      </c>
      <c r="AI392">
        <v>-1</v>
      </c>
      <c r="AJ392" t="s">
        <v>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ROW(Source!A203)</f>
        <v>203</v>
      </c>
      <c r="B393">
        <v>16697885</v>
      </c>
      <c r="C393">
        <v>16697877</v>
      </c>
      <c r="D393">
        <v>15436556</v>
      </c>
      <c r="E393">
        <v>1</v>
      </c>
      <c r="F393">
        <v>1</v>
      </c>
      <c r="G393">
        <v>1</v>
      </c>
      <c r="H393">
        <v>1</v>
      </c>
      <c r="I393" t="s">
        <v>1088</v>
      </c>
      <c r="J393" t="s">
        <v>6</v>
      </c>
      <c r="K393" t="s">
        <v>1089</v>
      </c>
      <c r="L393">
        <v>1191</v>
      </c>
      <c r="N393">
        <v>1013</v>
      </c>
      <c r="O393" t="s">
        <v>1010</v>
      </c>
      <c r="P393" t="s">
        <v>1010</v>
      </c>
      <c r="Q393">
        <v>1</v>
      </c>
      <c r="X393">
        <v>6.55</v>
      </c>
      <c r="Y393">
        <v>0</v>
      </c>
      <c r="Z393">
        <v>0</v>
      </c>
      <c r="AA393">
        <v>0</v>
      </c>
      <c r="AB393">
        <v>9.6199999999999992</v>
      </c>
      <c r="AC393">
        <v>0</v>
      </c>
      <c r="AD393">
        <v>1</v>
      </c>
      <c r="AE393">
        <v>1</v>
      </c>
      <c r="AF393" t="s">
        <v>39</v>
      </c>
      <c r="AG393">
        <v>7.5324999999999989</v>
      </c>
      <c r="AH393">
        <v>2</v>
      </c>
      <c r="AI393">
        <v>16697878</v>
      </c>
      <c r="AJ393">
        <v>389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ROW(Source!A203)</f>
        <v>203</v>
      </c>
      <c r="B394">
        <v>16697886</v>
      </c>
      <c r="C394">
        <v>16697877</v>
      </c>
      <c r="D394">
        <v>15430395</v>
      </c>
      <c r="E394">
        <v>1</v>
      </c>
      <c r="F394">
        <v>1</v>
      </c>
      <c r="G394">
        <v>1</v>
      </c>
      <c r="H394">
        <v>1</v>
      </c>
      <c r="I394" t="s">
        <v>1020</v>
      </c>
      <c r="J394" t="s">
        <v>6</v>
      </c>
      <c r="K394" t="s">
        <v>1021</v>
      </c>
      <c r="L394">
        <v>1191</v>
      </c>
      <c r="N394">
        <v>1013</v>
      </c>
      <c r="O394" t="s">
        <v>1010</v>
      </c>
      <c r="P394" t="s">
        <v>1010</v>
      </c>
      <c r="Q394">
        <v>1</v>
      </c>
      <c r="X394">
        <v>0.02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2</v>
      </c>
      <c r="AF394" t="s">
        <v>38</v>
      </c>
      <c r="AG394">
        <v>2.5000000000000001E-2</v>
      </c>
      <c r="AH394">
        <v>2</v>
      </c>
      <c r="AI394">
        <v>16697879</v>
      </c>
      <c r="AJ394">
        <v>390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ROW(Source!A203)</f>
        <v>203</v>
      </c>
      <c r="B395">
        <v>16697887</v>
      </c>
      <c r="C395">
        <v>16697877</v>
      </c>
      <c r="D395">
        <v>15247974</v>
      </c>
      <c r="E395">
        <v>1</v>
      </c>
      <c r="F395">
        <v>1</v>
      </c>
      <c r="G395">
        <v>1</v>
      </c>
      <c r="H395">
        <v>2</v>
      </c>
      <c r="I395" t="s">
        <v>1022</v>
      </c>
      <c r="J395" t="s">
        <v>1023</v>
      </c>
      <c r="K395" t="s">
        <v>1024</v>
      </c>
      <c r="L395">
        <v>1368</v>
      </c>
      <c r="N395">
        <v>1011</v>
      </c>
      <c r="O395" t="s">
        <v>1014</v>
      </c>
      <c r="P395" t="s">
        <v>1014</v>
      </c>
      <c r="Q395">
        <v>1</v>
      </c>
      <c r="X395">
        <v>0.01</v>
      </c>
      <c r="Y395">
        <v>0</v>
      </c>
      <c r="Z395">
        <v>31.26</v>
      </c>
      <c r="AA395">
        <v>13.5</v>
      </c>
      <c r="AB395">
        <v>0</v>
      </c>
      <c r="AC395">
        <v>0</v>
      </c>
      <c r="AD395">
        <v>1</v>
      </c>
      <c r="AE395">
        <v>0</v>
      </c>
      <c r="AF395" t="s">
        <v>38</v>
      </c>
      <c r="AG395">
        <v>1.2500000000000001E-2</v>
      </c>
      <c r="AH395">
        <v>2</v>
      </c>
      <c r="AI395">
        <v>16697880</v>
      </c>
      <c r="AJ395">
        <v>391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ROW(Source!A203)</f>
        <v>203</v>
      </c>
      <c r="B396">
        <v>16697888</v>
      </c>
      <c r="C396">
        <v>16697877</v>
      </c>
      <c r="D396">
        <v>15249073</v>
      </c>
      <c r="E396">
        <v>1</v>
      </c>
      <c r="F396">
        <v>1</v>
      </c>
      <c r="G396">
        <v>1</v>
      </c>
      <c r="H396">
        <v>2</v>
      </c>
      <c r="I396" t="s">
        <v>1033</v>
      </c>
      <c r="J396" t="s">
        <v>1034</v>
      </c>
      <c r="K396" t="s">
        <v>1035</v>
      </c>
      <c r="L396">
        <v>1368</v>
      </c>
      <c r="N396">
        <v>1011</v>
      </c>
      <c r="O396" t="s">
        <v>1014</v>
      </c>
      <c r="P396" t="s">
        <v>1014</v>
      </c>
      <c r="Q396">
        <v>1</v>
      </c>
      <c r="X396">
        <v>0.01</v>
      </c>
      <c r="Y396">
        <v>0</v>
      </c>
      <c r="Z396">
        <v>65.709999999999994</v>
      </c>
      <c r="AA396">
        <v>11.6</v>
      </c>
      <c r="AB396">
        <v>0</v>
      </c>
      <c r="AC396">
        <v>0</v>
      </c>
      <c r="AD396">
        <v>1</v>
      </c>
      <c r="AE396">
        <v>0</v>
      </c>
      <c r="AF396" t="s">
        <v>38</v>
      </c>
      <c r="AG396">
        <v>1.2500000000000001E-2</v>
      </c>
      <c r="AH396">
        <v>2</v>
      </c>
      <c r="AI396">
        <v>16697881</v>
      </c>
      <c r="AJ396">
        <v>392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ROW(Source!A203)</f>
        <v>203</v>
      </c>
      <c r="B397">
        <v>16697889</v>
      </c>
      <c r="C397">
        <v>16697877</v>
      </c>
      <c r="D397">
        <v>15171018</v>
      </c>
      <c r="E397">
        <v>1</v>
      </c>
      <c r="F397">
        <v>1</v>
      </c>
      <c r="G397">
        <v>1</v>
      </c>
      <c r="H397">
        <v>3</v>
      </c>
      <c r="I397" t="s">
        <v>1145</v>
      </c>
      <c r="J397" t="s">
        <v>1146</v>
      </c>
      <c r="K397" t="s">
        <v>1147</v>
      </c>
      <c r="L397">
        <v>1346</v>
      </c>
      <c r="N397">
        <v>1009</v>
      </c>
      <c r="O397" t="s">
        <v>279</v>
      </c>
      <c r="P397" t="s">
        <v>279</v>
      </c>
      <c r="Q397">
        <v>1</v>
      </c>
      <c r="X397">
        <v>0.1</v>
      </c>
      <c r="Y397">
        <v>1.82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0.1</v>
      </c>
      <c r="AH397">
        <v>2</v>
      </c>
      <c r="AI397">
        <v>16697882</v>
      </c>
      <c r="AJ397">
        <v>393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ROW(Source!A203)</f>
        <v>203</v>
      </c>
      <c r="B398">
        <v>16697890</v>
      </c>
      <c r="C398">
        <v>16697877</v>
      </c>
      <c r="D398">
        <v>15162572</v>
      </c>
      <c r="E398">
        <v>17</v>
      </c>
      <c r="F398">
        <v>1</v>
      </c>
      <c r="G398">
        <v>1</v>
      </c>
      <c r="H398">
        <v>3</v>
      </c>
      <c r="I398" t="s">
        <v>1362</v>
      </c>
      <c r="J398" t="s">
        <v>6</v>
      </c>
      <c r="K398" t="s">
        <v>1363</v>
      </c>
      <c r="L398">
        <v>1348</v>
      </c>
      <c r="N398">
        <v>1009</v>
      </c>
      <c r="O398" t="s">
        <v>26</v>
      </c>
      <c r="P398" t="s">
        <v>26</v>
      </c>
      <c r="Q398">
        <v>1000</v>
      </c>
      <c r="X398">
        <v>1.2999999999999999E-2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 t="s">
        <v>6</v>
      </c>
      <c r="AG398">
        <v>1.2999999999999999E-2</v>
      </c>
      <c r="AH398">
        <v>3</v>
      </c>
      <c r="AI398">
        <v>-1</v>
      </c>
      <c r="AJ398" t="s">
        <v>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ROW(Source!A206)</f>
        <v>206</v>
      </c>
      <c r="B399">
        <v>16697907</v>
      </c>
      <c r="C399">
        <v>16697893</v>
      </c>
      <c r="D399">
        <v>15438286</v>
      </c>
      <c r="E399">
        <v>1</v>
      </c>
      <c r="F399">
        <v>1</v>
      </c>
      <c r="G399">
        <v>1</v>
      </c>
      <c r="H399">
        <v>1</v>
      </c>
      <c r="I399" t="s">
        <v>1164</v>
      </c>
      <c r="J399" t="s">
        <v>6</v>
      </c>
      <c r="K399" t="s">
        <v>1165</v>
      </c>
      <c r="L399">
        <v>1191</v>
      </c>
      <c r="N399">
        <v>1013</v>
      </c>
      <c r="O399" t="s">
        <v>1010</v>
      </c>
      <c r="P399" t="s">
        <v>1010</v>
      </c>
      <c r="Q399">
        <v>1</v>
      </c>
      <c r="X399">
        <v>179.73</v>
      </c>
      <c r="Y399">
        <v>0</v>
      </c>
      <c r="Z399">
        <v>0</v>
      </c>
      <c r="AA399">
        <v>0</v>
      </c>
      <c r="AB399">
        <v>9.18</v>
      </c>
      <c r="AC399">
        <v>0</v>
      </c>
      <c r="AD399">
        <v>1</v>
      </c>
      <c r="AE399">
        <v>1</v>
      </c>
      <c r="AF399" t="s">
        <v>39</v>
      </c>
      <c r="AG399">
        <v>206.68949999999998</v>
      </c>
      <c r="AH399">
        <v>2</v>
      </c>
      <c r="AI399">
        <v>16697894</v>
      </c>
      <c r="AJ399">
        <v>395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ROW(Source!A206)</f>
        <v>206</v>
      </c>
      <c r="B400">
        <v>16697908</v>
      </c>
      <c r="C400">
        <v>16697893</v>
      </c>
      <c r="D400">
        <v>15430395</v>
      </c>
      <c r="E400">
        <v>1</v>
      </c>
      <c r="F400">
        <v>1</v>
      </c>
      <c r="G400">
        <v>1</v>
      </c>
      <c r="H400">
        <v>1</v>
      </c>
      <c r="I400" t="s">
        <v>1020</v>
      </c>
      <c r="J400" t="s">
        <v>6</v>
      </c>
      <c r="K400" t="s">
        <v>1021</v>
      </c>
      <c r="L400">
        <v>1191</v>
      </c>
      <c r="N400">
        <v>1013</v>
      </c>
      <c r="O400" t="s">
        <v>1010</v>
      </c>
      <c r="P400" t="s">
        <v>1010</v>
      </c>
      <c r="Q400">
        <v>1</v>
      </c>
      <c r="X400">
        <v>1.65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2</v>
      </c>
      <c r="AF400" t="s">
        <v>38</v>
      </c>
      <c r="AG400">
        <v>2.0625</v>
      </c>
      <c r="AH400">
        <v>2</v>
      </c>
      <c r="AI400">
        <v>16697895</v>
      </c>
      <c r="AJ400">
        <v>396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ROW(Source!A206)</f>
        <v>206</v>
      </c>
      <c r="B401">
        <v>16697909</v>
      </c>
      <c r="C401">
        <v>16697893</v>
      </c>
      <c r="D401">
        <v>15247905</v>
      </c>
      <c r="E401">
        <v>1</v>
      </c>
      <c r="F401">
        <v>1</v>
      </c>
      <c r="G401">
        <v>1</v>
      </c>
      <c r="H401">
        <v>2</v>
      </c>
      <c r="I401" t="s">
        <v>1131</v>
      </c>
      <c r="J401" t="s">
        <v>1132</v>
      </c>
      <c r="K401" t="s">
        <v>1133</v>
      </c>
      <c r="L401">
        <v>1368</v>
      </c>
      <c r="N401">
        <v>1011</v>
      </c>
      <c r="O401" t="s">
        <v>1014</v>
      </c>
      <c r="P401" t="s">
        <v>1014</v>
      </c>
      <c r="Q401">
        <v>1</v>
      </c>
      <c r="X401">
        <v>0.08</v>
      </c>
      <c r="Y401">
        <v>0</v>
      </c>
      <c r="Z401">
        <v>89.99</v>
      </c>
      <c r="AA401">
        <v>10.06</v>
      </c>
      <c r="AB401">
        <v>0</v>
      </c>
      <c r="AC401">
        <v>0</v>
      </c>
      <c r="AD401">
        <v>1</v>
      </c>
      <c r="AE401">
        <v>0</v>
      </c>
      <c r="AF401" t="s">
        <v>38</v>
      </c>
      <c r="AG401">
        <v>0.1</v>
      </c>
      <c r="AH401">
        <v>2</v>
      </c>
      <c r="AI401">
        <v>16697896</v>
      </c>
      <c r="AJ401">
        <v>397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ROW(Source!A206)</f>
        <v>206</v>
      </c>
      <c r="B402">
        <v>16697910</v>
      </c>
      <c r="C402">
        <v>16697893</v>
      </c>
      <c r="D402">
        <v>15247974</v>
      </c>
      <c r="E402">
        <v>1</v>
      </c>
      <c r="F402">
        <v>1</v>
      </c>
      <c r="G402">
        <v>1</v>
      </c>
      <c r="H402">
        <v>2</v>
      </c>
      <c r="I402" t="s">
        <v>1022</v>
      </c>
      <c r="J402" t="s">
        <v>1023</v>
      </c>
      <c r="K402" t="s">
        <v>1024</v>
      </c>
      <c r="L402">
        <v>1368</v>
      </c>
      <c r="N402">
        <v>1011</v>
      </c>
      <c r="O402" t="s">
        <v>1014</v>
      </c>
      <c r="P402" t="s">
        <v>1014</v>
      </c>
      <c r="Q402">
        <v>1</v>
      </c>
      <c r="X402">
        <v>0.27</v>
      </c>
      <c r="Y402">
        <v>0</v>
      </c>
      <c r="Z402">
        <v>31.26</v>
      </c>
      <c r="AA402">
        <v>13.5</v>
      </c>
      <c r="AB402">
        <v>0</v>
      </c>
      <c r="AC402">
        <v>0</v>
      </c>
      <c r="AD402">
        <v>1</v>
      </c>
      <c r="AE402">
        <v>0</v>
      </c>
      <c r="AF402" t="s">
        <v>38</v>
      </c>
      <c r="AG402">
        <v>0.33750000000000002</v>
      </c>
      <c r="AH402">
        <v>2</v>
      </c>
      <c r="AI402">
        <v>16697897</v>
      </c>
      <c r="AJ402">
        <v>398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ROW(Source!A206)</f>
        <v>206</v>
      </c>
      <c r="B403">
        <v>16697911</v>
      </c>
      <c r="C403">
        <v>16697893</v>
      </c>
      <c r="D403">
        <v>15248143</v>
      </c>
      <c r="E403">
        <v>1</v>
      </c>
      <c r="F403">
        <v>1</v>
      </c>
      <c r="G403">
        <v>1</v>
      </c>
      <c r="H403">
        <v>2</v>
      </c>
      <c r="I403" t="s">
        <v>1134</v>
      </c>
      <c r="J403" t="s">
        <v>1135</v>
      </c>
      <c r="K403" t="s">
        <v>1136</v>
      </c>
      <c r="L403">
        <v>1368</v>
      </c>
      <c r="N403">
        <v>1011</v>
      </c>
      <c r="O403" t="s">
        <v>1014</v>
      </c>
      <c r="P403" t="s">
        <v>1014</v>
      </c>
      <c r="Q403">
        <v>1</v>
      </c>
      <c r="X403">
        <v>1.3</v>
      </c>
      <c r="Y403">
        <v>0</v>
      </c>
      <c r="Z403">
        <v>12.39</v>
      </c>
      <c r="AA403">
        <v>10.06</v>
      </c>
      <c r="AB403">
        <v>0</v>
      </c>
      <c r="AC403">
        <v>0</v>
      </c>
      <c r="AD403">
        <v>1</v>
      </c>
      <c r="AE403">
        <v>0</v>
      </c>
      <c r="AF403" t="s">
        <v>38</v>
      </c>
      <c r="AG403">
        <v>1.625</v>
      </c>
      <c r="AH403">
        <v>2</v>
      </c>
      <c r="AI403">
        <v>16697898</v>
      </c>
      <c r="AJ403">
        <v>399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ROW(Source!A206)</f>
        <v>206</v>
      </c>
      <c r="B404">
        <v>16697912</v>
      </c>
      <c r="C404">
        <v>16697893</v>
      </c>
      <c r="D404">
        <v>15167286</v>
      </c>
      <c r="E404">
        <v>1</v>
      </c>
      <c r="F404">
        <v>1</v>
      </c>
      <c r="G404">
        <v>1</v>
      </c>
      <c r="H404">
        <v>3</v>
      </c>
      <c r="I404" t="s">
        <v>1116</v>
      </c>
      <c r="J404" t="s">
        <v>1117</v>
      </c>
      <c r="K404" t="s">
        <v>1118</v>
      </c>
      <c r="L404">
        <v>1339</v>
      </c>
      <c r="N404">
        <v>1007</v>
      </c>
      <c r="O404" t="s">
        <v>249</v>
      </c>
      <c r="P404" t="s">
        <v>249</v>
      </c>
      <c r="Q404">
        <v>1</v>
      </c>
      <c r="X404">
        <v>0.93</v>
      </c>
      <c r="Y404">
        <v>2.44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0.93</v>
      </c>
      <c r="AH404">
        <v>2</v>
      </c>
      <c r="AI404">
        <v>16697899</v>
      </c>
      <c r="AJ404">
        <v>400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ROW(Source!A206)</f>
        <v>206</v>
      </c>
      <c r="B405">
        <v>16697913</v>
      </c>
      <c r="C405">
        <v>16697893</v>
      </c>
      <c r="D405">
        <v>15171018</v>
      </c>
      <c r="E405">
        <v>1</v>
      </c>
      <c r="F405">
        <v>1</v>
      </c>
      <c r="G405">
        <v>1</v>
      </c>
      <c r="H405">
        <v>3</v>
      </c>
      <c r="I405" t="s">
        <v>1145</v>
      </c>
      <c r="J405" t="s">
        <v>1146</v>
      </c>
      <c r="K405" t="s">
        <v>1147</v>
      </c>
      <c r="L405">
        <v>1346</v>
      </c>
      <c r="N405">
        <v>1009</v>
      </c>
      <c r="O405" t="s">
        <v>279</v>
      </c>
      <c r="P405" t="s">
        <v>279</v>
      </c>
      <c r="Q405">
        <v>1</v>
      </c>
      <c r="X405">
        <v>0.5</v>
      </c>
      <c r="Y405">
        <v>1.82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0.5</v>
      </c>
      <c r="AH405">
        <v>2</v>
      </c>
      <c r="AI405">
        <v>16697900</v>
      </c>
      <c r="AJ405">
        <v>401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ROW(Source!A206)</f>
        <v>206</v>
      </c>
      <c r="B406">
        <v>16697914</v>
      </c>
      <c r="C406">
        <v>16697893</v>
      </c>
      <c r="D406">
        <v>15162949</v>
      </c>
      <c r="E406">
        <v>17</v>
      </c>
      <c r="F406">
        <v>1</v>
      </c>
      <c r="G406">
        <v>1</v>
      </c>
      <c r="H406">
        <v>3</v>
      </c>
      <c r="I406" t="s">
        <v>1360</v>
      </c>
      <c r="J406" t="s">
        <v>6</v>
      </c>
      <c r="K406" t="s">
        <v>1368</v>
      </c>
      <c r="L406">
        <v>1348</v>
      </c>
      <c r="N406">
        <v>1009</v>
      </c>
      <c r="O406" t="s">
        <v>26</v>
      </c>
      <c r="P406" t="s">
        <v>26</v>
      </c>
      <c r="Q406">
        <v>1000</v>
      </c>
      <c r="X406">
        <v>0.05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 t="s">
        <v>6</v>
      </c>
      <c r="AG406">
        <v>0.05</v>
      </c>
      <c r="AH406">
        <v>3</v>
      </c>
      <c r="AI406">
        <v>-1</v>
      </c>
      <c r="AJ406" t="s">
        <v>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ROW(Source!A206)</f>
        <v>206</v>
      </c>
      <c r="B407">
        <v>16697915</v>
      </c>
      <c r="C407">
        <v>16697893</v>
      </c>
      <c r="D407">
        <v>15162753</v>
      </c>
      <c r="E407">
        <v>17</v>
      </c>
      <c r="F407">
        <v>1</v>
      </c>
      <c r="G407">
        <v>1</v>
      </c>
      <c r="H407">
        <v>3</v>
      </c>
      <c r="I407" t="s">
        <v>1366</v>
      </c>
      <c r="J407" t="s">
        <v>6</v>
      </c>
      <c r="K407" t="s">
        <v>1367</v>
      </c>
      <c r="L407">
        <v>1301</v>
      </c>
      <c r="N407">
        <v>1003</v>
      </c>
      <c r="O407" t="s">
        <v>363</v>
      </c>
      <c r="P407" t="s">
        <v>363</v>
      </c>
      <c r="Q407">
        <v>1</v>
      </c>
      <c r="X407">
        <v>56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 t="s">
        <v>6</v>
      </c>
      <c r="AG407">
        <v>56</v>
      </c>
      <c r="AH407">
        <v>3</v>
      </c>
      <c r="AI407">
        <v>-1</v>
      </c>
      <c r="AJ407" t="s">
        <v>6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ROW(Source!A206)</f>
        <v>206</v>
      </c>
      <c r="B408">
        <v>16697916</v>
      </c>
      <c r="C408">
        <v>16697893</v>
      </c>
      <c r="D408">
        <v>15162946</v>
      </c>
      <c r="E408">
        <v>17</v>
      </c>
      <c r="F408">
        <v>1</v>
      </c>
      <c r="G408">
        <v>1</v>
      </c>
      <c r="H408">
        <v>3</v>
      </c>
      <c r="I408" t="s">
        <v>1369</v>
      </c>
      <c r="J408" t="s">
        <v>6</v>
      </c>
      <c r="K408" t="s">
        <v>1370</v>
      </c>
      <c r="L408">
        <v>1301</v>
      </c>
      <c r="N408">
        <v>1003</v>
      </c>
      <c r="O408" t="s">
        <v>363</v>
      </c>
      <c r="P408" t="s">
        <v>363</v>
      </c>
      <c r="Q408">
        <v>1</v>
      </c>
      <c r="X408">
        <v>61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 t="s">
        <v>6</v>
      </c>
      <c r="AG408">
        <v>61</v>
      </c>
      <c r="AH408">
        <v>3</v>
      </c>
      <c r="AI408">
        <v>-1</v>
      </c>
      <c r="AJ408" t="s">
        <v>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ROW(Source!A206)</f>
        <v>206</v>
      </c>
      <c r="B409">
        <v>16697917</v>
      </c>
      <c r="C409">
        <v>16697893</v>
      </c>
      <c r="D409">
        <v>15162946</v>
      </c>
      <c r="E409">
        <v>17</v>
      </c>
      <c r="F409">
        <v>1</v>
      </c>
      <c r="G409">
        <v>1</v>
      </c>
      <c r="H409">
        <v>3</v>
      </c>
      <c r="I409" t="s">
        <v>1369</v>
      </c>
      <c r="J409" t="s">
        <v>6</v>
      </c>
      <c r="K409" t="s">
        <v>1371</v>
      </c>
      <c r="L409">
        <v>1301</v>
      </c>
      <c r="N409">
        <v>1003</v>
      </c>
      <c r="O409" t="s">
        <v>363</v>
      </c>
      <c r="P409" t="s">
        <v>363</v>
      </c>
      <c r="Q409">
        <v>1</v>
      </c>
      <c r="X409">
        <v>56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 t="s">
        <v>6</v>
      </c>
      <c r="AG409">
        <v>56</v>
      </c>
      <c r="AH409">
        <v>3</v>
      </c>
      <c r="AI409">
        <v>-1</v>
      </c>
      <c r="AJ409" t="s">
        <v>6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ROW(Source!A206)</f>
        <v>206</v>
      </c>
      <c r="B410">
        <v>16697918</v>
      </c>
      <c r="C410">
        <v>16697893</v>
      </c>
      <c r="D410">
        <v>15162946</v>
      </c>
      <c r="E410">
        <v>17</v>
      </c>
      <c r="F410">
        <v>1</v>
      </c>
      <c r="G410">
        <v>1</v>
      </c>
      <c r="H410">
        <v>3</v>
      </c>
      <c r="I410" t="s">
        <v>1369</v>
      </c>
      <c r="J410" t="s">
        <v>6</v>
      </c>
      <c r="K410" t="s">
        <v>1372</v>
      </c>
      <c r="L410">
        <v>1327</v>
      </c>
      <c r="N410">
        <v>1005</v>
      </c>
      <c r="O410" t="s">
        <v>36</v>
      </c>
      <c r="P410" t="s">
        <v>36</v>
      </c>
      <c r="Q410">
        <v>1</v>
      </c>
      <c r="X410">
        <v>91.5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 t="s">
        <v>6</v>
      </c>
      <c r="AG410">
        <v>91.5</v>
      </c>
      <c r="AH410">
        <v>3</v>
      </c>
      <c r="AI410">
        <v>-1</v>
      </c>
      <c r="AJ410" t="s">
        <v>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ROW(Source!A206)</f>
        <v>206</v>
      </c>
      <c r="B411">
        <v>16697919</v>
      </c>
      <c r="C411">
        <v>16697893</v>
      </c>
      <c r="D411">
        <v>15162952</v>
      </c>
      <c r="E411">
        <v>17</v>
      </c>
      <c r="F411">
        <v>1</v>
      </c>
      <c r="G411">
        <v>1</v>
      </c>
      <c r="H411">
        <v>3</v>
      </c>
      <c r="I411" t="s">
        <v>1373</v>
      </c>
      <c r="J411" t="s">
        <v>6</v>
      </c>
      <c r="K411" t="s">
        <v>1374</v>
      </c>
      <c r="L411">
        <v>1348</v>
      </c>
      <c r="N411">
        <v>1009</v>
      </c>
      <c r="O411" t="s">
        <v>26</v>
      </c>
      <c r="P411" t="s">
        <v>26</v>
      </c>
      <c r="Q411">
        <v>1000</v>
      </c>
      <c r="X411">
        <v>0.375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 t="s">
        <v>6</v>
      </c>
      <c r="AG411">
        <v>0.375</v>
      </c>
      <c r="AH411">
        <v>3</v>
      </c>
      <c r="AI411">
        <v>-1</v>
      </c>
      <c r="AJ411" t="s">
        <v>6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ROW(Source!A207)</f>
        <v>207</v>
      </c>
      <c r="B412">
        <v>16697907</v>
      </c>
      <c r="C412">
        <v>16697893</v>
      </c>
      <c r="D412">
        <v>15438286</v>
      </c>
      <c r="E412">
        <v>1</v>
      </c>
      <c r="F412">
        <v>1</v>
      </c>
      <c r="G412">
        <v>1</v>
      </c>
      <c r="H412">
        <v>1</v>
      </c>
      <c r="I412" t="s">
        <v>1164</v>
      </c>
      <c r="J412" t="s">
        <v>6</v>
      </c>
      <c r="K412" t="s">
        <v>1165</v>
      </c>
      <c r="L412">
        <v>1191</v>
      </c>
      <c r="N412">
        <v>1013</v>
      </c>
      <c r="O412" t="s">
        <v>1010</v>
      </c>
      <c r="P412" t="s">
        <v>1010</v>
      </c>
      <c r="Q412">
        <v>1</v>
      </c>
      <c r="X412">
        <v>179.73</v>
      </c>
      <c r="Y412">
        <v>0</v>
      </c>
      <c r="Z412">
        <v>0</v>
      </c>
      <c r="AA412">
        <v>0</v>
      </c>
      <c r="AB412">
        <v>9.18</v>
      </c>
      <c r="AC412">
        <v>0</v>
      </c>
      <c r="AD412">
        <v>1</v>
      </c>
      <c r="AE412">
        <v>1</v>
      </c>
      <c r="AF412" t="s">
        <v>39</v>
      </c>
      <c r="AG412">
        <v>206.68949999999998</v>
      </c>
      <c r="AH412">
        <v>2</v>
      </c>
      <c r="AI412">
        <v>16697894</v>
      </c>
      <c r="AJ412">
        <v>408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ROW(Source!A207)</f>
        <v>207</v>
      </c>
      <c r="B413">
        <v>16697908</v>
      </c>
      <c r="C413">
        <v>16697893</v>
      </c>
      <c r="D413">
        <v>15430395</v>
      </c>
      <c r="E413">
        <v>1</v>
      </c>
      <c r="F413">
        <v>1</v>
      </c>
      <c r="G413">
        <v>1</v>
      </c>
      <c r="H413">
        <v>1</v>
      </c>
      <c r="I413" t="s">
        <v>1020</v>
      </c>
      <c r="J413" t="s">
        <v>6</v>
      </c>
      <c r="K413" t="s">
        <v>1021</v>
      </c>
      <c r="L413">
        <v>1191</v>
      </c>
      <c r="N413">
        <v>1013</v>
      </c>
      <c r="O413" t="s">
        <v>1010</v>
      </c>
      <c r="P413" t="s">
        <v>1010</v>
      </c>
      <c r="Q413">
        <v>1</v>
      </c>
      <c r="X413">
        <v>1.65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2</v>
      </c>
      <c r="AF413" t="s">
        <v>38</v>
      </c>
      <c r="AG413">
        <v>2.0625</v>
      </c>
      <c r="AH413">
        <v>2</v>
      </c>
      <c r="AI413">
        <v>16697895</v>
      </c>
      <c r="AJ413">
        <v>409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ROW(Source!A207)</f>
        <v>207</v>
      </c>
      <c r="B414">
        <v>16697909</v>
      </c>
      <c r="C414">
        <v>16697893</v>
      </c>
      <c r="D414">
        <v>15247905</v>
      </c>
      <c r="E414">
        <v>1</v>
      </c>
      <c r="F414">
        <v>1</v>
      </c>
      <c r="G414">
        <v>1</v>
      </c>
      <c r="H414">
        <v>2</v>
      </c>
      <c r="I414" t="s">
        <v>1131</v>
      </c>
      <c r="J414" t="s">
        <v>1132</v>
      </c>
      <c r="K414" t="s">
        <v>1133</v>
      </c>
      <c r="L414">
        <v>1368</v>
      </c>
      <c r="N414">
        <v>1011</v>
      </c>
      <c r="O414" t="s">
        <v>1014</v>
      </c>
      <c r="P414" t="s">
        <v>1014</v>
      </c>
      <c r="Q414">
        <v>1</v>
      </c>
      <c r="X414">
        <v>0.08</v>
      </c>
      <c r="Y414">
        <v>0</v>
      </c>
      <c r="Z414">
        <v>89.99</v>
      </c>
      <c r="AA414">
        <v>10.06</v>
      </c>
      <c r="AB414">
        <v>0</v>
      </c>
      <c r="AC414">
        <v>0</v>
      </c>
      <c r="AD414">
        <v>1</v>
      </c>
      <c r="AE414">
        <v>0</v>
      </c>
      <c r="AF414" t="s">
        <v>38</v>
      </c>
      <c r="AG414">
        <v>0.1</v>
      </c>
      <c r="AH414">
        <v>2</v>
      </c>
      <c r="AI414">
        <v>16697896</v>
      </c>
      <c r="AJ414">
        <v>410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ROW(Source!A207)</f>
        <v>207</v>
      </c>
      <c r="B415">
        <v>16697910</v>
      </c>
      <c r="C415">
        <v>16697893</v>
      </c>
      <c r="D415">
        <v>15247974</v>
      </c>
      <c r="E415">
        <v>1</v>
      </c>
      <c r="F415">
        <v>1</v>
      </c>
      <c r="G415">
        <v>1</v>
      </c>
      <c r="H415">
        <v>2</v>
      </c>
      <c r="I415" t="s">
        <v>1022</v>
      </c>
      <c r="J415" t="s">
        <v>1023</v>
      </c>
      <c r="K415" t="s">
        <v>1024</v>
      </c>
      <c r="L415">
        <v>1368</v>
      </c>
      <c r="N415">
        <v>1011</v>
      </c>
      <c r="O415" t="s">
        <v>1014</v>
      </c>
      <c r="P415" t="s">
        <v>1014</v>
      </c>
      <c r="Q415">
        <v>1</v>
      </c>
      <c r="X415">
        <v>0.27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38</v>
      </c>
      <c r="AG415">
        <v>0.33750000000000002</v>
      </c>
      <c r="AH415">
        <v>2</v>
      </c>
      <c r="AI415">
        <v>16697897</v>
      </c>
      <c r="AJ415">
        <v>411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ROW(Source!A207)</f>
        <v>207</v>
      </c>
      <c r="B416">
        <v>16697911</v>
      </c>
      <c r="C416">
        <v>16697893</v>
      </c>
      <c r="D416">
        <v>15248143</v>
      </c>
      <c r="E416">
        <v>1</v>
      </c>
      <c r="F416">
        <v>1</v>
      </c>
      <c r="G416">
        <v>1</v>
      </c>
      <c r="H416">
        <v>2</v>
      </c>
      <c r="I416" t="s">
        <v>1134</v>
      </c>
      <c r="J416" t="s">
        <v>1135</v>
      </c>
      <c r="K416" t="s">
        <v>1136</v>
      </c>
      <c r="L416">
        <v>1368</v>
      </c>
      <c r="N416">
        <v>1011</v>
      </c>
      <c r="O416" t="s">
        <v>1014</v>
      </c>
      <c r="P416" t="s">
        <v>1014</v>
      </c>
      <c r="Q416">
        <v>1</v>
      </c>
      <c r="X416">
        <v>1.3</v>
      </c>
      <c r="Y416">
        <v>0</v>
      </c>
      <c r="Z416">
        <v>12.39</v>
      </c>
      <c r="AA416">
        <v>10.06</v>
      </c>
      <c r="AB416">
        <v>0</v>
      </c>
      <c r="AC416">
        <v>0</v>
      </c>
      <c r="AD416">
        <v>1</v>
      </c>
      <c r="AE416">
        <v>0</v>
      </c>
      <c r="AF416" t="s">
        <v>38</v>
      </c>
      <c r="AG416">
        <v>1.625</v>
      </c>
      <c r="AH416">
        <v>2</v>
      </c>
      <c r="AI416">
        <v>16697898</v>
      </c>
      <c r="AJ416">
        <v>412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ROW(Source!A207)</f>
        <v>207</v>
      </c>
      <c r="B417">
        <v>16697912</v>
      </c>
      <c r="C417">
        <v>16697893</v>
      </c>
      <c r="D417">
        <v>15167286</v>
      </c>
      <c r="E417">
        <v>1</v>
      </c>
      <c r="F417">
        <v>1</v>
      </c>
      <c r="G417">
        <v>1</v>
      </c>
      <c r="H417">
        <v>3</v>
      </c>
      <c r="I417" t="s">
        <v>1116</v>
      </c>
      <c r="J417" t="s">
        <v>1117</v>
      </c>
      <c r="K417" t="s">
        <v>1118</v>
      </c>
      <c r="L417">
        <v>1339</v>
      </c>
      <c r="N417">
        <v>1007</v>
      </c>
      <c r="O417" t="s">
        <v>249</v>
      </c>
      <c r="P417" t="s">
        <v>249</v>
      </c>
      <c r="Q417">
        <v>1</v>
      </c>
      <c r="X417">
        <v>0.93</v>
      </c>
      <c r="Y417">
        <v>2.44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0.93</v>
      </c>
      <c r="AH417">
        <v>2</v>
      </c>
      <c r="AI417">
        <v>16697899</v>
      </c>
      <c r="AJ417">
        <v>413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ROW(Source!A207)</f>
        <v>207</v>
      </c>
      <c r="B418">
        <v>16697913</v>
      </c>
      <c r="C418">
        <v>16697893</v>
      </c>
      <c r="D418">
        <v>15171018</v>
      </c>
      <c r="E418">
        <v>1</v>
      </c>
      <c r="F418">
        <v>1</v>
      </c>
      <c r="G418">
        <v>1</v>
      </c>
      <c r="H418">
        <v>3</v>
      </c>
      <c r="I418" t="s">
        <v>1145</v>
      </c>
      <c r="J418" t="s">
        <v>1146</v>
      </c>
      <c r="K418" t="s">
        <v>1147</v>
      </c>
      <c r="L418">
        <v>1346</v>
      </c>
      <c r="N418">
        <v>1009</v>
      </c>
      <c r="O418" t="s">
        <v>279</v>
      </c>
      <c r="P418" t="s">
        <v>279</v>
      </c>
      <c r="Q418">
        <v>1</v>
      </c>
      <c r="X418">
        <v>0.5</v>
      </c>
      <c r="Y418">
        <v>1.82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0.5</v>
      </c>
      <c r="AH418">
        <v>2</v>
      </c>
      <c r="AI418">
        <v>16697900</v>
      </c>
      <c r="AJ418">
        <v>414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ROW(Source!A207)</f>
        <v>207</v>
      </c>
      <c r="B419">
        <v>16697914</v>
      </c>
      <c r="C419">
        <v>16697893</v>
      </c>
      <c r="D419">
        <v>15162949</v>
      </c>
      <c r="E419">
        <v>17</v>
      </c>
      <c r="F419">
        <v>1</v>
      </c>
      <c r="G419">
        <v>1</v>
      </c>
      <c r="H419">
        <v>3</v>
      </c>
      <c r="I419" t="s">
        <v>1360</v>
      </c>
      <c r="J419" t="s">
        <v>6</v>
      </c>
      <c r="K419" t="s">
        <v>1368</v>
      </c>
      <c r="L419">
        <v>1348</v>
      </c>
      <c r="N419">
        <v>1009</v>
      </c>
      <c r="O419" t="s">
        <v>26</v>
      </c>
      <c r="P419" t="s">
        <v>26</v>
      </c>
      <c r="Q419">
        <v>1000</v>
      </c>
      <c r="X419">
        <v>0.05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 t="s">
        <v>6</v>
      </c>
      <c r="AG419">
        <v>0.05</v>
      </c>
      <c r="AH419">
        <v>3</v>
      </c>
      <c r="AI419">
        <v>-1</v>
      </c>
      <c r="AJ419" t="s">
        <v>6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ROW(Source!A207)</f>
        <v>207</v>
      </c>
      <c r="B420">
        <v>16697915</v>
      </c>
      <c r="C420">
        <v>16697893</v>
      </c>
      <c r="D420">
        <v>15162753</v>
      </c>
      <c r="E420">
        <v>17</v>
      </c>
      <c r="F420">
        <v>1</v>
      </c>
      <c r="G420">
        <v>1</v>
      </c>
      <c r="H420">
        <v>3</v>
      </c>
      <c r="I420" t="s">
        <v>1366</v>
      </c>
      <c r="J420" t="s">
        <v>6</v>
      </c>
      <c r="K420" t="s">
        <v>1367</v>
      </c>
      <c r="L420">
        <v>1301</v>
      </c>
      <c r="N420">
        <v>1003</v>
      </c>
      <c r="O420" t="s">
        <v>363</v>
      </c>
      <c r="P420" t="s">
        <v>363</v>
      </c>
      <c r="Q420">
        <v>1</v>
      </c>
      <c r="X420">
        <v>56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 t="s">
        <v>6</v>
      </c>
      <c r="AG420">
        <v>56</v>
      </c>
      <c r="AH420">
        <v>3</v>
      </c>
      <c r="AI420">
        <v>-1</v>
      </c>
      <c r="AJ420" t="s">
        <v>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ROW(Source!A207)</f>
        <v>207</v>
      </c>
      <c r="B421">
        <v>16697916</v>
      </c>
      <c r="C421">
        <v>16697893</v>
      </c>
      <c r="D421">
        <v>15162946</v>
      </c>
      <c r="E421">
        <v>17</v>
      </c>
      <c r="F421">
        <v>1</v>
      </c>
      <c r="G421">
        <v>1</v>
      </c>
      <c r="H421">
        <v>3</v>
      </c>
      <c r="I421" t="s">
        <v>1369</v>
      </c>
      <c r="J421" t="s">
        <v>6</v>
      </c>
      <c r="K421" t="s">
        <v>1370</v>
      </c>
      <c r="L421">
        <v>1301</v>
      </c>
      <c r="N421">
        <v>1003</v>
      </c>
      <c r="O421" t="s">
        <v>363</v>
      </c>
      <c r="P421" t="s">
        <v>363</v>
      </c>
      <c r="Q421">
        <v>1</v>
      </c>
      <c r="X421">
        <v>61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 t="s">
        <v>6</v>
      </c>
      <c r="AG421">
        <v>61</v>
      </c>
      <c r="AH421">
        <v>3</v>
      </c>
      <c r="AI421">
        <v>-1</v>
      </c>
      <c r="AJ421" t="s">
        <v>6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ROW(Source!A207)</f>
        <v>207</v>
      </c>
      <c r="B422">
        <v>16697917</v>
      </c>
      <c r="C422">
        <v>16697893</v>
      </c>
      <c r="D422">
        <v>15162946</v>
      </c>
      <c r="E422">
        <v>17</v>
      </c>
      <c r="F422">
        <v>1</v>
      </c>
      <c r="G422">
        <v>1</v>
      </c>
      <c r="H422">
        <v>3</v>
      </c>
      <c r="I422" t="s">
        <v>1369</v>
      </c>
      <c r="J422" t="s">
        <v>6</v>
      </c>
      <c r="K422" t="s">
        <v>1371</v>
      </c>
      <c r="L422">
        <v>1301</v>
      </c>
      <c r="N422">
        <v>1003</v>
      </c>
      <c r="O422" t="s">
        <v>363</v>
      </c>
      <c r="P422" t="s">
        <v>363</v>
      </c>
      <c r="Q422">
        <v>1</v>
      </c>
      <c r="X422">
        <v>56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 t="s">
        <v>6</v>
      </c>
      <c r="AG422">
        <v>56</v>
      </c>
      <c r="AH422">
        <v>3</v>
      </c>
      <c r="AI422">
        <v>-1</v>
      </c>
      <c r="AJ422" t="s">
        <v>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ROW(Source!A207)</f>
        <v>207</v>
      </c>
      <c r="B423">
        <v>16697918</v>
      </c>
      <c r="C423">
        <v>16697893</v>
      </c>
      <c r="D423">
        <v>15162946</v>
      </c>
      <c r="E423">
        <v>17</v>
      </c>
      <c r="F423">
        <v>1</v>
      </c>
      <c r="G423">
        <v>1</v>
      </c>
      <c r="H423">
        <v>3</v>
      </c>
      <c r="I423" t="s">
        <v>1369</v>
      </c>
      <c r="J423" t="s">
        <v>6</v>
      </c>
      <c r="K423" t="s">
        <v>1372</v>
      </c>
      <c r="L423">
        <v>1327</v>
      </c>
      <c r="N423">
        <v>1005</v>
      </c>
      <c r="O423" t="s">
        <v>36</v>
      </c>
      <c r="P423" t="s">
        <v>36</v>
      </c>
      <c r="Q423">
        <v>1</v>
      </c>
      <c r="X423">
        <v>91.5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 t="s">
        <v>6</v>
      </c>
      <c r="AG423">
        <v>91.5</v>
      </c>
      <c r="AH423">
        <v>3</v>
      </c>
      <c r="AI423">
        <v>-1</v>
      </c>
      <c r="AJ423" t="s">
        <v>6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ROW(Source!A207)</f>
        <v>207</v>
      </c>
      <c r="B424">
        <v>16697919</v>
      </c>
      <c r="C424">
        <v>16697893</v>
      </c>
      <c r="D424">
        <v>15162952</v>
      </c>
      <c r="E424">
        <v>17</v>
      </c>
      <c r="F424">
        <v>1</v>
      </c>
      <c r="G424">
        <v>1</v>
      </c>
      <c r="H424">
        <v>3</v>
      </c>
      <c r="I424" t="s">
        <v>1373</v>
      </c>
      <c r="J424" t="s">
        <v>6</v>
      </c>
      <c r="K424" t="s">
        <v>1374</v>
      </c>
      <c r="L424">
        <v>1348</v>
      </c>
      <c r="N424">
        <v>1009</v>
      </c>
      <c r="O424" t="s">
        <v>26</v>
      </c>
      <c r="P424" t="s">
        <v>26</v>
      </c>
      <c r="Q424">
        <v>1000</v>
      </c>
      <c r="X424">
        <v>0.375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 t="s">
        <v>6</v>
      </c>
      <c r="AG424">
        <v>0.375</v>
      </c>
      <c r="AH424">
        <v>3</v>
      </c>
      <c r="AI424">
        <v>-1</v>
      </c>
      <c r="AJ424" t="s">
        <v>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ROW(Source!A220)</f>
        <v>220</v>
      </c>
      <c r="B425">
        <v>16697935</v>
      </c>
      <c r="C425">
        <v>16697926</v>
      </c>
      <c r="D425">
        <v>15430767</v>
      </c>
      <c r="E425">
        <v>1</v>
      </c>
      <c r="F425">
        <v>1</v>
      </c>
      <c r="G425">
        <v>1</v>
      </c>
      <c r="H425">
        <v>1</v>
      </c>
      <c r="I425" t="s">
        <v>1008</v>
      </c>
      <c r="J425" t="s">
        <v>6</v>
      </c>
      <c r="K425" t="s">
        <v>1009</v>
      </c>
      <c r="L425">
        <v>1191</v>
      </c>
      <c r="N425">
        <v>1013</v>
      </c>
      <c r="O425" t="s">
        <v>1010</v>
      </c>
      <c r="P425" t="s">
        <v>1010</v>
      </c>
      <c r="Q425">
        <v>1</v>
      </c>
      <c r="X425">
        <v>37.74</v>
      </c>
      <c r="Y425">
        <v>0</v>
      </c>
      <c r="Z425">
        <v>0</v>
      </c>
      <c r="AA425">
        <v>0</v>
      </c>
      <c r="AB425">
        <v>8.5299999999999994</v>
      </c>
      <c r="AC425">
        <v>0</v>
      </c>
      <c r="AD425">
        <v>1</v>
      </c>
      <c r="AE425">
        <v>1</v>
      </c>
      <c r="AF425" t="s">
        <v>39</v>
      </c>
      <c r="AG425">
        <v>43.400999999999996</v>
      </c>
      <c r="AH425">
        <v>2</v>
      </c>
      <c r="AI425">
        <v>16697927</v>
      </c>
      <c r="AJ425">
        <v>421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ROW(Source!A220)</f>
        <v>220</v>
      </c>
      <c r="B426">
        <v>16697936</v>
      </c>
      <c r="C426">
        <v>16697926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1020</v>
      </c>
      <c r="J426" t="s">
        <v>6</v>
      </c>
      <c r="K426" t="s">
        <v>1021</v>
      </c>
      <c r="L426">
        <v>1191</v>
      </c>
      <c r="N426">
        <v>1013</v>
      </c>
      <c r="O426" t="s">
        <v>1010</v>
      </c>
      <c r="P426" t="s">
        <v>1010</v>
      </c>
      <c r="Q426">
        <v>1</v>
      </c>
      <c r="X426">
        <v>0.99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38</v>
      </c>
      <c r="AG426">
        <v>1.2375</v>
      </c>
      <c r="AH426">
        <v>2</v>
      </c>
      <c r="AI426">
        <v>16697928</v>
      </c>
      <c r="AJ426">
        <v>422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ROW(Source!A220)</f>
        <v>220</v>
      </c>
      <c r="B427">
        <v>16697937</v>
      </c>
      <c r="C427">
        <v>16697926</v>
      </c>
      <c r="D427">
        <v>15247905</v>
      </c>
      <c r="E427">
        <v>1</v>
      </c>
      <c r="F427">
        <v>1</v>
      </c>
      <c r="G427">
        <v>1</v>
      </c>
      <c r="H427">
        <v>2</v>
      </c>
      <c r="I427" t="s">
        <v>1131</v>
      </c>
      <c r="J427" t="s">
        <v>1132</v>
      </c>
      <c r="K427" t="s">
        <v>1133</v>
      </c>
      <c r="L427">
        <v>1368</v>
      </c>
      <c r="N427">
        <v>1011</v>
      </c>
      <c r="O427" t="s">
        <v>1014</v>
      </c>
      <c r="P427" t="s">
        <v>1014</v>
      </c>
      <c r="Q427">
        <v>1</v>
      </c>
      <c r="X427">
        <v>0.02</v>
      </c>
      <c r="Y427">
        <v>0</v>
      </c>
      <c r="Z427">
        <v>89.99</v>
      </c>
      <c r="AA427">
        <v>10.06</v>
      </c>
      <c r="AB427">
        <v>0</v>
      </c>
      <c r="AC427">
        <v>0</v>
      </c>
      <c r="AD427">
        <v>1</v>
      </c>
      <c r="AE427">
        <v>0</v>
      </c>
      <c r="AF427" t="s">
        <v>38</v>
      </c>
      <c r="AG427">
        <v>2.5000000000000001E-2</v>
      </c>
      <c r="AH427">
        <v>2</v>
      </c>
      <c r="AI427">
        <v>16697929</v>
      </c>
      <c r="AJ427">
        <v>423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ROW(Source!A220)</f>
        <v>220</v>
      </c>
      <c r="B428">
        <v>16697938</v>
      </c>
      <c r="C428">
        <v>16697926</v>
      </c>
      <c r="D428">
        <v>15247974</v>
      </c>
      <c r="E428">
        <v>1</v>
      </c>
      <c r="F428">
        <v>1</v>
      </c>
      <c r="G428">
        <v>1</v>
      </c>
      <c r="H428">
        <v>2</v>
      </c>
      <c r="I428" t="s">
        <v>1022</v>
      </c>
      <c r="J428" t="s">
        <v>1023</v>
      </c>
      <c r="K428" t="s">
        <v>1024</v>
      </c>
      <c r="L428">
        <v>1368</v>
      </c>
      <c r="N428">
        <v>1011</v>
      </c>
      <c r="O428" t="s">
        <v>1014</v>
      </c>
      <c r="P428" t="s">
        <v>1014</v>
      </c>
      <c r="Q428">
        <v>1</v>
      </c>
      <c r="X428">
        <v>0.22</v>
      </c>
      <c r="Y428">
        <v>0</v>
      </c>
      <c r="Z428">
        <v>31.26</v>
      </c>
      <c r="AA428">
        <v>13.5</v>
      </c>
      <c r="AB428">
        <v>0</v>
      </c>
      <c r="AC428">
        <v>0</v>
      </c>
      <c r="AD428">
        <v>1</v>
      </c>
      <c r="AE428">
        <v>0</v>
      </c>
      <c r="AF428" t="s">
        <v>38</v>
      </c>
      <c r="AG428">
        <v>0.27500000000000002</v>
      </c>
      <c r="AH428">
        <v>2</v>
      </c>
      <c r="AI428">
        <v>16697930</v>
      </c>
      <c r="AJ428">
        <v>424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ROW(Source!A220)</f>
        <v>220</v>
      </c>
      <c r="B429">
        <v>16697939</v>
      </c>
      <c r="C429">
        <v>16697926</v>
      </c>
      <c r="D429">
        <v>15248143</v>
      </c>
      <c r="E429">
        <v>1</v>
      </c>
      <c r="F429">
        <v>1</v>
      </c>
      <c r="G429">
        <v>1</v>
      </c>
      <c r="H429">
        <v>2</v>
      </c>
      <c r="I429" t="s">
        <v>1134</v>
      </c>
      <c r="J429" t="s">
        <v>1135</v>
      </c>
      <c r="K429" t="s">
        <v>1136</v>
      </c>
      <c r="L429">
        <v>1368</v>
      </c>
      <c r="N429">
        <v>1011</v>
      </c>
      <c r="O429" t="s">
        <v>1014</v>
      </c>
      <c r="P429" t="s">
        <v>1014</v>
      </c>
      <c r="Q429">
        <v>1</v>
      </c>
      <c r="X429">
        <v>0.75</v>
      </c>
      <c r="Y429">
        <v>0</v>
      </c>
      <c r="Z429">
        <v>12.39</v>
      </c>
      <c r="AA429">
        <v>10.06</v>
      </c>
      <c r="AB429">
        <v>0</v>
      </c>
      <c r="AC429">
        <v>0</v>
      </c>
      <c r="AD429">
        <v>1</v>
      </c>
      <c r="AE429">
        <v>0</v>
      </c>
      <c r="AF429" t="s">
        <v>38</v>
      </c>
      <c r="AG429">
        <v>0.9375</v>
      </c>
      <c r="AH429">
        <v>2</v>
      </c>
      <c r="AI429">
        <v>16697931</v>
      </c>
      <c r="AJ429">
        <v>425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ROW(Source!A220)</f>
        <v>220</v>
      </c>
      <c r="B430">
        <v>16697940</v>
      </c>
      <c r="C430">
        <v>16697926</v>
      </c>
      <c r="D430">
        <v>15167286</v>
      </c>
      <c r="E430">
        <v>1</v>
      </c>
      <c r="F430">
        <v>1</v>
      </c>
      <c r="G430">
        <v>1</v>
      </c>
      <c r="H430">
        <v>3</v>
      </c>
      <c r="I430" t="s">
        <v>1116</v>
      </c>
      <c r="J430" t="s">
        <v>1117</v>
      </c>
      <c r="K430" t="s">
        <v>1118</v>
      </c>
      <c r="L430">
        <v>1339</v>
      </c>
      <c r="N430">
        <v>1007</v>
      </c>
      <c r="O430" t="s">
        <v>249</v>
      </c>
      <c r="P430" t="s">
        <v>249</v>
      </c>
      <c r="Q430">
        <v>1</v>
      </c>
      <c r="X430">
        <v>0.54</v>
      </c>
      <c r="Y430">
        <v>2.44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0.54</v>
      </c>
      <c r="AH430">
        <v>2</v>
      </c>
      <c r="AI430">
        <v>16697932</v>
      </c>
      <c r="AJ430">
        <v>426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ROW(Source!A220)</f>
        <v>220</v>
      </c>
      <c r="B431">
        <v>16697941</v>
      </c>
      <c r="C431">
        <v>16697926</v>
      </c>
      <c r="D431">
        <v>15162949</v>
      </c>
      <c r="E431">
        <v>17</v>
      </c>
      <c r="F431">
        <v>1</v>
      </c>
      <c r="G431">
        <v>1</v>
      </c>
      <c r="H431">
        <v>3</v>
      </c>
      <c r="I431" t="s">
        <v>1360</v>
      </c>
      <c r="J431" t="s">
        <v>6</v>
      </c>
      <c r="K431" t="s">
        <v>1361</v>
      </c>
      <c r="L431">
        <v>1348</v>
      </c>
      <c r="N431">
        <v>1009</v>
      </c>
      <c r="O431" t="s">
        <v>26</v>
      </c>
      <c r="P431" t="s">
        <v>26</v>
      </c>
      <c r="Q431">
        <v>1000</v>
      </c>
      <c r="X431">
        <v>0.90100000000000002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6</v>
      </c>
      <c r="AG431">
        <v>0.90100000000000002</v>
      </c>
      <c r="AH431">
        <v>3</v>
      </c>
      <c r="AI431">
        <v>-1</v>
      </c>
      <c r="AJ431" t="s">
        <v>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ROW(Source!A220)</f>
        <v>220</v>
      </c>
      <c r="B432">
        <v>16697942</v>
      </c>
      <c r="C432">
        <v>16697926</v>
      </c>
      <c r="D432">
        <v>15162572</v>
      </c>
      <c r="E432">
        <v>17</v>
      </c>
      <c r="F432">
        <v>1</v>
      </c>
      <c r="G432">
        <v>1</v>
      </c>
      <c r="H432">
        <v>3</v>
      </c>
      <c r="I432" t="s">
        <v>1362</v>
      </c>
      <c r="J432" t="s">
        <v>6</v>
      </c>
      <c r="K432" t="s">
        <v>1363</v>
      </c>
      <c r="L432">
        <v>1348</v>
      </c>
      <c r="N432">
        <v>1009</v>
      </c>
      <c r="O432" t="s">
        <v>26</v>
      </c>
      <c r="P432" t="s">
        <v>26</v>
      </c>
      <c r="Q432">
        <v>1000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1</v>
      </c>
      <c r="AD432">
        <v>0</v>
      </c>
      <c r="AE432">
        <v>0</v>
      </c>
      <c r="AF432" t="s">
        <v>6</v>
      </c>
      <c r="AG432">
        <v>0</v>
      </c>
      <c r="AH432">
        <v>3</v>
      </c>
      <c r="AI432">
        <v>-1</v>
      </c>
      <c r="AJ432" t="s">
        <v>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ROW(Source!A221)</f>
        <v>221</v>
      </c>
      <c r="B433">
        <v>16697935</v>
      </c>
      <c r="C433">
        <v>16697926</v>
      </c>
      <c r="D433">
        <v>15430767</v>
      </c>
      <c r="E433">
        <v>1</v>
      </c>
      <c r="F433">
        <v>1</v>
      </c>
      <c r="G433">
        <v>1</v>
      </c>
      <c r="H433">
        <v>1</v>
      </c>
      <c r="I433" t="s">
        <v>1008</v>
      </c>
      <c r="J433" t="s">
        <v>6</v>
      </c>
      <c r="K433" t="s">
        <v>1009</v>
      </c>
      <c r="L433">
        <v>1191</v>
      </c>
      <c r="N433">
        <v>1013</v>
      </c>
      <c r="O433" t="s">
        <v>1010</v>
      </c>
      <c r="P433" t="s">
        <v>1010</v>
      </c>
      <c r="Q433">
        <v>1</v>
      </c>
      <c r="X433">
        <v>37.74</v>
      </c>
      <c r="Y433">
        <v>0</v>
      </c>
      <c r="Z433">
        <v>0</v>
      </c>
      <c r="AA433">
        <v>0</v>
      </c>
      <c r="AB433">
        <v>8.5299999999999994</v>
      </c>
      <c r="AC433">
        <v>0</v>
      </c>
      <c r="AD433">
        <v>1</v>
      </c>
      <c r="AE433">
        <v>1</v>
      </c>
      <c r="AF433" t="s">
        <v>39</v>
      </c>
      <c r="AG433">
        <v>43.400999999999996</v>
      </c>
      <c r="AH433">
        <v>2</v>
      </c>
      <c r="AI433">
        <v>16697927</v>
      </c>
      <c r="AJ433">
        <v>429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ROW(Source!A221)</f>
        <v>221</v>
      </c>
      <c r="B434">
        <v>16697936</v>
      </c>
      <c r="C434">
        <v>16697926</v>
      </c>
      <c r="D434">
        <v>15430395</v>
      </c>
      <c r="E434">
        <v>1</v>
      </c>
      <c r="F434">
        <v>1</v>
      </c>
      <c r="G434">
        <v>1</v>
      </c>
      <c r="H434">
        <v>1</v>
      </c>
      <c r="I434" t="s">
        <v>1020</v>
      </c>
      <c r="J434" t="s">
        <v>6</v>
      </c>
      <c r="K434" t="s">
        <v>1021</v>
      </c>
      <c r="L434">
        <v>1191</v>
      </c>
      <c r="N434">
        <v>1013</v>
      </c>
      <c r="O434" t="s">
        <v>1010</v>
      </c>
      <c r="P434" t="s">
        <v>1010</v>
      </c>
      <c r="Q434">
        <v>1</v>
      </c>
      <c r="X434">
        <v>0.99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2</v>
      </c>
      <c r="AF434" t="s">
        <v>38</v>
      </c>
      <c r="AG434">
        <v>1.2375</v>
      </c>
      <c r="AH434">
        <v>2</v>
      </c>
      <c r="AI434">
        <v>16697928</v>
      </c>
      <c r="AJ434">
        <v>430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ROW(Source!A221)</f>
        <v>221</v>
      </c>
      <c r="B435">
        <v>16697937</v>
      </c>
      <c r="C435">
        <v>16697926</v>
      </c>
      <c r="D435">
        <v>15247905</v>
      </c>
      <c r="E435">
        <v>1</v>
      </c>
      <c r="F435">
        <v>1</v>
      </c>
      <c r="G435">
        <v>1</v>
      </c>
      <c r="H435">
        <v>2</v>
      </c>
      <c r="I435" t="s">
        <v>1131</v>
      </c>
      <c r="J435" t="s">
        <v>1132</v>
      </c>
      <c r="K435" t="s">
        <v>1133</v>
      </c>
      <c r="L435">
        <v>1368</v>
      </c>
      <c r="N435">
        <v>1011</v>
      </c>
      <c r="O435" t="s">
        <v>1014</v>
      </c>
      <c r="P435" t="s">
        <v>1014</v>
      </c>
      <c r="Q435">
        <v>1</v>
      </c>
      <c r="X435">
        <v>0.02</v>
      </c>
      <c r="Y435">
        <v>0</v>
      </c>
      <c r="Z435">
        <v>89.99</v>
      </c>
      <c r="AA435">
        <v>10.06</v>
      </c>
      <c r="AB435">
        <v>0</v>
      </c>
      <c r="AC435">
        <v>0</v>
      </c>
      <c r="AD435">
        <v>1</v>
      </c>
      <c r="AE435">
        <v>0</v>
      </c>
      <c r="AF435" t="s">
        <v>38</v>
      </c>
      <c r="AG435">
        <v>2.5000000000000001E-2</v>
      </c>
      <c r="AH435">
        <v>2</v>
      </c>
      <c r="AI435">
        <v>16697929</v>
      </c>
      <c r="AJ435">
        <v>431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ROW(Source!A221)</f>
        <v>221</v>
      </c>
      <c r="B436">
        <v>16697938</v>
      </c>
      <c r="C436">
        <v>16697926</v>
      </c>
      <c r="D436">
        <v>15247974</v>
      </c>
      <c r="E436">
        <v>1</v>
      </c>
      <c r="F436">
        <v>1</v>
      </c>
      <c r="G436">
        <v>1</v>
      </c>
      <c r="H436">
        <v>2</v>
      </c>
      <c r="I436" t="s">
        <v>1022</v>
      </c>
      <c r="J436" t="s">
        <v>1023</v>
      </c>
      <c r="K436" t="s">
        <v>1024</v>
      </c>
      <c r="L436">
        <v>1368</v>
      </c>
      <c r="N436">
        <v>1011</v>
      </c>
      <c r="O436" t="s">
        <v>1014</v>
      </c>
      <c r="P436" t="s">
        <v>1014</v>
      </c>
      <c r="Q436">
        <v>1</v>
      </c>
      <c r="X436">
        <v>0.22</v>
      </c>
      <c r="Y436">
        <v>0</v>
      </c>
      <c r="Z436">
        <v>31.26</v>
      </c>
      <c r="AA436">
        <v>13.5</v>
      </c>
      <c r="AB436">
        <v>0</v>
      </c>
      <c r="AC436">
        <v>0</v>
      </c>
      <c r="AD436">
        <v>1</v>
      </c>
      <c r="AE436">
        <v>0</v>
      </c>
      <c r="AF436" t="s">
        <v>38</v>
      </c>
      <c r="AG436">
        <v>0.27500000000000002</v>
      </c>
      <c r="AH436">
        <v>2</v>
      </c>
      <c r="AI436">
        <v>16697930</v>
      </c>
      <c r="AJ436">
        <v>432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ROW(Source!A221)</f>
        <v>221</v>
      </c>
      <c r="B437">
        <v>16697939</v>
      </c>
      <c r="C437">
        <v>16697926</v>
      </c>
      <c r="D437">
        <v>15248143</v>
      </c>
      <c r="E437">
        <v>1</v>
      </c>
      <c r="F437">
        <v>1</v>
      </c>
      <c r="G437">
        <v>1</v>
      </c>
      <c r="H437">
        <v>2</v>
      </c>
      <c r="I437" t="s">
        <v>1134</v>
      </c>
      <c r="J437" t="s">
        <v>1135</v>
      </c>
      <c r="K437" t="s">
        <v>1136</v>
      </c>
      <c r="L437">
        <v>1368</v>
      </c>
      <c r="N437">
        <v>1011</v>
      </c>
      <c r="O437" t="s">
        <v>1014</v>
      </c>
      <c r="P437" t="s">
        <v>1014</v>
      </c>
      <c r="Q437">
        <v>1</v>
      </c>
      <c r="X437">
        <v>0.75</v>
      </c>
      <c r="Y437">
        <v>0</v>
      </c>
      <c r="Z437">
        <v>12.39</v>
      </c>
      <c r="AA437">
        <v>10.06</v>
      </c>
      <c r="AB437">
        <v>0</v>
      </c>
      <c r="AC437">
        <v>0</v>
      </c>
      <c r="AD437">
        <v>1</v>
      </c>
      <c r="AE437">
        <v>0</v>
      </c>
      <c r="AF437" t="s">
        <v>38</v>
      </c>
      <c r="AG437">
        <v>0.9375</v>
      </c>
      <c r="AH437">
        <v>2</v>
      </c>
      <c r="AI437">
        <v>16697931</v>
      </c>
      <c r="AJ437">
        <v>433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ROW(Source!A221)</f>
        <v>221</v>
      </c>
      <c r="B438">
        <v>16697940</v>
      </c>
      <c r="C438">
        <v>16697926</v>
      </c>
      <c r="D438">
        <v>15167286</v>
      </c>
      <c r="E438">
        <v>1</v>
      </c>
      <c r="F438">
        <v>1</v>
      </c>
      <c r="G438">
        <v>1</v>
      </c>
      <c r="H438">
        <v>3</v>
      </c>
      <c r="I438" t="s">
        <v>1116</v>
      </c>
      <c r="J438" t="s">
        <v>1117</v>
      </c>
      <c r="K438" t="s">
        <v>1118</v>
      </c>
      <c r="L438">
        <v>1339</v>
      </c>
      <c r="N438">
        <v>1007</v>
      </c>
      <c r="O438" t="s">
        <v>249</v>
      </c>
      <c r="P438" t="s">
        <v>249</v>
      </c>
      <c r="Q438">
        <v>1</v>
      </c>
      <c r="X438">
        <v>0.54</v>
      </c>
      <c r="Y438">
        <v>2.44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0.54</v>
      </c>
      <c r="AH438">
        <v>2</v>
      </c>
      <c r="AI438">
        <v>16697932</v>
      </c>
      <c r="AJ438">
        <v>434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ROW(Source!A221)</f>
        <v>221</v>
      </c>
      <c r="B439">
        <v>16697941</v>
      </c>
      <c r="C439">
        <v>16697926</v>
      </c>
      <c r="D439">
        <v>15162949</v>
      </c>
      <c r="E439">
        <v>17</v>
      </c>
      <c r="F439">
        <v>1</v>
      </c>
      <c r="G439">
        <v>1</v>
      </c>
      <c r="H439">
        <v>3</v>
      </c>
      <c r="I439" t="s">
        <v>1360</v>
      </c>
      <c r="J439" t="s">
        <v>6</v>
      </c>
      <c r="K439" t="s">
        <v>1361</v>
      </c>
      <c r="L439">
        <v>1348</v>
      </c>
      <c r="N439">
        <v>1009</v>
      </c>
      <c r="O439" t="s">
        <v>26</v>
      </c>
      <c r="P439" t="s">
        <v>26</v>
      </c>
      <c r="Q439">
        <v>1000</v>
      </c>
      <c r="X439">
        <v>0.90100000000000002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 t="s">
        <v>6</v>
      </c>
      <c r="AG439">
        <v>0.90100000000000002</v>
      </c>
      <c r="AH439">
        <v>3</v>
      </c>
      <c r="AI439">
        <v>-1</v>
      </c>
      <c r="AJ439" t="s">
        <v>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ROW(Source!A221)</f>
        <v>221</v>
      </c>
      <c r="B440">
        <v>16697942</v>
      </c>
      <c r="C440">
        <v>16697926</v>
      </c>
      <c r="D440">
        <v>15162572</v>
      </c>
      <c r="E440">
        <v>17</v>
      </c>
      <c r="F440">
        <v>1</v>
      </c>
      <c r="G440">
        <v>1</v>
      </c>
      <c r="H440">
        <v>3</v>
      </c>
      <c r="I440" t="s">
        <v>1362</v>
      </c>
      <c r="J440" t="s">
        <v>6</v>
      </c>
      <c r="K440" t="s">
        <v>1363</v>
      </c>
      <c r="L440">
        <v>1348</v>
      </c>
      <c r="N440">
        <v>1009</v>
      </c>
      <c r="O440" t="s">
        <v>26</v>
      </c>
      <c r="P440" t="s">
        <v>26</v>
      </c>
      <c r="Q440">
        <v>1000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1</v>
      </c>
      <c r="AD440">
        <v>0</v>
      </c>
      <c r="AE440">
        <v>0</v>
      </c>
      <c r="AF440" t="s">
        <v>6</v>
      </c>
      <c r="AG440">
        <v>0</v>
      </c>
      <c r="AH440">
        <v>3</v>
      </c>
      <c r="AI440">
        <v>-1</v>
      </c>
      <c r="AJ440" t="s">
        <v>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ROW(Source!A226)</f>
        <v>226</v>
      </c>
      <c r="B441">
        <v>16697952</v>
      </c>
      <c r="C441">
        <v>16697945</v>
      </c>
      <c r="D441">
        <v>15436556</v>
      </c>
      <c r="E441">
        <v>1</v>
      </c>
      <c r="F441">
        <v>1</v>
      </c>
      <c r="G441">
        <v>1</v>
      </c>
      <c r="H441">
        <v>1</v>
      </c>
      <c r="I441" t="s">
        <v>1088</v>
      </c>
      <c r="J441" t="s">
        <v>6</v>
      </c>
      <c r="K441" t="s">
        <v>1089</v>
      </c>
      <c r="L441">
        <v>1191</v>
      </c>
      <c r="N441">
        <v>1013</v>
      </c>
      <c r="O441" t="s">
        <v>1010</v>
      </c>
      <c r="P441" t="s">
        <v>1010</v>
      </c>
      <c r="Q441">
        <v>1</v>
      </c>
      <c r="X441">
        <v>8.1</v>
      </c>
      <c r="Y441">
        <v>0</v>
      </c>
      <c r="Z441">
        <v>0</v>
      </c>
      <c r="AA441">
        <v>0</v>
      </c>
      <c r="AB441">
        <v>9.6199999999999992</v>
      </c>
      <c r="AC441">
        <v>0</v>
      </c>
      <c r="AD441">
        <v>1</v>
      </c>
      <c r="AE441">
        <v>1</v>
      </c>
      <c r="AF441" t="s">
        <v>39</v>
      </c>
      <c r="AG441">
        <v>9.3149999999999995</v>
      </c>
      <c r="AH441">
        <v>2</v>
      </c>
      <c r="AI441">
        <v>16697946</v>
      </c>
      <c r="AJ441">
        <v>437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ROW(Source!A226)</f>
        <v>226</v>
      </c>
      <c r="B442">
        <v>16697953</v>
      </c>
      <c r="C442">
        <v>16697945</v>
      </c>
      <c r="D442">
        <v>15430395</v>
      </c>
      <c r="E442">
        <v>1</v>
      </c>
      <c r="F442">
        <v>1</v>
      </c>
      <c r="G442">
        <v>1</v>
      </c>
      <c r="H442">
        <v>1</v>
      </c>
      <c r="I442" t="s">
        <v>1020</v>
      </c>
      <c r="J442" t="s">
        <v>6</v>
      </c>
      <c r="K442" t="s">
        <v>1021</v>
      </c>
      <c r="L442">
        <v>1191</v>
      </c>
      <c r="N442">
        <v>1013</v>
      </c>
      <c r="O442" t="s">
        <v>1010</v>
      </c>
      <c r="P442" t="s">
        <v>1010</v>
      </c>
      <c r="Q442">
        <v>1</v>
      </c>
      <c r="X442">
        <v>0.02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2</v>
      </c>
      <c r="AF442" t="s">
        <v>38</v>
      </c>
      <c r="AG442">
        <v>2.5000000000000001E-2</v>
      </c>
      <c r="AH442">
        <v>2</v>
      </c>
      <c r="AI442">
        <v>16697947</v>
      </c>
      <c r="AJ442">
        <v>438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ROW(Source!A226)</f>
        <v>226</v>
      </c>
      <c r="B443">
        <v>16697954</v>
      </c>
      <c r="C443">
        <v>16697945</v>
      </c>
      <c r="D443">
        <v>15247974</v>
      </c>
      <c r="E443">
        <v>1</v>
      </c>
      <c r="F443">
        <v>1</v>
      </c>
      <c r="G443">
        <v>1</v>
      </c>
      <c r="H443">
        <v>2</v>
      </c>
      <c r="I443" t="s">
        <v>1022</v>
      </c>
      <c r="J443" t="s">
        <v>1023</v>
      </c>
      <c r="K443" t="s">
        <v>1024</v>
      </c>
      <c r="L443">
        <v>1368</v>
      </c>
      <c r="N443">
        <v>1011</v>
      </c>
      <c r="O443" t="s">
        <v>1014</v>
      </c>
      <c r="P443" t="s">
        <v>1014</v>
      </c>
      <c r="Q443">
        <v>1</v>
      </c>
      <c r="X443">
        <v>0.01</v>
      </c>
      <c r="Y443">
        <v>0</v>
      </c>
      <c r="Z443">
        <v>31.26</v>
      </c>
      <c r="AA443">
        <v>13.5</v>
      </c>
      <c r="AB443">
        <v>0</v>
      </c>
      <c r="AC443">
        <v>0</v>
      </c>
      <c r="AD443">
        <v>1</v>
      </c>
      <c r="AE443">
        <v>0</v>
      </c>
      <c r="AF443" t="s">
        <v>38</v>
      </c>
      <c r="AG443">
        <v>1.2500000000000001E-2</v>
      </c>
      <c r="AH443">
        <v>2</v>
      </c>
      <c r="AI443">
        <v>16697948</v>
      </c>
      <c r="AJ443">
        <v>439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ROW(Source!A226)</f>
        <v>226</v>
      </c>
      <c r="B444">
        <v>16697955</v>
      </c>
      <c r="C444">
        <v>16697945</v>
      </c>
      <c r="D444">
        <v>15249073</v>
      </c>
      <c r="E444">
        <v>1</v>
      </c>
      <c r="F444">
        <v>1</v>
      </c>
      <c r="G444">
        <v>1</v>
      </c>
      <c r="H444">
        <v>2</v>
      </c>
      <c r="I444" t="s">
        <v>1033</v>
      </c>
      <c r="J444" t="s">
        <v>1034</v>
      </c>
      <c r="K444" t="s">
        <v>1035</v>
      </c>
      <c r="L444">
        <v>1368</v>
      </c>
      <c r="N444">
        <v>1011</v>
      </c>
      <c r="O444" t="s">
        <v>1014</v>
      </c>
      <c r="P444" t="s">
        <v>1014</v>
      </c>
      <c r="Q444">
        <v>1</v>
      </c>
      <c r="X444">
        <v>0.01</v>
      </c>
      <c r="Y444">
        <v>0</v>
      </c>
      <c r="Z444">
        <v>65.709999999999994</v>
      </c>
      <c r="AA444">
        <v>11.6</v>
      </c>
      <c r="AB444">
        <v>0</v>
      </c>
      <c r="AC444">
        <v>0</v>
      </c>
      <c r="AD444">
        <v>1</v>
      </c>
      <c r="AE444">
        <v>0</v>
      </c>
      <c r="AF444" t="s">
        <v>38</v>
      </c>
      <c r="AG444">
        <v>1.2500000000000001E-2</v>
      </c>
      <c r="AH444">
        <v>2</v>
      </c>
      <c r="AI444">
        <v>16697949</v>
      </c>
      <c r="AJ444">
        <v>440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ROW(Source!A226)</f>
        <v>226</v>
      </c>
      <c r="B445">
        <v>16697956</v>
      </c>
      <c r="C445">
        <v>16697945</v>
      </c>
      <c r="D445">
        <v>15171018</v>
      </c>
      <c r="E445">
        <v>1</v>
      </c>
      <c r="F445">
        <v>1</v>
      </c>
      <c r="G445">
        <v>1</v>
      </c>
      <c r="H445">
        <v>3</v>
      </c>
      <c r="I445" t="s">
        <v>1145</v>
      </c>
      <c r="J445" t="s">
        <v>1146</v>
      </c>
      <c r="K445" t="s">
        <v>1147</v>
      </c>
      <c r="L445">
        <v>1346</v>
      </c>
      <c r="N445">
        <v>1009</v>
      </c>
      <c r="O445" t="s">
        <v>279</v>
      </c>
      <c r="P445" t="s">
        <v>279</v>
      </c>
      <c r="Q445">
        <v>1</v>
      </c>
      <c r="X445">
        <v>0.1</v>
      </c>
      <c r="Y445">
        <v>1.82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0.1</v>
      </c>
      <c r="AH445">
        <v>2</v>
      </c>
      <c r="AI445">
        <v>16697950</v>
      </c>
      <c r="AJ445">
        <v>441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ROW(Source!A226)</f>
        <v>226</v>
      </c>
      <c r="B446">
        <v>16697957</v>
      </c>
      <c r="C446">
        <v>16697945</v>
      </c>
      <c r="D446">
        <v>15162572</v>
      </c>
      <c r="E446">
        <v>17</v>
      </c>
      <c r="F446">
        <v>1</v>
      </c>
      <c r="G446">
        <v>1</v>
      </c>
      <c r="H446">
        <v>3</v>
      </c>
      <c r="I446" t="s">
        <v>1362</v>
      </c>
      <c r="J446" t="s">
        <v>6</v>
      </c>
      <c r="K446" t="s">
        <v>1363</v>
      </c>
      <c r="L446">
        <v>1348</v>
      </c>
      <c r="N446">
        <v>1009</v>
      </c>
      <c r="O446" t="s">
        <v>26</v>
      </c>
      <c r="P446" t="s">
        <v>26</v>
      </c>
      <c r="Q446">
        <v>1000</v>
      </c>
      <c r="X446">
        <v>1.2999999999999999E-2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 t="s">
        <v>6</v>
      </c>
      <c r="AG446">
        <v>1.2999999999999999E-2</v>
      </c>
      <c r="AH446">
        <v>3</v>
      </c>
      <c r="AI446">
        <v>-1</v>
      </c>
      <c r="AJ446" t="s">
        <v>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ROW(Source!A227)</f>
        <v>227</v>
      </c>
      <c r="B447">
        <v>16697952</v>
      </c>
      <c r="C447">
        <v>16697945</v>
      </c>
      <c r="D447">
        <v>15436556</v>
      </c>
      <c r="E447">
        <v>1</v>
      </c>
      <c r="F447">
        <v>1</v>
      </c>
      <c r="G447">
        <v>1</v>
      </c>
      <c r="H447">
        <v>1</v>
      </c>
      <c r="I447" t="s">
        <v>1088</v>
      </c>
      <c r="J447" t="s">
        <v>6</v>
      </c>
      <c r="K447" t="s">
        <v>1089</v>
      </c>
      <c r="L447">
        <v>1191</v>
      </c>
      <c r="N447">
        <v>1013</v>
      </c>
      <c r="O447" t="s">
        <v>1010</v>
      </c>
      <c r="P447" t="s">
        <v>1010</v>
      </c>
      <c r="Q447">
        <v>1</v>
      </c>
      <c r="X447">
        <v>8.1</v>
      </c>
      <c r="Y447">
        <v>0</v>
      </c>
      <c r="Z447">
        <v>0</v>
      </c>
      <c r="AA447">
        <v>0</v>
      </c>
      <c r="AB447">
        <v>9.6199999999999992</v>
      </c>
      <c r="AC447">
        <v>0</v>
      </c>
      <c r="AD447">
        <v>1</v>
      </c>
      <c r="AE447">
        <v>1</v>
      </c>
      <c r="AF447" t="s">
        <v>39</v>
      </c>
      <c r="AG447">
        <v>9.3149999999999995</v>
      </c>
      <c r="AH447">
        <v>2</v>
      </c>
      <c r="AI447">
        <v>16697946</v>
      </c>
      <c r="AJ447">
        <v>443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ROW(Source!A227)</f>
        <v>227</v>
      </c>
      <c r="B448">
        <v>16697953</v>
      </c>
      <c r="C448">
        <v>16697945</v>
      </c>
      <c r="D448">
        <v>15430395</v>
      </c>
      <c r="E448">
        <v>1</v>
      </c>
      <c r="F448">
        <v>1</v>
      </c>
      <c r="G448">
        <v>1</v>
      </c>
      <c r="H448">
        <v>1</v>
      </c>
      <c r="I448" t="s">
        <v>1020</v>
      </c>
      <c r="J448" t="s">
        <v>6</v>
      </c>
      <c r="K448" t="s">
        <v>1021</v>
      </c>
      <c r="L448">
        <v>1191</v>
      </c>
      <c r="N448">
        <v>1013</v>
      </c>
      <c r="O448" t="s">
        <v>1010</v>
      </c>
      <c r="P448" t="s">
        <v>1010</v>
      </c>
      <c r="Q448">
        <v>1</v>
      </c>
      <c r="X448">
        <v>0.02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2</v>
      </c>
      <c r="AF448" t="s">
        <v>38</v>
      </c>
      <c r="AG448">
        <v>2.5000000000000001E-2</v>
      </c>
      <c r="AH448">
        <v>2</v>
      </c>
      <c r="AI448">
        <v>16697947</v>
      </c>
      <c r="AJ448">
        <v>444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ROW(Source!A227)</f>
        <v>227</v>
      </c>
      <c r="B449">
        <v>16697954</v>
      </c>
      <c r="C449">
        <v>16697945</v>
      </c>
      <c r="D449">
        <v>15247974</v>
      </c>
      <c r="E449">
        <v>1</v>
      </c>
      <c r="F449">
        <v>1</v>
      </c>
      <c r="G449">
        <v>1</v>
      </c>
      <c r="H449">
        <v>2</v>
      </c>
      <c r="I449" t="s">
        <v>1022</v>
      </c>
      <c r="J449" t="s">
        <v>1023</v>
      </c>
      <c r="K449" t="s">
        <v>1024</v>
      </c>
      <c r="L449">
        <v>1368</v>
      </c>
      <c r="N449">
        <v>1011</v>
      </c>
      <c r="O449" t="s">
        <v>1014</v>
      </c>
      <c r="P449" t="s">
        <v>1014</v>
      </c>
      <c r="Q449">
        <v>1</v>
      </c>
      <c r="X449">
        <v>0.01</v>
      </c>
      <c r="Y449">
        <v>0</v>
      </c>
      <c r="Z449">
        <v>31.26</v>
      </c>
      <c r="AA449">
        <v>13.5</v>
      </c>
      <c r="AB449">
        <v>0</v>
      </c>
      <c r="AC449">
        <v>0</v>
      </c>
      <c r="AD449">
        <v>1</v>
      </c>
      <c r="AE449">
        <v>0</v>
      </c>
      <c r="AF449" t="s">
        <v>38</v>
      </c>
      <c r="AG449">
        <v>1.2500000000000001E-2</v>
      </c>
      <c r="AH449">
        <v>2</v>
      </c>
      <c r="AI449">
        <v>16697948</v>
      </c>
      <c r="AJ449">
        <v>445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ROW(Source!A227)</f>
        <v>227</v>
      </c>
      <c r="B450">
        <v>16697955</v>
      </c>
      <c r="C450">
        <v>16697945</v>
      </c>
      <c r="D450">
        <v>15249073</v>
      </c>
      <c r="E450">
        <v>1</v>
      </c>
      <c r="F450">
        <v>1</v>
      </c>
      <c r="G450">
        <v>1</v>
      </c>
      <c r="H450">
        <v>2</v>
      </c>
      <c r="I450" t="s">
        <v>1033</v>
      </c>
      <c r="J450" t="s">
        <v>1034</v>
      </c>
      <c r="K450" t="s">
        <v>1035</v>
      </c>
      <c r="L450">
        <v>1368</v>
      </c>
      <c r="N450">
        <v>1011</v>
      </c>
      <c r="O450" t="s">
        <v>1014</v>
      </c>
      <c r="P450" t="s">
        <v>1014</v>
      </c>
      <c r="Q450">
        <v>1</v>
      </c>
      <c r="X450">
        <v>0.01</v>
      </c>
      <c r="Y450">
        <v>0</v>
      </c>
      <c r="Z450">
        <v>65.709999999999994</v>
      </c>
      <c r="AA450">
        <v>11.6</v>
      </c>
      <c r="AB450">
        <v>0</v>
      </c>
      <c r="AC450">
        <v>0</v>
      </c>
      <c r="AD450">
        <v>1</v>
      </c>
      <c r="AE450">
        <v>0</v>
      </c>
      <c r="AF450" t="s">
        <v>38</v>
      </c>
      <c r="AG450">
        <v>1.2500000000000001E-2</v>
      </c>
      <c r="AH450">
        <v>2</v>
      </c>
      <c r="AI450">
        <v>16697949</v>
      </c>
      <c r="AJ450">
        <v>446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ROW(Source!A227)</f>
        <v>227</v>
      </c>
      <c r="B451">
        <v>16697956</v>
      </c>
      <c r="C451">
        <v>16697945</v>
      </c>
      <c r="D451">
        <v>15171018</v>
      </c>
      <c r="E451">
        <v>1</v>
      </c>
      <c r="F451">
        <v>1</v>
      </c>
      <c r="G451">
        <v>1</v>
      </c>
      <c r="H451">
        <v>3</v>
      </c>
      <c r="I451" t="s">
        <v>1145</v>
      </c>
      <c r="J451" t="s">
        <v>1146</v>
      </c>
      <c r="K451" t="s">
        <v>1147</v>
      </c>
      <c r="L451">
        <v>1346</v>
      </c>
      <c r="N451">
        <v>1009</v>
      </c>
      <c r="O451" t="s">
        <v>279</v>
      </c>
      <c r="P451" t="s">
        <v>279</v>
      </c>
      <c r="Q451">
        <v>1</v>
      </c>
      <c r="X451">
        <v>0.1</v>
      </c>
      <c r="Y451">
        <v>1.82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0.1</v>
      </c>
      <c r="AH451">
        <v>2</v>
      </c>
      <c r="AI451">
        <v>16697950</v>
      </c>
      <c r="AJ451">
        <v>447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ROW(Source!A227)</f>
        <v>227</v>
      </c>
      <c r="B452">
        <v>16697957</v>
      </c>
      <c r="C452">
        <v>16697945</v>
      </c>
      <c r="D452">
        <v>15162572</v>
      </c>
      <c r="E452">
        <v>17</v>
      </c>
      <c r="F452">
        <v>1</v>
      </c>
      <c r="G452">
        <v>1</v>
      </c>
      <c r="H452">
        <v>3</v>
      </c>
      <c r="I452" t="s">
        <v>1362</v>
      </c>
      <c r="J452" t="s">
        <v>6</v>
      </c>
      <c r="K452" t="s">
        <v>1363</v>
      </c>
      <c r="L452">
        <v>1348</v>
      </c>
      <c r="N452">
        <v>1009</v>
      </c>
      <c r="O452" t="s">
        <v>26</v>
      </c>
      <c r="P452" t="s">
        <v>26</v>
      </c>
      <c r="Q452">
        <v>1000</v>
      </c>
      <c r="X452">
        <v>1.2999999999999999E-2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6</v>
      </c>
      <c r="AG452">
        <v>1.2999999999999999E-2</v>
      </c>
      <c r="AH452">
        <v>3</v>
      </c>
      <c r="AI452">
        <v>-1</v>
      </c>
      <c r="AJ452" t="s">
        <v>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ROW(Source!A230)</f>
        <v>230</v>
      </c>
      <c r="B453">
        <v>16697968</v>
      </c>
      <c r="C453">
        <v>16697959</v>
      </c>
      <c r="D453">
        <v>15435609</v>
      </c>
      <c r="E453">
        <v>1</v>
      </c>
      <c r="F453">
        <v>1</v>
      </c>
      <c r="G453">
        <v>1</v>
      </c>
      <c r="H453">
        <v>1</v>
      </c>
      <c r="I453" t="s">
        <v>1166</v>
      </c>
      <c r="J453" t="s">
        <v>6</v>
      </c>
      <c r="K453" t="s">
        <v>1167</v>
      </c>
      <c r="L453">
        <v>1191</v>
      </c>
      <c r="N453">
        <v>1013</v>
      </c>
      <c r="O453" t="s">
        <v>1010</v>
      </c>
      <c r="P453" t="s">
        <v>1010</v>
      </c>
      <c r="Q453">
        <v>1</v>
      </c>
      <c r="X453">
        <v>53.9</v>
      </c>
      <c r="Y453">
        <v>0</v>
      </c>
      <c r="Z453">
        <v>0</v>
      </c>
      <c r="AA453">
        <v>0</v>
      </c>
      <c r="AB453">
        <v>8.9700000000000006</v>
      </c>
      <c r="AC453">
        <v>0</v>
      </c>
      <c r="AD453">
        <v>1</v>
      </c>
      <c r="AE453">
        <v>1</v>
      </c>
      <c r="AF453" t="s">
        <v>39</v>
      </c>
      <c r="AG453">
        <v>61.984999999999992</v>
      </c>
      <c r="AH453">
        <v>2</v>
      </c>
      <c r="AI453">
        <v>16697960</v>
      </c>
      <c r="AJ453">
        <v>449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ROW(Source!A230)</f>
        <v>230</v>
      </c>
      <c r="B454">
        <v>16697969</v>
      </c>
      <c r="C454">
        <v>16697959</v>
      </c>
      <c r="D454">
        <v>15430395</v>
      </c>
      <c r="E454">
        <v>1</v>
      </c>
      <c r="F454">
        <v>1</v>
      </c>
      <c r="G454">
        <v>1</v>
      </c>
      <c r="H454">
        <v>1</v>
      </c>
      <c r="I454" t="s">
        <v>1020</v>
      </c>
      <c r="J454" t="s">
        <v>6</v>
      </c>
      <c r="K454" t="s">
        <v>1021</v>
      </c>
      <c r="L454">
        <v>1191</v>
      </c>
      <c r="N454">
        <v>1013</v>
      </c>
      <c r="O454" t="s">
        <v>1010</v>
      </c>
      <c r="P454" t="s">
        <v>1010</v>
      </c>
      <c r="Q454">
        <v>1</v>
      </c>
      <c r="X454">
        <v>0.18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2</v>
      </c>
      <c r="AF454" t="s">
        <v>38</v>
      </c>
      <c r="AG454">
        <v>0.22499999999999998</v>
      </c>
      <c r="AH454">
        <v>2</v>
      </c>
      <c r="AI454">
        <v>16697961</v>
      </c>
      <c r="AJ454">
        <v>450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ROW(Source!A230)</f>
        <v>230</v>
      </c>
      <c r="B455">
        <v>16697970</v>
      </c>
      <c r="C455">
        <v>16697959</v>
      </c>
      <c r="D455">
        <v>15247974</v>
      </c>
      <c r="E455">
        <v>1</v>
      </c>
      <c r="F455">
        <v>1</v>
      </c>
      <c r="G455">
        <v>1</v>
      </c>
      <c r="H455">
        <v>2</v>
      </c>
      <c r="I455" t="s">
        <v>1022</v>
      </c>
      <c r="J455" t="s">
        <v>1023</v>
      </c>
      <c r="K455" t="s">
        <v>1024</v>
      </c>
      <c r="L455">
        <v>1368</v>
      </c>
      <c r="N455">
        <v>1011</v>
      </c>
      <c r="O455" t="s">
        <v>1014</v>
      </c>
      <c r="P455" t="s">
        <v>1014</v>
      </c>
      <c r="Q455">
        <v>1</v>
      </c>
      <c r="X455">
        <v>0.02</v>
      </c>
      <c r="Y455">
        <v>0</v>
      </c>
      <c r="Z455">
        <v>31.26</v>
      </c>
      <c r="AA455">
        <v>13.5</v>
      </c>
      <c r="AB455">
        <v>0</v>
      </c>
      <c r="AC455">
        <v>0</v>
      </c>
      <c r="AD455">
        <v>1</v>
      </c>
      <c r="AE455">
        <v>0</v>
      </c>
      <c r="AF455" t="s">
        <v>38</v>
      </c>
      <c r="AG455">
        <v>2.5000000000000001E-2</v>
      </c>
      <c r="AH455">
        <v>2</v>
      </c>
      <c r="AI455">
        <v>16697962</v>
      </c>
      <c r="AJ455">
        <v>451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ROW(Source!A230)</f>
        <v>230</v>
      </c>
      <c r="B456">
        <v>16697971</v>
      </c>
      <c r="C456">
        <v>16697959</v>
      </c>
      <c r="D456">
        <v>15249073</v>
      </c>
      <c r="E456">
        <v>1</v>
      </c>
      <c r="F456">
        <v>1</v>
      </c>
      <c r="G456">
        <v>1</v>
      </c>
      <c r="H456">
        <v>2</v>
      </c>
      <c r="I456" t="s">
        <v>1033</v>
      </c>
      <c r="J456" t="s">
        <v>1034</v>
      </c>
      <c r="K456" t="s">
        <v>1035</v>
      </c>
      <c r="L456">
        <v>1368</v>
      </c>
      <c r="N456">
        <v>1011</v>
      </c>
      <c r="O456" t="s">
        <v>1014</v>
      </c>
      <c r="P456" t="s">
        <v>1014</v>
      </c>
      <c r="Q456">
        <v>1</v>
      </c>
      <c r="X456">
        <v>0.16</v>
      </c>
      <c r="Y456">
        <v>0</v>
      </c>
      <c r="Z456">
        <v>65.709999999999994</v>
      </c>
      <c r="AA456">
        <v>11.6</v>
      </c>
      <c r="AB456">
        <v>0</v>
      </c>
      <c r="AC456">
        <v>0</v>
      </c>
      <c r="AD456">
        <v>1</v>
      </c>
      <c r="AE456">
        <v>0</v>
      </c>
      <c r="AF456" t="s">
        <v>38</v>
      </c>
      <c r="AG456">
        <v>0.2</v>
      </c>
      <c r="AH456">
        <v>2</v>
      </c>
      <c r="AI456">
        <v>16697963</v>
      </c>
      <c r="AJ456">
        <v>452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ROW(Source!A230)</f>
        <v>230</v>
      </c>
      <c r="B457">
        <v>16697972</v>
      </c>
      <c r="C457">
        <v>16697959</v>
      </c>
      <c r="D457">
        <v>15170682</v>
      </c>
      <c r="E457">
        <v>1</v>
      </c>
      <c r="F457">
        <v>1</v>
      </c>
      <c r="G457">
        <v>1</v>
      </c>
      <c r="H457">
        <v>3</v>
      </c>
      <c r="I457" t="s">
        <v>1168</v>
      </c>
      <c r="J457" t="s">
        <v>1169</v>
      </c>
      <c r="K457" t="s">
        <v>1170</v>
      </c>
      <c r="L457">
        <v>1327</v>
      </c>
      <c r="N457">
        <v>1005</v>
      </c>
      <c r="O457" t="s">
        <v>36</v>
      </c>
      <c r="P457" t="s">
        <v>36</v>
      </c>
      <c r="Q457">
        <v>1</v>
      </c>
      <c r="X457">
        <v>0.84</v>
      </c>
      <c r="Y457">
        <v>72.319999999999993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0.84</v>
      </c>
      <c r="AH457">
        <v>2</v>
      </c>
      <c r="AI457">
        <v>16697964</v>
      </c>
      <c r="AJ457">
        <v>453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ROW(Source!A230)</f>
        <v>230</v>
      </c>
      <c r="B458">
        <v>16697973</v>
      </c>
      <c r="C458">
        <v>16697959</v>
      </c>
      <c r="D458">
        <v>15171018</v>
      </c>
      <c r="E458">
        <v>1</v>
      </c>
      <c r="F458">
        <v>1</v>
      </c>
      <c r="G458">
        <v>1</v>
      </c>
      <c r="H458">
        <v>3</v>
      </c>
      <c r="I458" t="s">
        <v>1145</v>
      </c>
      <c r="J458" t="s">
        <v>1146</v>
      </c>
      <c r="K458" t="s">
        <v>1147</v>
      </c>
      <c r="L458">
        <v>1346</v>
      </c>
      <c r="N458">
        <v>1009</v>
      </c>
      <c r="O458" t="s">
        <v>279</v>
      </c>
      <c r="P458" t="s">
        <v>279</v>
      </c>
      <c r="Q458">
        <v>1</v>
      </c>
      <c r="X458">
        <v>0.31</v>
      </c>
      <c r="Y458">
        <v>1.82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0.31</v>
      </c>
      <c r="AH458">
        <v>2</v>
      </c>
      <c r="AI458">
        <v>16697965</v>
      </c>
      <c r="AJ458">
        <v>454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ROW(Source!A230)</f>
        <v>230</v>
      </c>
      <c r="B459">
        <v>16697974</v>
      </c>
      <c r="C459">
        <v>16697959</v>
      </c>
      <c r="D459">
        <v>15163054</v>
      </c>
      <c r="E459">
        <v>17</v>
      </c>
      <c r="F459">
        <v>1</v>
      </c>
      <c r="G459">
        <v>1</v>
      </c>
      <c r="H459">
        <v>3</v>
      </c>
      <c r="I459" t="s">
        <v>1375</v>
      </c>
      <c r="J459" t="s">
        <v>6</v>
      </c>
      <c r="K459" t="s">
        <v>1376</v>
      </c>
      <c r="L459">
        <v>1348</v>
      </c>
      <c r="N459">
        <v>1009</v>
      </c>
      <c r="O459" t="s">
        <v>26</v>
      </c>
      <c r="P459" t="s">
        <v>26</v>
      </c>
      <c r="Q459">
        <v>1000</v>
      </c>
      <c r="X459">
        <v>6.9000000000000006E-2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 t="s">
        <v>6</v>
      </c>
      <c r="AG459">
        <v>6.9000000000000006E-2</v>
      </c>
      <c r="AH459">
        <v>3</v>
      </c>
      <c r="AI459">
        <v>-1</v>
      </c>
      <c r="AJ459" t="s">
        <v>6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ROW(Source!A230)</f>
        <v>230</v>
      </c>
      <c r="B460">
        <v>16697975</v>
      </c>
      <c r="C460">
        <v>16697959</v>
      </c>
      <c r="D460">
        <v>15204729</v>
      </c>
      <c r="E460">
        <v>1</v>
      </c>
      <c r="F460">
        <v>1</v>
      </c>
      <c r="G460">
        <v>1</v>
      </c>
      <c r="H460">
        <v>3</v>
      </c>
      <c r="I460" t="s">
        <v>1171</v>
      </c>
      <c r="J460" t="s">
        <v>1172</v>
      </c>
      <c r="K460" t="s">
        <v>1173</v>
      </c>
      <c r="L460">
        <v>1348</v>
      </c>
      <c r="N460">
        <v>1009</v>
      </c>
      <c r="O460" t="s">
        <v>26</v>
      </c>
      <c r="P460" t="s">
        <v>26</v>
      </c>
      <c r="Q460">
        <v>1000</v>
      </c>
      <c r="X460">
        <v>5.5E-2</v>
      </c>
      <c r="Y460">
        <v>4294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5.5E-2</v>
      </c>
      <c r="AH460">
        <v>2</v>
      </c>
      <c r="AI460">
        <v>16697966</v>
      </c>
      <c r="AJ460">
        <v>456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ROW(Source!A231)</f>
        <v>231</v>
      </c>
      <c r="B461">
        <v>16697968</v>
      </c>
      <c r="C461">
        <v>16697959</v>
      </c>
      <c r="D461">
        <v>15435609</v>
      </c>
      <c r="E461">
        <v>1</v>
      </c>
      <c r="F461">
        <v>1</v>
      </c>
      <c r="G461">
        <v>1</v>
      </c>
      <c r="H461">
        <v>1</v>
      </c>
      <c r="I461" t="s">
        <v>1166</v>
      </c>
      <c r="J461" t="s">
        <v>6</v>
      </c>
      <c r="K461" t="s">
        <v>1167</v>
      </c>
      <c r="L461">
        <v>1191</v>
      </c>
      <c r="N461">
        <v>1013</v>
      </c>
      <c r="O461" t="s">
        <v>1010</v>
      </c>
      <c r="P461" t="s">
        <v>1010</v>
      </c>
      <c r="Q461">
        <v>1</v>
      </c>
      <c r="X461">
        <v>53.9</v>
      </c>
      <c r="Y461">
        <v>0</v>
      </c>
      <c r="Z461">
        <v>0</v>
      </c>
      <c r="AA461">
        <v>0</v>
      </c>
      <c r="AB461">
        <v>8.9700000000000006</v>
      </c>
      <c r="AC461">
        <v>0</v>
      </c>
      <c r="AD461">
        <v>1</v>
      </c>
      <c r="AE461">
        <v>1</v>
      </c>
      <c r="AF461" t="s">
        <v>39</v>
      </c>
      <c r="AG461">
        <v>61.984999999999992</v>
      </c>
      <c r="AH461">
        <v>2</v>
      </c>
      <c r="AI461">
        <v>16697960</v>
      </c>
      <c r="AJ461">
        <v>457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ROW(Source!A231)</f>
        <v>231</v>
      </c>
      <c r="B462">
        <v>16697969</v>
      </c>
      <c r="C462">
        <v>16697959</v>
      </c>
      <c r="D462">
        <v>15430395</v>
      </c>
      <c r="E462">
        <v>1</v>
      </c>
      <c r="F462">
        <v>1</v>
      </c>
      <c r="G462">
        <v>1</v>
      </c>
      <c r="H462">
        <v>1</v>
      </c>
      <c r="I462" t="s">
        <v>1020</v>
      </c>
      <c r="J462" t="s">
        <v>6</v>
      </c>
      <c r="K462" t="s">
        <v>1021</v>
      </c>
      <c r="L462">
        <v>1191</v>
      </c>
      <c r="N462">
        <v>1013</v>
      </c>
      <c r="O462" t="s">
        <v>1010</v>
      </c>
      <c r="P462" t="s">
        <v>1010</v>
      </c>
      <c r="Q462">
        <v>1</v>
      </c>
      <c r="X462">
        <v>0.18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2</v>
      </c>
      <c r="AF462" t="s">
        <v>38</v>
      </c>
      <c r="AG462">
        <v>0.22499999999999998</v>
      </c>
      <c r="AH462">
        <v>2</v>
      </c>
      <c r="AI462">
        <v>16697961</v>
      </c>
      <c r="AJ462">
        <v>458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ROW(Source!A231)</f>
        <v>231</v>
      </c>
      <c r="B463">
        <v>16697970</v>
      </c>
      <c r="C463">
        <v>16697959</v>
      </c>
      <c r="D463">
        <v>15247974</v>
      </c>
      <c r="E463">
        <v>1</v>
      </c>
      <c r="F463">
        <v>1</v>
      </c>
      <c r="G463">
        <v>1</v>
      </c>
      <c r="H463">
        <v>2</v>
      </c>
      <c r="I463" t="s">
        <v>1022</v>
      </c>
      <c r="J463" t="s">
        <v>1023</v>
      </c>
      <c r="K463" t="s">
        <v>1024</v>
      </c>
      <c r="L463">
        <v>1368</v>
      </c>
      <c r="N463">
        <v>1011</v>
      </c>
      <c r="O463" t="s">
        <v>1014</v>
      </c>
      <c r="P463" t="s">
        <v>1014</v>
      </c>
      <c r="Q463">
        <v>1</v>
      </c>
      <c r="X463">
        <v>0.02</v>
      </c>
      <c r="Y463">
        <v>0</v>
      </c>
      <c r="Z463">
        <v>31.26</v>
      </c>
      <c r="AA463">
        <v>13.5</v>
      </c>
      <c r="AB463">
        <v>0</v>
      </c>
      <c r="AC463">
        <v>0</v>
      </c>
      <c r="AD463">
        <v>1</v>
      </c>
      <c r="AE463">
        <v>0</v>
      </c>
      <c r="AF463" t="s">
        <v>38</v>
      </c>
      <c r="AG463">
        <v>2.5000000000000001E-2</v>
      </c>
      <c r="AH463">
        <v>2</v>
      </c>
      <c r="AI463">
        <v>16697962</v>
      </c>
      <c r="AJ463">
        <v>459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ROW(Source!A231)</f>
        <v>231</v>
      </c>
      <c r="B464">
        <v>16697971</v>
      </c>
      <c r="C464">
        <v>16697959</v>
      </c>
      <c r="D464">
        <v>15249073</v>
      </c>
      <c r="E464">
        <v>1</v>
      </c>
      <c r="F464">
        <v>1</v>
      </c>
      <c r="G464">
        <v>1</v>
      </c>
      <c r="H464">
        <v>2</v>
      </c>
      <c r="I464" t="s">
        <v>1033</v>
      </c>
      <c r="J464" t="s">
        <v>1034</v>
      </c>
      <c r="K464" t="s">
        <v>1035</v>
      </c>
      <c r="L464">
        <v>1368</v>
      </c>
      <c r="N464">
        <v>1011</v>
      </c>
      <c r="O464" t="s">
        <v>1014</v>
      </c>
      <c r="P464" t="s">
        <v>1014</v>
      </c>
      <c r="Q464">
        <v>1</v>
      </c>
      <c r="X464">
        <v>0.16</v>
      </c>
      <c r="Y464">
        <v>0</v>
      </c>
      <c r="Z464">
        <v>65.709999999999994</v>
      </c>
      <c r="AA464">
        <v>11.6</v>
      </c>
      <c r="AB464">
        <v>0</v>
      </c>
      <c r="AC464">
        <v>0</v>
      </c>
      <c r="AD464">
        <v>1</v>
      </c>
      <c r="AE464">
        <v>0</v>
      </c>
      <c r="AF464" t="s">
        <v>38</v>
      </c>
      <c r="AG464">
        <v>0.2</v>
      </c>
      <c r="AH464">
        <v>2</v>
      </c>
      <c r="AI464">
        <v>16697963</v>
      </c>
      <c r="AJ464">
        <v>460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ROW(Source!A231)</f>
        <v>231</v>
      </c>
      <c r="B465">
        <v>16697972</v>
      </c>
      <c r="C465">
        <v>16697959</v>
      </c>
      <c r="D465">
        <v>15170682</v>
      </c>
      <c r="E465">
        <v>1</v>
      </c>
      <c r="F465">
        <v>1</v>
      </c>
      <c r="G465">
        <v>1</v>
      </c>
      <c r="H465">
        <v>3</v>
      </c>
      <c r="I465" t="s">
        <v>1168</v>
      </c>
      <c r="J465" t="s">
        <v>1169</v>
      </c>
      <c r="K465" t="s">
        <v>1170</v>
      </c>
      <c r="L465">
        <v>1327</v>
      </c>
      <c r="N465">
        <v>1005</v>
      </c>
      <c r="O465" t="s">
        <v>36</v>
      </c>
      <c r="P465" t="s">
        <v>36</v>
      </c>
      <c r="Q465">
        <v>1</v>
      </c>
      <c r="X465">
        <v>0.84</v>
      </c>
      <c r="Y465">
        <v>72.319999999999993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0.84</v>
      </c>
      <c r="AH465">
        <v>2</v>
      </c>
      <c r="AI465">
        <v>16697964</v>
      </c>
      <c r="AJ465">
        <v>461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ROW(Source!A231)</f>
        <v>231</v>
      </c>
      <c r="B466">
        <v>16697973</v>
      </c>
      <c r="C466">
        <v>16697959</v>
      </c>
      <c r="D466">
        <v>15171018</v>
      </c>
      <c r="E466">
        <v>1</v>
      </c>
      <c r="F466">
        <v>1</v>
      </c>
      <c r="G466">
        <v>1</v>
      </c>
      <c r="H466">
        <v>3</v>
      </c>
      <c r="I466" t="s">
        <v>1145</v>
      </c>
      <c r="J466" t="s">
        <v>1146</v>
      </c>
      <c r="K466" t="s">
        <v>1147</v>
      </c>
      <c r="L466">
        <v>1346</v>
      </c>
      <c r="N466">
        <v>1009</v>
      </c>
      <c r="O466" t="s">
        <v>279</v>
      </c>
      <c r="P466" t="s">
        <v>279</v>
      </c>
      <c r="Q466">
        <v>1</v>
      </c>
      <c r="X466">
        <v>0.31</v>
      </c>
      <c r="Y466">
        <v>1.82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0.31</v>
      </c>
      <c r="AH466">
        <v>2</v>
      </c>
      <c r="AI466">
        <v>16697965</v>
      </c>
      <c r="AJ466">
        <v>462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ROW(Source!A231)</f>
        <v>231</v>
      </c>
      <c r="B467">
        <v>16697974</v>
      </c>
      <c r="C467">
        <v>16697959</v>
      </c>
      <c r="D467">
        <v>15163054</v>
      </c>
      <c r="E467">
        <v>17</v>
      </c>
      <c r="F467">
        <v>1</v>
      </c>
      <c r="G467">
        <v>1</v>
      </c>
      <c r="H467">
        <v>3</v>
      </c>
      <c r="I467" t="s">
        <v>1375</v>
      </c>
      <c r="J467" t="s">
        <v>6</v>
      </c>
      <c r="K467" t="s">
        <v>1376</v>
      </c>
      <c r="L467">
        <v>1348</v>
      </c>
      <c r="N467">
        <v>1009</v>
      </c>
      <c r="O467" t="s">
        <v>26</v>
      </c>
      <c r="P467" t="s">
        <v>26</v>
      </c>
      <c r="Q467">
        <v>1000</v>
      </c>
      <c r="X467">
        <v>6.9000000000000006E-2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6</v>
      </c>
      <c r="AG467">
        <v>6.9000000000000006E-2</v>
      </c>
      <c r="AH467">
        <v>3</v>
      </c>
      <c r="AI467">
        <v>-1</v>
      </c>
      <c r="AJ467" t="s">
        <v>6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ROW(Source!A231)</f>
        <v>231</v>
      </c>
      <c r="B468">
        <v>16697975</v>
      </c>
      <c r="C468">
        <v>16697959</v>
      </c>
      <c r="D468">
        <v>15204729</v>
      </c>
      <c r="E468">
        <v>1</v>
      </c>
      <c r="F468">
        <v>1</v>
      </c>
      <c r="G468">
        <v>1</v>
      </c>
      <c r="H468">
        <v>3</v>
      </c>
      <c r="I468" t="s">
        <v>1171</v>
      </c>
      <c r="J468" t="s">
        <v>1172</v>
      </c>
      <c r="K468" t="s">
        <v>1173</v>
      </c>
      <c r="L468">
        <v>1348</v>
      </c>
      <c r="N468">
        <v>1009</v>
      </c>
      <c r="O468" t="s">
        <v>26</v>
      </c>
      <c r="P468" t="s">
        <v>26</v>
      </c>
      <c r="Q468">
        <v>1000</v>
      </c>
      <c r="X468">
        <v>5.5E-2</v>
      </c>
      <c r="Y468">
        <v>4294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5.5E-2</v>
      </c>
      <c r="AH468">
        <v>2</v>
      </c>
      <c r="AI468">
        <v>16697966</v>
      </c>
      <c r="AJ468">
        <v>464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ROW(Source!A234)</f>
        <v>234</v>
      </c>
      <c r="B469">
        <v>16697986</v>
      </c>
      <c r="C469">
        <v>16697977</v>
      </c>
      <c r="D469">
        <v>15435609</v>
      </c>
      <c r="E469">
        <v>1</v>
      </c>
      <c r="F469">
        <v>1</v>
      </c>
      <c r="G469">
        <v>1</v>
      </c>
      <c r="H469">
        <v>1</v>
      </c>
      <c r="I469" t="s">
        <v>1166</v>
      </c>
      <c r="J469" t="s">
        <v>6</v>
      </c>
      <c r="K469" t="s">
        <v>1167</v>
      </c>
      <c r="L469">
        <v>1191</v>
      </c>
      <c r="N469">
        <v>1013</v>
      </c>
      <c r="O469" t="s">
        <v>1010</v>
      </c>
      <c r="P469" t="s">
        <v>1010</v>
      </c>
      <c r="Q469">
        <v>1</v>
      </c>
      <c r="X469">
        <v>42.9</v>
      </c>
      <c r="Y469">
        <v>0</v>
      </c>
      <c r="Z469">
        <v>0</v>
      </c>
      <c r="AA469">
        <v>0</v>
      </c>
      <c r="AB469">
        <v>8.9700000000000006</v>
      </c>
      <c r="AC469">
        <v>0</v>
      </c>
      <c r="AD469">
        <v>1</v>
      </c>
      <c r="AE469">
        <v>1</v>
      </c>
      <c r="AF469" t="s">
        <v>39</v>
      </c>
      <c r="AG469">
        <v>49.334999999999994</v>
      </c>
      <c r="AH469">
        <v>2</v>
      </c>
      <c r="AI469">
        <v>16697978</v>
      </c>
      <c r="AJ469">
        <v>465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ROW(Source!A234)</f>
        <v>234</v>
      </c>
      <c r="B470">
        <v>16697987</v>
      </c>
      <c r="C470">
        <v>16697977</v>
      </c>
      <c r="D470">
        <v>15430395</v>
      </c>
      <c r="E470">
        <v>1</v>
      </c>
      <c r="F470">
        <v>1</v>
      </c>
      <c r="G470">
        <v>1</v>
      </c>
      <c r="H470">
        <v>1</v>
      </c>
      <c r="I470" t="s">
        <v>1020</v>
      </c>
      <c r="J470" t="s">
        <v>6</v>
      </c>
      <c r="K470" t="s">
        <v>1021</v>
      </c>
      <c r="L470">
        <v>1191</v>
      </c>
      <c r="N470">
        <v>1013</v>
      </c>
      <c r="O470" t="s">
        <v>1010</v>
      </c>
      <c r="P470" t="s">
        <v>1010</v>
      </c>
      <c r="Q470">
        <v>1</v>
      </c>
      <c r="X470">
        <v>0.17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2</v>
      </c>
      <c r="AF470" t="s">
        <v>38</v>
      </c>
      <c r="AG470">
        <v>0.21250000000000002</v>
      </c>
      <c r="AH470">
        <v>2</v>
      </c>
      <c r="AI470">
        <v>16697979</v>
      </c>
      <c r="AJ470">
        <v>466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ROW(Source!A234)</f>
        <v>234</v>
      </c>
      <c r="B471">
        <v>16697988</v>
      </c>
      <c r="C471">
        <v>16697977</v>
      </c>
      <c r="D471">
        <v>15247974</v>
      </c>
      <c r="E471">
        <v>1</v>
      </c>
      <c r="F471">
        <v>1</v>
      </c>
      <c r="G471">
        <v>1</v>
      </c>
      <c r="H471">
        <v>2</v>
      </c>
      <c r="I471" t="s">
        <v>1022</v>
      </c>
      <c r="J471" t="s">
        <v>1023</v>
      </c>
      <c r="K471" t="s">
        <v>1024</v>
      </c>
      <c r="L471">
        <v>1368</v>
      </c>
      <c r="N471">
        <v>1011</v>
      </c>
      <c r="O471" t="s">
        <v>1014</v>
      </c>
      <c r="P471" t="s">
        <v>1014</v>
      </c>
      <c r="Q471">
        <v>1</v>
      </c>
      <c r="X471">
        <v>0.02</v>
      </c>
      <c r="Y471">
        <v>0</v>
      </c>
      <c r="Z471">
        <v>31.26</v>
      </c>
      <c r="AA471">
        <v>13.5</v>
      </c>
      <c r="AB471">
        <v>0</v>
      </c>
      <c r="AC471">
        <v>0</v>
      </c>
      <c r="AD471">
        <v>1</v>
      </c>
      <c r="AE471">
        <v>0</v>
      </c>
      <c r="AF471" t="s">
        <v>38</v>
      </c>
      <c r="AG471">
        <v>2.5000000000000001E-2</v>
      </c>
      <c r="AH471">
        <v>2</v>
      </c>
      <c r="AI471">
        <v>16697980</v>
      </c>
      <c r="AJ471">
        <v>467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ROW(Source!A234)</f>
        <v>234</v>
      </c>
      <c r="B472">
        <v>16697989</v>
      </c>
      <c r="C472">
        <v>16697977</v>
      </c>
      <c r="D472">
        <v>15249073</v>
      </c>
      <c r="E472">
        <v>1</v>
      </c>
      <c r="F472">
        <v>1</v>
      </c>
      <c r="G472">
        <v>1</v>
      </c>
      <c r="H472">
        <v>2</v>
      </c>
      <c r="I472" t="s">
        <v>1033</v>
      </c>
      <c r="J472" t="s">
        <v>1034</v>
      </c>
      <c r="K472" t="s">
        <v>1035</v>
      </c>
      <c r="L472">
        <v>1368</v>
      </c>
      <c r="N472">
        <v>1011</v>
      </c>
      <c r="O472" t="s">
        <v>1014</v>
      </c>
      <c r="P472" t="s">
        <v>1014</v>
      </c>
      <c r="Q472">
        <v>1</v>
      </c>
      <c r="X472">
        <v>0.15</v>
      </c>
      <c r="Y472">
        <v>0</v>
      </c>
      <c r="Z472">
        <v>65.709999999999994</v>
      </c>
      <c r="AA472">
        <v>11.6</v>
      </c>
      <c r="AB472">
        <v>0</v>
      </c>
      <c r="AC472">
        <v>0</v>
      </c>
      <c r="AD472">
        <v>1</v>
      </c>
      <c r="AE472">
        <v>0</v>
      </c>
      <c r="AF472" t="s">
        <v>38</v>
      </c>
      <c r="AG472">
        <v>0.1875</v>
      </c>
      <c r="AH472">
        <v>2</v>
      </c>
      <c r="AI472">
        <v>16697981</v>
      </c>
      <c r="AJ472">
        <v>468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ROW(Source!A234)</f>
        <v>234</v>
      </c>
      <c r="B473">
        <v>16697990</v>
      </c>
      <c r="C473">
        <v>16697977</v>
      </c>
      <c r="D473">
        <v>15170682</v>
      </c>
      <c r="E473">
        <v>1</v>
      </c>
      <c r="F473">
        <v>1</v>
      </c>
      <c r="G473">
        <v>1</v>
      </c>
      <c r="H473">
        <v>3</v>
      </c>
      <c r="I473" t="s">
        <v>1168</v>
      </c>
      <c r="J473" t="s">
        <v>1169</v>
      </c>
      <c r="K473" t="s">
        <v>1170</v>
      </c>
      <c r="L473">
        <v>1327</v>
      </c>
      <c r="N473">
        <v>1005</v>
      </c>
      <c r="O473" t="s">
        <v>36</v>
      </c>
      <c r="P473" t="s">
        <v>36</v>
      </c>
      <c r="Q473">
        <v>1</v>
      </c>
      <c r="X473">
        <v>0.84</v>
      </c>
      <c r="Y473">
        <v>72.319999999999993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0.84</v>
      </c>
      <c r="AH473">
        <v>2</v>
      </c>
      <c r="AI473">
        <v>16697982</v>
      </c>
      <c r="AJ473">
        <v>469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ROW(Source!A234)</f>
        <v>234</v>
      </c>
      <c r="B474">
        <v>16697991</v>
      </c>
      <c r="C474">
        <v>16697977</v>
      </c>
      <c r="D474">
        <v>15171018</v>
      </c>
      <c r="E474">
        <v>1</v>
      </c>
      <c r="F474">
        <v>1</v>
      </c>
      <c r="G474">
        <v>1</v>
      </c>
      <c r="H474">
        <v>3</v>
      </c>
      <c r="I474" t="s">
        <v>1145</v>
      </c>
      <c r="J474" t="s">
        <v>1146</v>
      </c>
      <c r="K474" t="s">
        <v>1147</v>
      </c>
      <c r="L474">
        <v>1346</v>
      </c>
      <c r="N474">
        <v>1009</v>
      </c>
      <c r="O474" t="s">
        <v>279</v>
      </c>
      <c r="P474" t="s">
        <v>279</v>
      </c>
      <c r="Q474">
        <v>1</v>
      </c>
      <c r="X474">
        <v>0.31</v>
      </c>
      <c r="Y474">
        <v>1.82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0.31</v>
      </c>
      <c r="AH474">
        <v>2</v>
      </c>
      <c r="AI474">
        <v>16697983</v>
      </c>
      <c r="AJ474">
        <v>470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ROW(Source!A234)</f>
        <v>234</v>
      </c>
      <c r="B475">
        <v>16697992</v>
      </c>
      <c r="C475">
        <v>16697977</v>
      </c>
      <c r="D475">
        <v>15163054</v>
      </c>
      <c r="E475">
        <v>17</v>
      </c>
      <c r="F475">
        <v>1</v>
      </c>
      <c r="G475">
        <v>1</v>
      </c>
      <c r="H475">
        <v>3</v>
      </c>
      <c r="I475" t="s">
        <v>1375</v>
      </c>
      <c r="J475" t="s">
        <v>6</v>
      </c>
      <c r="K475" t="s">
        <v>1376</v>
      </c>
      <c r="L475">
        <v>1348</v>
      </c>
      <c r="N475">
        <v>1009</v>
      </c>
      <c r="O475" t="s">
        <v>26</v>
      </c>
      <c r="P475" t="s">
        <v>26</v>
      </c>
      <c r="Q475">
        <v>1000</v>
      </c>
      <c r="X475">
        <v>6.3E-2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 t="s">
        <v>6</v>
      </c>
      <c r="AG475">
        <v>6.3E-2</v>
      </c>
      <c r="AH475">
        <v>3</v>
      </c>
      <c r="AI475">
        <v>-1</v>
      </c>
      <c r="AJ475" t="s">
        <v>6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ROW(Source!A234)</f>
        <v>234</v>
      </c>
      <c r="B476">
        <v>16697993</v>
      </c>
      <c r="C476">
        <v>16697977</v>
      </c>
      <c r="D476">
        <v>15204729</v>
      </c>
      <c r="E476">
        <v>1</v>
      </c>
      <c r="F476">
        <v>1</v>
      </c>
      <c r="G476">
        <v>1</v>
      </c>
      <c r="H476">
        <v>3</v>
      </c>
      <c r="I476" t="s">
        <v>1171</v>
      </c>
      <c r="J476" t="s">
        <v>1172</v>
      </c>
      <c r="K476" t="s">
        <v>1173</v>
      </c>
      <c r="L476">
        <v>1348</v>
      </c>
      <c r="N476">
        <v>1009</v>
      </c>
      <c r="O476" t="s">
        <v>26</v>
      </c>
      <c r="P476" t="s">
        <v>26</v>
      </c>
      <c r="Q476">
        <v>1000</v>
      </c>
      <c r="X476">
        <v>5.0999999999999997E-2</v>
      </c>
      <c r="Y476">
        <v>4294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5.0999999999999997E-2</v>
      </c>
      <c r="AH476">
        <v>2</v>
      </c>
      <c r="AI476">
        <v>16697984</v>
      </c>
      <c r="AJ476">
        <v>472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ROW(Source!A235)</f>
        <v>235</v>
      </c>
      <c r="B477">
        <v>16697986</v>
      </c>
      <c r="C477">
        <v>16697977</v>
      </c>
      <c r="D477">
        <v>15435609</v>
      </c>
      <c r="E477">
        <v>1</v>
      </c>
      <c r="F477">
        <v>1</v>
      </c>
      <c r="G477">
        <v>1</v>
      </c>
      <c r="H477">
        <v>1</v>
      </c>
      <c r="I477" t="s">
        <v>1166</v>
      </c>
      <c r="J477" t="s">
        <v>6</v>
      </c>
      <c r="K477" t="s">
        <v>1167</v>
      </c>
      <c r="L477">
        <v>1191</v>
      </c>
      <c r="N477">
        <v>1013</v>
      </c>
      <c r="O477" t="s">
        <v>1010</v>
      </c>
      <c r="P477" t="s">
        <v>1010</v>
      </c>
      <c r="Q477">
        <v>1</v>
      </c>
      <c r="X477">
        <v>42.9</v>
      </c>
      <c r="Y477">
        <v>0</v>
      </c>
      <c r="Z477">
        <v>0</v>
      </c>
      <c r="AA477">
        <v>0</v>
      </c>
      <c r="AB477">
        <v>8.9700000000000006</v>
      </c>
      <c r="AC477">
        <v>0</v>
      </c>
      <c r="AD477">
        <v>1</v>
      </c>
      <c r="AE477">
        <v>1</v>
      </c>
      <c r="AF477" t="s">
        <v>39</v>
      </c>
      <c r="AG477">
        <v>49.334999999999994</v>
      </c>
      <c r="AH477">
        <v>2</v>
      </c>
      <c r="AI477">
        <v>16697978</v>
      </c>
      <c r="AJ477">
        <v>473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ROW(Source!A235)</f>
        <v>235</v>
      </c>
      <c r="B478">
        <v>16697987</v>
      </c>
      <c r="C478">
        <v>16697977</v>
      </c>
      <c r="D478">
        <v>15430395</v>
      </c>
      <c r="E478">
        <v>1</v>
      </c>
      <c r="F478">
        <v>1</v>
      </c>
      <c r="G478">
        <v>1</v>
      </c>
      <c r="H478">
        <v>1</v>
      </c>
      <c r="I478" t="s">
        <v>1020</v>
      </c>
      <c r="J478" t="s">
        <v>6</v>
      </c>
      <c r="K478" t="s">
        <v>1021</v>
      </c>
      <c r="L478">
        <v>1191</v>
      </c>
      <c r="N478">
        <v>1013</v>
      </c>
      <c r="O478" t="s">
        <v>1010</v>
      </c>
      <c r="P478" t="s">
        <v>1010</v>
      </c>
      <c r="Q478">
        <v>1</v>
      </c>
      <c r="X478">
        <v>0.17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2</v>
      </c>
      <c r="AF478" t="s">
        <v>38</v>
      </c>
      <c r="AG478">
        <v>0.21250000000000002</v>
      </c>
      <c r="AH478">
        <v>2</v>
      </c>
      <c r="AI478">
        <v>16697979</v>
      </c>
      <c r="AJ478">
        <v>474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ROW(Source!A235)</f>
        <v>235</v>
      </c>
      <c r="B479">
        <v>16697988</v>
      </c>
      <c r="C479">
        <v>16697977</v>
      </c>
      <c r="D479">
        <v>15247974</v>
      </c>
      <c r="E479">
        <v>1</v>
      </c>
      <c r="F479">
        <v>1</v>
      </c>
      <c r="G479">
        <v>1</v>
      </c>
      <c r="H479">
        <v>2</v>
      </c>
      <c r="I479" t="s">
        <v>1022</v>
      </c>
      <c r="J479" t="s">
        <v>1023</v>
      </c>
      <c r="K479" t="s">
        <v>1024</v>
      </c>
      <c r="L479">
        <v>1368</v>
      </c>
      <c r="N479">
        <v>1011</v>
      </c>
      <c r="O479" t="s">
        <v>1014</v>
      </c>
      <c r="P479" t="s">
        <v>1014</v>
      </c>
      <c r="Q479">
        <v>1</v>
      </c>
      <c r="X479">
        <v>0.02</v>
      </c>
      <c r="Y479">
        <v>0</v>
      </c>
      <c r="Z479">
        <v>31.26</v>
      </c>
      <c r="AA479">
        <v>13.5</v>
      </c>
      <c r="AB479">
        <v>0</v>
      </c>
      <c r="AC479">
        <v>0</v>
      </c>
      <c r="AD479">
        <v>1</v>
      </c>
      <c r="AE479">
        <v>0</v>
      </c>
      <c r="AF479" t="s">
        <v>38</v>
      </c>
      <c r="AG479">
        <v>2.5000000000000001E-2</v>
      </c>
      <c r="AH479">
        <v>2</v>
      </c>
      <c r="AI479">
        <v>16697980</v>
      </c>
      <c r="AJ479">
        <v>475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ROW(Source!A235)</f>
        <v>235</v>
      </c>
      <c r="B480">
        <v>16697989</v>
      </c>
      <c r="C480">
        <v>16697977</v>
      </c>
      <c r="D480">
        <v>15249073</v>
      </c>
      <c r="E480">
        <v>1</v>
      </c>
      <c r="F480">
        <v>1</v>
      </c>
      <c r="G480">
        <v>1</v>
      </c>
      <c r="H480">
        <v>2</v>
      </c>
      <c r="I480" t="s">
        <v>1033</v>
      </c>
      <c r="J480" t="s">
        <v>1034</v>
      </c>
      <c r="K480" t="s">
        <v>1035</v>
      </c>
      <c r="L480">
        <v>1368</v>
      </c>
      <c r="N480">
        <v>1011</v>
      </c>
      <c r="O480" t="s">
        <v>1014</v>
      </c>
      <c r="P480" t="s">
        <v>1014</v>
      </c>
      <c r="Q480">
        <v>1</v>
      </c>
      <c r="X480">
        <v>0.15</v>
      </c>
      <c r="Y480">
        <v>0</v>
      </c>
      <c r="Z480">
        <v>65.709999999999994</v>
      </c>
      <c r="AA480">
        <v>11.6</v>
      </c>
      <c r="AB480">
        <v>0</v>
      </c>
      <c r="AC480">
        <v>0</v>
      </c>
      <c r="AD480">
        <v>1</v>
      </c>
      <c r="AE480">
        <v>0</v>
      </c>
      <c r="AF480" t="s">
        <v>38</v>
      </c>
      <c r="AG480">
        <v>0.1875</v>
      </c>
      <c r="AH480">
        <v>2</v>
      </c>
      <c r="AI480">
        <v>16697981</v>
      </c>
      <c r="AJ480">
        <v>476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ROW(Source!A235)</f>
        <v>235</v>
      </c>
      <c r="B481">
        <v>16697990</v>
      </c>
      <c r="C481">
        <v>16697977</v>
      </c>
      <c r="D481">
        <v>15170682</v>
      </c>
      <c r="E481">
        <v>1</v>
      </c>
      <c r="F481">
        <v>1</v>
      </c>
      <c r="G481">
        <v>1</v>
      </c>
      <c r="H481">
        <v>3</v>
      </c>
      <c r="I481" t="s">
        <v>1168</v>
      </c>
      <c r="J481" t="s">
        <v>1169</v>
      </c>
      <c r="K481" t="s">
        <v>1170</v>
      </c>
      <c r="L481">
        <v>1327</v>
      </c>
      <c r="N481">
        <v>1005</v>
      </c>
      <c r="O481" t="s">
        <v>36</v>
      </c>
      <c r="P481" t="s">
        <v>36</v>
      </c>
      <c r="Q481">
        <v>1</v>
      </c>
      <c r="X481">
        <v>0.84</v>
      </c>
      <c r="Y481">
        <v>72.319999999999993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0.84</v>
      </c>
      <c r="AH481">
        <v>2</v>
      </c>
      <c r="AI481">
        <v>16697982</v>
      </c>
      <c r="AJ481">
        <v>477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ROW(Source!A235)</f>
        <v>235</v>
      </c>
      <c r="B482">
        <v>16697991</v>
      </c>
      <c r="C482">
        <v>16697977</v>
      </c>
      <c r="D482">
        <v>15171018</v>
      </c>
      <c r="E482">
        <v>1</v>
      </c>
      <c r="F482">
        <v>1</v>
      </c>
      <c r="G482">
        <v>1</v>
      </c>
      <c r="H482">
        <v>3</v>
      </c>
      <c r="I482" t="s">
        <v>1145</v>
      </c>
      <c r="J482" t="s">
        <v>1146</v>
      </c>
      <c r="K482" t="s">
        <v>1147</v>
      </c>
      <c r="L482">
        <v>1346</v>
      </c>
      <c r="N482">
        <v>1009</v>
      </c>
      <c r="O482" t="s">
        <v>279</v>
      </c>
      <c r="P482" t="s">
        <v>279</v>
      </c>
      <c r="Q482">
        <v>1</v>
      </c>
      <c r="X482">
        <v>0.31</v>
      </c>
      <c r="Y482">
        <v>1.82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0.31</v>
      </c>
      <c r="AH482">
        <v>2</v>
      </c>
      <c r="AI482">
        <v>16697983</v>
      </c>
      <c r="AJ482">
        <v>478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ROW(Source!A235)</f>
        <v>235</v>
      </c>
      <c r="B483">
        <v>16697992</v>
      </c>
      <c r="C483">
        <v>16697977</v>
      </c>
      <c r="D483">
        <v>15163054</v>
      </c>
      <c r="E483">
        <v>17</v>
      </c>
      <c r="F483">
        <v>1</v>
      </c>
      <c r="G483">
        <v>1</v>
      </c>
      <c r="H483">
        <v>3</v>
      </c>
      <c r="I483" t="s">
        <v>1375</v>
      </c>
      <c r="J483" t="s">
        <v>6</v>
      </c>
      <c r="K483" t="s">
        <v>1376</v>
      </c>
      <c r="L483">
        <v>1348</v>
      </c>
      <c r="N483">
        <v>1009</v>
      </c>
      <c r="O483" t="s">
        <v>26</v>
      </c>
      <c r="P483" t="s">
        <v>26</v>
      </c>
      <c r="Q483">
        <v>1000</v>
      </c>
      <c r="X483">
        <v>6.3E-2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 t="s">
        <v>6</v>
      </c>
      <c r="AG483">
        <v>6.3E-2</v>
      </c>
      <c r="AH483">
        <v>3</v>
      </c>
      <c r="AI483">
        <v>-1</v>
      </c>
      <c r="AJ483" t="s">
        <v>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ROW(Source!A235)</f>
        <v>235</v>
      </c>
      <c r="B484">
        <v>16697993</v>
      </c>
      <c r="C484">
        <v>16697977</v>
      </c>
      <c r="D484">
        <v>15204729</v>
      </c>
      <c r="E484">
        <v>1</v>
      </c>
      <c r="F484">
        <v>1</v>
      </c>
      <c r="G484">
        <v>1</v>
      </c>
      <c r="H484">
        <v>3</v>
      </c>
      <c r="I484" t="s">
        <v>1171</v>
      </c>
      <c r="J484" t="s">
        <v>1172</v>
      </c>
      <c r="K484" t="s">
        <v>1173</v>
      </c>
      <c r="L484">
        <v>1348</v>
      </c>
      <c r="N484">
        <v>1009</v>
      </c>
      <c r="O484" t="s">
        <v>26</v>
      </c>
      <c r="P484" t="s">
        <v>26</v>
      </c>
      <c r="Q484">
        <v>1000</v>
      </c>
      <c r="X484">
        <v>5.0999999999999997E-2</v>
      </c>
      <c r="Y484">
        <v>4294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5.0999999999999997E-2</v>
      </c>
      <c r="AH484">
        <v>2</v>
      </c>
      <c r="AI484">
        <v>16697984</v>
      </c>
      <c r="AJ484">
        <v>480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ROW(Source!A238)</f>
        <v>238</v>
      </c>
      <c r="B485">
        <v>16698006</v>
      </c>
      <c r="C485">
        <v>16697995</v>
      </c>
      <c r="D485">
        <v>15435099</v>
      </c>
      <c r="E485">
        <v>1</v>
      </c>
      <c r="F485">
        <v>1</v>
      </c>
      <c r="G485">
        <v>1</v>
      </c>
      <c r="H485">
        <v>1</v>
      </c>
      <c r="I485" t="s">
        <v>1174</v>
      </c>
      <c r="J485" t="s">
        <v>6</v>
      </c>
      <c r="K485" t="s">
        <v>1175</v>
      </c>
      <c r="L485">
        <v>1191</v>
      </c>
      <c r="N485">
        <v>1013</v>
      </c>
      <c r="O485" t="s">
        <v>1010</v>
      </c>
      <c r="P485" t="s">
        <v>1010</v>
      </c>
      <c r="Q485">
        <v>1</v>
      </c>
      <c r="X485">
        <v>95.76</v>
      </c>
      <c r="Y485">
        <v>0</v>
      </c>
      <c r="Z485">
        <v>0</v>
      </c>
      <c r="AA485">
        <v>0</v>
      </c>
      <c r="AB485">
        <v>8.64</v>
      </c>
      <c r="AC485">
        <v>0</v>
      </c>
      <c r="AD485">
        <v>1</v>
      </c>
      <c r="AE485">
        <v>1</v>
      </c>
      <c r="AF485" t="s">
        <v>6</v>
      </c>
      <c r="AG485">
        <v>95.76</v>
      </c>
      <c r="AH485">
        <v>2</v>
      </c>
      <c r="AI485">
        <v>16697996</v>
      </c>
      <c r="AJ485">
        <v>481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ROW(Source!A238)</f>
        <v>238</v>
      </c>
      <c r="B486">
        <v>16698007</v>
      </c>
      <c r="C486">
        <v>16697995</v>
      </c>
      <c r="D486">
        <v>15430395</v>
      </c>
      <c r="E486">
        <v>1</v>
      </c>
      <c r="F486">
        <v>1</v>
      </c>
      <c r="G486">
        <v>1</v>
      </c>
      <c r="H486">
        <v>1</v>
      </c>
      <c r="I486" t="s">
        <v>1020</v>
      </c>
      <c r="J486" t="s">
        <v>6</v>
      </c>
      <c r="K486" t="s">
        <v>1021</v>
      </c>
      <c r="L486">
        <v>1191</v>
      </c>
      <c r="N486">
        <v>1013</v>
      </c>
      <c r="O486" t="s">
        <v>1010</v>
      </c>
      <c r="P486" t="s">
        <v>1010</v>
      </c>
      <c r="Q486">
        <v>1</v>
      </c>
      <c r="X486">
        <v>0.16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6</v>
      </c>
      <c r="AG486">
        <v>0.16</v>
      </c>
      <c r="AH486">
        <v>2</v>
      </c>
      <c r="AI486">
        <v>16697997</v>
      </c>
      <c r="AJ486">
        <v>482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ROW(Source!A238)</f>
        <v>238</v>
      </c>
      <c r="B487">
        <v>16698008</v>
      </c>
      <c r="C487">
        <v>16697995</v>
      </c>
      <c r="D487">
        <v>15247974</v>
      </c>
      <c r="E487">
        <v>1</v>
      </c>
      <c r="F487">
        <v>1</v>
      </c>
      <c r="G487">
        <v>1</v>
      </c>
      <c r="H487">
        <v>2</v>
      </c>
      <c r="I487" t="s">
        <v>1022</v>
      </c>
      <c r="J487" t="s">
        <v>1023</v>
      </c>
      <c r="K487" t="s">
        <v>1024</v>
      </c>
      <c r="L487">
        <v>1368</v>
      </c>
      <c r="N487">
        <v>1011</v>
      </c>
      <c r="O487" t="s">
        <v>1014</v>
      </c>
      <c r="P487" t="s">
        <v>1014</v>
      </c>
      <c r="Q487">
        <v>1</v>
      </c>
      <c r="X487">
        <v>0.1</v>
      </c>
      <c r="Y487">
        <v>0</v>
      </c>
      <c r="Z487">
        <v>31.26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0.1</v>
      </c>
      <c r="AH487">
        <v>2</v>
      </c>
      <c r="AI487">
        <v>16697998</v>
      </c>
      <c r="AJ487">
        <v>483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ROW(Source!A238)</f>
        <v>238</v>
      </c>
      <c r="B488">
        <v>16698009</v>
      </c>
      <c r="C488">
        <v>16697995</v>
      </c>
      <c r="D488">
        <v>15249073</v>
      </c>
      <c r="E488">
        <v>1</v>
      </c>
      <c r="F488">
        <v>1</v>
      </c>
      <c r="G488">
        <v>1</v>
      </c>
      <c r="H488">
        <v>2</v>
      </c>
      <c r="I488" t="s">
        <v>1033</v>
      </c>
      <c r="J488" t="s">
        <v>1034</v>
      </c>
      <c r="K488" t="s">
        <v>1035</v>
      </c>
      <c r="L488">
        <v>1368</v>
      </c>
      <c r="N488">
        <v>1011</v>
      </c>
      <c r="O488" t="s">
        <v>1014</v>
      </c>
      <c r="P488" t="s">
        <v>1014</v>
      </c>
      <c r="Q488">
        <v>1</v>
      </c>
      <c r="X488">
        <v>0.06</v>
      </c>
      <c r="Y488">
        <v>0</v>
      </c>
      <c r="Z488">
        <v>65.709999999999994</v>
      </c>
      <c r="AA488">
        <v>11.6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0.06</v>
      </c>
      <c r="AH488">
        <v>2</v>
      </c>
      <c r="AI488">
        <v>16697999</v>
      </c>
      <c r="AJ488">
        <v>484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ROW(Source!A238)</f>
        <v>238</v>
      </c>
      <c r="B489">
        <v>16698010</v>
      </c>
      <c r="C489">
        <v>16697995</v>
      </c>
      <c r="D489">
        <v>15170682</v>
      </c>
      <c r="E489">
        <v>1</v>
      </c>
      <c r="F489">
        <v>1</v>
      </c>
      <c r="G489">
        <v>1</v>
      </c>
      <c r="H489">
        <v>3</v>
      </c>
      <c r="I489" t="s">
        <v>1168</v>
      </c>
      <c r="J489" t="s">
        <v>1169</v>
      </c>
      <c r="K489" t="s">
        <v>1170</v>
      </c>
      <c r="L489">
        <v>1327</v>
      </c>
      <c r="N489">
        <v>1005</v>
      </c>
      <c r="O489" t="s">
        <v>36</v>
      </c>
      <c r="P489" t="s">
        <v>36</v>
      </c>
      <c r="Q489">
        <v>1</v>
      </c>
      <c r="X489">
        <v>1.1000000000000001</v>
      </c>
      <c r="Y489">
        <v>72.319999999999993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1.1000000000000001</v>
      </c>
      <c r="AH489">
        <v>2</v>
      </c>
      <c r="AI489">
        <v>16698000</v>
      </c>
      <c r="AJ489">
        <v>485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ROW(Source!A238)</f>
        <v>238</v>
      </c>
      <c r="B490">
        <v>16698011</v>
      </c>
      <c r="C490">
        <v>16697995</v>
      </c>
      <c r="D490">
        <v>15171018</v>
      </c>
      <c r="E490">
        <v>1</v>
      </c>
      <c r="F490">
        <v>1</v>
      </c>
      <c r="G490">
        <v>1</v>
      </c>
      <c r="H490">
        <v>3</v>
      </c>
      <c r="I490" t="s">
        <v>1145</v>
      </c>
      <c r="J490" t="s">
        <v>1146</v>
      </c>
      <c r="K490" t="s">
        <v>1147</v>
      </c>
      <c r="L490">
        <v>1346</v>
      </c>
      <c r="N490">
        <v>1009</v>
      </c>
      <c r="O490" t="s">
        <v>279</v>
      </c>
      <c r="P490" t="s">
        <v>279</v>
      </c>
      <c r="Q490">
        <v>1</v>
      </c>
      <c r="X490">
        <v>0.18</v>
      </c>
      <c r="Y490">
        <v>1.82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0.18</v>
      </c>
      <c r="AH490">
        <v>2</v>
      </c>
      <c r="AI490">
        <v>16698001</v>
      </c>
      <c r="AJ490">
        <v>486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ROW(Source!A238)</f>
        <v>238</v>
      </c>
      <c r="B491">
        <v>16698012</v>
      </c>
      <c r="C491">
        <v>16697995</v>
      </c>
      <c r="D491">
        <v>15171907</v>
      </c>
      <c r="E491">
        <v>1</v>
      </c>
      <c r="F491">
        <v>1</v>
      </c>
      <c r="G491">
        <v>1</v>
      </c>
      <c r="H491">
        <v>3</v>
      </c>
      <c r="I491" t="s">
        <v>1176</v>
      </c>
      <c r="J491" t="s">
        <v>1177</v>
      </c>
      <c r="K491" t="s">
        <v>1178</v>
      </c>
      <c r="L491">
        <v>1339</v>
      </c>
      <c r="N491">
        <v>1007</v>
      </c>
      <c r="O491" t="s">
        <v>249</v>
      </c>
      <c r="P491" t="s">
        <v>249</v>
      </c>
      <c r="Q491">
        <v>1</v>
      </c>
      <c r="X491">
        <v>2.3999999999999998E-3</v>
      </c>
      <c r="Y491">
        <v>74.58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2.3999999999999998E-3</v>
      </c>
      <c r="AH491">
        <v>2</v>
      </c>
      <c r="AI491">
        <v>16698002</v>
      </c>
      <c r="AJ491">
        <v>487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ROW(Source!A238)</f>
        <v>238</v>
      </c>
      <c r="B492">
        <v>16698013</v>
      </c>
      <c r="C492">
        <v>16697995</v>
      </c>
      <c r="D492">
        <v>15163068</v>
      </c>
      <c r="E492">
        <v>17</v>
      </c>
      <c r="F492">
        <v>1</v>
      </c>
      <c r="G492">
        <v>1</v>
      </c>
      <c r="H492">
        <v>3</v>
      </c>
      <c r="I492" t="s">
        <v>1377</v>
      </c>
      <c r="J492" t="s">
        <v>6</v>
      </c>
      <c r="K492" t="s">
        <v>1378</v>
      </c>
      <c r="L492">
        <v>1348</v>
      </c>
      <c r="N492">
        <v>1009</v>
      </c>
      <c r="O492" t="s">
        <v>26</v>
      </c>
      <c r="P492" t="s">
        <v>26</v>
      </c>
      <c r="Q492">
        <v>1000</v>
      </c>
      <c r="X492">
        <v>2.2599999999999999E-2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6</v>
      </c>
      <c r="AG492">
        <v>2.2599999999999999E-2</v>
      </c>
      <c r="AH492">
        <v>3</v>
      </c>
      <c r="AI492">
        <v>-1</v>
      </c>
      <c r="AJ492" t="s">
        <v>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ROW(Source!A238)</f>
        <v>238</v>
      </c>
      <c r="B493">
        <v>16698014</v>
      </c>
      <c r="C493">
        <v>16697995</v>
      </c>
      <c r="D493">
        <v>15204468</v>
      </c>
      <c r="E493">
        <v>1</v>
      </c>
      <c r="F493">
        <v>1</v>
      </c>
      <c r="G493">
        <v>1</v>
      </c>
      <c r="H493">
        <v>3</v>
      </c>
      <c r="I493" t="s">
        <v>1108</v>
      </c>
      <c r="J493" t="s">
        <v>1109</v>
      </c>
      <c r="K493" t="s">
        <v>1110</v>
      </c>
      <c r="L493">
        <v>1348</v>
      </c>
      <c r="N493">
        <v>1009</v>
      </c>
      <c r="O493" t="s">
        <v>26</v>
      </c>
      <c r="P493" t="s">
        <v>26</v>
      </c>
      <c r="Q493">
        <v>1000</v>
      </c>
      <c r="X493">
        <v>9.7000000000000003E-3</v>
      </c>
      <c r="Y493">
        <v>16950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6</v>
      </c>
      <c r="AG493">
        <v>9.7000000000000003E-3</v>
      </c>
      <c r="AH493">
        <v>2</v>
      </c>
      <c r="AI493">
        <v>16698003</v>
      </c>
      <c r="AJ493">
        <v>489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ROW(Source!A238)</f>
        <v>238</v>
      </c>
      <c r="B494">
        <v>16698015</v>
      </c>
      <c r="C494">
        <v>16697995</v>
      </c>
      <c r="D494">
        <v>15204729</v>
      </c>
      <c r="E494">
        <v>1</v>
      </c>
      <c r="F494">
        <v>1</v>
      </c>
      <c r="G494">
        <v>1</v>
      </c>
      <c r="H494">
        <v>3</v>
      </c>
      <c r="I494" t="s">
        <v>1171</v>
      </c>
      <c r="J494" t="s">
        <v>1172</v>
      </c>
      <c r="K494" t="s">
        <v>1173</v>
      </c>
      <c r="L494">
        <v>1348</v>
      </c>
      <c r="N494">
        <v>1009</v>
      </c>
      <c r="O494" t="s">
        <v>26</v>
      </c>
      <c r="P494" t="s">
        <v>26</v>
      </c>
      <c r="Q494">
        <v>1000</v>
      </c>
      <c r="X494">
        <v>4.7300000000000002E-2</v>
      </c>
      <c r="Y494">
        <v>4294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4.7300000000000002E-2</v>
      </c>
      <c r="AH494">
        <v>2</v>
      </c>
      <c r="AI494">
        <v>16698004</v>
      </c>
      <c r="AJ494">
        <v>490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ROW(Source!A239)</f>
        <v>239</v>
      </c>
      <c r="B495">
        <v>16698006</v>
      </c>
      <c r="C495">
        <v>16697995</v>
      </c>
      <c r="D495">
        <v>15435099</v>
      </c>
      <c r="E495">
        <v>1</v>
      </c>
      <c r="F495">
        <v>1</v>
      </c>
      <c r="G495">
        <v>1</v>
      </c>
      <c r="H495">
        <v>1</v>
      </c>
      <c r="I495" t="s">
        <v>1174</v>
      </c>
      <c r="J495" t="s">
        <v>6</v>
      </c>
      <c r="K495" t="s">
        <v>1175</v>
      </c>
      <c r="L495">
        <v>1191</v>
      </c>
      <c r="N495">
        <v>1013</v>
      </c>
      <c r="O495" t="s">
        <v>1010</v>
      </c>
      <c r="P495" t="s">
        <v>1010</v>
      </c>
      <c r="Q495">
        <v>1</v>
      </c>
      <c r="X495">
        <v>95.76</v>
      </c>
      <c r="Y495">
        <v>0</v>
      </c>
      <c r="Z495">
        <v>0</v>
      </c>
      <c r="AA495">
        <v>0</v>
      </c>
      <c r="AB495">
        <v>8.64</v>
      </c>
      <c r="AC495">
        <v>0</v>
      </c>
      <c r="AD495">
        <v>1</v>
      </c>
      <c r="AE495">
        <v>1</v>
      </c>
      <c r="AF495" t="s">
        <v>6</v>
      </c>
      <c r="AG495">
        <v>95.76</v>
      </c>
      <c r="AH495">
        <v>2</v>
      </c>
      <c r="AI495">
        <v>16697996</v>
      </c>
      <c r="AJ495">
        <v>491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ROW(Source!A239)</f>
        <v>239</v>
      </c>
      <c r="B496">
        <v>16698007</v>
      </c>
      <c r="C496">
        <v>16697995</v>
      </c>
      <c r="D496">
        <v>15430395</v>
      </c>
      <c r="E496">
        <v>1</v>
      </c>
      <c r="F496">
        <v>1</v>
      </c>
      <c r="G496">
        <v>1</v>
      </c>
      <c r="H496">
        <v>1</v>
      </c>
      <c r="I496" t="s">
        <v>1020</v>
      </c>
      <c r="J496" t="s">
        <v>6</v>
      </c>
      <c r="K496" t="s">
        <v>1021</v>
      </c>
      <c r="L496">
        <v>1191</v>
      </c>
      <c r="N496">
        <v>1013</v>
      </c>
      <c r="O496" t="s">
        <v>1010</v>
      </c>
      <c r="P496" t="s">
        <v>1010</v>
      </c>
      <c r="Q496">
        <v>1</v>
      </c>
      <c r="X496">
        <v>0.16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2</v>
      </c>
      <c r="AF496" t="s">
        <v>6</v>
      </c>
      <c r="AG496">
        <v>0.16</v>
      </c>
      <c r="AH496">
        <v>2</v>
      </c>
      <c r="AI496">
        <v>16697997</v>
      </c>
      <c r="AJ496">
        <v>492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ROW(Source!A239)</f>
        <v>239</v>
      </c>
      <c r="B497">
        <v>16698008</v>
      </c>
      <c r="C497">
        <v>16697995</v>
      </c>
      <c r="D497">
        <v>15247974</v>
      </c>
      <c r="E497">
        <v>1</v>
      </c>
      <c r="F497">
        <v>1</v>
      </c>
      <c r="G497">
        <v>1</v>
      </c>
      <c r="H497">
        <v>2</v>
      </c>
      <c r="I497" t="s">
        <v>1022</v>
      </c>
      <c r="J497" t="s">
        <v>1023</v>
      </c>
      <c r="K497" t="s">
        <v>1024</v>
      </c>
      <c r="L497">
        <v>1368</v>
      </c>
      <c r="N497">
        <v>1011</v>
      </c>
      <c r="O497" t="s">
        <v>1014</v>
      </c>
      <c r="P497" t="s">
        <v>1014</v>
      </c>
      <c r="Q497">
        <v>1</v>
      </c>
      <c r="X497">
        <v>0.1</v>
      </c>
      <c r="Y497">
        <v>0</v>
      </c>
      <c r="Z497">
        <v>31.26</v>
      </c>
      <c r="AA497">
        <v>13.5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0.1</v>
      </c>
      <c r="AH497">
        <v>2</v>
      </c>
      <c r="AI497">
        <v>16697998</v>
      </c>
      <c r="AJ497">
        <v>493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ROW(Source!A239)</f>
        <v>239</v>
      </c>
      <c r="B498">
        <v>16698009</v>
      </c>
      <c r="C498">
        <v>16697995</v>
      </c>
      <c r="D498">
        <v>15249073</v>
      </c>
      <c r="E498">
        <v>1</v>
      </c>
      <c r="F498">
        <v>1</v>
      </c>
      <c r="G498">
        <v>1</v>
      </c>
      <c r="H498">
        <v>2</v>
      </c>
      <c r="I498" t="s">
        <v>1033</v>
      </c>
      <c r="J498" t="s">
        <v>1034</v>
      </c>
      <c r="K498" t="s">
        <v>1035</v>
      </c>
      <c r="L498">
        <v>1368</v>
      </c>
      <c r="N498">
        <v>1011</v>
      </c>
      <c r="O498" t="s">
        <v>1014</v>
      </c>
      <c r="P498" t="s">
        <v>1014</v>
      </c>
      <c r="Q498">
        <v>1</v>
      </c>
      <c r="X498">
        <v>0.06</v>
      </c>
      <c r="Y498">
        <v>0</v>
      </c>
      <c r="Z498">
        <v>65.709999999999994</v>
      </c>
      <c r="AA498">
        <v>11.6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0.06</v>
      </c>
      <c r="AH498">
        <v>2</v>
      </c>
      <c r="AI498">
        <v>16697999</v>
      </c>
      <c r="AJ498">
        <v>494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ROW(Source!A239)</f>
        <v>239</v>
      </c>
      <c r="B499">
        <v>16698010</v>
      </c>
      <c r="C499">
        <v>16697995</v>
      </c>
      <c r="D499">
        <v>15170682</v>
      </c>
      <c r="E499">
        <v>1</v>
      </c>
      <c r="F499">
        <v>1</v>
      </c>
      <c r="G499">
        <v>1</v>
      </c>
      <c r="H499">
        <v>3</v>
      </c>
      <c r="I499" t="s">
        <v>1168</v>
      </c>
      <c r="J499" t="s">
        <v>1169</v>
      </c>
      <c r="K499" t="s">
        <v>1170</v>
      </c>
      <c r="L499">
        <v>1327</v>
      </c>
      <c r="N499">
        <v>1005</v>
      </c>
      <c r="O499" t="s">
        <v>36</v>
      </c>
      <c r="P499" t="s">
        <v>36</v>
      </c>
      <c r="Q499">
        <v>1</v>
      </c>
      <c r="X499">
        <v>1.1000000000000001</v>
      </c>
      <c r="Y499">
        <v>72.319999999999993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1.1000000000000001</v>
      </c>
      <c r="AH499">
        <v>2</v>
      </c>
      <c r="AI499">
        <v>16698000</v>
      </c>
      <c r="AJ499">
        <v>495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ROW(Source!A239)</f>
        <v>239</v>
      </c>
      <c r="B500">
        <v>16698011</v>
      </c>
      <c r="C500">
        <v>16697995</v>
      </c>
      <c r="D500">
        <v>15171018</v>
      </c>
      <c r="E500">
        <v>1</v>
      </c>
      <c r="F500">
        <v>1</v>
      </c>
      <c r="G500">
        <v>1</v>
      </c>
      <c r="H500">
        <v>3</v>
      </c>
      <c r="I500" t="s">
        <v>1145</v>
      </c>
      <c r="J500" t="s">
        <v>1146</v>
      </c>
      <c r="K500" t="s">
        <v>1147</v>
      </c>
      <c r="L500">
        <v>1346</v>
      </c>
      <c r="N500">
        <v>1009</v>
      </c>
      <c r="O500" t="s">
        <v>279</v>
      </c>
      <c r="P500" t="s">
        <v>279</v>
      </c>
      <c r="Q500">
        <v>1</v>
      </c>
      <c r="X500">
        <v>0.18</v>
      </c>
      <c r="Y500">
        <v>1.82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0.18</v>
      </c>
      <c r="AH500">
        <v>2</v>
      </c>
      <c r="AI500">
        <v>16698001</v>
      </c>
      <c r="AJ500">
        <v>496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ROW(Source!A239)</f>
        <v>239</v>
      </c>
      <c r="B501">
        <v>16698012</v>
      </c>
      <c r="C501">
        <v>16697995</v>
      </c>
      <c r="D501">
        <v>15171907</v>
      </c>
      <c r="E501">
        <v>1</v>
      </c>
      <c r="F501">
        <v>1</v>
      </c>
      <c r="G501">
        <v>1</v>
      </c>
      <c r="H501">
        <v>3</v>
      </c>
      <c r="I501" t="s">
        <v>1176</v>
      </c>
      <c r="J501" t="s">
        <v>1177</v>
      </c>
      <c r="K501" t="s">
        <v>1178</v>
      </c>
      <c r="L501">
        <v>1339</v>
      </c>
      <c r="N501">
        <v>1007</v>
      </c>
      <c r="O501" t="s">
        <v>249</v>
      </c>
      <c r="P501" t="s">
        <v>249</v>
      </c>
      <c r="Q501">
        <v>1</v>
      </c>
      <c r="X501">
        <v>2.3999999999999998E-3</v>
      </c>
      <c r="Y501">
        <v>74.58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2.3999999999999998E-3</v>
      </c>
      <c r="AH501">
        <v>2</v>
      </c>
      <c r="AI501">
        <v>16698002</v>
      </c>
      <c r="AJ501">
        <v>497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ROW(Source!A239)</f>
        <v>239</v>
      </c>
      <c r="B502">
        <v>16698013</v>
      </c>
      <c r="C502">
        <v>16697995</v>
      </c>
      <c r="D502">
        <v>15163068</v>
      </c>
      <c r="E502">
        <v>17</v>
      </c>
      <c r="F502">
        <v>1</v>
      </c>
      <c r="G502">
        <v>1</v>
      </c>
      <c r="H502">
        <v>3</v>
      </c>
      <c r="I502" t="s">
        <v>1377</v>
      </c>
      <c r="J502" t="s">
        <v>6</v>
      </c>
      <c r="K502" t="s">
        <v>1378</v>
      </c>
      <c r="L502">
        <v>1348</v>
      </c>
      <c r="N502">
        <v>1009</v>
      </c>
      <c r="O502" t="s">
        <v>26</v>
      </c>
      <c r="P502" t="s">
        <v>26</v>
      </c>
      <c r="Q502">
        <v>1000</v>
      </c>
      <c r="X502">
        <v>2.2599999999999999E-2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 t="s">
        <v>6</v>
      </c>
      <c r="AG502">
        <v>2.2599999999999999E-2</v>
      </c>
      <c r="AH502">
        <v>3</v>
      </c>
      <c r="AI502">
        <v>-1</v>
      </c>
      <c r="AJ502" t="s">
        <v>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ROW(Source!A239)</f>
        <v>239</v>
      </c>
      <c r="B503">
        <v>16698014</v>
      </c>
      <c r="C503">
        <v>16697995</v>
      </c>
      <c r="D503">
        <v>15204468</v>
      </c>
      <c r="E503">
        <v>1</v>
      </c>
      <c r="F503">
        <v>1</v>
      </c>
      <c r="G503">
        <v>1</v>
      </c>
      <c r="H503">
        <v>3</v>
      </c>
      <c r="I503" t="s">
        <v>1108</v>
      </c>
      <c r="J503" t="s">
        <v>1109</v>
      </c>
      <c r="K503" t="s">
        <v>1110</v>
      </c>
      <c r="L503">
        <v>1348</v>
      </c>
      <c r="N503">
        <v>1009</v>
      </c>
      <c r="O503" t="s">
        <v>26</v>
      </c>
      <c r="P503" t="s">
        <v>26</v>
      </c>
      <c r="Q503">
        <v>1000</v>
      </c>
      <c r="X503">
        <v>9.7000000000000003E-3</v>
      </c>
      <c r="Y503">
        <v>16950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9.7000000000000003E-3</v>
      </c>
      <c r="AH503">
        <v>2</v>
      </c>
      <c r="AI503">
        <v>16698003</v>
      </c>
      <c r="AJ503">
        <v>499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ROW(Source!A239)</f>
        <v>239</v>
      </c>
      <c r="B504">
        <v>16698015</v>
      </c>
      <c r="C504">
        <v>16697995</v>
      </c>
      <c r="D504">
        <v>15204729</v>
      </c>
      <c r="E504">
        <v>1</v>
      </c>
      <c r="F504">
        <v>1</v>
      </c>
      <c r="G504">
        <v>1</v>
      </c>
      <c r="H504">
        <v>3</v>
      </c>
      <c r="I504" t="s">
        <v>1171</v>
      </c>
      <c r="J504" t="s">
        <v>1172</v>
      </c>
      <c r="K504" t="s">
        <v>1173</v>
      </c>
      <c r="L504">
        <v>1348</v>
      </c>
      <c r="N504">
        <v>1009</v>
      </c>
      <c r="O504" t="s">
        <v>26</v>
      </c>
      <c r="P504" t="s">
        <v>26</v>
      </c>
      <c r="Q504">
        <v>1000</v>
      </c>
      <c r="X504">
        <v>4.7300000000000002E-2</v>
      </c>
      <c r="Y504">
        <v>4294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4.7300000000000002E-2</v>
      </c>
      <c r="AH504">
        <v>2</v>
      </c>
      <c r="AI504">
        <v>16698004</v>
      </c>
      <c r="AJ504">
        <v>500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ROW(Source!A242)</f>
        <v>242</v>
      </c>
      <c r="B505">
        <v>16698028</v>
      </c>
      <c r="C505">
        <v>16698017</v>
      </c>
      <c r="D505">
        <v>15438406</v>
      </c>
      <c r="E505">
        <v>1</v>
      </c>
      <c r="F505">
        <v>1</v>
      </c>
      <c r="G505">
        <v>1</v>
      </c>
      <c r="H505">
        <v>1</v>
      </c>
      <c r="I505" t="s">
        <v>1179</v>
      </c>
      <c r="J505" t="s">
        <v>6</v>
      </c>
      <c r="K505" t="s">
        <v>1180</v>
      </c>
      <c r="L505">
        <v>1191</v>
      </c>
      <c r="N505">
        <v>1013</v>
      </c>
      <c r="O505" t="s">
        <v>1010</v>
      </c>
      <c r="P505" t="s">
        <v>1010</v>
      </c>
      <c r="Q505">
        <v>1</v>
      </c>
      <c r="X505">
        <v>2.0699999999999998</v>
      </c>
      <c r="Y505">
        <v>0</v>
      </c>
      <c r="Z505">
        <v>0</v>
      </c>
      <c r="AA505">
        <v>0</v>
      </c>
      <c r="AB505">
        <v>10.210000000000001</v>
      </c>
      <c r="AC505">
        <v>0</v>
      </c>
      <c r="AD505">
        <v>1</v>
      </c>
      <c r="AE505">
        <v>1</v>
      </c>
      <c r="AF505" t="s">
        <v>39</v>
      </c>
      <c r="AG505">
        <v>2.3804999999999996</v>
      </c>
      <c r="AH505">
        <v>2</v>
      </c>
      <c r="AI505">
        <v>16698018</v>
      </c>
      <c r="AJ505">
        <v>501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ROW(Source!A242)</f>
        <v>242</v>
      </c>
      <c r="B506">
        <v>16698029</v>
      </c>
      <c r="C506">
        <v>16698017</v>
      </c>
      <c r="D506">
        <v>15430395</v>
      </c>
      <c r="E506">
        <v>1</v>
      </c>
      <c r="F506">
        <v>1</v>
      </c>
      <c r="G506">
        <v>1</v>
      </c>
      <c r="H506">
        <v>1</v>
      </c>
      <c r="I506" t="s">
        <v>1020</v>
      </c>
      <c r="J506" t="s">
        <v>6</v>
      </c>
      <c r="K506" t="s">
        <v>1021</v>
      </c>
      <c r="L506">
        <v>1191</v>
      </c>
      <c r="N506">
        <v>1013</v>
      </c>
      <c r="O506" t="s">
        <v>1010</v>
      </c>
      <c r="P506" t="s">
        <v>1010</v>
      </c>
      <c r="Q506">
        <v>1</v>
      </c>
      <c r="X506">
        <v>0.02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38</v>
      </c>
      <c r="AG506">
        <v>2.5000000000000001E-2</v>
      </c>
      <c r="AH506">
        <v>2</v>
      </c>
      <c r="AI506">
        <v>16698019</v>
      </c>
      <c r="AJ506">
        <v>502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ROW(Source!A242)</f>
        <v>242</v>
      </c>
      <c r="B507">
        <v>16698030</v>
      </c>
      <c r="C507">
        <v>16698017</v>
      </c>
      <c r="D507">
        <v>15249073</v>
      </c>
      <c r="E507">
        <v>1</v>
      </c>
      <c r="F507">
        <v>1</v>
      </c>
      <c r="G507">
        <v>1</v>
      </c>
      <c r="H507">
        <v>2</v>
      </c>
      <c r="I507" t="s">
        <v>1033</v>
      </c>
      <c r="J507" t="s">
        <v>1034</v>
      </c>
      <c r="K507" t="s">
        <v>1035</v>
      </c>
      <c r="L507">
        <v>1368</v>
      </c>
      <c r="N507">
        <v>1011</v>
      </c>
      <c r="O507" t="s">
        <v>1014</v>
      </c>
      <c r="P507" t="s">
        <v>1014</v>
      </c>
      <c r="Q507">
        <v>1</v>
      </c>
      <c r="X507">
        <v>0.02</v>
      </c>
      <c r="Y507">
        <v>0</v>
      </c>
      <c r="Z507">
        <v>65.709999999999994</v>
      </c>
      <c r="AA507">
        <v>11.6</v>
      </c>
      <c r="AB507">
        <v>0</v>
      </c>
      <c r="AC507">
        <v>0</v>
      </c>
      <c r="AD507">
        <v>1</v>
      </c>
      <c r="AE507">
        <v>0</v>
      </c>
      <c r="AF507" t="s">
        <v>38</v>
      </c>
      <c r="AG507">
        <v>2.5000000000000001E-2</v>
      </c>
      <c r="AH507">
        <v>2</v>
      </c>
      <c r="AI507">
        <v>16698020</v>
      </c>
      <c r="AJ507">
        <v>503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ROW(Source!A242)</f>
        <v>242</v>
      </c>
      <c r="B508">
        <v>16698031</v>
      </c>
      <c r="C508">
        <v>16698017</v>
      </c>
      <c r="D508">
        <v>15249377</v>
      </c>
      <c r="E508">
        <v>1</v>
      </c>
      <c r="F508">
        <v>1</v>
      </c>
      <c r="G508">
        <v>1</v>
      </c>
      <c r="H508">
        <v>2</v>
      </c>
      <c r="I508" t="s">
        <v>1036</v>
      </c>
      <c r="J508" t="s">
        <v>1037</v>
      </c>
      <c r="K508" t="s">
        <v>1038</v>
      </c>
      <c r="L508">
        <v>1368</v>
      </c>
      <c r="N508">
        <v>1011</v>
      </c>
      <c r="O508" t="s">
        <v>1014</v>
      </c>
      <c r="P508" t="s">
        <v>1014</v>
      </c>
      <c r="Q508">
        <v>1</v>
      </c>
      <c r="X508">
        <v>0.71</v>
      </c>
      <c r="Y508">
        <v>0</v>
      </c>
      <c r="Z508">
        <v>8.1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38</v>
      </c>
      <c r="AG508">
        <v>0.88749999999999996</v>
      </c>
      <c r="AH508">
        <v>2</v>
      </c>
      <c r="AI508">
        <v>16698021</v>
      </c>
      <c r="AJ508">
        <v>504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ROW(Source!A242)</f>
        <v>242</v>
      </c>
      <c r="B509">
        <v>16698032</v>
      </c>
      <c r="C509">
        <v>16698017</v>
      </c>
      <c r="D509">
        <v>15168750</v>
      </c>
      <c r="E509">
        <v>1</v>
      </c>
      <c r="F509">
        <v>1</v>
      </c>
      <c r="G509">
        <v>1</v>
      </c>
      <c r="H509">
        <v>3</v>
      </c>
      <c r="I509" t="s">
        <v>1039</v>
      </c>
      <c r="J509" t="s">
        <v>1040</v>
      </c>
      <c r="K509" t="s">
        <v>1041</v>
      </c>
      <c r="L509">
        <v>1348</v>
      </c>
      <c r="N509">
        <v>1009</v>
      </c>
      <c r="O509" t="s">
        <v>26</v>
      </c>
      <c r="P509" t="s">
        <v>26</v>
      </c>
      <c r="Q509">
        <v>1000</v>
      </c>
      <c r="X509">
        <v>6.9999999999999994E-5</v>
      </c>
      <c r="Y509">
        <v>10315.01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</v>
      </c>
      <c r="AG509">
        <v>6.9999999999999994E-5</v>
      </c>
      <c r="AH509">
        <v>2</v>
      </c>
      <c r="AI509">
        <v>16698022</v>
      </c>
      <c r="AJ509">
        <v>506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ROW(Source!A242)</f>
        <v>242</v>
      </c>
      <c r="B510">
        <v>16698033</v>
      </c>
      <c r="C510">
        <v>16698017</v>
      </c>
      <c r="D510">
        <v>15169895</v>
      </c>
      <c r="E510">
        <v>1</v>
      </c>
      <c r="F510">
        <v>1</v>
      </c>
      <c r="G510">
        <v>1</v>
      </c>
      <c r="H510">
        <v>3</v>
      </c>
      <c r="I510" t="s">
        <v>1181</v>
      </c>
      <c r="J510" t="s">
        <v>1182</v>
      </c>
      <c r="K510" t="s">
        <v>1183</v>
      </c>
      <c r="L510">
        <v>1348</v>
      </c>
      <c r="N510">
        <v>1009</v>
      </c>
      <c r="O510" t="s">
        <v>26</v>
      </c>
      <c r="P510" t="s">
        <v>26</v>
      </c>
      <c r="Q510">
        <v>1000</v>
      </c>
      <c r="X510">
        <v>3.0000000000000001E-3</v>
      </c>
      <c r="Y510">
        <v>10068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6</v>
      </c>
      <c r="AG510">
        <v>3.0000000000000001E-3</v>
      </c>
      <c r="AH510">
        <v>2</v>
      </c>
      <c r="AI510">
        <v>16698023</v>
      </c>
      <c r="AJ510">
        <v>507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ROW(Source!A242)</f>
        <v>242</v>
      </c>
      <c r="B511">
        <v>16698034</v>
      </c>
      <c r="C511">
        <v>16698017</v>
      </c>
      <c r="D511">
        <v>15162389</v>
      </c>
      <c r="E511">
        <v>17</v>
      </c>
      <c r="F511">
        <v>1</v>
      </c>
      <c r="G511">
        <v>1</v>
      </c>
      <c r="H511">
        <v>3</v>
      </c>
      <c r="I511" t="s">
        <v>1379</v>
      </c>
      <c r="J511" t="s">
        <v>6</v>
      </c>
      <c r="K511" t="s">
        <v>1380</v>
      </c>
      <c r="L511">
        <v>1354</v>
      </c>
      <c r="N511">
        <v>1010</v>
      </c>
      <c r="O511" t="s">
        <v>440</v>
      </c>
      <c r="P511" t="s">
        <v>440</v>
      </c>
      <c r="Q511">
        <v>1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1</v>
      </c>
      <c r="AD511">
        <v>0</v>
      </c>
      <c r="AE511">
        <v>0</v>
      </c>
      <c r="AF511" t="s">
        <v>6</v>
      </c>
      <c r="AG511">
        <v>0</v>
      </c>
      <c r="AH511">
        <v>3</v>
      </c>
      <c r="AI511">
        <v>-1</v>
      </c>
      <c r="AJ511" t="s">
        <v>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ROW(Source!A242)</f>
        <v>242</v>
      </c>
      <c r="B512">
        <v>16698035</v>
      </c>
      <c r="C512">
        <v>16698017</v>
      </c>
      <c r="D512">
        <v>15204334</v>
      </c>
      <c r="E512">
        <v>1</v>
      </c>
      <c r="F512">
        <v>1</v>
      </c>
      <c r="G512">
        <v>1</v>
      </c>
      <c r="H512">
        <v>3</v>
      </c>
      <c r="I512" t="s">
        <v>1184</v>
      </c>
      <c r="J512" t="s">
        <v>1185</v>
      </c>
      <c r="K512" t="s">
        <v>1186</v>
      </c>
      <c r="L512">
        <v>1354</v>
      </c>
      <c r="N512">
        <v>1010</v>
      </c>
      <c r="O512" t="s">
        <v>440</v>
      </c>
      <c r="P512" t="s">
        <v>440</v>
      </c>
      <c r="Q512">
        <v>1</v>
      </c>
      <c r="X512">
        <v>0.27</v>
      </c>
      <c r="Y512">
        <v>110.11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0.27</v>
      </c>
      <c r="AH512">
        <v>2</v>
      </c>
      <c r="AI512">
        <v>16698024</v>
      </c>
      <c r="AJ512">
        <v>509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ROW(Source!A243)</f>
        <v>243</v>
      </c>
      <c r="B513">
        <v>16698028</v>
      </c>
      <c r="C513">
        <v>16698017</v>
      </c>
      <c r="D513">
        <v>15438406</v>
      </c>
      <c r="E513">
        <v>1</v>
      </c>
      <c r="F513">
        <v>1</v>
      </c>
      <c r="G513">
        <v>1</v>
      </c>
      <c r="H513">
        <v>1</v>
      </c>
      <c r="I513" t="s">
        <v>1179</v>
      </c>
      <c r="J513" t="s">
        <v>6</v>
      </c>
      <c r="K513" t="s">
        <v>1180</v>
      </c>
      <c r="L513">
        <v>1191</v>
      </c>
      <c r="N513">
        <v>1013</v>
      </c>
      <c r="O513" t="s">
        <v>1010</v>
      </c>
      <c r="P513" t="s">
        <v>1010</v>
      </c>
      <c r="Q513">
        <v>1</v>
      </c>
      <c r="X513">
        <v>2.0699999999999998</v>
      </c>
      <c r="Y513">
        <v>0</v>
      </c>
      <c r="Z513">
        <v>0</v>
      </c>
      <c r="AA513">
        <v>0</v>
      </c>
      <c r="AB513">
        <v>10.210000000000001</v>
      </c>
      <c r="AC513">
        <v>0</v>
      </c>
      <c r="AD513">
        <v>1</v>
      </c>
      <c r="AE513">
        <v>1</v>
      </c>
      <c r="AF513" t="s">
        <v>39</v>
      </c>
      <c r="AG513">
        <v>2.3804999999999996</v>
      </c>
      <c r="AH513">
        <v>2</v>
      </c>
      <c r="AI513">
        <v>16698018</v>
      </c>
      <c r="AJ513">
        <v>510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ROW(Source!A243)</f>
        <v>243</v>
      </c>
      <c r="B514">
        <v>16698029</v>
      </c>
      <c r="C514">
        <v>16698017</v>
      </c>
      <c r="D514">
        <v>15430395</v>
      </c>
      <c r="E514">
        <v>1</v>
      </c>
      <c r="F514">
        <v>1</v>
      </c>
      <c r="G514">
        <v>1</v>
      </c>
      <c r="H514">
        <v>1</v>
      </c>
      <c r="I514" t="s">
        <v>1020</v>
      </c>
      <c r="J514" t="s">
        <v>6</v>
      </c>
      <c r="K514" t="s">
        <v>1021</v>
      </c>
      <c r="L514">
        <v>1191</v>
      </c>
      <c r="N514">
        <v>1013</v>
      </c>
      <c r="O514" t="s">
        <v>1010</v>
      </c>
      <c r="P514" t="s">
        <v>1010</v>
      </c>
      <c r="Q514">
        <v>1</v>
      </c>
      <c r="X514">
        <v>0.02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2</v>
      </c>
      <c r="AF514" t="s">
        <v>38</v>
      </c>
      <c r="AG514">
        <v>2.5000000000000001E-2</v>
      </c>
      <c r="AH514">
        <v>2</v>
      </c>
      <c r="AI514">
        <v>16698019</v>
      </c>
      <c r="AJ514">
        <v>511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ROW(Source!A243)</f>
        <v>243</v>
      </c>
      <c r="B515">
        <v>16698030</v>
      </c>
      <c r="C515">
        <v>16698017</v>
      </c>
      <c r="D515">
        <v>15249073</v>
      </c>
      <c r="E515">
        <v>1</v>
      </c>
      <c r="F515">
        <v>1</v>
      </c>
      <c r="G515">
        <v>1</v>
      </c>
      <c r="H515">
        <v>2</v>
      </c>
      <c r="I515" t="s">
        <v>1033</v>
      </c>
      <c r="J515" t="s">
        <v>1034</v>
      </c>
      <c r="K515" t="s">
        <v>1035</v>
      </c>
      <c r="L515">
        <v>1368</v>
      </c>
      <c r="N515">
        <v>1011</v>
      </c>
      <c r="O515" t="s">
        <v>1014</v>
      </c>
      <c r="P515" t="s">
        <v>1014</v>
      </c>
      <c r="Q515">
        <v>1</v>
      </c>
      <c r="X515">
        <v>0.02</v>
      </c>
      <c r="Y515">
        <v>0</v>
      </c>
      <c r="Z515">
        <v>65.709999999999994</v>
      </c>
      <c r="AA515">
        <v>11.6</v>
      </c>
      <c r="AB515">
        <v>0</v>
      </c>
      <c r="AC515">
        <v>0</v>
      </c>
      <c r="AD515">
        <v>1</v>
      </c>
      <c r="AE515">
        <v>0</v>
      </c>
      <c r="AF515" t="s">
        <v>38</v>
      </c>
      <c r="AG515">
        <v>2.5000000000000001E-2</v>
      </c>
      <c r="AH515">
        <v>2</v>
      </c>
      <c r="AI515">
        <v>16698020</v>
      </c>
      <c r="AJ515">
        <v>512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ROW(Source!A243)</f>
        <v>243</v>
      </c>
      <c r="B516">
        <v>16698031</v>
      </c>
      <c r="C516">
        <v>16698017</v>
      </c>
      <c r="D516">
        <v>15249377</v>
      </c>
      <c r="E516">
        <v>1</v>
      </c>
      <c r="F516">
        <v>1</v>
      </c>
      <c r="G516">
        <v>1</v>
      </c>
      <c r="H516">
        <v>2</v>
      </c>
      <c r="I516" t="s">
        <v>1036</v>
      </c>
      <c r="J516" t="s">
        <v>1037</v>
      </c>
      <c r="K516" t="s">
        <v>1038</v>
      </c>
      <c r="L516">
        <v>1368</v>
      </c>
      <c r="N516">
        <v>1011</v>
      </c>
      <c r="O516" t="s">
        <v>1014</v>
      </c>
      <c r="P516" t="s">
        <v>1014</v>
      </c>
      <c r="Q516">
        <v>1</v>
      </c>
      <c r="X516">
        <v>0.71</v>
      </c>
      <c r="Y516">
        <v>0</v>
      </c>
      <c r="Z516">
        <v>8.1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38</v>
      </c>
      <c r="AG516">
        <v>0.88749999999999996</v>
      </c>
      <c r="AH516">
        <v>2</v>
      </c>
      <c r="AI516">
        <v>16698021</v>
      </c>
      <c r="AJ516">
        <v>513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ROW(Source!A243)</f>
        <v>243</v>
      </c>
      <c r="B517">
        <v>16698032</v>
      </c>
      <c r="C517">
        <v>16698017</v>
      </c>
      <c r="D517">
        <v>15168750</v>
      </c>
      <c r="E517">
        <v>1</v>
      </c>
      <c r="F517">
        <v>1</v>
      </c>
      <c r="G517">
        <v>1</v>
      </c>
      <c r="H517">
        <v>3</v>
      </c>
      <c r="I517" t="s">
        <v>1039</v>
      </c>
      <c r="J517" t="s">
        <v>1040</v>
      </c>
      <c r="K517" t="s">
        <v>1041</v>
      </c>
      <c r="L517">
        <v>1348</v>
      </c>
      <c r="N517">
        <v>1009</v>
      </c>
      <c r="O517" t="s">
        <v>26</v>
      </c>
      <c r="P517" t="s">
        <v>26</v>
      </c>
      <c r="Q517">
        <v>1000</v>
      </c>
      <c r="X517">
        <v>6.9999999999999994E-5</v>
      </c>
      <c r="Y517">
        <v>10315.01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6</v>
      </c>
      <c r="AG517">
        <v>6.9999999999999994E-5</v>
      </c>
      <c r="AH517">
        <v>2</v>
      </c>
      <c r="AI517">
        <v>16698022</v>
      </c>
      <c r="AJ517">
        <v>515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ROW(Source!A243)</f>
        <v>243</v>
      </c>
      <c r="B518">
        <v>16698033</v>
      </c>
      <c r="C518">
        <v>16698017</v>
      </c>
      <c r="D518">
        <v>15169895</v>
      </c>
      <c r="E518">
        <v>1</v>
      </c>
      <c r="F518">
        <v>1</v>
      </c>
      <c r="G518">
        <v>1</v>
      </c>
      <c r="H518">
        <v>3</v>
      </c>
      <c r="I518" t="s">
        <v>1181</v>
      </c>
      <c r="J518" t="s">
        <v>1182</v>
      </c>
      <c r="K518" t="s">
        <v>1183</v>
      </c>
      <c r="L518">
        <v>1348</v>
      </c>
      <c r="N518">
        <v>1009</v>
      </c>
      <c r="O518" t="s">
        <v>26</v>
      </c>
      <c r="P518" t="s">
        <v>26</v>
      </c>
      <c r="Q518">
        <v>1000</v>
      </c>
      <c r="X518">
        <v>3.0000000000000001E-3</v>
      </c>
      <c r="Y518">
        <v>10068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3.0000000000000001E-3</v>
      </c>
      <c r="AH518">
        <v>2</v>
      </c>
      <c r="AI518">
        <v>16698023</v>
      </c>
      <c r="AJ518">
        <v>516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ROW(Source!A243)</f>
        <v>243</v>
      </c>
      <c r="B519">
        <v>16698034</v>
      </c>
      <c r="C519">
        <v>16698017</v>
      </c>
      <c r="D519">
        <v>15162389</v>
      </c>
      <c r="E519">
        <v>17</v>
      </c>
      <c r="F519">
        <v>1</v>
      </c>
      <c r="G519">
        <v>1</v>
      </c>
      <c r="H519">
        <v>3</v>
      </c>
      <c r="I519" t="s">
        <v>1379</v>
      </c>
      <c r="J519" t="s">
        <v>6</v>
      </c>
      <c r="K519" t="s">
        <v>1380</v>
      </c>
      <c r="L519">
        <v>1354</v>
      </c>
      <c r="N519">
        <v>1010</v>
      </c>
      <c r="O519" t="s">
        <v>440</v>
      </c>
      <c r="P519" t="s">
        <v>440</v>
      </c>
      <c r="Q519">
        <v>1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1</v>
      </c>
      <c r="AD519">
        <v>0</v>
      </c>
      <c r="AE519">
        <v>0</v>
      </c>
      <c r="AF519" t="s">
        <v>6</v>
      </c>
      <c r="AG519">
        <v>0</v>
      </c>
      <c r="AH519">
        <v>3</v>
      </c>
      <c r="AI519">
        <v>-1</v>
      </c>
      <c r="AJ519" t="s">
        <v>6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ROW(Source!A243)</f>
        <v>243</v>
      </c>
      <c r="B520">
        <v>16698035</v>
      </c>
      <c r="C520">
        <v>16698017</v>
      </c>
      <c r="D520">
        <v>15204334</v>
      </c>
      <c r="E520">
        <v>1</v>
      </c>
      <c r="F520">
        <v>1</v>
      </c>
      <c r="G520">
        <v>1</v>
      </c>
      <c r="H520">
        <v>3</v>
      </c>
      <c r="I520" t="s">
        <v>1184</v>
      </c>
      <c r="J520" t="s">
        <v>1185</v>
      </c>
      <c r="K520" t="s">
        <v>1186</v>
      </c>
      <c r="L520">
        <v>1354</v>
      </c>
      <c r="N520">
        <v>1010</v>
      </c>
      <c r="O520" t="s">
        <v>440</v>
      </c>
      <c r="P520" t="s">
        <v>440</v>
      </c>
      <c r="Q520">
        <v>1</v>
      </c>
      <c r="X520">
        <v>0.27</v>
      </c>
      <c r="Y520">
        <v>110.11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0.27</v>
      </c>
      <c r="AH520">
        <v>2</v>
      </c>
      <c r="AI520">
        <v>16698024</v>
      </c>
      <c r="AJ520">
        <v>518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ROW(Source!A248)</f>
        <v>248</v>
      </c>
      <c r="B521">
        <v>16698048</v>
      </c>
      <c r="C521">
        <v>16698038</v>
      </c>
      <c r="D521">
        <v>15438406</v>
      </c>
      <c r="E521">
        <v>1</v>
      </c>
      <c r="F521">
        <v>1</v>
      </c>
      <c r="G521">
        <v>1</v>
      </c>
      <c r="H521">
        <v>1</v>
      </c>
      <c r="I521" t="s">
        <v>1179</v>
      </c>
      <c r="J521" t="s">
        <v>6</v>
      </c>
      <c r="K521" t="s">
        <v>1180</v>
      </c>
      <c r="L521">
        <v>1191</v>
      </c>
      <c r="N521">
        <v>1013</v>
      </c>
      <c r="O521" t="s">
        <v>1010</v>
      </c>
      <c r="P521" t="s">
        <v>1010</v>
      </c>
      <c r="Q521">
        <v>1</v>
      </c>
      <c r="X521">
        <v>2.0699999999999998</v>
      </c>
      <c r="Y521">
        <v>0</v>
      </c>
      <c r="Z521">
        <v>0</v>
      </c>
      <c r="AA521">
        <v>0</v>
      </c>
      <c r="AB521">
        <v>10.210000000000001</v>
      </c>
      <c r="AC521">
        <v>0</v>
      </c>
      <c r="AD521">
        <v>1</v>
      </c>
      <c r="AE521">
        <v>1</v>
      </c>
      <c r="AF521" t="s">
        <v>39</v>
      </c>
      <c r="AG521">
        <v>2.3804999999999996</v>
      </c>
      <c r="AH521">
        <v>2</v>
      </c>
      <c r="AI521">
        <v>16698039</v>
      </c>
      <c r="AJ521">
        <v>519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ROW(Source!A248)</f>
        <v>248</v>
      </c>
      <c r="B522">
        <v>16698049</v>
      </c>
      <c r="C522">
        <v>16698038</v>
      </c>
      <c r="D522">
        <v>15430395</v>
      </c>
      <c r="E522">
        <v>1</v>
      </c>
      <c r="F522">
        <v>1</v>
      </c>
      <c r="G522">
        <v>1</v>
      </c>
      <c r="H522">
        <v>1</v>
      </c>
      <c r="I522" t="s">
        <v>1020</v>
      </c>
      <c r="J522" t="s">
        <v>6</v>
      </c>
      <c r="K522" t="s">
        <v>1021</v>
      </c>
      <c r="L522">
        <v>1191</v>
      </c>
      <c r="N522">
        <v>1013</v>
      </c>
      <c r="O522" t="s">
        <v>1010</v>
      </c>
      <c r="P522" t="s">
        <v>1010</v>
      </c>
      <c r="Q522">
        <v>1</v>
      </c>
      <c r="X522">
        <v>0.02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2</v>
      </c>
      <c r="AF522" t="s">
        <v>38</v>
      </c>
      <c r="AG522">
        <v>2.5000000000000001E-2</v>
      </c>
      <c r="AH522">
        <v>2</v>
      </c>
      <c r="AI522">
        <v>16698040</v>
      </c>
      <c r="AJ522">
        <v>520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ROW(Source!A248)</f>
        <v>248</v>
      </c>
      <c r="B523">
        <v>16698050</v>
      </c>
      <c r="C523">
        <v>16698038</v>
      </c>
      <c r="D523">
        <v>15249073</v>
      </c>
      <c r="E523">
        <v>1</v>
      </c>
      <c r="F523">
        <v>1</v>
      </c>
      <c r="G523">
        <v>1</v>
      </c>
      <c r="H523">
        <v>2</v>
      </c>
      <c r="I523" t="s">
        <v>1033</v>
      </c>
      <c r="J523" t="s">
        <v>1034</v>
      </c>
      <c r="K523" t="s">
        <v>1035</v>
      </c>
      <c r="L523">
        <v>1368</v>
      </c>
      <c r="N523">
        <v>1011</v>
      </c>
      <c r="O523" t="s">
        <v>1014</v>
      </c>
      <c r="P523" t="s">
        <v>1014</v>
      </c>
      <c r="Q523">
        <v>1</v>
      </c>
      <c r="X523">
        <v>0.02</v>
      </c>
      <c r="Y523">
        <v>0</v>
      </c>
      <c r="Z523">
        <v>65.709999999999994</v>
      </c>
      <c r="AA523">
        <v>11.6</v>
      </c>
      <c r="AB523">
        <v>0</v>
      </c>
      <c r="AC523">
        <v>0</v>
      </c>
      <c r="AD523">
        <v>1</v>
      </c>
      <c r="AE523">
        <v>0</v>
      </c>
      <c r="AF523" t="s">
        <v>38</v>
      </c>
      <c r="AG523">
        <v>2.5000000000000001E-2</v>
      </c>
      <c r="AH523">
        <v>2</v>
      </c>
      <c r="AI523">
        <v>16698041</v>
      </c>
      <c r="AJ523">
        <v>521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ROW(Source!A248)</f>
        <v>248</v>
      </c>
      <c r="B524">
        <v>16698051</v>
      </c>
      <c r="C524">
        <v>16698038</v>
      </c>
      <c r="D524">
        <v>15249377</v>
      </c>
      <c r="E524">
        <v>1</v>
      </c>
      <c r="F524">
        <v>1</v>
      </c>
      <c r="G524">
        <v>1</v>
      </c>
      <c r="H524">
        <v>2</v>
      </c>
      <c r="I524" t="s">
        <v>1036</v>
      </c>
      <c r="J524" t="s">
        <v>1037</v>
      </c>
      <c r="K524" t="s">
        <v>1038</v>
      </c>
      <c r="L524">
        <v>1368</v>
      </c>
      <c r="N524">
        <v>1011</v>
      </c>
      <c r="O524" t="s">
        <v>1014</v>
      </c>
      <c r="P524" t="s">
        <v>1014</v>
      </c>
      <c r="Q524">
        <v>1</v>
      </c>
      <c r="X524">
        <v>0.71</v>
      </c>
      <c r="Y524">
        <v>0</v>
      </c>
      <c r="Z524">
        <v>8.1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38</v>
      </c>
      <c r="AG524">
        <v>0.88749999999999996</v>
      </c>
      <c r="AH524">
        <v>2</v>
      </c>
      <c r="AI524">
        <v>16698042</v>
      </c>
      <c r="AJ524">
        <v>522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ROW(Source!A248)</f>
        <v>248</v>
      </c>
      <c r="B525">
        <v>16698052</v>
      </c>
      <c r="C525">
        <v>16698038</v>
      </c>
      <c r="D525">
        <v>15168750</v>
      </c>
      <c r="E525">
        <v>1</v>
      </c>
      <c r="F525">
        <v>1</v>
      </c>
      <c r="G525">
        <v>1</v>
      </c>
      <c r="H525">
        <v>3</v>
      </c>
      <c r="I525" t="s">
        <v>1039</v>
      </c>
      <c r="J525" t="s">
        <v>1040</v>
      </c>
      <c r="K525" t="s">
        <v>1041</v>
      </c>
      <c r="L525">
        <v>1348</v>
      </c>
      <c r="N525">
        <v>1009</v>
      </c>
      <c r="O525" t="s">
        <v>26</v>
      </c>
      <c r="P525" t="s">
        <v>26</v>
      </c>
      <c r="Q525">
        <v>1000</v>
      </c>
      <c r="X525">
        <v>6.9999999999999994E-5</v>
      </c>
      <c r="Y525">
        <v>10315.01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6.9999999999999994E-5</v>
      </c>
      <c r="AH525">
        <v>2</v>
      </c>
      <c r="AI525">
        <v>16698043</v>
      </c>
      <c r="AJ525">
        <v>524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ROW(Source!A248)</f>
        <v>248</v>
      </c>
      <c r="B526">
        <v>16698053</v>
      </c>
      <c r="C526">
        <v>16698038</v>
      </c>
      <c r="D526">
        <v>15169895</v>
      </c>
      <c r="E526">
        <v>1</v>
      </c>
      <c r="F526">
        <v>1</v>
      </c>
      <c r="G526">
        <v>1</v>
      </c>
      <c r="H526">
        <v>3</v>
      </c>
      <c r="I526" t="s">
        <v>1181</v>
      </c>
      <c r="J526" t="s">
        <v>1182</v>
      </c>
      <c r="K526" t="s">
        <v>1183</v>
      </c>
      <c r="L526">
        <v>1348</v>
      </c>
      <c r="N526">
        <v>1009</v>
      </c>
      <c r="O526" t="s">
        <v>26</v>
      </c>
      <c r="P526" t="s">
        <v>26</v>
      </c>
      <c r="Q526">
        <v>1000</v>
      </c>
      <c r="X526">
        <v>3.0000000000000001E-3</v>
      </c>
      <c r="Y526">
        <v>10068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3.0000000000000001E-3</v>
      </c>
      <c r="AH526">
        <v>2</v>
      </c>
      <c r="AI526">
        <v>16698044</v>
      </c>
      <c r="AJ526">
        <v>525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ROW(Source!A248)</f>
        <v>248</v>
      </c>
      <c r="B527">
        <v>16698054</v>
      </c>
      <c r="C527">
        <v>16698038</v>
      </c>
      <c r="D527">
        <v>15162389</v>
      </c>
      <c r="E527">
        <v>17</v>
      </c>
      <c r="F527">
        <v>1</v>
      </c>
      <c r="G527">
        <v>1</v>
      </c>
      <c r="H527">
        <v>3</v>
      </c>
      <c r="I527" t="s">
        <v>1379</v>
      </c>
      <c r="J527" t="s">
        <v>6</v>
      </c>
      <c r="K527" t="s">
        <v>1380</v>
      </c>
      <c r="L527">
        <v>1354</v>
      </c>
      <c r="N527">
        <v>1010</v>
      </c>
      <c r="O527" t="s">
        <v>440</v>
      </c>
      <c r="P527" t="s">
        <v>440</v>
      </c>
      <c r="Q527">
        <v>1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1</v>
      </c>
      <c r="AD527">
        <v>0</v>
      </c>
      <c r="AE527">
        <v>0</v>
      </c>
      <c r="AF527" t="s">
        <v>6</v>
      </c>
      <c r="AG527">
        <v>0</v>
      </c>
      <c r="AH527">
        <v>3</v>
      </c>
      <c r="AI527">
        <v>-1</v>
      </c>
      <c r="AJ527" t="s">
        <v>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ROW(Source!A248)</f>
        <v>248</v>
      </c>
      <c r="B528">
        <v>16698055</v>
      </c>
      <c r="C528">
        <v>16698038</v>
      </c>
      <c r="D528">
        <v>15204334</v>
      </c>
      <c r="E528">
        <v>1</v>
      </c>
      <c r="F528">
        <v>1</v>
      </c>
      <c r="G528">
        <v>1</v>
      </c>
      <c r="H528">
        <v>3</v>
      </c>
      <c r="I528" t="s">
        <v>1184</v>
      </c>
      <c r="J528" t="s">
        <v>1185</v>
      </c>
      <c r="K528" t="s">
        <v>1186</v>
      </c>
      <c r="L528">
        <v>1354</v>
      </c>
      <c r="N528">
        <v>1010</v>
      </c>
      <c r="O528" t="s">
        <v>440</v>
      </c>
      <c r="P528" t="s">
        <v>440</v>
      </c>
      <c r="Q528">
        <v>1</v>
      </c>
      <c r="X528">
        <v>0.27</v>
      </c>
      <c r="Y528">
        <v>110.11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0.27</v>
      </c>
      <c r="AH528">
        <v>2</v>
      </c>
      <c r="AI528">
        <v>16698045</v>
      </c>
      <c r="AJ528">
        <v>527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ROW(Source!A249)</f>
        <v>249</v>
      </c>
      <c r="B529">
        <v>16698048</v>
      </c>
      <c r="C529">
        <v>16698038</v>
      </c>
      <c r="D529">
        <v>15438406</v>
      </c>
      <c r="E529">
        <v>1</v>
      </c>
      <c r="F529">
        <v>1</v>
      </c>
      <c r="G529">
        <v>1</v>
      </c>
      <c r="H529">
        <v>1</v>
      </c>
      <c r="I529" t="s">
        <v>1179</v>
      </c>
      <c r="J529" t="s">
        <v>6</v>
      </c>
      <c r="K529" t="s">
        <v>1180</v>
      </c>
      <c r="L529">
        <v>1191</v>
      </c>
      <c r="N529">
        <v>1013</v>
      </c>
      <c r="O529" t="s">
        <v>1010</v>
      </c>
      <c r="P529" t="s">
        <v>1010</v>
      </c>
      <c r="Q529">
        <v>1</v>
      </c>
      <c r="X529">
        <v>2.0699999999999998</v>
      </c>
      <c r="Y529">
        <v>0</v>
      </c>
      <c r="Z529">
        <v>0</v>
      </c>
      <c r="AA529">
        <v>0</v>
      </c>
      <c r="AB529">
        <v>10.210000000000001</v>
      </c>
      <c r="AC529">
        <v>0</v>
      </c>
      <c r="AD529">
        <v>1</v>
      </c>
      <c r="AE529">
        <v>1</v>
      </c>
      <c r="AF529" t="s">
        <v>39</v>
      </c>
      <c r="AG529">
        <v>2.3804999999999996</v>
      </c>
      <c r="AH529">
        <v>2</v>
      </c>
      <c r="AI529">
        <v>16698039</v>
      </c>
      <c r="AJ529">
        <v>528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ROW(Source!A249)</f>
        <v>249</v>
      </c>
      <c r="B530">
        <v>16698049</v>
      </c>
      <c r="C530">
        <v>16698038</v>
      </c>
      <c r="D530">
        <v>15430395</v>
      </c>
      <c r="E530">
        <v>1</v>
      </c>
      <c r="F530">
        <v>1</v>
      </c>
      <c r="G530">
        <v>1</v>
      </c>
      <c r="H530">
        <v>1</v>
      </c>
      <c r="I530" t="s">
        <v>1020</v>
      </c>
      <c r="J530" t="s">
        <v>6</v>
      </c>
      <c r="K530" t="s">
        <v>1021</v>
      </c>
      <c r="L530">
        <v>1191</v>
      </c>
      <c r="N530">
        <v>1013</v>
      </c>
      <c r="O530" t="s">
        <v>1010</v>
      </c>
      <c r="P530" t="s">
        <v>1010</v>
      </c>
      <c r="Q530">
        <v>1</v>
      </c>
      <c r="X530">
        <v>0.02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2</v>
      </c>
      <c r="AF530" t="s">
        <v>38</v>
      </c>
      <c r="AG530">
        <v>2.5000000000000001E-2</v>
      </c>
      <c r="AH530">
        <v>2</v>
      </c>
      <c r="AI530">
        <v>16698040</v>
      </c>
      <c r="AJ530">
        <v>529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ROW(Source!A249)</f>
        <v>249</v>
      </c>
      <c r="B531">
        <v>16698050</v>
      </c>
      <c r="C531">
        <v>16698038</v>
      </c>
      <c r="D531">
        <v>15249073</v>
      </c>
      <c r="E531">
        <v>1</v>
      </c>
      <c r="F531">
        <v>1</v>
      </c>
      <c r="G531">
        <v>1</v>
      </c>
      <c r="H531">
        <v>2</v>
      </c>
      <c r="I531" t="s">
        <v>1033</v>
      </c>
      <c r="J531" t="s">
        <v>1034</v>
      </c>
      <c r="K531" t="s">
        <v>1035</v>
      </c>
      <c r="L531">
        <v>1368</v>
      </c>
      <c r="N531">
        <v>1011</v>
      </c>
      <c r="O531" t="s">
        <v>1014</v>
      </c>
      <c r="P531" t="s">
        <v>1014</v>
      </c>
      <c r="Q531">
        <v>1</v>
      </c>
      <c r="X531">
        <v>0.02</v>
      </c>
      <c r="Y531">
        <v>0</v>
      </c>
      <c r="Z531">
        <v>65.709999999999994</v>
      </c>
      <c r="AA531">
        <v>11.6</v>
      </c>
      <c r="AB531">
        <v>0</v>
      </c>
      <c r="AC531">
        <v>0</v>
      </c>
      <c r="AD531">
        <v>1</v>
      </c>
      <c r="AE531">
        <v>0</v>
      </c>
      <c r="AF531" t="s">
        <v>38</v>
      </c>
      <c r="AG531">
        <v>2.5000000000000001E-2</v>
      </c>
      <c r="AH531">
        <v>2</v>
      </c>
      <c r="AI531">
        <v>16698041</v>
      </c>
      <c r="AJ531">
        <v>530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ROW(Source!A249)</f>
        <v>249</v>
      </c>
      <c r="B532">
        <v>16698051</v>
      </c>
      <c r="C532">
        <v>16698038</v>
      </c>
      <c r="D532">
        <v>15249377</v>
      </c>
      <c r="E532">
        <v>1</v>
      </c>
      <c r="F532">
        <v>1</v>
      </c>
      <c r="G532">
        <v>1</v>
      </c>
      <c r="H532">
        <v>2</v>
      </c>
      <c r="I532" t="s">
        <v>1036</v>
      </c>
      <c r="J532" t="s">
        <v>1037</v>
      </c>
      <c r="K532" t="s">
        <v>1038</v>
      </c>
      <c r="L532">
        <v>1368</v>
      </c>
      <c r="N532">
        <v>1011</v>
      </c>
      <c r="O532" t="s">
        <v>1014</v>
      </c>
      <c r="P532" t="s">
        <v>1014</v>
      </c>
      <c r="Q532">
        <v>1</v>
      </c>
      <c r="X532">
        <v>0.71</v>
      </c>
      <c r="Y532">
        <v>0</v>
      </c>
      <c r="Z532">
        <v>8.1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38</v>
      </c>
      <c r="AG532">
        <v>0.88749999999999996</v>
      </c>
      <c r="AH532">
        <v>2</v>
      </c>
      <c r="AI532">
        <v>16698042</v>
      </c>
      <c r="AJ532">
        <v>531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ROW(Source!A249)</f>
        <v>249</v>
      </c>
      <c r="B533">
        <v>16698052</v>
      </c>
      <c r="C533">
        <v>16698038</v>
      </c>
      <c r="D533">
        <v>15168750</v>
      </c>
      <c r="E533">
        <v>1</v>
      </c>
      <c r="F533">
        <v>1</v>
      </c>
      <c r="G533">
        <v>1</v>
      </c>
      <c r="H533">
        <v>3</v>
      </c>
      <c r="I533" t="s">
        <v>1039</v>
      </c>
      <c r="J533" t="s">
        <v>1040</v>
      </c>
      <c r="K533" t="s">
        <v>1041</v>
      </c>
      <c r="L533">
        <v>1348</v>
      </c>
      <c r="N533">
        <v>1009</v>
      </c>
      <c r="O533" t="s">
        <v>26</v>
      </c>
      <c r="P533" t="s">
        <v>26</v>
      </c>
      <c r="Q533">
        <v>1000</v>
      </c>
      <c r="X533">
        <v>6.9999999999999994E-5</v>
      </c>
      <c r="Y533">
        <v>10315.01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6.9999999999999994E-5</v>
      </c>
      <c r="AH533">
        <v>2</v>
      </c>
      <c r="AI533">
        <v>16698043</v>
      </c>
      <c r="AJ533">
        <v>533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ROW(Source!A249)</f>
        <v>249</v>
      </c>
      <c r="B534">
        <v>16698053</v>
      </c>
      <c r="C534">
        <v>16698038</v>
      </c>
      <c r="D534">
        <v>15169895</v>
      </c>
      <c r="E534">
        <v>1</v>
      </c>
      <c r="F534">
        <v>1</v>
      </c>
      <c r="G534">
        <v>1</v>
      </c>
      <c r="H534">
        <v>3</v>
      </c>
      <c r="I534" t="s">
        <v>1181</v>
      </c>
      <c r="J534" t="s">
        <v>1182</v>
      </c>
      <c r="K534" t="s">
        <v>1183</v>
      </c>
      <c r="L534">
        <v>1348</v>
      </c>
      <c r="N534">
        <v>1009</v>
      </c>
      <c r="O534" t="s">
        <v>26</v>
      </c>
      <c r="P534" t="s">
        <v>26</v>
      </c>
      <c r="Q534">
        <v>1000</v>
      </c>
      <c r="X534">
        <v>3.0000000000000001E-3</v>
      </c>
      <c r="Y534">
        <v>10068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3.0000000000000001E-3</v>
      </c>
      <c r="AH534">
        <v>2</v>
      </c>
      <c r="AI534">
        <v>16698044</v>
      </c>
      <c r="AJ534">
        <v>534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ROW(Source!A249)</f>
        <v>249</v>
      </c>
      <c r="B535">
        <v>16698054</v>
      </c>
      <c r="C535">
        <v>16698038</v>
      </c>
      <c r="D535">
        <v>15162389</v>
      </c>
      <c r="E535">
        <v>17</v>
      </c>
      <c r="F535">
        <v>1</v>
      </c>
      <c r="G535">
        <v>1</v>
      </c>
      <c r="H535">
        <v>3</v>
      </c>
      <c r="I535" t="s">
        <v>1379</v>
      </c>
      <c r="J535" t="s">
        <v>6</v>
      </c>
      <c r="K535" t="s">
        <v>1380</v>
      </c>
      <c r="L535">
        <v>1354</v>
      </c>
      <c r="N535">
        <v>1010</v>
      </c>
      <c r="O535" t="s">
        <v>440</v>
      </c>
      <c r="P535" t="s">
        <v>440</v>
      </c>
      <c r="Q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1</v>
      </c>
      <c r="AD535">
        <v>0</v>
      </c>
      <c r="AE535">
        <v>0</v>
      </c>
      <c r="AF535" t="s">
        <v>6</v>
      </c>
      <c r="AG535">
        <v>0</v>
      </c>
      <c r="AH535">
        <v>3</v>
      </c>
      <c r="AI535">
        <v>-1</v>
      </c>
      <c r="AJ535" t="s">
        <v>6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ROW(Source!A249)</f>
        <v>249</v>
      </c>
      <c r="B536">
        <v>16698055</v>
      </c>
      <c r="C536">
        <v>16698038</v>
      </c>
      <c r="D536">
        <v>15204334</v>
      </c>
      <c r="E536">
        <v>1</v>
      </c>
      <c r="F536">
        <v>1</v>
      </c>
      <c r="G536">
        <v>1</v>
      </c>
      <c r="H536">
        <v>3</v>
      </c>
      <c r="I536" t="s">
        <v>1184</v>
      </c>
      <c r="J536" t="s">
        <v>1185</v>
      </c>
      <c r="K536" t="s">
        <v>1186</v>
      </c>
      <c r="L536">
        <v>1354</v>
      </c>
      <c r="N536">
        <v>1010</v>
      </c>
      <c r="O536" t="s">
        <v>440</v>
      </c>
      <c r="P536" t="s">
        <v>440</v>
      </c>
      <c r="Q536">
        <v>1</v>
      </c>
      <c r="X536">
        <v>0.27</v>
      </c>
      <c r="Y536">
        <v>110.11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0.27</v>
      </c>
      <c r="AH536">
        <v>2</v>
      </c>
      <c r="AI536">
        <v>16698045</v>
      </c>
      <c r="AJ536">
        <v>536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ROW(Source!A254)</f>
        <v>254</v>
      </c>
      <c r="B537">
        <v>16698070</v>
      </c>
      <c r="C537">
        <v>16698058</v>
      </c>
      <c r="D537">
        <v>15430497</v>
      </c>
      <c r="E537">
        <v>1</v>
      </c>
      <c r="F537">
        <v>1</v>
      </c>
      <c r="G537">
        <v>1</v>
      </c>
      <c r="H537">
        <v>1</v>
      </c>
      <c r="I537" t="s">
        <v>1187</v>
      </c>
      <c r="J537" t="s">
        <v>6</v>
      </c>
      <c r="K537" t="s">
        <v>1188</v>
      </c>
      <c r="L537">
        <v>1191</v>
      </c>
      <c r="N537">
        <v>1013</v>
      </c>
      <c r="O537" t="s">
        <v>1010</v>
      </c>
      <c r="P537" t="s">
        <v>1010</v>
      </c>
      <c r="Q537">
        <v>1</v>
      </c>
      <c r="X537">
        <v>201</v>
      </c>
      <c r="Y537">
        <v>0</v>
      </c>
      <c r="Z537">
        <v>0</v>
      </c>
      <c r="AA537">
        <v>0</v>
      </c>
      <c r="AB537">
        <v>8.86</v>
      </c>
      <c r="AC537">
        <v>0</v>
      </c>
      <c r="AD537">
        <v>1</v>
      </c>
      <c r="AE537">
        <v>1</v>
      </c>
      <c r="AF537" t="s">
        <v>39</v>
      </c>
      <c r="AG537">
        <v>231.14999999999998</v>
      </c>
      <c r="AH537">
        <v>2</v>
      </c>
      <c r="AI537">
        <v>16698059</v>
      </c>
      <c r="AJ537">
        <v>537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ROW(Source!A254)</f>
        <v>254</v>
      </c>
      <c r="B538">
        <v>16698071</v>
      </c>
      <c r="C538">
        <v>16698058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1020</v>
      </c>
      <c r="J538" t="s">
        <v>6</v>
      </c>
      <c r="K538" t="s">
        <v>1021</v>
      </c>
      <c r="L538">
        <v>1191</v>
      </c>
      <c r="N538">
        <v>1013</v>
      </c>
      <c r="O538" t="s">
        <v>1010</v>
      </c>
      <c r="P538" t="s">
        <v>1010</v>
      </c>
      <c r="Q538">
        <v>1</v>
      </c>
      <c r="X538">
        <v>4.62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2</v>
      </c>
      <c r="AF538" t="s">
        <v>38</v>
      </c>
      <c r="AG538">
        <v>5.7750000000000004</v>
      </c>
      <c r="AH538">
        <v>2</v>
      </c>
      <c r="AI538">
        <v>16698060</v>
      </c>
      <c r="AJ538">
        <v>538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ROW(Source!A254)</f>
        <v>254</v>
      </c>
      <c r="B539">
        <v>16698072</v>
      </c>
      <c r="C539">
        <v>16698058</v>
      </c>
      <c r="D539">
        <v>15247974</v>
      </c>
      <c r="E539">
        <v>1</v>
      </c>
      <c r="F539">
        <v>1</v>
      </c>
      <c r="G539">
        <v>1</v>
      </c>
      <c r="H539">
        <v>2</v>
      </c>
      <c r="I539" t="s">
        <v>1022</v>
      </c>
      <c r="J539" t="s">
        <v>1023</v>
      </c>
      <c r="K539" t="s">
        <v>1024</v>
      </c>
      <c r="L539">
        <v>1368</v>
      </c>
      <c r="N539">
        <v>1011</v>
      </c>
      <c r="O539" t="s">
        <v>1014</v>
      </c>
      <c r="P539" t="s">
        <v>1014</v>
      </c>
      <c r="Q539">
        <v>1</v>
      </c>
      <c r="X539">
        <v>1.05</v>
      </c>
      <c r="Y539">
        <v>0</v>
      </c>
      <c r="Z539">
        <v>31.26</v>
      </c>
      <c r="AA539">
        <v>13.5</v>
      </c>
      <c r="AB539">
        <v>0</v>
      </c>
      <c r="AC539">
        <v>0</v>
      </c>
      <c r="AD539">
        <v>1</v>
      </c>
      <c r="AE539">
        <v>0</v>
      </c>
      <c r="AF539" t="s">
        <v>38</v>
      </c>
      <c r="AG539">
        <v>1.3125</v>
      </c>
      <c r="AH539">
        <v>2</v>
      </c>
      <c r="AI539">
        <v>16698061</v>
      </c>
      <c r="AJ539">
        <v>539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ROW(Source!A254)</f>
        <v>254</v>
      </c>
      <c r="B540">
        <v>16698073</v>
      </c>
      <c r="C540">
        <v>16698058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1033</v>
      </c>
      <c r="J540" t="s">
        <v>1034</v>
      </c>
      <c r="K540" t="s">
        <v>1035</v>
      </c>
      <c r="L540">
        <v>1368</v>
      </c>
      <c r="N540">
        <v>1011</v>
      </c>
      <c r="O540" t="s">
        <v>1014</v>
      </c>
      <c r="P540" t="s">
        <v>1014</v>
      </c>
      <c r="Q540">
        <v>1</v>
      </c>
      <c r="X540">
        <v>3.57</v>
      </c>
      <c r="Y540">
        <v>0</v>
      </c>
      <c r="Z540">
        <v>65.709999999999994</v>
      </c>
      <c r="AA540">
        <v>11.6</v>
      </c>
      <c r="AB540">
        <v>0</v>
      </c>
      <c r="AC540">
        <v>0</v>
      </c>
      <c r="AD540">
        <v>1</v>
      </c>
      <c r="AE540">
        <v>0</v>
      </c>
      <c r="AF540" t="s">
        <v>38</v>
      </c>
      <c r="AG540">
        <v>4.4624999999999995</v>
      </c>
      <c r="AH540">
        <v>2</v>
      </c>
      <c r="AI540">
        <v>16698062</v>
      </c>
      <c r="AJ540">
        <v>540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ROW(Source!A254)</f>
        <v>254</v>
      </c>
      <c r="B541">
        <v>16698074</v>
      </c>
      <c r="C541">
        <v>16698058</v>
      </c>
      <c r="D541">
        <v>15167551</v>
      </c>
      <c r="E541">
        <v>1</v>
      </c>
      <c r="F541">
        <v>1</v>
      </c>
      <c r="G541">
        <v>1</v>
      </c>
      <c r="H541">
        <v>3</v>
      </c>
      <c r="I541" t="s">
        <v>1189</v>
      </c>
      <c r="J541" t="s">
        <v>1190</v>
      </c>
      <c r="K541" t="s">
        <v>1191</v>
      </c>
      <c r="L541">
        <v>1301</v>
      </c>
      <c r="N541">
        <v>1003</v>
      </c>
      <c r="O541" t="s">
        <v>363</v>
      </c>
      <c r="P541" t="s">
        <v>363</v>
      </c>
      <c r="Q541">
        <v>1</v>
      </c>
      <c r="X541">
        <v>402</v>
      </c>
      <c r="Y541">
        <v>6.38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402</v>
      </c>
      <c r="AH541">
        <v>2</v>
      </c>
      <c r="AI541">
        <v>16698063</v>
      </c>
      <c r="AJ541">
        <v>541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ROW(Source!A254)</f>
        <v>254</v>
      </c>
      <c r="B542">
        <v>16698075</v>
      </c>
      <c r="C542">
        <v>16698058</v>
      </c>
      <c r="D542">
        <v>15167552</v>
      </c>
      <c r="E542">
        <v>1</v>
      </c>
      <c r="F542">
        <v>1</v>
      </c>
      <c r="G542">
        <v>1</v>
      </c>
      <c r="H542">
        <v>3</v>
      </c>
      <c r="I542" t="s">
        <v>1192</v>
      </c>
      <c r="J542" t="s">
        <v>1193</v>
      </c>
      <c r="K542" t="s">
        <v>1194</v>
      </c>
      <c r="L542">
        <v>1301</v>
      </c>
      <c r="N542">
        <v>1003</v>
      </c>
      <c r="O542" t="s">
        <v>363</v>
      </c>
      <c r="P542" t="s">
        <v>363</v>
      </c>
      <c r="Q542">
        <v>1</v>
      </c>
      <c r="X542">
        <v>43</v>
      </c>
      <c r="Y542">
        <v>7.95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43</v>
      </c>
      <c r="AH542">
        <v>2</v>
      </c>
      <c r="AI542">
        <v>16698064</v>
      </c>
      <c r="AJ542">
        <v>542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ROW(Source!A254)</f>
        <v>254</v>
      </c>
      <c r="B543">
        <v>16698076</v>
      </c>
      <c r="C543">
        <v>16698058</v>
      </c>
      <c r="D543">
        <v>15167640</v>
      </c>
      <c r="E543">
        <v>1</v>
      </c>
      <c r="F543">
        <v>1</v>
      </c>
      <c r="G543">
        <v>1</v>
      </c>
      <c r="H543">
        <v>3</v>
      </c>
      <c r="I543" t="s">
        <v>1195</v>
      </c>
      <c r="J543" t="s">
        <v>1196</v>
      </c>
      <c r="K543" t="s">
        <v>1197</v>
      </c>
      <c r="L543">
        <v>1302</v>
      </c>
      <c r="N543">
        <v>1003</v>
      </c>
      <c r="O543" t="s">
        <v>1198</v>
      </c>
      <c r="P543" t="s">
        <v>1198</v>
      </c>
      <c r="Q543">
        <v>10</v>
      </c>
      <c r="X543">
        <v>29.3</v>
      </c>
      <c r="Y543">
        <v>64.099999999999994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6</v>
      </c>
      <c r="AG543">
        <v>29.3</v>
      </c>
      <c r="AH543">
        <v>2</v>
      </c>
      <c r="AI543">
        <v>16698065</v>
      </c>
      <c r="AJ543">
        <v>543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ROW(Source!A254)</f>
        <v>254</v>
      </c>
      <c r="B544">
        <v>16698077</v>
      </c>
      <c r="C544">
        <v>16698058</v>
      </c>
      <c r="D544">
        <v>15170065</v>
      </c>
      <c r="E544">
        <v>1</v>
      </c>
      <c r="F544">
        <v>1</v>
      </c>
      <c r="G544">
        <v>1</v>
      </c>
      <c r="H544">
        <v>3</v>
      </c>
      <c r="I544" t="s">
        <v>1199</v>
      </c>
      <c r="J544" t="s">
        <v>1200</v>
      </c>
      <c r="K544" t="s">
        <v>1201</v>
      </c>
      <c r="L544">
        <v>1358</v>
      </c>
      <c r="N544">
        <v>1010</v>
      </c>
      <c r="O544" t="s">
        <v>598</v>
      </c>
      <c r="P544" t="s">
        <v>598</v>
      </c>
      <c r="Q544">
        <v>10</v>
      </c>
      <c r="X544">
        <v>65.2</v>
      </c>
      <c r="Y544">
        <v>7.03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65.2</v>
      </c>
      <c r="AH544">
        <v>2</v>
      </c>
      <c r="AI544">
        <v>16698066</v>
      </c>
      <c r="AJ544">
        <v>544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ROW(Source!A254)</f>
        <v>254</v>
      </c>
      <c r="B545">
        <v>16698078</v>
      </c>
      <c r="C545">
        <v>16698058</v>
      </c>
      <c r="D545">
        <v>15162504</v>
      </c>
      <c r="E545">
        <v>17</v>
      </c>
      <c r="F545">
        <v>1</v>
      </c>
      <c r="G545">
        <v>1</v>
      </c>
      <c r="H545">
        <v>3</v>
      </c>
      <c r="I545" t="s">
        <v>1381</v>
      </c>
      <c r="J545" t="s">
        <v>6</v>
      </c>
      <c r="K545" t="s">
        <v>1382</v>
      </c>
      <c r="L545">
        <v>1327</v>
      </c>
      <c r="N545">
        <v>1005</v>
      </c>
      <c r="O545" t="s">
        <v>36</v>
      </c>
      <c r="P545" t="s">
        <v>36</v>
      </c>
      <c r="Q545">
        <v>1</v>
      </c>
      <c r="X545">
        <v>100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 t="s">
        <v>6</v>
      </c>
      <c r="AG545">
        <v>100</v>
      </c>
      <c r="AH545">
        <v>3</v>
      </c>
      <c r="AI545">
        <v>-1</v>
      </c>
      <c r="AJ545" t="s">
        <v>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ROW(Source!A254)</f>
        <v>254</v>
      </c>
      <c r="B546">
        <v>16698079</v>
      </c>
      <c r="C546">
        <v>16698058</v>
      </c>
      <c r="D546">
        <v>15197780</v>
      </c>
      <c r="E546">
        <v>1</v>
      </c>
      <c r="F546">
        <v>1</v>
      </c>
      <c r="G546">
        <v>1</v>
      </c>
      <c r="H546">
        <v>3</v>
      </c>
      <c r="I546" t="s">
        <v>1202</v>
      </c>
      <c r="J546" t="s">
        <v>1203</v>
      </c>
      <c r="K546" t="s">
        <v>1204</v>
      </c>
      <c r="L546">
        <v>1355</v>
      </c>
      <c r="N546">
        <v>1010</v>
      </c>
      <c r="O546" t="s">
        <v>593</v>
      </c>
      <c r="P546" t="s">
        <v>593</v>
      </c>
      <c r="Q546">
        <v>100</v>
      </c>
      <c r="X546">
        <v>8</v>
      </c>
      <c r="Y546">
        <v>50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6</v>
      </c>
      <c r="AG546">
        <v>8</v>
      </c>
      <c r="AH546">
        <v>2</v>
      </c>
      <c r="AI546">
        <v>16698067</v>
      </c>
      <c r="AJ546">
        <v>546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ROW(Source!A254)</f>
        <v>254</v>
      </c>
      <c r="B547">
        <v>16698080</v>
      </c>
      <c r="C547">
        <v>16698058</v>
      </c>
      <c r="D547">
        <v>15204239</v>
      </c>
      <c r="E547">
        <v>1</v>
      </c>
      <c r="F547">
        <v>1</v>
      </c>
      <c r="G547">
        <v>1</v>
      </c>
      <c r="H547">
        <v>3</v>
      </c>
      <c r="I547" t="s">
        <v>1205</v>
      </c>
      <c r="J547" t="s">
        <v>1206</v>
      </c>
      <c r="K547" t="s">
        <v>1207</v>
      </c>
      <c r="L547">
        <v>1354</v>
      </c>
      <c r="N547">
        <v>1010</v>
      </c>
      <c r="O547" t="s">
        <v>440</v>
      </c>
      <c r="P547" t="s">
        <v>440</v>
      </c>
      <c r="Q547">
        <v>1</v>
      </c>
      <c r="X547">
        <v>123.5</v>
      </c>
      <c r="Y547">
        <v>67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6</v>
      </c>
      <c r="AG547">
        <v>123.5</v>
      </c>
      <c r="AH547">
        <v>2</v>
      </c>
      <c r="AI547">
        <v>16698068</v>
      </c>
      <c r="AJ547">
        <v>547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ROW(Source!A255)</f>
        <v>255</v>
      </c>
      <c r="B548">
        <v>16698070</v>
      </c>
      <c r="C548">
        <v>16698058</v>
      </c>
      <c r="D548">
        <v>15430497</v>
      </c>
      <c r="E548">
        <v>1</v>
      </c>
      <c r="F548">
        <v>1</v>
      </c>
      <c r="G548">
        <v>1</v>
      </c>
      <c r="H548">
        <v>1</v>
      </c>
      <c r="I548" t="s">
        <v>1187</v>
      </c>
      <c r="J548" t="s">
        <v>6</v>
      </c>
      <c r="K548" t="s">
        <v>1188</v>
      </c>
      <c r="L548">
        <v>1191</v>
      </c>
      <c r="N548">
        <v>1013</v>
      </c>
      <c r="O548" t="s">
        <v>1010</v>
      </c>
      <c r="P548" t="s">
        <v>1010</v>
      </c>
      <c r="Q548">
        <v>1</v>
      </c>
      <c r="X548">
        <v>201</v>
      </c>
      <c r="Y548">
        <v>0</v>
      </c>
      <c r="Z548">
        <v>0</v>
      </c>
      <c r="AA548">
        <v>0</v>
      </c>
      <c r="AB548">
        <v>8.86</v>
      </c>
      <c r="AC548">
        <v>0</v>
      </c>
      <c r="AD548">
        <v>1</v>
      </c>
      <c r="AE548">
        <v>1</v>
      </c>
      <c r="AF548" t="s">
        <v>39</v>
      </c>
      <c r="AG548">
        <v>231.14999999999998</v>
      </c>
      <c r="AH548">
        <v>2</v>
      </c>
      <c r="AI548">
        <v>16698059</v>
      </c>
      <c r="AJ548">
        <v>548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ROW(Source!A255)</f>
        <v>255</v>
      </c>
      <c r="B549">
        <v>16698071</v>
      </c>
      <c r="C549">
        <v>16698058</v>
      </c>
      <c r="D549">
        <v>15430395</v>
      </c>
      <c r="E549">
        <v>1</v>
      </c>
      <c r="F549">
        <v>1</v>
      </c>
      <c r="G549">
        <v>1</v>
      </c>
      <c r="H549">
        <v>1</v>
      </c>
      <c r="I549" t="s">
        <v>1020</v>
      </c>
      <c r="J549" t="s">
        <v>6</v>
      </c>
      <c r="K549" t="s">
        <v>1021</v>
      </c>
      <c r="L549">
        <v>1191</v>
      </c>
      <c r="N549">
        <v>1013</v>
      </c>
      <c r="O549" t="s">
        <v>1010</v>
      </c>
      <c r="P549" t="s">
        <v>1010</v>
      </c>
      <c r="Q549">
        <v>1</v>
      </c>
      <c r="X549">
        <v>4.62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2</v>
      </c>
      <c r="AF549" t="s">
        <v>38</v>
      </c>
      <c r="AG549">
        <v>5.7750000000000004</v>
      </c>
      <c r="AH549">
        <v>2</v>
      </c>
      <c r="AI549">
        <v>16698060</v>
      </c>
      <c r="AJ549">
        <v>549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ROW(Source!A255)</f>
        <v>255</v>
      </c>
      <c r="B550">
        <v>16698072</v>
      </c>
      <c r="C550">
        <v>16698058</v>
      </c>
      <c r="D550">
        <v>15247974</v>
      </c>
      <c r="E550">
        <v>1</v>
      </c>
      <c r="F550">
        <v>1</v>
      </c>
      <c r="G550">
        <v>1</v>
      </c>
      <c r="H550">
        <v>2</v>
      </c>
      <c r="I550" t="s">
        <v>1022</v>
      </c>
      <c r="J550" t="s">
        <v>1023</v>
      </c>
      <c r="K550" t="s">
        <v>1024</v>
      </c>
      <c r="L550">
        <v>1368</v>
      </c>
      <c r="N550">
        <v>1011</v>
      </c>
      <c r="O550" t="s">
        <v>1014</v>
      </c>
      <c r="P550" t="s">
        <v>1014</v>
      </c>
      <c r="Q550">
        <v>1</v>
      </c>
      <c r="X550">
        <v>1.05</v>
      </c>
      <c r="Y550">
        <v>0</v>
      </c>
      <c r="Z550">
        <v>31.26</v>
      </c>
      <c r="AA550">
        <v>13.5</v>
      </c>
      <c r="AB550">
        <v>0</v>
      </c>
      <c r="AC550">
        <v>0</v>
      </c>
      <c r="AD550">
        <v>1</v>
      </c>
      <c r="AE550">
        <v>0</v>
      </c>
      <c r="AF550" t="s">
        <v>38</v>
      </c>
      <c r="AG550">
        <v>1.3125</v>
      </c>
      <c r="AH550">
        <v>2</v>
      </c>
      <c r="AI550">
        <v>16698061</v>
      </c>
      <c r="AJ550">
        <v>550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ROW(Source!A255)</f>
        <v>255</v>
      </c>
      <c r="B551">
        <v>16698073</v>
      </c>
      <c r="C551">
        <v>16698058</v>
      </c>
      <c r="D551">
        <v>15249073</v>
      </c>
      <c r="E551">
        <v>1</v>
      </c>
      <c r="F551">
        <v>1</v>
      </c>
      <c r="G551">
        <v>1</v>
      </c>
      <c r="H551">
        <v>2</v>
      </c>
      <c r="I551" t="s">
        <v>1033</v>
      </c>
      <c r="J551" t="s">
        <v>1034</v>
      </c>
      <c r="K551" t="s">
        <v>1035</v>
      </c>
      <c r="L551">
        <v>1368</v>
      </c>
      <c r="N551">
        <v>1011</v>
      </c>
      <c r="O551" t="s">
        <v>1014</v>
      </c>
      <c r="P551" t="s">
        <v>1014</v>
      </c>
      <c r="Q551">
        <v>1</v>
      </c>
      <c r="X551">
        <v>3.57</v>
      </c>
      <c r="Y551">
        <v>0</v>
      </c>
      <c r="Z551">
        <v>65.709999999999994</v>
      </c>
      <c r="AA551">
        <v>11.6</v>
      </c>
      <c r="AB551">
        <v>0</v>
      </c>
      <c r="AC551">
        <v>0</v>
      </c>
      <c r="AD551">
        <v>1</v>
      </c>
      <c r="AE551">
        <v>0</v>
      </c>
      <c r="AF551" t="s">
        <v>38</v>
      </c>
      <c r="AG551">
        <v>4.4624999999999995</v>
      </c>
      <c r="AH551">
        <v>2</v>
      </c>
      <c r="AI551">
        <v>16698062</v>
      </c>
      <c r="AJ551">
        <v>551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ROW(Source!A255)</f>
        <v>255</v>
      </c>
      <c r="B552">
        <v>16698074</v>
      </c>
      <c r="C552">
        <v>16698058</v>
      </c>
      <c r="D552">
        <v>15167551</v>
      </c>
      <c r="E552">
        <v>1</v>
      </c>
      <c r="F552">
        <v>1</v>
      </c>
      <c r="G552">
        <v>1</v>
      </c>
      <c r="H552">
        <v>3</v>
      </c>
      <c r="I552" t="s">
        <v>1189</v>
      </c>
      <c r="J552" t="s">
        <v>1190</v>
      </c>
      <c r="K552" t="s">
        <v>1191</v>
      </c>
      <c r="L552">
        <v>1301</v>
      </c>
      <c r="N552">
        <v>1003</v>
      </c>
      <c r="O552" t="s">
        <v>363</v>
      </c>
      <c r="P552" t="s">
        <v>363</v>
      </c>
      <c r="Q552">
        <v>1</v>
      </c>
      <c r="X552">
        <v>402</v>
      </c>
      <c r="Y552">
        <v>6.38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402</v>
      </c>
      <c r="AH552">
        <v>2</v>
      </c>
      <c r="AI552">
        <v>16698063</v>
      </c>
      <c r="AJ552">
        <v>552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ROW(Source!A255)</f>
        <v>255</v>
      </c>
      <c r="B553">
        <v>16698075</v>
      </c>
      <c r="C553">
        <v>16698058</v>
      </c>
      <c r="D553">
        <v>15167552</v>
      </c>
      <c r="E553">
        <v>1</v>
      </c>
      <c r="F553">
        <v>1</v>
      </c>
      <c r="G553">
        <v>1</v>
      </c>
      <c r="H553">
        <v>3</v>
      </c>
      <c r="I553" t="s">
        <v>1192</v>
      </c>
      <c r="J553" t="s">
        <v>1193</v>
      </c>
      <c r="K553" t="s">
        <v>1194</v>
      </c>
      <c r="L553">
        <v>1301</v>
      </c>
      <c r="N553">
        <v>1003</v>
      </c>
      <c r="O553" t="s">
        <v>363</v>
      </c>
      <c r="P553" t="s">
        <v>363</v>
      </c>
      <c r="Q553">
        <v>1</v>
      </c>
      <c r="X553">
        <v>43</v>
      </c>
      <c r="Y553">
        <v>7.95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43</v>
      </c>
      <c r="AH553">
        <v>2</v>
      </c>
      <c r="AI553">
        <v>16698064</v>
      </c>
      <c r="AJ553">
        <v>553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ROW(Source!A255)</f>
        <v>255</v>
      </c>
      <c r="B554">
        <v>16698076</v>
      </c>
      <c r="C554">
        <v>16698058</v>
      </c>
      <c r="D554">
        <v>15167640</v>
      </c>
      <c r="E554">
        <v>1</v>
      </c>
      <c r="F554">
        <v>1</v>
      </c>
      <c r="G554">
        <v>1</v>
      </c>
      <c r="H554">
        <v>3</v>
      </c>
      <c r="I554" t="s">
        <v>1195</v>
      </c>
      <c r="J554" t="s">
        <v>1196</v>
      </c>
      <c r="K554" t="s">
        <v>1197</v>
      </c>
      <c r="L554">
        <v>1302</v>
      </c>
      <c r="N554">
        <v>1003</v>
      </c>
      <c r="O554" t="s">
        <v>1198</v>
      </c>
      <c r="P554" t="s">
        <v>1198</v>
      </c>
      <c r="Q554">
        <v>10</v>
      </c>
      <c r="X554">
        <v>29.3</v>
      </c>
      <c r="Y554">
        <v>64.099999999999994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29.3</v>
      </c>
      <c r="AH554">
        <v>2</v>
      </c>
      <c r="AI554">
        <v>16698065</v>
      </c>
      <c r="AJ554">
        <v>554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ROW(Source!A255)</f>
        <v>255</v>
      </c>
      <c r="B555">
        <v>16698077</v>
      </c>
      <c r="C555">
        <v>16698058</v>
      </c>
      <c r="D555">
        <v>15170065</v>
      </c>
      <c r="E555">
        <v>1</v>
      </c>
      <c r="F555">
        <v>1</v>
      </c>
      <c r="G555">
        <v>1</v>
      </c>
      <c r="H555">
        <v>3</v>
      </c>
      <c r="I555" t="s">
        <v>1199</v>
      </c>
      <c r="J555" t="s">
        <v>1200</v>
      </c>
      <c r="K555" t="s">
        <v>1201</v>
      </c>
      <c r="L555">
        <v>1358</v>
      </c>
      <c r="N555">
        <v>1010</v>
      </c>
      <c r="O555" t="s">
        <v>598</v>
      </c>
      <c r="P555" t="s">
        <v>598</v>
      </c>
      <c r="Q555">
        <v>10</v>
      </c>
      <c r="X555">
        <v>65.2</v>
      </c>
      <c r="Y555">
        <v>7.03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65.2</v>
      </c>
      <c r="AH555">
        <v>2</v>
      </c>
      <c r="AI555">
        <v>16698066</v>
      </c>
      <c r="AJ555">
        <v>555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ROW(Source!A255)</f>
        <v>255</v>
      </c>
      <c r="B556">
        <v>16698078</v>
      </c>
      <c r="C556">
        <v>16698058</v>
      </c>
      <c r="D556">
        <v>15162504</v>
      </c>
      <c r="E556">
        <v>17</v>
      </c>
      <c r="F556">
        <v>1</v>
      </c>
      <c r="G556">
        <v>1</v>
      </c>
      <c r="H556">
        <v>3</v>
      </c>
      <c r="I556" t="s">
        <v>1381</v>
      </c>
      <c r="J556" t="s">
        <v>6</v>
      </c>
      <c r="K556" t="s">
        <v>1382</v>
      </c>
      <c r="L556">
        <v>1327</v>
      </c>
      <c r="N556">
        <v>1005</v>
      </c>
      <c r="O556" t="s">
        <v>36</v>
      </c>
      <c r="P556" t="s">
        <v>36</v>
      </c>
      <c r="Q556">
        <v>1</v>
      </c>
      <c r="X556">
        <v>100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 t="s">
        <v>6</v>
      </c>
      <c r="AG556">
        <v>100</v>
      </c>
      <c r="AH556">
        <v>3</v>
      </c>
      <c r="AI556">
        <v>-1</v>
      </c>
      <c r="AJ556" t="s">
        <v>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ROW(Source!A255)</f>
        <v>255</v>
      </c>
      <c r="B557">
        <v>16698079</v>
      </c>
      <c r="C557">
        <v>16698058</v>
      </c>
      <c r="D557">
        <v>15197780</v>
      </c>
      <c r="E557">
        <v>1</v>
      </c>
      <c r="F557">
        <v>1</v>
      </c>
      <c r="G557">
        <v>1</v>
      </c>
      <c r="H557">
        <v>3</v>
      </c>
      <c r="I557" t="s">
        <v>1202</v>
      </c>
      <c r="J557" t="s">
        <v>1203</v>
      </c>
      <c r="K557" t="s">
        <v>1204</v>
      </c>
      <c r="L557">
        <v>1355</v>
      </c>
      <c r="N557">
        <v>1010</v>
      </c>
      <c r="O557" t="s">
        <v>593</v>
      </c>
      <c r="P557" t="s">
        <v>593</v>
      </c>
      <c r="Q557">
        <v>100</v>
      </c>
      <c r="X557">
        <v>8</v>
      </c>
      <c r="Y557">
        <v>50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8</v>
      </c>
      <c r="AH557">
        <v>2</v>
      </c>
      <c r="AI557">
        <v>16698067</v>
      </c>
      <c r="AJ557">
        <v>557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ROW(Source!A255)</f>
        <v>255</v>
      </c>
      <c r="B558">
        <v>16698080</v>
      </c>
      <c r="C558">
        <v>16698058</v>
      </c>
      <c r="D558">
        <v>15204239</v>
      </c>
      <c r="E558">
        <v>1</v>
      </c>
      <c r="F558">
        <v>1</v>
      </c>
      <c r="G558">
        <v>1</v>
      </c>
      <c r="H558">
        <v>3</v>
      </c>
      <c r="I558" t="s">
        <v>1205</v>
      </c>
      <c r="J558" t="s">
        <v>1206</v>
      </c>
      <c r="K558" t="s">
        <v>1207</v>
      </c>
      <c r="L558">
        <v>1354</v>
      </c>
      <c r="N558">
        <v>1010</v>
      </c>
      <c r="O558" t="s">
        <v>440</v>
      </c>
      <c r="P558" t="s">
        <v>440</v>
      </c>
      <c r="Q558">
        <v>1</v>
      </c>
      <c r="X558">
        <v>123.5</v>
      </c>
      <c r="Y558">
        <v>67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123.5</v>
      </c>
      <c r="AH558">
        <v>2</v>
      </c>
      <c r="AI558">
        <v>16698068</v>
      </c>
      <c r="AJ558">
        <v>558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ROW(Source!A258)</f>
        <v>258</v>
      </c>
      <c r="B559">
        <v>16698088</v>
      </c>
      <c r="C559">
        <v>16698082</v>
      </c>
      <c r="D559">
        <v>15432236</v>
      </c>
      <c r="E559">
        <v>1</v>
      </c>
      <c r="F559">
        <v>1</v>
      </c>
      <c r="G559">
        <v>1</v>
      </c>
      <c r="H559">
        <v>1</v>
      </c>
      <c r="I559" t="s">
        <v>1208</v>
      </c>
      <c r="J559" t="s">
        <v>6</v>
      </c>
      <c r="K559" t="s">
        <v>1209</v>
      </c>
      <c r="L559">
        <v>1191</v>
      </c>
      <c r="N559">
        <v>1013</v>
      </c>
      <c r="O559" t="s">
        <v>1010</v>
      </c>
      <c r="P559" t="s">
        <v>1010</v>
      </c>
      <c r="Q559">
        <v>1</v>
      </c>
      <c r="X559">
        <v>7.82</v>
      </c>
      <c r="Y559">
        <v>0</v>
      </c>
      <c r="Z559">
        <v>0</v>
      </c>
      <c r="AA559">
        <v>0</v>
      </c>
      <c r="AB559">
        <v>8.17</v>
      </c>
      <c r="AC559">
        <v>0</v>
      </c>
      <c r="AD559">
        <v>1</v>
      </c>
      <c r="AE559">
        <v>1</v>
      </c>
      <c r="AF559" t="s">
        <v>39</v>
      </c>
      <c r="AG559">
        <v>8.9930000000000003</v>
      </c>
      <c r="AH559">
        <v>2</v>
      </c>
      <c r="AI559">
        <v>16698083</v>
      </c>
      <c r="AJ559">
        <v>559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ROW(Source!A258)</f>
        <v>258</v>
      </c>
      <c r="B560">
        <v>16698089</v>
      </c>
      <c r="C560">
        <v>16698082</v>
      </c>
      <c r="D560">
        <v>15430395</v>
      </c>
      <c r="E560">
        <v>1</v>
      </c>
      <c r="F560">
        <v>1</v>
      </c>
      <c r="G560">
        <v>1</v>
      </c>
      <c r="H560">
        <v>1</v>
      </c>
      <c r="I560" t="s">
        <v>1020</v>
      </c>
      <c r="J560" t="s">
        <v>6</v>
      </c>
      <c r="K560" t="s">
        <v>1021</v>
      </c>
      <c r="L560">
        <v>1191</v>
      </c>
      <c r="N560">
        <v>1013</v>
      </c>
      <c r="O560" t="s">
        <v>1010</v>
      </c>
      <c r="P560" t="s">
        <v>1010</v>
      </c>
      <c r="Q560">
        <v>1</v>
      </c>
      <c r="X560">
        <v>0.04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2</v>
      </c>
      <c r="AF560" t="s">
        <v>38</v>
      </c>
      <c r="AG560">
        <v>0.05</v>
      </c>
      <c r="AH560">
        <v>2</v>
      </c>
      <c r="AI560">
        <v>16698084</v>
      </c>
      <c r="AJ560">
        <v>560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ROW(Source!A258)</f>
        <v>258</v>
      </c>
      <c r="B561">
        <v>16698090</v>
      </c>
      <c r="C561">
        <v>16698082</v>
      </c>
      <c r="D561">
        <v>15249073</v>
      </c>
      <c r="E561">
        <v>1</v>
      </c>
      <c r="F561">
        <v>1</v>
      </c>
      <c r="G561">
        <v>1</v>
      </c>
      <c r="H561">
        <v>2</v>
      </c>
      <c r="I561" t="s">
        <v>1033</v>
      </c>
      <c r="J561" t="s">
        <v>1034</v>
      </c>
      <c r="K561" t="s">
        <v>1035</v>
      </c>
      <c r="L561">
        <v>1368</v>
      </c>
      <c r="N561">
        <v>1011</v>
      </c>
      <c r="O561" t="s">
        <v>1014</v>
      </c>
      <c r="P561" t="s">
        <v>1014</v>
      </c>
      <c r="Q561">
        <v>1</v>
      </c>
      <c r="X561">
        <v>0.04</v>
      </c>
      <c r="Y561">
        <v>0</v>
      </c>
      <c r="Z561">
        <v>65.709999999999994</v>
      </c>
      <c r="AA561">
        <v>11.6</v>
      </c>
      <c r="AB561">
        <v>0</v>
      </c>
      <c r="AC561">
        <v>0</v>
      </c>
      <c r="AD561">
        <v>1</v>
      </c>
      <c r="AE561">
        <v>0</v>
      </c>
      <c r="AF561" t="s">
        <v>38</v>
      </c>
      <c r="AG561">
        <v>0.05</v>
      </c>
      <c r="AH561">
        <v>2</v>
      </c>
      <c r="AI561">
        <v>16698085</v>
      </c>
      <c r="AJ561">
        <v>561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ROW(Source!A258)</f>
        <v>258</v>
      </c>
      <c r="B562">
        <v>16698091</v>
      </c>
      <c r="C562">
        <v>16698082</v>
      </c>
      <c r="D562">
        <v>15170039</v>
      </c>
      <c r="E562">
        <v>1</v>
      </c>
      <c r="F562">
        <v>1</v>
      </c>
      <c r="G562">
        <v>1</v>
      </c>
      <c r="H562">
        <v>3</v>
      </c>
      <c r="I562" t="s">
        <v>1210</v>
      </c>
      <c r="J562" t="s">
        <v>1211</v>
      </c>
      <c r="K562" t="s">
        <v>1212</v>
      </c>
      <c r="L562">
        <v>1348</v>
      </c>
      <c r="N562">
        <v>1009</v>
      </c>
      <c r="O562" t="s">
        <v>26</v>
      </c>
      <c r="P562" t="s">
        <v>26</v>
      </c>
      <c r="Q562">
        <v>1000</v>
      </c>
      <c r="X562">
        <v>7.1000000000000002E-4</v>
      </c>
      <c r="Y562">
        <v>11978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7.1000000000000002E-4</v>
      </c>
      <c r="AH562">
        <v>2</v>
      </c>
      <c r="AI562">
        <v>16698086</v>
      </c>
      <c r="AJ562">
        <v>562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ROW(Source!A258)</f>
        <v>258</v>
      </c>
      <c r="B563">
        <v>16698092</v>
      </c>
      <c r="C563">
        <v>16698082</v>
      </c>
      <c r="D563">
        <v>15162185</v>
      </c>
      <c r="E563">
        <v>17</v>
      </c>
      <c r="F563">
        <v>1</v>
      </c>
      <c r="G563">
        <v>1</v>
      </c>
      <c r="H563">
        <v>3</v>
      </c>
      <c r="I563" t="s">
        <v>1383</v>
      </c>
      <c r="J563" t="s">
        <v>6</v>
      </c>
      <c r="K563" t="s">
        <v>1384</v>
      </c>
      <c r="L563">
        <v>1301</v>
      </c>
      <c r="N563">
        <v>1003</v>
      </c>
      <c r="O563" t="s">
        <v>363</v>
      </c>
      <c r="P563" t="s">
        <v>363</v>
      </c>
      <c r="Q563">
        <v>1</v>
      </c>
      <c r="X563">
        <v>112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 t="s">
        <v>6</v>
      </c>
      <c r="AG563">
        <v>112</v>
      </c>
      <c r="AH563">
        <v>3</v>
      </c>
      <c r="AI563">
        <v>-1</v>
      </c>
      <c r="AJ563" t="s">
        <v>6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ROW(Source!A259)</f>
        <v>259</v>
      </c>
      <c r="B564">
        <v>16698088</v>
      </c>
      <c r="C564">
        <v>16698082</v>
      </c>
      <c r="D564">
        <v>15432236</v>
      </c>
      <c r="E564">
        <v>1</v>
      </c>
      <c r="F564">
        <v>1</v>
      </c>
      <c r="G564">
        <v>1</v>
      </c>
      <c r="H564">
        <v>1</v>
      </c>
      <c r="I564" t="s">
        <v>1208</v>
      </c>
      <c r="J564" t="s">
        <v>6</v>
      </c>
      <c r="K564" t="s">
        <v>1209</v>
      </c>
      <c r="L564">
        <v>1191</v>
      </c>
      <c r="N564">
        <v>1013</v>
      </c>
      <c r="O564" t="s">
        <v>1010</v>
      </c>
      <c r="P564" t="s">
        <v>1010</v>
      </c>
      <c r="Q564">
        <v>1</v>
      </c>
      <c r="X564">
        <v>7.82</v>
      </c>
      <c r="Y564">
        <v>0</v>
      </c>
      <c r="Z564">
        <v>0</v>
      </c>
      <c r="AA564">
        <v>0</v>
      </c>
      <c r="AB564">
        <v>8.17</v>
      </c>
      <c r="AC564">
        <v>0</v>
      </c>
      <c r="AD564">
        <v>1</v>
      </c>
      <c r="AE564">
        <v>1</v>
      </c>
      <c r="AF564" t="s">
        <v>39</v>
      </c>
      <c r="AG564">
        <v>8.9930000000000003</v>
      </c>
      <c r="AH564">
        <v>2</v>
      </c>
      <c r="AI564">
        <v>16698083</v>
      </c>
      <c r="AJ564">
        <v>564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ROW(Source!A259)</f>
        <v>259</v>
      </c>
      <c r="B565">
        <v>16698089</v>
      </c>
      <c r="C565">
        <v>16698082</v>
      </c>
      <c r="D565">
        <v>15430395</v>
      </c>
      <c r="E565">
        <v>1</v>
      </c>
      <c r="F565">
        <v>1</v>
      </c>
      <c r="G565">
        <v>1</v>
      </c>
      <c r="H565">
        <v>1</v>
      </c>
      <c r="I565" t="s">
        <v>1020</v>
      </c>
      <c r="J565" t="s">
        <v>6</v>
      </c>
      <c r="K565" t="s">
        <v>1021</v>
      </c>
      <c r="L565">
        <v>1191</v>
      </c>
      <c r="N565">
        <v>1013</v>
      </c>
      <c r="O565" t="s">
        <v>1010</v>
      </c>
      <c r="P565" t="s">
        <v>1010</v>
      </c>
      <c r="Q565">
        <v>1</v>
      </c>
      <c r="X565">
        <v>0.04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2</v>
      </c>
      <c r="AF565" t="s">
        <v>38</v>
      </c>
      <c r="AG565">
        <v>0.05</v>
      </c>
      <c r="AH565">
        <v>2</v>
      </c>
      <c r="AI565">
        <v>16698084</v>
      </c>
      <c r="AJ565">
        <v>565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ROW(Source!A259)</f>
        <v>259</v>
      </c>
      <c r="B566">
        <v>16698090</v>
      </c>
      <c r="C566">
        <v>16698082</v>
      </c>
      <c r="D566">
        <v>15249073</v>
      </c>
      <c r="E566">
        <v>1</v>
      </c>
      <c r="F566">
        <v>1</v>
      </c>
      <c r="G566">
        <v>1</v>
      </c>
      <c r="H566">
        <v>2</v>
      </c>
      <c r="I566" t="s">
        <v>1033</v>
      </c>
      <c r="J566" t="s">
        <v>1034</v>
      </c>
      <c r="K566" t="s">
        <v>1035</v>
      </c>
      <c r="L566">
        <v>1368</v>
      </c>
      <c r="N566">
        <v>1011</v>
      </c>
      <c r="O566" t="s">
        <v>1014</v>
      </c>
      <c r="P566" t="s">
        <v>1014</v>
      </c>
      <c r="Q566">
        <v>1</v>
      </c>
      <c r="X566">
        <v>0.04</v>
      </c>
      <c r="Y566">
        <v>0</v>
      </c>
      <c r="Z566">
        <v>65.709999999999994</v>
      </c>
      <c r="AA566">
        <v>11.6</v>
      </c>
      <c r="AB566">
        <v>0</v>
      </c>
      <c r="AC566">
        <v>0</v>
      </c>
      <c r="AD566">
        <v>1</v>
      </c>
      <c r="AE566">
        <v>0</v>
      </c>
      <c r="AF566" t="s">
        <v>38</v>
      </c>
      <c r="AG566">
        <v>0.05</v>
      </c>
      <c r="AH566">
        <v>2</v>
      </c>
      <c r="AI566">
        <v>16698085</v>
      </c>
      <c r="AJ566">
        <v>566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ROW(Source!A259)</f>
        <v>259</v>
      </c>
      <c r="B567">
        <v>16698091</v>
      </c>
      <c r="C567">
        <v>16698082</v>
      </c>
      <c r="D567">
        <v>15170039</v>
      </c>
      <c r="E567">
        <v>1</v>
      </c>
      <c r="F567">
        <v>1</v>
      </c>
      <c r="G567">
        <v>1</v>
      </c>
      <c r="H567">
        <v>3</v>
      </c>
      <c r="I567" t="s">
        <v>1210</v>
      </c>
      <c r="J567" t="s">
        <v>1211</v>
      </c>
      <c r="K567" t="s">
        <v>1212</v>
      </c>
      <c r="L567">
        <v>1348</v>
      </c>
      <c r="N567">
        <v>1009</v>
      </c>
      <c r="O567" t="s">
        <v>26</v>
      </c>
      <c r="P567" t="s">
        <v>26</v>
      </c>
      <c r="Q567">
        <v>1000</v>
      </c>
      <c r="X567">
        <v>7.1000000000000002E-4</v>
      </c>
      <c r="Y567">
        <v>11978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7.1000000000000002E-4</v>
      </c>
      <c r="AH567">
        <v>2</v>
      </c>
      <c r="AI567">
        <v>16698086</v>
      </c>
      <c r="AJ567">
        <v>567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ROW(Source!A259)</f>
        <v>259</v>
      </c>
      <c r="B568">
        <v>16698092</v>
      </c>
      <c r="C568">
        <v>16698082</v>
      </c>
      <c r="D568">
        <v>15162185</v>
      </c>
      <c r="E568">
        <v>17</v>
      </c>
      <c r="F568">
        <v>1</v>
      </c>
      <c r="G568">
        <v>1</v>
      </c>
      <c r="H568">
        <v>3</v>
      </c>
      <c r="I568" t="s">
        <v>1383</v>
      </c>
      <c r="J568" t="s">
        <v>6</v>
      </c>
      <c r="K568" t="s">
        <v>1384</v>
      </c>
      <c r="L568">
        <v>1301</v>
      </c>
      <c r="N568">
        <v>1003</v>
      </c>
      <c r="O568" t="s">
        <v>363</v>
      </c>
      <c r="P568" t="s">
        <v>363</v>
      </c>
      <c r="Q568">
        <v>1</v>
      </c>
      <c r="X568">
        <v>112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 t="s">
        <v>6</v>
      </c>
      <c r="AG568">
        <v>112</v>
      </c>
      <c r="AH568">
        <v>3</v>
      </c>
      <c r="AI568">
        <v>-1</v>
      </c>
      <c r="AJ568" t="s">
        <v>6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ROW(Source!A262)</f>
        <v>262</v>
      </c>
      <c r="B569">
        <v>16698108</v>
      </c>
      <c r="C569">
        <v>16698094</v>
      </c>
      <c r="D569">
        <v>15436014</v>
      </c>
      <c r="E569">
        <v>1</v>
      </c>
      <c r="F569">
        <v>1</v>
      </c>
      <c r="G569">
        <v>1</v>
      </c>
      <c r="H569">
        <v>1</v>
      </c>
      <c r="I569" t="s">
        <v>1148</v>
      </c>
      <c r="J569" t="s">
        <v>6</v>
      </c>
      <c r="K569" t="s">
        <v>1149</v>
      </c>
      <c r="L569">
        <v>1191</v>
      </c>
      <c r="N569">
        <v>1013</v>
      </c>
      <c r="O569" t="s">
        <v>1010</v>
      </c>
      <c r="P569" t="s">
        <v>1010</v>
      </c>
      <c r="Q569">
        <v>1</v>
      </c>
      <c r="X569">
        <v>149.16</v>
      </c>
      <c r="Y569">
        <v>0</v>
      </c>
      <c r="Z569">
        <v>0</v>
      </c>
      <c r="AA569">
        <v>0</v>
      </c>
      <c r="AB569">
        <v>8.74</v>
      </c>
      <c r="AC569">
        <v>0</v>
      </c>
      <c r="AD569">
        <v>1</v>
      </c>
      <c r="AE569">
        <v>1</v>
      </c>
      <c r="AF569" t="s">
        <v>39</v>
      </c>
      <c r="AG569">
        <v>171.53399999999999</v>
      </c>
      <c r="AH569">
        <v>2</v>
      </c>
      <c r="AI569">
        <v>16698095</v>
      </c>
      <c r="AJ569">
        <v>569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ROW(Source!A262)</f>
        <v>262</v>
      </c>
      <c r="B570">
        <v>16698109</v>
      </c>
      <c r="C570">
        <v>16698094</v>
      </c>
      <c r="D570">
        <v>15430395</v>
      </c>
      <c r="E570">
        <v>1</v>
      </c>
      <c r="F570">
        <v>1</v>
      </c>
      <c r="G570">
        <v>1</v>
      </c>
      <c r="H570">
        <v>1</v>
      </c>
      <c r="I570" t="s">
        <v>1020</v>
      </c>
      <c r="J570" t="s">
        <v>6</v>
      </c>
      <c r="K570" t="s">
        <v>1021</v>
      </c>
      <c r="L570">
        <v>1191</v>
      </c>
      <c r="N570">
        <v>1013</v>
      </c>
      <c r="O570" t="s">
        <v>1010</v>
      </c>
      <c r="P570" t="s">
        <v>1010</v>
      </c>
      <c r="Q570">
        <v>1</v>
      </c>
      <c r="X570">
        <v>4.2300000000000004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2</v>
      </c>
      <c r="AF570" t="s">
        <v>38</v>
      </c>
      <c r="AG570">
        <v>5.2875000000000005</v>
      </c>
      <c r="AH570">
        <v>2</v>
      </c>
      <c r="AI570">
        <v>16698096</v>
      </c>
      <c r="AJ570">
        <v>570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ROW(Source!A262)</f>
        <v>262</v>
      </c>
      <c r="B571">
        <v>16698110</v>
      </c>
      <c r="C571">
        <v>16698094</v>
      </c>
      <c r="D571">
        <v>15247974</v>
      </c>
      <c r="E571">
        <v>1</v>
      </c>
      <c r="F571">
        <v>1</v>
      </c>
      <c r="G571">
        <v>1</v>
      </c>
      <c r="H571">
        <v>2</v>
      </c>
      <c r="I571" t="s">
        <v>1022</v>
      </c>
      <c r="J571" t="s">
        <v>1023</v>
      </c>
      <c r="K571" t="s">
        <v>1024</v>
      </c>
      <c r="L571">
        <v>1368</v>
      </c>
      <c r="N571">
        <v>1011</v>
      </c>
      <c r="O571" t="s">
        <v>1014</v>
      </c>
      <c r="P571" t="s">
        <v>1014</v>
      </c>
      <c r="Q571">
        <v>1</v>
      </c>
      <c r="X571">
        <v>0.66</v>
      </c>
      <c r="Y571">
        <v>0</v>
      </c>
      <c r="Z571">
        <v>31.26</v>
      </c>
      <c r="AA571">
        <v>13.5</v>
      </c>
      <c r="AB571">
        <v>0</v>
      </c>
      <c r="AC571">
        <v>0</v>
      </c>
      <c r="AD571">
        <v>1</v>
      </c>
      <c r="AE571">
        <v>0</v>
      </c>
      <c r="AF571" t="s">
        <v>38</v>
      </c>
      <c r="AG571">
        <v>0.82500000000000007</v>
      </c>
      <c r="AH571">
        <v>2</v>
      </c>
      <c r="AI571">
        <v>16698097</v>
      </c>
      <c r="AJ571">
        <v>571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ROW(Source!A262)</f>
        <v>262</v>
      </c>
      <c r="B572">
        <v>16698111</v>
      </c>
      <c r="C572">
        <v>16698094</v>
      </c>
      <c r="D572">
        <v>15249073</v>
      </c>
      <c r="E572">
        <v>1</v>
      </c>
      <c r="F572">
        <v>1</v>
      </c>
      <c r="G572">
        <v>1</v>
      </c>
      <c r="H572">
        <v>2</v>
      </c>
      <c r="I572" t="s">
        <v>1033</v>
      </c>
      <c r="J572" t="s">
        <v>1034</v>
      </c>
      <c r="K572" t="s">
        <v>1035</v>
      </c>
      <c r="L572">
        <v>1368</v>
      </c>
      <c r="N572">
        <v>1011</v>
      </c>
      <c r="O572" t="s">
        <v>1014</v>
      </c>
      <c r="P572" t="s">
        <v>1014</v>
      </c>
      <c r="Q572">
        <v>1</v>
      </c>
      <c r="X572">
        <v>3.57</v>
      </c>
      <c r="Y572">
        <v>0</v>
      </c>
      <c r="Z572">
        <v>65.709999999999994</v>
      </c>
      <c r="AA572">
        <v>11.6</v>
      </c>
      <c r="AB572">
        <v>0</v>
      </c>
      <c r="AC572">
        <v>0</v>
      </c>
      <c r="AD572">
        <v>1</v>
      </c>
      <c r="AE572">
        <v>0</v>
      </c>
      <c r="AF572" t="s">
        <v>38</v>
      </c>
      <c r="AG572">
        <v>4.4624999999999995</v>
      </c>
      <c r="AH572">
        <v>2</v>
      </c>
      <c r="AI572">
        <v>16698098</v>
      </c>
      <c r="AJ572">
        <v>572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ROW(Source!A262)</f>
        <v>262</v>
      </c>
      <c r="B573">
        <v>16698112</v>
      </c>
      <c r="C573">
        <v>16698094</v>
      </c>
      <c r="D573">
        <v>15167551</v>
      </c>
      <c r="E573">
        <v>1</v>
      </c>
      <c r="F573">
        <v>1</v>
      </c>
      <c r="G573">
        <v>1</v>
      </c>
      <c r="H573">
        <v>3</v>
      </c>
      <c r="I573" t="s">
        <v>1189</v>
      </c>
      <c r="J573" t="s">
        <v>1190</v>
      </c>
      <c r="K573" t="s">
        <v>1191</v>
      </c>
      <c r="L573">
        <v>1301</v>
      </c>
      <c r="N573">
        <v>1003</v>
      </c>
      <c r="O573" t="s">
        <v>363</v>
      </c>
      <c r="P573" t="s">
        <v>363</v>
      </c>
      <c r="Q573">
        <v>1</v>
      </c>
      <c r="X573">
        <v>253</v>
      </c>
      <c r="Y573">
        <v>6.38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253</v>
      </c>
      <c r="AH573">
        <v>2</v>
      </c>
      <c r="AI573">
        <v>16698099</v>
      </c>
      <c r="AJ573">
        <v>573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ROW(Source!A262)</f>
        <v>262</v>
      </c>
      <c r="B574">
        <v>16698113</v>
      </c>
      <c r="C574">
        <v>16698094</v>
      </c>
      <c r="D574">
        <v>15167552</v>
      </c>
      <c r="E574">
        <v>1</v>
      </c>
      <c r="F574">
        <v>1</v>
      </c>
      <c r="G574">
        <v>1</v>
      </c>
      <c r="H574">
        <v>3</v>
      </c>
      <c r="I574" t="s">
        <v>1192</v>
      </c>
      <c r="J574" t="s">
        <v>1193</v>
      </c>
      <c r="K574" t="s">
        <v>1194</v>
      </c>
      <c r="L574">
        <v>1301</v>
      </c>
      <c r="N574">
        <v>1003</v>
      </c>
      <c r="O574" t="s">
        <v>363</v>
      </c>
      <c r="P574" t="s">
        <v>363</v>
      </c>
      <c r="Q574">
        <v>1</v>
      </c>
      <c r="X574">
        <v>59</v>
      </c>
      <c r="Y574">
        <v>7.95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59</v>
      </c>
      <c r="AH574">
        <v>2</v>
      </c>
      <c r="AI574">
        <v>16698100</v>
      </c>
      <c r="AJ574">
        <v>574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ROW(Source!A262)</f>
        <v>262</v>
      </c>
      <c r="B575">
        <v>16698114</v>
      </c>
      <c r="C575">
        <v>16698094</v>
      </c>
      <c r="D575">
        <v>15167640</v>
      </c>
      <c r="E575">
        <v>1</v>
      </c>
      <c r="F575">
        <v>1</v>
      </c>
      <c r="G575">
        <v>1</v>
      </c>
      <c r="H575">
        <v>3</v>
      </c>
      <c r="I575" t="s">
        <v>1195</v>
      </c>
      <c r="J575" t="s">
        <v>1196</v>
      </c>
      <c r="K575" t="s">
        <v>1197</v>
      </c>
      <c r="L575">
        <v>1302</v>
      </c>
      <c r="N575">
        <v>1003</v>
      </c>
      <c r="O575" t="s">
        <v>1198</v>
      </c>
      <c r="P575" t="s">
        <v>1198</v>
      </c>
      <c r="Q575">
        <v>10</v>
      </c>
      <c r="X575">
        <v>15.9</v>
      </c>
      <c r="Y575">
        <v>64.099999999999994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15.9</v>
      </c>
      <c r="AH575">
        <v>2</v>
      </c>
      <c r="AI575">
        <v>16698101</v>
      </c>
      <c r="AJ575">
        <v>575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ROW(Source!A262)</f>
        <v>262</v>
      </c>
      <c r="B576">
        <v>16698115</v>
      </c>
      <c r="C576">
        <v>16698094</v>
      </c>
      <c r="D576">
        <v>15170065</v>
      </c>
      <c r="E576">
        <v>1</v>
      </c>
      <c r="F576">
        <v>1</v>
      </c>
      <c r="G576">
        <v>1</v>
      </c>
      <c r="H576">
        <v>3</v>
      </c>
      <c r="I576" t="s">
        <v>1199</v>
      </c>
      <c r="J576" t="s">
        <v>1200</v>
      </c>
      <c r="K576" t="s">
        <v>1201</v>
      </c>
      <c r="L576">
        <v>1358</v>
      </c>
      <c r="N576">
        <v>1010</v>
      </c>
      <c r="O576" t="s">
        <v>598</v>
      </c>
      <c r="P576" t="s">
        <v>598</v>
      </c>
      <c r="Q576">
        <v>10</v>
      </c>
      <c r="X576">
        <v>41.2</v>
      </c>
      <c r="Y576">
        <v>7.03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41.2</v>
      </c>
      <c r="AH576">
        <v>2</v>
      </c>
      <c r="AI576">
        <v>16698102</v>
      </c>
      <c r="AJ576">
        <v>576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ROW(Source!A262)</f>
        <v>262</v>
      </c>
      <c r="B577">
        <v>16698116</v>
      </c>
      <c r="C577">
        <v>16698094</v>
      </c>
      <c r="D577">
        <v>15162466</v>
      </c>
      <c r="E577">
        <v>17</v>
      </c>
      <c r="F577">
        <v>1</v>
      </c>
      <c r="G577">
        <v>1</v>
      </c>
      <c r="H577">
        <v>3</v>
      </c>
      <c r="I577" t="s">
        <v>1385</v>
      </c>
      <c r="J577" t="s">
        <v>6</v>
      </c>
      <c r="K577" t="s">
        <v>1386</v>
      </c>
      <c r="L577">
        <v>1327</v>
      </c>
      <c r="N577">
        <v>1005</v>
      </c>
      <c r="O577" t="s">
        <v>36</v>
      </c>
      <c r="P577" t="s">
        <v>36</v>
      </c>
      <c r="Q577">
        <v>1</v>
      </c>
      <c r="X577">
        <v>100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 t="s">
        <v>6</v>
      </c>
      <c r="AG577">
        <v>100</v>
      </c>
      <c r="AH577">
        <v>3</v>
      </c>
      <c r="AI577">
        <v>-1</v>
      </c>
      <c r="AJ577" t="s">
        <v>6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ROW(Source!A262)</f>
        <v>262</v>
      </c>
      <c r="B578">
        <v>16698117</v>
      </c>
      <c r="C578">
        <v>16698094</v>
      </c>
      <c r="D578">
        <v>15197780</v>
      </c>
      <c r="E578">
        <v>1</v>
      </c>
      <c r="F578">
        <v>1</v>
      </c>
      <c r="G578">
        <v>1</v>
      </c>
      <c r="H578">
        <v>3</v>
      </c>
      <c r="I578" t="s">
        <v>1202</v>
      </c>
      <c r="J578" t="s">
        <v>1203</v>
      </c>
      <c r="K578" t="s">
        <v>1204</v>
      </c>
      <c r="L578">
        <v>1355</v>
      </c>
      <c r="N578">
        <v>1010</v>
      </c>
      <c r="O578" t="s">
        <v>593</v>
      </c>
      <c r="P578" t="s">
        <v>593</v>
      </c>
      <c r="Q578">
        <v>100</v>
      </c>
      <c r="X578">
        <v>8</v>
      </c>
      <c r="Y578">
        <v>50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8</v>
      </c>
      <c r="AH578">
        <v>2</v>
      </c>
      <c r="AI578">
        <v>16698103</v>
      </c>
      <c r="AJ578">
        <v>579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ROW(Source!A262)</f>
        <v>262</v>
      </c>
      <c r="B579">
        <v>16698118</v>
      </c>
      <c r="C579">
        <v>16698094</v>
      </c>
      <c r="D579">
        <v>15204239</v>
      </c>
      <c r="E579">
        <v>1</v>
      </c>
      <c r="F579">
        <v>1</v>
      </c>
      <c r="G579">
        <v>1</v>
      </c>
      <c r="H579">
        <v>3</v>
      </c>
      <c r="I579" t="s">
        <v>1205</v>
      </c>
      <c r="J579" t="s">
        <v>1206</v>
      </c>
      <c r="K579" t="s">
        <v>1207</v>
      </c>
      <c r="L579">
        <v>1354</v>
      </c>
      <c r="N579">
        <v>1010</v>
      </c>
      <c r="O579" t="s">
        <v>440</v>
      </c>
      <c r="P579" t="s">
        <v>440</v>
      </c>
      <c r="Q579">
        <v>1</v>
      </c>
      <c r="X579">
        <v>71</v>
      </c>
      <c r="Y579">
        <v>67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71</v>
      </c>
      <c r="AH579">
        <v>2</v>
      </c>
      <c r="AI579">
        <v>16698104</v>
      </c>
      <c r="AJ579">
        <v>580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ROW(Source!A263)</f>
        <v>263</v>
      </c>
      <c r="B580">
        <v>16698108</v>
      </c>
      <c r="C580">
        <v>16698094</v>
      </c>
      <c r="D580">
        <v>15436014</v>
      </c>
      <c r="E580">
        <v>1</v>
      </c>
      <c r="F580">
        <v>1</v>
      </c>
      <c r="G580">
        <v>1</v>
      </c>
      <c r="H580">
        <v>1</v>
      </c>
      <c r="I580" t="s">
        <v>1148</v>
      </c>
      <c r="J580" t="s">
        <v>6</v>
      </c>
      <c r="K580" t="s">
        <v>1149</v>
      </c>
      <c r="L580">
        <v>1191</v>
      </c>
      <c r="N580">
        <v>1013</v>
      </c>
      <c r="O580" t="s">
        <v>1010</v>
      </c>
      <c r="P580" t="s">
        <v>1010</v>
      </c>
      <c r="Q580">
        <v>1</v>
      </c>
      <c r="X580">
        <v>149.16</v>
      </c>
      <c r="Y580">
        <v>0</v>
      </c>
      <c r="Z580">
        <v>0</v>
      </c>
      <c r="AA580">
        <v>0</v>
      </c>
      <c r="AB580">
        <v>8.74</v>
      </c>
      <c r="AC580">
        <v>0</v>
      </c>
      <c r="AD580">
        <v>1</v>
      </c>
      <c r="AE580">
        <v>1</v>
      </c>
      <c r="AF580" t="s">
        <v>39</v>
      </c>
      <c r="AG580">
        <v>171.53399999999999</v>
      </c>
      <c r="AH580">
        <v>2</v>
      </c>
      <c r="AI580">
        <v>16698095</v>
      </c>
      <c r="AJ580">
        <v>581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ROW(Source!A263)</f>
        <v>263</v>
      </c>
      <c r="B581">
        <v>16698109</v>
      </c>
      <c r="C581">
        <v>16698094</v>
      </c>
      <c r="D581">
        <v>15430395</v>
      </c>
      <c r="E581">
        <v>1</v>
      </c>
      <c r="F581">
        <v>1</v>
      </c>
      <c r="G581">
        <v>1</v>
      </c>
      <c r="H581">
        <v>1</v>
      </c>
      <c r="I581" t="s">
        <v>1020</v>
      </c>
      <c r="J581" t="s">
        <v>6</v>
      </c>
      <c r="K581" t="s">
        <v>1021</v>
      </c>
      <c r="L581">
        <v>1191</v>
      </c>
      <c r="N581">
        <v>1013</v>
      </c>
      <c r="O581" t="s">
        <v>1010</v>
      </c>
      <c r="P581" t="s">
        <v>1010</v>
      </c>
      <c r="Q581">
        <v>1</v>
      </c>
      <c r="X581">
        <v>4.2300000000000004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2</v>
      </c>
      <c r="AF581" t="s">
        <v>38</v>
      </c>
      <c r="AG581">
        <v>5.2875000000000005</v>
      </c>
      <c r="AH581">
        <v>2</v>
      </c>
      <c r="AI581">
        <v>16698096</v>
      </c>
      <c r="AJ581">
        <v>582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ROW(Source!A263)</f>
        <v>263</v>
      </c>
      <c r="B582">
        <v>16698110</v>
      </c>
      <c r="C582">
        <v>16698094</v>
      </c>
      <c r="D582">
        <v>15247974</v>
      </c>
      <c r="E582">
        <v>1</v>
      </c>
      <c r="F582">
        <v>1</v>
      </c>
      <c r="G582">
        <v>1</v>
      </c>
      <c r="H582">
        <v>2</v>
      </c>
      <c r="I582" t="s">
        <v>1022</v>
      </c>
      <c r="J582" t="s">
        <v>1023</v>
      </c>
      <c r="K582" t="s">
        <v>1024</v>
      </c>
      <c r="L582">
        <v>1368</v>
      </c>
      <c r="N582">
        <v>1011</v>
      </c>
      <c r="O582" t="s">
        <v>1014</v>
      </c>
      <c r="P582" t="s">
        <v>1014</v>
      </c>
      <c r="Q582">
        <v>1</v>
      </c>
      <c r="X582">
        <v>0.66</v>
      </c>
      <c r="Y582">
        <v>0</v>
      </c>
      <c r="Z582">
        <v>31.26</v>
      </c>
      <c r="AA582">
        <v>13.5</v>
      </c>
      <c r="AB582">
        <v>0</v>
      </c>
      <c r="AC582">
        <v>0</v>
      </c>
      <c r="AD582">
        <v>1</v>
      </c>
      <c r="AE582">
        <v>0</v>
      </c>
      <c r="AF582" t="s">
        <v>38</v>
      </c>
      <c r="AG582">
        <v>0.82500000000000007</v>
      </c>
      <c r="AH582">
        <v>2</v>
      </c>
      <c r="AI582">
        <v>16698097</v>
      </c>
      <c r="AJ582">
        <v>583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ROW(Source!A263)</f>
        <v>263</v>
      </c>
      <c r="B583">
        <v>16698111</v>
      </c>
      <c r="C583">
        <v>16698094</v>
      </c>
      <c r="D583">
        <v>15249073</v>
      </c>
      <c r="E583">
        <v>1</v>
      </c>
      <c r="F583">
        <v>1</v>
      </c>
      <c r="G583">
        <v>1</v>
      </c>
      <c r="H583">
        <v>2</v>
      </c>
      <c r="I583" t="s">
        <v>1033</v>
      </c>
      <c r="J583" t="s">
        <v>1034</v>
      </c>
      <c r="K583" t="s">
        <v>1035</v>
      </c>
      <c r="L583">
        <v>1368</v>
      </c>
      <c r="N583">
        <v>1011</v>
      </c>
      <c r="O583" t="s">
        <v>1014</v>
      </c>
      <c r="P583" t="s">
        <v>1014</v>
      </c>
      <c r="Q583">
        <v>1</v>
      </c>
      <c r="X583">
        <v>3.57</v>
      </c>
      <c r="Y583">
        <v>0</v>
      </c>
      <c r="Z583">
        <v>65.709999999999994</v>
      </c>
      <c r="AA583">
        <v>11.6</v>
      </c>
      <c r="AB583">
        <v>0</v>
      </c>
      <c r="AC583">
        <v>0</v>
      </c>
      <c r="AD583">
        <v>1</v>
      </c>
      <c r="AE583">
        <v>0</v>
      </c>
      <c r="AF583" t="s">
        <v>38</v>
      </c>
      <c r="AG583">
        <v>4.4624999999999995</v>
      </c>
      <c r="AH583">
        <v>2</v>
      </c>
      <c r="AI583">
        <v>16698098</v>
      </c>
      <c r="AJ583">
        <v>584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ROW(Source!A263)</f>
        <v>263</v>
      </c>
      <c r="B584">
        <v>16698112</v>
      </c>
      <c r="C584">
        <v>16698094</v>
      </c>
      <c r="D584">
        <v>15167551</v>
      </c>
      <c r="E584">
        <v>1</v>
      </c>
      <c r="F584">
        <v>1</v>
      </c>
      <c r="G584">
        <v>1</v>
      </c>
      <c r="H584">
        <v>3</v>
      </c>
      <c r="I584" t="s">
        <v>1189</v>
      </c>
      <c r="J584" t="s">
        <v>1190</v>
      </c>
      <c r="K584" t="s">
        <v>1191</v>
      </c>
      <c r="L584">
        <v>1301</v>
      </c>
      <c r="N584">
        <v>1003</v>
      </c>
      <c r="O584" t="s">
        <v>363</v>
      </c>
      <c r="P584" t="s">
        <v>363</v>
      </c>
      <c r="Q584">
        <v>1</v>
      </c>
      <c r="X584">
        <v>253</v>
      </c>
      <c r="Y584">
        <v>6.38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253</v>
      </c>
      <c r="AH584">
        <v>2</v>
      </c>
      <c r="AI584">
        <v>16698099</v>
      </c>
      <c r="AJ584">
        <v>585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ROW(Source!A263)</f>
        <v>263</v>
      </c>
      <c r="B585">
        <v>16698113</v>
      </c>
      <c r="C585">
        <v>16698094</v>
      </c>
      <c r="D585">
        <v>15167552</v>
      </c>
      <c r="E585">
        <v>1</v>
      </c>
      <c r="F585">
        <v>1</v>
      </c>
      <c r="G585">
        <v>1</v>
      </c>
      <c r="H585">
        <v>3</v>
      </c>
      <c r="I585" t="s">
        <v>1192</v>
      </c>
      <c r="J585" t="s">
        <v>1193</v>
      </c>
      <c r="K585" t="s">
        <v>1194</v>
      </c>
      <c r="L585">
        <v>1301</v>
      </c>
      <c r="N585">
        <v>1003</v>
      </c>
      <c r="O585" t="s">
        <v>363</v>
      </c>
      <c r="P585" t="s">
        <v>363</v>
      </c>
      <c r="Q585">
        <v>1</v>
      </c>
      <c r="X585">
        <v>59</v>
      </c>
      <c r="Y585">
        <v>7.95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59</v>
      </c>
      <c r="AH585">
        <v>2</v>
      </c>
      <c r="AI585">
        <v>16698100</v>
      </c>
      <c r="AJ585">
        <v>586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ROW(Source!A263)</f>
        <v>263</v>
      </c>
      <c r="B586">
        <v>16698114</v>
      </c>
      <c r="C586">
        <v>16698094</v>
      </c>
      <c r="D586">
        <v>15167640</v>
      </c>
      <c r="E586">
        <v>1</v>
      </c>
      <c r="F586">
        <v>1</v>
      </c>
      <c r="G586">
        <v>1</v>
      </c>
      <c r="H586">
        <v>3</v>
      </c>
      <c r="I586" t="s">
        <v>1195</v>
      </c>
      <c r="J586" t="s">
        <v>1196</v>
      </c>
      <c r="K586" t="s">
        <v>1197</v>
      </c>
      <c r="L586">
        <v>1302</v>
      </c>
      <c r="N586">
        <v>1003</v>
      </c>
      <c r="O586" t="s">
        <v>1198</v>
      </c>
      <c r="P586" t="s">
        <v>1198</v>
      </c>
      <c r="Q586">
        <v>10</v>
      </c>
      <c r="X586">
        <v>15.9</v>
      </c>
      <c r="Y586">
        <v>64.099999999999994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15.9</v>
      </c>
      <c r="AH586">
        <v>2</v>
      </c>
      <c r="AI586">
        <v>16698101</v>
      </c>
      <c r="AJ586">
        <v>587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ROW(Source!A263)</f>
        <v>263</v>
      </c>
      <c r="B587">
        <v>16698115</v>
      </c>
      <c r="C587">
        <v>16698094</v>
      </c>
      <c r="D587">
        <v>15170065</v>
      </c>
      <c r="E587">
        <v>1</v>
      </c>
      <c r="F587">
        <v>1</v>
      </c>
      <c r="G587">
        <v>1</v>
      </c>
      <c r="H587">
        <v>3</v>
      </c>
      <c r="I587" t="s">
        <v>1199</v>
      </c>
      <c r="J587" t="s">
        <v>1200</v>
      </c>
      <c r="K587" t="s">
        <v>1201</v>
      </c>
      <c r="L587">
        <v>1358</v>
      </c>
      <c r="N587">
        <v>1010</v>
      </c>
      <c r="O587" t="s">
        <v>598</v>
      </c>
      <c r="P587" t="s">
        <v>598</v>
      </c>
      <c r="Q587">
        <v>10</v>
      </c>
      <c r="X587">
        <v>41.2</v>
      </c>
      <c r="Y587">
        <v>7.03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41.2</v>
      </c>
      <c r="AH587">
        <v>2</v>
      </c>
      <c r="AI587">
        <v>16698102</v>
      </c>
      <c r="AJ587">
        <v>588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ROW(Source!A263)</f>
        <v>263</v>
      </c>
      <c r="B588">
        <v>16698116</v>
      </c>
      <c r="C588">
        <v>16698094</v>
      </c>
      <c r="D588">
        <v>15162466</v>
      </c>
      <c r="E588">
        <v>17</v>
      </c>
      <c r="F588">
        <v>1</v>
      </c>
      <c r="G588">
        <v>1</v>
      </c>
      <c r="H588">
        <v>3</v>
      </c>
      <c r="I588" t="s">
        <v>1385</v>
      </c>
      <c r="J588" t="s">
        <v>6</v>
      </c>
      <c r="K588" t="s">
        <v>1386</v>
      </c>
      <c r="L588">
        <v>1327</v>
      </c>
      <c r="N588">
        <v>1005</v>
      </c>
      <c r="O588" t="s">
        <v>36</v>
      </c>
      <c r="P588" t="s">
        <v>36</v>
      </c>
      <c r="Q588">
        <v>1</v>
      </c>
      <c r="X588">
        <v>100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 t="s">
        <v>6</v>
      </c>
      <c r="AG588">
        <v>100</v>
      </c>
      <c r="AH588">
        <v>3</v>
      </c>
      <c r="AI588">
        <v>-1</v>
      </c>
      <c r="AJ588" t="s">
        <v>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ROW(Source!A263)</f>
        <v>263</v>
      </c>
      <c r="B589">
        <v>16698117</v>
      </c>
      <c r="C589">
        <v>16698094</v>
      </c>
      <c r="D589">
        <v>15197780</v>
      </c>
      <c r="E589">
        <v>1</v>
      </c>
      <c r="F589">
        <v>1</v>
      </c>
      <c r="G589">
        <v>1</v>
      </c>
      <c r="H589">
        <v>3</v>
      </c>
      <c r="I589" t="s">
        <v>1202</v>
      </c>
      <c r="J589" t="s">
        <v>1203</v>
      </c>
      <c r="K589" t="s">
        <v>1204</v>
      </c>
      <c r="L589">
        <v>1355</v>
      </c>
      <c r="N589">
        <v>1010</v>
      </c>
      <c r="O589" t="s">
        <v>593</v>
      </c>
      <c r="P589" t="s">
        <v>593</v>
      </c>
      <c r="Q589">
        <v>100</v>
      </c>
      <c r="X589">
        <v>8</v>
      </c>
      <c r="Y589">
        <v>50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8</v>
      </c>
      <c r="AH589">
        <v>2</v>
      </c>
      <c r="AI589">
        <v>16698103</v>
      </c>
      <c r="AJ589">
        <v>591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ROW(Source!A263)</f>
        <v>263</v>
      </c>
      <c r="B590">
        <v>16698118</v>
      </c>
      <c r="C590">
        <v>16698094</v>
      </c>
      <c r="D590">
        <v>15204239</v>
      </c>
      <c r="E590">
        <v>1</v>
      </c>
      <c r="F590">
        <v>1</v>
      </c>
      <c r="G590">
        <v>1</v>
      </c>
      <c r="H590">
        <v>3</v>
      </c>
      <c r="I590" t="s">
        <v>1205</v>
      </c>
      <c r="J590" t="s">
        <v>1206</v>
      </c>
      <c r="K590" t="s">
        <v>1207</v>
      </c>
      <c r="L590">
        <v>1354</v>
      </c>
      <c r="N590">
        <v>1010</v>
      </c>
      <c r="O590" t="s">
        <v>440</v>
      </c>
      <c r="P590" t="s">
        <v>440</v>
      </c>
      <c r="Q590">
        <v>1</v>
      </c>
      <c r="X590">
        <v>71</v>
      </c>
      <c r="Y590">
        <v>67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71</v>
      </c>
      <c r="AH590">
        <v>2</v>
      </c>
      <c r="AI590">
        <v>16698104</v>
      </c>
      <c r="AJ590">
        <v>592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ROW(Source!A268)</f>
        <v>268</v>
      </c>
      <c r="B591">
        <v>16698135</v>
      </c>
      <c r="C591">
        <v>16698121</v>
      </c>
      <c r="D591">
        <v>15436014</v>
      </c>
      <c r="E591">
        <v>1</v>
      </c>
      <c r="F591">
        <v>1</v>
      </c>
      <c r="G591">
        <v>1</v>
      </c>
      <c r="H591">
        <v>1</v>
      </c>
      <c r="I591" t="s">
        <v>1148</v>
      </c>
      <c r="J591" t="s">
        <v>6</v>
      </c>
      <c r="K591" t="s">
        <v>1149</v>
      </c>
      <c r="L591">
        <v>1191</v>
      </c>
      <c r="N591">
        <v>1013</v>
      </c>
      <c r="O591" t="s">
        <v>1010</v>
      </c>
      <c r="P591" t="s">
        <v>1010</v>
      </c>
      <c r="Q591">
        <v>1</v>
      </c>
      <c r="X591">
        <v>161.33000000000001</v>
      </c>
      <c r="Y591">
        <v>0</v>
      </c>
      <c r="Z591">
        <v>0</v>
      </c>
      <c r="AA591">
        <v>0</v>
      </c>
      <c r="AB591">
        <v>8.74</v>
      </c>
      <c r="AC591">
        <v>0</v>
      </c>
      <c r="AD591">
        <v>1</v>
      </c>
      <c r="AE591">
        <v>1</v>
      </c>
      <c r="AF591" t="s">
        <v>39</v>
      </c>
      <c r="AG591">
        <v>185.52950000000001</v>
      </c>
      <c r="AH591">
        <v>2</v>
      </c>
      <c r="AI591">
        <v>16698122</v>
      </c>
      <c r="AJ591">
        <v>593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ROW(Source!A268)</f>
        <v>268</v>
      </c>
      <c r="B592">
        <v>16698136</v>
      </c>
      <c r="C592">
        <v>16698121</v>
      </c>
      <c r="D592">
        <v>15430395</v>
      </c>
      <c r="E592">
        <v>1</v>
      </c>
      <c r="F592">
        <v>1</v>
      </c>
      <c r="G592">
        <v>1</v>
      </c>
      <c r="H592">
        <v>1</v>
      </c>
      <c r="I592" t="s">
        <v>1020</v>
      </c>
      <c r="J592" t="s">
        <v>6</v>
      </c>
      <c r="K592" t="s">
        <v>1021</v>
      </c>
      <c r="L592">
        <v>1191</v>
      </c>
      <c r="N592">
        <v>1013</v>
      </c>
      <c r="O592" t="s">
        <v>1010</v>
      </c>
      <c r="P592" t="s">
        <v>1010</v>
      </c>
      <c r="Q592">
        <v>1</v>
      </c>
      <c r="X592">
        <v>4.2300000000000004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2</v>
      </c>
      <c r="AF592" t="s">
        <v>38</v>
      </c>
      <c r="AG592">
        <v>5.2875000000000005</v>
      </c>
      <c r="AH592">
        <v>2</v>
      </c>
      <c r="AI592">
        <v>16698123</v>
      </c>
      <c r="AJ592">
        <v>594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ROW(Source!A268)</f>
        <v>268</v>
      </c>
      <c r="B593">
        <v>16698137</v>
      </c>
      <c r="C593">
        <v>16698121</v>
      </c>
      <c r="D593">
        <v>15247974</v>
      </c>
      <c r="E593">
        <v>1</v>
      </c>
      <c r="F593">
        <v>1</v>
      </c>
      <c r="G593">
        <v>1</v>
      </c>
      <c r="H593">
        <v>2</v>
      </c>
      <c r="I593" t="s">
        <v>1022</v>
      </c>
      <c r="J593" t="s">
        <v>1023</v>
      </c>
      <c r="K593" t="s">
        <v>1024</v>
      </c>
      <c r="L593">
        <v>1368</v>
      </c>
      <c r="N593">
        <v>1011</v>
      </c>
      <c r="O593" t="s">
        <v>1014</v>
      </c>
      <c r="P593" t="s">
        <v>1014</v>
      </c>
      <c r="Q593">
        <v>1</v>
      </c>
      <c r="X593">
        <v>0.66</v>
      </c>
      <c r="Y593">
        <v>0</v>
      </c>
      <c r="Z593">
        <v>31.26</v>
      </c>
      <c r="AA593">
        <v>13.5</v>
      </c>
      <c r="AB593">
        <v>0</v>
      </c>
      <c r="AC593">
        <v>0</v>
      </c>
      <c r="AD593">
        <v>1</v>
      </c>
      <c r="AE593">
        <v>0</v>
      </c>
      <c r="AF593" t="s">
        <v>38</v>
      </c>
      <c r="AG593">
        <v>0.82500000000000007</v>
      </c>
      <c r="AH593">
        <v>2</v>
      </c>
      <c r="AI593">
        <v>16698124</v>
      </c>
      <c r="AJ593">
        <v>595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ROW(Source!A268)</f>
        <v>268</v>
      </c>
      <c r="B594">
        <v>16698138</v>
      </c>
      <c r="C594">
        <v>16698121</v>
      </c>
      <c r="D594">
        <v>15249073</v>
      </c>
      <c r="E594">
        <v>1</v>
      </c>
      <c r="F594">
        <v>1</v>
      </c>
      <c r="G594">
        <v>1</v>
      </c>
      <c r="H594">
        <v>2</v>
      </c>
      <c r="I594" t="s">
        <v>1033</v>
      </c>
      <c r="J594" t="s">
        <v>1034</v>
      </c>
      <c r="K594" t="s">
        <v>1035</v>
      </c>
      <c r="L594">
        <v>1368</v>
      </c>
      <c r="N594">
        <v>1011</v>
      </c>
      <c r="O594" t="s">
        <v>1014</v>
      </c>
      <c r="P594" t="s">
        <v>1014</v>
      </c>
      <c r="Q594">
        <v>1</v>
      </c>
      <c r="X594">
        <v>3.57</v>
      </c>
      <c r="Y594">
        <v>0</v>
      </c>
      <c r="Z594">
        <v>65.709999999999994</v>
      </c>
      <c r="AA594">
        <v>11.6</v>
      </c>
      <c r="AB594">
        <v>0</v>
      </c>
      <c r="AC594">
        <v>0</v>
      </c>
      <c r="AD594">
        <v>1</v>
      </c>
      <c r="AE594">
        <v>0</v>
      </c>
      <c r="AF594" t="s">
        <v>38</v>
      </c>
      <c r="AG594">
        <v>4.4624999999999995</v>
      </c>
      <c r="AH594">
        <v>2</v>
      </c>
      <c r="AI594">
        <v>16698125</v>
      </c>
      <c r="AJ594">
        <v>596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ROW(Source!A268)</f>
        <v>268</v>
      </c>
      <c r="B595">
        <v>16698139</v>
      </c>
      <c r="C595">
        <v>16698121</v>
      </c>
      <c r="D595">
        <v>15167551</v>
      </c>
      <c r="E595">
        <v>1</v>
      </c>
      <c r="F595">
        <v>1</v>
      </c>
      <c r="G595">
        <v>1</v>
      </c>
      <c r="H595">
        <v>3</v>
      </c>
      <c r="I595" t="s">
        <v>1189</v>
      </c>
      <c r="J595" t="s">
        <v>1190</v>
      </c>
      <c r="K595" t="s">
        <v>1191</v>
      </c>
      <c r="L595">
        <v>1301</v>
      </c>
      <c r="N595">
        <v>1003</v>
      </c>
      <c r="O595" t="s">
        <v>363</v>
      </c>
      <c r="P595" t="s">
        <v>363</v>
      </c>
      <c r="Q595">
        <v>1</v>
      </c>
      <c r="X595">
        <v>323</v>
      </c>
      <c r="Y595">
        <v>6.38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323</v>
      </c>
      <c r="AH595">
        <v>2</v>
      </c>
      <c r="AI595">
        <v>16698126</v>
      </c>
      <c r="AJ595">
        <v>597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ROW(Source!A268)</f>
        <v>268</v>
      </c>
      <c r="B596">
        <v>16698140</v>
      </c>
      <c r="C596">
        <v>16698121</v>
      </c>
      <c r="D596">
        <v>15167552</v>
      </c>
      <c r="E596">
        <v>1</v>
      </c>
      <c r="F596">
        <v>1</v>
      </c>
      <c r="G596">
        <v>1</v>
      </c>
      <c r="H596">
        <v>3</v>
      </c>
      <c r="I596" t="s">
        <v>1192</v>
      </c>
      <c r="J596" t="s">
        <v>1193</v>
      </c>
      <c r="K596" t="s">
        <v>1194</v>
      </c>
      <c r="L596">
        <v>1301</v>
      </c>
      <c r="N596">
        <v>1003</v>
      </c>
      <c r="O596" t="s">
        <v>363</v>
      </c>
      <c r="P596" t="s">
        <v>363</v>
      </c>
      <c r="Q596">
        <v>1</v>
      </c>
      <c r="X596">
        <v>67</v>
      </c>
      <c r="Y596">
        <v>7.95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67</v>
      </c>
      <c r="AH596">
        <v>2</v>
      </c>
      <c r="AI596">
        <v>16698127</v>
      </c>
      <c r="AJ596">
        <v>598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ROW(Source!A268)</f>
        <v>268</v>
      </c>
      <c r="B597">
        <v>16698141</v>
      </c>
      <c r="C597">
        <v>16698121</v>
      </c>
      <c r="D597">
        <v>15167640</v>
      </c>
      <c r="E597">
        <v>1</v>
      </c>
      <c r="F597">
        <v>1</v>
      </c>
      <c r="G597">
        <v>1</v>
      </c>
      <c r="H597">
        <v>3</v>
      </c>
      <c r="I597" t="s">
        <v>1195</v>
      </c>
      <c r="J597" t="s">
        <v>1196</v>
      </c>
      <c r="K597" t="s">
        <v>1197</v>
      </c>
      <c r="L597">
        <v>1302</v>
      </c>
      <c r="N597">
        <v>1003</v>
      </c>
      <c r="O597" t="s">
        <v>1198</v>
      </c>
      <c r="P597" t="s">
        <v>1198</v>
      </c>
      <c r="Q597">
        <v>10</v>
      </c>
      <c r="X597">
        <v>20</v>
      </c>
      <c r="Y597">
        <v>64.099999999999994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20</v>
      </c>
      <c r="AH597">
        <v>2</v>
      </c>
      <c r="AI597">
        <v>16698128</v>
      </c>
      <c r="AJ597">
        <v>599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ROW(Source!A268)</f>
        <v>268</v>
      </c>
      <c r="B598">
        <v>16698142</v>
      </c>
      <c r="C598">
        <v>16698121</v>
      </c>
      <c r="D598">
        <v>15170065</v>
      </c>
      <c r="E598">
        <v>1</v>
      </c>
      <c r="F598">
        <v>1</v>
      </c>
      <c r="G598">
        <v>1</v>
      </c>
      <c r="H598">
        <v>3</v>
      </c>
      <c r="I598" t="s">
        <v>1199</v>
      </c>
      <c r="J598" t="s">
        <v>1200</v>
      </c>
      <c r="K598" t="s">
        <v>1201</v>
      </c>
      <c r="L598">
        <v>1358</v>
      </c>
      <c r="N598">
        <v>1010</v>
      </c>
      <c r="O598" t="s">
        <v>598</v>
      </c>
      <c r="P598" t="s">
        <v>598</v>
      </c>
      <c r="Q598">
        <v>10</v>
      </c>
      <c r="X598">
        <v>47.6</v>
      </c>
      <c r="Y598">
        <v>7.03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47.6</v>
      </c>
      <c r="AH598">
        <v>2</v>
      </c>
      <c r="AI598">
        <v>16698129</v>
      </c>
      <c r="AJ598">
        <v>600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ROW(Source!A268)</f>
        <v>268</v>
      </c>
      <c r="B599">
        <v>16698143</v>
      </c>
      <c r="C599">
        <v>16698121</v>
      </c>
      <c r="D599">
        <v>15162466</v>
      </c>
      <c r="E599">
        <v>17</v>
      </c>
      <c r="F599">
        <v>1</v>
      </c>
      <c r="G599">
        <v>1</v>
      </c>
      <c r="H599">
        <v>3</v>
      </c>
      <c r="I599" t="s">
        <v>1385</v>
      </c>
      <c r="J599" t="s">
        <v>6</v>
      </c>
      <c r="K599" t="s">
        <v>1386</v>
      </c>
      <c r="L599">
        <v>1327</v>
      </c>
      <c r="N599">
        <v>1005</v>
      </c>
      <c r="O599" t="s">
        <v>36</v>
      </c>
      <c r="P599" t="s">
        <v>36</v>
      </c>
      <c r="Q599">
        <v>1</v>
      </c>
      <c r="X599">
        <v>100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 t="s">
        <v>6</v>
      </c>
      <c r="AG599">
        <v>100</v>
      </c>
      <c r="AH599">
        <v>3</v>
      </c>
      <c r="AI599">
        <v>-1</v>
      </c>
      <c r="AJ599" t="s">
        <v>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ROW(Source!A268)</f>
        <v>268</v>
      </c>
      <c r="B600">
        <v>16698144</v>
      </c>
      <c r="C600">
        <v>16698121</v>
      </c>
      <c r="D600">
        <v>15197780</v>
      </c>
      <c r="E600">
        <v>1</v>
      </c>
      <c r="F600">
        <v>1</v>
      </c>
      <c r="G600">
        <v>1</v>
      </c>
      <c r="H600">
        <v>3</v>
      </c>
      <c r="I600" t="s">
        <v>1202</v>
      </c>
      <c r="J600" t="s">
        <v>1203</v>
      </c>
      <c r="K600" t="s">
        <v>1204</v>
      </c>
      <c r="L600">
        <v>1355</v>
      </c>
      <c r="N600">
        <v>1010</v>
      </c>
      <c r="O600" t="s">
        <v>593</v>
      </c>
      <c r="P600" t="s">
        <v>593</v>
      </c>
      <c r="Q600">
        <v>100</v>
      </c>
      <c r="X600">
        <v>8</v>
      </c>
      <c r="Y600">
        <v>50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8</v>
      </c>
      <c r="AH600">
        <v>2</v>
      </c>
      <c r="AI600">
        <v>16698130</v>
      </c>
      <c r="AJ600">
        <v>603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ROW(Source!A268)</f>
        <v>268</v>
      </c>
      <c r="B601">
        <v>16698145</v>
      </c>
      <c r="C601">
        <v>16698121</v>
      </c>
      <c r="D601">
        <v>15204239</v>
      </c>
      <c r="E601">
        <v>1</v>
      </c>
      <c r="F601">
        <v>1</v>
      </c>
      <c r="G601">
        <v>1</v>
      </c>
      <c r="H601">
        <v>3</v>
      </c>
      <c r="I601" t="s">
        <v>1205</v>
      </c>
      <c r="J601" t="s">
        <v>1206</v>
      </c>
      <c r="K601" t="s">
        <v>1207</v>
      </c>
      <c r="L601">
        <v>1354</v>
      </c>
      <c r="N601">
        <v>1010</v>
      </c>
      <c r="O601" t="s">
        <v>440</v>
      </c>
      <c r="P601" t="s">
        <v>440</v>
      </c>
      <c r="Q601">
        <v>1</v>
      </c>
      <c r="X601">
        <v>76</v>
      </c>
      <c r="Y601">
        <v>67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76</v>
      </c>
      <c r="AH601">
        <v>2</v>
      </c>
      <c r="AI601">
        <v>16698131</v>
      </c>
      <c r="AJ601">
        <v>604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ROW(Source!A269)</f>
        <v>269</v>
      </c>
      <c r="B602">
        <v>16698135</v>
      </c>
      <c r="C602">
        <v>16698121</v>
      </c>
      <c r="D602">
        <v>15436014</v>
      </c>
      <c r="E602">
        <v>1</v>
      </c>
      <c r="F602">
        <v>1</v>
      </c>
      <c r="G602">
        <v>1</v>
      </c>
      <c r="H602">
        <v>1</v>
      </c>
      <c r="I602" t="s">
        <v>1148</v>
      </c>
      <c r="J602" t="s">
        <v>6</v>
      </c>
      <c r="K602" t="s">
        <v>1149</v>
      </c>
      <c r="L602">
        <v>1191</v>
      </c>
      <c r="N602">
        <v>1013</v>
      </c>
      <c r="O602" t="s">
        <v>1010</v>
      </c>
      <c r="P602" t="s">
        <v>1010</v>
      </c>
      <c r="Q602">
        <v>1</v>
      </c>
      <c r="X602">
        <v>161.33000000000001</v>
      </c>
      <c r="Y602">
        <v>0</v>
      </c>
      <c r="Z602">
        <v>0</v>
      </c>
      <c r="AA602">
        <v>0</v>
      </c>
      <c r="AB602">
        <v>8.74</v>
      </c>
      <c r="AC602">
        <v>0</v>
      </c>
      <c r="AD602">
        <v>1</v>
      </c>
      <c r="AE602">
        <v>1</v>
      </c>
      <c r="AF602" t="s">
        <v>39</v>
      </c>
      <c r="AG602">
        <v>185.52950000000001</v>
      </c>
      <c r="AH602">
        <v>2</v>
      </c>
      <c r="AI602">
        <v>16698122</v>
      </c>
      <c r="AJ602">
        <v>605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ROW(Source!A269)</f>
        <v>269</v>
      </c>
      <c r="B603">
        <v>16698136</v>
      </c>
      <c r="C603">
        <v>16698121</v>
      </c>
      <c r="D603">
        <v>15430395</v>
      </c>
      <c r="E603">
        <v>1</v>
      </c>
      <c r="F603">
        <v>1</v>
      </c>
      <c r="G603">
        <v>1</v>
      </c>
      <c r="H603">
        <v>1</v>
      </c>
      <c r="I603" t="s">
        <v>1020</v>
      </c>
      <c r="J603" t="s">
        <v>6</v>
      </c>
      <c r="K603" t="s">
        <v>1021</v>
      </c>
      <c r="L603">
        <v>1191</v>
      </c>
      <c r="N603">
        <v>1013</v>
      </c>
      <c r="O603" t="s">
        <v>1010</v>
      </c>
      <c r="P603" t="s">
        <v>1010</v>
      </c>
      <c r="Q603">
        <v>1</v>
      </c>
      <c r="X603">
        <v>4.2300000000000004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2</v>
      </c>
      <c r="AF603" t="s">
        <v>38</v>
      </c>
      <c r="AG603">
        <v>5.2875000000000005</v>
      </c>
      <c r="AH603">
        <v>2</v>
      </c>
      <c r="AI603">
        <v>16698123</v>
      </c>
      <c r="AJ603">
        <v>606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ROW(Source!A269)</f>
        <v>269</v>
      </c>
      <c r="B604">
        <v>16698137</v>
      </c>
      <c r="C604">
        <v>16698121</v>
      </c>
      <c r="D604">
        <v>15247974</v>
      </c>
      <c r="E604">
        <v>1</v>
      </c>
      <c r="F604">
        <v>1</v>
      </c>
      <c r="G604">
        <v>1</v>
      </c>
      <c r="H604">
        <v>2</v>
      </c>
      <c r="I604" t="s">
        <v>1022</v>
      </c>
      <c r="J604" t="s">
        <v>1023</v>
      </c>
      <c r="K604" t="s">
        <v>1024</v>
      </c>
      <c r="L604">
        <v>1368</v>
      </c>
      <c r="N604">
        <v>1011</v>
      </c>
      <c r="O604" t="s">
        <v>1014</v>
      </c>
      <c r="P604" t="s">
        <v>1014</v>
      </c>
      <c r="Q604">
        <v>1</v>
      </c>
      <c r="X604">
        <v>0.66</v>
      </c>
      <c r="Y604">
        <v>0</v>
      </c>
      <c r="Z604">
        <v>31.26</v>
      </c>
      <c r="AA604">
        <v>13.5</v>
      </c>
      <c r="AB604">
        <v>0</v>
      </c>
      <c r="AC604">
        <v>0</v>
      </c>
      <c r="AD604">
        <v>1</v>
      </c>
      <c r="AE604">
        <v>0</v>
      </c>
      <c r="AF604" t="s">
        <v>38</v>
      </c>
      <c r="AG604">
        <v>0.82500000000000007</v>
      </c>
      <c r="AH604">
        <v>2</v>
      </c>
      <c r="AI604">
        <v>16698124</v>
      </c>
      <c r="AJ604">
        <v>607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ROW(Source!A269)</f>
        <v>269</v>
      </c>
      <c r="B605">
        <v>16698138</v>
      </c>
      <c r="C605">
        <v>16698121</v>
      </c>
      <c r="D605">
        <v>15249073</v>
      </c>
      <c r="E605">
        <v>1</v>
      </c>
      <c r="F605">
        <v>1</v>
      </c>
      <c r="G605">
        <v>1</v>
      </c>
      <c r="H605">
        <v>2</v>
      </c>
      <c r="I605" t="s">
        <v>1033</v>
      </c>
      <c r="J605" t="s">
        <v>1034</v>
      </c>
      <c r="K605" t="s">
        <v>1035</v>
      </c>
      <c r="L605">
        <v>1368</v>
      </c>
      <c r="N605">
        <v>1011</v>
      </c>
      <c r="O605" t="s">
        <v>1014</v>
      </c>
      <c r="P605" t="s">
        <v>1014</v>
      </c>
      <c r="Q605">
        <v>1</v>
      </c>
      <c r="X605">
        <v>3.57</v>
      </c>
      <c r="Y605">
        <v>0</v>
      </c>
      <c r="Z605">
        <v>65.709999999999994</v>
      </c>
      <c r="AA605">
        <v>11.6</v>
      </c>
      <c r="AB605">
        <v>0</v>
      </c>
      <c r="AC605">
        <v>0</v>
      </c>
      <c r="AD605">
        <v>1</v>
      </c>
      <c r="AE605">
        <v>0</v>
      </c>
      <c r="AF605" t="s">
        <v>38</v>
      </c>
      <c r="AG605">
        <v>4.4624999999999995</v>
      </c>
      <c r="AH605">
        <v>2</v>
      </c>
      <c r="AI605">
        <v>16698125</v>
      </c>
      <c r="AJ605">
        <v>608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ROW(Source!A269)</f>
        <v>269</v>
      </c>
      <c r="B606">
        <v>16698139</v>
      </c>
      <c r="C606">
        <v>16698121</v>
      </c>
      <c r="D606">
        <v>15167551</v>
      </c>
      <c r="E606">
        <v>1</v>
      </c>
      <c r="F606">
        <v>1</v>
      </c>
      <c r="G606">
        <v>1</v>
      </c>
      <c r="H606">
        <v>3</v>
      </c>
      <c r="I606" t="s">
        <v>1189</v>
      </c>
      <c r="J606" t="s">
        <v>1190</v>
      </c>
      <c r="K606" t="s">
        <v>1191</v>
      </c>
      <c r="L606">
        <v>1301</v>
      </c>
      <c r="N606">
        <v>1003</v>
      </c>
      <c r="O606" t="s">
        <v>363</v>
      </c>
      <c r="P606" t="s">
        <v>363</v>
      </c>
      <c r="Q606">
        <v>1</v>
      </c>
      <c r="X606">
        <v>323</v>
      </c>
      <c r="Y606">
        <v>6.38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323</v>
      </c>
      <c r="AH606">
        <v>2</v>
      </c>
      <c r="AI606">
        <v>16698126</v>
      </c>
      <c r="AJ606">
        <v>609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ROW(Source!A269)</f>
        <v>269</v>
      </c>
      <c r="B607">
        <v>16698140</v>
      </c>
      <c r="C607">
        <v>16698121</v>
      </c>
      <c r="D607">
        <v>15167552</v>
      </c>
      <c r="E607">
        <v>1</v>
      </c>
      <c r="F607">
        <v>1</v>
      </c>
      <c r="G607">
        <v>1</v>
      </c>
      <c r="H607">
        <v>3</v>
      </c>
      <c r="I607" t="s">
        <v>1192</v>
      </c>
      <c r="J607" t="s">
        <v>1193</v>
      </c>
      <c r="K607" t="s">
        <v>1194</v>
      </c>
      <c r="L607">
        <v>1301</v>
      </c>
      <c r="N607">
        <v>1003</v>
      </c>
      <c r="O607" t="s">
        <v>363</v>
      </c>
      <c r="P607" t="s">
        <v>363</v>
      </c>
      <c r="Q607">
        <v>1</v>
      </c>
      <c r="X607">
        <v>67</v>
      </c>
      <c r="Y607">
        <v>7.95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67</v>
      </c>
      <c r="AH607">
        <v>2</v>
      </c>
      <c r="AI607">
        <v>16698127</v>
      </c>
      <c r="AJ607">
        <v>610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ROW(Source!A269)</f>
        <v>269</v>
      </c>
      <c r="B608">
        <v>16698141</v>
      </c>
      <c r="C608">
        <v>16698121</v>
      </c>
      <c r="D608">
        <v>15167640</v>
      </c>
      <c r="E608">
        <v>1</v>
      </c>
      <c r="F608">
        <v>1</v>
      </c>
      <c r="G608">
        <v>1</v>
      </c>
      <c r="H608">
        <v>3</v>
      </c>
      <c r="I608" t="s">
        <v>1195</v>
      </c>
      <c r="J608" t="s">
        <v>1196</v>
      </c>
      <c r="K608" t="s">
        <v>1197</v>
      </c>
      <c r="L608">
        <v>1302</v>
      </c>
      <c r="N608">
        <v>1003</v>
      </c>
      <c r="O608" t="s">
        <v>1198</v>
      </c>
      <c r="P608" t="s">
        <v>1198</v>
      </c>
      <c r="Q608">
        <v>10</v>
      </c>
      <c r="X608">
        <v>20</v>
      </c>
      <c r="Y608">
        <v>64.099999999999994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20</v>
      </c>
      <c r="AH608">
        <v>2</v>
      </c>
      <c r="AI608">
        <v>16698128</v>
      </c>
      <c r="AJ608">
        <v>611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ROW(Source!A269)</f>
        <v>269</v>
      </c>
      <c r="B609">
        <v>16698142</v>
      </c>
      <c r="C609">
        <v>16698121</v>
      </c>
      <c r="D609">
        <v>15170065</v>
      </c>
      <c r="E609">
        <v>1</v>
      </c>
      <c r="F609">
        <v>1</v>
      </c>
      <c r="G609">
        <v>1</v>
      </c>
      <c r="H609">
        <v>3</v>
      </c>
      <c r="I609" t="s">
        <v>1199</v>
      </c>
      <c r="J609" t="s">
        <v>1200</v>
      </c>
      <c r="K609" t="s">
        <v>1201</v>
      </c>
      <c r="L609">
        <v>1358</v>
      </c>
      <c r="N609">
        <v>1010</v>
      </c>
      <c r="O609" t="s">
        <v>598</v>
      </c>
      <c r="P609" t="s">
        <v>598</v>
      </c>
      <c r="Q609">
        <v>10</v>
      </c>
      <c r="X609">
        <v>47.6</v>
      </c>
      <c r="Y609">
        <v>7.03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47.6</v>
      </c>
      <c r="AH609">
        <v>2</v>
      </c>
      <c r="AI609">
        <v>16698129</v>
      </c>
      <c r="AJ609">
        <v>612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ROW(Source!A269)</f>
        <v>269</v>
      </c>
      <c r="B610">
        <v>16698143</v>
      </c>
      <c r="C610">
        <v>16698121</v>
      </c>
      <c r="D610">
        <v>15162466</v>
      </c>
      <c r="E610">
        <v>17</v>
      </c>
      <c r="F610">
        <v>1</v>
      </c>
      <c r="G610">
        <v>1</v>
      </c>
      <c r="H610">
        <v>3</v>
      </c>
      <c r="I610" t="s">
        <v>1385</v>
      </c>
      <c r="J610" t="s">
        <v>6</v>
      </c>
      <c r="K610" t="s">
        <v>1386</v>
      </c>
      <c r="L610">
        <v>1327</v>
      </c>
      <c r="N610">
        <v>1005</v>
      </c>
      <c r="O610" t="s">
        <v>36</v>
      </c>
      <c r="P610" t="s">
        <v>36</v>
      </c>
      <c r="Q610">
        <v>1</v>
      </c>
      <c r="X610">
        <v>100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 t="s">
        <v>6</v>
      </c>
      <c r="AG610">
        <v>100</v>
      </c>
      <c r="AH610">
        <v>3</v>
      </c>
      <c r="AI610">
        <v>-1</v>
      </c>
      <c r="AJ610" t="s">
        <v>6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ROW(Source!A269)</f>
        <v>269</v>
      </c>
      <c r="B611">
        <v>16698144</v>
      </c>
      <c r="C611">
        <v>16698121</v>
      </c>
      <c r="D611">
        <v>15197780</v>
      </c>
      <c r="E611">
        <v>1</v>
      </c>
      <c r="F611">
        <v>1</v>
      </c>
      <c r="G611">
        <v>1</v>
      </c>
      <c r="H611">
        <v>3</v>
      </c>
      <c r="I611" t="s">
        <v>1202</v>
      </c>
      <c r="J611" t="s">
        <v>1203</v>
      </c>
      <c r="K611" t="s">
        <v>1204</v>
      </c>
      <c r="L611">
        <v>1355</v>
      </c>
      <c r="N611">
        <v>1010</v>
      </c>
      <c r="O611" t="s">
        <v>593</v>
      </c>
      <c r="P611" t="s">
        <v>593</v>
      </c>
      <c r="Q611">
        <v>100</v>
      </c>
      <c r="X611">
        <v>8</v>
      </c>
      <c r="Y611">
        <v>50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8</v>
      </c>
      <c r="AH611">
        <v>2</v>
      </c>
      <c r="AI611">
        <v>16698130</v>
      </c>
      <c r="AJ611">
        <v>615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ROW(Source!A269)</f>
        <v>269</v>
      </c>
      <c r="B612">
        <v>16698145</v>
      </c>
      <c r="C612">
        <v>16698121</v>
      </c>
      <c r="D612">
        <v>15204239</v>
      </c>
      <c r="E612">
        <v>1</v>
      </c>
      <c r="F612">
        <v>1</v>
      </c>
      <c r="G612">
        <v>1</v>
      </c>
      <c r="H612">
        <v>3</v>
      </c>
      <c r="I612" t="s">
        <v>1205</v>
      </c>
      <c r="J612" t="s">
        <v>1206</v>
      </c>
      <c r="K612" t="s">
        <v>1207</v>
      </c>
      <c r="L612">
        <v>1354</v>
      </c>
      <c r="N612">
        <v>1010</v>
      </c>
      <c r="O612" t="s">
        <v>440</v>
      </c>
      <c r="P612" t="s">
        <v>440</v>
      </c>
      <c r="Q612">
        <v>1</v>
      </c>
      <c r="X612">
        <v>76</v>
      </c>
      <c r="Y612">
        <v>67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76</v>
      </c>
      <c r="AH612">
        <v>2</v>
      </c>
      <c r="AI612">
        <v>16698131</v>
      </c>
      <c r="AJ612">
        <v>616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ROW(Source!A274)</f>
        <v>274</v>
      </c>
      <c r="B613">
        <v>16698161</v>
      </c>
      <c r="C613">
        <v>16698148</v>
      </c>
      <c r="D613">
        <v>15436014</v>
      </c>
      <c r="E613">
        <v>1</v>
      </c>
      <c r="F613">
        <v>1</v>
      </c>
      <c r="G613">
        <v>1</v>
      </c>
      <c r="H613">
        <v>1</v>
      </c>
      <c r="I613" t="s">
        <v>1148</v>
      </c>
      <c r="J613" t="s">
        <v>6</v>
      </c>
      <c r="K613" t="s">
        <v>1149</v>
      </c>
      <c r="L613">
        <v>1191</v>
      </c>
      <c r="N613">
        <v>1013</v>
      </c>
      <c r="O613" t="s">
        <v>1010</v>
      </c>
      <c r="P613" t="s">
        <v>1010</v>
      </c>
      <c r="Q613">
        <v>1</v>
      </c>
      <c r="X613">
        <v>170.75</v>
      </c>
      <c r="Y613">
        <v>0</v>
      </c>
      <c r="Z613">
        <v>0</v>
      </c>
      <c r="AA613">
        <v>0</v>
      </c>
      <c r="AB613">
        <v>8.74</v>
      </c>
      <c r="AC613">
        <v>0</v>
      </c>
      <c r="AD613">
        <v>1</v>
      </c>
      <c r="AE613">
        <v>1</v>
      </c>
      <c r="AF613" t="s">
        <v>39</v>
      </c>
      <c r="AG613">
        <v>196.36249999999998</v>
      </c>
      <c r="AH613">
        <v>2</v>
      </c>
      <c r="AI613">
        <v>16698149</v>
      </c>
      <c r="AJ613">
        <v>617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ROW(Source!A274)</f>
        <v>274</v>
      </c>
      <c r="B614">
        <v>16698162</v>
      </c>
      <c r="C614">
        <v>16698148</v>
      </c>
      <c r="D614">
        <v>15430395</v>
      </c>
      <c r="E614">
        <v>1</v>
      </c>
      <c r="F614">
        <v>1</v>
      </c>
      <c r="G614">
        <v>1</v>
      </c>
      <c r="H614">
        <v>1</v>
      </c>
      <c r="I614" t="s">
        <v>1020</v>
      </c>
      <c r="J614" t="s">
        <v>6</v>
      </c>
      <c r="K614" t="s">
        <v>1021</v>
      </c>
      <c r="L614">
        <v>1191</v>
      </c>
      <c r="N614">
        <v>1013</v>
      </c>
      <c r="O614" t="s">
        <v>1010</v>
      </c>
      <c r="P614" t="s">
        <v>1010</v>
      </c>
      <c r="Q614">
        <v>1</v>
      </c>
      <c r="X614">
        <v>5.33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2</v>
      </c>
      <c r="AF614" t="s">
        <v>38</v>
      </c>
      <c r="AG614">
        <v>6.6624999999999996</v>
      </c>
      <c r="AH614">
        <v>2</v>
      </c>
      <c r="AI614">
        <v>16698150</v>
      </c>
      <c r="AJ614">
        <v>618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ROW(Source!A274)</f>
        <v>274</v>
      </c>
      <c r="B615">
        <v>16698163</v>
      </c>
      <c r="C615">
        <v>16698148</v>
      </c>
      <c r="D615">
        <v>15247974</v>
      </c>
      <c r="E615">
        <v>1</v>
      </c>
      <c r="F615">
        <v>1</v>
      </c>
      <c r="G615">
        <v>1</v>
      </c>
      <c r="H615">
        <v>2</v>
      </c>
      <c r="I615" t="s">
        <v>1022</v>
      </c>
      <c r="J615" t="s">
        <v>1023</v>
      </c>
      <c r="K615" t="s">
        <v>1024</v>
      </c>
      <c r="L615">
        <v>1368</v>
      </c>
      <c r="N615">
        <v>1011</v>
      </c>
      <c r="O615" t="s">
        <v>1014</v>
      </c>
      <c r="P615" t="s">
        <v>1014</v>
      </c>
      <c r="Q615">
        <v>1</v>
      </c>
      <c r="X615">
        <v>1.76</v>
      </c>
      <c r="Y615">
        <v>0</v>
      </c>
      <c r="Z615">
        <v>31.26</v>
      </c>
      <c r="AA615">
        <v>13.5</v>
      </c>
      <c r="AB615">
        <v>0</v>
      </c>
      <c r="AC615">
        <v>0</v>
      </c>
      <c r="AD615">
        <v>1</v>
      </c>
      <c r="AE615">
        <v>0</v>
      </c>
      <c r="AF615" t="s">
        <v>38</v>
      </c>
      <c r="AG615">
        <v>2.2000000000000002</v>
      </c>
      <c r="AH615">
        <v>2</v>
      </c>
      <c r="AI615">
        <v>16698151</v>
      </c>
      <c r="AJ615">
        <v>619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ROW(Source!A274)</f>
        <v>274</v>
      </c>
      <c r="B616">
        <v>16698164</v>
      </c>
      <c r="C616">
        <v>16698148</v>
      </c>
      <c r="D616">
        <v>15249073</v>
      </c>
      <c r="E616">
        <v>1</v>
      </c>
      <c r="F616">
        <v>1</v>
      </c>
      <c r="G616">
        <v>1</v>
      </c>
      <c r="H616">
        <v>2</v>
      </c>
      <c r="I616" t="s">
        <v>1033</v>
      </c>
      <c r="J616" t="s">
        <v>1034</v>
      </c>
      <c r="K616" t="s">
        <v>1035</v>
      </c>
      <c r="L616">
        <v>1368</v>
      </c>
      <c r="N616">
        <v>1011</v>
      </c>
      <c r="O616" t="s">
        <v>1014</v>
      </c>
      <c r="P616" t="s">
        <v>1014</v>
      </c>
      <c r="Q616">
        <v>1</v>
      </c>
      <c r="X616">
        <v>3.57</v>
      </c>
      <c r="Y616">
        <v>0</v>
      </c>
      <c r="Z616">
        <v>65.709999999999994</v>
      </c>
      <c r="AA616">
        <v>11.6</v>
      </c>
      <c r="AB616">
        <v>0</v>
      </c>
      <c r="AC616">
        <v>0</v>
      </c>
      <c r="AD616">
        <v>1</v>
      </c>
      <c r="AE616">
        <v>0</v>
      </c>
      <c r="AF616" t="s">
        <v>38</v>
      </c>
      <c r="AG616">
        <v>4.4624999999999995</v>
      </c>
      <c r="AH616">
        <v>2</v>
      </c>
      <c r="AI616">
        <v>16698152</v>
      </c>
      <c r="AJ616">
        <v>620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ROW(Source!A274)</f>
        <v>274</v>
      </c>
      <c r="B617">
        <v>16698165</v>
      </c>
      <c r="C617">
        <v>16698148</v>
      </c>
      <c r="D617">
        <v>15167551</v>
      </c>
      <c r="E617">
        <v>1</v>
      </c>
      <c r="F617">
        <v>1</v>
      </c>
      <c r="G617">
        <v>1</v>
      </c>
      <c r="H617">
        <v>3</v>
      </c>
      <c r="I617" t="s">
        <v>1189</v>
      </c>
      <c r="J617" t="s">
        <v>1190</v>
      </c>
      <c r="K617" t="s">
        <v>1191</v>
      </c>
      <c r="L617">
        <v>1301</v>
      </c>
      <c r="N617">
        <v>1003</v>
      </c>
      <c r="O617" t="s">
        <v>363</v>
      </c>
      <c r="P617" t="s">
        <v>363</v>
      </c>
      <c r="Q617">
        <v>1</v>
      </c>
      <c r="X617">
        <v>347</v>
      </c>
      <c r="Y617">
        <v>6.38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347</v>
      </c>
      <c r="AH617">
        <v>2</v>
      </c>
      <c r="AI617">
        <v>16698153</v>
      </c>
      <c r="AJ617">
        <v>621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ROW(Source!A274)</f>
        <v>274</v>
      </c>
      <c r="B618">
        <v>16698166</v>
      </c>
      <c r="C618">
        <v>16698148</v>
      </c>
      <c r="D618">
        <v>15167552</v>
      </c>
      <c r="E618">
        <v>1</v>
      </c>
      <c r="F618">
        <v>1</v>
      </c>
      <c r="G618">
        <v>1</v>
      </c>
      <c r="H618">
        <v>3</v>
      </c>
      <c r="I618" t="s">
        <v>1192</v>
      </c>
      <c r="J618" t="s">
        <v>1193</v>
      </c>
      <c r="K618" t="s">
        <v>1194</v>
      </c>
      <c r="L618">
        <v>1301</v>
      </c>
      <c r="N618">
        <v>1003</v>
      </c>
      <c r="O618" t="s">
        <v>363</v>
      </c>
      <c r="P618" t="s">
        <v>363</v>
      </c>
      <c r="Q618">
        <v>1</v>
      </c>
      <c r="X618">
        <v>71</v>
      </c>
      <c r="Y618">
        <v>7.95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71</v>
      </c>
      <c r="AH618">
        <v>2</v>
      </c>
      <c r="AI618">
        <v>16698154</v>
      </c>
      <c r="AJ618">
        <v>622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ROW(Source!A274)</f>
        <v>274</v>
      </c>
      <c r="B619">
        <v>16698167</v>
      </c>
      <c r="C619">
        <v>16698148</v>
      </c>
      <c r="D619">
        <v>15167640</v>
      </c>
      <c r="E619">
        <v>1</v>
      </c>
      <c r="F619">
        <v>1</v>
      </c>
      <c r="G619">
        <v>1</v>
      </c>
      <c r="H619">
        <v>3</v>
      </c>
      <c r="I619" t="s">
        <v>1195</v>
      </c>
      <c r="J619" t="s">
        <v>1196</v>
      </c>
      <c r="K619" t="s">
        <v>1197</v>
      </c>
      <c r="L619">
        <v>1302</v>
      </c>
      <c r="N619">
        <v>1003</v>
      </c>
      <c r="O619" t="s">
        <v>1198</v>
      </c>
      <c r="P619" t="s">
        <v>1198</v>
      </c>
      <c r="Q619">
        <v>10</v>
      </c>
      <c r="X619">
        <v>21.4</v>
      </c>
      <c r="Y619">
        <v>64.099999999999994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6</v>
      </c>
      <c r="AG619">
        <v>21.4</v>
      </c>
      <c r="AH619">
        <v>2</v>
      </c>
      <c r="AI619">
        <v>16698155</v>
      </c>
      <c r="AJ619">
        <v>623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ROW(Source!A274)</f>
        <v>274</v>
      </c>
      <c r="B620">
        <v>16698168</v>
      </c>
      <c r="C620">
        <v>16698148</v>
      </c>
      <c r="D620">
        <v>15170065</v>
      </c>
      <c r="E620">
        <v>1</v>
      </c>
      <c r="F620">
        <v>1</v>
      </c>
      <c r="G620">
        <v>1</v>
      </c>
      <c r="H620">
        <v>3</v>
      </c>
      <c r="I620" t="s">
        <v>1199</v>
      </c>
      <c r="J620" t="s">
        <v>1200</v>
      </c>
      <c r="K620" t="s">
        <v>1201</v>
      </c>
      <c r="L620">
        <v>1358</v>
      </c>
      <c r="N620">
        <v>1010</v>
      </c>
      <c r="O620" t="s">
        <v>598</v>
      </c>
      <c r="P620" t="s">
        <v>598</v>
      </c>
      <c r="Q620">
        <v>10</v>
      </c>
      <c r="X620">
        <v>30.6</v>
      </c>
      <c r="Y620">
        <v>7.03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30.6</v>
      </c>
      <c r="AH620">
        <v>2</v>
      </c>
      <c r="AI620">
        <v>16698156</v>
      </c>
      <c r="AJ620">
        <v>624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ROW(Source!A274)</f>
        <v>274</v>
      </c>
      <c r="B621">
        <v>16698169</v>
      </c>
      <c r="C621">
        <v>16698148</v>
      </c>
      <c r="D621">
        <v>15162466</v>
      </c>
      <c r="E621">
        <v>17</v>
      </c>
      <c r="F621">
        <v>1</v>
      </c>
      <c r="G621">
        <v>1</v>
      </c>
      <c r="H621">
        <v>3</v>
      </c>
      <c r="I621" t="s">
        <v>1385</v>
      </c>
      <c r="J621" t="s">
        <v>6</v>
      </c>
      <c r="K621" t="s">
        <v>1386</v>
      </c>
      <c r="L621">
        <v>1327</v>
      </c>
      <c r="N621">
        <v>1005</v>
      </c>
      <c r="O621" t="s">
        <v>36</v>
      </c>
      <c r="P621" t="s">
        <v>36</v>
      </c>
      <c r="Q621">
        <v>1</v>
      </c>
      <c r="X621">
        <v>100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 t="s">
        <v>6</v>
      </c>
      <c r="AG621">
        <v>100</v>
      </c>
      <c r="AH621">
        <v>3</v>
      </c>
      <c r="AI621">
        <v>-1</v>
      </c>
      <c r="AJ621" t="s">
        <v>6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ROW(Source!A274)</f>
        <v>274</v>
      </c>
      <c r="B622">
        <v>16698170</v>
      </c>
      <c r="C622">
        <v>16698148</v>
      </c>
      <c r="D622">
        <v>15197780</v>
      </c>
      <c r="E622">
        <v>1</v>
      </c>
      <c r="F622">
        <v>1</v>
      </c>
      <c r="G622">
        <v>1</v>
      </c>
      <c r="H622">
        <v>3</v>
      </c>
      <c r="I622" t="s">
        <v>1202</v>
      </c>
      <c r="J622" t="s">
        <v>1203</v>
      </c>
      <c r="K622" t="s">
        <v>1204</v>
      </c>
      <c r="L622">
        <v>1355</v>
      </c>
      <c r="N622">
        <v>1010</v>
      </c>
      <c r="O622" t="s">
        <v>593</v>
      </c>
      <c r="P622" t="s">
        <v>593</v>
      </c>
      <c r="Q622">
        <v>100</v>
      </c>
      <c r="X622">
        <v>8</v>
      </c>
      <c r="Y622">
        <v>50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8</v>
      </c>
      <c r="AH622">
        <v>2</v>
      </c>
      <c r="AI622">
        <v>16698157</v>
      </c>
      <c r="AJ622">
        <v>626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ROW(Source!A274)</f>
        <v>274</v>
      </c>
      <c r="B623">
        <v>16698171</v>
      </c>
      <c r="C623">
        <v>16698148</v>
      </c>
      <c r="D623">
        <v>15204239</v>
      </c>
      <c r="E623">
        <v>1</v>
      </c>
      <c r="F623">
        <v>1</v>
      </c>
      <c r="G623">
        <v>1</v>
      </c>
      <c r="H623">
        <v>3</v>
      </c>
      <c r="I623" t="s">
        <v>1205</v>
      </c>
      <c r="J623" t="s">
        <v>1206</v>
      </c>
      <c r="K623" t="s">
        <v>1207</v>
      </c>
      <c r="L623">
        <v>1354</v>
      </c>
      <c r="N623">
        <v>1010</v>
      </c>
      <c r="O623" t="s">
        <v>440</v>
      </c>
      <c r="P623" t="s">
        <v>440</v>
      </c>
      <c r="Q623">
        <v>1</v>
      </c>
      <c r="X623">
        <v>92</v>
      </c>
      <c r="Y623">
        <v>67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92</v>
      </c>
      <c r="AH623">
        <v>2</v>
      </c>
      <c r="AI623">
        <v>16698158</v>
      </c>
      <c r="AJ623">
        <v>627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ROW(Source!A275)</f>
        <v>275</v>
      </c>
      <c r="B624">
        <v>16698161</v>
      </c>
      <c r="C624">
        <v>16698148</v>
      </c>
      <c r="D624">
        <v>15436014</v>
      </c>
      <c r="E624">
        <v>1</v>
      </c>
      <c r="F624">
        <v>1</v>
      </c>
      <c r="G624">
        <v>1</v>
      </c>
      <c r="H624">
        <v>1</v>
      </c>
      <c r="I624" t="s">
        <v>1148</v>
      </c>
      <c r="J624" t="s">
        <v>6</v>
      </c>
      <c r="K624" t="s">
        <v>1149</v>
      </c>
      <c r="L624">
        <v>1191</v>
      </c>
      <c r="N624">
        <v>1013</v>
      </c>
      <c r="O624" t="s">
        <v>1010</v>
      </c>
      <c r="P624" t="s">
        <v>1010</v>
      </c>
      <c r="Q624">
        <v>1</v>
      </c>
      <c r="X624">
        <v>170.75</v>
      </c>
      <c r="Y624">
        <v>0</v>
      </c>
      <c r="Z624">
        <v>0</v>
      </c>
      <c r="AA624">
        <v>0</v>
      </c>
      <c r="AB624">
        <v>8.74</v>
      </c>
      <c r="AC624">
        <v>0</v>
      </c>
      <c r="AD624">
        <v>1</v>
      </c>
      <c r="AE624">
        <v>1</v>
      </c>
      <c r="AF624" t="s">
        <v>39</v>
      </c>
      <c r="AG624">
        <v>196.36249999999998</v>
      </c>
      <c r="AH624">
        <v>2</v>
      </c>
      <c r="AI624">
        <v>16698149</v>
      </c>
      <c r="AJ624">
        <v>628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ROW(Source!A275)</f>
        <v>275</v>
      </c>
      <c r="B625">
        <v>16698162</v>
      </c>
      <c r="C625">
        <v>16698148</v>
      </c>
      <c r="D625">
        <v>15430395</v>
      </c>
      <c r="E625">
        <v>1</v>
      </c>
      <c r="F625">
        <v>1</v>
      </c>
      <c r="G625">
        <v>1</v>
      </c>
      <c r="H625">
        <v>1</v>
      </c>
      <c r="I625" t="s">
        <v>1020</v>
      </c>
      <c r="J625" t="s">
        <v>6</v>
      </c>
      <c r="K625" t="s">
        <v>1021</v>
      </c>
      <c r="L625">
        <v>1191</v>
      </c>
      <c r="N625">
        <v>1013</v>
      </c>
      <c r="O625" t="s">
        <v>1010</v>
      </c>
      <c r="P625" t="s">
        <v>1010</v>
      </c>
      <c r="Q625">
        <v>1</v>
      </c>
      <c r="X625">
        <v>5.33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2</v>
      </c>
      <c r="AF625" t="s">
        <v>38</v>
      </c>
      <c r="AG625">
        <v>6.6624999999999996</v>
      </c>
      <c r="AH625">
        <v>2</v>
      </c>
      <c r="AI625">
        <v>16698150</v>
      </c>
      <c r="AJ625">
        <v>629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ROW(Source!A275)</f>
        <v>275</v>
      </c>
      <c r="B626">
        <v>16698163</v>
      </c>
      <c r="C626">
        <v>16698148</v>
      </c>
      <c r="D626">
        <v>15247974</v>
      </c>
      <c r="E626">
        <v>1</v>
      </c>
      <c r="F626">
        <v>1</v>
      </c>
      <c r="G626">
        <v>1</v>
      </c>
      <c r="H626">
        <v>2</v>
      </c>
      <c r="I626" t="s">
        <v>1022</v>
      </c>
      <c r="J626" t="s">
        <v>1023</v>
      </c>
      <c r="K626" t="s">
        <v>1024</v>
      </c>
      <c r="L626">
        <v>1368</v>
      </c>
      <c r="N626">
        <v>1011</v>
      </c>
      <c r="O626" t="s">
        <v>1014</v>
      </c>
      <c r="P626" t="s">
        <v>1014</v>
      </c>
      <c r="Q626">
        <v>1</v>
      </c>
      <c r="X626">
        <v>1.76</v>
      </c>
      <c r="Y626">
        <v>0</v>
      </c>
      <c r="Z626">
        <v>31.26</v>
      </c>
      <c r="AA626">
        <v>13.5</v>
      </c>
      <c r="AB626">
        <v>0</v>
      </c>
      <c r="AC626">
        <v>0</v>
      </c>
      <c r="AD626">
        <v>1</v>
      </c>
      <c r="AE626">
        <v>0</v>
      </c>
      <c r="AF626" t="s">
        <v>38</v>
      </c>
      <c r="AG626">
        <v>2.2000000000000002</v>
      </c>
      <c r="AH626">
        <v>2</v>
      </c>
      <c r="AI626">
        <v>16698151</v>
      </c>
      <c r="AJ626">
        <v>630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ROW(Source!A275)</f>
        <v>275</v>
      </c>
      <c r="B627">
        <v>16698164</v>
      </c>
      <c r="C627">
        <v>16698148</v>
      </c>
      <c r="D627">
        <v>15249073</v>
      </c>
      <c r="E627">
        <v>1</v>
      </c>
      <c r="F627">
        <v>1</v>
      </c>
      <c r="G627">
        <v>1</v>
      </c>
      <c r="H627">
        <v>2</v>
      </c>
      <c r="I627" t="s">
        <v>1033</v>
      </c>
      <c r="J627" t="s">
        <v>1034</v>
      </c>
      <c r="K627" t="s">
        <v>1035</v>
      </c>
      <c r="L627">
        <v>1368</v>
      </c>
      <c r="N627">
        <v>1011</v>
      </c>
      <c r="O627" t="s">
        <v>1014</v>
      </c>
      <c r="P627" t="s">
        <v>1014</v>
      </c>
      <c r="Q627">
        <v>1</v>
      </c>
      <c r="X627">
        <v>3.57</v>
      </c>
      <c r="Y627">
        <v>0</v>
      </c>
      <c r="Z627">
        <v>65.709999999999994</v>
      </c>
      <c r="AA627">
        <v>11.6</v>
      </c>
      <c r="AB627">
        <v>0</v>
      </c>
      <c r="AC627">
        <v>0</v>
      </c>
      <c r="AD627">
        <v>1</v>
      </c>
      <c r="AE627">
        <v>0</v>
      </c>
      <c r="AF627" t="s">
        <v>38</v>
      </c>
      <c r="AG627">
        <v>4.4624999999999995</v>
      </c>
      <c r="AH627">
        <v>2</v>
      </c>
      <c r="AI627">
        <v>16698152</v>
      </c>
      <c r="AJ627">
        <v>631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ROW(Source!A275)</f>
        <v>275</v>
      </c>
      <c r="B628">
        <v>16698165</v>
      </c>
      <c r="C628">
        <v>16698148</v>
      </c>
      <c r="D628">
        <v>15167551</v>
      </c>
      <c r="E628">
        <v>1</v>
      </c>
      <c r="F628">
        <v>1</v>
      </c>
      <c r="G628">
        <v>1</v>
      </c>
      <c r="H628">
        <v>3</v>
      </c>
      <c r="I628" t="s">
        <v>1189</v>
      </c>
      <c r="J628" t="s">
        <v>1190</v>
      </c>
      <c r="K628" t="s">
        <v>1191</v>
      </c>
      <c r="L628">
        <v>1301</v>
      </c>
      <c r="N628">
        <v>1003</v>
      </c>
      <c r="O628" t="s">
        <v>363</v>
      </c>
      <c r="P628" t="s">
        <v>363</v>
      </c>
      <c r="Q628">
        <v>1</v>
      </c>
      <c r="X628">
        <v>347</v>
      </c>
      <c r="Y628">
        <v>6.38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347</v>
      </c>
      <c r="AH628">
        <v>2</v>
      </c>
      <c r="AI628">
        <v>16698153</v>
      </c>
      <c r="AJ628">
        <v>632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ROW(Source!A275)</f>
        <v>275</v>
      </c>
      <c r="B629">
        <v>16698166</v>
      </c>
      <c r="C629">
        <v>16698148</v>
      </c>
      <c r="D629">
        <v>15167552</v>
      </c>
      <c r="E629">
        <v>1</v>
      </c>
      <c r="F629">
        <v>1</v>
      </c>
      <c r="G629">
        <v>1</v>
      </c>
      <c r="H629">
        <v>3</v>
      </c>
      <c r="I629" t="s">
        <v>1192</v>
      </c>
      <c r="J629" t="s">
        <v>1193</v>
      </c>
      <c r="K629" t="s">
        <v>1194</v>
      </c>
      <c r="L629">
        <v>1301</v>
      </c>
      <c r="N629">
        <v>1003</v>
      </c>
      <c r="O629" t="s">
        <v>363</v>
      </c>
      <c r="P629" t="s">
        <v>363</v>
      </c>
      <c r="Q629">
        <v>1</v>
      </c>
      <c r="X629">
        <v>71</v>
      </c>
      <c r="Y629">
        <v>7.95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6</v>
      </c>
      <c r="AG629">
        <v>71</v>
      </c>
      <c r="AH629">
        <v>2</v>
      </c>
      <c r="AI629">
        <v>16698154</v>
      </c>
      <c r="AJ629">
        <v>633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ROW(Source!A275)</f>
        <v>275</v>
      </c>
      <c r="B630">
        <v>16698167</v>
      </c>
      <c r="C630">
        <v>16698148</v>
      </c>
      <c r="D630">
        <v>15167640</v>
      </c>
      <c r="E630">
        <v>1</v>
      </c>
      <c r="F630">
        <v>1</v>
      </c>
      <c r="G630">
        <v>1</v>
      </c>
      <c r="H630">
        <v>3</v>
      </c>
      <c r="I630" t="s">
        <v>1195</v>
      </c>
      <c r="J630" t="s">
        <v>1196</v>
      </c>
      <c r="K630" t="s">
        <v>1197</v>
      </c>
      <c r="L630">
        <v>1302</v>
      </c>
      <c r="N630">
        <v>1003</v>
      </c>
      <c r="O630" t="s">
        <v>1198</v>
      </c>
      <c r="P630" t="s">
        <v>1198</v>
      </c>
      <c r="Q630">
        <v>10</v>
      </c>
      <c r="X630">
        <v>21.4</v>
      </c>
      <c r="Y630">
        <v>64.099999999999994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6</v>
      </c>
      <c r="AG630">
        <v>21.4</v>
      </c>
      <c r="AH630">
        <v>2</v>
      </c>
      <c r="AI630">
        <v>16698155</v>
      </c>
      <c r="AJ630">
        <v>634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ROW(Source!A275)</f>
        <v>275</v>
      </c>
      <c r="B631">
        <v>16698168</v>
      </c>
      <c r="C631">
        <v>16698148</v>
      </c>
      <c r="D631">
        <v>15170065</v>
      </c>
      <c r="E631">
        <v>1</v>
      </c>
      <c r="F631">
        <v>1</v>
      </c>
      <c r="G631">
        <v>1</v>
      </c>
      <c r="H631">
        <v>3</v>
      </c>
      <c r="I631" t="s">
        <v>1199</v>
      </c>
      <c r="J631" t="s">
        <v>1200</v>
      </c>
      <c r="K631" t="s">
        <v>1201</v>
      </c>
      <c r="L631">
        <v>1358</v>
      </c>
      <c r="N631">
        <v>1010</v>
      </c>
      <c r="O631" t="s">
        <v>598</v>
      </c>
      <c r="P631" t="s">
        <v>598</v>
      </c>
      <c r="Q631">
        <v>10</v>
      </c>
      <c r="X631">
        <v>30.6</v>
      </c>
      <c r="Y631">
        <v>7.03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30.6</v>
      </c>
      <c r="AH631">
        <v>2</v>
      </c>
      <c r="AI631">
        <v>16698156</v>
      </c>
      <c r="AJ631">
        <v>635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ROW(Source!A275)</f>
        <v>275</v>
      </c>
      <c r="B632">
        <v>16698169</v>
      </c>
      <c r="C632">
        <v>16698148</v>
      </c>
      <c r="D632">
        <v>15162466</v>
      </c>
      <c r="E632">
        <v>17</v>
      </c>
      <c r="F632">
        <v>1</v>
      </c>
      <c r="G632">
        <v>1</v>
      </c>
      <c r="H632">
        <v>3</v>
      </c>
      <c r="I632" t="s">
        <v>1385</v>
      </c>
      <c r="J632" t="s">
        <v>6</v>
      </c>
      <c r="K632" t="s">
        <v>1386</v>
      </c>
      <c r="L632">
        <v>1327</v>
      </c>
      <c r="N632">
        <v>1005</v>
      </c>
      <c r="O632" t="s">
        <v>36</v>
      </c>
      <c r="P632" t="s">
        <v>36</v>
      </c>
      <c r="Q632">
        <v>1</v>
      </c>
      <c r="X632">
        <v>100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 t="s">
        <v>6</v>
      </c>
      <c r="AG632">
        <v>100</v>
      </c>
      <c r="AH632">
        <v>3</v>
      </c>
      <c r="AI632">
        <v>-1</v>
      </c>
      <c r="AJ632" t="s">
        <v>6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ROW(Source!A275)</f>
        <v>275</v>
      </c>
      <c r="B633">
        <v>16698170</v>
      </c>
      <c r="C633">
        <v>16698148</v>
      </c>
      <c r="D633">
        <v>15197780</v>
      </c>
      <c r="E633">
        <v>1</v>
      </c>
      <c r="F633">
        <v>1</v>
      </c>
      <c r="G633">
        <v>1</v>
      </c>
      <c r="H633">
        <v>3</v>
      </c>
      <c r="I633" t="s">
        <v>1202</v>
      </c>
      <c r="J633" t="s">
        <v>1203</v>
      </c>
      <c r="K633" t="s">
        <v>1204</v>
      </c>
      <c r="L633">
        <v>1355</v>
      </c>
      <c r="N633">
        <v>1010</v>
      </c>
      <c r="O633" t="s">
        <v>593</v>
      </c>
      <c r="P633" t="s">
        <v>593</v>
      </c>
      <c r="Q633">
        <v>100</v>
      </c>
      <c r="X633">
        <v>8</v>
      </c>
      <c r="Y633">
        <v>50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8</v>
      </c>
      <c r="AH633">
        <v>2</v>
      </c>
      <c r="AI633">
        <v>16698157</v>
      </c>
      <c r="AJ633">
        <v>637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ROW(Source!A275)</f>
        <v>275</v>
      </c>
      <c r="B634">
        <v>16698171</v>
      </c>
      <c r="C634">
        <v>16698148</v>
      </c>
      <c r="D634">
        <v>15204239</v>
      </c>
      <c r="E634">
        <v>1</v>
      </c>
      <c r="F634">
        <v>1</v>
      </c>
      <c r="G634">
        <v>1</v>
      </c>
      <c r="H634">
        <v>3</v>
      </c>
      <c r="I634" t="s">
        <v>1205</v>
      </c>
      <c r="J634" t="s">
        <v>1206</v>
      </c>
      <c r="K634" t="s">
        <v>1207</v>
      </c>
      <c r="L634">
        <v>1354</v>
      </c>
      <c r="N634">
        <v>1010</v>
      </c>
      <c r="O634" t="s">
        <v>440</v>
      </c>
      <c r="P634" t="s">
        <v>440</v>
      </c>
      <c r="Q634">
        <v>1</v>
      </c>
      <c r="X634">
        <v>92</v>
      </c>
      <c r="Y634">
        <v>67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92</v>
      </c>
      <c r="AH634">
        <v>2</v>
      </c>
      <c r="AI634">
        <v>16698158</v>
      </c>
      <c r="AJ634">
        <v>638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ROW(Source!A278)</f>
        <v>278</v>
      </c>
      <c r="B635">
        <v>16698181</v>
      </c>
      <c r="C635">
        <v>16698173</v>
      </c>
      <c r="D635">
        <v>15430767</v>
      </c>
      <c r="E635">
        <v>1</v>
      </c>
      <c r="F635">
        <v>1</v>
      </c>
      <c r="G635">
        <v>1</v>
      </c>
      <c r="H635">
        <v>1</v>
      </c>
      <c r="I635" t="s">
        <v>1008</v>
      </c>
      <c r="J635" t="s">
        <v>6</v>
      </c>
      <c r="K635" t="s">
        <v>1009</v>
      </c>
      <c r="L635">
        <v>1191</v>
      </c>
      <c r="N635">
        <v>1013</v>
      </c>
      <c r="O635" t="s">
        <v>1010</v>
      </c>
      <c r="P635" t="s">
        <v>1010</v>
      </c>
      <c r="Q635">
        <v>1</v>
      </c>
      <c r="X635">
        <v>21.38</v>
      </c>
      <c r="Y635">
        <v>0</v>
      </c>
      <c r="Z635">
        <v>0</v>
      </c>
      <c r="AA635">
        <v>0</v>
      </c>
      <c r="AB635">
        <v>8.5299999999999994</v>
      </c>
      <c r="AC635">
        <v>0</v>
      </c>
      <c r="AD635">
        <v>1</v>
      </c>
      <c r="AE635">
        <v>1</v>
      </c>
      <c r="AF635" t="s">
        <v>39</v>
      </c>
      <c r="AG635">
        <v>24.586999999999996</v>
      </c>
      <c r="AH635">
        <v>2</v>
      </c>
      <c r="AI635">
        <v>16698174</v>
      </c>
      <c r="AJ635">
        <v>639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ROW(Source!A278)</f>
        <v>278</v>
      </c>
      <c r="B636">
        <v>16698182</v>
      </c>
      <c r="C636">
        <v>16698173</v>
      </c>
      <c r="D636">
        <v>15430395</v>
      </c>
      <c r="E636">
        <v>1</v>
      </c>
      <c r="F636">
        <v>1</v>
      </c>
      <c r="G636">
        <v>1</v>
      </c>
      <c r="H636">
        <v>1</v>
      </c>
      <c r="I636" t="s">
        <v>1020</v>
      </c>
      <c r="J636" t="s">
        <v>6</v>
      </c>
      <c r="K636" t="s">
        <v>1021</v>
      </c>
      <c r="L636">
        <v>1191</v>
      </c>
      <c r="N636">
        <v>1013</v>
      </c>
      <c r="O636" t="s">
        <v>1010</v>
      </c>
      <c r="P636" t="s">
        <v>1010</v>
      </c>
      <c r="Q636">
        <v>1</v>
      </c>
      <c r="X636">
        <v>0.37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2</v>
      </c>
      <c r="AF636" t="s">
        <v>38</v>
      </c>
      <c r="AG636">
        <v>0.46250000000000002</v>
      </c>
      <c r="AH636">
        <v>2</v>
      </c>
      <c r="AI636">
        <v>16698175</v>
      </c>
      <c r="AJ636">
        <v>640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ROW(Source!A278)</f>
        <v>278</v>
      </c>
      <c r="B637">
        <v>16698183</v>
      </c>
      <c r="C637">
        <v>16698173</v>
      </c>
      <c r="D637">
        <v>15247974</v>
      </c>
      <c r="E637">
        <v>1</v>
      </c>
      <c r="F637">
        <v>1</v>
      </c>
      <c r="G637">
        <v>1</v>
      </c>
      <c r="H637">
        <v>2</v>
      </c>
      <c r="I637" t="s">
        <v>1022</v>
      </c>
      <c r="J637" t="s">
        <v>1023</v>
      </c>
      <c r="K637" t="s">
        <v>1024</v>
      </c>
      <c r="L637">
        <v>1368</v>
      </c>
      <c r="N637">
        <v>1011</v>
      </c>
      <c r="O637" t="s">
        <v>1014</v>
      </c>
      <c r="P637" t="s">
        <v>1014</v>
      </c>
      <c r="Q637">
        <v>1</v>
      </c>
      <c r="X637">
        <v>7.0000000000000007E-2</v>
      </c>
      <c r="Y637">
        <v>0</v>
      </c>
      <c r="Z637">
        <v>31.26</v>
      </c>
      <c r="AA637">
        <v>13.5</v>
      </c>
      <c r="AB637">
        <v>0</v>
      </c>
      <c r="AC637">
        <v>0</v>
      </c>
      <c r="AD637">
        <v>1</v>
      </c>
      <c r="AE637">
        <v>0</v>
      </c>
      <c r="AF637" t="s">
        <v>38</v>
      </c>
      <c r="AG637">
        <v>8.7500000000000008E-2</v>
      </c>
      <c r="AH637">
        <v>2</v>
      </c>
      <c r="AI637">
        <v>16698176</v>
      </c>
      <c r="AJ637">
        <v>641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ROW(Source!A278)</f>
        <v>278</v>
      </c>
      <c r="B638">
        <v>16698184</v>
      </c>
      <c r="C638">
        <v>16698173</v>
      </c>
      <c r="D638">
        <v>15249073</v>
      </c>
      <c r="E638">
        <v>1</v>
      </c>
      <c r="F638">
        <v>1</v>
      </c>
      <c r="G638">
        <v>1</v>
      </c>
      <c r="H638">
        <v>2</v>
      </c>
      <c r="I638" t="s">
        <v>1033</v>
      </c>
      <c r="J638" t="s">
        <v>1034</v>
      </c>
      <c r="K638" t="s">
        <v>1035</v>
      </c>
      <c r="L638">
        <v>1368</v>
      </c>
      <c r="N638">
        <v>1011</v>
      </c>
      <c r="O638" t="s">
        <v>1014</v>
      </c>
      <c r="P638" t="s">
        <v>1014</v>
      </c>
      <c r="Q638">
        <v>1</v>
      </c>
      <c r="X638">
        <v>0.3</v>
      </c>
      <c r="Y638">
        <v>0</v>
      </c>
      <c r="Z638">
        <v>65.709999999999994</v>
      </c>
      <c r="AA638">
        <v>11.6</v>
      </c>
      <c r="AB638">
        <v>0</v>
      </c>
      <c r="AC638">
        <v>0</v>
      </c>
      <c r="AD638">
        <v>1</v>
      </c>
      <c r="AE638">
        <v>0</v>
      </c>
      <c r="AF638" t="s">
        <v>38</v>
      </c>
      <c r="AG638">
        <v>0.375</v>
      </c>
      <c r="AH638">
        <v>2</v>
      </c>
      <c r="AI638">
        <v>16698177</v>
      </c>
      <c r="AJ638">
        <v>642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ROW(Source!A278)</f>
        <v>278</v>
      </c>
      <c r="B639">
        <v>16698185</v>
      </c>
      <c r="C639">
        <v>16698173</v>
      </c>
      <c r="D639">
        <v>15162469</v>
      </c>
      <c r="E639">
        <v>17</v>
      </c>
      <c r="F639">
        <v>1</v>
      </c>
      <c r="G639">
        <v>1</v>
      </c>
      <c r="H639">
        <v>3</v>
      </c>
      <c r="I639" t="s">
        <v>1387</v>
      </c>
      <c r="J639" t="s">
        <v>6</v>
      </c>
      <c r="K639" t="s">
        <v>1388</v>
      </c>
      <c r="L639">
        <v>1301</v>
      </c>
      <c r="N639">
        <v>1003</v>
      </c>
      <c r="O639" t="s">
        <v>363</v>
      </c>
      <c r="P639" t="s">
        <v>363</v>
      </c>
      <c r="Q639">
        <v>1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1</v>
      </c>
      <c r="AD639">
        <v>0</v>
      </c>
      <c r="AE639">
        <v>0</v>
      </c>
      <c r="AF639" t="s">
        <v>6</v>
      </c>
      <c r="AG639">
        <v>0</v>
      </c>
      <c r="AH639">
        <v>3</v>
      </c>
      <c r="AI639">
        <v>-1</v>
      </c>
      <c r="AJ639" t="s">
        <v>6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ROW(Source!A278)</f>
        <v>278</v>
      </c>
      <c r="B640">
        <v>16698186</v>
      </c>
      <c r="C640">
        <v>16698173</v>
      </c>
      <c r="D640">
        <v>15197780</v>
      </c>
      <c r="E640">
        <v>1</v>
      </c>
      <c r="F640">
        <v>1</v>
      </c>
      <c r="G640">
        <v>1</v>
      </c>
      <c r="H640">
        <v>3</v>
      </c>
      <c r="I640" t="s">
        <v>1202</v>
      </c>
      <c r="J640" t="s">
        <v>1203</v>
      </c>
      <c r="K640" t="s">
        <v>1204</v>
      </c>
      <c r="L640">
        <v>1355</v>
      </c>
      <c r="N640">
        <v>1010</v>
      </c>
      <c r="O640" t="s">
        <v>593</v>
      </c>
      <c r="P640" t="s">
        <v>593</v>
      </c>
      <c r="Q640">
        <v>100</v>
      </c>
      <c r="X640">
        <v>4</v>
      </c>
      <c r="Y640">
        <v>50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6</v>
      </c>
      <c r="AG640">
        <v>4</v>
      </c>
      <c r="AH640">
        <v>2</v>
      </c>
      <c r="AI640">
        <v>16698178</v>
      </c>
      <c r="AJ640">
        <v>644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ROW(Source!A278)</f>
        <v>278</v>
      </c>
      <c r="B641">
        <v>16698187</v>
      </c>
      <c r="C641">
        <v>16698173</v>
      </c>
      <c r="D641">
        <v>15204239</v>
      </c>
      <c r="E641">
        <v>1</v>
      </c>
      <c r="F641">
        <v>1</v>
      </c>
      <c r="G641">
        <v>1</v>
      </c>
      <c r="H641">
        <v>3</v>
      </c>
      <c r="I641" t="s">
        <v>1205</v>
      </c>
      <c r="J641" t="s">
        <v>1206</v>
      </c>
      <c r="K641" t="s">
        <v>1207</v>
      </c>
      <c r="L641">
        <v>1354</v>
      </c>
      <c r="N641">
        <v>1010</v>
      </c>
      <c r="O641" t="s">
        <v>440</v>
      </c>
      <c r="P641" t="s">
        <v>440</v>
      </c>
      <c r="Q641">
        <v>1</v>
      </c>
      <c r="X641">
        <v>90.7</v>
      </c>
      <c r="Y641">
        <v>67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90.7</v>
      </c>
      <c r="AH641">
        <v>2</v>
      </c>
      <c r="AI641">
        <v>16698179</v>
      </c>
      <c r="AJ641">
        <v>645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ROW(Source!A279)</f>
        <v>279</v>
      </c>
      <c r="B642">
        <v>16698181</v>
      </c>
      <c r="C642">
        <v>16698173</v>
      </c>
      <c r="D642">
        <v>15430767</v>
      </c>
      <c r="E642">
        <v>1</v>
      </c>
      <c r="F642">
        <v>1</v>
      </c>
      <c r="G642">
        <v>1</v>
      </c>
      <c r="H642">
        <v>1</v>
      </c>
      <c r="I642" t="s">
        <v>1008</v>
      </c>
      <c r="J642" t="s">
        <v>6</v>
      </c>
      <c r="K642" t="s">
        <v>1009</v>
      </c>
      <c r="L642">
        <v>1191</v>
      </c>
      <c r="N642">
        <v>1013</v>
      </c>
      <c r="O642" t="s">
        <v>1010</v>
      </c>
      <c r="P642" t="s">
        <v>1010</v>
      </c>
      <c r="Q642">
        <v>1</v>
      </c>
      <c r="X642">
        <v>21.38</v>
      </c>
      <c r="Y642">
        <v>0</v>
      </c>
      <c r="Z642">
        <v>0</v>
      </c>
      <c r="AA642">
        <v>0</v>
      </c>
      <c r="AB642">
        <v>8.5299999999999994</v>
      </c>
      <c r="AC642">
        <v>0</v>
      </c>
      <c r="AD642">
        <v>1</v>
      </c>
      <c r="AE642">
        <v>1</v>
      </c>
      <c r="AF642" t="s">
        <v>39</v>
      </c>
      <c r="AG642">
        <v>24.586999999999996</v>
      </c>
      <c r="AH642">
        <v>2</v>
      </c>
      <c r="AI642">
        <v>16698174</v>
      </c>
      <c r="AJ642">
        <v>646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ROW(Source!A279)</f>
        <v>279</v>
      </c>
      <c r="B643">
        <v>16698182</v>
      </c>
      <c r="C643">
        <v>16698173</v>
      </c>
      <c r="D643">
        <v>15430395</v>
      </c>
      <c r="E643">
        <v>1</v>
      </c>
      <c r="F643">
        <v>1</v>
      </c>
      <c r="G643">
        <v>1</v>
      </c>
      <c r="H643">
        <v>1</v>
      </c>
      <c r="I643" t="s">
        <v>1020</v>
      </c>
      <c r="J643" t="s">
        <v>6</v>
      </c>
      <c r="K643" t="s">
        <v>1021</v>
      </c>
      <c r="L643">
        <v>1191</v>
      </c>
      <c r="N643">
        <v>1013</v>
      </c>
      <c r="O643" t="s">
        <v>1010</v>
      </c>
      <c r="P643" t="s">
        <v>1010</v>
      </c>
      <c r="Q643">
        <v>1</v>
      </c>
      <c r="X643">
        <v>0.37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2</v>
      </c>
      <c r="AF643" t="s">
        <v>38</v>
      </c>
      <c r="AG643">
        <v>0.46250000000000002</v>
      </c>
      <c r="AH643">
        <v>2</v>
      </c>
      <c r="AI643">
        <v>16698175</v>
      </c>
      <c r="AJ643">
        <v>647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ROW(Source!A279)</f>
        <v>279</v>
      </c>
      <c r="B644">
        <v>16698183</v>
      </c>
      <c r="C644">
        <v>16698173</v>
      </c>
      <c r="D644">
        <v>15247974</v>
      </c>
      <c r="E644">
        <v>1</v>
      </c>
      <c r="F644">
        <v>1</v>
      </c>
      <c r="G644">
        <v>1</v>
      </c>
      <c r="H644">
        <v>2</v>
      </c>
      <c r="I644" t="s">
        <v>1022</v>
      </c>
      <c r="J644" t="s">
        <v>1023</v>
      </c>
      <c r="K644" t="s">
        <v>1024</v>
      </c>
      <c r="L644">
        <v>1368</v>
      </c>
      <c r="N644">
        <v>1011</v>
      </c>
      <c r="O644" t="s">
        <v>1014</v>
      </c>
      <c r="P644" t="s">
        <v>1014</v>
      </c>
      <c r="Q644">
        <v>1</v>
      </c>
      <c r="X644">
        <v>7.0000000000000007E-2</v>
      </c>
      <c r="Y644">
        <v>0</v>
      </c>
      <c r="Z644">
        <v>31.26</v>
      </c>
      <c r="AA644">
        <v>13.5</v>
      </c>
      <c r="AB644">
        <v>0</v>
      </c>
      <c r="AC644">
        <v>0</v>
      </c>
      <c r="AD644">
        <v>1</v>
      </c>
      <c r="AE644">
        <v>0</v>
      </c>
      <c r="AF644" t="s">
        <v>38</v>
      </c>
      <c r="AG644">
        <v>8.7500000000000008E-2</v>
      </c>
      <c r="AH644">
        <v>2</v>
      </c>
      <c r="AI644">
        <v>16698176</v>
      </c>
      <c r="AJ644">
        <v>648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ROW(Source!A279)</f>
        <v>279</v>
      </c>
      <c r="B645">
        <v>16698184</v>
      </c>
      <c r="C645">
        <v>16698173</v>
      </c>
      <c r="D645">
        <v>15249073</v>
      </c>
      <c r="E645">
        <v>1</v>
      </c>
      <c r="F645">
        <v>1</v>
      </c>
      <c r="G645">
        <v>1</v>
      </c>
      <c r="H645">
        <v>2</v>
      </c>
      <c r="I645" t="s">
        <v>1033</v>
      </c>
      <c r="J645" t="s">
        <v>1034</v>
      </c>
      <c r="K645" t="s">
        <v>1035</v>
      </c>
      <c r="L645">
        <v>1368</v>
      </c>
      <c r="N645">
        <v>1011</v>
      </c>
      <c r="O645" t="s">
        <v>1014</v>
      </c>
      <c r="P645" t="s">
        <v>1014</v>
      </c>
      <c r="Q645">
        <v>1</v>
      </c>
      <c r="X645">
        <v>0.3</v>
      </c>
      <c r="Y645">
        <v>0</v>
      </c>
      <c r="Z645">
        <v>65.709999999999994</v>
      </c>
      <c r="AA645">
        <v>11.6</v>
      </c>
      <c r="AB645">
        <v>0</v>
      </c>
      <c r="AC645">
        <v>0</v>
      </c>
      <c r="AD645">
        <v>1</v>
      </c>
      <c r="AE645">
        <v>0</v>
      </c>
      <c r="AF645" t="s">
        <v>38</v>
      </c>
      <c r="AG645">
        <v>0.375</v>
      </c>
      <c r="AH645">
        <v>2</v>
      </c>
      <c r="AI645">
        <v>16698177</v>
      </c>
      <c r="AJ645">
        <v>649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ROW(Source!A279)</f>
        <v>279</v>
      </c>
      <c r="B646">
        <v>16698185</v>
      </c>
      <c r="C646">
        <v>16698173</v>
      </c>
      <c r="D646">
        <v>15162469</v>
      </c>
      <c r="E646">
        <v>17</v>
      </c>
      <c r="F646">
        <v>1</v>
      </c>
      <c r="G646">
        <v>1</v>
      </c>
      <c r="H646">
        <v>3</v>
      </c>
      <c r="I646" t="s">
        <v>1387</v>
      </c>
      <c r="J646" t="s">
        <v>6</v>
      </c>
      <c r="K646" t="s">
        <v>1388</v>
      </c>
      <c r="L646">
        <v>1301</v>
      </c>
      <c r="N646">
        <v>1003</v>
      </c>
      <c r="O646" t="s">
        <v>363</v>
      </c>
      <c r="P646" t="s">
        <v>363</v>
      </c>
      <c r="Q646">
        <v>1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1</v>
      </c>
      <c r="AD646">
        <v>0</v>
      </c>
      <c r="AE646">
        <v>0</v>
      </c>
      <c r="AF646" t="s">
        <v>6</v>
      </c>
      <c r="AG646">
        <v>0</v>
      </c>
      <c r="AH646">
        <v>3</v>
      </c>
      <c r="AI646">
        <v>-1</v>
      </c>
      <c r="AJ646" t="s">
        <v>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ROW(Source!A279)</f>
        <v>279</v>
      </c>
      <c r="B647">
        <v>16698186</v>
      </c>
      <c r="C647">
        <v>16698173</v>
      </c>
      <c r="D647">
        <v>15197780</v>
      </c>
      <c r="E647">
        <v>1</v>
      </c>
      <c r="F647">
        <v>1</v>
      </c>
      <c r="G647">
        <v>1</v>
      </c>
      <c r="H647">
        <v>3</v>
      </c>
      <c r="I647" t="s">
        <v>1202</v>
      </c>
      <c r="J647" t="s">
        <v>1203</v>
      </c>
      <c r="K647" t="s">
        <v>1204</v>
      </c>
      <c r="L647">
        <v>1355</v>
      </c>
      <c r="N647">
        <v>1010</v>
      </c>
      <c r="O647" t="s">
        <v>593</v>
      </c>
      <c r="P647" t="s">
        <v>593</v>
      </c>
      <c r="Q647">
        <v>100</v>
      </c>
      <c r="X647">
        <v>4</v>
      </c>
      <c r="Y647">
        <v>50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4</v>
      </c>
      <c r="AH647">
        <v>2</v>
      </c>
      <c r="AI647">
        <v>16698178</v>
      </c>
      <c r="AJ647">
        <v>651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ROW(Source!A279)</f>
        <v>279</v>
      </c>
      <c r="B648">
        <v>16698187</v>
      </c>
      <c r="C648">
        <v>16698173</v>
      </c>
      <c r="D648">
        <v>15204239</v>
      </c>
      <c r="E648">
        <v>1</v>
      </c>
      <c r="F648">
        <v>1</v>
      </c>
      <c r="G648">
        <v>1</v>
      </c>
      <c r="H648">
        <v>3</v>
      </c>
      <c r="I648" t="s">
        <v>1205</v>
      </c>
      <c r="J648" t="s">
        <v>1206</v>
      </c>
      <c r="K648" t="s">
        <v>1207</v>
      </c>
      <c r="L648">
        <v>1354</v>
      </c>
      <c r="N648">
        <v>1010</v>
      </c>
      <c r="O648" t="s">
        <v>440</v>
      </c>
      <c r="P648" t="s">
        <v>440</v>
      </c>
      <c r="Q648">
        <v>1</v>
      </c>
      <c r="X648">
        <v>90.7</v>
      </c>
      <c r="Y648">
        <v>67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90.7</v>
      </c>
      <c r="AH648">
        <v>2</v>
      </c>
      <c r="AI648">
        <v>16698179</v>
      </c>
      <c r="AJ648">
        <v>652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ROW(Source!A282)</f>
        <v>282</v>
      </c>
      <c r="B649">
        <v>16698198</v>
      </c>
      <c r="C649">
        <v>16698189</v>
      </c>
      <c r="D649">
        <v>15430767</v>
      </c>
      <c r="E649">
        <v>1</v>
      </c>
      <c r="F649">
        <v>1</v>
      </c>
      <c r="G649">
        <v>1</v>
      </c>
      <c r="H649">
        <v>1</v>
      </c>
      <c r="I649" t="s">
        <v>1008</v>
      </c>
      <c r="J649" t="s">
        <v>6</v>
      </c>
      <c r="K649" t="s">
        <v>1009</v>
      </c>
      <c r="L649">
        <v>1191</v>
      </c>
      <c r="N649">
        <v>1013</v>
      </c>
      <c r="O649" t="s">
        <v>1010</v>
      </c>
      <c r="P649" t="s">
        <v>1010</v>
      </c>
      <c r="Q649">
        <v>1</v>
      </c>
      <c r="X649">
        <v>112.75</v>
      </c>
      <c r="Y649">
        <v>0</v>
      </c>
      <c r="Z649">
        <v>0</v>
      </c>
      <c r="AA649">
        <v>0</v>
      </c>
      <c r="AB649">
        <v>8.5299999999999994</v>
      </c>
      <c r="AC649">
        <v>0</v>
      </c>
      <c r="AD649">
        <v>1</v>
      </c>
      <c r="AE649">
        <v>1</v>
      </c>
      <c r="AF649" t="s">
        <v>39</v>
      </c>
      <c r="AG649">
        <v>129.66249999999999</v>
      </c>
      <c r="AH649">
        <v>2</v>
      </c>
      <c r="AI649">
        <v>16698190</v>
      </c>
      <c r="AJ649">
        <v>653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ROW(Source!A282)</f>
        <v>282</v>
      </c>
      <c r="B650">
        <v>16698199</v>
      </c>
      <c r="C650">
        <v>16698189</v>
      </c>
      <c r="D650">
        <v>15430395</v>
      </c>
      <c r="E650">
        <v>1</v>
      </c>
      <c r="F650">
        <v>1</v>
      </c>
      <c r="G650">
        <v>1</v>
      </c>
      <c r="H650">
        <v>1</v>
      </c>
      <c r="I650" t="s">
        <v>1020</v>
      </c>
      <c r="J650" t="s">
        <v>6</v>
      </c>
      <c r="K650" t="s">
        <v>1021</v>
      </c>
      <c r="L650">
        <v>1191</v>
      </c>
      <c r="N650">
        <v>1013</v>
      </c>
      <c r="O650" t="s">
        <v>1010</v>
      </c>
      <c r="P650" t="s">
        <v>1010</v>
      </c>
      <c r="Q650">
        <v>1</v>
      </c>
      <c r="X650">
        <v>0.27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38</v>
      </c>
      <c r="AG650">
        <v>0.33750000000000002</v>
      </c>
      <c r="AH650">
        <v>2</v>
      </c>
      <c r="AI650">
        <v>16698191</v>
      </c>
      <c r="AJ650">
        <v>654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ROW(Source!A282)</f>
        <v>282</v>
      </c>
      <c r="B651">
        <v>16698200</v>
      </c>
      <c r="C651">
        <v>16698189</v>
      </c>
      <c r="D651">
        <v>15247578</v>
      </c>
      <c r="E651">
        <v>1</v>
      </c>
      <c r="F651">
        <v>1</v>
      </c>
      <c r="G651">
        <v>1</v>
      </c>
      <c r="H651">
        <v>2</v>
      </c>
      <c r="I651" t="s">
        <v>1119</v>
      </c>
      <c r="J651" t="s">
        <v>1120</v>
      </c>
      <c r="K651" t="s">
        <v>1121</v>
      </c>
      <c r="L651">
        <v>1368</v>
      </c>
      <c r="N651">
        <v>1011</v>
      </c>
      <c r="O651" t="s">
        <v>1014</v>
      </c>
      <c r="P651" t="s">
        <v>1014</v>
      </c>
      <c r="Q651">
        <v>1</v>
      </c>
      <c r="X651">
        <v>0.2</v>
      </c>
      <c r="Y651">
        <v>0</v>
      </c>
      <c r="Z651">
        <v>86.4</v>
      </c>
      <c r="AA651">
        <v>13.5</v>
      </c>
      <c r="AB651">
        <v>0</v>
      </c>
      <c r="AC651">
        <v>0</v>
      </c>
      <c r="AD651">
        <v>1</v>
      </c>
      <c r="AE651">
        <v>0</v>
      </c>
      <c r="AF651" t="s">
        <v>38</v>
      </c>
      <c r="AG651">
        <v>0.25</v>
      </c>
      <c r="AH651">
        <v>2</v>
      </c>
      <c r="AI651">
        <v>16698192</v>
      </c>
      <c r="AJ651">
        <v>655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ROW(Source!A282)</f>
        <v>282</v>
      </c>
      <c r="B652">
        <v>16698201</v>
      </c>
      <c r="C652">
        <v>16698189</v>
      </c>
      <c r="D652">
        <v>15249073</v>
      </c>
      <c r="E652">
        <v>1</v>
      </c>
      <c r="F652">
        <v>1</v>
      </c>
      <c r="G652">
        <v>1</v>
      </c>
      <c r="H652">
        <v>2</v>
      </c>
      <c r="I652" t="s">
        <v>1033</v>
      </c>
      <c r="J652" t="s">
        <v>1034</v>
      </c>
      <c r="K652" t="s">
        <v>1035</v>
      </c>
      <c r="L652">
        <v>1368</v>
      </c>
      <c r="N652">
        <v>1011</v>
      </c>
      <c r="O652" t="s">
        <v>1014</v>
      </c>
      <c r="P652" t="s">
        <v>1014</v>
      </c>
      <c r="Q652">
        <v>1</v>
      </c>
      <c r="X652">
        <v>7.0000000000000007E-2</v>
      </c>
      <c r="Y652">
        <v>0</v>
      </c>
      <c r="Z652">
        <v>65.709999999999994</v>
      </c>
      <c r="AA652">
        <v>11.6</v>
      </c>
      <c r="AB652">
        <v>0</v>
      </c>
      <c r="AC652">
        <v>0</v>
      </c>
      <c r="AD652">
        <v>1</v>
      </c>
      <c r="AE652">
        <v>0</v>
      </c>
      <c r="AF652" t="s">
        <v>38</v>
      </c>
      <c r="AG652">
        <v>8.7500000000000008E-2</v>
      </c>
      <c r="AH652">
        <v>2</v>
      </c>
      <c r="AI652">
        <v>16698193</v>
      </c>
      <c r="AJ652">
        <v>656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ROW(Source!A282)</f>
        <v>282</v>
      </c>
      <c r="B653">
        <v>16698202</v>
      </c>
      <c r="C653">
        <v>16698189</v>
      </c>
      <c r="D653">
        <v>15170059</v>
      </c>
      <c r="E653">
        <v>1</v>
      </c>
      <c r="F653">
        <v>1</v>
      </c>
      <c r="G653">
        <v>1</v>
      </c>
      <c r="H653">
        <v>3</v>
      </c>
      <c r="I653" t="s">
        <v>1213</v>
      </c>
      <c r="J653" t="s">
        <v>1214</v>
      </c>
      <c r="K653" t="s">
        <v>1215</v>
      </c>
      <c r="L653">
        <v>1348</v>
      </c>
      <c r="N653">
        <v>1009</v>
      </c>
      <c r="O653" t="s">
        <v>26</v>
      </c>
      <c r="P653" t="s">
        <v>26</v>
      </c>
      <c r="Q653">
        <v>1000</v>
      </c>
      <c r="X653">
        <v>4.0000000000000001E-3</v>
      </c>
      <c r="Y653">
        <v>8475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4.0000000000000001E-3</v>
      </c>
      <c r="AH653">
        <v>2</v>
      </c>
      <c r="AI653">
        <v>16698194</v>
      </c>
      <c r="AJ653">
        <v>657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ROW(Source!A282)</f>
        <v>282</v>
      </c>
      <c r="B654">
        <v>16698203</v>
      </c>
      <c r="C654">
        <v>16698189</v>
      </c>
      <c r="D654">
        <v>15191140</v>
      </c>
      <c r="E654">
        <v>1</v>
      </c>
      <c r="F654">
        <v>1</v>
      </c>
      <c r="G654">
        <v>1</v>
      </c>
      <c r="H654">
        <v>3</v>
      </c>
      <c r="I654" t="s">
        <v>1216</v>
      </c>
      <c r="J654" t="s">
        <v>1217</v>
      </c>
      <c r="K654" t="s">
        <v>1218</v>
      </c>
      <c r="L654">
        <v>1348</v>
      </c>
      <c r="N654">
        <v>1009</v>
      </c>
      <c r="O654" t="s">
        <v>26</v>
      </c>
      <c r="P654" t="s">
        <v>26</v>
      </c>
      <c r="Q654">
        <v>1000</v>
      </c>
      <c r="X654">
        <v>1.2E-2</v>
      </c>
      <c r="Y654">
        <v>8190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1.2E-2</v>
      </c>
      <c r="AH654">
        <v>2</v>
      </c>
      <c r="AI654">
        <v>16698195</v>
      </c>
      <c r="AJ654">
        <v>659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ROW(Source!A282)</f>
        <v>282</v>
      </c>
      <c r="B655">
        <v>16698204</v>
      </c>
      <c r="C655">
        <v>16698189</v>
      </c>
      <c r="D655">
        <v>15191387</v>
      </c>
      <c r="E655">
        <v>1</v>
      </c>
      <c r="F655">
        <v>1</v>
      </c>
      <c r="G655">
        <v>1</v>
      </c>
      <c r="H655">
        <v>3</v>
      </c>
      <c r="I655" t="s">
        <v>518</v>
      </c>
      <c r="J655" t="s">
        <v>520</v>
      </c>
      <c r="K655" t="s">
        <v>519</v>
      </c>
      <c r="L655">
        <v>1348</v>
      </c>
      <c r="N655">
        <v>1009</v>
      </c>
      <c r="O655" t="s">
        <v>26</v>
      </c>
      <c r="P655" t="s">
        <v>26</v>
      </c>
      <c r="Q655">
        <v>1000</v>
      </c>
      <c r="X655">
        <v>0.78200000000000003</v>
      </c>
      <c r="Y655">
        <v>11200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0.78200000000000003</v>
      </c>
      <c r="AH655">
        <v>2</v>
      </c>
      <c r="AI655">
        <v>16698196</v>
      </c>
      <c r="AJ655">
        <v>660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ROW(Source!A283)</f>
        <v>283</v>
      </c>
      <c r="B656">
        <v>16698198</v>
      </c>
      <c r="C656">
        <v>16698189</v>
      </c>
      <c r="D656">
        <v>15430767</v>
      </c>
      <c r="E656">
        <v>1</v>
      </c>
      <c r="F656">
        <v>1</v>
      </c>
      <c r="G656">
        <v>1</v>
      </c>
      <c r="H656">
        <v>1</v>
      </c>
      <c r="I656" t="s">
        <v>1008</v>
      </c>
      <c r="J656" t="s">
        <v>6</v>
      </c>
      <c r="K656" t="s">
        <v>1009</v>
      </c>
      <c r="L656">
        <v>1191</v>
      </c>
      <c r="N656">
        <v>1013</v>
      </c>
      <c r="O656" t="s">
        <v>1010</v>
      </c>
      <c r="P656" t="s">
        <v>1010</v>
      </c>
      <c r="Q656">
        <v>1</v>
      </c>
      <c r="X656">
        <v>112.75</v>
      </c>
      <c r="Y656">
        <v>0</v>
      </c>
      <c r="Z656">
        <v>0</v>
      </c>
      <c r="AA656">
        <v>0</v>
      </c>
      <c r="AB656">
        <v>8.5299999999999994</v>
      </c>
      <c r="AC656">
        <v>0</v>
      </c>
      <c r="AD656">
        <v>1</v>
      </c>
      <c r="AE656">
        <v>1</v>
      </c>
      <c r="AF656" t="s">
        <v>39</v>
      </c>
      <c r="AG656">
        <v>129.66249999999999</v>
      </c>
      <c r="AH656">
        <v>2</v>
      </c>
      <c r="AI656">
        <v>16698190</v>
      </c>
      <c r="AJ656">
        <v>661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ROW(Source!A283)</f>
        <v>283</v>
      </c>
      <c r="B657">
        <v>16698199</v>
      </c>
      <c r="C657">
        <v>16698189</v>
      </c>
      <c r="D657">
        <v>15430395</v>
      </c>
      <c r="E657">
        <v>1</v>
      </c>
      <c r="F657">
        <v>1</v>
      </c>
      <c r="G657">
        <v>1</v>
      </c>
      <c r="H657">
        <v>1</v>
      </c>
      <c r="I657" t="s">
        <v>1020</v>
      </c>
      <c r="J657" t="s">
        <v>6</v>
      </c>
      <c r="K657" t="s">
        <v>1021</v>
      </c>
      <c r="L657">
        <v>1191</v>
      </c>
      <c r="N657">
        <v>1013</v>
      </c>
      <c r="O657" t="s">
        <v>1010</v>
      </c>
      <c r="P657" t="s">
        <v>1010</v>
      </c>
      <c r="Q657">
        <v>1</v>
      </c>
      <c r="X657">
        <v>0.27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2</v>
      </c>
      <c r="AF657" t="s">
        <v>38</v>
      </c>
      <c r="AG657">
        <v>0.33750000000000002</v>
      </c>
      <c r="AH657">
        <v>2</v>
      </c>
      <c r="AI657">
        <v>16698191</v>
      </c>
      <c r="AJ657">
        <v>662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ROW(Source!A283)</f>
        <v>283</v>
      </c>
      <c r="B658">
        <v>16698200</v>
      </c>
      <c r="C658">
        <v>16698189</v>
      </c>
      <c r="D658">
        <v>15247578</v>
      </c>
      <c r="E658">
        <v>1</v>
      </c>
      <c r="F658">
        <v>1</v>
      </c>
      <c r="G658">
        <v>1</v>
      </c>
      <c r="H658">
        <v>2</v>
      </c>
      <c r="I658" t="s">
        <v>1119</v>
      </c>
      <c r="J658" t="s">
        <v>1120</v>
      </c>
      <c r="K658" t="s">
        <v>1121</v>
      </c>
      <c r="L658">
        <v>1368</v>
      </c>
      <c r="N658">
        <v>1011</v>
      </c>
      <c r="O658" t="s">
        <v>1014</v>
      </c>
      <c r="P658" t="s">
        <v>1014</v>
      </c>
      <c r="Q658">
        <v>1</v>
      </c>
      <c r="X658">
        <v>0.2</v>
      </c>
      <c r="Y658">
        <v>0</v>
      </c>
      <c r="Z658">
        <v>86.4</v>
      </c>
      <c r="AA658">
        <v>13.5</v>
      </c>
      <c r="AB658">
        <v>0</v>
      </c>
      <c r="AC658">
        <v>0</v>
      </c>
      <c r="AD658">
        <v>1</v>
      </c>
      <c r="AE658">
        <v>0</v>
      </c>
      <c r="AF658" t="s">
        <v>38</v>
      </c>
      <c r="AG658">
        <v>0.25</v>
      </c>
      <c r="AH658">
        <v>2</v>
      </c>
      <c r="AI658">
        <v>16698192</v>
      </c>
      <c r="AJ658">
        <v>663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ROW(Source!A283)</f>
        <v>283</v>
      </c>
      <c r="B659">
        <v>16698201</v>
      </c>
      <c r="C659">
        <v>16698189</v>
      </c>
      <c r="D659">
        <v>15249073</v>
      </c>
      <c r="E659">
        <v>1</v>
      </c>
      <c r="F659">
        <v>1</v>
      </c>
      <c r="G659">
        <v>1</v>
      </c>
      <c r="H659">
        <v>2</v>
      </c>
      <c r="I659" t="s">
        <v>1033</v>
      </c>
      <c r="J659" t="s">
        <v>1034</v>
      </c>
      <c r="K659" t="s">
        <v>1035</v>
      </c>
      <c r="L659">
        <v>1368</v>
      </c>
      <c r="N659">
        <v>1011</v>
      </c>
      <c r="O659" t="s">
        <v>1014</v>
      </c>
      <c r="P659" t="s">
        <v>1014</v>
      </c>
      <c r="Q659">
        <v>1</v>
      </c>
      <c r="X659">
        <v>7.0000000000000007E-2</v>
      </c>
      <c r="Y659">
        <v>0</v>
      </c>
      <c r="Z659">
        <v>65.709999999999994</v>
      </c>
      <c r="AA659">
        <v>11.6</v>
      </c>
      <c r="AB659">
        <v>0</v>
      </c>
      <c r="AC659">
        <v>0</v>
      </c>
      <c r="AD659">
        <v>1</v>
      </c>
      <c r="AE659">
        <v>0</v>
      </c>
      <c r="AF659" t="s">
        <v>38</v>
      </c>
      <c r="AG659">
        <v>8.7500000000000008E-2</v>
      </c>
      <c r="AH659">
        <v>2</v>
      </c>
      <c r="AI659">
        <v>16698193</v>
      </c>
      <c r="AJ659">
        <v>664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ROW(Source!A283)</f>
        <v>283</v>
      </c>
      <c r="B660">
        <v>16698202</v>
      </c>
      <c r="C660">
        <v>16698189</v>
      </c>
      <c r="D660">
        <v>15170059</v>
      </c>
      <c r="E660">
        <v>1</v>
      </c>
      <c r="F660">
        <v>1</v>
      </c>
      <c r="G660">
        <v>1</v>
      </c>
      <c r="H660">
        <v>3</v>
      </c>
      <c r="I660" t="s">
        <v>1213</v>
      </c>
      <c r="J660" t="s">
        <v>1214</v>
      </c>
      <c r="K660" t="s">
        <v>1215</v>
      </c>
      <c r="L660">
        <v>1348</v>
      </c>
      <c r="N660">
        <v>1009</v>
      </c>
      <c r="O660" t="s">
        <v>26</v>
      </c>
      <c r="P660" t="s">
        <v>26</v>
      </c>
      <c r="Q660">
        <v>1000</v>
      </c>
      <c r="X660">
        <v>4.0000000000000001E-3</v>
      </c>
      <c r="Y660">
        <v>8475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6</v>
      </c>
      <c r="AG660">
        <v>4.0000000000000001E-3</v>
      </c>
      <c r="AH660">
        <v>2</v>
      </c>
      <c r="AI660">
        <v>16698194</v>
      </c>
      <c r="AJ660">
        <v>665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ROW(Source!A283)</f>
        <v>283</v>
      </c>
      <c r="B661">
        <v>16698203</v>
      </c>
      <c r="C661">
        <v>16698189</v>
      </c>
      <c r="D661">
        <v>15191140</v>
      </c>
      <c r="E661">
        <v>1</v>
      </c>
      <c r="F661">
        <v>1</v>
      </c>
      <c r="G661">
        <v>1</v>
      </c>
      <c r="H661">
        <v>3</v>
      </c>
      <c r="I661" t="s">
        <v>1216</v>
      </c>
      <c r="J661" t="s">
        <v>1217</v>
      </c>
      <c r="K661" t="s">
        <v>1218</v>
      </c>
      <c r="L661">
        <v>1348</v>
      </c>
      <c r="N661">
        <v>1009</v>
      </c>
      <c r="O661" t="s">
        <v>26</v>
      </c>
      <c r="P661" t="s">
        <v>26</v>
      </c>
      <c r="Q661">
        <v>1000</v>
      </c>
      <c r="X661">
        <v>1.2E-2</v>
      </c>
      <c r="Y661">
        <v>8190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1.2E-2</v>
      </c>
      <c r="AH661">
        <v>2</v>
      </c>
      <c r="AI661">
        <v>16698195</v>
      </c>
      <c r="AJ661">
        <v>667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ROW(Source!A283)</f>
        <v>283</v>
      </c>
      <c r="B662">
        <v>16698204</v>
      </c>
      <c r="C662">
        <v>16698189</v>
      </c>
      <c r="D662">
        <v>15191387</v>
      </c>
      <c r="E662">
        <v>1</v>
      </c>
      <c r="F662">
        <v>1</v>
      </c>
      <c r="G662">
        <v>1</v>
      </c>
      <c r="H662">
        <v>3</v>
      </c>
      <c r="I662" t="s">
        <v>518</v>
      </c>
      <c r="J662" t="s">
        <v>520</v>
      </c>
      <c r="K662" t="s">
        <v>519</v>
      </c>
      <c r="L662">
        <v>1348</v>
      </c>
      <c r="N662">
        <v>1009</v>
      </c>
      <c r="O662" t="s">
        <v>26</v>
      </c>
      <c r="P662" t="s">
        <v>26</v>
      </c>
      <c r="Q662">
        <v>1000</v>
      </c>
      <c r="X662">
        <v>0.78200000000000003</v>
      </c>
      <c r="Y662">
        <v>11200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0.78200000000000003</v>
      </c>
      <c r="AH662">
        <v>2</v>
      </c>
      <c r="AI662">
        <v>16698196</v>
      </c>
      <c r="AJ662">
        <v>668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ROW(Source!A322)</f>
        <v>322</v>
      </c>
      <c r="B663">
        <v>16698216</v>
      </c>
      <c r="C663">
        <v>16698207</v>
      </c>
      <c r="D663">
        <v>15433462</v>
      </c>
      <c r="E663">
        <v>1</v>
      </c>
      <c r="F663">
        <v>1</v>
      </c>
      <c r="G663">
        <v>1</v>
      </c>
      <c r="H663">
        <v>1</v>
      </c>
      <c r="I663" t="s">
        <v>1219</v>
      </c>
      <c r="J663" t="s">
        <v>6</v>
      </c>
      <c r="K663" t="s">
        <v>1220</v>
      </c>
      <c r="L663">
        <v>1191</v>
      </c>
      <c r="N663">
        <v>1013</v>
      </c>
      <c r="O663" t="s">
        <v>1010</v>
      </c>
      <c r="P663" t="s">
        <v>1010</v>
      </c>
      <c r="Q663">
        <v>1</v>
      </c>
      <c r="X663">
        <v>64.78</v>
      </c>
      <c r="Y663">
        <v>0</v>
      </c>
      <c r="Z663">
        <v>0</v>
      </c>
      <c r="AA663">
        <v>0</v>
      </c>
      <c r="AB663">
        <v>7.62</v>
      </c>
      <c r="AC663">
        <v>0</v>
      </c>
      <c r="AD663">
        <v>1</v>
      </c>
      <c r="AE663">
        <v>1</v>
      </c>
      <c r="AF663" t="s">
        <v>6</v>
      </c>
      <c r="AG663">
        <v>64.78</v>
      </c>
      <c r="AH663">
        <v>2</v>
      </c>
      <c r="AI663">
        <v>16698208</v>
      </c>
      <c r="AJ663">
        <v>669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ROW(Source!A322)</f>
        <v>322</v>
      </c>
      <c r="B664">
        <v>16698217</v>
      </c>
      <c r="C664">
        <v>16698207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1020</v>
      </c>
      <c r="J664" t="s">
        <v>6</v>
      </c>
      <c r="K664" t="s">
        <v>1021</v>
      </c>
      <c r="L664">
        <v>1191</v>
      </c>
      <c r="N664">
        <v>1013</v>
      </c>
      <c r="O664" t="s">
        <v>1010</v>
      </c>
      <c r="P664" t="s">
        <v>1010</v>
      </c>
      <c r="Q664">
        <v>1</v>
      </c>
      <c r="X664">
        <v>17.190000000000001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2</v>
      </c>
      <c r="AF664" t="s">
        <v>6</v>
      </c>
      <c r="AG664">
        <v>17.190000000000001</v>
      </c>
      <c r="AH664">
        <v>2</v>
      </c>
      <c r="AI664">
        <v>16698209</v>
      </c>
      <c r="AJ664">
        <v>670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ROW(Source!A322)</f>
        <v>322</v>
      </c>
      <c r="B665">
        <v>16698218</v>
      </c>
      <c r="C665">
        <v>16698207</v>
      </c>
      <c r="D665">
        <v>15248402</v>
      </c>
      <c r="E665">
        <v>1</v>
      </c>
      <c r="F665">
        <v>1</v>
      </c>
      <c r="G665">
        <v>1</v>
      </c>
      <c r="H665">
        <v>2</v>
      </c>
      <c r="I665" t="s">
        <v>1221</v>
      </c>
      <c r="J665" t="s">
        <v>1222</v>
      </c>
      <c r="K665" t="s">
        <v>1223</v>
      </c>
      <c r="L665">
        <v>1368</v>
      </c>
      <c r="N665">
        <v>1011</v>
      </c>
      <c r="O665" t="s">
        <v>1014</v>
      </c>
      <c r="P665" t="s">
        <v>1014</v>
      </c>
      <c r="Q665">
        <v>1</v>
      </c>
      <c r="X665">
        <v>5.6</v>
      </c>
      <c r="Y665">
        <v>0</v>
      </c>
      <c r="Z665">
        <v>9.16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5.6</v>
      </c>
      <c r="AH665">
        <v>2</v>
      </c>
      <c r="AI665">
        <v>16698210</v>
      </c>
      <c r="AJ665">
        <v>671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ROW(Source!A322)</f>
        <v>322</v>
      </c>
      <c r="B666">
        <v>16698219</v>
      </c>
      <c r="C666">
        <v>16698207</v>
      </c>
      <c r="D666">
        <v>15249073</v>
      </c>
      <c r="E666">
        <v>1</v>
      </c>
      <c r="F666">
        <v>1</v>
      </c>
      <c r="G666">
        <v>1</v>
      </c>
      <c r="H666">
        <v>2</v>
      </c>
      <c r="I666" t="s">
        <v>1033</v>
      </c>
      <c r="J666" t="s">
        <v>1034</v>
      </c>
      <c r="K666" t="s">
        <v>1035</v>
      </c>
      <c r="L666">
        <v>1368</v>
      </c>
      <c r="N666">
        <v>1011</v>
      </c>
      <c r="O666" t="s">
        <v>1014</v>
      </c>
      <c r="P666" t="s">
        <v>1014</v>
      </c>
      <c r="Q666">
        <v>1</v>
      </c>
      <c r="X666">
        <v>17.190000000000001</v>
      </c>
      <c r="Y666">
        <v>0</v>
      </c>
      <c r="Z666">
        <v>65.709999999999994</v>
      </c>
      <c r="AA666">
        <v>11.6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17.190000000000001</v>
      </c>
      <c r="AH666">
        <v>2</v>
      </c>
      <c r="AI666">
        <v>16698211</v>
      </c>
      <c r="AJ666">
        <v>672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ROW(Source!A322)</f>
        <v>322</v>
      </c>
      <c r="B667">
        <v>16698220</v>
      </c>
      <c r="C667">
        <v>16698207</v>
      </c>
      <c r="D667">
        <v>15249402</v>
      </c>
      <c r="E667">
        <v>1</v>
      </c>
      <c r="F667">
        <v>1</v>
      </c>
      <c r="G667">
        <v>1</v>
      </c>
      <c r="H667">
        <v>2</v>
      </c>
      <c r="I667" t="s">
        <v>1011</v>
      </c>
      <c r="J667" t="s">
        <v>1012</v>
      </c>
      <c r="K667" t="s">
        <v>1013</v>
      </c>
      <c r="L667">
        <v>1368</v>
      </c>
      <c r="N667">
        <v>1011</v>
      </c>
      <c r="O667" t="s">
        <v>1014</v>
      </c>
      <c r="P667" t="s">
        <v>1014</v>
      </c>
      <c r="Q667">
        <v>1</v>
      </c>
      <c r="X667">
        <v>7.5</v>
      </c>
      <c r="Y667">
        <v>0</v>
      </c>
      <c r="Z667">
        <v>32.5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7.5</v>
      </c>
      <c r="AH667">
        <v>2</v>
      </c>
      <c r="AI667">
        <v>16698212</v>
      </c>
      <c r="AJ667">
        <v>673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ROW(Source!A322)</f>
        <v>322</v>
      </c>
      <c r="B668">
        <v>16698221</v>
      </c>
      <c r="C668">
        <v>16698207</v>
      </c>
      <c r="D668">
        <v>15249999</v>
      </c>
      <c r="E668">
        <v>1</v>
      </c>
      <c r="F668">
        <v>1</v>
      </c>
      <c r="G668">
        <v>1</v>
      </c>
      <c r="H668">
        <v>2</v>
      </c>
      <c r="I668" t="s">
        <v>1224</v>
      </c>
      <c r="J668" t="s">
        <v>1225</v>
      </c>
      <c r="K668" t="s">
        <v>1226</v>
      </c>
      <c r="L668">
        <v>1368</v>
      </c>
      <c r="N668">
        <v>1011</v>
      </c>
      <c r="O668" t="s">
        <v>1014</v>
      </c>
      <c r="P668" t="s">
        <v>1014</v>
      </c>
      <c r="Q668">
        <v>1</v>
      </c>
      <c r="X668">
        <v>15</v>
      </c>
      <c r="Y668">
        <v>0</v>
      </c>
      <c r="Z668">
        <v>1.0900000000000001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15</v>
      </c>
      <c r="AH668">
        <v>2</v>
      </c>
      <c r="AI668">
        <v>16698213</v>
      </c>
      <c r="AJ668">
        <v>674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ROW(Source!A322)</f>
        <v>322</v>
      </c>
      <c r="B669">
        <v>16698222</v>
      </c>
      <c r="C669">
        <v>16698207</v>
      </c>
      <c r="D669">
        <v>15161585</v>
      </c>
      <c r="E669">
        <v>17</v>
      </c>
      <c r="F669">
        <v>1</v>
      </c>
      <c r="G669">
        <v>1</v>
      </c>
      <c r="H669">
        <v>3</v>
      </c>
      <c r="I669" t="s">
        <v>1389</v>
      </c>
      <c r="J669" t="s">
        <v>6</v>
      </c>
      <c r="K669" t="s">
        <v>1390</v>
      </c>
      <c r="L669">
        <v>1339</v>
      </c>
      <c r="N669">
        <v>1007</v>
      </c>
      <c r="O669" t="s">
        <v>249</v>
      </c>
      <c r="P669" t="s">
        <v>249</v>
      </c>
      <c r="Q669">
        <v>1</v>
      </c>
      <c r="X669">
        <v>10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 t="s">
        <v>6</v>
      </c>
      <c r="AG669">
        <v>10</v>
      </c>
      <c r="AH669">
        <v>3</v>
      </c>
      <c r="AI669">
        <v>-1</v>
      </c>
      <c r="AJ669" t="s">
        <v>6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ROW(Source!A322)</f>
        <v>322</v>
      </c>
      <c r="B670">
        <v>16698223</v>
      </c>
      <c r="C670">
        <v>16698207</v>
      </c>
      <c r="D670">
        <v>15164201</v>
      </c>
      <c r="E670">
        <v>17</v>
      </c>
      <c r="F670">
        <v>1</v>
      </c>
      <c r="G670">
        <v>1</v>
      </c>
      <c r="H670">
        <v>3</v>
      </c>
      <c r="I670" t="s">
        <v>1391</v>
      </c>
      <c r="J670" t="s">
        <v>6</v>
      </c>
      <c r="K670" t="s">
        <v>1392</v>
      </c>
      <c r="L670">
        <v>1348</v>
      </c>
      <c r="N670">
        <v>1009</v>
      </c>
      <c r="O670" t="s">
        <v>26</v>
      </c>
      <c r="P670" t="s">
        <v>26</v>
      </c>
      <c r="Q670">
        <v>1000</v>
      </c>
      <c r="X670">
        <v>9.6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 t="s">
        <v>6</v>
      </c>
      <c r="AG670">
        <v>9.6</v>
      </c>
      <c r="AH670">
        <v>3</v>
      </c>
      <c r="AI670">
        <v>-1</v>
      </c>
      <c r="AJ670" t="s">
        <v>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ROW(Source!A323)</f>
        <v>323</v>
      </c>
      <c r="B671">
        <v>16698216</v>
      </c>
      <c r="C671">
        <v>16698207</v>
      </c>
      <c r="D671">
        <v>15433462</v>
      </c>
      <c r="E671">
        <v>1</v>
      </c>
      <c r="F671">
        <v>1</v>
      </c>
      <c r="G671">
        <v>1</v>
      </c>
      <c r="H671">
        <v>1</v>
      </c>
      <c r="I671" t="s">
        <v>1219</v>
      </c>
      <c r="J671" t="s">
        <v>6</v>
      </c>
      <c r="K671" t="s">
        <v>1220</v>
      </c>
      <c r="L671">
        <v>1191</v>
      </c>
      <c r="N671">
        <v>1013</v>
      </c>
      <c r="O671" t="s">
        <v>1010</v>
      </c>
      <c r="P671" t="s">
        <v>1010</v>
      </c>
      <c r="Q671">
        <v>1</v>
      </c>
      <c r="X671">
        <v>64.78</v>
      </c>
      <c r="Y671">
        <v>0</v>
      </c>
      <c r="Z671">
        <v>0</v>
      </c>
      <c r="AA671">
        <v>0</v>
      </c>
      <c r="AB671">
        <v>7.62</v>
      </c>
      <c r="AC671">
        <v>0</v>
      </c>
      <c r="AD671">
        <v>1</v>
      </c>
      <c r="AE671">
        <v>1</v>
      </c>
      <c r="AF671" t="s">
        <v>6</v>
      </c>
      <c r="AG671">
        <v>64.78</v>
      </c>
      <c r="AH671">
        <v>2</v>
      </c>
      <c r="AI671">
        <v>16698208</v>
      </c>
      <c r="AJ671">
        <v>677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ROW(Source!A323)</f>
        <v>323</v>
      </c>
      <c r="B672">
        <v>16698217</v>
      </c>
      <c r="C672">
        <v>16698207</v>
      </c>
      <c r="D672">
        <v>15430395</v>
      </c>
      <c r="E672">
        <v>1</v>
      </c>
      <c r="F672">
        <v>1</v>
      </c>
      <c r="G672">
        <v>1</v>
      </c>
      <c r="H672">
        <v>1</v>
      </c>
      <c r="I672" t="s">
        <v>1020</v>
      </c>
      <c r="J672" t="s">
        <v>6</v>
      </c>
      <c r="K672" t="s">
        <v>1021</v>
      </c>
      <c r="L672">
        <v>1191</v>
      </c>
      <c r="N672">
        <v>1013</v>
      </c>
      <c r="O672" t="s">
        <v>1010</v>
      </c>
      <c r="P672" t="s">
        <v>1010</v>
      </c>
      <c r="Q672">
        <v>1</v>
      </c>
      <c r="X672">
        <v>17.190000000000001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2</v>
      </c>
      <c r="AF672" t="s">
        <v>6</v>
      </c>
      <c r="AG672">
        <v>17.190000000000001</v>
      </c>
      <c r="AH672">
        <v>2</v>
      </c>
      <c r="AI672">
        <v>16698209</v>
      </c>
      <c r="AJ672">
        <v>678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ROW(Source!A323)</f>
        <v>323</v>
      </c>
      <c r="B673">
        <v>16698218</v>
      </c>
      <c r="C673">
        <v>16698207</v>
      </c>
      <c r="D673">
        <v>15248402</v>
      </c>
      <c r="E673">
        <v>1</v>
      </c>
      <c r="F673">
        <v>1</v>
      </c>
      <c r="G673">
        <v>1</v>
      </c>
      <c r="H673">
        <v>2</v>
      </c>
      <c r="I673" t="s">
        <v>1221</v>
      </c>
      <c r="J673" t="s">
        <v>1222</v>
      </c>
      <c r="K673" t="s">
        <v>1223</v>
      </c>
      <c r="L673">
        <v>1368</v>
      </c>
      <c r="N673">
        <v>1011</v>
      </c>
      <c r="O673" t="s">
        <v>1014</v>
      </c>
      <c r="P673" t="s">
        <v>1014</v>
      </c>
      <c r="Q673">
        <v>1</v>
      </c>
      <c r="X673">
        <v>5.6</v>
      </c>
      <c r="Y673">
        <v>0</v>
      </c>
      <c r="Z673">
        <v>9.16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5.6</v>
      </c>
      <c r="AH673">
        <v>2</v>
      </c>
      <c r="AI673">
        <v>16698210</v>
      </c>
      <c r="AJ673">
        <v>679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ROW(Source!A323)</f>
        <v>323</v>
      </c>
      <c r="B674">
        <v>16698219</v>
      </c>
      <c r="C674">
        <v>16698207</v>
      </c>
      <c r="D674">
        <v>15249073</v>
      </c>
      <c r="E674">
        <v>1</v>
      </c>
      <c r="F674">
        <v>1</v>
      </c>
      <c r="G674">
        <v>1</v>
      </c>
      <c r="H674">
        <v>2</v>
      </c>
      <c r="I674" t="s">
        <v>1033</v>
      </c>
      <c r="J674" t="s">
        <v>1034</v>
      </c>
      <c r="K674" t="s">
        <v>1035</v>
      </c>
      <c r="L674">
        <v>1368</v>
      </c>
      <c r="N674">
        <v>1011</v>
      </c>
      <c r="O674" t="s">
        <v>1014</v>
      </c>
      <c r="P674" t="s">
        <v>1014</v>
      </c>
      <c r="Q674">
        <v>1</v>
      </c>
      <c r="X674">
        <v>17.190000000000001</v>
      </c>
      <c r="Y674">
        <v>0</v>
      </c>
      <c r="Z674">
        <v>65.709999999999994</v>
      </c>
      <c r="AA674">
        <v>11.6</v>
      </c>
      <c r="AB674">
        <v>0</v>
      </c>
      <c r="AC674">
        <v>0</v>
      </c>
      <c r="AD674">
        <v>1</v>
      </c>
      <c r="AE674">
        <v>0</v>
      </c>
      <c r="AF674" t="s">
        <v>6</v>
      </c>
      <c r="AG674">
        <v>17.190000000000001</v>
      </c>
      <c r="AH674">
        <v>2</v>
      </c>
      <c r="AI674">
        <v>16698211</v>
      </c>
      <c r="AJ674">
        <v>680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ROW(Source!A323)</f>
        <v>323</v>
      </c>
      <c r="B675">
        <v>16698220</v>
      </c>
      <c r="C675">
        <v>16698207</v>
      </c>
      <c r="D675">
        <v>15249402</v>
      </c>
      <c r="E675">
        <v>1</v>
      </c>
      <c r="F675">
        <v>1</v>
      </c>
      <c r="G675">
        <v>1</v>
      </c>
      <c r="H675">
        <v>2</v>
      </c>
      <c r="I675" t="s">
        <v>1011</v>
      </c>
      <c r="J675" t="s">
        <v>1012</v>
      </c>
      <c r="K675" t="s">
        <v>1013</v>
      </c>
      <c r="L675">
        <v>1368</v>
      </c>
      <c r="N675">
        <v>1011</v>
      </c>
      <c r="O675" t="s">
        <v>1014</v>
      </c>
      <c r="P675" t="s">
        <v>1014</v>
      </c>
      <c r="Q675">
        <v>1</v>
      </c>
      <c r="X675">
        <v>7.5</v>
      </c>
      <c r="Y675">
        <v>0</v>
      </c>
      <c r="Z675">
        <v>32.5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7.5</v>
      </c>
      <c r="AH675">
        <v>2</v>
      </c>
      <c r="AI675">
        <v>16698212</v>
      </c>
      <c r="AJ675">
        <v>681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ROW(Source!A323)</f>
        <v>323</v>
      </c>
      <c r="B676">
        <v>16698221</v>
      </c>
      <c r="C676">
        <v>16698207</v>
      </c>
      <c r="D676">
        <v>15249999</v>
      </c>
      <c r="E676">
        <v>1</v>
      </c>
      <c r="F676">
        <v>1</v>
      </c>
      <c r="G676">
        <v>1</v>
      </c>
      <c r="H676">
        <v>2</v>
      </c>
      <c r="I676" t="s">
        <v>1224</v>
      </c>
      <c r="J676" t="s">
        <v>1225</v>
      </c>
      <c r="K676" t="s">
        <v>1226</v>
      </c>
      <c r="L676">
        <v>1368</v>
      </c>
      <c r="N676">
        <v>1011</v>
      </c>
      <c r="O676" t="s">
        <v>1014</v>
      </c>
      <c r="P676" t="s">
        <v>1014</v>
      </c>
      <c r="Q676">
        <v>1</v>
      </c>
      <c r="X676">
        <v>15</v>
      </c>
      <c r="Y676">
        <v>0</v>
      </c>
      <c r="Z676">
        <v>1.0900000000000001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15</v>
      </c>
      <c r="AH676">
        <v>2</v>
      </c>
      <c r="AI676">
        <v>16698213</v>
      </c>
      <c r="AJ676">
        <v>682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ROW(Source!A323)</f>
        <v>323</v>
      </c>
      <c r="B677">
        <v>16698222</v>
      </c>
      <c r="C677">
        <v>16698207</v>
      </c>
      <c r="D677">
        <v>15161585</v>
      </c>
      <c r="E677">
        <v>17</v>
      </c>
      <c r="F677">
        <v>1</v>
      </c>
      <c r="G677">
        <v>1</v>
      </c>
      <c r="H677">
        <v>3</v>
      </c>
      <c r="I677" t="s">
        <v>1389</v>
      </c>
      <c r="J677" t="s">
        <v>6</v>
      </c>
      <c r="K677" t="s">
        <v>1390</v>
      </c>
      <c r="L677">
        <v>1339</v>
      </c>
      <c r="N677">
        <v>1007</v>
      </c>
      <c r="O677" t="s">
        <v>249</v>
      </c>
      <c r="P677" t="s">
        <v>249</v>
      </c>
      <c r="Q677">
        <v>1</v>
      </c>
      <c r="X677">
        <v>10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 t="s">
        <v>6</v>
      </c>
      <c r="AG677">
        <v>10</v>
      </c>
      <c r="AH677">
        <v>3</v>
      </c>
      <c r="AI677">
        <v>-1</v>
      </c>
      <c r="AJ677" t="s">
        <v>6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ROW(Source!A323)</f>
        <v>323</v>
      </c>
      <c r="B678">
        <v>16698223</v>
      </c>
      <c r="C678">
        <v>16698207</v>
      </c>
      <c r="D678">
        <v>15164201</v>
      </c>
      <c r="E678">
        <v>17</v>
      </c>
      <c r="F678">
        <v>1</v>
      </c>
      <c r="G678">
        <v>1</v>
      </c>
      <c r="H678">
        <v>3</v>
      </c>
      <c r="I678" t="s">
        <v>1391</v>
      </c>
      <c r="J678" t="s">
        <v>6</v>
      </c>
      <c r="K678" t="s">
        <v>1392</v>
      </c>
      <c r="L678">
        <v>1348</v>
      </c>
      <c r="N678">
        <v>1009</v>
      </c>
      <c r="O678" t="s">
        <v>26</v>
      </c>
      <c r="P678" t="s">
        <v>26</v>
      </c>
      <c r="Q678">
        <v>1000</v>
      </c>
      <c r="X678">
        <v>9.6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 t="s">
        <v>6</v>
      </c>
      <c r="AG678">
        <v>9.6</v>
      </c>
      <c r="AH678">
        <v>3</v>
      </c>
      <c r="AI678">
        <v>-1</v>
      </c>
      <c r="AJ678" t="s">
        <v>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ROW(Source!A328)</f>
        <v>328</v>
      </c>
      <c r="B679">
        <v>16698230</v>
      </c>
      <c r="C679">
        <v>16698226</v>
      </c>
      <c r="D679">
        <v>15430517</v>
      </c>
      <c r="E679">
        <v>1</v>
      </c>
      <c r="F679">
        <v>1</v>
      </c>
      <c r="G679">
        <v>1</v>
      </c>
      <c r="H679">
        <v>1</v>
      </c>
      <c r="I679" t="s">
        <v>1025</v>
      </c>
      <c r="J679" t="s">
        <v>6</v>
      </c>
      <c r="K679" t="s">
        <v>1026</v>
      </c>
      <c r="L679">
        <v>1191</v>
      </c>
      <c r="N679">
        <v>1013</v>
      </c>
      <c r="O679" t="s">
        <v>1010</v>
      </c>
      <c r="P679" t="s">
        <v>1010</v>
      </c>
      <c r="Q679">
        <v>1</v>
      </c>
      <c r="X679">
        <v>12.86</v>
      </c>
      <c r="Y679">
        <v>0</v>
      </c>
      <c r="Z679">
        <v>0</v>
      </c>
      <c r="AA679">
        <v>0</v>
      </c>
      <c r="AB679">
        <v>7.8</v>
      </c>
      <c r="AC679">
        <v>0</v>
      </c>
      <c r="AD679">
        <v>1</v>
      </c>
      <c r="AE679">
        <v>1</v>
      </c>
      <c r="AF679" t="s">
        <v>39</v>
      </c>
      <c r="AG679">
        <v>14.788999999999998</v>
      </c>
      <c r="AH679">
        <v>2</v>
      </c>
      <c r="AI679">
        <v>16698227</v>
      </c>
      <c r="AJ679">
        <v>685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ROW(Source!A328)</f>
        <v>328</v>
      </c>
      <c r="B680">
        <v>16698231</v>
      </c>
      <c r="C680">
        <v>16698226</v>
      </c>
      <c r="D680">
        <v>15430395</v>
      </c>
      <c r="E680">
        <v>1</v>
      </c>
      <c r="F680">
        <v>1</v>
      </c>
      <c r="G680">
        <v>1</v>
      </c>
      <c r="H680">
        <v>1</v>
      </c>
      <c r="I680" t="s">
        <v>1020</v>
      </c>
      <c r="J680" t="s">
        <v>6</v>
      </c>
      <c r="K680" t="s">
        <v>1021</v>
      </c>
      <c r="L680">
        <v>1191</v>
      </c>
      <c r="N680">
        <v>1013</v>
      </c>
      <c r="O680" t="s">
        <v>1010</v>
      </c>
      <c r="P680" t="s">
        <v>1010</v>
      </c>
      <c r="Q680">
        <v>1</v>
      </c>
      <c r="X680">
        <v>58.76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2</v>
      </c>
      <c r="AF680" t="s">
        <v>38</v>
      </c>
      <c r="AG680">
        <v>73.45</v>
      </c>
      <c r="AH680">
        <v>2</v>
      </c>
      <c r="AI680">
        <v>16698228</v>
      </c>
      <c r="AJ680">
        <v>686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ROW(Source!A328)</f>
        <v>328</v>
      </c>
      <c r="B681">
        <v>16698232</v>
      </c>
      <c r="C681">
        <v>16698226</v>
      </c>
      <c r="D681">
        <v>15247003</v>
      </c>
      <c r="E681">
        <v>1</v>
      </c>
      <c r="F681">
        <v>1</v>
      </c>
      <c r="G681">
        <v>1</v>
      </c>
      <c r="H681">
        <v>2</v>
      </c>
      <c r="I681" t="s">
        <v>1227</v>
      </c>
      <c r="J681" t="s">
        <v>1228</v>
      </c>
      <c r="K681" t="s">
        <v>1229</v>
      </c>
      <c r="L681">
        <v>1368</v>
      </c>
      <c r="N681">
        <v>1011</v>
      </c>
      <c r="O681" t="s">
        <v>1014</v>
      </c>
      <c r="P681" t="s">
        <v>1014</v>
      </c>
      <c r="Q681">
        <v>1</v>
      </c>
      <c r="X681">
        <v>58.76</v>
      </c>
      <c r="Y681">
        <v>0</v>
      </c>
      <c r="Z681">
        <v>70.010000000000005</v>
      </c>
      <c r="AA681">
        <v>11.6</v>
      </c>
      <c r="AB681">
        <v>0</v>
      </c>
      <c r="AC681">
        <v>0</v>
      </c>
      <c r="AD681">
        <v>1</v>
      </c>
      <c r="AE681">
        <v>0</v>
      </c>
      <c r="AF681" t="s">
        <v>38</v>
      </c>
      <c r="AG681">
        <v>73.45</v>
      </c>
      <c r="AH681">
        <v>2</v>
      </c>
      <c r="AI681">
        <v>16698229</v>
      </c>
      <c r="AJ681">
        <v>687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ROW(Source!A329)</f>
        <v>329</v>
      </c>
      <c r="B682">
        <v>16698230</v>
      </c>
      <c r="C682">
        <v>16698226</v>
      </c>
      <c r="D682">
        <v>15430517</v>
      </c>
      <c r="E682">
        <v>1</v>
      </c>
      <c r="F682">
        <v>1</v>
      </c>
      <c r="G682">
        <v>1</v>
      </c>
      <c r="H682">
        <v>1</v>
      </c>
      <c r="I682" t="s">
        <v>1025</v>
      </c>
      <c r="J682" t="s">
        <v>6</v>
      </c>
      <c r="K682" t="s">
        <v>1026</v>
      </c>
      <c r="L682">
        <v>1191</v>
      </c>
      <c r="N682">
        <v>1013</v>
      </c>
      <c r="O682" t="s">
        <v>1010</v>
      </c>
      <c r="P682" t="s">
        <v>1010</v>
      </c>
      <c r="Q682">
        <v>1</v>
      </c>
      <c r="X682">
        <v>12.86</v>
      </c>
      <c r="Y682">
        <v>0</v>
      </c>
      <c r="Z682">
        <v>0</v>
      </c>
      <c r="AA682">
        <v>0</v>
      </c>
      <c r="AB682">
        <v>7.8</v>
      </c>
      <c r="AC682">
        <v>0</v>
      </c>
      <c r="AD682">
        <v>1</v>
      </c>
      <c r="AE682">
        <v>1</v>
      </c>
      <c r="AF682" t="s">
        <v>39</v>
      </c>
      <c r="AG682">
        <v>14.788999999999998</v>
      </c>
      <c r="AH682">
        <v>2</v>
      </c>
      <c r="AI682">
        <v>16698227</v>
      </c>
      <c r="AJ682">
        <v>688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ROW(Source!A329)</f>
        <v>329</v>
      </c>
      <c r="B683">
        <v>16698231</v>
      </c>
      <c r="C683">
        <v>16698226</v>
      </c>
      <c r="D683">
        <v>15430395</v>
      </c>
      <c r="E683">
        <v>1</v>
      </c>
      <c r="F683">
        <v>1</v>
      </c>
      <c r="G683">
        <v>1</v>
      </c>
      <c r="H683">
        <v>1</v>
      </c>
      <c r="I683" t="s">
        <v>1020</v>
      </c>
      <c r="J683" t="s">
        <v>6</v>
      </c>
      <c r="K683" t="s">
        <v>1021</v>
      </c>
      <c r="L683">
        <v>1191</v>
      </c>
      <c r="N683">
        <v>1013</v>
      </c>
      <c r="O683" t="s">
        <v>1010</v>
      </c>
      <c r="P683" t="s">
        <v>1010</v>
      </c>
      <c r="Q683">
        <v>1</v>
      </c>
      <c r="X683">
        <v>58.76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2</v>
      </c>
      <c r="AF683" t="s">
        <v>38</v>
      </c>
      <c r="AG683">
        <v>73.45</v>
      </c>
      <c r="AH683">
        <v>2</v>
      </c>
      <c r="AI683">
        <v>16698228</v>
      </c>
      <c r="AJ683">
        <v>689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ROW(Source!A329)</f>
        <v>329</v>
      </c>
      <c r="B684">
        <v>16698232</v>
      </c>
      <c r="C684">
        <v>16698226</v>
      </c>
      <c r="D684">
        <v>15247003</v>
      </c>
      <c r="E684">
        <v>1</v>
      </c>
      <c r="F684">
        <v>1</v>
      </c>
      <c r="G684">
        <v>1</v>
      </c>
      <c r="H684">
        <v>2</v>
      </c>
      <c r="I684" t="s">
        <v>1227</v>
      </c>
      <c r="J684" t="s">
        <v>1228</v>
      </c>
      <c r="K684" t="s">
        <v>1229</v>
      </c>
      <c r="L684">
        <v>1368</v>
      </c>
      <c r="N684">
        <v>1011</v>
      </c>
      <c r="O684" t="s">
        <v>1014</v>
      </c>
      <c r="P684" t="s">
        <v>1014</v>
      </c>
      <c r="Q684">
        <v>1</v>
      </c>
      <c r="X684">
        <v>58.76</v>
      </c>
      <c r="Y684">
        <v>0</v>
      </c>
      <c r="Z684">
        <v>70.010000000000005</v>
      </c>
      <c r="AA684">
        <v>11.6</v>
      </c>
      <c r="AB684">
        <v>0</v>
      </c>
      <c r="AC684">
        <v>0</v>
      </c>
      <c r="AD684">
        <v>1</v>
      </c>
      <c r="AE684">
        <v>0</v>
      </c>
      <c r="AF684" t="s">
        <v>38</v>
      </c>
      <c r="AG684">
        <v>73.45</v>
      </c>
      <c r="AH684">
        <v>2</v>
      </c>
      <c r="AI684">
        <v>16698229</v>
      </c>
      <c r="AJ684">
        <v>690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ROW(Source!A330)</f>
        <v>330</v>
      </c>
      <c r="B685">
        <v>16698242</v>
      </c>
      <c r="C685">
        <v>16698233</v>
      </c>
      <c r="D685">
        <v>15432010</v>
      </c>
      <c r="E685">
        <v>1</v>
      </c>
      <c r="F685">
        <v>1</v>
      </c>
      <c r="G685">
        <v>1</v>
      </c>
      <c r="H685">
        <v>1</v>
      </c>
      <c r="I685" t="s">
        <v>1048</v>
      </c>
      <c r="J685" t="s">
        <v>6</v>
      </c>
      <c r="K685" t="s">
        <v>1049</v>
      </c>
      <c r="L685">
        <v>1191</v>
      </c>
      <c r="N685">
        <v>1013</v>
      </c>
      <c r="O685" t="s">
        <v>1010</v>
      </c>
      <c r="P685" t="s">
        <v>1010</v>
      </c>
      <c r="Q685">
        <v>1</v>
      </c>
      <c r="X685">
        <v>15.72</v>
      </c>
      <c r="Y685">
        <v>0</v>
      </c>
      <c r="Z685">
        <v>0</v>
      </c>
      <c r="AA685">
        <v>0</v>
      </c>
      <c r="AB685">
        <v>8.02</v>
      </c>
      <c r="AC685">
        <v>0</v>
      </c>
      <c r="AD685">
        <v>1</v>
      </c>
      <c r="AE685">
        <v>1</v>
      </c>
      <c r="AF685" t="s">
        <v>39</v>
      </c>
      <c r="AG685">
        <v>18.077999999999999</v>
      </c>
      <c r="AH685">
        <v>2</v>
      </c>
      <c r="AI685">
        <v>16698234</v>
      </c>
      <c r="AJ685">
        <v>691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ROW(Source!A330)</f>
        <v>330</v>
      </c>
      <c r="B686">
        <v>16698243</v>
      </c>
      <c r="C686">
        <v>16698233</v>
      </c>
      <c r="D686">
        <v>15430395</v>
      </c>
      <c r="E686">
        <v>1</v>
      </c>
      <c r="F686">
        <v>1</v>
      </c>
      <c r="G686">
        <v>1</v>
      </c>
      <c r="H686">
        <v>1</v>
      </c>
      <c r="I686" t="s">
        <v>1020</v>
      </c>
      <c r="J686" t="s">
        <v>6</v>
      </c>
      <c r="K686" t="s">
        <v>1021</v>
      </c>
      <c r="L686">
        <v>1191</v>
      </c>
      <c r="N686">
        <v>1013</v>
      </c>
      <c r="O686" t="s">
        <v>1010</v>
      </c>
      <c r="P686" t="s">
        <v>1010</v>
      </c>
      <c r="Q686">
        <v>1</v>
      </c>
      <c r="X686">
        <v>13.88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2</v>
      </c>
      <c r="AF686" t="s">
        <v>38</v>
      </c>
      <c r="AG686">
        <v>17.350000000000001</v>
      </c>
      <c r="AH686">
        <v>2</v>
      </c>
      <c r="AI686">
        <v>16698235</v>
      </c>
      <c r="AJ686">
        <v>692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ROW(Source!A330)</f>
        <v>330</v>
      </c>
      <c r="B687">
        <v>16698244</v>
      </c>
      <c r="C687">
        <v>16698233</v>
      </c>
      <c r="D687">
        <v>15246900</v>
      </c>
      <c r="E687">
        <v>1</v>
      </c>
      <c r="F687">
        <v>1</v>
      </c>
      <c r="G687">
        <v>1</v>
      </c>
      <c r="H687">
        <v>2</v>
      </c>
      <c r="I687" t="s">
        <v>1230</v>
      </c>
      <c r="J687" t="s">
        <v>1231</v>
      </c>
      <c r="K687" t="s">
        <v>1232</v>
      </c>
      <c r="L687">
        <v>1368</v>
      </c>
      <c r="N687">
        <v>1011</v>
      </c>
      <c r="O687" t="s">
        <v>1014</v>
      </c>
      <c r="P687" t="s">
        <v>1014</v>
      </c>
      <c r="Q687">
        <v>1</v>
      </c>
      <c r="X687">
        <v>1.77</v>
      </c>
      <c r="Y687">
        <v>0</v>
      </c>
      <c r="Z687">
        <v>123</v>
      </c>
      <c r="AA687">
        <v>13.5</v>
      </c>
      <c r="AB687">
        <v>0</v>
      </c>
      <c r="AC687">
        <v>0</v>
      </c>
      <c r="AD687">
        <v>1</v>
      </c>
      <c r="AE687">
        <v>0</v>
      </c>
      <c r="AF687" t="s">
        <v>38</v>
      </c>
      <c r="AG687">
        <v>2.2124999999999999</v>
      </c>
      <c r="AH687">
        <v>2</v>
      </c>
      <c r="AI687">
        <v>16698236</v>
      </c>
      <c r="AJ687">
        <v>693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ROW(Source!A330)</f>
        <v>330</v>
      </c>
      <c r="B688">
        <v>16698245</v>
      </c>
      <c r="C688">
        <v>16698233</v>
      </c>
      <c r="D688">
        <v>15247905</v>
      </c>
      <c r="E688">
        <v>1</v>
      </c>
      <c r="F688">
        <v>1</v>
      </c>
      <c r="G688">
        <v>1</v>
      </c>
      <c r="H688">
        <v>2</v>
      </c>
      <c r="I688" t="s">
        <v>1131</v>
      </c>
      <c r="J688" t="s">
        <v>1132</v>
      </c>
      <c r="K688" t="s">
        <v>1133</v>
      </c>
      <c r="L688">
        <v>1368</v>
      </c>
      <c r="N688">
        <v>1011</v>
      </c>
      <c r="O688" t="s">
        <v>1014</v>
      </c>
      <c r="P688" t="s">
        <v>1014</v>
      </c>
      <c r="Q688">
        <v>1</v>
      </c>
      <c r="X688">
        <v>4.29</v>
      </c>
      <c r="Y688">
        <v>0</v>
      </c>
      <c r="Z688">
        <v>89.99</v>
      </c>
      <c r="AA688">
        <v>10.06</v>
      </c>
      <c r="AB688">
        <v>0</v>
      </c>
      <c r="AC688">
        <v>0</v>
      </c>
      <c r="AD688">
        <v>1</v>
      </c>
      <c r="AE688">
        <v>0</v>
      </c>
      <c r="AF688" t="s">
        <v>38</v>
      </c>
      <c r="AG688">
        <v>5.3624999999999998</v>
      </c>
      <c r="AH688">
        <v>2</v>
      </c>
      <c r="AI688">
        <v>16698237</v>
      </c>
      <c r="AJ688">
        <v>694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ROW(Source!A330)</f>
        <v>330</v>
      </c>
      <c r="B689">
        <v>16698246</v>
      </c>
      <c r="C689">
        <v>16698233</v>
      </c>
      <c r="D689">
        <v>15248269</v>
      </c>
      <c r="E689">
        <v>1</v>
      </c>
      <c r="F689">
        <v>1</v>
      </c>
      <c r="G689">
        <v>1</v>
      </c>
      <c r="H689">
        <v>2</v>
      </c>
      <c r="I689" t="s">
        <v>1233</v>
      </c>
      <c r="J689" t="s">
        <v>1234</v>
      </c>
      <c r="K689" t="s">
        <v>1235</v>
      </c>
      <c r="L689">
        <v>1368</v>
      </c>
      <c r="N689">
        <v>1011</v>
      </c>
      <c r="O689" t="s">
        <v>1014</v>
      </c>
      <c r="P689" t="s">
        <v>1014</v>
      </c>
      <c r="Q689">
        <v>1</v>
      </c>
      <c r="X689">
        <v>7.08</v>
      </c>
      <c r="Y689">
        <v>0</v>
      </c>
      <c r="Z689">
        <v>206.01</v>
      </c>
      <c r="AA689">
        <v>14.4</v>
      </c>
      <c r="AB689">
        <v>0</v>
      </c>
      <c r="AC689">
        <v>0</v>
      </c>
      <c r="AD689">
        <v>1</v>
      </c>
      <c r="AE689">
        <v>0</v>
      </c>
      <c r="AF689" t="s">
        <v>38</v>
      </c>
      <c r="AG689">
        <v>8.85</v>
      </c>
      <c r="AH689">
        <v>2</v>
      </c>
      <c r="AI689">
        <v>16698238</v>
      </c>
      <c r="AJ689">
        <v>695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ROW(Source!A330)</f>
        <v>330</v>
      </c>
      <c r="B690">
        <v>16698247</v>
      </c>
      <c r="C690">
        <v>16698233</v>
      </c>
      <c r="D690">
        <v>15249002</v>
      </c>
      <c r="E690">
        <v>1</v>
      </c>
      <c r="F690">
        <v>1</v>
      </c>
      <c r="G690">
        <v>1</v>
      </c>
      <c r="H690">
        <v>2</v>
      </c>
      <c r="I690" t="s">
        <v>1236</v>
      </c>
      <c r="J690" t="s">
        <v>1237</v>
      </c>
      <c r="K690" t="s">
        <v>1238</v>
      </c>
      <c r="L690">
        <v>1368</v>
      </c>
      <c r="N690">
        <v>1011</v>
      </c>
      <c r="O690" t="s">
        <v>1014</v>
      </c>
      <c r="P690" t="s">
        <v>1014</v>
      </c>
      <c r="Q690">
        <v>1</v>
      </c>
      <c r="X690">
        <v>0.74</v>
      </c>
      <c r="Y690">
        <v>0</v>
      </c>
      <c r="Z690">
        <v>110</v>
      </c>
      <c r="AA690">
        <v>11.6</v>
      </c>
      <c r="AB690">
        <v>0</v>
      </c>
      <c r="AC690">
        <v>0</v>
      </c>
      <c r="AD690">
        <v>1</v>
      </c>
      <c r="AE690">
        <v>0</v>
      </c>
      <c r="AF690" t="s">
        <v>38</v>
      </c>
      <c r="AG690">
        <v>0.92500000000000004</v>
      </c>
      <c r="AH690">
        <v>2</v>
      </c>
      <c r="AI690">
        <v>16698239</v>
      </c>
      <c r="AJ690">
        <v>696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ROW(Source!A330)</f>
        <v>330</v>
      </c>
      <c r="B691">
        <v>16698248</v>
      </c>
      <c r="C691">
        <v>16698233</v>
      </c>
      <c r="D691">
        <v>15167286</v>
      </c>
      <c r="E691">
        <v>1</v>
      </c>
      <c r="F691">
        <v>1</v>
      </c>
      <c r="G691">
        <v>1</v>
      </c>
      <c r="H691">
        <v>3</v>
      </c>
      <c r="I691" t="s">
        <v>1116</v>
      </c>
      <c r="J691" t="s">
        <v>1117</v>
      </c>
      <c r="K691" t="s">
        <v>1118</v>
      </c>
      <c r="L691">
        <v>1339</v>
      </c>
      <c r="N691">
        <v>1007</v>
      </c>
      <c r="O691" t="s">
        <v>249</v>
      </c>
      <c r="P691" t="s">
        <v>249</v>
      </c>
      <c r="Q691">
        <v>1</v>
      </c>
      <c r="X691">
        <v>5</v>
      </c>
      <c r="Y691">
        <v>2.44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5</v>
      </c>
      <c r="AH691">
        <v>2</v>
      </c>
      <c r="AI691">
        <v>16698240</v>
      </c>
      <c r="AJ691">
        <v>697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ROW(Source!A330)</f>
        <v>330</v>
      </c>
      <c r="B692">
        <v>16698249</v>
      </c>
      <c r="C692">
        <v>16698233</v>
      </c>
      <c r="D692">
        <v>15161580</v>
      </c>
      <c r="E692">
        <v>17</v>
      </c>
      <c r="F692">
        <v>1</v>
      </c>
      <c r="G692">
        <v>1</v>
      </c>
      <c r="H692">
        <v>3</v>
      </c>
      <c r="I692" t="s">
        <v>1393</v>
      </c>
      <c r="J692" t="s">
        <v>6</v>
      </c>
      <c r="K692" t="s">
        <v>1394</v>
      </c>
      <c r="L692">
        <v>1339</v>
      </c>
      <c r="N692">
        <v>1007</v>
      </c>
      <c r="O692" t="s">
        <v>249</v>
      </c>
      <c r="P692" t="s">
        <v>249</v>
      </c>
      <c r="Q692">
        <v>1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1</v>
      </c>
      <c r="AD692">
        <v>0</v>
      </c>
      <c r="AE692">
        <v>0</v>
      </c>
      <c r="AF692" t="s">
        <v>6</v>
      </c>
      <c r="AG692">
        <v>0</v>
      </c>
      <c r="AH692">
        <v>3</v>
      </c>
      <c r="AI692">
        <v>-1</v>
      </c>
      <c r="AJ692" t="s">
        <v>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ROW(Source!A331)</f>
        <v>331</v>
      </c>
      <c r="B693">
        <v>16698242</v>
      </c>
      <c r="C693">
        <v>16698233</v>
      </c>
      <c r="D693">
        <v>15432010</v>
      </c>
      <c r="E693">
        <v>1</v>
      </c>
      <c r="F693">
        <v>1</v>
      </c>
      <c r="G693">
        <v>1</v>
      </c>
      <c r="H693">
        <v>1</v>
      </c>
      <c r="I693" t="s">
        <v>1048</v>
      </c>
      <c r="J693" t="s">
        <v>6</v>
      </c>
      <c r="K693" t="s">
        <v>1049</v>
      </c>
      <c r="L693">
        <v>1191</v>
      </c>
      <c r="N693">
        <v>1013</v>
      </c>
      <c r="O693" t="s">
        <v>1010</v>
      </c>
      <c r="P693" t="s">
        <v>1010</v>
      </c>
      <c r="Q693">
        <v>1</v>
      </c>
      <c r="X693">
        <v>15.72</v>
      </c>
      <c r="Y693">
        <v>0</v>
      </c>
      <c r="Z693">
        <v>0</v>
      </c>
      <c r="AA693">
        <v>0</v>
      </c>
      <c r="AB693">
        <v>8.02</v>
      </c>
      <c r="AC693">
        <v>0</v>
      </c>
      <c r="AD693">
        <v>1</v>
      </c>
      <c r="AE693">
        <v>1</v>
      </c>
      <c r="AF693" t="s">
        <v>39</v>
      </c>
      <c r="AG693">
        <v>18.077999999999999</v>
      </c>
      <c r="AH693">
        <v>2</v>
      </c>
      <c r="AI693">
        <v>16698234</v>
      </c>
      <c r="AJ693">
        <v>699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ROW(Source!A331)</f>
        <v>331</v>
      </c>
      <c r="B694">
        <v>16698243</v>
      </c>
      <c r="C694">
        <v>16698233</v>
      </c>
      <c r="D694">
        <v>15430395</v>
      </c>
      <c r="E694">
        <v>1</v>
      </c>
      <c r="F694">
        <v>1</v>
      </c>
      <c r="G694">
        <v>1</v>
      </c>
      <c r="H694">
        <v>1</v>
      </c>
      <c r="I694" t="s">
        <v>1020</v>
      </c>
      <c r="J694" t="s">
        <v>6</v>
      </c>
      <c r="K694" t="s">
        <v>1021</v>
      </c>
      <c r="L694">
        <v>1191</v>
      </c>
      <c r="N694">
        <v>1013</v>
      </c>
      <c r="O694" t="s">
        <v>1010</v>
      </c>
      <c r="P694" t="s">
        <v>1010</v>
      </c>
      <c r="Q694">
        <v>1</v>
      </c>
      <c r="X694">
        <v>13.88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2</v>
      </c>
      <c r="AF694" t="s">
        <v>38</v>
      </c>
      <c r="AG694">
        <v>17.350000000000001</v>
      </c>
      <c r="AH694">
        <v>2</v>
      </c>
      <c r="AI694">
        <v>16698235</v>
      </c>
      <c r="AJ694">
        <v>700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ROW(Source!A331)</f>
        <v>331</v>
      </c>
      <c r="B695">
        <v>16698244</v>
      </c>
      <c r="C695">
        <v>16698233</v>
      </c>
      <c r="D695">
        <v>15246900</v>
      </c>
      <c r="E695">
        <v>1</v>
      </c>
      <c r="F695">
        <v>1</v>
      </c>
      <c r="G695">
        <v>1</v>
      </c>
      <c r="H695">
        <v>2</v>
      </c>
      <c r="I695" t="s">
        <v>1230</v>
      </c>
      <c r="J695" t="s">
        <v>1231</v>
      </c>
      <c r="K695" t="s">
        <v>1232</v>
      </c>
      <c r="L695">
        <v>1368</v>
      </c>
      <c r="N695">
        <v>1011</v>
      </c>
      <c r="O695" t="s">
        <v>1014</v>
      </c>
      <c r="P695" t="s">
        <v>1014</v>
      </c>
      <c r="Q695">
        <v>1</v>
      </c>
      <c r="X695">
        <v>1.77</v>
      </c>
      <c r="Y695">
        <v>0</v>
      </c>
      <c r="Z695">
        <v>123</v>
      </c>
      <c r="AA695">
        <v>13.5</v>
      </c>
      <c r="AB695">
        <v>0</v>
      </c>
      <c r="AC695">
        <v>0</v>
      </c>
      <c r="AD695">
        <v>1</v>
      </c>
      <c r="AE695">
        <v>0</v>
      </c>
      <c r="AF695" t="s">
        <v>38</v>
      </c>
      <c r="AG695">
        <v>2.2124999999999999</v>
      </c>
      <c r="AH695">
        <v>2</v>
      </c>
      <c r="AI695">
        <v>16698236</v>
      </c>
      <c r="AJ695">
        <v>701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ROW(Source!A331)</f>
        <v>331</v>
      </c>
      <c r="B696">
        <v>16698245</v>
      </c>
      <c r="C696">
        <v>16698233</v>
      </c>
      <c r="D696">
        <v>15247905</v>
      </c>
      <c r="E696">
        <v>1</v>
      </c>
      <c r="F696">
        <v>1</v>
      </c>
      <c r="G696">
        <v>1</v>
      </c>
      <c r="H696">
        <v>2</v>
      </c>
      <c r="I696" t="s">
        <v>1131</v>
      </c>
      <c r="J696" t="s">
        <v>1132</v>
      </c>
      <c r="K696" t="s">
        <v>1133</v>
      </c>
      <c r="L696">
        <v>1368</v>
      </c>
      <c r="N696">
        <v>1011</v>
      </c>
      <c r="O696" t="s">
        <v>1014</v>
      </c>
      <c r="P696" t="s">
        <v>1014</v>
      </c>
      <c r="Q696">
        <v>1</v>
      </c>
      <c r="X696">
        <v>4.29</v>
      </c>
      <c r="Y696">
        <v>0</v>
      </c>
      <c r="Z696">
        <v>89.99</v>
      </c>
      <c r="AA696">
        <v>10.06</v>
      </c>
      <c r="AB696">
        <v>0</v>
      </c>
      <c r="AC696">
        <v>0</v>
      </c>
      <c r="AD696">
        <v>1</v>
      </c>
      <c r="AE696">
        <v>0</v>
      </c>
      <c r="AF696" t="s">
        <v>38</v>
      </c>
      <c r="AG696">
        <v>5.3624999999999998</v>
      </c>
      <c r="AH696">
        <v>2</v>
      </c>
      <c r="AI696">
        <v>16698237</v>
      </c>
      <c r="AJ696">
        <v>702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ROW(Source!A331)</f>
        <v>331</v>
      </c>
      <c r="B697">
        <v>16698246</v>
      </c>
      <c r="C697">
        <v>16698233</v>
      </c>
      <c r="D697">
        <v>15248269</v>
      </c>
      <c r="E697">
        <v>1</v>
      </c>
      <c r="F697">
        <v>1</v>
      </c>
      <c r="G697">
        <v>1</v>
      </c>
      <c r="H697">
        <v>2</v>
      </c>
      <c r="I697" t="s">
        <v>1233</v>
      </c>
      <c r="J697" t="s">
        <v>1234</v>
      </c>
      <c r="K697" t="s">
        <v>1235</v>
      </c>
      <c r="L697">
        <v>1368</v>
      </c>
      <c r="N697">
        <v>1011</v>
      </c>
      <c r="O697" t="s">
        <v>1014</v>
      </c>
      <c r="P697" t="s">
        <v>1014</v>
      </c>
      <c r="Q697">
        <v>1</v>
      </c>
      <c r="X697">
        <v>7.08</v>
      </c>
      <c r="Y697">
        <v>0</v>
      </c>
      <c r="Z697">
        <v>206.01</v>
      </c>
      <c r="AA697">
        <v>14.4</v>
      </c>
      <c r="AB697">
        <v>0</v>
      </c>
      <c r="AC697">
        <v>0</v>
      </c>
      <c r="AD697">
        <v>1</v>
      </c>
      <c r="AE697">
        <v>0</v>
      </c>
      <c r="AF697" t="s">
        <v>38</v>
      </c>
      <c r="AG697">
        <v>8.85</v>
      </c>
      <c r="AH697">
        <v>2</v>
      </c>
      <c r="AI697">
        <v>16698238</v>
      </c>
      <c r="AJ697">
        <v>703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ROW(Source!A331)</f>
        <v>331</v>
      </c>
      <c r="B698">
        <v>16698247</v>
      </c>
      <c r="C698">
        <v>16698233</v>
      </c>
      <c r="D698">
        <v>15249002</v>
      </c>
      <c r="E698">
        <v>1</v>
      </c>
      <c r="F698">
        <v>1</v>
      </c>
      <c r="G698">
        <v>1</v>
      </c>
      <c r="H698">
        <v>2</v>
      </c>
      <c r="I698" t="s">
        <v>1236</v>
      </c>
      <c r="J698" t="s">
        <v>1237</v>
      </c>
      <c r="K698" t="s">
        <v>1238</v>
      </c>
      <c r="L698">
        <v>1368</v>
      </c>
      <c r="N698">
        <v>1011</v>
      </c>
      <c r="O698" t="s">
        <v>1014</v>
      </c>
      <c r="P698" t="s">
        <v>1014</v>
      </c>
      <c r="Q698">
        <v>1</v>
      </c>
      <c r="X698">
        <v>0.74</v>
      </c>
      <c r="Y698">
        <v>0</v>
      </c>
      <c r="Z698">
        <v>110</v>
      </c>
      <c r="AA698">
        <v>11.6</v>
      </c>
      <c r="AB698">
        <v>0</v>
      </c>
      <c r="AC698">
        <v>0</v>
      </c>
      <c r="AD698">
        <v>1</v>
      </c>
      <c r="AE698">
        <v>0</v>
      </c>
      <c r="AF698" t="s">
        <v>38</v>
      </c>
      <c r="AG698">
        <v>0.92500000000000004</v>
      </c>
      <c r="AH698">
        <v>2</v>
      </c>
      <c r="AI698">
        <v>16698239</v>
      </c>
      <c r="AJ698">
        <v>704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ROW(Source!A331)</f>
        <v>331</v>
      </c>
      <c r="B699">
        <v>16698248</v>
      </c>
      <c r="C699">
        <v>16698233</v>
      </c>
      <c r="D699">
        <v>15167286</v>
      </c>
      <c r="E699">
        <v>1</v>
      </c>
      <c r="F699">
        <v>1</v>
      </c>
      <c r="G699">
        <v>1</v>
      </c>
      <c r="H699">
        <v>3</v>
      </c>
      <c r="I699" t="s">
        <v>1116</v>
      </c>
      <c r="J699" t="s">
        <v>1117</v>
      </c>
      <c r="K699" t="s">
        <v>1118</v>
      </c>
      <c r="L699">
        <v>1339</v>
      </c>
      <c r="N699">
        <v>1007</v>
      </c>
      <c r="O699" t="s">
        <v>249</v>
      </c>
      <c r="P699" t="s">
        <v>249</v>
      </c>
      <c r="Q699">
        <v>1</v>
      </c>
      <c r="X699">
        <v>5</v>
      </c>
      <c r="Y699">
        <v>2.44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5</v>
      </c>
      <c r="AH699">
        <v>2</v>
      </c>
      <c r="AI699">
        <v>16698240</v>
      </c>
      <c r="AJ699">
        <v>705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ROW(Source!A331)</f>
        <v>331</v>
      </c>
      <c r="B700">
        <v>16698249</v>
      </c>
      <c r="C700">
        <v>16698233</v>
      </c>
      <c r="D700">
        <v>15161580</v>
      </c>
      <c r="E700">
        <v>17</v>
      </c>
      <c r="F700">
        <v>1</v>
      </c>
      <c r="G700">
        <v>1</v>
      </c>
      <c r="H700">
        <v>3</v>
      </c>
      <c r="I700" t="s">
        <v>1393</v>
      </c>
      <c r="J700" t="s">
        <v>6</v>
      </c>
      <c r="K700" t="s">
        <v>1394</v>
      </c>
      <c r="L700">
        <v>1339</v>
      </c>
      <c r="N700">
        <v>1007</v>
      </c>
      <c r="O700" t="s">
        <v>249</v>
      </c>
      <c r="P700" t="s">
        <v>249</v>
      </c>
      <c r="Q700">
        <v>1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1</v>
      </c>
      <c r="AD700">
        <v>0</v>
      </c>
      <c r="AE700">
        <v>0</v>
      </c>
      <c r="AF700" t="s">
        <v>6</v>
      </c>
      <c r="AG700">
        <v>0</v>
      </c>
      <c r="AH700">
        <v>3</v>
      </c>
      <c r="AI700">
        <v>-1</v>
      </c>
      <c r="AJ700" t="s">
        <v>6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ROW(Source!A334)</f>
        <v>334</v>
      </c>
      <c r="B701">
        <v>16698264</v>
      </c>
      <c r="C701">
        <v>16698252</v>
      </c>
      <c r="D701">
        <v>15435721</v>
      </c>
      <c r="E701">
        <v>1</v>
      </c>
      <c r="F701">
        <v>1</v>
      </c>
      <c r="G701">
        <v>1</v>
      </c>
      <c r="H701">
        <v>1</v>
      </c>
      <c r="I701" t="s">
        <v>1162</v>
      </c>
      <c r="J701" t="s">
        <v>6</v>
      </c>
      <c r="K701" t="s">
        <v>1163</v>
      </c>
      <c r="L701">
        <v>1191</v>
      </c>
      <c r="N701">
        <v>1013</v>
      </c>
      <c r="O701" t="s">
        <v>1010</v>
      </c>
      <c r="P701" t="s">
        <v>1010</v>
      </c>
      <c r="Q701">
        <v>1</v>
      </c>
      <c r="X701">
        <v>132.24</v>
      </c>
      <c r="Y701">
        <v>0</v>
      </c>
      <c r="Z701">
        <v>0</v>
      </c>
      <c r="AA701">
        <v>0</v>
      </c>
      <c r="AB701">
        <v>9.51</v>
      </c>
      <c r="AC701">
        <v>0</v>
      </c>
      <c r="AD701">
        <v>1</v>
      </c>
      <c r="AE701">
        <v>1</v>
      </c>
      <c r="AF701" t="s">
        <v>39</v>
      </c>
      <c r="AG701">
        <v>152.07599999999999</v>
      </c>
      <c r="AH701">
        <v>2</v>
      </c>
      <c r="AI701">
        <v>16698253</v>
      </c>
      <c r="AJ701">
        <v>707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ROW(Source!A334)</f>
        <v>334</v>
      </c>
      <c r="B702">
        <v>16698265</v>
      </c>
      <c r="C702">
        <v>16698252</v>
      </c>
      <c r="D702">
        <v>15430395</v>
      </c>
      <c r="E702">
        <v>1</v>
      </c>
      <c r="F702">
        <v>1</v>
      </c>
      <c r="G702">
        <v>1</v>
      </c>
      <c r="H702">
        <v>1</v>
      </c>
      <c r="I702" t="s">
        <v>1020</v>
      </c>
      <c r="J702" t="s">
        <v>6</v>
      </c>
      <c r="K702" t="s">
        <v>1021</v>
      </c>
      <c r="L702">
        <v>1191</v>
      </c>
      <c r="N702">
        <v>1013</v>
      </c>
      <c r="O702" t="s">
        <v>1010</v>
      </c>
      <c r="P702" t="s">
        <v>1010</v>
      </c>
      <c r="Q702">
        <v>1</v>
      </c>
      <c r="X702">
        <v>13.29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2</v>
      </c>
      <c r="AF702" t="s">
        <v>38</v>
      </c>
      <c r="AG702">
        <v>16.612499999999997</v>
      </c>
      <c r="AH702">
        <v>2</v>
      </c>
      <c r="AI702">
        <v>16698254</v>
      </c>
      <c r="AJ702">
        <v>708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ROW(Source!A334)</f>
        <v>334</v>
      </c>
      <c r="B703">
        <v>16698266</v>
      </c>
      <c r="C703">
        <v>16698252</v>
      </c>
      <c r="D703">
        <v>15247578</v>
      </c>
      <c r="E703">
        <v>1</v>
      </c>
      <c r="F703">
        <v>1</v>
      </c>
      <c r="G703">
        <v>1</v>
      </c>
      <c r="H703">
        <v>2</v>
      </c>
      <c r="I703" t="s">
        <v>1119</v>
      </c>
      <c r="J703" t="s">
        <v>1120</v>
      </c>
      <c r="K703" t="s">
        <v>1121</v>
      </c>
      <c r="L703">
        <v>1368</v>
      </c>
      <c r="N703">
        <v>1011</v>
      </c>
      <c r="O703" t="s">
        <v>1014</v>
      </c>
      <c r="P703" t="s">
        <v>1014</v>
      </c>
      <c r="Q703">
        <v>1</v>
      </c>
      <c r="X703">
        <v>0.14000000000000001</v>
      </c>
      <c r="Y703">
        <v>0</v>
      </c>
      <c r="Z703">
        <v>86.4</v>
      </c>
      <c r="AA703">
        <v>13.5</v>
      </c>
      <c r="AB703">
        <v>0</v>
      </c>
      <c r="AC703">
        <v>0</v>
      </c>
      <c r="AD703">
        <v>1</v>
      </c>
      <c r="AE703">
        <v>0</v>
      </c>
      <c r="AF703" t="s">
        <v>38</v>
      </c>
      <c r="AG703">
        <v>0.17500000000000002</v>
      </c>
      <c r="AH703">
        <v>2</v>
      </c>
      <c r="AI703">
        <v>16698255</v>
      </c>
      <c r="AJ703">
        <v>709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ROW(Source!A334)</f>
        <v>334</v>
      </c>
      <c r="B704">
        <v>16698267</v>
      </c>
      <c r="C704">
        <v>16698252</v>
      </c>
      <c r="D704">
        <v>15247680</v>
      </c>
      <c r="E704">
        <v>1</v>
      </c>
      <c r="F704">
        <v>1</v>
      </c>
      <c r="G704">
        <v>1</v>
      </c>
      <c r="H704">
        <v>2</v>
      </c>
      <c r="I704" t="s">
        <v>1050</v>
      </c>
      <c r="J704" t="s">
        <v>1051</v>
      </c>
      <c r="K704" t="s">
        <v>1052</v>
      </c>
      <c r="L704">
        <v>1368</v>
      </c>
      <c r="N704">
        <v>1011</v>
      </c>
      <c r="O704" t="s">
        <v>1014</v>
      </c>
      <c r="P704" t="s">
        <v>1014</v>
      </c>
      <c r="Q704">
        <v>1</v>
      </c>
      <c r="X704">
        <v>7.0000000000000007E-2</v>
      </c>
      <c r="Y704">
        <v>0</v>
      </c>
      <c r="Z704">
        <v>111.99</v>
      </c>
      <c r="AA704">
        <v>13.5</v>
      </c>
      <c r="AB704">
        <v>0</v>
      </c>
      <c r="AC704">
        <v>0</v>
      </c>
      <c r="AD704">
        <v>1</v>
      </c>
      <c r="AE704">
        <v>0</v>
      </c>
      <c r="AF704" t="s">
        <v>38</v>
      </c>
      <c r="AG704">
        <v>8.7500000000000008E-2</v>
      </c>
      <c r="AH704">
        <v>2</v>
      </c>
      <c r="AI704">
        <v>16698256</v>
      </c>
      <c r="AJ704">
        <v>710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ROW(Source!A334)</f>
        <v>334</v>
      </c>
      <c r="B705">
        <v>16698268</v>
      </c>
      <c r="C705">
        <v>16698252</v>
      </c>
      <c r="D705">
        <v>15249073</v>
      </c>
      <c r="E705">
        <v>1</v>
      </c>
      <c r="F705">
        <v>1</v>
      </c>
      <c r="G705">
        <v>1</v>
      </c>
      <c r="H705">
        <v>2</v>
      </c>
      <c r="I705" t="s">
        <v>1033</v>
      </c>
      <c r="J705" t="s">
        <v>1034</v>
      </c>
      <c r="K705" t="s">
        <v>1035</v>
      </c>
      <c r="L705">
        <v>1368</v>
      </c>
      <c r="N705">
        <v>1011</v>
      </c>
      <c r="O705" t="s">
        <v>1014</v>
      </c>
      <c r="P705" t="s">
        <v>1014</v>
      </c>
      <c r="Q705">
        <v>1</v>
      </c>
      <c r="X705">
        <v>0.78</v>
      </c>
      <c r="Y705">
        <v>0</v>
      </c>
      <c r="Z705">
        <v>65.709999999999994</v>
      </c>
      <c r="AA705">
        <v>11.6</v>
      </c>
      <c r="AB705">
        <v>0</v>
      </c>
      <c r="AC705">
        <v>0</v>
      </c>
      <c r="AD705">
        <v>1</v>
      </c>
      <c r="AE705">
        <v>0</v>
      </c>
      <c r="AF705" t="s">
        <v>38</v>
      </c>
      <c r="AG705">
        <v>0.97500000000000009</v>
      </c>
      <c r="AH705">
        <v>2</v>
      </c>
      <c r="AI705">
        <v>16698257</v>
      </c>
      <c r="AJ705">
        <v>711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ROW(Source!A334)</f>
        <v>334</v>
      </c>
      <c r="B706">
        <v>16698269</v>
      </c>
      <c r="C706">
        <v>16698252</v>
      </c>
      <c r="D706">
        <v>15249291</v>
      </c>
      <c r="E706">
        <v>1</v>
      </c>
      <c r="F706">
        <v>1</v>
      </c>
      <c r="G706">
        <v>1</v>
      </c>
      <c r="H706">
        <v>2</v>
      </c>
      <c r="I706" t="s">
        <v>1239</v>
      </c>
      <c r="J706" t="s">
        <v>1240</v>
      </c>
      <c r="K706" t="s">
        <v>1241</v>
      </c>
      <c r="L706">
        <v>1368</v>
      </c>
      <c r="N706">
        <v>1011</v>
      </c>
      <c r="O706" t="s">
        <v>1014</v>
      </c>
      <c r="P706" t="s">
        <v>1014</v>
      </c>
      <c r="Q706">
        <v>1</v>
      </c>
      <c r="X706">
        <v>12.3</v>
      </c>
      <c r="Y706">
        <v>0</v>
      </c>
      <c r="Z706">
        <v>100.1</v>
      </c>
      <c r="AA706">
        <v>13.5</v>
      </c>
      <c r="AB706">
        <v>0</v>
      </c>
      <c r="AC706">
        <v>0</v>
      </c>
      <c r="AD706">
        <v>1</v>
      </c>
      <c r="AE706">
        <v>0</v>
      </c>
      <c r="AF706" t="s">
        <v>38</v>
      </c>
      <c r="AG706">
        <v>15.375</v>
      </c>
      <c r="AH706">
        <v>2</v>
      </c>
      <c r="AI706">
        <v>16698258</v>
      </c>
      <c r="AJ706">
        <v>712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ROW(Source!A334)</f>
        <v>334</v>
      </c>
      <c r="B707">
        <v>16698270</v>
      </c>
      <c r="C707">
        <v>16698252</v>
      </c>
      <c r="D707">
        <v>15167286</v>
      </c>
      <c r="E707">
        <v>1</v>
      </c>
      <c r="F707">
        <v>1</v>
      </c>
      <c r="G707">
        <v>1</v>
      </c>
      <c r="H707">
        <v>3</v>
      </c>
      <c r="I707" t="s">
        <v>1116</v>
      </c>
      <c r="J707" t="s">
        <v>1117</v>
      </c>
      <c r="K707" t="s">
        <v>1118</v>
      </c>
      <c r="L707">
        <v>1339</v>
      </c>
      <c r="N707">
        <v>1007</v>
      </c>
      <c r="O707" t="s">
        <v>249</v>
      </c>
      <c r="P707" t="s">
        <v>249</v>
      </c>
      <c r="Q707">
        <v>1</v>
      </c>
      <c r="X707">
        <v>30.14</v>
      </c>
      <c r="Y707">
        <v>2.44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30.14</v>
      </c>
      <c r="AH707">
        <v>2</v>
      </c>
      <c r="AI707">
        <v>16698259</v>
      </c>
      <c r="AJ707">
        <v>713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ROW(Source!A334)</f>
        <v>334</v>
      </c>
      <c r="B708">
        <v>16698271</v>
      </c>
      <c r="C708">
        <v>16698252</v>
      </c>
      <c r="D708">
        <v>15167787</v>
      </c>
      <c r="E708">
        <v>1</v>
      </c>
      <c r="F708">
        <v>1</v>
      </c>
      <c r="G708">
        <v>1</v>
      </c>
      <c r="H708">
        <v>3</v>
      </c>
      <c r="I708" t="s">
        <v>1242</v>
      </c>
      <c r="J708" t="s">
        <v>1243</v>
      </c>
      <c r="K708" t="s">
        <v>1244</v>
      </c>
      <c r="L708">
        <v>1356</v>
      </c>
      <c r="N708">
        <v>1010</v>
      </c>
      <c r="O708" t="s">
        <v>268</v>
      </c>
      <c r="P708" t="s">
        <v>268</v>
      </c>
      <c r="Q708">
        <v>1000</v>
      </c>
      <c r="X708">
        <v>3.2000000000000001E-2</v>
      </c>
      <c r="Y708">
        <v>253.8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3.2000000000000001E-2</v>
      </c>
      <c r="AH708">
        <v>2</v>
      </c>
      <c r="AI708">
        <v>16698260</v>
      </c>
      <c r="AJ708">
        <v>714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ROW(Source!A334)</f>
        <v>334</v>
      </c>
      <c r="B709">
        <v>16698272</v>
      </c>
      <c r="C709">
        <v>16698252</v>
      </c>
      <c r="D709">
        <v>15170090</v>
      </c>
      <c r="E709">
        <v>1</v>
      </c>
      <c r="F709">
        <v>1</v>
      </c>
      <c r="G709">
        <v>1</v>
      </c>
      <c r="H709">
        <v>3</v>
      </c>
      <c r="I709" t="s">
        <v>1245</v>
      </c>
      <c r="J709" t="s">
        <v>1246</v>
      </c>
      <c r="K709" t="s">
        <v>1247</v>
      </c>
      <c r="L709">
        <v>1348</v>
      </c>
      <c r="N709">
        <v>1009</v>
      </c>
      <c r="O709" t="s">
        <v>26</v>
      </c>
      <c r="P709" t="s">
        <v>26</v>
      </c>
      <c r="Q709">
        <v>1000</v>
      </c>
      <c r="X709">
        <v>2.7E-4</v>
      </c>
      <c r="Y709">
        <v>22558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2.7E-4</v>
      </c>
      <c r="AH709">
        <v>2</v>
      </c>
      <c r="AI709">
        <v>16698261</v>
      </c>
      <c r="AJ709">
        <v>715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ROW(Source!A334)</f>
        <v>334</v>
      </c>
      <c r="B710">
        <v>16698273</v>
      </c>
      <c r="C710">
        <v>16698252</v>
      </c>
      <c r="D710">
        <v>15172018</v>
      </c>
      <c r="E710">
        <v>1</v>
      </c>
      <c r="F710">
        <v>1</v>
      </c>
      <c r="G710">
        <v>1</v>
      </c>
      <c r="H710">
        <v>3</v>
      </c>
      <c r="I710" t="s">
        <v>1248</v>
      </c>
      <c r="J710" t="s">
        <v>1249</v>
      </c>
      <c r="K710" t="s">
        <v>1250</v>
      </c>
      <c r="L710">
        <v>1346</v>
      </c>
      <c r="N710">
        <v>1009</v>
      </c>
      <c r="O710" t="s">
        <v>279</v>
      </c>
      <c r="P710" t="s">
        <v>279</v>
      </c>
      <c r="Q710">
        <v>1</v>
      </c>
      <c r="X710">
        <v>0.10100000000000001</v>
      </c>
      <c r="Y710">
        <v>2.15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0.10100000000000001</v>
      </c>
      <c r="AH710">
        <v>2</v>
      </c>
      <c r="AI710">
        <v>16698262</v>
      </c>
      <c r="AJ710">
        <v>716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ROW(Source!A334)</f>
        <v>334</v>
      </c>
      <c r="B711">
        <v>16698274</v>
      </c>
      <c r="C711">
        <v>16698252</v>
      </c>
      <c r="D711">
        <v>15161686</v>
      </c>
      <c r="E711">
        <v>17</v>
      </c>
      <c r="F711">
        <v>1</v>
      </c>
      <c r="G711">
        <v>1</v>
      </c>
      <c r="H711">
        <v>3</v>
      </c>
      <c r="I711" t="s">
        <v>1395</v>
      </c>
      <c r="J711" t="s">
        <v>6</v>
      </c>
      <c r="K711" t="s">
        <v>1396</v>
      </c>
      <c r="L711">
        <v>1346</v>
      </c>
      <c r="N711">
        <v>1009</v>
      </c>
      <c r="O711" t="s">
        <v>279</v>
      </c>
      <c r="P711" t="s">
        <v>279</v>
      </c>
      <c r="Q711">
        <v>1</v>
      </c>
      <c r="X711">
        <v>0.18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 t="s">
        <v>6</v>
      </c>
      <c r="AG711">
        <v>0.18</v>
      </c>
      <c r="AH711">
        <v>3</v>
      </c>
      <c r="AI711">
        <v>-1</v>
      </c>
      <c r="AJ711" t="s">
        <v>6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ROW(Source!A334)</f>
        <v>334</v>
      </c>
      <c r="B712">
        <v>16698275</v>
      </c>
      <c r="C712">
        <v>16698252</v>
      </c>
      <c r="D712">
        <v>15162883</v>
      </c>
      <c r="E712">
        <v>17</v>
      </c>
      <c r="F712">
        <v>1</v>
      </c>
      <c r="G712">
        <v>1</v>
      </c>
      <c r="H712">
        <v>3</v>
      </c>
      <c r="I712" t="s">
        <v>1397</v>
      </c>
      <c r="J712" t="s">
        <v>6</v>
      </c>
      <c r="K712" t="s">
        <v>1398</v>
      </c>
      <c r="L712">
        <v>1354</v>
      </c>
      <c r="N712">
        <v>1010</v>
      </c>
      <c r="O712" t="s">
        <v>440</v>
      </c>
      <c r="P712" t="s">
        <v>440</v>
      </c>
      <c r="Q712">
        <v>1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1</v>
      </c>
      <c r="AD712">
        <v>0</v>
      </c>
      <c r="AE712">
        <v>0</v>
      </c>
      <c r="AF712" t="s">
        <v>6</v>
      </c>
      <c r="AG712">
        <v>0</v>
      </c>
      <c r="AH712">
        <v>3</v>
      </c>
      <c r="AI712">
        <v>-1</v>
      </c>
      <c r="AJ712" t="s">
        <v>6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ROW(Source!A334)</f>
        <v>334</v>
      </c>
      <c r="B713">
        <v>16698276</v>
      </c>
      <c r="C713">
        <v>16698252</v>
      </c>
      <c r="D713">
        <v>15163115</v>
      </c>
      <c r="E713">
        <v>17</v>
      </c>
      <c r="F713">
        <v>1</v>
      </c>
      <c r="G713">
        <v>1</v>
      </c>
      <c r="H713">
        <v>3</v>
      </c>
      <c r="I713" t="s">
        <v>1399</v>
      </c>
      <c r="J713" t="s">
        <v>6</v>
      </c>
      <c r="K713" t="s">
        <v>1400</v>
      </c>
      <c r="L713">
        <v>1346</v>
      </c>
      <c r="N713">
        <v>1009</v>
      </c>
      <c r="O713" t="s">
        <v>279</v>
      </c>
      <c r="P713" t="s">
        <v>279</v>
      </c>
      <c r="Q713">
        <v>1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1</v>
      </c>
      <c r="AD713">
        <v>0</v>
      </c>
      <c r="AE713">
        <v>0</v>
      </c>
      <c r="AF713" t="s">
        <v>6</v>
      </c>
      <c r="AG713">
        <v>0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ROW(Source!A334)</f>
        <v>334</v>
      </c>
      <c r="B714">
        <v>16698277</v>
      </c>
      <c r="C714">
        <v>16698252</v>
      </c>
      <c r="D714">
        <v>15162898</v>
      </c>
      <c r="E714">
        <v>17</v>
      </c>
      <c r="F714">
        <v>1</v>
      </c>
      <c r="G714">
        <v>1</v>
      </c>
      <c r="H714">
        <v>3</v>
      </c>
      <c r="I714" t="s">
        <v>1401</v>
      </c>
      <c r="J714" t="s">
        <v>6</v>
      </c>
      <c r="K714" t="s">
        <v>1402</v>
      </c>
      <c r="L714">
        <v>1301</v>
      </c>
      <c r="N714">
        <v>1003</v>
      </c>
      <c r="O714" t="s">
        <v>363</v>
      </c>
      <c r="P714" t="s">
        <v>363</v>
      </c>
      <c r="Q714">
        <v>1</v>
      </c>
      <c r="X714">
        <v>99.2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 t="s">
        <v>6</v>
      </c>
      <c r="AG714">
        <v>99.2</v>
      </c>
      <c r="AH714">
        <v>3</v>
      </c>
      <c r="AI714">
        <v>-1</v>
      </c>
      <c r="AJ714" t="s">
        <v>6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ROW(Source!A334)</f>
        <v>334</v>
      </c>
      <c r="B715">
        <v>16698278</v>
      </c>
      <c r="C715">
        <v>16698252</v>
      </c>
      <c r="D715">
        <v>15163160</v>
      </c>
      <c r="E715">
        <v>17</v>
      </c>
      <c r="F715">
        <v>1</v>
      </c>
      <c r="G715">
        <v>1</v>
      </c>
      <c r="H715">
        <v>3</v>
      </c>
      <c r="I715" t="s">
        <v>1403</v>
      </c>
      <c r="J715" t="s">
        <v>6</v>
      </c>
      <c r="K715" t="s">
        <v>1404</v>
      </c>
      <c r="L715">
        <v>1354</v>
      </c>
      <c r="N715">
        <v>1010</v>
      </c>
      <c r="O715" t="s">
        <v>440</v>
      </c>
      <c r="P715" t="s">
        <v>440</v>
      </c>
      <c r="Q715">
        <v>1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1</v>
      </c>
      <c r="AD715">
        <v>0</v>
      </c>
      <c r="AE715">
        <v>0</v>
      </c>
      <c r="AF715" t="s">
        <v>6</v>
      </c>
      <c r="AG715">
        <v>0</v>
      </c>
      <c r="AH715">
        <v>3</v>
      </c>
      <c r="AI715">
        <v>-1</v>
      </c>
      <c r="AJ715" t="s">
        <v>6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ROW(Source!A335)</f>
        <v>335</v>
      </c>
      <c r="B716">
        <v>16698264</v>
      </c>
      <c r="C716">
        <v>16698252</v>
      </c>
      <c r="D716">
        <v>15435721</v>
      </c>
      <c r="E716">
        <v>1</v>
      </c>
      <c r="F716">
        <v>1</v>
      </c>
      <c r="G716">
        <v>1</v>
      </c>
      <c r="H716">
        <v>1</v>
      </c>
      <c r="I716" t="s">
        <v>1162</v>
      </c>
      <c r="J716" t="s">
        <v>6</v>
      </c>
      <c r="K716" t="s">
        <v>1163</v>
      </c>
      <c r="L716">
        <v>1191</v>
      </c>
      <c r="N716">
        <v>1013</v>
      </c>
      <c r="O716" t="s">
        <v>1010</v>
      </c>
      <c r="P716" t="s">
        <v>1010</v>
      </c>
      <c r="Q716">
        <v>1</v>
      </c>
      <c r="X716">
        <v>132.24</v>
      </c>
      <c r="Y716">
        <v>0</v>
      </c>
      <c r="Z716">
        <v>0</v>
      </c>
      <c r="AA716">
        <v>0</v>
      </c>
      <c r="AB716">
        <v>9.51</v>
      </c>
      <c r="AC716">
        <v>0</v>
      </c>
      <c r="AD716">
        <v>1</v>
      </c>
      <c r="AE716">
        <v>1</v>
      </c>
      <c r="AF716" t="s">
        <v>39</v>
      </c>
      <c r="AG716">
        <v>152.07599999999999</v>
      </c>
      <c r="AH716">
        <v>2</v>
      </c>
      <c r="AI716">
        <v>16698253</v>
      </c>
      <c r="AJ716">
        <v>718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ROW(Source!A335)</f>
        <v>335</v>
      </c>
      <c r="B717">
        <v>16698265</v>
      </c>
      <c r="C717">
        <v>16698252</v>
      </c>
      <c r="D717">
        <v>15430395</v>
      </c>
      <c r="E717">
        <v>1</v>
      </c>
      <c r="F717">
        <v>1</v>
      </c>
      <c r="G717">
        <v>1</v>
      </c>
      <c r="H717">
        <v>1</v>
      </c>
      <c r="I717" t="s">
        <v>1020</v>
      </c>
      <c r="J717" t="s">
        <v>6</v>
      </c>
      <c r="K717" t="s">
        <v>1021</v>
      </c>
      <c r="L717">
        <v>1191</v>
      </c>
      <c r="N717">
        <v>1013</v>
      </c>
      <c r="O717" t="s">
        <v>1010</v>
      </c>
      <c r="P717" t="s">
        <v>1010</v>
      </c>
      <c r="Q717">
        <v>1</v>
      </c>
      <c r="X717">
        <v>13.29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2</v>
      </c>
      <c r="AF717" t="s">
        <v>38</v>
      </c>
      <c r="AG717">
        <v>16.612499999999997</v>
      </c>
      <c r="AH717">
        <v>2</v>
      </c>
      <c r="AI717">
        <v>16698254</v>
      </c>
      <c r="AJ717">
        <v>719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ROW(Source!A335)</f>
        <v>335</v>
      </c>
      <c r="B718">
        <v>16698266</v>
      </c>
      <c r="C718">
        <v>16698252</v>
      </c>
      <c r="D718">
        <v>15247578</v>
      </c>
      <c r="E718">
        <v>1</v>
      </c>
      <c r="F718">
        <v>1</v>
      </c>
      <c r="G718">
        <v>1</v>
      </c>
      <c r="H718">
        <v>2</v>
      </c>
      <c r="I718" t="s">
        <v>1119</v>
      </c>
      <c r="J718" t="s">
        <v>1120</v>
      </c>
      <c r="K718" t="s">
        <v>1121</v>
      </c>
      <c r="L718">
        <v>1368</v>
      </c>
      <c r="N718">
        <v>1011</v>
      </c>
      <c r="O718" t="s">
        <v>1014</v>
      </c>
      <c r="P718" t="s">
        <v>1014</v>
      </c>
      <c r="Q718">
        <v>1</v>
      </c>
      <c r="X718">
        <v>0.14000000000000001</v>
      </c>
      <c r="Y718">
        <v>0</v>
      </c>
      <c r="Z718">
        <v>86.4</v>
      </c>
      <c r="AA718">
        <v>13.5</v>
      </c>
      <c r="AB718">
        <v>0</v>
      </c>
      <c r="AC718">
        <v>0</v>
      </c>
      <c r="AD718">
        <v>1</v>
      </c>
      <c r="AE718">
        <v>0</v>
      </c>
      <c r="AF718" t="s">
        <v>38</v>
      </c>
      <c r="AG718">
        <v>0.17500000000000002</v>
      </c>
      <c r="AH718">
        <v>2</v>
      </c>
      <c r="AI718">
        <v>16698255</v>
      </c>
      <c r="AJ718">
        <v>720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ROW(Source!A335)</f>
        <v>335</v>
      </c>
      <c r="B719">
        <v>16698267</v>
      </c>
      <c r="C719">
        <v>16698252</v>
      </c>
      <c r="D719">
        <v>15247680</v>
      </c>
      <c r="E719">
        <v>1</v>
      </c>
      <c r="F719">
        <v>1</v>
      </c>
      <c r="G719">
        <v>1</v>
      </c>
      <c r="H719">
        <v>2</v>
      </c>
      <c r="I719" t="s">
        <v>1050</v>
      </c>
      <c r="J719" t="s">
        <v>1051</v>
      </c>
      <c r="K719" t="s">
        <v>1052</v>
      </c>
      <c r="L719">
        <v>1368</v>
      </c>
      <c r="N719">
        <v>1011</v>
      </c>
      <c r="O719" t="s">
        <v>1014</v>
      </c>
      <c r="P719" t="s">
        <v>1014</v>
      </c>
      <c r="Q719">
        <v>1</v>
      </c>
      <c r="X719">
        <v>7.0000000000000007E-2</v>
      </c>
      <c r="Y719">
        <v>0</v>
      </c>
      <c r="Z719">
        <v>111.99</v>
      </c>
      <c r="AA719">
        <v>13.5</v>
      </c>
      <c r="AB719">
        <v>0</v>
      </c>
      <c r="AC719">
        <v>0</v>
      </c>
      <c r="AD719">
        <v>1</v>
      </c>
      <c r="AE719">
        <v>0</v>
      </c>
      <c r="AF719" t="s">
        <v>38</v>
      </c>
      <c r="AG719">
        <v>8.7500000000000008E-2</v>
      </c>
      <c r="AH719">
        <v>2</v>
      </c>
      <c r="AI719">
        <v>16698256</v>
      </c>
      <c r="AJ719">
        <v>721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ROW(Source!A335)</f>
        <v>335</v>
      </c>
      <c r="B720">
        <v>16698268</v>
      </c>
      <c r="C720">
        <v>16698252</v>
      </c>
      <c r="D720">
        <v>15249073</v>
      </c>
      <c r="E720">
        <v>1</v>
      </c>
      <c r="F720">
        <v>1</v>
      </c>
      <c r="G720">
        <v>1</v>
      </c>
      <c r="H720">
        <v>2</v>
      </c>
      <c r="I720" t="s">
        <v>1033</v>
      </c>
      <c r="J720" t="s">
        <v>1034</v>
      </c>
      <c r="K720" t="s">
        <v>1035</v>
      </c>
      <c r="L720">
        <v>1368</v>
      </c>
      <c r="N720">
        <v>1011</v>
      </c>
      <c r="O720" t="s">
        <v>1014</v>
      </c>
      <c r="P720" t="s">
        <v>1014</v>
      </c>
      <c r="Q720">
        <v>1</v>
      </c>
      <c r="X720">
        <v>0.78</v>
      </c>
      <c r="Y720">
        <v>0</v>
      </c>
      <c r="Z720">
        <v>65.709999999999994</v>
      </c>
      <c r="AA720">
        <v>11.6</v>
      </c>
      <c r="AB720">
        <v>0</v>
      </c>
      <c r="AC720">
        <v>0</v>
      </c>
      <c r="AD720">
        <v>1</v>
      </c>
      <c r="AE720">
        <v>0</v>
      </c>
      <c r="AF720" t="s">
        <v>38</v>
      </c>
      <c r="AG720">
        <v>0.97500000000000009</v>
      </c>
      <c r="AH720">
        <v>2</v>
      </c>
      <c r="AI720">
        <v>16698257</v>
      </c>
      <c r="AJ720">
        <v>722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ROW(Source!A335)</f>
        <v>335</v>
      </c>
      <c r="B721">
        <v>16698269</v>
      </c>
      <c r="C721">
        <v>16698252</v>
      </c>
      <c r="D721">
        <v>15249291</v>
      </c>
      <c r="E721">
        <v>1</v>
      </c>
      <c r="F721">
        <v>1</v>
      </c>
      <c r="G721">
        <v>1</v>
      </c>
      <c r="H721">
        <v>2</v>
      </c>
      <c r="I721" t="s">
        <v>1239</v>
      </c>
      <c r="J721" t="s">
        <v>1240</v>
      </c>
      <c r="K721" t="s">
        <v>1241</v>
      </c>
      <c r="L721">
        <v>1368</v>
      </c>
      <c r="N721">
        <v>1011</v>
      </c>
      <c r="O721" t="s">
        <v>1014</v>
      </c>
      <c r="P721" t="s">
        <v>1014</v>
      </c>
      <c r="Q721">
        <v>1</v>
      </c>
      <c r="X721">
        <v>12.3</v>
      </c>
      <c r="Y721">
        <v>0</v>
      </c>
      <c r="Z721">
        <v>100.1</v>
      </c>
      <c r="AA721">
        <v>13.5</v>
      </c>
      <c r="AB721">
        <v>0</v>
      </c>
      <c r="AC721">
        <v>0</v>
      </c>
      <c r="AD721">
        <v>1</v>
      </c>
      <c r="AE721">
        <v>0</v>
      </c>
      <c r="AF721" t="s">
        <v>38</v>
      </c>
      <c r="AG721">
        <v>15.375</v>
      </c>
      <c r="AH721">
        <v>2</v>
      </c>
      <c r="AI721">
        <v>16698258</v>
      </c>
      <c r="AJ721">
        <v>723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ROW(Source!A335)</f>
        <v>335</v>
      </c>
      <c r="B722">
        <v>16698270</v>
      </c>
      <c r="C722">
        <v>16698252</v>
      </c>
      <c r="D722">
        <v>15167286</v>
      </c>
      <c r="E722">
        <v>1</v>
      </c>
      <c r="F722">
        <v>1</v>
      </c>
      <c r="G722">
        <v>1</v>
      </c>
      <c r="H722">
        <v>3</v>
      </c>
      <c r="I722" t="s">
        <v>1116</v>
      </c>
      <c r="J722" t="s">
        <v>1117</v>
      </c>
      <c r="K722" t="s">
        <v>1118</v>
      </c>
      <c r="L722">
        <v>1339</v>
      </c>
      <c r="N722">
        <v>1007</v>
      </c>
      <c r="O722" t="s">
        <v>249</v>
      </c>
      <c r="P722" t="s">
        <v>249</v>
      </c>
      <c r="Q722">
        <v>1</v>
      </c>
      <c r="X722">
        <v>30.14</v>
      </c>
      <c r="Y722">
        <v>2.44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30.14</v>
      </c>
      <c r="AH722">
        <v>2</v>
      </c>
      <c r="AI722">
        <v>16698259</v>
      </c>
      <c r="AJ722">
        <v>724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ROW(Source!A335)</f>
        <v>335</v>
      </c>
      <c r="B723">
        <v>16698271</v>
      </c>
      <c r="C723">
        <v>16698252</v>
      </c>
      <c r="D723">
        <v>15167787</v>
      </c>
      <c r="E723">
        <v>1</v>
      </c>
      <c r="F723">
        <v>1</v>
      </c>
      <c r="G723">
        <v>1</v>
      </c>
      <c r="H723">
        <v>3</v>
      </c>
      <c r="I723" t="s">
        <v>1242</v>
      </c>
      <c r="J723" t="s">
        <v>1243</v>
      </c>
      <c r="K723" t="s">
        <v>1244</v>
      </c>
      <c r="L723">
        <v>1356</v>
      </c>
      <c r="N723">
        <v>1010</v>
      </c>
      <c r="O723" t="s">
        <v>268</v>
      </c>
      <c r="P723" t="s">
        <v>268</v>
      </c>
      <c r="Q723">
        <v>1000</v>
      </c>
      <c r="X723">
        <v>3.2000000000000001E-2</v>
      </c>
      <c r="Y723">
        <v>253.8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3.2000000000000001E-2</v>
      </c>
      <c r="AH723">
        <v>2</v>
      </c>
      <c r="AI723">
        <v>16698260</v>
      </c>
      <c r="AJ723">
        <v>725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ROW(Source!A335)</f>
        <v>335</v>
      </c>
      <c r="B724">
        <v>16698272</v>
      </c>
      <c r="C724">
        <v>16698252</v>
      </c>
      <c r="D724">
        <v>15170090</v>
      </c>
      <c r="E724">
        <v>1</v>
      </c>
      <c r="F724">
        <v>1</v>
      </c>
      <c r="G724">
        <v>1</v>
      </c>
      <c r="H724">
        <v>3</v>
      </c>
      <c r="I724" t="s">
        <v>1245</v>
      </c>
      <c r="J724" t="s">
        <v>1246</v>
      </c>
      <c r="K724" t="s">
        <v>1247</v>
      </c>
      <c r="L724">
        <v>1348</v>
      </c>
      <c r="N724">
        <v>1009</v>
      </c>
      <c r="O724" t="s">
        <v>26</v>
      </c>
      <c r="P724" t="s">
        <v>26</v>
      </c>
      <c r="Q724">
        <v>1000</v>
      </c>
      <c r="X724">
        <v>2.7E-4</v>
      </c>
      <c r="Y724">
        <v>22558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2.7E-4</v>
      </c>
      <c r="AH724">
        <v>2</v>
      </c>
      <c r="AI724">
        <v>16698261</v>
      </c>
      <c r="AJ724">
        <v>726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ROW(Source!A335)</f>
        <v>335</v>
      </c>
      <c r="B725">
        <v>16698273</v>
      </c>
      <c r="C725">
        <v>16698252</v>
      </c>
      <c r="D725">
        <v>15172018</v>
      </c>
      <c r="E725">
        <v>1</v>
      </c>
      <c r="F725">
        <v>1</v>
      </c>
      <c r="G725">
        <v>1</v>
      </c>
      <c r="H725">
        <v>3</v>
      </c>
      <c r="I725" t="s">
        <v>1248</v>
      </c>
      <c r="J725" t="s">
        <v>1249</v>
      </c>
      <c r="K725" t="s">
        <v>1250</v>
      </c>
      <c r="L725">
        <v>1346</v>
      </c>
      <c r="N725">
        <v>1009</v>
      </c>
      <c r="O725" t="s">
        <v>279</v>
      </c>
      <c r="P725" t="s">
        <v>279</v>
      </c>
      <c r="Q725">
        <v>1</v>
      </c>
      <c r="X725">
        <v>0.10100000000000001</v>
      </c>
      <c r="Y725">
        <v>2.15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0.10100000000000001</v>
      </c>
      <c r="AH725">
        <v>2</v>
      </c>
      <c r="AI725">
        <v>16698262</v>
      </c>
      <c r="AJ725">
        <v>727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ROW(Source!A335)</f>
        <v>335</v>
      </c>
      <c r="B726">
        <v>16698274</v>
      </c>
      <c r="C726">
        <v>16698252</v>
      </c>
      <c r="D726">
        <v>15161686</v>
      </c>
      <c r="E726">
        <v>17</v>
      </c>
      <c r="F726">
        <v>1</v>
      </c>
      <c r="G726">
        <v>1</v>
      </c>
      <c r="H726">
        <v>3</v>
      </c>
      <c r="I726" t="s">
        <v>1395</v>
      </c>
      <c r="J726" t="s">
        <v>6</v>
      </c>
      <c r="K726" t="s">
        <v>1396</v>
      </c>
      <c r="L726">
        <v>1346</v>
      </c>
      <c r="N726">
        <v>1009</v>
      </c>
      <c r="O726" t="s">
        <v>279</v>
      </c>
      <c r="P726" t="s">
        <v>279</v>
      </c>
      <c r="Q726">
        <v>1</v>
      </c>
      <c r="X726">
        <v>0.18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 t="s">
        <v>6</v>
      </c>
      <c r="AG726">
        <v>0.18</v>
      </c>
      <c r="AH726">
        <v>3</v>
      </c>
      <c r="AI726">
        <v>-1</v>
      </c>
      <c r="AJ726" t="s">
        <v>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ROW(Source!A335)</f>
        <v>335</v>
      </c>
      <c r="B727">
        <v>16698275</v>
      </c>
      <c r="C727">
        <v>16698252</v>
      </c>
      <c r="D727">
        <v>15162883</v>
      </c>
      <c r="E727">
        <v>17</v>
      </c>
      <c r="F727">
        <v>1</v>
      </c>
      <c r="G727">
        <v>1</v>
      </c>
      <c r="H727">
        <v>3</v>
      </c>
      <c r="I727" t="s">
        <v>1397</v>
      </c>
      <c r="J727" t="s">
        <v>6</v>
      </c>
      <c r="K727" t="s">
        <v>1398</v>
      </c>
      <c r="L727">
        <v>1354</v>
      </c>
      <c r="N727">
        <v>1010</v>
      </c>
      <c r="O727" t="s">
        <v>440</v>
      </c>
      <c r="P727" t="s">
        <v>440</v>
      </c>
      <c r="Q727">
        <v>1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1</v>
      </c>
      <c r="AD727">
        <v>0</v>
      </c>
      <c r="AE727">
        <v>0</v>
      </c>
      <c r="AF727" t="s">
        <v>6</v>
      </c>
      <c r="AG727">
        <v>0</v>
      </c>
      <c r="AH727">
        <v>3</v>
      </c>
      <c r="AI727">
        <v>-1</v>
      </c>
      <c r="AJ727" t="s">
        <v>6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ROW(Source!A335)</f>
        <v>335</v>
      </c>
      <c r="B728">
        <v>16698276</v>
      </c>
      <c r="C728">
        <v>16698252</v>
      </c>
      <c r="D728">
        <v>15163115</v>
      </c>
      <c r="E728">
        <v>17</v>
      </c>
      <c r="F728">
        <v>1</v>
      </c>
      <c r="G728">
        <v>1</v>
      </c>
      <c r="H728">
        <v>3</v>
      </c>
      <c r="I728" t="s">
        <v>1399</v>
      </c>
      <c r="J728" t="s">
        <v>6</v>
      </c>
      <c r="K728" t="s">
        <v>1400</v>
      </c>
      <c r="L728">
        <v>1346</v>
      </c>
      <c r="N728">
        <v>1009</v>
      </c>
      <c r="O728" t="s">
        <v>279</v>
      </c>
      <c r="P728" t="s">
        <v>279</v>
      </c>
      <c r="Q728">
        <v>1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1</v>
      </c>
      <c r="AD728">
        <v>0</v>
      </c>
      <c r="AE728">
        <v>0</v>
      </c>
      <c r="AF728" t="s">
        <v>6</v>
      </c>
      <c r="AG728">
        <v>0</v>
      </c>
      <c r="AH728">
        <v>3</v>
      </c>
      <c r="AI728">
        <v>-1</v>
      </c>
      <c r="AJ728" t="s">
        <v>6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ROW(Source!A335)</f>
        <v>335</v>
      </c>
      <c r="B729">
        <v>16698277</v>
      </c>
      <c r="C729">
        <v>16698252</v>
      </c>
      <c r="D729">
        <v>15162898</v>
      </c>
      <c r="E729">
        <v>17</v>
      </c>
      <c r="F729">
        <v>1</v>
      </c>
      <c r="G729">
        <v>1</v>
      </c>
      <c r="H729">
        <v>3</v>
      </c>
      <c r="I729" t="s">
        <v>1401</v>
      </c>
      <c r="J729" t="s">
        <v>6</v>
      </c>
      <c r="K729" t="s">
        <v>1402</v>
      </c>
      <c r="L729">
        <v>1301</v>
      </c>
      <c r="N729">
        <v>1003</v>
      </c>
      <c r="O729" t="s">
        <v>363</v>
      </c>
      <c r="P729" t="s">
        <v>363</v>
      </c>
      <c r="Q729">
        <v>1</v>
      </c>
      <c r="X729">
        <v>99.2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 t="s">
        <v>6</v>
      </c>
      <c r="AG729">
        <v>99.2</v>
      </c>
      <c r="AH729">
        <v>3</v>
      </c>
      <c r="AI729">
        <v>-1</v>
      </c>
      <c r="AJ729" t="s">
        <v>6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ROW(Source!A335)</f>
        <v>335</v>
      </c>
      <c r="B730">
        <v>16698278</v>
      </c>
      <c r="C730">
        <v>16698252</v>
      </c>
      <c r="D730">
        <v>15163160</v>
      </c>
      <c r="E730">
        <v>17</v>
      </c>
      <c r="F730">
        <v>1</v>
      </c>
      <c r="G730">
        <v>1</v>
      </c>
      <c r="H730">
        <v>3</v>
      </c>
      <c r="I730" t="s">
        <v>1403</v>
      </c>
      <c r="J730" t="s">
        <v>6</v>
      </c>
      <c r="K730" t="s">
        <v>1404</v>
      </c>
      <c r="L730">
        <v>1354</v>
      </c>
      <c r="N730">
        <v>1010</v>
      </c>
      <c r="O730" t="s">
        <v>440</v>
      </c>
      <c r="P730" t="s">
        <v>440</v>
      </c>
      <c r="Q730">
        <v>1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1</v>
      </c>
      <c r="AD730">
        <v>0</v>
      </c>
      <c r="AE730">
        <v>0</v>
      </c>
      <c r="AF730" t="s">
        <v>6</v>
      </c>
      <c r="AG730">
        <v>0</v>
      </c>
      <c r="AH730">
        <v>3</v>
      </c>
      <c r="AI730">
        <v>-1</v>
      </c>
      <c r="AJ730" t="s">
        <v>6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ROW(Source!A338)</f>
        <v>338</v>
      </c>
      <c r="B731">
        <v>16698287</v>
      </c>
      <c r="C731">
        <v>16698280</v>
      </c>
      <c r="D731">
        <v>15430767</v>
      </c>
      <c r="E731">
        <v>1</v>
      </c>
      <c r="F731">
        <v>1</v>
      </c>
      <c r="G731">
        <v>1</v>
      </c>
      <c r="H731">
        <v>1</v>
      </c>
      <c r="I731" t="s">
        <v>1008</v>
      </c>
      <c r="J731" t="s">
        <v>6</v>
      </c>
      <c r="K731" t="s">
        <v>1009</v>
      </c>
      <c r="L731">
        <v>1191</v>
      </c>
      <c r="N731">
        <v>1013</v>
      </c>
      <c r="O731" t="s">
        <v>1010</v>
      </c>
      <c r="P731" t="s">
        <v>1010</v>
      </c>
      <c r="Q731">
        <v>1</v>
      </c>
      <c r="X731">
        <v>78.66</v>
      </c>
      <c r="Y731">
        <v>0</v>
      </c>
      <c r="Z731">
        <v>0</v>
      </c>
      <c r="AA731">
        <v>0</v>
      </c>
      <c r="AB731">
        <v>8.5299999999999994</v>
      </c>
      <c r="AC731">
        <v>0</v>
      </c>
      <c r="AD731">
        <v>1</v>
      </c>
      <c r="AE731">
        <v>1</v>
      </c>
      <c r="AF731" t="s">
        <v>6</v>
      </c>
      <c r="AG731">
        <v>78.66</v>
      </c>
      <c r="AH731">
        <v>2</v>
      </c>
      <c r="AI731">
        <v>16698281</v>
      </c>
      <c r="AJ731">
        <v>729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ROW(Source!A338)</f>
        <v>338</v>
      </c>
      <c r="B732">
        <v>16698288</v>
      </c>
      <c r="C732">
        <v>16698280</v>
      </c>
      <c r="D732">
        <v>15430395</v>
      </c>
      <c r="E732">
        <v>1</v>
      </c>
      <c r="F732">
        <v>1</v>
      </c>
      <c r="G732">
        <v>1</v>
      </c>
      <c r="H732">
        <v>1</v>
      </c>
      <c r="I732" t="s">
        <v>1020</v>
      </c>
      <c r="J732" t="s">
        <v>6</v>
      </c>
      <c r="K732" t="s">
        <v>1021</v>
      </c>
      <c r="L732">
        <v>1191</v>
      </c>
      <c r="N732">
        <v>1013</v>
      </c>
      <c r="O732" t="s">
        <v>1010</v>
      </c>
      <c r="P732" t="s">
        <v>1010</v>
      </c>
      <c r="Q732">
        <v>1</v>
      </c>
      <c r="X732">
        <v>0.05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2</v>
      </c>
      <c r="AF732" t="s">
        <v>6</v>
      </c>
      <c r="AG732">
        <v>0.05</v>
      </c>
      <c r="AH732">
        <v>2</v>
      </c>
      <c r="AI732">
        <v>16698282</v>
      </c>
      <c r="AJ732">
        <v>730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ROW(Source!A338)</f>
        <v>338</v>
      </c>
      <c r="B733">
        <v>16698289</v>
      </c>
      <c r="C733">
        <v>16698280</v>
      </c>
      <c r="D733">
        <v>15247974</v>
      </c>
      <c r="E733">
        <v>1</v>
      </c>
      <c r="F733">
        <v>1</v>
      </c>
      <c r="G733">
        <v>1</v>
      </c>
      <c r="H733">
        <v>2</v>
      </c>
      <c r="I733" t="s">
        <v>1022</v>
      </c>
      <c r="J733" t="s">
        <v>1023</v>
      </c>
      <c r="K733" t="s">
        <v>1024</v>
      </c>
      <c r="L733">
        <v>1368</v>
      </c>
      <c r="N733">
        <v>1011</v>
      </c>
      <c r="O733" t="s">
        <v>1014</v>
      </c>
      <c r="P733" t="s">
        <v>1014</v>
      </c>
      <c r="Q733">
        <v>1</v>
      </c>
      <c r="X733">
        <v>0.05</v>
      </c>
      <c r="Y733">
        <v>0</v>
      </c>
      <c r="Z733">
        <v>31.26</v>
      </c>
      <c r="AA733">
        <v>13.5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0.05</v>
      </c>
      <c r="AH733">
        <v>2</v>
      </c>
      <c r="AI733">
        <v>16698283</v>
      </c>
      <c r="AJ733">
        <v>731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ROW(Source!A338)</f>
        <v>338</v>
      </c>
      <c r="B734">
        <v>16698290</v>
      </c>
      <c r="C734">
        <v>16698280</v>
      </c>
      <c r="D734">
        <v>15170043</v>
      </c>
      <c r="E734">
        <v>1</v>
      </c>
      <c r="F734">
        <v>1</v>
      </c>
      <c r="G734">
        <v>1</v>
      </c>
      <c r="H734">
        <v>3</v>
      </c>
      <c r="I734" t="s">
        <v>1251</v>
      </c>
      <c r="J734" t="s">
        <v>1252</v>
      </c>
      <c r="K734" t="s">
        <v>1253</v>
      </c>
      <c r="L734">
        <v>1348</v>
      </c>
      <c r="N734">
        <v>1009</v>
      </c>
      <c r="O734" t="s">
        <v>26</v>
      </c>
      <c r="P734" t="s">
        <v>26</v>
      </c>
      <c r="Q734">
        <v>1000</v>
      </c>
      <c r="X734">
        <v>5.0000000000000001E-4</v>
      </c>
      <c r="Y734">
        <v>8475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5.0000000000000001E-4</v>
      </c>
      <c r="AH734">
        <v>2</v>
      </c>
      <c r="AI734">
        <v>16698284</v>
      </c>
      <c r="AJ734">
        <v>732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ROW(Source!A338)</f>
        <v>338</v>
      </c>
      <c r="B735">
        <v>16698291</v>
      </c>
      <c r="C735">
        <v>16698280</v>
      </c>
      <c r="D735">
        <v>15161703</v>
      </c>
      <c r="E735">
        <v>17</v>
      </c>
      <c r="F735">
        <v>1</v>
      </c>
      <c r="G735">
        <v>1</v>
      </c>
      <c r="H735">
        <v>3</v>
      </c>
      <c r="I735" t="s">
        <v>1356</v>
      </c>
      <c r="J735" t="s">
        <v>6</v>
      </c>
      <c r="K735" t="s">
        <v>1405</v>
      </c>
      <c r="L735">
        <v>1339</v>
      </c>
      <c r="N735">
        <v>1007</v>
      </c>
      <c r="O735" t="s">
        <v>249</v>
      </c>
      <c r="P735" t="s">
        <v>249</v>
      </c>
      <c r="Q735">
        <v>1</v>
      </c>
      <c r="X735">
        <v>0.2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 t="s">
        <v>6</v>
      </c>
      <c r="AG735">
        <v>0.2</v>
      </c>
      <c r="AH735">
        <v>3</v>
      </c>
      <c r="AI735">
        <v>-1</v>
      </c>
      <c r="AJ735" t="s">
        <v>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ROW(Source!A338)</f>
        <v>338</v>
      </c>
      <c r="B736">
        <v>16698292</v>
      </c>
      <c r="C736">
        <v>16698280</v>
      </c>
      <c r="D736">
        <v>15196011</v>
      </c>
      <c r="E736">
        <v>1</v>
      </c>
      <c r="F736">
        <v>1</v>
      </c>
      <c r="G736">
        <v>1</v>
      </c>
      <c r="H736">
        <v>3</v>
      </c>
      <c r="I736" t="s">
        <v>1254</v>
      </c>
      <c r="J736" t="s">
        <v>1255</v>
      </c>
      <c r="K736" t="s">
        <v>1256</v>
      </c>
      <c r="L736">
        <v>1339</v>
      </c>
      <c r="N736">
        <v>1007</v>
      </c>
      <c r="O736" t="s">
        <v>249</v>
      </c>
      <c r="P736" t="s">
        <v>249</v>
      </c>
      <c r="Q736">
        <v>1</v>
      </c>
      <c r="X736">
        <v>0.2</v>
      </c>
      <c r="Y736">
        <v>1430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0.2</v>
      </c>
      <c r="AH736">
        <v>2</v>
      </c>
      <c r="AI736">
        <v>16698285</v>
      </c>
      <c r="AJ736">
        <v>734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ROW(Source!A339)</f>
        <v>339</v>
      </c>
      <c r="B737">
        <v>16698287</v>
      </c>
      <c r="C737">
        <v>16698280</v>
      </c>
      <c r="D737">
        <v>15430767</v>
      </c>
      <c r="E737">
        <v>1</v>
      </c>
      <c r="F737">
        <v>1</v>
      </c>
      <c r="G737">
        <v>1</v>
      </c>
      <c r="H737">
        <v>1</v>
      </c>
      <c r="I737" t="s">
        <v>1008</v>
      </c>
      <c r="J737" t="s">
        <v>6</v>
      </c>
      <c r="K737" t="s">
        <v>1009</v>
      </c>
      <c r="L737">
        <v>1191</v>
      </c>
      <c r="N737">
        <v>1013</v>
      </c>
      <c r="O737" t="s">
        <v>1010</v>
      </c>
      <c r="P737" t="s">
        <v>1010</v>
      </c>
      <c r="Q737">
        <v>1</v>
      </c>
      <c r="X737">
        <v>78.66</v>
      </c>
      <c r="Y737">
        <v>0</v>
      </c>
      <c r="Z737">
        <v>0</v>
      </c>
      <c r="AA737">
        <v>0</v>
      </c>
      <c r="AB737">
        <v>8.5299999999999994</v>
      </c>
      <c r="AC737">
        <v>0</v>
      </c>
      <c r="AD737">
        <v>1</v>
      </c>
      <c r="AE737">
        <v>1</v>
      </c>
      <c r="AF737" t="s">
        <v>6</v>
      </c>
      <c r="AG737">
        <v>78.66</v>
      </c>
      <c r="AH737">
        <v>2</v>
      </c>
      <c r="AI737">
        <v>16698281</v>
      </c>
      <c r="AJ737">
        <v>735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ROW(Source!A339)</f>
        <v>339</v>
      </c>
      <c r="B738">
        <v>16698288</v>
      </c>
      <c r="C738">
        <v>16698280</v>
      </c>
      <c r="D738">
        <v>15430395</v>
      </c>
      <c r="E738">
        <v>1</v>
      </c>
      <c r="F738">
        <v>1</v>
      </c>
      <c r="G738">
        <v>1</v>
      </c>
      <c r="H738">
        <v>1</v>
      </c>
      <c r="I738" t="s">
        <v>1020</v>
      </c>
      <c r="J738" t="s">
        <v>6</v>
      </c>
      <c r="K738" t="s">
        <v>1021</v>
      </c>
      <c r="L738">
        <v>1191</v>
      </c>
      <c r="N738">
        <v>1013</v>
      </c>
      <c r="O738" t="s">
        <v>1010</v>
      </c>
      <c r="P738" t="s">
        <v>1010</v>
      </c>
      <c r="Q738">
        <v>1</v>
      </c>
      <c r="X738">
        <v>0.05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2</v>
      </c>
      <c r="AF738" t="s">
        <v>6</v>
      </c>
      <c r="AG738">
        <v>0.05</v>
      </c>
      <c r="AH738">
        <v>2</v>
      </c>
      <c r="AI738">
        <v>16698282</v>
      </c>
      <c r="AJ738">
        <v>736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ROW(Source!A339)</f>
        <v>339</v>
      </c>
      <c r="B739">
        <v>16698289</v>
      </c>
      <c r="C739">
        <v>16698280</v>
      </c>
      <c r="D739">
        <v>15247974</v>
      </c>
      <c r="E739">
        <v>1</v>
      </c>
      <c r="F739">
        <v>1</v>
      </c>
      <c r="G739">
        <v>1</v>
      </c>
      <c r="H739">
        <v>2</v>
      </c>
      <c r="I739" t="s">
        <v>1022</v>
      </c>
      <c r="J739" t="s">
        <v>1023</v>
      </c>
      <c r="K739" t="s">
        <v>1024</v>
      </c>
      <c r="L739">
        <v>1368</v>
      </c>
      <c r="N739">
        <v>1011</v>
      </c>
      <c r="O739" t="s">
        <v>1014</v>
      </c>
      <c r="P739" t="s">
        <v>1014</v>
      </c>
      <c r="Q739">
        <v>1</v>
      </c>
      <c r="X739">
        <v>0.05</v>
      </c>
      <c r="Y739">
        <v>0</v>
      </c>
      <c r="Z739">
        <v>31.26</v>
      </c>
      <c r="AA739">
        <v>13.5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0.05</v>
      </c>
      <c r="AH739">
        <v>2</v>
      </c>
      <c r="AI739">
        <v>16698283</v>
      </c>
      <c r="AJ739">
        <v>737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ROW(Source!A339)</f>
        <v>339</v>
      </c>
      <c r="B740">
        <v>16698290</v>
      </c>
      <c r="C740">
        <v>16698280</v>
      </c>
      <c r="D740">
        <v>15170043</v>
      </c>
      <c r="E740">
        <v>1</v>
      </c>
      <c r="F740">
        <v>1</v>
      </c>
      <c r="G740">
        <v>1</v>
      </c>
      <c r="H740">
        <v>3</v>
      </c>
      <c r="I740" t="s">
        <v>1251</v>
      </c>
      <c r="J740" t="s">
        <v>1252</v>
      </c>
      <c r="K740" t="s">
        <v>1253</v>
      </c>
      <c r="L740">
        <v>1348</v>
      </c>
      <c r="N740">
        <v>1009</v>
      </c>
      <c r="O740" t="s">
        <v>26</v>
      </c>
      <c r="P740" t="s">
        <v>26</v>
      </c>
      <c r="Q740">
        <v>1000</v>
      </c>
      <c r="X740">
        <v>5.0000000000000001E-4</v>
      </c>
      <c r="Y740">
        <v>8475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5.0000000000000001E-4</v>
      </c>
      <c r="AH740">
        <v>2</v>
      </c>
      <c r="AI740">
        <v>16698284</v>
      </c>
      <c r="AJ740">
        <v>738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ROW(Source!A339)</f>
        <v>339</v>
      </c>
      <c r="B741">
        <v>16698291</v>
      </c>
      <c r="C741">
        <v>16698280</v>
      </c>
      <c r="D741">
        <v>15161703</v>
      </c>
      <c r="E741">
        <v>17</v>
      </c>
      <c r="F741">
        <v>1</v>
      </c>
      <c r="G741">
        <v>1</v>
      </c>
      <c r="H741">
        <v>3</v>
      </c>
      <c r="I741" t="s">
        <v>1356</v>
      </c>
      <c r="J741" t="s">
        <v>6</v>
      </c>
      <c r="K741" t="s">
        <v>1405</v>
      </c>
      <c r="L741">
        <v>1339</v>
      </c>
      <c r="N741">
        <v>1007</v>
      </c>
      <c r="O741" t="s">
        <v>249</v>
      </c>
      <c r="P741" t="s">
        <v>249</v>
      </c>
      <c r="Q741">
        <v>1</v>
      </c>
      <c r="X741">
        <v>0.2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 t="s">
        <v>6</v>
      </c>
      <c r="AG741">
        <v>0.2</v>
      </c>
      <c r="AH741">
        <v>3</v>
      </c>
      <c r="AI741">
        <v>-1</v>
      </c>
      <c r="AJ741" t="s">
        <v>6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ROW(Source!A339)</f>
        <v>339</v>
      </c>
      <c r="B742">
        <v>16698292</v>
      </c>
      <c r="C742">
        <v>16698280</v>
      </c>
      <c r="D742">
        <v>15196011</v>
      </c>
      <c r="E742">
        <v>1</v>
      </c>
      <c r="F742">
        <v>1</v>
      </c>
      <c r="G742">
        <v>1</v>
      </c>
      <c r="H742">
        <v>3</v>
      </c>
      <c r="I742" t="s">
        <v>1254</v>
      </c>
      <c r="J742" t="s">
        <v>1255</v>
      </c>
      <c r="K742" t="s">
        <v>1256</v>
      </c>
      <c r="L742">
        <v>1339</v>
      </c>
      <c r="N742">
        <v>1007</v>
      </c>
      <c r="O742" t="s">
        <v>249</v>
      </c>
      <c r="P742" t="s">
        <v>249</v>
      </c>
      <c r="Q742">
        <v>1</v>
      </c>
      <c r="X742">
        <v>0.2</v>
      </c>
      <c r="Y742">
        <v>1430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0.2</v>
      </c>
      <c r="AH742">
        <v>2</v>
      </c>
      <c r="AI742">
        <v>16698285</v>
      </c>
      <c r="AJ742">
        <v>740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ROW(Source!A342)</f>
        <v>342</v>
      </c>
      <c r="B743">
        <v>16698296</v>
      </c>
      <c r="C743">
        <v>16698294</v>
      </c>
      <c r="D743">
        <v>15437022</v>
      </c>
      <c r="E743">
        <v>1</v>
      </c>
      <c r="F743">
        <v>1</v>
      </c>
      <c r="G743">
        <v>1</v>
      </c>
      <c r="H743">
        <v>1</v>
      </c>
      <c r="I743" t="s">
        <v>1257</v>
      </c>
      <c r="J743" t="s">
        <v>6</v>
      </c>
      <c r="K743" t="s">
        <v>1258</v>
      </c>
      <c r="L743">
        <v>1191</v>
      </c>
      <c r="N743">
        <v>1013</v>
      </c>
      <c r="O743" t="s">
        <v>1010</v>
      </c>
      <c r="P743" t="s">
        <v>1010</v>
      </c>
      <c r="Q743">
        <v>1</v>
      </c>
      <c r="X743">
        <v>97.2</v>
      </c>
      <c r="Y743">
        <v>0</v>
      </c>
      <c r="Z743">
        <v>0</v>
      </c>
      <c r="AA743">
        <v>0</v>
      </c>
      <c r="AB743">
        <v>7.5</v>
      </c>
      <c r="AC743">
        <v>0</v>
      </c>
      <c r="AD743">
        <v>1</v>
      </c>
      <c r="AE743">
        <v>1</v>
      </c>
      <c r="AF743" t="s">
        <v>39</v>
      </c>
      <c r="AG743">
        <v>111.78</v>
      </c>
      <c r="AH743">
        <v>2</v>
      </c>
      <c r="AI743">
        <v>16698295</v>
      </c>
      <c r="AJ743">
        <v>741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ROW(Source!A343)</f>
        <v>343</v>
      </c>
      <c r="B744">
        <v>16698296</v>
      </c>
      <c r="C744">
        <v>16698294</v>
      </c>
      <c r="D744">
        <v>15437022</v>
      </c>
      <c r="E744">
        <v>1</v>
      </c>
      <c r="F744">
        <v>1</v>
      </c>
      <c r="G744">
        <v>1</v>
      </c>
      <c r="H744">
        <v>1</v>
      </c>
      <c r="I744" t="s">
        <v>1257</v>
      </c>
      <c r="J744" t="s">
        <v>6</v>
      </c>
      <c r="K744" t="s">
        <v>1258</v>
      </c>
      <c r="L744">
        <v>1191</v>
      </c>
      <c r="N744">
        <v>1013</v>
      </c>
      <c r="O744" t="s">
        <v>1010</v>
      </c>
      <c r="P744" t="s">
        <v>1010</v>
      </c>
      <c r="Q744">
        <v>1</v>
      </c>
      <c r="X744">
        <v>97.2</v>
      </c>
      <c r="Y744">
        <v>0</v>
      </c>
      <c r="Z744">
        <v>0</v>
      </c>
      <c r="AA744">
        <v>0</v>
      </c>
      <c r="AB744">
        <v>7.5</v>
      </c>
      <c r="AC744">
        <v>0</v>
      </c>
      <c r="AD744">
        <v>1</v>
      </c>
      <c r="AE744">
        <v>1</v>
      </c>
      <c r="AF744" t="s">
        <v>39</v>
      </c>
      <c r="AG744">
        <v>111.78</v>
      </c>
      <c r="AH744">
        <v>2</v>
      </c>
      <c r="AI744">
        <v>16698295</v>
      </c>
      <c r="AJ744">
        <v>742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ROW(Source!A344)</f>
        <v>344</v>
      </c>
      <c r="B745">
        <v>16698302</v>
      </c>
      <c r="C745">
        <v>16698297</v>
      </c>
      <c r="D745">
        <v>15430767</v>
      </c>
      <c r="E745">
        <v>1</v>
      </c>
      <c r="F745">
        <v>1</v>
      </c>
      <c r="G745">
        <v>1</v>
      </c>
      <c r="H745">
        <v>1</v>
      </c>
      <c r="I745" t="s">
        <v>1008</v>
      </c>
      <c r="J745" t="s">
        <v>6</v>
      </c>
      <c r="K745" t="s">
        <v>1009</v>
      </c>
      <c r="L745">
        <v>1191</v>
      </c>
      <c r="N745">
        <v>1013</v>
      </c>
      <c r="O745" t="s">
        <v>1010</v>
      </c>
      <c r="P745" t="s">
        <v>1010</v>
      </c>
      <c r="Q745">
        <v>1</v>
      </c>
      <c r="X745">
        <v>12.53</v>
      </c>
      <c r="Y745">
        <v>0</v>
      </c>
      <c r="Z745">
        <v>0</v>
      </c>
      <c r="AA745">
        <v>0</v>
      </c>
      <c r="AB745">
        <v>8.5299999999999994</v>
      </c>
      <c r="AC745">
        <v>0</v>
      </c>
      <c r="AD745">
        <v>1</v>
      </c>
      <c r="AE745">
        <v>1</v>
      </c>
      <c r="AF745" t="s">
        <v>39</v>
      </c>
      <c r="AG745">
        <v>14.409499999999998</v>
      </c>
      <c r="AH745">
        <v>2</v>
      </c>
      <c r="AI745">
        <v>16698298</v>
      </c>
      <c r="AJ745">
        <v>743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ROW(Source!A344)</f>
        <v>344</v>
      </c>
      <c r="B746">
        <v>16698303</v>
      </c>
      <c r="C746">
        <v>16698297</v>
      </c>
      <c r="D746">
        <v>15430395</v>
      </c>
      <c r="E746">
        <v>1</v>
      </c>
      <c r="F746">
        <v>1</v>
      </c>
      <c r="G746">
        <v>1</v>
      </c>
      <c r="H746">
        <v>1</v>
      </c>
      <c r="I746" t="s">
        <v>1020</v>
      </c>
      <c r="J746" t="s">
        <v>6</v>
      </c>
      <c r="K746" t="s">
        <v>1021</v>
      </c>
      <c r="L746">
        <v>1191</v>
      </c>
      <c r="N746">
        <v>1013</v>
      </c>
      <c r="O746" t="s">
        <v>1010</v>
      </c>
      <c r="P746" t="s">
        <v>1010</v>
      </c>
      <c r="Q746">
        <v>1</v>
      </c>
      <c r="X746">
        <v>3.04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2</v>
      </c>
      <c r="AF746" t="s">
        <v>38</v>
      </c>
      <c r="AG746">
        <v>3.8</v>
      </c>
      <c r="AH746">
        <v>2</v>
      </c>
      <c r="AI746">
        <v>16698299</v>
      </c>
      <c r="AJ746">
        <v>744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ROW(Source!A344)</f>
        <v>344</v>
      </c>
      <c r="B747">
        <v>16698304</v>
      </c>
      <c r="C747">
        <v>16698297</v>
      </c>
      <c r="D747">
        <v>15248409</v>
      </c>
      <c r="E747">
        <v>1</v>
      </c>
      <c r="F747">
        <v>1</v>
      </c>
      <c r="G747">
        <v>1</v>
      </c>
      <c r="H747">
        <v>2</v>
      </c>
      <c r="I747" t="s">
        <v>1259</v>
      </c>
      <c r="J747" t="s">
        <v>1260</v>
      </c>
      <c r="K747" t="s">
        <v>1261</v>
      </c>
      <c r="L747">
        <v>1368</v>
      </c>
      <c r="N747">
        <v>1011</v>
      </c>
      <c r="O747" t="s">
        <v>1014</v>
      </c>
      <c r="P747" t="s">
        <v>1014</v>
      </c>
      <c r="Q747">
        <v>1</v>
      </c>
      <c r="X747">
        <v>12.18</v>
      </c>
      <c r="Y747">
        <v>0</v>
      </c>
      <c r="Z747">
        <v>0.55000000000000004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38</v>
      </c>
      <c r="AG747">
        <v>15.225</v>
      </c>
      <c r="AH747">
        <v>2</v>
      </c>
      <c r="AI747">
        <v>16698300</v>
      </c>
      <c r="AJ747">
        <v>745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ROW(Source!A344)</f>
        <v>344</v>
      </c>
      <c r="B748">
        <v>16698305</v>
      </c>
      <c r="C748">
        <v>16698297</v>
      </c>
      <c r="D748">
        <v>15249397</v>
      </c>
      <c r="E748">
        <v>1</v>
      </c>
      <c r="F748">
        <v>1</v>
      </c>
      <c r="G748">
        <v>1</v>
      </c>
      <c r="H748">
        <v>2</v>
      </c>
      <c r="I748" t="s">
        <v>1262</v>
      </c>
      <c r="J748" t="s">
        <v>1263</v>
      </c>
      <c r="K748" t="s">
        <v>1264</v>
      </c>
      <c r="L748">
        <v>1368</v>
      </c>
      <c r="N748">
        <v>1011</v>
      </c>
      <c r="O748" t="s">
        <v>1014</v>
      </c>
      <c r="P748" t="s">
        <v>1014</v>
      </c>
      <c r="Q748">
        <v>1</v>
      </c>
      <c r="X748">
        <v>3.04</v>
      </c>
      <c r="Y748">
        <v>0</v>
      </c>
      <c r="Z748">
        <v>90</v>
      </c>
      <c r="AA748">
        <v>10.06</v>
      </c>
      <c r="AB748">
        <v>0</v>
      </c>
      <c r="AC748">
        <v>0</v>
      </c>
      <c r="AD748">
        <v>1</v>
      </c>
      <c r="AE748">
        <v>0</v>
      </c>
      <c r="AF748" t="s">
        <v>38</v>
      </c>
      <c r="AG748">
        <v>3.8</v>
      </c>
      <c r="AH748">
        <v>2</v>
      </c>
      <c r="AI748">
        <v>16698301</v>
      </c>
      <c r="AJ748">
        <v>746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ROW(Source!A345)</f>
        <v>345</v>
      </c>
      <c r="B749">
        <v>16698302</v>
      </c>
      <c r="C749">
        <v>16698297</v>
      </c>
      <c r="D749">
        <v>15430767</v>
      </c>
      <c r="E749">
        <v>1</v>
      </c>
      <c r="F749">
        <v>1</v>
      </c>
      <c r="G749">
        <v>1</v>
      </c>
      <c r="H749">
        <v>1</v>
      </c>
      <c r="I749" t="s">
        <v>1008</v>
      </c>
      <c r="J749" t="s">
        <v>6</v>
      </c>
      <c r="K749" t="s">
        <v>1009</v>
      </c>
      <c r="L749">
        <v>1191</v>
      </c>
      <c r="N749">
        <v>1013</v>
      </c>
      <c r="O749" t="s">
        <v>1010</v>
      </c>
      <c r="P749" t="s">
        <v>1010</v>
      </c>
      <c r="Q749">
        <v>1</v>
      </c>
      <c r="X749">
        <v>12.53</v>
      </c>
      <c r="Y749">
        <v>0</v>
      </c>
      <c r="Z749">
        <v>0</v>
      </c>
      <c r="AA749">
        <v>0</v>
      </c>
      <c r="AB749">
        <v>8.5299999999999994</v>
      </c>
      <c r="AC749">
        <v>0</v>
      </c>
      <c r="AD749">
        <v>1</v>
      </c>
      <c r="AE749">
        <v>1</v>
      </c>
      <c r="AF749" t="s">
        <v>39</v>
      </c>
      <c r="AG749">
        <v>14.409499999999998</v>
      </c>
      <c r="AH749">
        <v>2</v>
      </c>
      <c r="AI749">
        <v>16698298</v>
      </c>
      <c r="AJ749">
        <v>747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ROW(Source!A345)</f>
        <v>345</v>
      </c>
      <c r="B750">
        <v>16698303</v>
      </c>
      <c r="C750">
        <v>16698297</v>
      </c>
      <c r="D750">
        <v>15430395</v>
      </c>
      <c r="E750">
        <v>1</v>
      </c>
      <c r="F750">
        <v>1</v>
      </c>
      <c r="G750">
        <v>1</v>
      </c>
      <c r="H750">
        <v>1</v>
      </c>
      <c r="I750" t="s">
        <v>1020</v>
      </c>
      <c r="J750" t="s">
        <v>6</v>
      </c>
      <c r="K750" t="s">
        <v>1021</v>
      </c>
      <c r="L750">
        <v>1191</v>
      </c>
      <c r="N750">
        <v>1013</v>
      </c>
      <c r="O750" t="s">
        <v>1010</v>
      </c>
      <c r="P750" t="s">
        <v>1010</v>
      </c>
      <c r="Q750">
        <v>1</v>
      </c>
      <c r="X750">
        <v>3.04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2</v>
      </c>
      <c r="AF750" t="s">
        <v>38</v>
      </c>
      <c r="AG750">
        <v>3.8</v>
      </c>
      <c r="AH750">
        <v>2</v>
      </c>
      <c r="AI750">
        <v>16698299</v>
      </c>
      <c r="AJ750">
        <v>748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ROW(Source!A345)</f>
        <v>345</v>
      </c>
      <c r="B751">
        <v>16698304</v>
      </c>
      <c r="C751">
        <v>16698297</v>
      </c>
      <c r="D751">
        <v>15248409</v>
      </c>
      <c r="E751">
        <v>1</v>
      </c>
      <c r="F751">
        <v>1</v>
      </c>
      <c r="G751">
        <v>1</v>
      </c>
      <c r="H751">
        <v>2</v>
      </c>
      <c r="I751" t="s">
        <v>1259</v>
      </c>
      <c r="J751" t="s">
        <v>1260</v>
      </c>
      <c r="K751" t="s">
        <v>1261</v>
      </c>
      <c r="L751">
        <v>1368</v>
      </c>
      <c r="N751">
        <v>1011</v>
      </c>
      <c r="O751" t="s">
        <v>1014</v>
      </c>
      <c r="P751" t="s">
        <v>1014</v>
      </c>
      <c r="Q751">
        <v>1</v>
      </c>
      <c r="X751">
        <v>12.18</v>
      </c>
      <c r="Y751">
        <v>0</v>
      </c>
      <c r="Z751">
        <v>0.55000000000000004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38</v>
      </c>
      <c r="AG751">
        <v>15.225</v>
      </c>
      <c r="AH751">
        <v>2</v>
      </c>
      <c r="AI751">
        <v>16698300</v>
      </c>
      <c r="AJ751">
        <v>749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ROW(Source!A345)</f>
        <v>345</v>
      </c>
      <c r="B752">
        <v>16698305</v>
      </c>
      <c r="C752">
        <v>16698297</v>
      </c>
      <c r="D752">
        <v>15249397</v>
      </c>
      <c r="E752">
        <v>1</v>
      </c>
      <c r="F752">
        <v>1</v>
      </c>
      <c r="G752">
        <v>1</v>
      </c>
      <c r="H752">
        <v>2</v>
      </c>
      <c r="I752" t="s">
        <v>1262</v>
      </c>
      <c r="J752" t="s">
        <v>1263</v>
      </c>
      <c r="K752" t="s">
        <v>1264</v>
      </c>
      <c r="L752">
        <v>1368</v>
      </c>
      <c r="N752">
        <v>1011</v>
      </c>
      <c r="O752" t="s">
        <v>1014</v>
      </c>
      <c r="P752" t="s">
        <v>1014</v>
      </c>
      <c r="Q752">
        <v>1</v>
      </c>
      <c r="X752">
        <v>3.04</v>
      </c>
      <c r="Y752">
        <v>0</v>
      </c>
      <c r="Z752">
        <v>90</v>
      </c>
      <c r="AA752">
        <v>10.06</v>
      </c>
      <c r="AB752">
        <v>0</v>
      </c>
      <c r="AC752">
        <v>0</v>
      </c>
      <c r="AD752">
        <v>1</v>
      </c>
      <c r="AE752">
        <v>0</v>
      </c>
      <c r="AF752" t="s">
        <v>38</v>
      </c>
      <c r="AG752">
        <v>3.8</v>
      </c>
      <c r="AH752">
        <v>2</v>
      </c>
      <c r="AI752">
        <v>16698301</v>
      </c>
      <c r="AJ752">
        <v>750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ROW(Source!A346)</f>
        <v>346</v>
      </c>
      <c r="B753">
        <v>16698323</v>
      </c>
      <c r="C753">
        <v>16698306</v>
      </c>
      <c r="D753">
        <v>15430397</v>
      </c>
      <c r="E753">
        <v>1</v>
      </c>
      <c r="F753">
        <v>1</v>
      </c>
      <c r="G753">
        <v>1</v>
      </c>
      <c r="H753">
        <v>1</v>
      </c>
      <c r="I753" t="s">
        <v>1265</v>
      </c>
      <c r="J753" t="s">
        <v>6</v>
      </c>
      <c r="K753" t="s">
        <v>1266</v>
      </c>
      <c r="L753">
        <v>1191</v>
      </c>
      <c r="N753">
        <v>1013</v>
      </c>
      <c r="O753" t="s">
        <v>1010</v>
      </c>
      <c r="P753" t="s">
        <v>1010</v>
      </c>
      <c r="Q753">
        <v>1</v>
      </c>
      <c r="X753">
        <v>55.83</v>
      </c>
      <c r="Y753">
        <v>0</v>
      </c>
      <c r="Z753">
        <v>0</v>
      </c>
      <c r="AA753">
        <v>0</v>
      </c>
      <c r="AB753">
        <v>9.4</v>
      </c>
      <c r="AC753">
        <v>0</v>
      </c>
      <c r="AD753">
        <v>1</v>
      </c>
      <c r="AE753">
        <v>1</v>
      </c>
      <c r="AF753" t="s">
        <v>39</v>
      </c>
      <c r="AG753">
        <v>64.204499999999996</v>
      </c>
      <c r="AH753">
        <v>2</v>
      </c>
      <c r="AI753">
        <v>16698307</v>
      </c>
      <c r="AJ753">
        <v>751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ROW(Source!A346)</f>
        <v>346</v>
      </c>
      <c r="B754">
        <v>16698324</v>
      </c>
      <c r="C754">
        <v>16698306</v>
      </c>
      <c r="D754">
        <v>15430395</v>
      </c>
      <c r="E754">
        <v>1</v>
      </c>
      <c r="F754">
        <v>1</v>
      </c>
      <c r="G754">
        <v>1</v>
      </c>
      <c r="H754">
        <v>1</v>
      </c>
      <c r="I754" t="s">
        <v>1020</v>
      </c>
      <c r="J754" t="s">
        <v>6</v>
      </c>
      <c r="K754" t="s">
        <v>1021</v>
      </c>
      <c r="L754">
        <v>1191</v>
      </c>
      <c r="N754">
        <v>1013</v>
      </c>
      <c r="O754" t="s">
        <v>1010</v>
      </c>
      <c r="P754" t="s">
        <v>1010</v>
      </c>
      <c r="Q754">
        <v>1</v>
      </c>
      <c r="X754">
        <v>0.46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2</v>
      </c>
      <c r="AF754" t="s">
        <v>38</v>
      </c>
      <c r="AG754">
        <v>0.57500000000000007</v>
      </c>
      <c r="AH754">
        <v>2</v>
      </c>
      <c r="AI754">
        <v>16698308</v>
      </c>
      <c r="AJ754">
        <v>752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ROW(Source!A346)</f>
        <v>346</v>
      </c>
      <c r="B755">
        <v>16698325</v>
      </c>
      <c r="C755">
        <v>16698306</v>
      </c>
      <c r="D755">
        <v>15247578</v>
      </c>
      <c r="E755">
        <v>1</v>
      </c>
      <c r="F755">
        <v>1</v>
      </c>
      <c r="G755">
        <v>1</v>
      </c>
      <c r="H755">
        <v>2</v>
      </c>
      <c r="I755" t="s">
        <v>1119</v>
      </c>
      <c r="J755" t="s">
        <v>1120</v>
      </c>
      <c r="K755" t="s">
        <v>1121</v>
      </c>
      <c r="L755">
        <v>1368</v>
      </c>
      <c r="N755">
        <v>1011</v>
      </c>
      <c r="O755" t="s">
        <v>1014</v>
      </c>
      <c r="P755" t="s">
        <v>1014</v>
      </c>
      <c r="Q755">
        <v>1</v>
      </c>
      <c r="X755">
        <v>0.1</v>
      </c>
      <c r="Y755">
        <v>0</v>
      </c>
      <c r="Z755">
        <v>86.4</v>
      </c>
      <c r="AA755">
        <v>13.5</v>
      </c>
      <c r="AB755">
        <v>0</v>
      </c>
      <c r="AC755">
        <v>0</v>
      </c>
      <c r="AD755">
        <v>1</v>
      </c>
      <c r="AE755">
        <v>0</v>
      </c>
      <c r="AF755" t="s">
        <v>38</v>
      </c>
      <c r="AG755">
        <v>0.125</v>
      </c>
      <c r="AH755">
        <v>2</v>
      </c>
      <c r="AI755">
        <v>16698309</v>
      </c>
      <c r="AJ755">
        <v>753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ROW(Source!A346)</f>
        <v>346</v>
      </c>
      <c r="B756">
        <v>16698326</v>
      </c>
      <c r="C756">
        <v>16698306</v>
      </c>
      <c r="D756">
        <v>15247678</v>
      </c>
      <c r="E756">
        <v>1</v>
      </c>
      <c r="F756">
        <v>1</v>
      </c>
      <c r="G756">
        <v>1</v>
      </c>
      <c r="H756">
        <v>2</v>
      </c>
      <c r="I756" t="s">
        <v>1153</v>
      </c>
      <c r="J756" t="s">
        <v>1154</v>
      </c>
      <c r="K756" t="s">
        <v>1155</v>
      </c>
      <c r="L756">
        <v>1368</v>
      </c>
      <c r="N756">
        <v>1011</v>
      </c>
      <c r="O756" t="s">
        <v>1014</v>
      </c>
      <c r="P756" t="s">
        <v>1014</v>
      </c>
      <c r="Q756">
        <v>1</v>
      </c>
      <c r="X756">
        <v>0.18</v>
      </c>
      <c r="Y756">
        <v>0</v>
      </c>
      <c r="Z756">
        <v>88.01</v>
      </c>
      <c r="AA756">
        <v>11.6</v>
      </c>
      <c r="AB756">
        <v>0</v>
      </c>
      <c r="AC756">
        <v>0</v>
      </c>
      <c r="AD756">
        <v>1</v>
      </c>
      <c r="AE756">
        <v>0</v>
      </c>
      <c r="AF756" t="s">
        <v>38</v>
      </c>
      <c r="AG756">
        <v>0.22499999999999998</v>
      </c>
      <c r="AH756">
        <v>2</v>
      </c>
      <c r="AI756">
        <v>16698310</v>
      </c>
      <c r="AJ756">
        <v>754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ROW(Source!A346)</f>
        <v>346</v>
      </c>
      <c r="B757">
        <v>16698327</v>
      </c>
      <c r="C757">
        <v>16698306</v>
      </c>
      <c r="D757">
        <v>15249073</v>
      </c>
      <c r="E757">
        <v>1</v>
      </c>
      <c r="F757">
        <v>1</v>
      </c>
      <c r="G757">
        <v>1</v>
      </c>
      <c r="H757">
        <v>2</v>
      </c>
      <c r="I757" t="s">
        <v>1033</v>
      </c>
      <c r="J757" t="s">
        <v>1034</v>
      </c>
      <c r="K757" t="s">
        <v>1035</v>
      </c>
      <c r="L757">
        <v>1368</v>
      </c>
      <c r="N757">
        <v>1011</v>
      </c>
      <c r="O757" t="s">
        <v>1014</v>
      </c>
      <c r="P757" t="s">
        <v>1014</v>
      </c>
      <c r="Q757">
        <v>1</v>
      </c>
      <c r="X757">
        <v>0.18</v>
      </c>
      <c r="Y757">
        <v>0</v>
      </c>
      <c r="Z757">
        <v>65.709999999999994</v>
      </c>
      <c r="AA757">
        <v>11.6</v>
      </c>
      <c r="AB757">
        <v>0</v>
      </c>
      <c r="AC757">
        <v>0</v>
      </c>
      <c r="AD757">
        <v>1</v>
      </c>
      <c r="AE757">
        <v>0</v>
      </c>
      <c r="AF757" t="s">
        <v>38</v>
      </c>
      <c r="AG757">
        <v>0.22499999999999998</v>
      </c>
      <c r="AH757">
        <v>2</v>
      </c>
      <c r="AI757">
        <v>16698311</v>
      </c>
      <c r="AJ757">
        <v>755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ROW(Source!A346)</f>
        <v>346</v>
      </c>
      <c r="B758">
        <v>16698328</v>
      </c>
      <c r="C758">
        <v>16698306</v>
      </c>
      <c r="D758">
        <v>15167286</v>
      </c>
      <c r="E758">
        <v>1</v>
      </c>
      <c r="F758">
        <v>1</v>
      </c>
      <c r="G758">
        <v>1</v>
      </c>
      <c r="H758">
        <v>3</v>
      </c>
      <c r="I758" t="s">
        <v>1116</v>
      </c>
      <c r="J758" t="s">
        <v>1117</v>
      </c>
      <c r="K758" t="s">
        <v>1118</v>
      </c>
      <c r="L758">
        <v>1339</v>
      </c>
      <c r="N758">
        <v>1007</v>
      </c>
      <c r="O758" t="s">
        <v>249</v>
      </c>
      <c r="P758" t="s">
        <v>249</v>
      </c>
      <c r="Q758">
        <v>1</v>
      </c>
      <c r="X758">
        <v>0.78600000000000003</v>
      </c>
      <c r="Y758">
        <v>2.44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0.78600000000000003</v>
      </c>
      <c r="AH758">
        <v>2</v>
      </c>
      <c r="AI758">
        <v>16698312</v>
      </c>
      <c r="AJ758">
        <v>756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ROW(Source!A346)</f>
        <v>346</v>
      </c>
      <c r="B759">
        <v>16698329</v>
      </c>
      <c r="C759">
        <v>16698306</v>
      </c>
      <c r="D759">
        <v>15169924</v>
      </c>
      <c r="E759">
        <v>1</v>
      </c>
      <c r="F759">
        <v>1</v>
      </c>
      <c r="G759">
        <v>1</v>
      </c>
      <c r="H759">
        <v>3</v>
      </c>
      <c r="I759" t="s">
        <v>1267</v>
      </c>
      <c r="J759" t="s">
        <v>1268</v>
      </c>
      <c r="K759" t="s">
        <v>1269</v>
      </c>
      <c r="L759">
        <v>1348</v>
      </c>
      <c r="N759">
        <v>1009</v>
      </c>
      <c r="O759" t="s">
        <v>26</v>
      </c>
      <c r="P759" t="s">
        <v>26</v>
      </c>
      <c r="Q759">
        <v>1000</v>
      </c>
      <c r="X759">
        <v>2.66E-3</v>
      </c>
      <c r="Y759">
        <v>14830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2.66E-3</v>
      </c>
      <c r="AH759">
        <v>2</v>
      </c>
      <c r="AI759">
        <v>16698313</v>
      </c>
      <c r="AJ759">
        <v>757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ROW(Source!A346)</f>
        <v>346</v>
      </c>
      <c r="B760">
        <v>16698330</v>
      </c>
      <c r="C760">
        <v>16698306</v>
      </c>
      <c r="D760">
        <v>15163174</v>
      </c>
      <c r="E760">
        <v>17</v>
      </c>
      <c r="F760">
        <v>1</v>
      </c>
      <c r="G760">
        <v>1</v>
      </c>
      <c r="H760">
        <v>3</v>
      </c>
      <c r="I760" t="s">
        <v>1406</v>
      </c>
      <c r="J760" t="s">
        <v>6</v>
      </c>
      <c r="K760" t="s">
        <v>1407</v>
      </c>
      <c r="L760">
        <v>1354</v>
      </c>
      <c r="N760">
        <v>1010</v>
      </c>
      <c r="O760" t="s">
        <v>440</v>
      </c>
      <c r="P760" t="s">
        <v>440</v>
      </c>
      <c r="Q760">
        <v>1</v>
      </c>
      <c r="X760">
        <v>12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 t="s">
        <v>6</v>
      </c>
      <c r="AG760">
        <v>12</v>
      </c>
      <c r="AH760">
        <v>3</v>
      </c>
      <c r="AI760">
        <v>-1</v>
      </c>
      <c r="AJ760" t="s">
        <v>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ROW(Source!A346)</f>
        <v>346</v>
      </c>
      <c r="B761">
        <v>16698331</v>
      </c>
      <c r="C761">
        <v>16698306</v>
      </c>
      <c r="D761">
        <v>15161573</v>
      </c>
      <c r="E761">
        <v>17</v>
      </c>
      <c r="F761">
        <v>1</v>
      </c>
      <c r="G761">
        <v>1</v>
      </c>
      <c r="H761">
        <v>3</v>
      </c>
      <c r="I761" t="s">
        <v>1408</v>
      </c>
      <c r="J761" t="s">
        <v>6</v>
      </c>
      <c r="K761" t="s">
        <v>1409</v>
      </c>
      <c r="L761">
        <v>1354</v>
      </c>
      <c r="N761">
        <v>1010</v>
      </c>
      <c r="O761" t="s">
        <v>440</v>
      </c>
      <c r="P761" t="s">
        <v>440</v>
      </c>
      <c r="Q761">
        <v>1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1</v>
      </c>
      <c r="AD761">
        <v>0</v>
      </c>
      <c r="AE761">
        <v>0</v>
      </c>
      <c r="AF761" t="s">
        <v>6</v>
      </c>
      <c r="AG761">
        <v>0</v>
      </c>
      <c r="AH761">
        <v>3</v>
      </c>
      <c r="AI761">
        <v>-1</v>
      </c>
      <c r="AJ761" t="s">
        <v>6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ROW(Source!A346)</f>
        <v>346</v>
      </c>
      <c r="B762">
        <v>16698332</v>
      </c>
      <c r="C762">
        <v>16698306</v>
      </c>
      <c r="D762">
        <v>15163115</v>
      </c>
      <c r="E762">
        <v>17</v>
      </c>
      <c r="F762">
        <v>1</v>
      </c>
      <c r="G762">
        <v>1</v>
      </c>
      <c r="H762">
        <v>3</v>
      </c>
      <c r="I762" t="s">
        <v>1399</v>
      </c>
      <c r="J762" t="s">
        <v>6</v>
      </c>
      <c r="K762" t="s">
        <v>1400</v>
      </c>
      <c r="L762">
        <v>1346</v>
      </c>
      <c r="N762">
        <v>1009</v>
      </c>
      <c r="O762" t="s">
        <v>279</v>
      </c>
      <c r="P762" t="s">
        <v>279</v>
      </c>
      <c r="Q762">
        <v>1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1</v>
      </c>
      <c r="AD762">
        <v>0</v>
      </c>
      <c r="AE762">
        <v>0</v>
      </c>
      <c r="AF762" t="s">
        <v>6</v>
      </c>
      <c r="AG762">
        <v>0</v>
      </c>
      <c r="AH762">
        <v>3</v>
      </c>
      <c r="AI762">
        <v>-1</v>
      </c>
      <c r="AJ762" t="s">
        <v>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ROW(Source!A346)</f>
        <v>346</v>
      </c>
      <c r="B763">
        <v>16698333</v>
      </c>
      <c r="C763">
        <v>16698306</v>
      </c>
      <c r="D763">
        <v>15163179</v>
      </c>
      <c r="E763">
        <v>17</v>
      </c>
      <c r="F763">
        <v>1</v>
      </c>
      <c r="G763">
        <v>1</v>
      </c>
      <c r="H763">
        <v>3</v>
      </c>
      <c r="I763" t="s">
        <v>1410</v>
      </c>
      <c r="J763" t="s">
        <v>6</v>
      </c>
      <c r="K763" t="s">
        <v>1411</v>
      </c>
      <c r="L763">
        <v>1301</v>
      </c>
      <c r="N763">
        <v>1003</v>
      </c>
      <c r="O763" t="s">
        <v>363</v>
      </c>
      <c r="P763" t="s">
        <v>363</v>
      </c>
      <c r="Q763">
        <v>1</v>
      </c>
      <c r="X763">
        <v>99.8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 t="s">
        <v>6</v>
      </c>
      <c r="AG763">
        <v>99.8</v>
      </c>
      <c r="AH763">
        <v>3</v>
      </c>
      <c r="AI763">
        <v>-1</v>
      </c>
      <c r="AJ763" t="s">
        <v>6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ROW(Source!A346)</f>
        <v>346</v>
      </c>
      <c r="B764">
        <v>16698334</v>
      </c>
      <c r="C764">
        <v>16698306</v>
      </c>
      <c r="D764">
        <v>15163160</v>
      </c>
      <c r="E764">
        <v>17</v>
      </c>
      <c r="F764">
        <v>1</v>
      </c>
      <c r="G764">
        <v>1</v>
      </c>
      <c r="H764">
        <v>3</v>
      </c>
      <c r="I764" t="s">
        <v>1403</v>
      </c>
      <c r="J764" t="s">
        <v>6</v>
      </c>
      <c r="K764" t="s">
        <v>1412</v>
      </c>
      <c r="L764">
        <v>1354</v>
      </c>
      <c r="N764">
        <v>1010</v>
      </c>
      <c r="O764" t="s">
        <v>440</v>
      </c>
      <c r="P764" t="s">
        <v>440</v>
      </c>
      <c r="Q764">
        <v>1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1</v>
      </c>
      <c r="AD764">
        <v>0</v>
      </c>
      <c r="AE764">
        <v>0</v>
      </c>
      <c r="AF764" t="s">
        <v>6</v>
      </c>
      <c r="AG764">
        <v>0</v>
      </c>
      <c r="AH764">
        <v>3</v>
      </c>
      <c r="AI764">
        <v>-1</v>
      </c>
      <c r="AJ764" t="s">
        <v>6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ROW(Source!A347)</f>
        <v>347</v>
      </c>
      <c r="B765">
        <v>16698323</v>
      </c>
      <c r="C765">
        <v>16698306</v>
      </c>
      <c r="D765">
        <v>15430397</v>
      </c>
      <c r="E765">
        <v>1</v>
      </c>
      <c r="F765">
        <v>1</v>
      </c>
      <c r="G765">
        <v>1</v>
      </c>
      <c r="H765">
        <v>1</v>
      </c>
      <c r="I765" t="s">
        <v>1265</v>
      </c>
      <c r="J765" t="s">
        <v>6</v>
      </c>
      <c r="K765" t="s">
        <v>1266</v>
      </c>
      <c r="L765">
        <v>1191</v>
      </c>
      <c r="N765">
        <v>1013</v>
      </c>
      <c r="O765" t="s">
        <v>1010</v>
      </c>
      <c r="P765" t="s">
        <v>1010</v>
      </c>
      <c r="Q765">
        <v>1</v>
      </c>
      <c r="X765">
        <v>55.83</v>
      </c>
      <c r="Y765">
        <v>0</v>
      </c>
      <c r="Z765">
        <v>0</v>
      </c>
      <c r="AA765">
        <v>0</v>
      </c>
      <c r="AB765">
        <v>9.4</v>
      </c>
      <c r="AC765">
        <v>0</v>
      </c>
      <c r="AD765">
        <v>1</v>
      </c>
      <c r="AE765">
        <v>1</v>
      </c>
      <c r="AF765" t="s">
        <v>39</v>
      </c>
      <c r="AG765">
        <v>64.204499999999996</v>
      </c>
      <c r="AH765">
        <v>2</v>
      </c>
      <c r="AI765">
        <v>16698307</v>
      </c>
      <c r="AJ765">
        <v>767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ROW(Source!A347)</f>
        <v>347</v>
      </c>
      <c r="B766">
        <v>16698324</v>
      </c>
      <c r="C766">
        <v>16698306</v>
      </c>
      <c r="D766">
        <v>15430395</v>
      </c>
      <c r="E766">
        <v>1</v>
      </c>
      <c r="F766">
        <v>1</v>
      </c>
      <c r="G766">
        <v>1</v>
      </c>
      <c r="H766">
        <v>1</v>
      </c>
      <c r="I766" t="s">
        <v>1020</v>
      </c>
      <c r="J766" t="s">
        <v>6</v>
      </c>
      <c r="K766" t="s">
        <v>1021</v>
      </c>
      <c r="L766">
        <v>1191</v>
      </c>
      <c r="N766">
        <v>1013</v>
      </c>
      <c r="O766" t="s">
        <v>1010</v>
      </c>
      <c r="P766" t="s">
        <v>1010</v>
      </c>
      <c r="Q766">
        <v>1</v>
      </c>
      <c r="X766">
        <v>0.46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2</v>
      </c>
      <c r="AF766" t="s">
        <v>38</v>
      </c>
      <c r="AG766">
        <v>0.57500000000000007</v>
      </c>
      <c r="AH766">
        <v>2</v>
      </c>
      <c r="AI766">
        <v>16698308</v>
      </c>
      <c r="AJ766">
        <v>768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ROW(Source!A347)</f>
        <v>347</v>
      </c>
      <c r="B767">
        <v>16698325</v>
      </c>
      <c r="C767">
        <v>16698306</v>
      </c>
      <c r="D767">
        <v>15247578</v>
      </c>
      <c r="E767">
        <v>1</v>
      </c>
      <c r="F767">
        <v>1</v>
      </c>
      <c r="G767">
        <v>1</v>
      </c>
      <c r="H767">
        <v>2</v>
      </c>
      <c r="I767" t="s">
        <v>1119</v>
      </c>
      <c r="J767" t="s">
        <v>1120</v>
      </c>
      <c r="K767" t="s">
        <v>1121</v>
      </c>
      <c r="L767">
        <v>1368</v>
      </c>
      <c r="N767">
        <v>1011</v>
      </c>
      <c r="O767" t="s">
        <v>1014</v>
      </c>
      <c r="P767" t="s">
        <v>1014</v>
      </c>
      <c r="Q767">
        <v>1</v>
      </c>
      <c r="X767">
        <v>0.1</v>
      </c>
      <c r="Y767">
        <v>0</v>
      </c>
      <c r="Z767">
        <v>86.4</v>
      </c>
      <c r="AA767">
        <v>13.5</v>
      </c>
      <c r="AB767">
        <v>0</v>
      </c>
      <c r="AC767">
        <v>0</v>
      </c>
      <c r="AD767">
        <v>1</v>
      </c>
      <c r="AE767">
        <v>0</v>
      </c>
      <c r="AF767" t="s">
        <v>38</v>
      </c>
      <c r="AG767">
        <v>0.125</v>
      </c>
      <c r="AH767">
        <v>2</v>
      </c>
      <c r="AI767">
        <v>16698309</v>
      </c>
      <c r="AJ767">
        <v>769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ROW(Source!A347)</f>
        <v>347</v>
      </c>
      <c r="B768">
        <v>16698326</v>
      </c>
      <c r="C768">
        <v>16698306</v>
      </c>
      <c r="D768">
        <v>15247678</v>
      </c>
      <c r="E768">
        <v>1</v>
      </c>
      <c r="F768">
        <v>1</v>
      </c>
      <c r="G768">
        <v>1</v>
      </c>
      <c r="H768">
        <v>2</v>
      </c>
      <c r="I768" t="s">
        <v>1153</v>
      </c>
      <c r="J768" t="s">
        <v>1154</v>
      </c>
      <c r="K768" t="s">
        <v>1155</v>
      </c>
      <c r="L768">
        <v>1368</v>
      </c>
      <c r="N768">
        <v>1011</v>
      </c>
      <c r="O768" t="s">
        <v>1014</v>
      </c>
      <c r="P768" t="s">
        <v>1014</v>
      </c>
      <c r="Q768">
        <v>1</v>
      </c>
      <c r="X768">
        <v>0.18</v>
      </c>
      <c r="Y768">
        <v>0</v>
      </c>
      <c r="Z768">
        <v>88.01</v>
      </c>
      <c r="AA768">
        <v>11.6</v>
      </c>
      <c r="AB768">
        <v>0</v>
      </c>
      <c r="AC768">
        <v>0</v>
      </c>
      <c r="AD768">
        <v>1</v>
      </c>
      <c r="AE768">
        <v>0</v>
      </c>
      <c r="AF768" t="s">
        <v>38</v>
      </c>
      <c r="AG768">
        <v>0.22499999999999998</v>
      </c>
      <c r="AH768">
        <v>2</v>
      </c>
      <c r="AI768">
        <v>16698310</v>
      </c>
      <c r="AJ768">
        <v>770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ROW(Source!A347)</f>
        <v>347</v>
      </c>
      <c r="B769">
        <v>16698327</v>
      </c>
      <c r="C769">
        <v>16698306</v>
      </c>
      <c r="D769">
        <v>15249073</v>
      </c>
      <c r="E769">
        <v>1</v>
      </c>
      <c r="F769">
        <v>1</v>
      </c>
      <c r="G769">
        <v>1</v>
      </c>
      <c r="H769">
        <v>2</v>
      </c>
      <c r="I769" t="s">
        <v>1033</v>
      </c>
      <c r="J769" t="s">
        <v>1034</v>
      </c>
      <c r="K769" t="s">
        <v>1035</v>
      </c>
      <c r="L769">
        <v>1368</v>
      </c>
      <c r="N769">
        <v>1011</v>
      </c>
      <c r="O769" t="s">
        <v>1014</v>
      </c>
      <c r="P769" t="s">
        <v>1014</v>
      </c>
      <c r="Q769">
        <v>1</v>
      </c>
      <c r="X769">
        <v>0.18</v>
      </c>
      <c r="Y769">
        <v>0</v>
      </c>
      <c r="Z769">
        <v>65.709999999999994</v>
      </c>
      <c r="AA769">
        <v>11.6</v>
      </c>
      <c r="AB769">
        <v>0</v>
      </c>
      <c r="AC769">
        <v>0</v>
      </c>
      <c r="AD769">
        <v>1</v>
      </c>
      <c r="AE769">
        <v>0</v>
      </c>
      <c r="AF769" t="s">
        <v>38</v>
      </c>
      <c r="AG769">
        <v>0.22499999999999998</v>
      </c>
      <c r="AH769">
        <v>2</v>
      </c>
      <c r="AI769">
        <v>16698311</v>
      </c>
      <c r="AJ769">
        <v>771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ROW(Source!A347)</f>
        <v>347</v>
      </c>
      <c r="B770">
        <v>16698328</v>
      </c>
      <c r="C770">
        <v>16698306</v>
      </c>
      <c r="D770">
        <v>15167286</v>
      </c>
      <c r="E770">
        <v>1</v>
      </c>
      <c r="F770">
        <v>1</v>
      </c>
      <c r="G770">
        <v>1</v>
      </c>
      <c r="H770">
        <v>3</v>
      </c>
      <c r="I770" t="s">
        <v>1116</v>
      </c>
      <c r="J770" t="s">
        <v>1117</v>
      </c>
      <c r="K770" t="s">
        <v>1118</v>
      </c>
      <c r="L770">
        <v>1339</v>
      </c>
      <c r="N770">
        <v>1007</v>
      </c>
      <c r="O770" t="s">
        <v>249</v>
      </c>
      <c r="P770" t="s">
        <v>249</v>
      </c>
      <c r="Q770">
        <v>1</v>
      </c>
      <c r="X770">
        <v>0.78600000000000003</v>
      </c>
      <c r="Y770">
        <v>2.44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0.78600000000000003</v>
      </c>
      <c r="AH770">
        <v>2</v>
      </c>
      <c r="AI770">
        <v>16698312</v>
      </c>
      <c r="AJ770">
        <v>772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ROW(Source!A347)</f>
        <v>347</v>
      </c>
      <c r="B771">
        <v>16698329</v>
      </c>
      <c r="C771">
        <v>16698306</v>
      </c>
      <c r="D771">
        <v>15169924</v>
      </c>
      <c r="E771">
        <v>1</v>
      </c>
      <c r="F771">
        <v>1</v>
      </c>
      <c r="G771">
        <v>1</v>
      </c>
      <c r="H771">
        <v>3</v>
      </c>
      <c r="I771" t="s">
        <v>1267</v>
      </c>
      <c r="J771" t="s">
        <v>1268</v>
      </c>
      <c r="K771" t="s">
        <v>1269</v>
      </c>
      <c r="L771">
        <v>1348</v>
      </c>
      <c r="N771">
        <v>1009</v>
      </c>
      <c r="O771" t="s">
        <v>26</v>
      </c>
      <c r="P771" t="s">
        <v>26</v>
      </c>
      <c r="Q771">
        <v>1000</v>
      </c>
      <c r="X771">
        <v>2.66E-3</v>
      </c>
      <c r="Y771">
        <v>14830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</v>
      </c>
      <c r="AG771">
        <v>2.66E-3</v>
      </c>
      <c r="AH771">
        <v>2</v>
      </c>
      <c r="AI771">
        <v>16698313</v>
      </c>
      <c r="AJ771">
        <v>773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ROW(Source!A347)</f>
        <v>347</v>
      </c>
      <c r="B772">
        <v>16698330</v>
      </c>
      <c r="C772">
        <v>16698306</v>
      </c>
      <c r="D772">
        <v>15163174</v>
      </c>
      <c r="E772">
        <v>17</v>
      </c>
      <c r="F772">
        <v>1</v>
      </c>
      <c r="G772">
        <v>1</v>
      </c>
      <c r="H772">
        <v>3</v>
      </c>
      <c r="I772" t="s">
        <v>1406</v>
      </c>
      <c r="J772" t="s">
        <v>6</v>
      </c>
      <c r="K772" t="s">
        <v>1407</v>
      </c>
      <c r="L772">
        <v>1354</v>
      </c>
      <c r="N772">
        <v>1010</v>
      </c>
      <c r="O772" t="s">
        <v>440</v>
      </c>
      <c r="P772" t="s">
        <v>440</v>
      </c>
      <c r="Q772">
        <v>1</v>
      </c>
      <c r="X772">
        <v>12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 t="s">
        <v>6</v>
      </c>
      <c r="AG772">
        <v>12</v>
      </c>
      <c r="AH772">
        <v>3</v>
      </c>
      <c r="AI772">
        <v>-1</v>
      </c>
      <c r="AJ772" t="s">
        <v>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ROW(Source!A347)</f>
        <v>347</v>
      </c>
      <c r="B773">
        <v>16698331</v>
      </c>
      <c r="C773">
        <v>16698306</v>
      </c>
      <c r="D773">
        <v>15161573</v>
      </c>
      <c r="E773">
        <v>17</v>
      </c>
      <c r="F773">
        <v>1</v>
      </c>
      <c r="G773">
        <v>1</v>
      </c>
      <c r="H773">
        <v>3</v>
      </c>
      <c r="I773" t="s">
        <v>1408</v>
      </c>
      <c r="J773" t="s">
        <v>6</v>
      </c>
      <c r="K773" t="s">
        <v>1409</v>
      </c>
      <c r="L773">
        <v>1354</v>
      </c>
      <c r="N773">
        <v>1010</v>
      </c>
      <c r="O773" t="s">
        <v>440</v>
      </c>
      <c r="P773" t="s">
        <v>440</v>
      </c>
      <c r="Q773">
        <v>1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1</v>
      </c>
      <c r="AD773">
        <v>0</v>
      </c>
      <c r="AE773">
        <v>0</v>
      </c>
      <c r="AF773" t="s">
        <v>6</v>
      </c>
      <c r="AG773">
        <v>0</v>
      </c>
      <c r="AH773">
        <v>3</v>
      </c>
      <c r="AI773">
        <v>-1</v>
      </c>
      <c r="AJ773" t="s">
        <v>6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ROW(Source!A347)</f>
        <v>347</v>
      </c>
      <c r="B774">
        <v>16698332</v>
      </c>
      <c r="C774">
        <v>16698306</v>
      </c>
      <c r="D774">
        <v>15163115</v>
      </c>
      <c r="E774">
        <v>17</v>
      </c>
      <c r="F774">
        <v>1</v>
      </c>
      <c r="G774">
        <v>1</v>
      </c>
      <c r="H774">
        <v>3</v>
      </c>
      <c r="I774" t="s">
        <v>1399</v>
      </c>
      <c r="J774" t="s">
        <v>6</v>
      </c>
      <c r="K774" t="s">
        <v>1400</v>
      </c>
      <c r="L774">
        <v>1346</v>
      </c>
      <c r="N774">
        <v>1009</v>
      </c>
      <c r="O774" t="s">
        <v>279</v>
      </c>
      <c r="P774" t="s">
        <v>279</v>
      </c>
      <c r="Q774">
        <v>1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1</v>
      </c>
      <c r="AD774">
        <v>0</v>
      </c>
      <c r="AE774">
        <v>0</v>
      </c>
      <c r="AF774" t="s">
        <v>6</v>
      </c>
      <c r="AG774">
        <v>0</v>
      </c>
      <c r="AH774">
        <v>3</v>
      </c>
      <c r="AI774">
        <v>-1</v>
      </c>
      <c r="AJ774" t="s">
        <v>6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ROW(Source!A347)</f>
        <v>347</v>
      </c>
      <c r="B775">
        <v>16698333</v>
      </c>
      <c r="C775">
        <v>16698306</v>
      </c>
      <c r="D775">
        <v>15163179</v>
      </c>
      <c r="E775">
        <v>17</v>
      </c>
      <c r="F775">
        <v>1</v>
      </c>
      <c r="G775">
        <v>1</v>
      </c>
      <c r="H775">
        <v>3</v>
      </c>
      <c r="I775" t="s">
        <v>1410</v>
      </c>
      <c r="J775" t="s">
        <v>6</v>
      </c>
      <c r="K775" t="s">
        <v>1411</v>
      </c>
      <c r="L775">
        <v>1301</v>
      </c>
      <c r="N775">
        <v>1003</v>
      </c>
      <c r="O775" t="s">
        <v>363</v>
      </c>
      <c r="P775" t="s">
        <v>363</v>
      </c>
      <c r="Q775">
        <v>1</v>
      </c>
      <c r="X775">
        <v>99.8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 t="s">
        <v>6</v>
      </c>
      <c r="AG775">
        <v>99.8</v>
      </c>
      <c r="AH775">
        <v>3</v>
      </c>
      <c r="AI775">
        <v>-1</v>
      </c>
      <c r="AJ775" t="s">
        <v>6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ROW(Source!A347)</f>
        <v>347</v>
      </c>
      <c r="B776">
        <v>16698334</v>
      </c>
      <c r="C776">
        <v>16698306</v>
      </c>
      <c r="D776">
        <v>15163160</v>
      </c>
      <c r="E776">
        <v>17</v>
      </c>
      <c r="F776">
        <v>1</v>
      </c>
      <c r="G776">
        <v>1</v>
      </c>
      <c r="H776">
        <v>3</v>
      </c>
      <c r="I776" t="s">
        <v>1403</v>
      </c>
      <c r="J776" t="s">
        <v>6</v>
      </c>
      <c r="K776" t="s">
        <v>1412</v>
      </c>
      <c r="L776">
        <v>1354</v>
      </c>
      <c r="N776">
        <v>1010</v>
      </c>
      <c r="O776" t="s">
        <v>440</v>
      </c>
      <c r="P776" t="s">
        <v>440</v>
      </c>
      <c r="Q776">
        <v>1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1</v>
      </c>
      <c r="AD776">
        <v>0</v>
      </c>
      <c r="AE776">
        <v>0</v>
      </c>
      <c r="AF776" t="s">
        <v>6</v>
      </c>
      <c r="AG776">
        <v>0</v>
      </c>
      <c r="AH776">
        <v>3</v>
      </c>
      <c r="AI776">
        <v>-1</v>
      </c>
      <c r="AJ776" t="s">
        <v>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ROW(Source!A366)</f>
        <v>366</v>
      </c>
      <c r="B777">
        <v>16698353</v>
      </c>
      <c r="C777">
        <v>16698343</v>
      </c>
      <c r="D777">
        <v>15446300</v>
      </c>
      <c r="E777">
        <v>1</v>
      </c>
      <c r="F777">
        <v>1</v>
      </c>
      <c r="G777">
        <v>1</v>
      </c>
      <c r="H777">
        <v>1</v>
      </c>
      <c r="I777" t="s">
        <v>1031</v>
      </c>
      <c r="J777" t="s">
        <v>6</v>
      </c>
      <c r="K777" t="s">
        <v>1032</v>
      </c>
      <c r="L777">
        <v>1191</v>
      </c>
      <c r="N777">
        <v>1013</v>
      </c>
      <c r="O777" t="s">
        <v>1010</v>
      </c>
      <c r="P777" t="s">
        <v>1010</v>
      </c>
      <c r="Q777">
        <v>1</v>
      </c>
      <c r="X777">
        <v>61.6</v>
      </c>
      <c r="Y777">
        <v>0</v>
      </c>
      <c r="Z777">
        <v>0</v>
      </c>
      <c r="AA777">
        <v>0</v>
      </c>
      <c r="AB777">
        <v>9.92</v>
      </c>
      <c r="AC777">
        <v>0</v>
      </c>
      <c r="AD777">
        <v>1</v>
      </c>
      <c r="AE777">
        <v>1</v>
      </c>
      <c r="AF777" t="s">
        <v>39</v>
      </c>
      <c r="AG777">
        <v>70.839999999999989</v>
      </c>
      <c r="AH777">
        <v>2</v>
      </c>
      <c r="AI777">
        <v>16698344</v>
      </c>
      <c r="AJ777">
        <v>783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ROW(Source!A366)</f>
        <v>366</v>
      </c>
      <c r="B778">
        <v>16698354</v>
      </c>
      <c r="C778">
        <v>16698343</v>
      </c>
      <c r="D778">
        <v>15430395</v>
      </c>
      <c r="E778">
        <v>1</v>
      </c>
      <c r="F778">
        <v>1</v>
      </c>
      <c r="G778">
        <v>1</v>
      </c>
      <c r="H778">
        <v>1</v>
      </c>
      <c r="I778" t="s">
        <v>1020</v>
      </c>
      <c r="J778" t="s">
        <v>6</v>
      </c>
      <c r="K778" t="s">
        <v>1021</v>
      </c>
      <c r="L778">
        <v>1191</v>
      </c>
      <c r="N778">
        <v>1013</v>
      </c>
      <c r="O778" t="s">
        <v>1010</v>
      </c>
      <c r="P778" t="s">
        <v>1010</v>
      </c>
      <c r="Q778">
        <v>1</v>
      </c>
      <c r="X778">
        <v>7.0000000000000007E-2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2</v>
      </c>
      <c r="AF778" t="s">
        <v>38</v>
      </c>
      <c r="AG778">
        <v>8.7500000000000008E-2</v>
      </c>
      <c r="AH778">
        <v>2</v>
      </c>
      <c r="AI778">
        <v>16698345</v>
      </c>
      <c r="AJ778">
        <v>784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ROW(Source!A366)</f>
        <v>366</v>
      </c>
      <c r="B779">
        <v>16698355</v>
      </c>
      <c r="C779">
        <v>16698343</v>
      </c>
      <c r="D779">
        <v>15247578</v>
      </c>
      <c r="E779">
        <v>1</v>
      </c>
      <c r="F779">
        <v>1</v>
      </c>
      <c r="G779">
        <v>1</v>
      </c>
      <c r="H779">
        <v>2</v>
      </c>
      <c r="I779" t="s">
        <v>1119</v>
      </c>
      <c r="J779" t="s">
        <v>1120</v>
      </c>
      <c r="K779" t="s">
        <v>1121</v>
      </c>
      <c r="L779">
        <v>1368</v>
      </c>
      <c r="N779">
        <v>1011</v>
      </c>
      <c r="O779" t="s">
        <v>1014</v>
      </c>
      <c r="P779" t="s">
        <v>1014</v>
      </c>
      <c r="Q779">
        <v>1</v>
      </c>
      <c r="X779">
        <v>0.03</v>
      </c>
      <c r="Y779">
        <v>0</v>
      </c>
      <c r="Z779">
        <v>86.4</v>
      </c>
      <c r="AA779">
        <v>13.5</v>
      </c>
      <c r="AB779">
        <v>0</v>
      </c>
      <c r="AC779">
        <v>0</v>
      </c>
      <c r="AD779">
        <v>1</v>
      </c>
      <c r="AE779">
        <v>0</v>
      </c>
      <c r="AF779" t="s">
        <v>38</v>
      </c>
      <c r="AG779">
        <v>3.7499999999999999E-2</v>
      </c>
      <c r="AH779">
        <v>2</v>
      </c>
      <c r="AI779">
        <v>16698346</v>
      </c>
      <c r="AJ779">
        <v>785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ROW(Source!A366)</f>
        <v>366</v>
      </c>
      <c r="B780">
        <v>16698356</v>
      </c>
      <c r="C780">
        <v>16698343</v>
      </c>
      <c r="D780">
        <v>15247680</v>
      </c>
      <c r="E780">
        <v>1</v>
      </c>
      <c r="F780">
        <v>1</v>
      </c>
      <c r="G780">
        <v>1</v>
      </c>
      <c r="H780">
        <v>2</v>
      </c>
      <c r="I780" t="s">
        <v>1050</v>
      </c>
      <c r="J780" t="s">
        <v>1051</v>
      </c>
      <c r="K780" t="s">
        <v>1052</v>
      </c>
      <c r="L780">
        <v>1368</v>
      </c>
      <c r="N780">
        <v>1011</v>
      </c>
      <c r="O780" t="s">
        <v>1014</v>
      </c>
      <c r="P780" t="s">
        <v>1014</v>
      </c>
      <c r="Q780">
        <v>1</v>
      </c>
      <c r="X780">
        <v>0.02</v>
      </c>
      <c r="Y780">
        <v>0</v>
      </c>
      <c r="Z780">
        <v>111.99</v>
      </c>
      <c r="AA780">
        <v>13.5</v>
      </c>
      <c r="AB780">
        <v>0</v>
      </c>
      <c r="AC780">
        <v>0</v>
      </c>
      <c r="AD780">
        <v>1</v>
      </c>
      <c r="AE780">
        <v>0</v>
      </c>
      <c r="AF780" t="s">
        <v>38</v>
      </c>
      <c r="AG780">
        <v>2.5000000000000001E-2</v>
      </c>
      <c r="AH780">
        <v>2</v>
      </c>
      <c r="AI780">
        <v>16698347</v>
      </c>
      <c r="AJ780">
        <v>786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ROW(Source!A366)</f>
        <v>366</v>
      </c>
      <c r="B781">
        <v>16698357</v>
      </c>
      <c r="C781">
        <v>16698343</v>
      </c>
      <c r="D781">
        <v>15249073</v>
      </c>
      <c r="E781">
        <v>1</v>
      </c>
      <c r="F781">
        <v>1</v>
      </c>
      <c r="G781">
        <v>1</v>
      </c>
      <c r="H781">
        <v>2</v>
      </c>
      <c r="I781" t="s">
        <v>1033</v>
      </c>
      <c r="J781" t="s">
        <v>1034</v>
      </c>
      <c r="K781" t="s">
        <v>1035</v>
      </c>
      <c r="L781">
        <v>1368</v>
      </c>
      <c r="N781">
        <v>1011</v>
      </c>
      <c r="O781" t="s">
        <v>1014</v>
      </c>
      <c r="P781" t="s">
        <v>1014</v>
      </c>
      <c r="Q781">
        <v>1</v>
      </c>
      <c r="X781">
        <v>0.02</v>
      </c>
      <c r="Y781">
        <v>0</v>
      </c>
      <c r="Z781">
        <v>65.709999999999994</v>
      </c>
      <c r="AA781">
        <v>11.6</v>
      </c>
      <c r="AB781">
        <v>0</v>
      </c>
      <c r="AC781">
        <v>0</v>
      </c>
      <c r="AD781">
        <v>1</v>
      </c>
      <c r="AE781">
        <v>0</v>
      </c>
      <c r="AF781" t="s">
        <v>38</v>
      </c>
      <c r="AG781">
        <v>2.5000000000000001E-2</v>
      </c>
      <c r="AH781">
        <v>2</v>
      </c>
      <c r="AI781">
        <v>16698348</v>
      </c>
      <c r="AJ781">
        <v>787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ROW(Source!A366)</f>
        <v>366</v>
      </c>
      <c r="B782">
        <v>16698358</v>
      </c>
      <c r="C782">
        <v>16698343</v>
      </c>
      <c r="D782">
        <v>15167286</v>
      </c>
      <c r="E782">
        <v>1</v>
      </c>
      <c r="F782">
        <v>1</v>
      </c>
      <c r="G782">
        <v>1</v>
      </c>
      <c r="H782">
        <v>3</v>
      </c>
      <c r="I782" t="s">
        <v>1116</v>
      </c>
      <c r="J782" t="s">
        <v>1117</v>
      </c>
      <c r="K782" t="s">
        <v>1118</v>
      </c>
      <c r="L782">
        <v>1339</v>
      </c>
      <c r="N782">
        <v>1007</v>
      </c>
      <c r="O782" t="s">
        <v>249</v>
      </c>
      <c r="P782" t="s">
        <v>249</v>
      </c>
      <c r="Q782">
        <v>1</v>
      </c>
      <c r="X782">
        <v>1.57</v>
      </c>
      <c r="Y782">
        <v>2.44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6</v>
      </c>
      <c r="AG782">
        <v>1.57</v>
      </c>
      <c r="AH782">
        <v>2</v>
      </c>
      <c r="AI782">
        <v>16698349</v>
      </c>
      <c r="AJ782">
        <v>788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ROW(Source!A366)</f>
        <v>366</v>
      </c>
      <c r="B783">
        <v>16698359</v>
      </c>
      <c r="C783">
        <v>16698343</v>
      </c>
      <c r="D783">
        <v>15169924</v>
      </c>
      <c r="E783">
        <v>1</v>
      </c>
      <c r="F783">
        <v>1</v>
      </c>
      <c r="G783">
        <v>1</v>
      </c>
      <c r="H783">
        <v>3</v>
      </c>
      <c r="I783" t="s">
        <v>1267</v>
      </c>
      <c r="J783" t="s">
        <v>1268</v>
      </c>
      <c r="K783" t="s">
        <v>1269</v>
      </c>
      <c r="L783">
        <v>1348</v>
      </c>
      <c r="N783">
        <v>1009</v>
      </c>
      <c r="O783" t="s">
        <v>26</v>
      </c>
      <c r="P783" t="s">
        <v>26</v>
      </c>
      <c r="Q783">
        <v>1000</v>
      </c>
      <c r="X783">
        <v>2.66E-3</v>
      </c>
      <c r="Y783">
        <v>14830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2.66E-3</v>
      </c>
      <c r="AH783">
        <v>2</v>
      </c>
      <c r="AI783">
        <v>16698350</v>
      </c>
      <c r="AJ783">
        <v>789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ROW(Source!A366)</f>
        <v>366</v>
      </c>
      <c r="B784">
        <v>16698360</v>
      </c>
      <c r="C784">
        <v>16698343</v>
      </c>
      <c r="D784">
        <v>15170781</v>
      </c>
      <c r="E784">
        <v>1</v>
      </c>
      <c r="F784">
        <v>1</v>
      </c>
      <c r="G784">
        <v>1</v>
      </c>
      <c r="H784">
        <v>3</v>
      </c>
      <c r="I784" t="s">
        <v>1270</v>
      </c>
      <c r="J784" t="s">
        <v>1271</v>
      </c>
      <c r="K784" t="s">
        <v>1272</v>
      </c>
      <c r="L784">
        <v>1346</v>
      </c>
      <c r="N784">
        <v>1009</v>
      </c>
      <c r="O784" t="s">
        <v>279</v>
      </c>
      <c r="P784" t="s">
        <v>279</v>
      </c>
      <c r="Q784">
        <v>1</v>
      </c>
      <c r="X784">
        <v>4</v>
      </c>
      <c r="Y784">
        <v>24.41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4</v>
      </c>
      <c r="AH784">
        <v>2</v>
      </c>
      <c r="AI784">
        <v>16698351</v>
      </c>
      <c r="AJ784">
        <v>790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ROW(Source!A366)</f>
        <v>366</v>
      </c>
      <c r="B785">
        <v>16698361</v>
      </c>
      <c r="C785">
        <v>16698343</v>
      </c>
      <c r="D785">
        <v>15161573</v>
      </c>
      <c r="E785">
        <v>17</v>
      </c>
      <c r="F785">
        <v>1</v>
      </c>
      <c r="G785">
        <v>1</v>
      </c>
      <c r="H785">
        <v>3</v>
      </c>
      <c r="I785" t="s">
        <v>1408</v>
      </c>
      <c r="J785" t="s">
        <v>6</v>
      </c>
      <c r="K785" t="s">
        <v>1409</v>
      </c>
      <c r="L785">
        <v>1354</v>
      </c>
      <c r="N785">
        <v>1010</v>
      </c>
      <c r="O785" t="s">
        <v>440</v>
      </c>
      <c r="P785" t="s">
        <v>440</v>
      </c>
      <c r="Q785">
        <v>1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1</v>
      </c>
      <c r="AD785">
        <v>0</v>
      </c>
      <c r="AE785">
        <v>0</v>
      </c>
      <c r="AF785" t="s">
        <v>6</v>
      </c>
      <c r="AG785">
        <v>0</v>
      </c>
      <c r="AH785">
        <v>3</v>
      </c>
      <c r="AI785">
        <v>-1</v>
      </c>
      <c r="AJ785" t="s">
        <v>6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ROW(Source!A366)</f>
        <v>366</v>
      </c>
      <c r="B786">
        <v>16698362</v>
      </c>
      <c r="C786">
        <v>16698343</v>
      </c>
      <c r="D786">
        <v>15163115</v>
      </c>
      <c r="E786">
        <v>17</v>
      </c>
      <c r="F786">
        <v>1</v>
      </c>
      <c r="G786">
        <v>1</v>
      </c>
      <c r="H786">
        <v>3</v>
      </c>
      <c r="I786" t="s">
        <v>1399</v>
      </c>
      <c r="J786" t="s">
        <v>6</v>
      </c>
      <c r="K786" t="s">
        <v>1400</v>
      </c>
      <c r="L786">
        <v>1346</v>
      </c>
      <c r="N786">
        <v>1009</v>
      </c>
      <c r="O786" t="s">
        <v>279</v>
      </c>
      <c r="P786" t="s">
        <v>279</v>
      </c>
      <c r="Q786">
        <v>1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1</v>
      </c>
      <c r="AD786">
        <v>0</v>
      </c>
      <c r="AE786">
        <v>0</v>
      </c>
      <c r="AF786" t="s">
        <v>6</v>
      </c>
      <c r="AG786">
        <v>0</v>
      </c>
      <c r="AH786">
        <v>3</v>
      </c>
      <c r="AI786">
        <v>-1</v>
      </c>
      <c r="AJ786" t="s">
        <v>6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ROW(Source!A366)</f>
        <v>366</v>
      </c>
      <c r="B787">
        <v>16698363</v>
      </c>
      <c r="C787">
        <v>16698343</v>
      </c>
      <c r="D787">
        <v>15163153</v>
      </c>
      <c r="E787">
        <v>17</v>
      </c>
      <c r="F787">
        <v>1</v>
      </c>
      <c r="G787">
        <v>1</v>
      </c>
      <c r="H787">
        <v>3</v>
      </c>
      <c r="I787" t="s">
        <v>1413</v>
      </c>
      <c r="J787" t="s">
        <v>6</v>
      </c>
      <c r="K787" t="s">
        <v>634</v>
      </c>
      <c r="L787">
        <v>1301</v>
      </c>
      <c r="N787">
        <v>1003</v>
      </c>
      <c r="O787" t="s">
        <v>363</v>
      </c>
      <c r="P787" t="s">
        <v>363</v>
      </c>
      <c r="Q787">
        <v>1</v>
      </c>
      <c r="X787">
        <v>99.8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 t="s">
        <v>6</v>
      </c>
      <c r="AG787">
        <v>99.8</v>
      </c>
      <c r="AH787">
        <v>3</v>
      </c>
      <c r="AI787">
        <v>-1</v>
      </c>
      <c r="AJ787" t="s">
        <v>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ROW(Source!A367)</f>
        <v>367</v>
      </c>
      <c r="B788">
        <v>16698353</v>
      </c>
      <c r="C788">
        <v>16698343</v>
      </c>
      <c r="D788">
        <v>15446300</v>
      </c>
      <c r="E788">
        <v>1</v>
      </c>
      <c r="F788">
        <v>1</v>
      </c>
      <c r="G788">
        <v>1</v>
      </c>
      <c r="H788">
        <v>1</v>
      </c>
      <c r="I788" t="s">
        <v>1031</v>
      </c>
      <c r="J788" t="s">
        <v>6</v>
      </c>
      <c r="K788" t="s">
        <v>1032</v>
      </c>
      <c r="L788">
        <v>1191</v>
      </c>
      <c r="N788">
        <v>1013</v>
      </c>
      <c r="O788" t="s">
        <v>1010</v>
      </c>
      <c r="P788" t="s">
        <v>1010</v>
      </c>
      <c r="Q788">
        <v>1</v>
      </c>
      <c r="X788">
        <v>61.6</v>
      </c>
      <c r="Y788">
        <v>0</v>
      </c>
      <c r="Z788">
        <v>0</v>
      </c>
      <c r="AA788">
        <v>0</v>
      </c>
      <c r="AB788">
        <v>9.92</v>
      </c>
      <c r="AC788">
        <v>0</v>
      </c>
      <c r="AD788">
        <v>1</v>
      </c>
      <c r="AE788">
        <v>1</v>
      </c>
      <c r="AF788" t="s">
        <v>39</v>
      </c>
      <c r="AG788">
        <v>70.839999999999989</v>
      </c>
      <c r="AH788">
        <v>2</v>
      </c>
      <c r="AI788">
        <v>16698344</v>
      </c>
      <c r="AJ788">
        <v>792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ROW(Source!A367)</f>
        <v>367</v>
      </c>
      <c r="B789">
        <v>16698354</v>
      </c>
      <c r="C789">
        <v>16698343</v>
      </c>
      <c r="D789">
        <v>15430395</v>
      </c>
      <c r="E789">
        <v>1</v>
      </c>
      <c r="F789">
        <v>1</v>
      </c>
      <c r="G789">
        <v>1</v>
      </c>
      <c r="H789">
        <v>1</v>
      </c>
      <c r="I789" t="s">
        <v>1020</v>
      </c>
      <c r="J789" t="s">
        <v>6</v>
      </c>
      <c r="K789" t="s">
        <v>1021</v>
      </c>
      <c r="L789">
        <v>1191</v>
      </c>
      <c r="N789">
        <v>1013</v>
      </c>
      <c r="O789" t="s">
        <v>1010</v>
      </c>
      <c r="P789" t="s">
        <v>1010</v>
      </c>
      <c r="Q789">
        <v>1</v>
      </c>
      <c r="X789">
        <v>7.0000000000000007E-2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2</v>
      </c>
      <c r="AF789" t="s">
        <v>38</v>
      </c>
      <c r="AG789">
        <v>8.7500000000000008E-2</v>
      </c>
      <c r="AH789">
        <v>2</v>
      </c>
      <c r="AI789">
        <v>16698345</v>
      </c>
      <c r="AJ789">
        <v>793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ROW(Source!A367)</f>
        <v>367</v>
      </c>
      <c r="B790">
        <v>16698355</v>
      </c>
      <c r="C790">
        <v>16698343</v>
      </c>
      <c r="D790">
        <v>15247578</v>
      </c>
      <c r="E790">
        <v>1</v>
      </c>
      <c r="F790">
        <v>1</v>
      </c>
      <c r="G790">
        <v>1</v>
      </c>
      <c r="H790">
        <v>2</v>
      </c>
      <c r="I790" t="s">
        <v>1119</v>
      </c>
      <c r="J790" t="s">
        <v>1120</v>
      </c>
      <c r="K790" t="s">
        <v>1121</v>
      </c>
      <c r="L790">
        <v>1368</v>
      </c>
      <c r="N790">
        <v>1011</v>
      </c>
      <c r="O790" t="s">
        <v>1014</v>
      </c>
      <c r="P790" t="s">
        <v>1014</v>
      </c>
      <c r="Q790">
        <v>1</v>
      </c>
      <c r="X790">
        <v>0.03</v>
      </c>
      <c r="Y790">
        <v>0</v>
      </c>
      <c r="Z790">
        <v>86.4</v>
      </c>
      <c r="AA790">
        <v>13.5</v>
      </c>
      <c r="AB790">
        <v>0</v>
      </c>
      <c r="AC790">
        <v>0</v>
      </c>
      <c r="AD790">
        <v>1</v>
      </c>
      <c r="AE790">
        <v>0</v>
      </c>
      <c r="AF790" t="s">
        <v>38</v>
      </c>
      <c r="AG790">
        <v>3.7499999999999999E-2</v>
      </c>
      <c r="AH790">
        <v>2</v>
      </c>
      <c r="AI790">
        <v>16698346</v>
      </c>
      <c r="AJ790">
        <v>794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ROW(Source!A367)</f>
        <v>367</v>
      </c>
      <c r="B791">
        <v>16698356</v>
      </c>
      <c r="C791">
        <v>16698343</v>
      </c>
      <c r="D791">
        <v>15247680</v>
      </c>
      <c r="E791">
        <v>1</v>
      </c>
      <c r="F791">
        <v>1</v>
      </c>
      <c r="G791">
        <v>1</v>
      </c>
      <c r="H791">
        <v>2</v>
      </c>
      <c r="I791" t="s">
        <v>1050</v>
      </c>
      <c r="J791" t="s">
        <v>1051</v>
      </c>
      <c r="K791" t="s">
        <v>1052</v>
      </c>
      <c r="L791">
        <v>1368</v>
      </c>
      <c r="N791">
        <v>1011</v>
      </c>
      <c r="O791" t="s">
        <v>1014</v>
      </c>
      <c r="P791" t="s">
        <v>1014</v>
      </c>
      <c r="Q791">
        <v>1</v>
      </c>
      <c r="X791">
        <v>0.02</v>
      </c>
      <c r="Y791">
        <v>0</v>
      </c>
      <c r="Z791">
        <v>111.99</v>
      </c>
      <c r="AA791">
        <v>13.5</v>
      </c>
      <c r="AB791">
        <v>0</v>
      </c>
      <c r="AC791">
        <v>0</v>
      </c>
      <c r="AD791">
        <v>1</v>
      </c>
      <c r="AE791">
        <v>0</v>
      </c>
      <c r="AF791" t="s">
        <v>38</v>
      </c>
      <c r="AG791">
        <v>2.5000000000000001E-2</v>
      </c>
      <c r="AH791">
        <v>2</v>
      </c>
      <c r="AI791">
        <v>16698347</v>
      </c>
      <c r="AJ791">
        <v>795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ROW(Source!A367)</f>
        <v>367</v>
      </c>
      <c r="B792">
        <v>16698357</v>
      </c>
      <c r="C792">
        <v>16698343</v>
      </c>
      <c r="D792">
        <v>15249073</v>
      </c>
      <c r="E792">
        <v>1</v>
      </c>
      <c r="F792">
        <v>1</v>
      </c>
      <c r="G792">
        <v>1</v>
      </c>
      <c r="H792">
        <v>2</v>
      </c>
      <c r="I792" t="s">
        <v>1033</v>
      </c>
      <c r="J792" t="s">
        <v>1034</v>
      </c>
      <c r="K792" t="s">
        <v>1035</v>
      </c>
      <c r="L792">
        <v>1368</v>
      </c>
      <c r="N792">
        <v>1011</v>
      </c>
      <c r="O792" t="s">
        <v>1014</v>
      </c>
      <c r="P792" t="s">
        <v>1014</v>
      </c>
      <c r="Q792">
        <v>1</v>
      </c>
      <c r="X792">
        <v>0.02</v>
      </c>
      <c r="Y792">
        <v>0</v>
      </c>
      <c r="Z792">
        <v>65.709999999999994</v>
      </c>
      <c r="AA792">
        <v>11.6</v>
      </c>
      <c r="AB792">
        <v>0</v>
      </c>
      <c r="AC792">
        <v>0</v>
      </c>
      <c r="AD792">
        <v>1</v>
      </c>
      <c r="AE792">
        <v>0</v>
      </c>
      <c r="AF792" t="s">
        <v>38</v>
      </c>
      <c r="AG792">
        <v>2.5000000000000001E-2</v>
      </c>
      <c r="AH792">
        <v>2</v>
      </c>
      <c r="AI792">
        <v>16698348</v>
      </c>
      <c r="AJ792">
        <v>796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ROW(Source!A367)</f>
        <v>367</v>
      </c>
      <c r="B793">
        <v>16698358</v>
      </c>
      <c r="C793">
        <v>16698343</v>
      </c>
      <c r="D793">
        <v>15167286</v>
      </c>
      <c r="E793">
        <v>1</v>
      </c>
      <c r="F793">
        <v>1</v>
      </c>
      <c r="G793">
        <v>1</v>
      </c>
      <c r="H793">
        <v>3</v>
      </c>
      <c r="I793" t="s">
        <v>1116</v>
      </c>
      <c r="J793" t="s">
        <v>1117</v>
      </c>
      <c r="K793" t="s">
        <v>1118</v>
      </c>
      <c r="L793">
        <v>1339</v>
      </c>
      <c r="N793">
        <v>1007</v>
      </c>
      <c r="O793" t="s">
        <v>249</v>
      </c>
      <c r="P793" t="s">
        <v>249</v>
      </c>
      <c r="Q793">
        <v>1</v>
      </c>
      <c r="X793">
        <v>1.57</v>
      </c>
      <c r="Y793">
        <v>2.44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1.57</v>
      </c>
      <c r="AH793">
        <v>2</v>
      </c>
      <c r="AI793">
        <v>16698349</v>
      </c>
      <c r="AJ793">
        <v>797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ROW(Source!A367)</f>
        <v>367</v>
      </c>
      <c r="B794">
        <v>16698359</v>
      </c>
      <c r="C794">
        <v>16698343</v>
      </c>
      <c r="D794">
        <v>15169924</v>
      </c>
      <c r="E794">
        <v>1</v>
      </c>
      <c r="F794">
        <v>1</v>
      </c>
      <c r="G794">
        <v>1</v>
      </c>
      <c r="H794">
        <v>3</v>
      </c>
      <c r="I794" t="s">
        <v>1267</v>
      </c>
      <c r="J794" t="s">
        <v>1268</v>
      </c>
      <c r="K794" t="s">
        <v>1269</v>
      </c>
      <c r="L794">
        <v>1348</v>
      </c>
      <c r="N794">
        <v>1009</v>
      </c>
      <c r="O794" t="s">
        <v>26</v>
      </c>
      <c r="P794" t="s">
        <v>26</v>
      </c>
      <c r="Q794">
        <v>1000</v>
      </c>
      <c r="X794">
        <v>2.66E-3</v>
      </c>
      <c r="Y794">
        <v>14830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2.66E-3</v>
      </c>
      <c r="AH794">
        <v>2</v>
      </c>
      <c r="AI794">
        <v>16698350</v>
      </c>
      <c r="AJ794">
        <v>798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ROW(Source!A367)</f>
        <v>367</v>
      </c>
      <c r="B795">
        <v>16698360</v>
      </c>
      <c r="C795">
        <v>16698343</v>
      </c>
      <c r="D795">
        <v>15170781</v>
      </c>
      <c r="E795">
        <v>1</v>
      </c>
      <c r="F795">
        <v>1</v>
      </c>
      <c r="G795">
        <v>1</v>
      </c>
      <c r="H795">
        <v>3</v>
      </c>
      <c r="I795" t="s">
        <v>1270</v>
      </c>
      <c r="J795" t="s">
        <v>1271</v>
      </c>
      <c r="K795" t="s">
        <v>1272</v>
      </c>
      <c r="L795">
        <v>1346</v>
      </c>
      <c r="N795">
        <v>1009</v>
      </c>
      <c r="O795" t="s">
        <v>279</v>
      </c>
      <c r="P795" t="s">
        <v>279</v>
      </c>
      <c r="Q795">
        <v>1</v>
      </c>
      <c r="X795">
        <v>4</v>
      </c>
      <c r="Y795">
        <v>24.41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4</v>
      </c>
      <c r="AH795">
        <v>2</v>
      </c>
      <c r="AI795">
        <v>16698351</v>
      </c>
      <c r="AJ795">
        <v>799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ROW(Source!A367)</f>
        <v>367</v>
      </c>
      <c r="B796">
        <v>16698361</v>
      </c>
      <c r="C796">
        <v>16698343</v>
      </c>
      <c r="D796">
        <v>15161573</v>
      </c>
      <c r="E796">
        <v>17</v>
      </c>
      <c r="F796">
        <v>1</v>
      </c>
      <c r="G796">
        <v>1</v>
      </c>
      <c r="H796">
        <v>3</v>
      </c>
      <c r="I796" t="s">
        <v>1408</v>
      </c>
      <c r="J796" t="s">
        <v>6</v>
      </c>
      <c r="K796" t="s">
        <v>1409</v>
      </c>
      <c r="L796">
        <v>1354</v>
      </c>
      <c r="N796">
        <v>1010</v>
      </c>
      <c r="O796" t="s">
        <v>440</v>
      </c>
      <c r="P796" t="s">
        <v>440</v>
      </c>
      <c r="Q796">
        <v>1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1</v>
      </c>
      <c r="AD796">
        <v>0</v>
      </c>
      <c r="AE796">
        <v>0</v>
      </c>
      <c r="AF796" t="s">
        <v>6</v>
      </c>
      <c r="AG796">
        <v>0</v>
      </c>
      <c r="AH796">
        <v>3</v>
      </c>
      <c r="AI796">
        <v>-1</v>
      </c>
      <c r="AJ796" t="s">
        <v>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ROW(Source!A367)</f>
        <v>367</v>
      </c>
      <c r="B797">
        <v>16698362</v>
      </c>
      <c r="C797">
        <v>16698343</v>
      </c>
      <c r="D797">
        <v>15163115</v>
      </c>
      <c r="E797">
        <v>17</v>
      </c>
      <c r="F797">
        <v>1</v>
      </c>
      <c r="G797">
        <v>1</v>
      </c>
      <c r="H797">
        <v>3</v>
      </c>
      <c r="I797" t="s">
        <v>1399</v>
      </c>
      <c r="J797" t="s">
        <v>6</v>
      </c>
      <c r="K797" t="s">
        <v>1400</v>
      </c>
      <c r="L797">
        <v>1346</v>
      </c>
      <c r="N797">
        <v>1009</v>
      </c>
      <c r="O797" t="s">
        <v>279</v>
      </c>
      <c r="P797" t="s">
        <v>279</v>
      </c>
      <c r="Q797">
        <v>1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1</v>
      </c>
      <c r="AD797">
        <v>0</v>
      </c>
      <c r="AE797">
        <v>0</v>
      </c>
      <c r="AF797" t="s">
        <v>6</v>
      </c>
      <c r="AG797">
        <v>0</v>
      </c>
      <c r="AH797">
        <v>3</v>
      </c>
      <c r="AI797">
        <v>-1</v>
      </c>
      <c r="AJ797" t="s">
        <v>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ROW(Source!A367)</f>
        <v>367</v>
      </c>
      <c r="B798">
        <v>16698363</v>
      </c>
      <c r="C798">
        <v>16698343</v>
      </c>
      <c r="D798">
        <v>15163153</v>
      </c>
      <c r="E798">
        <v>17</v>
      </c>
      <c r="F798">
        <v>1</v>
      </c>
      <c r="G798">
        <v>1</v>
      </c>
      <c r="H798">
        <v>3</v>
      </c>
      <c r="I798" t="s">
        <v>1413</v>
      </c>
      <c r="J798" t="s">
        <v>6</v>
      </c>
      <c r="K798" t="s">
        <v>634</v>
      </c>
      <c r="L798">
        <v>1301</v>
      </c>
      <c r="N798">
        <v>1003</v>
      </c>
      <c r="O798" t="s">
        <v>363</v>
      </c>
      <c r="P798" t="s">
        <v>363</v>
      </c>
      <c r="Q798">
        <v>1</v>
      </c>
      <c r="X798">
        <v>99.8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 t="s">
        <v>6</v>
      </c>
      <c r="AG798">
        <v>99.8</v>
      </c>
      <c r="AH798">
        <v>3</v>
      </c>
      <c r="AI798">
        <v>-1</v>
      </c>
      <c r="AJ798" t="s">
        <v>6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ROW(Source!A370)</f>
        <v>370</v>
      </c>
      <c r="B799">
        <v>16698373</v>
      </c>
      <c r="C799">
        <v>16698365</v>
      </c>
      <c r="D799">
        <v>15430447</v>
      </c>
      <c r="E799">
        <v>1</v>
      </c>
      <c r="F799">
        <v>1</v>
      </c>
      <c r="G799">
        <v>1</v>
      </c>
      <c r="H799">
        <v>1</v>
      </c>
      <c r="I799" t="s">
        <v>1273</v>
      </c>
      <c r="J799" t="s">
        <v>6</v>
      </c>
      <c r="K799" t="s">
        <v>1274</v>
      </c>
      <c r="L799">
        <v>1191</v>
      </c>
      <c r="N799">
        <v>1013</v>
      </c>
      <c r="O799" t="s">
        <v>1010</v>
      </c>
      <c r="P799" t="s">
        <v>1010</v>
      </c>
      <c r="Q799">
        <v>1</v>
      </c>
      <c r="X799">
        <v>234</v>
      </c>
      <c r="Y799">
        <v>0</v>
      </c>
      <c r="Z799">
        <v>0</v>
      </c>
      <c r="AA799">
        <v>0</v>
      </c>
      <c r="AB799">
        <v>9.07</v>
      </c>
      <c r="AC799">
        <v>0</v>
      </c>
      <c r="AD799">
        <v>1</v>
      </c>
      <c r="AE799">
        <v>1</v>
      </c>
      <c r="AF799" t="s">
        <v>6</v>
      </c>
      <c r="AG799">
        <v>234</v>
      </c>
      <c r="AH799">
        <v>2</v>
      </c>
      <c r="AI799">
        <v>16698366</v>
      </c>
      <c r="AJ799">
        <v>801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ROW(Source!A370)</f>
        <v>370</v>
      </c>
      <c r="B800">
        <v>16698374</v>
      </c>
      <c r="C800">
        <v>16698365</v>
      </c>
      <c r="D800">
        <v>15430395</v>
      </c>
      <c r="E800">
        <v>1</v>
      </c>
      <c r="F800">
        <v>1</v>
      </c>
      <c r="G800">
        <v>1</v>
      </c>
      <c r="H800">
        <v>1</v>
      </c>
      <c r="I800" t="s">
        <v>1020</v>
      </c>
      <c r="J800" t="s">
        <v>6</v>
      </c>
      <c r="K800" t="s">
        <v>1021</v>
      </c>
      <c r="L800">
        <v>1191</v>
      </c>
      <c r="N800">
        <v>1013</v>
      </c>
      <c r="O800" t="s">
        <v>1010</v>
      </c>
      <c r="P800" t="s">
        <v>1010</v>
      </c>
      <c r="Q800">
        <v>1</v>
      </c>
      <c r="X800">
        <v>1.1200000000000001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2</v>
      </c>
      <c r="AF800" t="s">
        <v>6</v>
      </c>
      <c r="AG800">
        <v>1.1200000000000001</v>
      </c>
      <c r="AH800">
        <v>2</v>
      </c>
      <c r="AI800">
        <v>16698367</v>
      </c>
      <c r="AJ800">
        <v>802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ROW(Source!A370)</f>
        <v>370</v>
      </c>
      <c r="B801">
        <v>16698375</v>
      </c>
      <c r="C801">
        <v>16698365</v>
      </c>
      <c r="D801">
        <v>15247974</v>
      </c>
      <c r="E801">
        <v>1</v>
      </c>
      <c r="F801">
        <v>1</v>
      </c>
      <c r="G801">
        <v>1</v>
      </c>
      <c r="H801">
        <v>2</v>
      </c>
      <c r="I801" t="s">
        <v>1022</v>
      </c>
      <c r="J801" t="s">
        <v>1023</v>
      </c>
      <c r="K801" t="s">
        <v>1024</v>
      </c>
      <c r="L801">
        <v>1368</v>
      </c>
      <c r="N801">
        <v>1011</v>
      </c>
      <c r="O801" t="s">
        <v>1014</v>
      </c>
      <c r="P801" t="s">
        <v>1014</v>
      </c>
      <c r="Q801">
        <v>1</v>
      </c>
      <c r="X801">
        <v>0.56000000000000005</v>
      </c>
      <c r="Y801">
        <v>0</v>
      </c>
      <c r="Z801">
        <v>31.26</v>
      </c>
      <c r="AA801">
        <v>13.5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0.56000000000000005</v>
      </c>
      <c r="AH801">
        <v>2</v>
      </c>
      <c r="AI801">
        <v>16698368</v>
      </c>
      <c r="AJ801">
        <v>803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ROW(Source!A370)</f>
        <v>370</v>
      </c>
      <c r="B802">
        <v>16698376</v>
      </c>
      <c r="C802">
        <v>16698365</v>
      </c>
      <c r="D802">
        <v>15249073</v>
      </c>
      <c r="E802">
        <v>1</v>
      </c>
      <c r="F802">
        <v>1</v>
      </c>
      <c r="G802">
        <v>1</v>
      </c>
      <c r="H802">
        <v>2</v>
      </c>
      <c r="I802" t="s">
        <v>1033</v>
      </c>
      <c r="J802" t="s">
        <v>1034</v>
      </c>
      <c r="K802" t="s">
        <v>1035</v>
      </c>
      <c r="L802">
        <v>1368</v>
      </c>
      <c r="N802">
        <v>1011</v>
      </c>
      <c r="O802" t="s">
        <v>1014</v>
      </c>
      <c r="P802" t="s">
        <v>1014</v>
      </c>
      <c r="Q802">
        <v>1</v>
      </c>
      <c r="X802">
        <v>0.56000000000000005</v>
      </c>
      <c r="Y802">
        <v>0</v>
      </c>
      <c r="Z802">
        <v>65.709999999999994</v>
      </c>
      <c r="AA802">
        <v>11.6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0.56000000000000005</v>
      </c>
      <c r="AH802">
        <v>2</v>
      </c>
      <c r="AI802">
        <v>16698369</v>
      </c>
      <c r="AJ802">
        <v>804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ROW(Source!A370)</f>
        <v>370</v>
      </c>
      <c r="B803">
        <v>16698377</v>
      </c>
      <c r="C803">
        <v>16698365</v>
      </c>
      <c r="D803">
        <v>15167955</v>
      </c>
      <c r="E803">
        <v>1</v>
      </c>
      <c r="F803">
        <v>1</v>
      </c>
      <c r="G803">
        <v>1</v>
      </c>
      <c r="H803">
        <v>3</v>
      </c>
      <c r="I803" t="s">
        <v>1090</v>
      </c>
      <c r="J803" t="s">
        <v>1091</v>
      </c>
      <c r="K803" t="s">
        <v>1092</v>
      </c>
      <c r="L803">
        <v>1348</v>
      </c>
      <c r="N803">
        <v>1009</v>
      </c>
      <c r="O803" t="s">
        <v>26</v>
      </c>
      <c r="P803" t="s">
        <v>26</v>
      </c>
      <c r="Q803">
        <v>1000</v>
      </c>
      <c r="X803">
        <v>1.2E-2</v>
      </c>
      <c r="Y803">
        <v>30030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6</v>
      </c>
      <c r="AG803">
        <v>1.2E-2</v>
      </c>
      <c r="AH803">
        <v>2</v>
      </c>
      <c r="AI803">
        <v>16698370</v>
      </c>
      <c r="AJ803">
        <v>805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ROW(Source!A370)</f>
        <v>370</v>
      </c>
      <c r="B804">
        <v>16698378</v>
      </c>
      <c r="C804">
        <v>16698365</v>
      </c>
      <c r="D804">
        <v>15172118</v>
      </c>
      <c r="E804">
        <v>1</v>
      </c>
      <c r="F804">
        <v>1</v>
      </c>
      <c r="G804">
        <v>1</v>
      </c>
      <c r="H804">
        <v>3</v>
      </c>
      <c r="I804" t="s">
        <v>1275</v>
      </c>
      <c r="J804" t="s">
        <v>1276</v>
      </c>
      <c r="K804" t="s">
        <v>1277</v>
      </c>
      <c r="L804">
        <v>1348</v>
      </c>
      <c r="N804">
        <v>1009</v>
      </c>
      <c r="O804" t="s">
        <v>26</v>
      </c>
      <c r="P804" t="s">
        <v>26</v>
      </c>
      <c r="Q804">
        <v>1000</v>
      </c>
      <c r="X804">
        <v>3.2000000000000001E-2</v>
      </c>
      <c r="Y804">
        <v>2165.8000000000002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6</v>
      </c>
      <c r="AG804">
        <v>3.2000000000000001E-2</v>
      </c>
      <c r="AH804">
        <v>2</v>
      </c>
      <c r="AI804">
        <v>16698371</v>
      </c>
      <c r="AJ804">
        <v>806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ROW(Source!A370)</f>
        <v>370</v>
      </c>
      <c r="B805">
        <v>16698379</v>
      </c>
      <c r="C805">
        <v>16698365</v>
      </c>
      <c r="D805">
        <v>15161722</v>
      </c>
      <c r="E805">
        <v>17</v>
      </c>
      <c r="F805">
        <v>1</v>
      </c>
      <c r="G805">
        <v>1</v>
      </c>
      <c r="H805">
        <v>3</v>
      </c>
      <c r="I805" t="s">
        <v>1354</v>
      </c>
      <c r="J805" t="s">
        <v>6</v>
      </c>
      <c r="K805" t="s">
        <v>1355</v>
      </c>
      <c r="L805">
        <v>1035</v>
      </c>
      <c r="N805">
        <v>1013</v>
      </c>
      <c r="O805" t="s">
        <v>464</v>
      </c>
      <c r="P805" t="s">
        <v>464</v>
      </c>
      <c r="Q805">
        <v>1</v>
      </c>
      <c r="X805">
        <v>100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 t="s">
        <v>6</v>
      </c>
      <c r="AG805">
        <v>100</v>
      </c>
      <c r="AH805">
        <v>3</v>
      </c>
      <c r="AI805">
        <v>-1</v>
      </c>
      <c r="AJ805" t="s">
        <v>6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ROW(Source!A371)</f>
        <v>371</v>
      </c>
      <c r="B806">
        <v>16698373</v>
      </c>
      <c r="C806">
        <v>16698365</v>
      </c>
      <c r="D806">
        <v>15430447</v>
      </c>
      <c r="E806">
        <v>1</v>
      </c>
      <c r="F806">
        <v>1</v>
      </c>
      <c r="G806">
        <v>1</v>
      </c>
      <c r="H806">
        <v>1</v>
      </c>
      <c r="I806" t="s">
        <v>1273</v>
      </c>
      <c r="J806" t="s">
        <v>6</v>
      </c>
      <c r="K806" t="s">
        <v>1274</v>
      </c>
      <c r="L806">
        <v>1191</v>
      </c>
      <c r="N806">
        <v>1013</v>
      </c>
      <c r="O806" t="s">
        <v>1010</v>
      </c>
      <c r="P806" t="s">
        <v>1010</v>
      </c>
      <c r="Q806">
        <v>1</v>
      </c>
      <c r="X806">
        <v>234</v>
      </c>
      <c r="Y806">
        <v>0</v>
      </c>
      <c r="Z806">
        <v>0</v>
      </c>
      <c r="AA806">
        <v>0</v>
      </c>
      <c r="AB806">
        <v>9.07</v>
      </c>
      <c r="AC806">
        <v>0</v>
      </c>
      <c r="AD806">
        <v>1</v>
      </c>
      <c r="AE806">
        <v>1</v>
      </c>
      <c r="AF806" t="s">
        <v>6</v>
      </c>
      <c r="AG806">
        <v>234</v>
      </c>
      <c r="AH806">
        <v>2</v>
      </c>
      <c r="AI806">
        <v>16698366</v>
      </c>
      <c r="AJ806">
        <v>808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ROW(Source!A371)</f>
        <v>371</v>
      </c>
      <c r="B807">
        <v>16698374</v>
      </c>
      <c r="C807">
        <v>16698365</v>
      </c>
      <c r="D807">
        <v>15430395</v>
      </c>
      <c r="E807">
        <v>1</v>
      </c>
      <c r="F807">
        <v>1</v>
      </c>
      <c r="G807">
        <v>1</v>
      </c>
      <c r="H807">
        <v>1</v>
      </c>
      <c r="I807" t="s">
        <v>1020</v>
      </c>
      <c r="J807" t="s">
        <v>6</v>
      </c>
      <c r="K807" t="s">
        <v>1021</v>
      </c>
      <c r="L807">
        <v>1191</v>
      </c>
      <c r="N807">
        <v>1013</v>
      </c>
      <c r="O807" t="s">
        <v>1010</v>
      </c>
      <c r="P807" t="s">
        <v>1010</v>
      </c>
      <c r="Q807">
        <v>1</v>
      </c>
      <c r="X807">
        <v>1.1200000000000001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2</v>
      </c>
      <c r="AF807" t="s">
        <v>6</v>
      </c>
      <c r="AG807">
        <v>1.1200000000000001</v>
      </c>
      <c r="AH807">
        <v>2</v>
      </c>
      <c r="AI807">
        <v>16698367</v>
      </c>
      <c r="AJ807">
        <v>809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ROW(Source!A371)</f>
        <v>371</v>
      </c>
      <c r="B808">
        <v>16698375</v>
      </c>
      <c r="C808">
        <v>16698365</v>
      </c>
      <c r="D808">
        <v>15247974</v>
      </c>
      <c r="E808">
        <v>1</v>
      </c>
      <c r="F808">
        <v>1</v>
      </c>
      <c r="G808">
        <v>1</v>
      </c>
      <c r="H808">
        <v>2</v>
      </c>
      <c r="I808" t="s">
        <v>1022</v>
      </c>
      <c r="J808" t="s">
        <v>1023</v>
      </c>
      <c r="K808" t="s">
        <v>1024</v>
      </c>
      <c r="L808">
        <v>1368</v>
      </c>
      <c r="N808">
        <v>1011</v>
      </c>
      <c r="O808" t="s">
        <v>1014</v>
      </c>
      <c r="P808" t="s">
        <v>1014</v>
      </c>
      <c r="Q808">
        <v>1</v>
      </c>
      <c r="X808">
        <v>0.56000000000000005</v>
      </c>
      <c r="Y808">
        <v>0</v>
      </c>
      <c r="Z808">
        <v>31.26</v>
      </c>
      <c r="AA808">
        <v>13.5</v>
      </c>
      <c r="AB808">
        <v>0</v>
      </c>
      <c r="AC808">
        <v>0</v>
      </c>
      <c r="AD808">
        <v>1</v>
      </c>
      <c r="AE808">
        <v>0</v>
      </c>
      <c r="AF808" t="s">
        <v>6</v>
      </c>
      <c r="AG808">
        <v>0.56000000000000005</v>
      </c>
      <c r="AH808">
        <v>2</v>
      </c>
      <c r="AI808">
        <v>16698368</v>
      </c>
      <c r="AJ808">
        <v>810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ROW(Source!A371)</f>
        <v>371</v>
      </c>
      <c r="B809">
        <v>16698376</v>
      </c>
      <c r="C809">
        <v>16698365</v>
      </c>
      <c r="D809">
        <v>15249073</v>
      </c>
      <c r="E809">
        <v>1</v>
      </c>
      <c r="F809">
        <v>1</v>
      </c>
      <c r="G809">
        <v>1</v>
      </c>
      <c r="H809">
        <v>2</v>
      </c>
      <c r="I809" t="s">
        <v>1033</v>
      </c>
      <c r="J809" t="s">
        <v>1034</v>
      </c>
      <c r="K809" t="s">
        <v>1035</v>
      </c>
      <c r="L809">
        <v>1368</v>
      </c>
      <c r="N809">
        <v>1011</v>
      </c>
      <c r="O809" t="s">
        <v>1014</v>
      </c>
      <c r="P809" t="s">
        <v>1014</v>
      </c>
      <c r="Q809">
        <v>1</v>
      </c>
      <c r="X809">
        <v>0.56000000000000005</v>
      </c>
      <c r="Y809">
        <v>0</v>
      </c>
      <c r="Z809">
        <v>65.709999999999994</v>
      </c>
      <c r="AA809">
        <v>11.6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0.56000000000000005</v>
      </c>
      <c r="AH809">
        <v>2</v>
      </c>
      <c r="AI809">
        <v>16698369</v>
      </c>
      <c r="AJ809">
        <v>811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ROW(Source!A371)</f>
        <v>371</v>
      </c>
      <c r="B810">
        <v>16698377</v>
      </c>
      <c r="C810">
        <v>16698365</v>
      </c>
      <c r="D810">
        <v>15167955</v>
      </c>
      <c r="E810">
        <v>1</v>
      </c>
      <c r="F810">
        <v>1</v>
      </c>
      <c r="G810">
        <v>1</v>
      </c>
      <c r="H810">
        <v>3</v>
      </c>
      <c r="I810" t="s">
        <v>1090</v>
      </c>
      <c r="J810" t="s">
        <v>1091</v>
      </c>
      <c r="K810" t="s">
        <v>1092</v>
      </c>
      <c r="L810">
        <v>1348</v>
      </c>
      <c r="N810">
        <v>1009</v>
      </c>
      <c r="O810" t="s">
        <v>26</v>
      </c>
      <c r="P810" t="s">
        <v>26</v>
      </c>
      <c r="Q810">
        <v>1000</v>
      </c>
      <c r="X810">
        <v>1.2E-2</v>
      </c>
      <c r="Y810">
        <v>30030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1.2E-2</v>
      </c>
      <c r="AH810">
        <v>2</v>
      </c>
      <c r="AI810">
        <v>16698370</v>
      </c>
      <c r="AJ810">
        <v>812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ROW(Source!A371)</f>
        <v>371</v>
      </c>
      <c r="B811">
        <v>16698378</v>
      </c>
      <c r="C811">
        <v>16698365</v>
      </c>
      <c r="D811">
        <v>15172118</v>
      </c>
      <c r="E811">
        <v>1</v>
      </c>
      <c r="F811">
        <v>1</v>
      </c>
      <c r="G811">
        <v>1</v>
      </c>
      <c r="H811">
        <v>3</v>
      </c>
      <c r="I811" t="s">
        <v>1275</v>
      </c>
      <c r="J811" t="s">
        <v>1276</v>
      </c>
      <c r="K811" t="s">
        <v>1277</v>
      </c>
      <c r="L811">
        <v>1348</v>
      </c>
      <c r="N811">
        <v>1009</v>
      </c>
      <c r="O811" t="s">
        <v>26</v>
      </c>
      <c r="P811" t="s">
        <v>26</v>
      </c>
      <c r="Q811">
        <v>1000</v>
      </c>
      <c r="X811">
        <v>3.2000000000000001E-2</v>
      </c>
      <c r="Y811">
        <v>2165.8000000000002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3.2000000000000001E-2</v>
      </c>
      <c r="AH811">
        <v>2</v>
      </c>
      <c r="AI811">
        <v>16698371</v>
      </c>
      <c r="AJ811">
        <v>813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ROW(Source!A371)</f>
        <v>371</v>
      </c>
      <c r="B812">
        <v>16698379</v>
      </c>
      <c r="C812">
        <v>16698365</v>
      </c>
      <c r="D812">
        <v>15161722</v>
      </c>
      <c r="E812">
        <v>17</v>
      </c>
      <c r="F812">
        <v>1</v>
      </c>
      <c r="G812">
        <v>1</v>
      </c>
      <c r="H812">
        <v>3</v>
      </c>
      <c r="I812" t="s">
        <v>1354</v>
      </c>
      <c r="J812" t="s">
        <v>6</v>
      </c>
      <c r="K812" t="s">
        <v>1355</v>
      </c>
      <c r="L812">
        <v>1035</v>
      </c>
      <c r="N812">
        <v>1013</v>
      </c>
      <c r="O812" t="s">
        <v>464</v>
      </c>
      <c r="P812" t="s">
        <v>464</v>
      </c>
      <c r="Q812">
        <v>1</v>
      </c>
      <c r="X812">
        <v>100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 t="s">
        <v>6</v>
      </c>
      <c r="AG812">
        <v>100</v>
      </c>
      <c r="AH812">
        <v>3</v>
      </c>
      <c r="AI812">
        <v>-1</v>
      </c>
      <c r="AJ812" t="s">
        <v>6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ROW(Source!A374)</f>
        <v>374</v>
      </c>
      <c r="B813">
        <v>16698389</v>
      </c>
      <c r="C813">
        <v>16698381</v>
      </c>
      <c r="D813">
        <v>15436556</v>
      </c>
      <c r="E813">
        <v>1</v>
      </c>
      <c r="F813">
        <v>1</v>
      </c>
      <c r="G813">
        <v>1</v>
      </c>
      <c r="H813">
        <v>1</v>
      </c>
      <c r="I813" t="s">
        <v>1088</v>
      </c>
      <c r="J813" t="s">
        <v>6</v>
      </c>
      <c r="K813" t="s">
        <v>1089</v>
      </c>
      <c r="L813">
        <v>1191</v>
      </c>
      <c r="N813">
        <v>1013</v>
      </c>
      <c r="O813" t="s">
        <v>1010</v>
      </c>
      <c r="P813" t="s">
        <v>1010</v>
      </c>
      <c r="Q813">
        <v>1</v>
      </c>
      <c r="X813">
        <v>8.77</v>
      </c>
      <c r="Y813">
        <v>0</v>
      </c>
      <c r="Z813">
        <v>0</v>
      </c>
      <c r="AA813">
        <v>0</v>
      </c>
      <c r="AB813">
        <v>9.6199999999999992</v>
      </c>
      <c r="AC813">
        <v>0</v>
      </c>
      <c r="AD813">
        <v>1</v>
      </c>
      <c r="AE813">
        <v>1</v>
      </c>
      <c r="AF813" t="s">
        <v>39</v>
      </c>
      <c r="AG813">
        <v>10.085499999999998</v>
      </c>
      <c r="AH813">
        <v>2</v>
      </c>
      <c r="AI813">
        <v>16698382</v>
      </c>
      <c r="AJ813">
        <v>815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ROW(Source!A374)</f>
        <v>374</v>
      </c>
      <c r="B814">
        <v>16698390</v>
      </c>
      <c r="C814">
        <v>16698381</v>
      </c>
      <c r="D814">
        <v>15430395</v>
      </c>
      <c r="E814">
        <v>1</v>
      </c>
      <c r="F814">
        <v>1</v>
      </c>
      <c r="G814">
        <v>1</v>
      </c>
      <c r="H814">
        <v>1</v>
      </c>
      <c r="I814" t="s">
        <v>1020</v>
      </c>
      <c r="J814" t="s">
        <v>6</v>
      </c>
      <c r="K814" t="s">
        <v>1021</v>
      </c>
      <c r="L814">
        <v>1191</v>
      </c>
      <c r="N814">
        <v>1013</v>
      </c>
      <c r="O814" t="s">
        <v>1010</v>
      </c>
      <c r="P814" t="s">
        <v>1010</v>
      </c>
      <c r="Q814">
        <v>1</v>
      </c>
      <c r="X814">
        <v>0.28999999999999998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2</v>
      </c>
      <c r="AF814" t="s">
        <v>38</v>
      </c>
      <c r="AG814">
        <v>0.36249999999999999</v>
      </c>
      <c r="AH814">
        <v>2</v>
      </c>
      <c r="AI814">
        <v>16698383</v>
      </c>
      <c r="AJ814">
        <v>816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ROW(Source!A374)</f>
        <v>374</v>
      </c>
      <c r="B815">
        <v>16698391</v>
      </c>
      <c r="C815">
        <v>16698381</v>
      </c>
      <c r="D815">
        <v>15247974</v>
      </c>
      <c r="E815">
        <v>1</v>
      </c>
      <c r="F815">
        <v>1</v>
      </c>
      <c r="G815">
        <v>1</v>
      </c>
      <c r="H815">
        <v>2</v>
      </c>
      <c r="I815" t="s">
        <v>1022</v>
      </c>
      <c r="J815" t="s">
        <v>1023</v>
      </c>
      <c r="K815" t="s">
        <v>1024</v>
      </c>
      <c r="L815">
        <v>1368</v>
      </c>
      <c r="N815">
        <v>1011</v>
      </c>
      <c r="O815" t="s">
        <v>1014</v>
      </c>
      <c r="P815" t="s">
        <v>1014</v>
      </c>
      <c r="Q815">
        <v>1</v>
      </c>
      <c r="X815">
        <v>0.1</v>
      </c>
      <c r="Y815">
        <v>0</v>
      </c>
      <c r="Z815">
        <v>31.26</v>
      </c>
      <c r="AA815">
        <v>13.5</v>
      </c>
      <c r="AB815">
        <v>0</v>
      </c>
      <c r="AC815">
        <v>0</v>
      </c>
      <c r="AD815">
        <v>1</v>
      </c>
      <c r="AE815">
        <v>0</v>
      </c>
      <c r="AF815" t="s">
        <v>38</v>
      </c>
      <c r="AG815">
        <v>0.125</v>
      </c>
      <c r="AH815">
        <v>2</v>
      </c>
      <c r="AI815">
        <v>16698384</v>
      </c>
      <c r="AJ815">
        <v>817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ROW(Source!A374)</f>
        <v>374</v>
      </c>
      <c r="B816">
        <v>16698392</v>
      </c>
      <c r="C816">
        <v>16698381</v>
      </c>
      <c r="D816">
        <v>15249073</v>
      </c>
      <c r="E816">
        <v>1</v>
      </c>
      <c r="F816">
        <v>1</v>
      </c>
      <c r="G816">
        <v>1</v>
      </c>
      <c r="H816">
        <v>2</v>
      </c>
      <c r="I816" t="s">
        <v>1033</v>
      </c>
      <c r="J816" t="s">
        <v>1034</v>
      </c>
      <c r="K816" t="s">
        <v>1035</v>
      </c>
      <c r="L816">
        <v>1368</v>
      </c>
      <c r="N816">
        <v>1011</v>
      </c>
      <c r="O816" t="s">
        <v>1014</v>
      </c>
      <c r="P816" t="s">
        <v>1014</v>
      </c>
      <c r="Q816">
        <v>1</v>
      </c>
      <c r="X816">
        <v>0.19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38</v>
      </c>
      <c r="AG816">
        <v>0.23749999999999999</v>
      </c>
      <c r="AH816">
        <v>2</v>
      </c>
      <c r="AI816">
        <v>16698385</v>
      </c>
      <c r="AJ816">
        <v>818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ROW(Source!A374)</f>
        <v>374</v>
      </c>
      <c r="B817">
        <v>16698393</v>
      </c>
      <c r="C817">
        <v>16698381</v>
      </c>
      <c r="D817">
        <v>15167955</v>
      </c>
      <c r="E817">
        <v>1</v>
      </c>
      <c r="F817">
        <v>1</v>
      </c>
      <c r="G817">
        <v>1</v>
      </c>
      <c r="H817">
        <v>3</v>
      </c>
      <c r="I817" t="s">
        <v>1090</v>
      </c>
      <c r="J817" t="s">
        <v>1091</v>
      </c>
      <c r="K817" t="s">
        <v>1092</v>
      </c>
      <c r="L817">
        <v>1348</v>
      </c>
      <c r="N817">
        <v>1009</v>
      </c>
      <c r="O817" t="s">
        <v>26</v>
      </c>
      <c r="P817" t="s">
        <v>26</v>
      </c>
      <c r="Q817">
        <v>1000</v>
      </c>
      <c r="X817">
        <v>1.1999999999999999E-3</v>
      </c>
      <c r="Y817">
        <v>30030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6</v>
      </c>
      <c r="AG817">
        <v>1.1999999999999999E-3</v>
      </c>
      <c r="AH817">
        <v>2</v>
      </c>
      <c r="AI817">
        <v>16698386</v>
      </c>
      <c r="AJ817">
        <v>819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ROW(Source!A374)</f>
        <v>374</v>
      </c>
      <c r="B818">
        <v>16698394</v>
      </c>
      <c r="C818">
        <v>16698381</v>
      </c>
      <c r="D818">
        <v>15172117</v>
      </c>
      <c r="E818">
        <v>1</v>
      </c>
      <c r="F818">
        <v>1</v>
      </c>
      <c r="G818">
        <v>1</v>
      </c>
      <c r="H818">
        <v>3</v>
      </c>
      <c r="I818" t="s">
        <v>1102</v>
      </c>
      <c r="J818" t="s">
        <v>1103</v>
      </c>
      <c r="K818" t="s">
        <v>1104</v>
      </c>
      <c r="L818">
        <v>1348</v>
      </c>
      <c r="N818">
        <v>1009</v>
      </c>
      <c r="O818" t="s">
        <v>26</v>
      </c>
      <c r="P818" t="s">
        <v>26</v>
      </c>
      <c r="Q818">
        <v>1000</v>
      </c>
      <c r="X818">
        <v>3.2000000000000002E-3</v>
      </c>
      <c r="Y818">
        <v>1836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6</v>
      </c>
      <c r="AG818">
        <v>3.2000000000000002E-3</v>
      </c>
      <c r="AH818">
        <v>2</v>
      </c>
      <c r="AI818">
        <v>16698387</v>
      </c>
      <c r="AJ818">
        <v>820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ROW(Source!A374)</f>
        <v>374</v>
      </c>
      <c r="B819">
        <v>16698395</v>
      </c>
      <c r="C819">
        <v>16698381</v>
      </c>
      <c r="D819">
        <v>15161722</v>
      </c>
      <c r="E819">
        <v>17</v>
      </c>
      <c r="F819">
        <v>1</v>
      </c>
      <c r="G819">
        <v>1</v>
      </c>
      <c r="H819">
        <v>3</v>
      </c>
      <c r="I819" t="s">
        <v>1354</v>
      </c>
      <c r="J819" t="s">
        <v>6</v>
      </c>
      <c r="K819" t="s">
        <v>1355</v>
      </c>
      <c r="L819">
        <v>1035</v>
      </c>
      <c r="N819">
        <v>1013</v>
      </c>
      <c r="O819" t="s">
        <v>464</v>
      </c>
      <c r="P819" t="s">
        <v>464</v>
      </c>
      <c r="Q819">
        <v>1</v>
      </c>
      <c r="X819">
        <v>10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 t="s">
        <v>6</v>
      </c>
      <c r="AG819">
        <v>10</v>
      </c>
      <c r="AH819">
        <v>3</v>
      </c>
      <c r="AI819">
        <v>-1</v>
      </c>
      <c r="AJ819" t="s">
        <v>6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ROW(Source!A375)</f>
        <v>375</v>
      </c>
      <c r="B820">
        <v>16698389</v>
      </c>
      <c r="C820">
        <v>16698381</v>
      </c>
      <c r="D820">
        <v>15436556</v>
      </c>
      <c r="E820">
        <v>1</v>
      </c>
      <c r="F820">
        <v>1</v>
      </c>
      <c r="G820">
        <v>1</v>
      </c>
      <c r="H820">
        <v>1</v>
      </c>
      <c r="I820" t="s">
        <v>1088</v>
      </c>
      <c r="J820" t="s">
        <v>6</v>
      </c>
      <c r="K820" t="s">
        <v>1089</v>
      </c>
      <c r="L820">
        <v>1191</v>
      </c>
      <c r="N820">
        <v>1013</v>
      </c>
      <c r="O820" t="s">
        <v>1010</v>
      </c>
      <c r="P820" t="s">
        <v>1010</v>
      </c>
      <c r="Q820">
        <v>1</v>
      </c>
      <c r="X820">
        <v>8.77</v>
      </c>
      <c r="Y820">
        <v>0</v>
      </c>
      <c r="Z820">
        <v>0</v>
      </c>
      <c r="AA820">
        <v>0</v>
      </c>
      <c r="AB820">
        <v>9.6199999999999992</v>
      </c>
      <c r="AC820">
        <v>0</v>
      </c>
      <c r="AD820">
        <v>1</v>
      </c>
      <c r="AE820">
        <v>1</v>
      </c>
      <c r="AF820" t="s">
        <v>39</v>
      </c>
      <c r="AG820">
        <v>10.085499999999998</v>
      </c>
      <c r="AH820">
        <v>2</v>
      </c>
      <c r="AI820">
        <v>16698382</v>
      </c>
      <c r="AJ820">
        <v>822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ROW(Source!A375)</f>
        <v>375</v>
      </c>
      <c r="B821">
        <v>16698390</v>
      </c>
      <c r="C821">
        <v>16698381</v>
      </c>
      <c r="D821">
        <v>15430395</v>
      </c>
      <c r="E821">
        <v>1</v>
      </c>
      <c r="F821">
        <v>1</v>
      </c>
      <c r="G821">
        <v>1</v>
      </c>
      <c r="H821">
        <v>1</v>
      </c>
      <c r="I821" t="s">
        <v>1020</v>
      </c>
      <c r="J821" t="s">
        <v>6</v>
      </c>
      <c r="K821" t="s">
        <v>1021</v>
      </c>
      <c r="L821">
        <v>1191</v>
      </c>
      <c r="N821">
        <v>1013</v>
      </c>
      <c r="O821" t="s">
        <v>1010</v>
      </c>
      <c r="P821" t="s">
        <v>1010</v>
      </c>
      <c r="Q821">
        <v>1</v>
      </c>
      <c r="X821">
        <v>0.28999999999999998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2</v>
      </c>
      <c r="AF821" t="s">
        <v>38</v>
      </c>
      <c r="AG821">
        <v>0.36249999999999999</v>
      </c>
      <c r="AH821">
        <v>2</v>
      </c>
      <c r="AI821">
        <v>16698383</v>
      </c>
      <c r="AJ821">
        <v>823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ROW(Source!A375)</f>
        <v>375</v>
      </c>
      <c r="B822">
        <v>16698391</v>
      </c>
      <c r="C822">
        <v>16698381</v>
      </c>
      <c r="D822">
        <v>15247974</v>
      </c>
      <c r="E822">
        <v>1</v>
      </c>
      <c r="F822">
        <v>1</v>
      </c>
      <c r="G822">
        <v>1</v>
      </c>
      <c r="H822">
        <v>2</v>
      </c>
      <c r="I822" t="s">
        <v>1022</v>
      </c>
      <c r="J822" t="s">
        <v>1023</v>
      </c>
      <c r="K822" t="s">
        <v>1024</v>
      </c>
      <c r="L822">
        <v>1368</v>
      </c>
      <c r="N822">
        <v>1011</v>
      </c>
      <c r="O822" t="s">
        <v>1014</v>
      </c>
      <c r="P822" t="s">
        <v>1014</v>
      </c>
      <c r="Q822">
        <v>1</v>
      </c>
      <c r="X822">
        <v>0.1</v>
      </c>
      <c r="Y822">
        <v>0</v>
      </c>
      <c r="Z822">
        <v>31.26</v>
      </c>
      <c r="AA822">
        <v>13.5</v>
      </c>
      <c r="AB822">
        <v>0</v>
      </c>
      <c r="AC822">
        <v>0</v>
      </c>
      <c r="AD822">
        <v>1</v>
      </c>
      <c r="AE822">
        <v>0</v>
      </c>
      <c r="AF822" t="s">
        <v>38</v>
      </c>
      <c r="AG822">
        <v>0.125</v>
      </c>
      <c r="AH822">
        <v>2</v>
      </c>
      <c r="AI822">
        <v>16698384</v>
      </c>
      <c r="AJ822">
        <v>824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ROW(Source!A375)</f>
        <v>375</v>
      </c>
      <c r="B823">
        <v>16698392</v>
      </c>
      <c r="C823">
        <v>16698381</v>
      </c>
      <c r="D823">
        <v>15249073</v>
      </c>
      <c r="E823">
        <v>1</v>
      </c>
      <c r="F823">
        <v>1</v>
      </c>
      <c r="G823">
        <v>1</v>
      </c>
      <c r="H823">
        <v>2</v>
      </c>
      <c r="I823" t="s">
        <v>1033</v>
      </c>
      <c r="J823" t="s">
        <v>1034</v>
      </c>
      <c r="K823" t="s">
        <v>1035</v>
      </c>
      <c r="L823">
        <v>1368</v>
      </c>
      <c r="N823">
        <v>1011</v>
      </c>
      <c r="O823" t="s">
        <v>1014</v>
      </c>
      <c r="P823" t="s">
        <v>1014</v>
      </c>
      <c r="Q823">
        <v>1</v>
      </c>
      <c r="X823">
        <v>0.19</v>
      </c>
      <c r="Y823">
        <v>0</v>
      </c>
      <c r="Z823">
        <v>65.709999999999994</v>
      </c>
      <c r="AA823">
        <v>11.6</v>
      </c>
      <c r="AB823">
        <v>0</v>
      </c>
      <c r="AC823">
        <v>0</v>
      </c>
      <c r="AD823">
        <v>1</v>
      </c>
      <c r="AE823">
        <v>0</v>
      </c>
      <c r="AF823" t="s">
        <v>38</v>
      </c>
      <c r="AG823">
        <v>0.23749999999999999</v>
      </c>
      <c r="AH823">
        <v>2</v>
      </c>
      <c r="AI823">
        <v>16698385</v>
      </c>
      <c r="AJ823">
        <v>825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ROW(Source!A375)</f>
        <v>375</v>
      </c>
      <c r="B824">
        <v>16698393</v>
      </c>
      <c r="C824">
        <v>16698381</v>
      </c>
      <c r="D824">
        <v>15167955</v>
      </c>
      <c r="E824">
        <v>1</v>
      </c>
      <c r="F824">
        <v>1</v>
      </c>
      <c r="G824">
        <v>1</v>
      </c>
      <c r="H824">
        <v>3</v>
      </c>
      <c r="I824" t="s">
        <v>1090</v>
      </c>
      <c r="J824" t="s">
        <v>1091</v>
      </c>
      <c r="K824" t="s">
        <v>1092</v>
      </c>
      <c r="L824">
        <v>1348</v>
      </c>
      <c r="N824">
        <v>1009</v>
      </c>
      <c r="O824" t="s">
        <v>26</v>
      </c>
      <c r="P824" t="s">
        <v>26</v>
      </c>
      <c r="Q824">
        <v>1000</v>
      </c>
      <c r="X824">
        <v>1.1999999999999999E-3</v>
      </c>
      <c r="Y824">
        <v>30030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1.1999999999999999E-3</v>
      </c>
      <c r="AH824">
        <v>2</v>
      </c>
      <c r="AI824">
        <v>16698386</v>
      </c>
      <c r="AJ824">
        <v>826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ROW(Source!A375)</f>
        <v>375</v>
      </c>
      <c r="B825">
        <v>16698394</v>
      </c>
      <c r="C825">
        <v>16698381</v>
      </c>
      <c r="D825">
        <v>15172117</v>
      </c>
      <c r="E825">
        <v>1</v>
      </c>
      <c r="F825">
        <v>1</v>
      </c>
      <c r="G825">
        <v>1</v>
      </c>
      <c r="H825">
        <v>3</v>
      </c>
      <c r="I825" t="s">
        <v>1102</v>
      </c>
      <c r="J825" t="s">
        <v>1103</v>
      </c>
      <c r="K825" t="s">
        <v>1104</v>
      </c>
      <c r="L825">
        <v>1348</v>
      </c>
      <c r="N825">
        <v>1009</v>
      </c>
      <c r="O825" t="s">
        <v>26</v>
      </c>
      <c r="P825" t="s">
        <v>26</v>
      </c>
      <c r="Q825">
        <v>1000</v>
      </c>
      <c r="X825">
        <v>3.2000000000000002E-3</v>
      </c>
      <c r="Y825">
        <v>1836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6</v>
      </c>
      <c r="AG825">
        <v>3.2000000000000002E-3</v>
      </c>
      <c r="AH825">
        <v>2</v>
      </c>
      <c r="AI825">
        <v>16698387</v>
      </c>
      <c r="AJ825">
        <v>827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ROW(Source!A375)</f>
        <v>375</v>
      </c>
      <c r="B826">
        <v>16698395</v>
      </c>
      <c r="C826">
        <v>16698381</v>
      </c>
      <c r="D826">
        <v>15161722</v>
      </c>
      <c r="E826">
        <v>17</v>
      </c>
      <c r="F826">
        <v>1</v>
      </c>
      <c r="G826">
        <v>1</v>
      </c>
      <c r="H826">
        <v>3</v>
      </c>
      <c r="I826" t="s">
        <v>1354</v>
      </c>
      <c r="J826" t="s">
        <v>6</v>
      </c>
      <c r="K826" t="s">
        <v>1355</v>
      </c>
      <c r="L826">
        <v>1035</v>
      </c>
      <c r="N826">
        <v>1013</v>
      </c>
      <c r="O826" t="s">
        <v>464</v>
      </c>
      <c r="P826" t="s">
        <v>464</v>
      </c>
      <c r="Q826">
        <v>1</v>
      </c>
      <c r="X826">
        <v>10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 t="s">
        <v>6</v>
      </c>
      <c r="AG826">
        <v>10</v>
      </c>
      <c r="AH826">
        <v>3</v>
      </c>
      <c r="AI826">
        <v>-1</v>
      </c>
      <c r="AJ826" t="s">
        <v>6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ROW(Source!A378)</f>
        <v>378</v>
      </c>
      <c r="B827">
        <v>16698414</v>
      </c>
      <c r="C827">
        <v>16698397</v>
      </c>
      <c r="D827">
        <v>15430397</v>
      </c>
      <c r="E827">
        <v>1</v>
      </c>
      <c r="F827">
        <v>1</v>
      </c>
      <c r="G827">
        <v>1</v>
      </c>
      <c r="H827">
        <v>1</v>
      </c>
      <c r="I827" t="s">
        <v>1265</v>
      </c>
      <c r="J827" t="s">
        <v>6</v>
      </c>
      <c r="K827" t="s">
        <v>1266</v>
      </c>
      <c r="L827">
        <v>1191</v>
      </c>
      <c r="N827">
        <v>1013</v>
      </c>
      <c r="O827" t="s">
        <v>1010</v>
      </c>
      <c r="P827" t="s">
        <v>1010</v>
      </c>
      <c r="Q827">
        <v>1</v>
      </c>
      <c r="X827">
        <v>59.92</v>
      </c>
      <c r="Y827">
        <v>0</v>
      </c>
      <c r="Z827">
        <v>0</v>
      </c>
      <c r="AA827">
        <v>0</v>
      </c>
      <c r="AB827">
        <v>9.4</v>
      </c>
      <c r="AC827">
        <v>0</v>
      </c>
      <c r="AD827">
        <v>1</v>
      </c>
      <c r="AE827">
        <v>1</v>
      </c>
      <c r="AF827" t="s">
        <v>39</v>
      </c>
      <c r="AG827">
        <v>68.908000000000001</v>
      </c>
      <c r="AH827">
        <v>2</v>
      </c>
      <c r="AI827">
        <v>16698398</v>
      </c>
      <c r="AJ827">
        <v>829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ROW(Source!A378)</f>
        <v>378</v>
      </c>
      <c r="B828">
        <v>16698415</v>
      </c>
      <c r="C828">
        <v>16698397</v>
      </c>
      <c r="D828">
        <v>15430395</v>
      </c>
      <c r="E828">
        <v>1</v>
      </c>
      <c r="F828">
        <v>1</v>
      </c>
      <c r="G828">
        <v>1</v>
      </c>
      <c r="H828">
        <v>1</v>
      </c>
      <c r="I828" t="s">
        <v>1020</v>
      </c>
      <c r="J828" t="s">
        <v>6</v>
      </c>
      <c r="K828" t="s">
        <v>1021</v>
      </c>
      <c r="L828">
        <v>1191</v>
      </c>
      <c r="N828">
        <v>1013</v>
      </c>
      <c r="O828" t="s">
        <v>1010</v>
      </c>
      <c r="P828" t="s">
        <v>1010</v>
      </c>
      <c r="Q828">
        <v>1</v>
      </c>
      <c r="X828">
        <v>0.1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2</v>
      </c>
      <c r="AF828" t="s">
        <v>38</v>
      </c>
      <c r="AG828">
        <v>0.125</v>
      </c>
      <c r="AH828">
        <v>2</v>
      </c>
      <c r="AI828">
        <v>16698399</v>
      </c>
      <c r="AJ828">
        <v>830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ROW(Source!A378)</f>
        <v>378</v>
      </c>
      <c r="B829">
        <v>16698416</v>
      </c>
      <c r="C829">
        <v>16698397</v>
      </c>
      <c r="D829">
        <v>15247578</v>
      </c>
      <c r="E829">
        <v>1</v>
      </c>
      <c r="F829">
        <v>1</v>
      </c>
      <c r="G829">
        <v>1</v>
      </c>
      <c r="H829">
        <v>2</v>
      </c>
      <c r="I829" t="s">
        <v>1119</v>
      </c>
      <c r="J829" t="s">
        <v>1120</v>
      </c>
      <c r="K829" t="s">
        <v>1121</v>
      </c>
      <c r="L829">
        <v>1368</v>
      </c>
      <c r="N829">
        <v>1011</v>
      </c>
      <c r="O829" t="s">
        <v>1014</v>
      </c>
      <c r="P829" t="s">
        <v>1014</v>
      </c>
      <c r="Q829">
        <v>1</v>
      </c>
      <c r="X829">
        <v>0.02</v>
      </c>
      <c r="Y829">
        <v>0</v>
      </c>
      <c r="Z829">
        <v>86.4</v>
      </c>
      <c r="AA829">
        <v>13.5</v>
      </c>
      <c r="AB829">
        <v>0</v>
      </c>
      <c r="AC829">
        <v>0</v>
      </c>
      <c r="AD829">
        <v>1</v>
      </c>
      <c r="AE829">
        <v>0</v>
      </c>
      <c r="AF829" t="s">
        <v>38</v>
      </c>
      <c r="AG829">
        <v>2.5000000000000001E-2</v>
      </c>
      <c r="AH829">
        <v>2</v>
      </c>
      <c r="AI829">
        <v>16698400</v>
      </c>
      <c r="AJ829">
        <v>831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ROW(Source!A378)</f>
        <v>378</v>
      </c>
      <c r="B830">
        <v>16698417</v>
      </c>
      <c r="C830">
        <v>16698397</v>
      </c>
      <c r="D830">
        <v>15247678</v>
      </c>
      <c r="E830">
        <v>1</v>
      </c>
      <c r="F830">
        <v>1</v>
      </c>
      <c r="G830">
        <v>1</v>
      </c>
      <c r="H830">
        <v>2</v>
      </c>
      <c r="I830" t="s">
        <v>1153</v>
      </c>
      <c r="J830" t="s">
        <v>1154</v>
      </c>
      <c r="K830" t="s">
        <v>1155</v>
      </c>
      <c r="L830">
        <v>1368</v>
      </c>
      <c r="N830">
        <v>1011</v>
      </c>
      <c r="O830" t="s">
        <v>1014</v>
      </c>
      <c r="P830" t="s">
        <v>1014</v>
      </c>
      <c r="Q830">
        <v>1</v>
      </c>
      <c r="X830">
        <v>0.04</v>
      </c>
      <c r="Y830">
        <v>0</v>
      </c>
      <c r="Z830">
        <v>88.01</v>
      </c>
      <c r="AA830">
        <v>11.6</v>
      </c>
      <c r="AB830">
        <v>0</v>
      </c>
      <c r="AC830">
        <v>0</v>
      </c>
      <c r="AD830">
        <v>1</v>
      </c>
      <c r="AE830">
        <v>0</v>
      </c>
      <c r="AF830" t="s">
        <v>38</v>
      </c>
      <c r="AG830">
        <v>0.05</v>
      </c>
      <c r="AH830">
        <v>2</v>
      </c>
      <c r="AI830">
        <v>16698401</v>
      </c>
      <c r="AJ830">
        <v>832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ROW(Source!A378)</f>
        <v>378</v>
      </c>
      <c r="B831">
        <v>16698418</v>
      </c>
      <c r="C831">
        <v>16698397</v>
      </c>
      <c r="D831">
        <v>15249073</v>
      </c>
      <c r="E831">
        <v>1</v>
      </c>
      <c r="F831">
        <v>1</v>
      </c>
      <c r="G831">
        <v>1</v>
      </c>
      <c r="H831">
        <v>2</v>
      </c>
      <c r="I831" t="s">
        <v>1033</v>
      </c>
      <c r="J831" t="s">
        <v>1034</v>
      </c>
      <c r="K831" t="s">
        <v>1035</v>
      </c>
      <c r="L831">
        <v>1368</v>
      </c>
      <c r="N831">
        <v>1011</v>
      </c>
      <c r="O831" t="s">
        <v>1014</v>
      </c>
      <c r="P831" t="s">
        <v>1014</v>
      </c>
      <c r="Q831">
        <v>1</v>
      </c>
      <c r="X831">
        <v>0.04</v>
      </c>
      <c r="Y831">
        <v>0</v>
      </c>
      <c r="Z831">
        <v>65.709999999999994</v>
      </c>
      <c r="AA831">
        <v>11.6</v>
      </c>
      <c r="AB831">
        <v>0</v>
      </c>
      <c r="AC831">
        <v>0</v>
      </c>
      <c r="AD831">
        <v>1</v>
      </c>
      <c r="AE831">
        <v>0</v>
      </c>
      <c r="AF831" t="s">
        <v>38</v>
      </c>
      <c r="AG831">
        <v>0.05</v>
      </c>
      <c r="AH831">
        <v>2</v>
      </c>
      <c r="AI831">
        <v>16698402</v>
      </c>
      <c r="AJ831">
        <v>833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ROW(Source!A378)</f>
        <v>378</v>
      </c>
      <c r="B832">
        <v>16698419</v>
      </c>
      <c r="C832">
        <v>16698397</v>
      </c>
      <c r="D832">
        <v>15167286</v>
      </c>
      <c r="E832">
        <v>1</v>
      </c>
      <c r="F832">
        <v>1</v>
      </c>
      <c r="G832">
        <v>1</v>
      </c>
      <c r="H832">
        <v>3</v>
      </c>
      <c r="I832" t="s">
        <v>1116</v>
      </c>
      <c r="J832" t="s">
        <v>1117</v>
      </c>
      <c r="K832" t="s">
        <v>1118</v>
      </c>
      <c r="L832">
        <v>1339</v>
      </c>
      <c r="N832">
        <v>1007</v>
      </c>
      <c r="O832" t="s">
        <v>249</v>
      </c>
      <c r="P832" t="s">
        <v>249</v>
      </c>
      <c r="Q832">
        <v>1</v>
      </c>
      <c r="X832">
        <v>0.19700000000000001</v>
      </c>
      <c r="Y832">
        <v>2.44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6</v>
      </c>
      <c r="AG832">
        <v>0.19700000000000001</v>
      </c>
      <c r="AH832">
        <v>2</v>
      </c>
      <c r="AI832">
        <v>16698403</v>
      </c>
      <c r="AJ832">
        <v>834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ROW(Source!A378)</f>
        <v>378</v>
      </c>
      <c r="B833">
        <v>16698420</v>
      </c>
      <c r="C833">
        <v>16698397</v>
      </c>
      <c r="D833">
        <v>15169924</v>
      </c>
      <c r="E833">
        <v>1</v>
      </c>
      <c r="F833">
        <v>1</v>
      </c>
      <c r="G833">
        <v>1</v>
      </c>
      <c r="H833">
        <v>3</v>
      </c>
      <c r="I833" t="s">
        <v>1267</v>
      </c>
      <c r="J833" t="s">
        <v>1268</v>
      </c>
      <c r="K833" t="s">
        <v>1269</v>
      </c>
      <c r="L833">
        <v>1348</v>
      </c>
      <c r="N833">
        <v>1009</v>
      </c>
      <c r="O833" t="s">
        <v>26</v>
      </c>
      <c r="P833" t="s">
        <v>26</v>
      </c>
      <c r="Q833">
        <v>1000</v>
      </c>
      <c r="X833">
        <v>1.1999999999999999E-3</v>
      </c>
      <c r="Y833">
        <v>14830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6</v>
      </c>
      <c r="AG833">
        <v>1.1999999999999999E-3</v>
      </c>
      <c r="AH833">
        <v>2</v>
      </c>
      <c r="AI833">
        <v>16698404</v>
      </c>
      <c r="AJ833">
        <v>835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ROW(Source!A378)</f>
        <v>378</v>
      </c>
      <c r="B834">
        <v>16698421</v>
      </c>
      <c r="C834">
        <v>16698397</v>
      </c>
      <c r="D834">
        <v>15163174</v>
      </c>
      <c r="E834">
        <v>17</v>
      </c>
      <c r="F834">
        <v>1</v>
      </c>
      <c r="G834">
        <v>1</v>
      </c>
      <c r="H834">
        <v>3</v>
      </c>
      <c r="I834" t="s">
        <v>1406</v>
      </c>
      <c r="J834" t="s">
        <v>6</v>
      </c>
      <c r="K834" t="s">
        <v>1407</v>
      </c>
      <c r="L834">
        <v>1354</v>
      </c>
      <c r="N834">
        <v>1010</v>
      </c>
      <c r="O834" t="s">
        <v>440</v>
      </c>
      <c r="P834" t="s">
        <v>440</v>
      </c>
      <c r="Q834">
        <v>1</v>
      </c>
      <c r="X834">
        <v>12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 t="s">
        <v>6</v>
      </c>
      <c r="AG834">
        <v>12</v>
      </c>
      <c r="AH834">
        <v>3</v>
      </c>
      <c r="AI834">
        <v>-1</v>
      </c>
      <c r="AJ834" t="s">
        <v>6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ROW(Source!A378)</f>
        <v>378</v>
      </c>
      <c r="B835">
        <v>16698422</v>
      </c>
      <c r="C835">
        <v>16698397</v>
      </c>
      <c r="D835">
        <v>15161573</v>
      </c>
      <c r="E835">
        <v>17</v>
      </c>
      <c r="F835">
        <v>1</v>
      </c>
      <c r="G835">
        <v>1</v>
      </c>
      <c r="H835">
        <v>3</v>
      </c>
      <c r="I835" t="s">
        <v>1408</v>
      </c>
      <c r="J835" t="s">
        <v>6</v>
      </c>
      <c r="K835" t="s">
        <v>1409</v>
      </c>
      <c r="L835">
        <v>1354</v>
      </c>
      <c r="N835">
        <v>1010</v>
      </c>
      <c r="O835" t="s">
        <v>440</v>
      </c>
      <c r="P835" t="s">
        <v>440</v>
      </c>
      <c r="Q835">
        <v>1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1</v>
      </c>
      <c r="AD835">
        <v>0</v>
      </c>
      <c r="AE835">
        <v>0</v>
      </c>
      <c r="AF835" t="s">
        <v>6</v>
      </c>
      <c r="AG835">
        <v>0</v>
      </c>
      <c r="AH835">
        <v>3</v>
      </c>
      <c r="AI835">
        <v>-1</v>
      </c>
      <c r="AJ835" t="s">
        <v>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ROW(Source!A378)</f>
        <v>378</v>
      </c>
      <c r="B836">
        <v>16698423</v>
      </c>
      <c r="C836">
        <v>16698397</v>
      </c>
      <c r="D836">
        <v>15163115</v>
      </c>
      <c r="E836">
        <v>17</v>
      </c>
      <c r="F836">
        <v>1</v>
      </c>
      <c r="G836">
        <v>1</v>
      </c>
      <c r="H836">
        <v>3</v>
      </c>
      <c r="I836" t="s">
        <v>1399</v>
      </c>
      <c r="J836" t="s">
        <v>6</v>
      </c>
      <c r="K836" t="s">
        <v>1400</v>
      </c>
      <c r="L836">
        <v>1346</v>
      </c>
      <c r="N836">
        <v>1009</v>
      </c>
      <c r="O836" t="s">
        <v>279</v>
      </c>
      <c r="P836" t="s">
        <v>279</v>
      </c>
      <c r="Q836">
        <v>1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1</v>
      </c>
      <c r="AD836">
        <v>0</v>
      </c>
      <c r="AE836">
        <v>0</v>
      </c>
      <c r="AF836" t="s">
        <v>6</v>
      </c>
      <c r="AG836">
        <v>0</v>
      </c>
      <c r="AH836">
        <v>3</v>
      </c>
      <c r="AI836">
        <v>-1</v>
      </c>
      <c r="AJ836" t="s">
        <v>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ROW(Source!A378)</f>
        <v>378</v>
      </c>
      <c r="B837">
        <v>16698424</v>
      </c>
      <c r="C837">
        <v>16698397</v>
      </c>
      <c r="D837">
        <v>15163179</v>
      </c>
      <c r="E837">
        <v>17</v>
      </c>
      <c r="F837">
        <v>1</v>
      </c>
      <c r="G837">
        <v>1</v>
      </c>
      <c r="H837">
        <v>3</v>
      </c>
      <c r="I837" t="s">
        <v>1410</v>
      </c>
      <c r="J837" t="s">
        <v>6</v>
      </c>
      <c r="K837" t="s">
        <v>1411</v>
      </c>
      <c r="L837">
        <v>1301</v>
      </c>
      <c r="N837">
        <v>1003</v>
      </c>
      <c r="O837" t="s">
        <v>363</v>
      </c>
      <c r="P837" t="s">
        <v>363</v>
      </c>
      <c r="Q837">
        <v>1</v>
      </c>
      <c r="X837">
        <v>99.8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 t="s">
        <v>6</v>
      </c>
      <c r="AG837">
        <v>99.8</v>
      </c>
      <c r="AH837">
        <v>3</v>
      </c>
      <c r="AI837">
        <v>-1</v>
      </c>
      <c r="AJ837" t="s">
        <v>6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ROW(Source!A378)</f>
        <v>378</v>
      </c>
      <c r="B838">
        <v>16698425</v>
      </c>
      <c r="C838">
        <v>16698397</v>
      </c>
      <c r="D838">
        <v>15163160</v>
      </c>
      <c r="E838">
        <v>17</v>
      </c>
      <c r="F838">
        <v>1</v>
      </c>
      <c r="G838">
        <v>1</v>
      </c>
      <c r="H838">
        <v>3</v>
      </c>
      <c r="I838" t="s">
        <v>1403</v>
      </c>
      <c r="J838" t="s">
        <v>6</v>
      </c>
      <c r="K838" t="s">
        <v>1412</v>
      </c>
      <c r="L838">
        <v>1354</v>
      </c>
      <c r="N838">
        <v>1010</v>
      </c>
      <c r="O838" t="s">
        <v>440</v>
      </c>
      <c r="P838" t="s">
        <v>440</v>
      </c>
      <c r="Q838">
        <v>1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1</v>
      </c>
      <c r="AD838">
        <v>0</v>
      </c>
      <c r="AE838">
        <v>0</v>
      </c>
      <c r="AF838" t="s">
        <v>6</v>
      </c>
      <c r="AG838">
        <v>0</v>
      </c>
      <c r="AH838">
        <v>3</v>
      </c>
      <c r="AI838">
        <v>-1</v>
      </c>
      <c r="AJ838" t="s">
        <v>6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ROW(Source!A379)</f>
        <v>379</v>
      </c>
      <c r="B839">
        <v>16698414</v>
      </c>
      <c r="C839">
        <v>16698397</v>
      </c>
      <c r="D839">
        <v>15430397</v>
      </c>
      <c r="E839">
        <v>1</v>
      </c>
      <c r="F839">
        <v>1</v>
      </c>
      <c r="G839">
        <v>1</v>
      </c>
      <c r="H839">
        <v>1</v>
      </c>
      <c r="I839" t="s">
        <v>1265</v>
      </c>
      <c r="J839" t="s">
        <v>6</v>
      </c>
      <c r="K839" t="s">
        <v>1266</v>
      </c>
      <c r="L839">
        <v>1191</v>
      </c>
      <c r="N839">
        <v>1013</v>
      </c>
      <c r="O839" t="s">
        <v>1010</v>
      </c>
      <c r="P839" t="s">
        <v>1010</v>
      </c>
      <c r="Q839">
        <v>1</v>
      </c>
      <c r="X839">
        <v>59.92</v>
      </c>
      <c r="Y839">
        <v>0</v>
      </c>
      <c r="Z839">
        <v>0</v>
      </c>
      <c r="AA839">
        <v>0</v>
      </c>
      <c r="AB839">
        <v>9.4</v>
      </c>
      <c r="AC839">
        <v>0</v>
      </c>
      <c r="AD839">
        <v>1</v>
      </c>
      <c r="AE839">
        <v>1</v>
      </c>
      <c r="AF839" t="s">
        <v>39</v>
      </c>
      <c r="AG839">
        <v>68.908000000000001</v>
      </c>
      <c r="AH839">
        <v>2</v>
      </c>
      <c r="AI839">
        <v>16698398</v>
      </c>
      <c r="AJ839">
        <v>844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ROW(Source!A379)</f>
        <v>379</v>
      </c>
      <c r="B840">
        <v>16698415</v>
      </c>
      <c r="C840">
        <v>16698397</v>
      </c>
      <c r="D840">
        <v>15430395</v>
      </c>
      <c r="E840">
        <v>1</v>
      </c>
      <c r="F840">
        <v>1</v>
      </c>
      <c r="G840">
        <v>1</v>
      </c>
      <c r="H840">
        <v>1</v>
      </c>
      <c r="I840" t="s">
        <v>1020</v>
      </c>
      <c r="J840" t="s">
        <v>6</v>
      </c>
      <c r="K840" t="s">
        <v>1021</v>
      </c>
      <c r="L840">
        <v>1191</v>
      </c>
      <c r="N840">
        <v>1013</v>
      </c>
      <c r="O840" t="s">
        <v>1010</v>
      </c>
      <c r="P840" t="s">
        <v>1010</v>
      </c>
      <c r="Q840">
        <v>1</v>
      </c>
      <c r="X840">
        <v>0.1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2</v>
      </c>
      <c r="AF840" t="s">
        <v>38</v>
      </c>
      <c r="AG840">
        <v>0.125</v>
      </c>
      <c r="AH840">
        <v>2</v>
      </c>
      <c r="AI840">
        <v>16698399</v>
      </c>
      <c r="AJ840">
        <v>845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ROW(Source!A379)</f>
        <v>379</v>
      </c>
      <c r="B841">
        <v>16698416</v>
      </c>
      <c r="C841">
        <v>16698397</v>
      </c>
      <c r="D841">
        <v>15247578</v>
      </c>
      <c r="E841">
        <v>1</v>
      </c>
      <c r="F841">
        <v>1</v>
      </c>
      <c r="G841">
        <v>1</v>
      </c>
      <c r="H841">
        <v>2</v>
      </c>
      <c r="I841" t="s">
        <v>1119</v>
      </c>
      <c r="J841" t="s">
        <v>1120</v>
      </c>
      <c r="K841" t="s">
        <v>1121</v>
      </c>
      <c r="L841">
        <v>1368</v>
      </c>
      <c r="N841">
        <v>1011</v>
      </c>
      <c r="O841" t="s">
        <v>1014</v>
      </c>
      <c r="P841" t="s">
        <v>1014</v>
      </c>
      <c r="Q841">
        <v>1</v>
      </c>
      <c r="X841">
        <v>0.02</v>
      </c>
      <c r="Y841">
        <v>0</v>
      </c>
      <c r="Z841">
        <v>86.4</v>
      </c>
      <c r="AA841">
        <v>13.5</v>
      </c>
      <c r="AB841">
        <v>0</v>
      </c>
      <c r="AC841">
        <v>0</v>
      </c>
      <c r="AD841">
        <v>1</v>
      </c>
      <c r="AE841">
        <v>0</v>
      </c>
      <c r="AF841" t="s">
        <v>38</v>
      </c>
      <c r="AG841">
        <v>2.5000000000000001E-2</v>
      </c>
      <c r="AH841">
        <v>2</v>
      </c>
      <c r="AI841">
        <v>16698400</v>
      </c>
      <c r="AJ841">
        <v>846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ROW(Source!A379)</f>
        <v>379</v>
      </c>
      <c r="B842">
        <v>16698417</v>
      </c>
      <c r="C842">
        <v>16698397</v>
      </c>
      <c r="D842">
        <v>15247678</v>
      </c>
      <c r="E842">
        <v>1</v>
      </c>
      <c r="F842">
        <v>1</v>
      </c>
      <c r="G842">
        <v>1</v>
      </c>
      <c r="H842">
        <v>2</v>
      </c>
      <c r="I842" t="s">
        <v>1153</v>
      </c>
      <c r="J842" t="s">
        <v>1154</v>
      </c>
      <c r="K842" t="s">
        <v>1155</v>
      </c>
      <c r="L842">
        <v>1368</v>
      </c>
      <c r="N842">
        <v>1011</v>
      </c>
      <c r="O842" t="s">
        <v>1014</v>
      </c>
      <c r="P842" t="s">
        <v>1014</v>
      </c>
      <c r="Q842">
        <v>1</v>
      </c>
      <c r="X842">
        <v>0.04</v>
      </c>
      <c r="Y842">
        <v>0</v>
      </c>
      <c r="Z842">
        <v>88.01</v>
      </c>
      <c r="AA842">
        <v>11.6</v>
      </c>
      <c r="AB842">
        <v>0</v>
      </c>
      <c r="AC842">
        <v>0</v>
      </c>
      <c r="AD842">
        <v>1</v>
      </c>
      <c r="AE842">
        <v>0</v>
      </c>
      <c r="AF842" t="s">
        <v>38</v>
      </c>
      <c r="AG842">
        <v>0.05</v>
      </c>
      <c r="AH842">
        <v>2</v>
      </c>
      <c r="AI842">
        <v>16698401</v>
      </c>
      <c r="AJ842">
        <v>847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ROW(Source!A379)</f>
        <v>379</v>
      </c>
      <c r="B843">
        <v>16698418</v>
      </c>
      <c r="C843">
        <v>16698397</v>
      </c>
      <c r="D843">
        <v>15249073</v>
      </c>
      <c r="E843">
        <v>1</v>
      </c>
      <c r="F843">
        <v>1</v>
      </c>
      <c r="G843">
        <v>1</v>
      </c>
      <c r="H843">
        <v>2</v>
      </c>
      <c r="I843" t="s">
        <v>1033</v>
      </c>
      <c r="J843" t="s">
        <v>1034</v>
      </c>
      <c r="K843" t="s">
        <v>1035</v>
      </c>
      <c r="L843">
        <v>1368</v>
      </c>
      <c r="N843">
        <v>1011</v>
      </c>
      <c r="O843" t="s">
        <v>1014</v>
      </c>
      <c r="P843" t="s">
        <v>1014</v>
      </c>
      <c r="Q843">
        <v>1</v>
      </c>
      <c r="X843">
        <v>0.04</v>
      </c>
      <c r="Y843">
        <v>0</v>
      </c>
      <c r="Z843">
        <v>65.709999999999994</v>
      </c>
      <c r="AA843">
        <v>11.6</v>
      </c>
      <c r="AB843">
        <v>0</v>
      </c>
      <c r="AC843">
        <v>0</v>
      </c>
      <c r="AD843">
        <v>1</v>
      </c>
      <c r="AE843">
        <v>0</v>
      </c>
      <c r="AF843" t="s">
        <v>38</v>
      </c>
      <c r="AG843">
        <v>0.05</v>
      </c>
      <c r="AH843">
        <v>2</v>
      </c>
      <c r="AI843">
        <v>16698402</v>
      </c>
      <c r="AJ843">
        <v>848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ROW(Source!A379)</f>
        <v>379</v>
      </c>
      <c r="B844">
        <v>16698419</v>
      </c>
      <c r="C844">
        <v>16698397</v>
      </c>
      <c r="D844">
        <v>15167286</v>
      </c>
      <c r="E844">
        <v>1</v>
      </c>
      <c r="F844">
        <v>1</v>
      </c>
      <c r="G844">
        <v>1</v>
      </c>
      <c r="H844">
        <v>3</v>
      </c>
      <c r="I844" t="s">
        <v>1116</v>
      </c>
      <c r="J844" t="s">
        <v>1117</v>
      </c>
      <c r="K844" t="s">
        <v>1118</v>
      </c>
      <c r="L844">
        <v>1339</v>
      </c>
      <c r="N844">
        <v>1007</v>
      </c>
      <c r="O844" t="s">
        <v>249</v>
      </c>
      <c r="P844" t="s">
        <v>249</v>
      </c>
      <c r="Q844">
        <v>1</v>
      </c>
      <c r="X844">
        <v>0.19700000000000001</v>
      </c>
      <c r="Y844">
        <v>2.44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6</v>
      </c>
      <c r="AG844">
        <v>0.19700000000000001</v>
      </c>
      <c r="AH844">
        <v>2</v>
      </c>
      <c r="AI844">
        <v>16698403</v>
      </c>
      <c r="AJ844">
        <v>849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ROW(Source!A379)</f>
        <v>379</v>
      </c>
      <c r="B845">
        <v>16698420</v>
      </c>
      <c r="C845">
        <v>16698397</v>
      </c>
      <c r="D845">
        <v>15169924</v>
      </c>
      <c r="E845">
        <v>1</v>
      </c>
      <c r="F845">
        <v>1</v>
      </c>
      <c r="G845">
        <v>1</v>
      </c>
      <c r="H845">
        <v>3</v>
      </c>
      <c r="I845" t="s">
        <v>1267</v>
      </c>
      <c r="J845" t="s">
        <v>1268</v>
      </c>
      <c r="K845" t="s">
        <v>1269</v>
      </c>
      <c r="L845">
        <v>1348</v>
      </c>
      <c r="N845">
        <v>1009</v>
      </c>
      <c r="O845" t="s">
        <v>26</v>
      </c>
      <c r="P845" t="s">
        <v>26</v>
      </c>
      <c r="Q845">
        <v>1000</v>
      </c>
      <c r="X845">
        <v>1.1999999999999999E-3</v>
      </c>
      <c r="Y845">
        <v>14830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1.1999999999999999E-3</v>
      </c>
      <c r="AH845">
        <v>2</v>
      </c>
      <c r="AI845">
        <v>16698404</v>
      </c>
      <c r="AJ845">
        <v>850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ROW(Source!A379)</f>
        <v>379</v>
      </c>
      <c r="B846">
        <v>16698421</v>
      </c>
      <c r="C846">
        <v>16698397</v>
      </c>
      <c r="D846">
        <v>15163174</v>
      </c>
      <c r="E846">
        <v>17</v>
      </c>
      <c r="F846">
        <v>1</v>
      </c>
      <c r="G846">
        <v>1</v>
      </c>
      <c r="H846">
        <v>3</v>
      </c>
      <c r="I846" t="s">
        <v>1406</v>
      </c>
      <c r="J846" t="s">
        <v>6</v>
      </c>
      <c r="K846" t="s">
        <v>1407</v>
      </c>
      <c r="L846">
        <v>1354</v>
      </c>
      <c r="N846">
        <v>1010</v>
      </c>
      <c r="O846" t="s">
        <v>440</v>
      </c>
      <c r="P846" t="s">
        <v>440</v>
      </c>
      <c r="Q846">
        <v>1</v>
      </c>
      <c r="X846">
        <v>12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 t="s">
        <v>6</v>
      </c>
      <c r="AG846">
        <v>12</v>
      </c>
      <c r="AH846">
        <v>3</v>
      </c>
      <c r="AI846">
        <v>-1</v>
      </c>
      <c r="AJ846" t="s">
        <v>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ROW(Source!A379)</f>
        <v>379</v>
      </c>
      <c r="B847">
        <v>16698422</v>
      </c>
      <c r="C847">
        <v>16698397</v>
      </c>
      <c r="D847">
        <v>15161573</v>
      </c>
      <c r="E847">
        <v>17</v>
      </c>
      <c r="F847">
        <v>1</v>
      </c>
      <c r="G847">
        <v>1</v>
      </c>
      <c r="H847">
        <v>3</v>
      </c>
      <c r="I847" t="s">
        <v>1408</v>
      </c>
      <c r="J847" t="s">
        <v>6</v>
      </c>
      <c r="K847" t="s">
        <v>1409</v>
      </c>
      <c r="L847">
        <v>1354</v>
      </c>
      <c r="N847">
        <v>1010</v>
      </c>
      <c r="O847" t="s">
        <v>440</v>
      </c>
      <c r="P847" t="s">
        <v>440</v>
      </c>
      <c r="Q847">
        <v>1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6</v>
      </c>
      <c r="AG847">
        <v>0</v>
      </c>
      <c r="AH847">
        <v>3</v>
      </c>
      <c r="AI847">
        <v>-1</v>
      </c>
      <c r="AJ847" t="s">
        <v>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ROW(Source!A379)</f>
        <v>379</v>
      </c>
      <c r="B848">
        <v>16698423</v>
      </c>
      <c r="C848">
        <v>16698397</v>
      </c>
      <c r="D848">
        <v>15163115</v>
      </c>
      <c r="E848">
        <v>17</v>
      </c>
      <c r="F848">
        <v>1</v>
      </c>
      <c r="G848">
        <v>1</v>
      </c>
      <c r="H848">
        <v>3</v>
      </c>
      <c r="I848" t="s">
        <v>1399</v>
      </c>
      <c r="J848" t="s">
        <v>6</v>
      </c>
      <c r="K848" t="s">
        <v>1400</v>
      </c>
      <c r="L848">
        <v>1346</v>
      </c>
      <c r="N848">
        <v>1009</v>
      </c>
      <c r="O848" t="s">
        <v>279</v>
      </c>
      <c r="P848" t="s">
        <v>279</v>
      </c>
      <c r="Q848">
        <v>1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1</v>
      </c>
      <c r="AD848">
        <v>0</v>
      </c>
      <c r="AE848">
        <v>0</v>
      </c>
      <c r="AF848" t="s">
        <v>6</v>
      </c>
      <c r="AG848">
        <v>0</v>
      </c>
      <c r="AH848">
        <v>3</v>
      </c>
      <c r="AI848">
        <v>-1</v>
      </c>
      <c r="AJ848" t="s">
        <v>6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ROW(Source!A379)</f>
        <v>379</v>
      </c>
      <c r="B849">
        <v>16698424</v>
      </c>
      <c r="C849">
        <v>16698397</v>
      </c>
      <c r="D849">
        <v>15163179</v>
      </c>
      <c r="E849">
        <v>17</v>
      </c>
      <c r="F849">
        <v>1</v>
      </c>
      <c r="G849">
        <v>1</v>
      </c>
      <c r="H849">
        <v>3</v>
      </c>
      <c r="I849" t="s">
        <v>1410</v>
      </c>
      <c r="J849" t="s">
        <v>6</v>
      </c>
      <c r="K849" t="s">
        <v>1411</v>
      </c>
      <c r="L849">
        <v>1301</v>
      </c>
      <c r="N849">
        <v>1003</v>
      </c>
      <c r="O849" t="s">
        <v>363</v>
      </c>
      <c r="P849" t="s">
        <v>363</v>
      </c>
      <c r="Q849">
        <v>1</v>
      </c>
      <c r="X849">
        <v>99.8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 t="s">
        <v>6</v>
      </c>
      <c r="AG849">
        <v>99.8</v>
      </c>
      <c r="AH849">
        <v>3</v>
      </c>
      <c r="AI849">
        <v>-1</v>
      </c>
      <c r="AJ849" t="s">
        <v>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ROW(Source!A379)</f>
        <v>379</v>
      </c>
      <c r="B850">
        <v>16698425</v>
      </c>
      <c r="C850">
        <v>16698397</v>
      </c>
      <c r="D850">
        <v>15163160</v>
      </c>
      <c r="E850">
        <v>17</v>
      </c>
      <c r="F850">
        <v>1</v>
      </c>
      <c r="G850">
        <v>1</v>
      </c>
      <c r="H850">
        <v>3</v>
      </c>
      <c r="I850" t="s">
        <v>1403</v>
      </c>
      <c r="J850" t="s">
        <v>6</v>
      </c>
      <c r="K850" t="s">
        <v>1412</v>
      </c>
      <c r="L850">
        <v>1354</v>
      </c>
      <c r="N850">
        <v>1010</v>
      </c>
      <c r="O850" t="s">
        <v>440</v>
      </c>
      <c r="P850" t="s">
        <v>440</v>
      </c>
      <c r="Q850">
        <v>1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1</v>
      </c>
      <c r="AD850">
        <v>0</v>
      </c>
      <c r="AE850">
        <v>0</v>
      </c>
      <c r="AF850" t="s">
        <v>6</v>
      </c>
      <c r="AG850">
        <v>0</v>
      </c>
      <c r="AH850">
        <v>3</v>
      </c>
      <c r="AI850">
        <v>-1</v>
      </c>
      <c r="AJ850" t="s">
        <v>6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ROW(Source!A430)</f>
        <v>430</v>
      </c>
      <c r="B851">
        <v>16698436</v>
      </c>
      <c r="C851">
        <v>16698434</v>
      </c>
      <c r="D851">
        <v>15430767</v>
      </c>
      <c r="E851">
        <v>1</v>
      </c>
      <c r="F851">
        <v>1</v>
      </c>
      <c r="G851">
        <v>1</v>
      </c>
      <c r="H851">
        <v>1</v>
      </c>
      <c r="I851" t="s">
        <v>1008</v>
      </c>
      <c r="J851" t="s">
        <v>6</v>
      </c>
      <c r="K851" t="s">
        <v>1009</v>
      </c>
      <c r="L851">
        <v>1191</v>
      </c>
      <c r="N851">
        <v>1013</v>
      </c>
      <c r="O851" t="s">
        <v>1010</v>
      </c>
      <c r="P851" t="s">
        <v>1010</v>
      </c>
      <c r="Q851">
        <v>1</v>
      </c>
      <c r="X851">
        <v>7.03</v>
      </c>
      <c r="Y851">
        <v>0</v>
      </c>
      <c r="Z851">
        <v>0</v>
      </c>
      <c r="AA851">
        <v>0</v>
      </c>
      <c r="AB851">
        <v>8.5299999999999994</v>
      </c>
      <c r="AC851">
        <v>0</v>
      </c>
      <c r="AD851">
        <v>1</v>
      </c>
      <c r="AE851">
        <v>1</v>
      </c>
      <c r="AF851" t="s">
        <v>6</v>
      </c>
      <c r="AG851">
        <v>7.03</v>
      </c>
      <c r="AH851">
        <v>2</v>
      </c>
      <c r="AI851">
        <v>16698435</v>
      </c>
      <c r="AJ851">
        <v>859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ROW(Source!A431)</f>
        <v>431</v>
      </c>
      <c r="B852">
        <v>16698436</v>
      </c>
      <c r="C852">
        <v>16698434</v>
      </c>
      <c r="D852">
        <v>15430767</v>
      </c>
      <c r="E852">
        <v>1</v>
      </c>
      <c r="F852">
        <v>1</v>
      </c>
      <c r="G852">
        <v>1</v>
      </c>
      <c r="H852">
        <v>1</v>
      </c>
      <c r="I852" t="s">
        <v>1008</v>
      </c>
      <c r="J852" t="s">
        <v>6</v>
      </c>
      <c r="K852" t="s">
        <v>1009</v>
      </c>
      <c r="L852">
        <v>1191</v>
      </c>
      <c r="N852">
        <v>1013</v>
      </c>
      <c r="O852" t="s">
        <v>1010</v>
      </c>
      <c r="P852" t="s">
        <v>1010</v>
      </c>
      <c r="Q852">
        <v>1</v>
      </c>
      <c r="X852">
        <v>7.03</v>
      </c>
      <c r="Y852">
        <v>0</v>
      </c>
      <c r="Z852">
        <v>0</v>
      </c>
      <c r="AA852">
        <v>0</v>
      </c>
      <c r="AB852">
        <v>8.5299999999999994</v>
      </c>
      <c r="AC852">
        <v>0</v>
      </c>
      <c r="AD852">
        <v>1</v>
      </c>
      <c r="AE852">
        <v>1</v>
      </c>
      <c r="AF852" t="s">
        <v>6</v>
      </c>
      <c r="AG852">
        <v>7.03</v>
      </c>
      <c r="AH852">
        <v>2</v>
      </c>
      <c r="AI852">
        <v>16698435</v>
      </c>
      <c r="AJ852">
        <v>860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ROW(Source!A432)</f>
        <v>432</v>
      </c>
      <c r="B853">
        <v>16698457</v>
      </c>
      <c r="C853">
        <v>16698437</v>
      </c>
      <c r="D853">
        <v>15435721</v>
      </c>
      <c r="E853">
        <v>1</v>
      </c>
      <c r="F853">
        <v>1</v>
      </c>
      <c r="G853">
        <v>1</v>
      </c>
      <c r="H853">
        <v>1</v>
      </c>
      <c r="I853" t="s">
        <v>1162</v>
      </c>
      <c r="J853" t="s">
        <v>6</v>
      </c>
      <c r="K853" t="s">
        <v>1163</v>
      </c>
      <c r="L853">
        <v>1191</v>
      </c>
      <c r="N853">
        <v>1013</v>
      </c>
      <c r="O853" t="s">
        <v>1010</v>
      </c>
      <c r="P853" t="s">
        <v>1010</v>
      </c>
      <c r="Q853">
        <v>1</v>
      </c>
      <c r="X853">
        <v>96.95</v>
      </c>
      <c r="Y853">
        <v>0</v>
      </c>
      <c r="Z853">
        <v>0</v>
      </c>
      <c r="AA853">
        <v>0</v>
      </c>
      <c r="AB853">
        <v>9.51</v>
      </c>
      <c r="AC853">
        <v>0</v>
      </c>
      <c r="AD853">
        <v>1</v>
      </c>
      <c r="AE853">
        <v>1</v>
      </c>
      <c r="AF853" t="s">
        <v>39</v>
      </c>
      <c r="AG853">
        <v>111.49249999999999</v>
      </c>
      <c r="AH853">
        <v>2</v>
      </c>
      <c r="AI853">
        <v>16698438</v>
      </c>
      <c r="AJ853">
        <v>861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ROW(Source!A432)</f>
        <v>432</v>
      </c>
      <c r="B854">
        <v>16698458</v>
      </c>
      <c r="C854">
        <v>16698437</v>
      </c>
      <c r="D854">
        <v>15430395</v>
      </c>
      <c r="E854">
        <v>1</v>
      </c>
      <c r="F854">
        <v>1</v>
      </c>
      <c r="G854">
        <v>1</v>
      </c>
      <c r="H854">
        <v>1</v>
      </c>
      <c r="I854" t="s">
        <v>1020</v>
      </c>
      <c r="J854" t="s">
        <v>6</v>
      </c>
      <c r="K854" t="s">
        <v>1021</v>
      </c>
      <c r="L854">
        <v>1191</v>
      </c>
      <c r="N854">
        <v>1013</v>
      </c>
      <c r="O854" t="s">
        <v>1010</v>
      </c>
      <c r="P854" t="s">
        <v>1010</v>
      </c>
      <c r="Q854">
        <v>1</v>
      </c>
      <c r="X854">
        <v>0.01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2</v>
      </c>
      <c r="AF854" t="s">
        <v>38</v>
      </c>
      <c r="AG854">
        <v>1.2500000000000001E-2</v>
      </c>
      <c r="AH854">
        <v>2</v>
      </c>
      <c r="AI854">
        <v>16698439</v>
      </c>
      <c r="AJ854">
        <v>862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ROW(Source!A432)</f>
        <v>432</v>
      </c>
      <c r="B855">
        <v>16698459</v>
      </c>
      <c r="C855">
        <v>16698437</v>
      </c>
      <c r="D855">
        <v>15247576</v>
      </c>
      <c r="E855">
        <v>1</v>
      </c>
      <c r="F855">
        <v>1</v>
      </c>
      <c r="G855">
        <v>1</v>
      </c>
      <c r="H855">
        <v>2</v>
      </c>
      <c r="I855" t="s">
        <v>1150</v>
      </c>
      <c r="J855" t="s">
        <v>1151</v>
      </c>
      <c r="K855" t="s">
        <v>1152</v>
      </c>
      <c r="L855">
        <v>1368</v>
      </c>
      <c r="N855">
        <v>1011</v>
      </c>
      <c r="O855" t="s">
        <v>1014</v>
      </c>
      <c r="P855" t="s">
        <v>1014</v>
      </c>
      <c r="Q855">
        <v>1</v>
      </c>
      <c r="X855">
        <v>3.0000000000000001E-3</v>
      </c>
      <c r="Y855">
        <v>0</v>
      </c>
      <c r="Z855">
        <v>83.43</v>
      </c>
      <c r="AA855">
        <v>13.5</v>
      </c>
      <c r="AB855">
        <v>0</v>
      </c>
      <c r="AC855">
        <v>0</v>
      </c>
      <c r="AD855">
        <v>1</v>
      </c>
      <c r="AE855">
        <v>0</v>
      </c>
      <c r="AF855" t="s">
        <v>38</v>
      </c>
      <c r="AG855">
        <v>3.7499999999999999E-3</v>
      </c>
      <c r="AH855">
        <v>2</v>
      </c>
      <c r="AI855">
        <v>16698440</v>
      </c>
      <c r="AJ855">
        <v>863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ROW(Source!A432)</f>
        <v>432</v>
      </c>
      <c r="B856">
        <v>16698460</v>
      </c>
      <c r="C856">
        <v>16698437</v>
      </c>
      <c r="D856">
        <v>15247678</v>
      </c>
      <c r="E856">
        <v>1</v>
      </c>
      <c r="F856">
        <v>1</v>
      </c>
      <c r="G856">
        <v>1</v>
      </c>
      <c r="H856">
        <v>2</v>
      </c>
      <c r="I856" t="s">
        <v>1153</v>
      </c>
      <c r="J856" t="s">
        <v>1154</v>
      </c>
      <c r="K856" t="s">
        <v>1155</v>
      </c>
      <c r="L856">
        <v>1368</v>
      </c>
      <c r="N856">
        <v>1011</v>
      </c>
      <c r="O856" t="s">
        <v>1014</v>
      </c>
      <c r="P856" t="s">
        <v>1014</v>
      </c>
      <c r="Q856">
        <v>1</v>
      </c>
      <c r="X856">
        <v>4.0000000000000001E-3</v>
      </c>
      <c r="Y856">
        <v>0</v>
      </c>
      <c r="Z856">
        <v>88.01</v>
      </c>
      <c r="AA856">
        <v>11.6</v>
      </c>
      <c r="AB856">
        <v>0</v>
      </c>
      <c r="AC856">
        <v>0</v>
      </c>
      <c r="AD856">
        <v>1</v>
      </c>
      <c r="AE856">
        <v>0</v>
      </c>
      <c r="AF856" t="s">
        <v>38</v>
      </c>
      <c r="AG856">
        <v>5.0000000000000001E-3</v>
      </c>
      <c r="AH856">
        <v>2</v>
      </c>
      <c r="AI856">
        <v>16698441</v>
      </c>
      <c r="AJ856">
        <v>864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ROW(Source!A432)</f>
        <v>432</v>
      </c>
      <c r="B857">
        <v>16698461</v>
      </c>
      <c r="C857">
        <v>16698437</v>
      </c>
      <c r="D857">
        <v>15248793</v>
      </c>
      <c r="E857">
        <v>1</v>
      </c>
      <c r="F857">
        <v>1</v>
      </c>
      <c r="G857">
        <v>1</v>
      </c>
      <c r="H857">
        <v>2</v>
      </c>
      <c r="I857" t="s">
        <v>1278</v>
      </c>
      <c r="J857" t="s">
        <v>1279</v>
      </c>
      <c r="K857" t="s">
        <v>1280</v>
      </c>
      <c r="L857">
        <v>1368</v>
      </c>
      <c r="N857">
        <v>1011</v>
      </c>
      <c r="O857" t="s">
        <v>1014</v>
      </c>
      <c r="P857" t="s">
        <v>1014</v>
      </c>
      <c r="Q857">
        <v>1</v>
      </c>
      <c r="X857">
        <v>1.27</v>
      </c>
      <c r="Y857">
        <v>0</v>
      </c>
      <c r="Z857">
        <v>29.67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38</v>
      </c>
      <c r="AG857">
        <v>1.5874999999999999</v>
      </c>
      <c r="AH857">
        <v>2</v>
      </c>
      <c r="AI857">
        <v>16698442</v>
      </c>
      <c r="AJ857">
        <v>865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ROW(Source!A432)</f>
        <v>432</v>
      </c>
      <c r="B858">
        <v>16698462</v>
      </c>
      <c r="C858">
        <v>16698437</v>
      </c>
      <c r="D858">
        <v>15249310</v>
      </c>
      <c r="E858">
        <v>1</v>
      </c>
      <c r="F858">
        <v>1</v>
      </c>
      <c r="G858">
        <v>1</v>
      </c>
      <c r="H858">
        <v>2</v>
      </c>
      <c r="I858" t="s">
        <v>1281</v>
      </c>
      <c r="J858" t="s">
        <v>1282</v>
      </c>
      <c r="K858" t="s">
        <v>1283</v>
      </c>
      <c r="L858">
        <v>1368</v>
      </c>
      <c r="N858">
        <v>1011</v>
      </c>
      <c r="O858" t="s">
        <v>1014</v>
      </c>
      <c r="P858" t="s">
        <v>1014</v>
      </c>
      <c r="Q858">
        <v>1</v>
      </c>
      <c r="X858">
        <v>16.38</v>
      </c>
      <c r="Y858">
        <v>0</v>
      </c>
      <c r="Z858">
        <v>26.25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38</v>
      </c>
      <c r="AG858">
        <v>20.474999999999998</v>
      </c>
      <c r="AH858">
        <v>2</v>
      </c>
      <c r="AI858">
        <v>16698443</v>
      </c>
      <c r="AJ858">
        <v>866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ROW(Source!A432)</f>
        <v>432</v>
      </c>
      <c r="B859">
        <v>16698463</v>
      </c>
      <c r="C859">
        <v>16698437</v>
      </c>
      <c r="D859">
        <v>15167286</v>
      </c>
      <c r="E859">
        <v>1</v>
      </c>
      <c r="F859">
        <v>1</v>
      </c>
      <c r="G859">
        <v>1</v>
      </c>
      <c r="H859">
        <v>3</v>
      </c>
      <c r="I859" t="s">
        <v>1116</v>
      </c>
      <c r="J859" t="s">
        <v>1117</v>
      </c>
      <c r="K859" t="s">
        <v>1118</v>
      </c>
      <c r="L859">
        <v>1339</v>
      </c>
      <c r="N859">
        <v>1007</v>
      </c>
      <c r="O859" t="s">
        <v>249</v>
      </c>
      <c r="P859" t="s">
        <v>249</v>
      </c>
      <c r="Q859">
        <v>1</v>
      </c>
      <c r="X859">
        <v>0.14399999999999999</v>
      </c>
      <c r="Y859">
        <v>2.44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0.14399999999999999</v>
      </c>
      <c r="AH859">
        <v>2</v>
      </c>
      <c r="AI859">
        <v>16698444</v>
      </c>
      <c r="AJ859">
        <v>867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ROW(Source!A432)</f>
        <v>432</v>
      </c>
      <c r="B860">
        <v>16698464</v>
      </c>
      <c r="C860">
        <v>16698437</v>
      </c>
      <c r="D860">
        <v>15169957</v>
      </c>
      <c r="E860">
        <v>1</v>
      </c>
      <c r="F860">
        <v>1</v>
      </c>
      <c r="G860">
        <v>1</v>
      </c>
      <c r="H860">
        <v>3</v>
      </c>
      <c r="I860" t="s">
        <v>1284</v>
      </c>
      <c r="J860" t="s">
        <v>1285</v>
      </c>
      <c r="K860" t="s">
        <v>1286</v>
      </c>
      <c r="L860">
        <v>1348</v>
      </c>
      <c r="N860">
        <v>1009</v>
      </c>
      <c r="O860" t="s">
        <v>26</v>
      </c>
      <c r="P860" t="s">
        <v>26</v>
      </c>
      <c r="Q860">
        <v>1000</v>
      </c>
      <c r="X860">
        <v>8.9999999999999998E-4</v>
      </c>
      <c r="Y860">
        <v>13186.74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6</v>
      </c>
      <c r="AG860">
        <v>8.9999999999999998E-4</v>
      </c>
      <c r="AH860">
        <v>2</v>
      </c>
      <c r="AI860">
        <v>16698445</v>
      </c>
      <c r="AJ860">
        <v>868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ROW(Source!A432)</f>
        <v>432</v>
      </c>
      <c r="B861">
        <v>16698465</v>
      </c>
      <c r="C861">
        <v>16698437</v>
      </c>
      <c r="D861">
        <v>15170076</v>
      </c>
      <c r="E861">
        <v>1</v>
      </c>
      <c r="F861">
        <v>1</v>
      </c>
      <c r="G861">
        <v>1</v>
      </c>
      <c r="H861">
        <v>3</v>
      </c>
      <c r="I861" t="s">
        <v>1287</v>
      </c>
      <c r="J861" t="s">
        <v>1288</v>
      </c>
      <c r="K861" t="s">
        <v>1289</v>
      </c>
      <c r="L861">
        <v>1356</v>
      </c>
      <c r="N861">
        <v>1010</v>
      </c>
      <c r="O861" t="s">
        <v>268</v>
      </c>
      <c r="P861" t="s">
        <v>268</v>
      </c>
      <c r="Q861">
        <v>1000</v>
      </c>
      <c r="X861">
        <v>0.14299999999999999</v>
      </c>
      <c r="Y861">
        <v>180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0.14299999999999999</v>
      </c>
      <c r="AH861">
        <v>2</v>
      </c>
      <c r="AI861">
        <v>16698446</v>
      </c>
      <c r="AJ861">
        <v>869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ROW(Source!A432)</f>
        <v>432</v>
      </c>
      <c r="B862">
        <v>16698466</v>
      </c>
      <c r="C862">
        <v>16698437</v>
      </c>
      <c r="D862">
        <v>15172018</v>
      </c>
      <c r="E862">
        <v>1</v>
      </c>
      <c r="F862">
        <v>1</v>
      </c>
      <c r="G862">
        <v>1</v>
      </c>
      <c r="H862">
        <v>3</v>
      </c>
      <c r="I862" t="s">
        <v>1248</v>
      </c>
      <c r="J862" t="s">
        <v>1249</v>
      </c>
      <c r="K862" t="s">
        <v>1250</v>
      </c>
      <c r="L862">
        <v>1346</v>
      </c>
      <c r="N862">
        <v>1009</v>
      </c>
      <c r="O862" t="s">
        <v>279</v>
      </c>
      <c r="P862" t="s">
        <v>279</v>
      </c>
      <c r="Q862">
        <v>1</v>
      </c>
      <c r="X862">
        <v>1.6000000000000001E-3</v>
      </c>
      <c r="Y862">
        <v>2.15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6</v>
      </c>
      <c r="AG862">
        <v>1.6000000000000001E-3</v>
      </c>
      <c r="AH862">
        <v>2</v>
      </c>
      <c r="AI862">
        <v>16698447</v>
      </c>
      <c r="AJ862">
        <v>870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ROW(Source!A432)</f>
        <v>432</v>
      </c>
      <c r="B863">
        <v>16698467</v>
      </c>
      <c r="C863">
        <v>16698437</v>
      </c>
      <c r="D863">
        <v>16567506</v>
      </c>
      <c r="E863">
        <v>17</v>
      </c>
      <c r="F863">
        <v>1</v>
      </c>
      <c r="G863">
        <v>1</v>
      </c>
      <c r="H863">
        <v>3</v>
      </c>
      <c r="I863" t="s">
        <v>1414</v>
      </c>
      <c r="J863" t="s">
        <v>6</v>
      </c>
      <c r="K863" t="s">
        <v>1398</v>
      </c>
      <c r="L863">
        <v>1348</v>
      </c>
      <c r="N863">
        <v>1009</v>
      </c>
      <c r="O863" t="s">
        <v>26</v>
      </c>
      <c r="P863" t="s">
        <v>26</v>
      </c>
      <c r="Q863">
        <v>1000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1</v>
      </c>
      <c r="AD863">
        <v>0</v>
      </c>
      <c r="AE863">
        <v>0</v>
      </c>
      <c r="AF863" t="s">
        <v>6</v>
      </c>
      <c r="AG863">
        <v>0</v>
      </c>
      <c r="AH863">
        <v>3</v>
      </c>
      <c r="AI863">
        <v>-1</v>
      </c>
      <c r="AJ863" t="s">
        <v>6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ROW(Source!A432)</f>
        <v>432</v>
      </c>
      <c r="B864">
        <v>16698468</v>
      </c>
      <c r="C864">
        <v>16698437</v>
      </c>
      <c r="D864">
        <v>15164034</v>
      </c>
      <c r="E864">
        <v>17</v>
      </c>
      <c r="F864">
        <v>1</v>
      </c>
      <c r="G864">
        <v>1</v>
      </c>
      <c r="H864">
        <v>3</v>
      </c>
      <c r="I864" t="s">
        <v>1415</v>
      </c>
      <c r="J864" t="s">
        <v>6</v>
      </c>
      <c r="K864" t="s">
        <v>700</v>
      </c>
      <c r="L864">
        <v>1354</v>
      </c>
      <c r="N864">
        <v>1010</v>
      </c>
      <c r="O864" t="s">
        <v>440</v>
      </c>
      <c r="P864" t="s">
        <v>440</v>
      </c>
      <c r="Q864">
        <v>1</v>
      </c>
      <c r="X864">
        <v>143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 t="s">
        <v>6</v>
      </c>
      <c r="AG864">
        <v>143</v>
      </c>
      <c r="AH864">
        <v>3</v>
      </c>
      <c r="AI864">
        <v>-1</v>
      </c>
      <c r="AJ864" t="s">
        <v>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ROW(Source!A432)</f>
        <v>432</v>
      </c>
      <c r="B865">
        <v>16698469</v>
      </c>
      <c r="C865">
        <v>16698437</v>
      </c>
      <c r="D865">
        <v>16567503</v>
      </c>
      <c r="E865">
        <v>17</v>
      </c>
      <c r="F865">
        <v>1</v>
      </c>
      <c r="G865">
        <v>1</v>
      </c>
      <c r="H865">
        <v>3</v>
      </c>
      <c r="I865" t="s">
        <v>1416</v>
      </c>
      <c r="J865" t="s">
        <v>6</v>
      </c>
      <c r="K865" t="s">
        <v>1417</v>
      </c>
      <c r="L865">
        <v>1398</v>
      </c>
      <c r="N865">
        <v>1013</v>
      </c>
      <c r="O865" t="s">
        <v>1418</v>
      </c>
      <c r="P865" t="s">
        <v>1418</v>
      </c>
      <c r="Q865">
        <v>1</v>
      </c>
      <c r="X865">
        <v>10.050000000000001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 t="s">
        <v>6</v>
      </c>
      <c r="AG865">
        <v>10.050000000000001</v>
      </c>
      <c r="AH865">
        <v>3</v>
      </c>
      <c r="AI865">
        <v>-1</v>
      </c>
      <c r="AJ865" t="s">
        <v>6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ROW(Source!A432)</f>
        <v>432</v>
      </c>
      <c r="B866">
        <v>16698470</v>
      </c>
      <c r="C866">
        <v>16698437</v>
      </c>
      <c r="D866">
        <v>15163160</v>
      </c>
      <c r="E866">
        <v>17</v>
      </c>
      <c r="F866">
        <v>1</v>
      </c>
      <c r="G866">
        <v>1</v>
      </c>
      <c r="H866">
        <v>3</v>
      </c>
      <c r="I866" t="s">
        <v>1403</v>
      </c>
      <c r="J866" t="s">
        <v>6</v>
      </c>
      <c r="K866" t="s">
        <v>1419</v>
      </c>
      <c r="L866">
        <v>1354</v>
      </c>
      <c r="N866">
        <v>1010</v>
      </c>
      <c r="O866" t="s">
        <v>440</v>
      </c>
      <c r="P866" t="s">
        <v>440</v>
      </c>
      <c r="Q866">
        <v>1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1</v>
      </c>
      <c r="AD866">
        <v>0</v>
      </c>
      <c r="AE866">
        <v>0</v>
      </c>
      <c r="AF866" t="s">
        <v>6</v>
      </c>
      <c r="AG866">
        <v>0</v>
      </c>
      <c r="AH866">
        <v>3</v>
      </c>
      <c r="AI866">
        <v>-1</v>
      </c>
      <c r="AJ866" t="s">
        <v>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ROW(Source!A433)</f>
        <v>433</v>
      </c>
      <c r="B867">
        <v>16698457</v>
      </c>
      <c r="C867">
        <v>16698437</v>
      </c>
      <c r="D867">
        <v>15435721</v>
      </c>
      <c r="E867">
        <v>1</v>
      </c>
      <c r="F867">
        <v>1</v>
      </c>
      <c r="G867">
        <v>1</v>
      </c>
      <c r="H867">
        <v>1</v>
      </c>
      <c r="I867" t="s">
        <v>1162</v>
      </c>
      <c r="J867" t="s">
        <v>6</v>
      </c>
      <c r="K867" t="s">
        <v>1163</v>
      </c>
      <c r="L867">
        <v>1191</v>
      </c>
      <c r="N867">
        <v>1013</v>
      </c>
      <c r="O867" t="s">
        <v>1010</v>
      </c>
      <c r="P867" t="s">
        <v>1010</v>
      </c>
      <c r="Q867">
        <v>1</v>
      </c>
      <c r="X867">
        <v>96.95</v>
      </c>
      <c r="Y867">
        <v>0</v>
      </c>
      <c r="Z867">
        <v>0</v>
      </c>
      <c r="AA867">
        <v>0</v>
      </c>
      <c r="AB867">
        <v>9.51</v>
      </c>
      <c r="AC867">
        <v>0</v>
      </c>
      <c r="AD867">
        <v>1</v>
      </c>
      <c r="AE867">
        <v>1</v>
      </c>
      <c r="AF867" t="s">
        <v>39</v>
      </c>
      <c r="AG867">
        <v>111.49249999999999</v>
      </c>
      <c r="AH867">
        <v>2</v>
      </c>
      <c r="AI867">
        <v>16698438</v>
      </c>
      <c r="AJ867">
        <v>880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ROW(Source!A433)</f>
        <v>433</v>
      </c>
      <c r="B868">
        <v>16698458</v>
      </c>
      <c r="C868">
        <v>16698437</v>
      </c>
      <c r="D868">
        <v>15430395</v>
      </c>
      <c r="E868">
        <v>1</v>
      </c>
      <c r="F868">
        <v>1</v>
      </c>
      <c r="G868">
        <v>1</v>
      </c>
      <c r="H868">
        <v>1</v>
      </c>
      <c r="I868" t="s">
        <v>1020</v>
      </c>
      <c r="J868" t="s">
        <v>6</v>
      </c>
      <c r="K868" t="s">
        <v>1021</v>
      </c>
      <c r="L868">
        <v>1191</v>
      </c>
      <c r="N868">
        <v>1013</v>
      </c>
      <c r="O868" t="s">
        <v>1010</v>
      </c>
      <c r="P868" t="s">
        <v>1010</v>
      </c>
      <c r="Q868">
        <v>1</v>
      </c>
      <c r="X868">
        <v>0.01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2</v>
      </c>
      <c r="AF868" t="s">
        <v>38</v>
      </c>
      <c r="AG868">
        <v>1.2500000000000001E-2</v>
      </c>
      <c r="AH868">
        <v>2</v>
      </c>
      <c r="AI868">
        <v>16698439</v>
      </c>
      <c r="AJ868">
        <v>881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ROW(Source!A433)</f>
        <v>433</v>
      </c>
      <c r="B869">
        <v>16698459</v>
      </c>
      <c r="C869">
        <v>16698437</v>
      </c>
      <c r="D869">
        <v>15247576</v>
      </c>
      <c r="E869">
        <v>1</v>
      </c>
      <c r="F869">
        <v>1</v>
      </c>
      <c r="G869">
        <v>1</v>
      </c>
      <c r="H869">
        <v>2</v>
      </c>
      <c r="I869" t="s">
        <v>1150</v>
      </c>
      <c r="J869" t="s">
        <v>1151</v>
      </c>
      <c r="K869" t="s">
        <v>1152</v>
      </c>
      <c r="L869">
        <v>1368</v>
      </c>
      <c r="N869">
        <v>1011</v>
      </c>
      <c r="O869" t="s">
        <v>1014</v>
      </c>
      <c r="P869" t="s">
        <v>1014</v>
      </c>
      <c r="Q869">
        <v>1</v>
      </c>
      <c r="X869">
        <v>3.0000000000000001E-3</v>
      </c>
      <c r="Y869">
        <v>0</v>
      </c>
      <c r="Z869">
        <v>83.43</v>
      </c>
      <c r="AA869">
        <v>13.5</v>
      </c>
      <c r="AB869">
        <v>0</v>
      </c>
      <c r="AC869">
        <v>0</v>
      </c>
      <c r="AD869">
        <v>1</v>
      </c>
      <c r="AE869">
        <v>0</v>
      </c>
      <c r="AF869" t="s">
        <v>38</v>
      </c>
      <c r="AG869">
        <v>3.7499999999999999E-3</v>
      </c>
      <c r="AH869">
        <v>2</v>
      </c>
      <c r="AI869">
        <v>16698440</v>
      </c>
      <c r="AJ869">
        <v>882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ROW(Source!A433)</f>
        <v>433</v>
      </c>
      <c r="B870">
        <v>16698460</v>
      </c>
      <c r="C870">
        <v>16698437</v>
      </c>
      <c r="D870">
        <v>15247678</v>
      </c>
      <c r="E870">
        <v>1</v>
      </c>
      <c r="F870">
        <v>1</v>
      </c>
      <c r="G870">
        <v>1</v>
      </c>
      <c r="H870">
        <v>2</v>
      </c>
      <c r="I870" t="s">
        <v>1153</v>
      </c>
      <c r="J870" t="s">
        <v>1154</v>
      </c>
      <c r="K870" t="s">
        <v>1155</v>
      </c>
      <c r="L870">
        <v>1368</v>
      </c>
      <c r="N870">
        <v>1011</v>
      </c>
      <c r="O870" t="s">
        <v>1014</v>
      </c>
      <c r="P870" t="s">
        <v>1014</v>
      </c>
      <c r="Q870">
        <v>1</v>
      </c>
      <c r="X870">
        <v>4.0000000000000001E-3</v>
      </c>
      <c r="Y870">
        <v>0</v>
      </c>
      <c r="Z870">
        <v>88.01</v>
      </c>
      <c r="AA870">
        <v>11.6</v>
      </c>
      <c r="AB870">
        <v>0</v>
      </c>
      <c r="AC870">
        <v>0</v>
      </c>
      <c r="AD870">
        <v>1</v>
      </c>
      <c r="AE870">
        <v>0</v>
      </c>
      <c r="AF870" t="s">
        <v>38</v>
      </c>
      <c r="AG870">
        <v>5.0000000000000001E-3</v>
      </c>
      <c r="AH870">
        <v>2</v>
      </c>
      <c r="AI870">
        <v>16698441</v>
      </c>
      <c r="AJ870">
        <v>883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ROW(Source!A433)</f>
        <v>433</v>
      </c>
      <c r="B871">
        <v>16698461</v>
      </c>
      <c r="C871">
        <v>16698437</v>
      </c>
      <c r="D871">
        <v>15248793</v>
      </c>
      <c r="E871">
        <v>1</v>
      </c>
      <c r="F871">
        <v>1</v>
      </c>
      <c r="G871">
        <v>1</v>
      </c>
      <c r="H871">
        <v>2</v>
      </c>
      <c r="I871" t="s">
        <v>1278</v>
      </c>
      <c r="J871" t="s">
        <v>1279</v>
      </c>
      <c r="K871" t="s">
        <v>1280</v>
      </c>
      <c r="L871">
        <v>1368</v>
      </c>
      <c r="N871">
        <v>1011</v>
      </c>
      <c r="O871" t="s">
        <v>1014</v>
      </c>
      <c r="P871" t="s">
        <v>1014</v>
      </c>
      <c r="Q871">
        <v>1</v>
      </c>
      <c r="X871">
        <v>1.27</v>
      </c>
      <c r="Y871">
        <v>0</v>
      </c>
      <c r="Z871">
        <v>29.67</v>
      </c>
      <c r="AA871">
        <v>0</v>
      </c>
      <c r="AB871">
        <v>0</v>
      </c>
      <c r="AC871">
        <v>0</v>
      </c>
      <c r="AD871">
        <v>1</v>
      </c>
      <c r="AE871">
        <v>0</v>
      </c>
      <c r="AF871" t="s">
        <v>38</v>
      </c>
      <c r="AG871">
        <v>1.5874999999999999</v>
      </c>
      <c r="AH871">
        <v>2</v>
      </c>
      <c r="AI871">
        <v>16698442</v>
      </c>
      <c r="AJ871">
        <v>884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ROW(Source!A433)</f>
        <v>433</v>
      </c>
      <c r="B872">
        <v>16698462</v>
      </c>
      <c r="C872">
        <v>16698437</v>
      </c>
      <c r="D872">
        <v>15249310</v>
      </c>
      <c r="E872">
        <v>1</v>
      </c>
      <c r="F872">
        <v>1</v>
      </c>
      <c r="G872">
        <v>1</v>
      </c>
      <c r="H872">
        <v>2</v>
      </c>
      <c r="I872" t="s">
        <v>1281</v>
      </c>
      <c r="J872" t="s">
        <v>1282</v>
      </c>
      <c r="K872" t="s">
        <v>1283</v>
      </c>
      <c r="L872">
        <v>1368</v>
      </c>
      <c r="N872">
        <v>1011</v>
      </c>
      <c r="O872" t="s">
        <v>1014</v>
      </c>
      <c r="P872" t="s">
        <v>1014</v>
      </c>
      <c r="Q872">
        <v>1</v>
      </c>
      <c r="X872">
        <v>16.38</v>
      </c>
      <c r="Y872">
        <v>0</v>
      </c>
      <c r="Z872">
        <v>26.25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38</v>
      </c>
      <c r="AG872">
        <v>20.474999999999998</v>
      </c>
      <c r="AH872">
        <v>2</v>
      </c>
      <c r="AI872">
        <v>16698443</v>
      </c>
      <c r="AJ872">
        <v>885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ROW(Source!A433)</f>
        <v>433</v>
      </c>
      <c r="B873">
        <v>16698463</v>
      </c>
      <c r="C873">
        <v>16698437</v>
      </c>
      <c r="D873">
        <v>15167286</v>
      </c>
      <c r="E873">
        <v>1</v>
      </c>
      <c r="F873">
        <v>1</v>
      </c>
      <c r="G873">
        <v>1</v>
      </c>
      <c r="H873">
        <v>3</v>
      </c>
      <c r="I873" t="s">
        <v>1116</v>
      </c>
      <c r="J873" t="s">
        <v>1117</v>
      </c>
      <c r="K873" t="s">
        <v>1118</v>
      </c>
      <c r="L873">
        <v>1339</v>
      </c>
      <c r="N873">
        <v>1007</v>
      </c>
      <c r="O873" t="s">
        <v>249</v>
      </c>
      <c r="P873" t="s">
        <v>249</v>
      </c>
      <c r="Q873">
        <v>1</v>
      </c>
      <c r="X873">
        <v>0.14399999999999999</v>
      </c>
      <c r="Y873">
        <v>2.44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6</v>
      </c>
      <c r="AG873">
        <v>0.14399999999999999</v>
      </c>
      <c r="AH873">
        <v>2</v>
      </c>
      <c r="AI873">
        <v>16698444</v>
      </c>
      <c r="AJ873">
        <v>886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ROW(Source!A433)</f>
        <v>433</v>
      </c>
      <c r="B874">
        <v>16698464</v>
      </c>
      <c r="C874">
        <v>16698437</v>
      </c>
      <c r="D874">
        <v>15169957</v>
      </c>
      <c r="E874">
        <v>1</v>
      </c>
      <c r="F874">
        <v>1</v>
      </c>
      <c r="G874">
        <v>1</v>
      </c>
      <c r="H874">
        <v>3</v>
      </c>
      <c r="I874" t="s">
        <v>1284</v>
      </c>
      <c r="J874" t="s">
        <v>1285</v>
      </c>
      <c r="K874" t="s">
        <v>1286</v>
      </c>
      <c r="L874">
        <v>1348</v>
      </c>
      <c r="N874">
        <v>1009</v>
      </c>
      <c r="O874" t="s">
        <v>26</v>
      </c>
      <c r="P874" t="s">
        <v>26</v>
      </c>
      <c r="Q874">
        <v>1000</v>
      </c>
      <c r="X874">
        <v>8.9999999999999998E-4</v>
      </c>
      <c r="Y874">
        <v>13186.74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6</v>
      </c>
      <c r="AG874">
        <v>8.9999999999999998E-4</v>
      </c>
      <c r="AH874">
        <v>2</v>
      </c>
      <c r="AI874">
        <v>16698445</v>
      </c>
      <c r="AJ874">
        <v>887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ROW(Source!A433)</f>
        <v>433</v>
      </c>
      <c r="B875">
        <v>16698465</v>
      </c>
      <c r="C875">
        <v>16698437</v>
      </c>
      <c r="D875">
        <v>15170076</v>
      </c>
      <c r="E875">
        <v>1</v>
      </c>
      <c r="F875">
        <v>1</v>
      </c>
      <c r="G875">
        <v>1</v>
      </c>
      <c r="H875">
        <v>3</v>
      </c>
      <c r="I875" t="s">
        <v>1287</v>
      </c>
      <c r="J875" t="s">
        <v>1288</v>
      </c>
      <c r="K875" t="s">
        <v>1289</v>
      </c>
      <c r="L875">
        <v>1356</v>
      </c>
      <c r="N875">
        <v>1010</v>
      </c>
      <c r="O875" t="s">
        <v>268</v>
      </c>
      <c r="P875" t="s">
        <v>268</v>
      </c>
      <c r="Q875">
        <v>1000</v>
      </c>
      <c r="X875">
        <v>0.14299999999999999</v>
      </c>
      <c r="Y875">
        <v>180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0.14299999999999999</v>
      </c>
      <c r="AH875">
        <v>2</v>
      </c>
      <c r="AI875">
        <v>16698446</v>
      </c>
      <c r="AJ875">
        <v>888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ROW(Source!A433)</f>
        <v>433</v>
      </c>
      <c r="B876">
        <v>16698466</v>
      </c>
      <c r="C876">
        <v>16698437</v>
      </c>
      <c r="D876">
        <v>15172018</v>
      </c>
      <c r="E876">
        <v>1</v>
      </c>
      <c r="F876">
        <v>1</v>
      </c>
      <c r="G876">
        <v>1</v>
      </c>
      <c r="H876">
        <v>3</v>
      </c>
      <c r="I876" t="s">
        <v>1248</v>
      </c>
      <c r="J876" t="s">
        <v>1249</v>
      </c>
      <c r="K876" t="s">
        <v>1250</v>
      </c>
      <c r="L876">
        <v>1346</v>
      </c>
      <c r="N876">
        <v>1009</v>
      </c>
      <c r="O876" t="s">
        <v>279</v>
      </c>
      <c r="P876" t="s">
        <v>279</v>
      </c>
      <c r="Q876">
        <v>1</v>
      </c>
      <c r="X876">
        <v>1.6000000000000001E-3</v>
      </c>
      <c r="Y876">
        <v>2.15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1.6000000000000001E-3</v>
      </c>
      <c r="AH876">
        <v>2</v>
      </c>
      <c r="AI876">
        <v>16698447</v>
      </c>
      <c r="AJ876">
        <v>889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ROW(Source!A433)</f>
        <v>433</v>
      </c>
      <c r="B877">
        <v>16698467</v>
      </c>
      <c r="C877">
        <v>16698437</v>
      </c>
      <c r="D877">
        <v>16567506</v>
      </c>
      <c r="E877">
        <v>17</v>
      </c>
      <c r="F877">
        <v>1</v>
      </c>
      <c r="G877">
        <v>1</v>
      </c>
      <c r="H877">
        <v>3</v>
      </c>
      <c r="I877" t="s">
        <v>1414</v>
      </c>
      <c r="J877" t="s">
        <v>6</v>
      </c>
      <c r="K877" t="s">
        <v>1398</v>
      </c>
      <c r="L877">
        <v>1348</v>
      </c>
      <c r="N877">
        <v>1009</v>
      </c>
      <c r="O877" t="s">
        <v>26</v>
      </c>
      <c r="P877" t="s">
        <v>26</v>
      </c>
      <c r="Q877">
        <v>1000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1</v>
      </c>
      <c r="AD877">
        <v>0</v>
      </c>
      <c r="AE877">
        <v>0</v>
      </c>
      <c r="AF877" t="s">
        <v>6</v>
      </c>
      <c r="AG877">
        <v>0</v>
      </c>
      <c r="AH877">
        <v>3</v>
      </c>
      <c r="AI877">
        <v>-1</v>
      </c>
      <c r="AJ877" t="s">
        <v>6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ROW(Source!A433)</f>
        <v>433</v>
      </c>
      <c r="B878">
        <v>16698468</v>
      </c>
      <c r="C878">
        <v>16698437</v>
      </c>
      <c r="D878">
        <v>15164034</v>
      </c>
      <c r="E878">
        <v>17</v>
      </c>
      <c r="F878">
        <v>1</v>
      </c>
      <c r="G878">
        <v>1</v>
      </c>
      <c r="H878">
        <v>3</v>
      </c>
      <c r="I878" t="s">
        <v>1415</v>
      </c>
      <c r="J878" t="s">
        <v>6</v>
      </c>
      <c r="K878" t="s">
        <v>700</v>
      </c>
      <c r="L878">
        <v>1354</v>
      </c>
      <c r="N878">
        <v>1010</v>
      </c>
      <c r="O878" t="s">
        <v>440</v>
      </c>
      <c r="P878" t="s">
        <v>440</v>
      </c>
      <c r="Q878">
        <v>1</v>
      </c>
      <c r="X878">
        <v>143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 t="s">
        <v>6</v>
      </c>
      <c r="AG878">
        <v>143</v>
      </c>
      <c r="AH878">
        <v>3</v>
      </c>
      <c r="AI878">
        <v>-1</v>
      </c>
      <c r="AJ878" t="s">
        <v>6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ROW(Source!A433)</f>
        <v>433</v>
      </c>
      <c r="B879">
        <v>16698469</v>
      </c>
      <c r="C879">
        <v>16698437</v>
      </c>
      <c r="D879">
        <v>16567503</v>
      </c>
      <c r="E879">
        <v>17</v>
      </c>
      <c r="F879">
        <v>1</v>
      </c>
      <c r="G879">
        <v>1</v>
      </c>
      <c r="H879">
        <v>3</v>
      </c>
      <c r="I879" t="s">
        <v>1416</v>
      </c>
      <c r="J879" t="s">
        <v>6</v>
      </c>
      <c r="K879" t="s">
        <v>1417</v>
      </c>
      <c r="L879">
        <v>1398</v>
      </c>
      <c r="N879">
        <v>1013</v>
      </c>
      <c r="O879" t="s">
        <v>1418</v>
      </c>
      <c r="P879" t="s">
        <v>1418</v>
      </c>
      <c r="Q879">
        <v>1</v>
      </c>
      <c r="X879">
        <v>10.050000000000001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 t="s">
        <v>6</v>
      </c>
      <c r="AG879">
        <v>10.050000000000001</v>
      </c>
      <c r="AH879">
        <v>3</v>
      </c>
      <c r="AI879">
        <v>-1</v>
      </c>
      <c r="AJ879" t="s">
        <v>6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ROW(Source!A433)</f>
        <v>433</v>
      </c>
      <c r="B880">
        <v>16698470</v>
      </c>
      <c r="C880">
        <v>16698437</v>
      </c>
      <c r="D880">
        <v>15163160</v>
      </c>
      <c r="E880">
        <v>17</v>
      </c>
      <c r="F880">
        <v>1</v>
      </c>
      <c r="G880">
        <v>1</v>
      </c>
      <c r="H880">
        <v>3</v>
      </c>
      <c r="I880" t="s">
        <v>1403</v>
      </c>
      <c r="J880" t="s">
        <v>6</v>
      </c>
      <c r="K880" t="s">
        <v>1419</v>
      </c>
      <c r="L880">
        <v>1354</v>
      </c>
      <c r="N880">
        <v>1010</v>
      </c>
      <c r="O880" t="s">
        <v>440</v>
      </c>
      <c r="P880" t="s">
        <v>440</v>
      </c>
      <c r="Q880">
        <v>1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1</v>
      </c>
      <c r="AD880">
        <v>0</v>
      </c>
      <c r="AE880">
        <v>0</v>
      </c>
      <c r="AF880" t="s">
        <v>6</v>
      </c>
      <c r="AG880">
        <v>0</v>
      </c>
      <c r="AH880">
        <v>3</v>
      </c>
      <c r="AI880">
        <v>-1</v>
      </c>
      <c r="AJ880" t="s">
        <v>6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ROW(Source!A452)</f>
        <v>452</v>
      </c>
      <c r="B881">
        <v>16698493</v>
      </c>
      <c r="C881">
        <v>16698481</v>
      </c>
      <c r="D881">
        <v>15436556</v>
      </c>
      <c r="E881">
        <v>1</v>
      </c>
      <c r="F881">
        <v>1</v>
      </c>
      <c r="G881">
        <v>1</v>
      </c>
      <c r="H881">
        <v>1</v>
      </c>
      <c r="I881" t="s">
        <v>1088</v>
      </c>
      <c r="J881" t="s">
        <v>6</v>
      </c>
      <c r="K881" t="s">
        <v>1089</v>
      </c>
      <c r="L881">
        <v>1191</v>
      </c>
      <c r="N881">
        <v>1013</v>
      </c>
      <c r="O881" t="s">
        <v>1010</v>
      </c>
      <c r="P881" t="s">
        <v>1010</v>
      </c>
      <c r="Q881">
        <v>1</v>
      </c>
      <c r="X881">
        <v>17.32</v>
      </c>
      <c r="Y881">
        <v>0</v>
      </c>
      <c r="Z881">
        <v>0</v>
      </c>
      <c r="AA881">
        <v>0</v>
      </c>
      <c r="AB881">
        <v>9.6199999999999992</v>
      </c>
      <c r="AC881">
        <v>0</v>
      </c>
      <c r="AD881">
        <v>1</v>
      </c>
      <c r="AE881">
        <v>1</v>
      </c>
      <c r="AF881" t="s">
        <v>39</v>
      </c>
      <c r="AG881">
        <v>19.917999999999999</v>
      </c>
      <c r="AH881">
        <v>2</v>
      </c>
      <c r="AI881">
        <v>16698482</v>
      </c>
      <c r="AJ881">
        <v>899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ROW(Source!A452)</f>
        <v>452</v>
      </c>
      <c r="B882">
        <v>16698494</v>
      </c>
      <c r="C882">
        <v>16698481</v>
      </c>
      <c r="D882">
        <v>15430395</v>
      </c>
      <c r="E882">
        <v>1</v>
      </c>
      <c r="F882">
        <v>1</v>
      </c>
      <c r="G882">
        <v>1</v>
      </c>
      <c r="H882">
        <v>1</v>
      </c>
      <c r="I882" t="s">
        <v>1020</v>
      </c>
      <c r="J882" t="s">
        <v>6</v>
      </c>
      <c r="K882" t="s">
        <v>1021</v>
      </c>
      <c r="L882">
        <v>1191</v>
      </c>
      <c r="N882">
        <v>1013</v>
      </c>
      <c r="O882" t="s">
        <v>1010</v>
      </c>
      <c r="P882" t="s">
        <v>1010</v>
      </c>
      <c r="Q882">
        <v>1</v>
      </c>
      <c r="X882">
        <v>0.27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2</v>
      </c>
      <c r="AF882" t="s">
        <v>38</v>
      </c>
      <c r="AG882">
        <v>0.33750000000000002</v>
      </c>
      <c r="AH882">
        <v>2</v>
      </c>
      <c r="AI882">
        <v>16698483</v>
      </c>
      <c r="AJ882">
        <v>900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ROW(Source!A452)</f>
        <v>452</v>
      </c>
      <c r="B883">
        <v>16698495</v>
      </c>
      <c r="C883">
        <v>16698481</v>
      </c>
      <c r="D883">
        <v>15247974</v>
      </c>
      <c r="E883">
        <v>1</v>
      </c>
      <c r="F883">
        <v>1</v>
      </c>
      <c r="G883">
        <v>1</v>
      </c>
      <c r="H883">
        <v>2</v>
      </c>
      <c r="I883" t="s">
        <v>1022</v>
      </c>
      <c r="J883" t="s">
        <v>1023</v>
      </c>
      <c r="K883" t="s">
        <v>1024</v>
      </c>
      <c r="L883">
        <v>1368</v>
      </c>
      <c r="N883">
        <v>1011</v>
      </c>
      <c r="O883" t="s">
        <v>1014</v>
      </c>
      <c r="P883" t="s">
        <v>1014</v>
      </c>
      <c r="Q883">
        <v>1</v>
      </c>
      <c r="X883">
        <v>0.13</v>
      </c>
      <c r="Y883">
        <v>0</v>
      </c>
      <c r="Z883">
        <v>31.26</v>
      </c>
      <c r="AA883">
        <v>13.5</v>
      </c>
      <c r="AB883">
        <v>0</v>
      </c>
      <c r="AC883">
        <v>0</v>
      </c>
      <c r="AD883">
        <v>1</v>
      </c>
      <c r="AE883">
        <v>0</v>
      </c>
      <c r="AF883" t="s">
        <v>38</v>
      </c>
      <c r="AG883">
        <v>0.16250000000000001</v>
      </c>
      <c r="AH883">
        <v>2</v>
      </c>
      <c r="AI883">
        <v>16698484</v>
      </c>
      <c r="AJ883">
        <v>901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ROW(Source!A452)</f>
        <v>452</v>
      </c>
      <c r="B884">
        <v>16698496</v>
      </c>
      <c r="C884">
        <v>16698481</v>
      </c>
      <c r="D884">
        <v>15249073</v>
      </c>
      <c r="E884">
        <v>1</v>
      </c>
      <c r="F884">
        <v>1</v>
      </c>
      <c r="G884">
        <v>1</v>
      </c>
      <c r="H884">
        <v>2</v>
      </c>
      <c r="I884" t="s">
        <v>1033</v>
      </c>
      <c r="J884" t="s">
        <v>1034</v>
      </c>
      <c r="K884" t="s">
        <v>1035</v>
      </c>
      <c r="L884">
        <v>1368</v>
      </c>
      <c r="N884">
        <v>1011</v>
      </c>
      <c r="O884" t="s">
        <v>1014</v>
      </c>
      <c r="P884" t="s">
        <v>1014</v>
      </c>
      <c r="Q884">
        <v>1</v>
      </c>
      <c r="X884">
        <v>0.14000000000000001</v>
      </c>
      <c r="Y884">
        <v>0</v>
      </c>
      <c r="Z884">
        <v>65.709999999999994</v>
      </c>
      <c r="AA884">
        <v>11.6</v>
      </c>
      <c r="AB884">
        <v>0</v>
      </c>
      <c r="AC884">
        <v>0</v>
      </c>
      <c r="AD884">
        <v>1</v>
      </c>
      <c r="AE884">
        <v>0</v>
      </c>
      <c r="AF884" t="s">
        <v>38</v>
      </c>
      <c r="AG884">
        <v>0.17500000000000002</v>
      </c>
      <c r="AH884">
        <v>2</v>
      </c>
      <c r="AI884">
        <v>16698485</v>
      </c>
      <c r="AJ884">
        <v>902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ROW(Source!A452)</f>
        <v>452</v>
      </c>
      <c r="B885">
        <v>16698497</v>
      </c>
      <c r="C885">
        <v>16698481</v>
      </c>
      <c r="D885">
        <v>15167955</v>
      </c>
      <c r="E885">
        <v>1</v>
      </c>
      <c r="F885">
        <v>1</v>
      </c>
      <c r="G885">
        <v>1</v>
      </c>
      <c r="H885">
        <v>3</v>
      </c>
      <c r="I885" t="s">
        <v>1090</v>
      </c>
      <c r="J885" t="s">
        <v>1091</v>
      </c>
      <c r="K885" t="s">
        <v>1092</v>
      </c>
      <c r="L885">
        <v>1348</v>
      </c>
      <c r="N885">
        <v>1009</v>
      </c>
      <c r="O885" t="s">
        <v>26</v>
      </c>
      <c r="P885" t="s">
        <v>26</v>
      </c>
      <c r="Q885">
        <v>1000</v>
      </c>
      <c r="X885">
        <v>1.4E-3</v>
      </c>
      <c r="Y885">
        <v>30030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6</v>
      </c>
      <c r="AG885">
        <v>1.4E-3</v>
      </c>
      <c r="AH885">
        <v>2</v>
      </c>
      <c r="AI885">
        <v>16698486</v>
      </c>
      <c r="AJ885">
        <v>903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ROW(Source!A452)</f>
        <v>452</v>
      </c>
      <c r="B886">
        <v>16698498</v>
      </c>
      <c r="C886">
        <v>16698481</v>
      </c>
      <c r="D886">
        <v>15167963</v>
      </c>
      <c r="E886">
        <v>1</v>
      </c>
      <c r="F886">
        <v>1</v>
      </c>
      <c r="G886">
        <v>1</v>
      </c>
      <c r="H886">
        <v>3</v>
      </c>
      <c r="I886" t="s">
        <v>1093</v>
      </c>
      <c r="J886" t="s">
        <v>1094</v>
      </c>
      <c r="K886" t="s">
        <v>1095</v>
      </c>
      <c r="L886">
        <v>1346</v>
      </c>
      <c r="N886">
        <v>1009</v>
      </c>
      <c r="O886" t="s">
        <v>279</v>
      </c>
      <c r="P886" t="s">
        <v>279</v>
      </c>
      <c r="Q886">
        <v>1</v>
      </c>
      <c r="X886">
        <v>0.13</v>
      </c>
      <c r="Y886">
        <v>37.29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6</v>
      </c>
      <c r="AG886">
        <v>0.13</v>
      </c>
      <c r="AH886">
        <v>2</v>
      </c>
      <c r="AI886">
        <v>16698487</v>
      </c>
      <c r="AJ886">
        <v>904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ROW(Source!A452)</f>
        <v>452</v>
      </c>
      <c r="B887">
        <v>16698499</v>
      </c>
      <c r="C887">
        <v>16698481</v>
      </c>
      <c r="D887">
        <v>15163011</v>
      </c>
      <c r="E887">
        <v>17</v>
      </c>
      <c r="F887">
        <v>1</v>
      </c>
      <c r="G887">
        <v>1</v>
      </c>
      <c r="H887">
        <v>3</v>
      </c>
      <c r="I887" t="s">
        <v>1420</v>
      </c>
      <c r="J887" t="s">
        <v>6</v>
      </c>
      <c r="K887" t="s">
        <v>1421</v>
      </c>
      <c r="L887">
        <v>1358</v>
      </c>
      <c r="N887">
        <v>1010</v>
      </c>
      <c r="O887" t="s">
        <v>598</v>
      </c>
      <c r="P887" t="s">
        <v>598</v>
      </c>
      <c r="Q887">
        <v>10</v>
      </c>
      <c r="X887">
        <v>4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 t="s">
        <v>6</v>
      </c>
      <c r="AG887">
        <v>4</v>
      </c>
      <c r="AH887">
        <v>3</v>
      </c>
      <c r="AI887">
        <v>-1</v>
      </c>
      <c r="AJ887" t="s">
        <v>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ROW(Source!A452)</f>
        <v>452</v>
      </c>
      <c r="B888">
        <v>16698500</v>
      </c>
      <c r="C888">
        <v>16698481</v>
      </c>
      <c r="D888">
        <v>15162072</v>
      </c>
      <c r="E888">
        <v>17</v>
      </c>
      <c r="F888">
        <v>1</v>
      </c>
      <c r="G888">
        <v>1</v>
      </c>
      <c r="H888">
        <v>3</v>
      </c>
      <c r="I888" t="s">
        <v>1422</v>
      </c>
      <c r="J888" t="s">
        <v>6</v>
      </c>
      <c r="K888" t="s">
        <v>1423</v>
      </c>
      <c r="L888">
        <v>1348</v>
      </c>
      <c r="N888">
        <v>1009</v>
      </c>
      <c r="O888" t="s">
        <v>26</v>
      </c>
      <c r="P888" t="s">
        <v>26</v>
      </c>
      <c r="Q888">
        <v>1000</v>
      </c>
      <c r="X888">
        <v>6.9999999999999999E-4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 t="s">
        <v>6</v>
      </c>
      <c r="AG888">
        <v>6.9999999999999999E-4</v>
      </c>
      <c r="AH888">
        <v>3</v>
      </c>
      <c r="AI888">
        <v>-1</v>
      </c>
      <c r="AJ888" t="s">
        <v>6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ROW(Source!A452)</f>
        <v>452</v>
      </c>
      <c r="B889">
        <v>16698501</v>
      </c>
      <c r="C889">
        <v>16698481</v>
      </c>
      <c r="D889">
        <v>15161703</v>
      </c>
      <c r="E889">
        <v>17</v>
      </c>
      <c r="F889">
        <v>1</v>
      </c>
      <c r="G889">
        <v>1</v>
      </c>
      <c r="H889">
        <v>3</v>
      </c>
      <c r="I889" t="s">
        <v>1356</v>
      </c>
      <c r="J889" t="s">
        <v>6</v>
      </c>
      <c r="K889" t="s">
        <v>1405</v>
      </c>
      <c r="L889">
        <v>1339</v>
      </c>
      <c r="N889">
        <v>1007</v>
      </c>
      <c r="O889" t="s">
        <v>249</v>
      </c>
      <c r="P889" t="s">
        <v>249</v>
      </c>
      <c r="Q889">
        <v>1</v>
      </c>
      <c r="X889">
        <v>0.01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 t="s">
        <v>6</v>
      </c>
      <c r="AG889">
        <v>0.01</v>
      </c>
      <c r="AH889">
        <v>3</v>
      </c>
      <c r="AI889">
        <v>-1</v>
      </c>
      <c r="AJ889" t="s">
        <v>6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ROW(Source!A452)</f>
        <v>452</v>
      </c>
      <c r="B890">
        <v>16698502</v>
      </c>
      <c r="C890">
        <v>16698481</v>
      </c>
      <c r="D890">
        <v>15203740</v>
      </c>
      <c r="E890">
        <v>1</v>
      </c>
      <c r="F890">
        <v>1</v>
      </c>
      <c r="G890">
        <v>1</v>
      </c>
      <c r="H890">
        <v>3</v>
      </c>
      <c r="I890" t="s">
        <v>1105</v>
      </c>
      <c r="J890" t="s">
        <v>1106</v>
      </c>
      <c r="K890" t="s">
        <v>1107</v>
      </c>
      <c r="L890">
        <v>1348</v>
      </c>
      <c r="N890">
        <v>1009</v>
      </c>
      <c r="O890" t="s">
        <v>26</v>
      </c>
      <c r="P890" t="s">
        <v>26</v>
      </c>
      <c r="Q890">
        <v>1000</v>
      </c>
      <c r="X890">
        <v>2.7E-4</v>
      </c>
      <c r="Y890">
        <v>15119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6</v>
      </c>
      <c r="AG890">
        <v>2.7E-4</v>
      </c>
      <c r="AH890">
        <v>2</v>
      </c>
      <c r="AI890">
        <v>16698488</v>
      </c>
      <c r="AJ890">
        <v>907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ROW(Source!A452)</f>
        <v>452</v>
      </c>
      <c r="B891">
        <v>16698503</v>
      </c>
      <c r="C891">
        <v>16698481</v>
      </c>
      <c r="D891">
        <v>15163194</v>
      </c>
      <c r="E891">
        <v>17</v>
      </c>
      <c r="F891">
        <v>1</v>
      </c>
      <c r="G891">
        <v>1</v>
      </c>
      <c r="H891">
        <v>3</v>
      </c>
      <c r="I891" t="s">
        <v>1424</v>
      </c>
      <c r="J891" t="s">
        <v>6</v>
      </c>
      <c r="K891" t="s">
        <v>737</v>
      </c>
      <c r="L891">
        <v>1346</v>
      </c>
      <c r="N891">
        <v>1009</v>
      </c>
      <c r="O891" t="s">
        <v>279</v>
      </c>
      <c r="P891" t="s">
        <v>279</v>
      </c>
      <c r="Q891">
        <v>1</v>
      </c>
      <c r="X891">
        <v>2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 t="s">
        <v>6</v>
      </c>
      <c r="AG891">
        <v>2</v>
      </c>
      <c r="AH891">
        <v>3</v>
      </c>
      <c r="AI891">
        <v>-1</v>
      </c>
      <c r="AJ891" t="s">
        <v>6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ROW(Source!A452)</f>
        <v>452</v>
      </c>
      <c r="B892">
        <v>16698504</v>
      </c>
      <c r="C892">
        <v>16698481</v>
      </c>
      <c r="D892">
        <v>15204468</v>
      </c>
      <c r="E892">
        <v>1</v>
      </c>
      <c r="F892">
        <v>1</v>
      </c>
      <c r="G892">
        <v>1</v>
      </c>
      <c r="H892">
        <v>3</v>
      </c>
      <c r="I892" t="s">
        <v>1108</v>
      </c>
      <c r="J892" t="s">
        <v>1109</v>
      </c>
      <c r="K892" t="s">
        <v>1110</v>
      </c>
      <c r="L892">
        <v>1348</v>
      </c>
      <c r="N892">
        <v>1009</v>
      </c>
      <c r="O892" t="s">
        <v>26</v>
      </c>
      <c r="P892" t="s">
        <v>26</v>
      </c>
      <c r="Q892">
        <v>1000</v>
      </c>
      <c r="X892">
        <v>1.2999999999999999E-4</v>
      </c>
      <c r="Y892">
        <v>16950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6</v>
      </c>
      <c r="AG892">
        <v>1.2999999999999999E-4</v>
      </c>
      <c r="AH892">
        <v>2</v>
      </c>
      <c r="AI892">
        <v>16698489</v>
      </c>
      <c r="AJ892">
        <v>909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ROW(Source!A452)</f>
        <v>452</v>
      </c>
      <c r="B893">
        <v>16698505</v>
      </c>
      <c r="C893">
        <v>16698481</v>
      </c>
      <c r="D893">
        <v>15161722</v>
      </c>
      <c r="E893">
        <v>17</v>
      </c>
      <c r="F893">
        <v>1</v>
      </c>
      <c r="G893">
        <v>1</v>
      </c>
      <c r="H893">
        <v>3</v>
      </c>
      <c r="I893" t="s">
        <v>1354</v>
      </c>
      <c r="J893" t="s">
        <v>6</v>
      </c>
      <c r="K893" t="s">
        <v>1355</v>
      </c>
      <c r="L893">
        <v>1035</v>
      </c>
      <c r="N893">
        <v>1013</v>
      </c>
      <c r="O893" t="s">
        <v>464</v>
      </c>
      <c r="P893" t="s">
        <v>464</v>
      </c>
      <c r="Q893">
        <v>1</v>
      </c>
      <c r="X893">
        <v>10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 t="s">
        <v>6</v>
      </c>
      <c r="AG893">
        <v>10</v>
      </c>
      <c r="AH893">
        <v>3</v>
      </c>
      <c r="AI893">
        <v>-1</v>
      </c>
      <c r="AJ893" t="s">
        <v>6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ROW(Source!A453)</f>
        <v>453</v>
      </c>
      <c r="B894">
        <v>16698493</v>
      </c>
      <c r="C894">
        <v>16698481</v>
      </c>
      <c r="D894">
        <v>15436556</v>
      </c>
      <c r="E894">
        <v>1</v>
      </c>
      <c r="F894">
        <v>1</v>
      </c>
      <c r="G894">
        <v>1</v>
      </c>
      <c r="H894">
        <v>1</v>
      </c>
      <c r="I894" t="s">
        <v>1088</v>
      </c>
      <c r="J894" t="s">
        <v>6</v>
      </c>
      <c r="K894" t="s">
        <v>1089</v>
      </c>
      <c r="L894">
        <v>1191</v>
      </c>
      <c r="N894">
        <v>1013</v>
      </c>
      <c r="O894" t="s">
        <v>1010</v>
      </c>
      <c r="P894" t="s">
        <v>1010</v>
      </c>
      <c r="Q894">
        <v>1</v>
      </c>
      <c r="X894">
        <v>17.32</v>
      </c>
      <c r="Y894">
        <v>0</v>
      </c>
      <c r="Z894">
        <v>0</v>
      </c>
      <c r="AA894">
        <v>0</v>
      </c>
      <c r="AB894">
        <v>9.6199999999999992</v>
      </c>
      <c r="AC894">
        <v>0</v>
      </c>
      <c r="AD894">
        <v>1</v>
      </c>
      <c r="AE894">
        <v>1</v>
      </c>
      <c r="AF894" t="s">
        <v>39</v>
      </c>
      <c r="AG894">
        <v>19.917999999999999</v>
      </c>
      <c r="AH894">
        <v>2</v>
      </c>
      <c r="AI894">
        <v>16698482</v>
      </c>
      <c r="AJ894">
        <v>910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ROW(Source!A453)</f>
        <v>453</v>
      </c>
      <c r="B895">
        <v>16698494</v>
      </c>
      <c r="C895">
        <v>16698481</v>
      </c>
      <c r="D895">
        <v>15430395</v>
      </c>
      <c r="E895">
        <v>1</v>
      </c>
      <c r="F895">
        <v>1</v>
      </c>
      <c r="G895">
        <v>1</v>
      </c>
      <c r="H895">
        <v>1</v>
      </c>
      <c r="I895" t="s">
        <v>1020</v>
      </c>
      <c r="J895" t="s">
        <v>6</v>
      </c>
      <c r="K895" t="s">
        <v>1021</v>
      </c>
      <c r="L895">
        <v>1191</v>
      </c>
      <c r="N895">
        <v>1013</v>
      </c>
      <c r="O895" t="s">
        <v>1010</v>
      </c>
      <c r="P895" t="s">
        <v>1010</v>
      </c>
      <c r="Q895">
        <v>1</v>
      </c>
      <c r="X895">
        <v>0.27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2</v>
      </c>
      <c r="AF895" t="s">
        <v>38</v>
      </c>
      <c r="AG895">
        <v>0.33750000000000002</v>
      </c>
      <c r="AH895">
        <v>2</v>
      </c>
      <c r="AI895">
        <v>16698483</v>
      </c>
      <c r="AJ895">
        <v>911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ROW(Source!A453)</f>
        <v>453</v>
      </c>
      <c r="B896">
        <v>16698495</v>
      </c>
      <c r="C896">
        <v>16698481</v>
      </c>
      <c r="D896">
        <v>15247974</v>
      </c>
      <c r="E896">
        <v>1</v>
      </c>
      <c r="F896">
        <v>1</v>
      </c>
      <c r="G896">
        <v>1</v>
      </c>
      <c r="H896">
        <v>2</v>
      </c>
      <c r="I896" t="s">
        <v>1022</v>
      </c>
      <c r="J896" t="s">
        <v>1023</v>
      </c>
      <c r="K896" t="s">
        <v>1024</v>
      </c>
      <c r="L896">
        <v>1368</v>
      </c>
      <c r="N896">
        <v>1011</v>
      </c>
      <c r="O896" t="s">
        <v>1014</v>
      </c>
      <c r="P896" t="s">
        <v>1014</v>
      </c>
      <c r="Q896">
        <v>1</v>
      </c>
      <c r="X896">
        <v>0.13</v>
      </c>
      <c r="Y896">
        <v>0</v>
      </c>
      <c r="Z896">
        <v>31.26</v>
      </c>
      <c r="AA896">
        <v>13.5</v>
      </c>
      <c r="AB896">
        <v>0</v>
      </c>
      <c r="AC896">
        <v>0</v>
      </c>
      <c r="AD896">
        <v>1</v>
      </c>
      <c r="AE896">
        <v>0</v>
      </c>
      <c r="AF896" t="s">
        <v>38</v>
      </c>
      <c r="AG896">
        <v>0.16250000000000001</v>
      </c>
      <c r="AH896">
        <v>2</v>
      </c>
      <c r="AI896">
        <v>16698484</v>
      </c>
      <c r="AJ896">
        <v>912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ROW(Source!A453)</f>
        <v>453</v>
      </c>
      <c r="B897">
        <v>16698496</v>
      </c>
      <c r="C897">
        <v>16698481</v>
      </c>
      <c r="D897">
        <v>15249073</v>
      </c>
      <c r="E897">
        <v>1</v>
      </c>
      <c r="F897">
        <v>1</v>
      </c>
      <c r="G897">
        <v>1</v>
      </c>
      <c r="H897">
        <v>2</v>
      </c>
      <c r="I897" t="s">
        <v>1033</v>
      </c>
      <c r="J897" t="s">
        <v>1034</v>
      </c>
      <c r="K897" t="s">
        <v>1035</v>
      </c>
      <c r="L897">
        <v>1368</v>
      </c>
      <c r="N897">
        <v>1011</v>
      </c>
      <c r="O897" t="s">
        <v>1014</v>
      </c>
      <c r="P897" t="s">
        <v>1014</v>
      </c>
      <c r="Q897">
        <v>1</v>
      </c>
      <c r="X897">
        <v>0.14000000000000001</v>
      </c>
      <c r="Y897">
        <v>0</v>
      </c>
      <c r="Z897">
        <v>65.709999999999994</v>
      </c>
      <c r="AA897">
        <v>11.6</v>
      </c>
      <c r="AB897">
        <v>0</v>
      </c>
      <c r="AC897">
        <v>0</v>
      </c>
      <c r="AD897">
        <v>1</v>
      </c>
      <c r="AE897">
        <v>0</v>
      </c>
      <c r="AF897" t="s">
        <v>38</v>
      </c>
      <c r="AG897">
        <v>0.17500000000000002</v>
      </c>
      <c r="AH897">
        <v>2</v>
      </c>
      <c r="AI897">
        <v>16698485</v>
      </c>
      <c r="AJ897">
        <v>913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ROW(Source!A453)</f>
        <v>453</v>
      </c>
      <c r="B898">
        <v>16698497</v>
      </c>
      <c r="C898">
        <v>16698481</v>
      </c>
      <c r="D898">
        <v>15167955</v>
      </c>
      <c r="E898">
        <v>1</v>
      </c>
      <c r="F898">
        <v>1</v>
      </c>
      <c r="G898">
        <v>1</v>
      </c>
      <c r="H898">
        <v>3</v>
      </c>
      <c r="I898" t="s">
        <v>1090</v>
      </c>
      <c r="J898" t="s">
        <v>1091</v>
      </c>
      <c r="K898" t="s">
        <v>1092</v>
      </c>
      <c r="L898">
        <v>1348</v>
      </c>
      <c r="N898">
        <v>1009</v>
      </c>
      <c r="O898" t="s">
        <v>26</v>
      </c>
      <c r="P898" t="s">
        <v>26</v>
      </c>
      <c r="Q898">
        <v>1000</v>
      </c>
      <c r="X898">
        <v>1.4E-3</v>
      </c>
      <c r="Y898">
        <v>30030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6</v>
      </c>
      <c r="AG898">
        <v>1.4E-3</v>
      </c>
      <c r="AH898">
        <v>2</v>
      </c>
      <c r="AI898">
        <v>16698486</v>
      </c>
      <c r="AJ898">
        <v>914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ROW(Source!A453)</f>
        <v>453</v>
      </c>
      <c r="B899">
        <v>16698498</v>
      </c>
      <c r="C899">
        <v>16698481</v>
      </c>
      <c r="D899">
        <v>15167963</v>
      </c>
      <c r="E899">
        <v>1</v>
      </c>
      <c r="F899">
        <v>1</v>
      </c>
      <c r="G899">
        <v>1</v>
      </c>
      <c r="H899">
        <v>3</v>
      </c>
      <c r="I899" t="s">
        <v>1093</v>
      </c>
      <c r="J899" t="s">
        <v>1094</v>
      </c>
      <c r="K899" t="s">
        <v>1095</v>
      </c>
      <c r="L899">
        <v>1346</v>
      </c>
      <c r="N899">
        <v>1009</v>
      </c>
      <c r="O899" t="s">
        <v>279</v>
      </c>
      <c r="P899" t="s">
        <v>279</v>
      </c>
      <c r="Q899">
        <v>1</v>
      </c>
      <c r="X899">
        <v>0.13</v>
      </c>
      <c r="Y899">
        <v>37.29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6</v>
      </c>
      <c r="AG899">
        <v>0.13</v>
      </c>
      <c r="AH899">
        <v>2</v>
      </c>
      <c r="AI899">
        <v>16698487</v>
      </c>
      <c r="AJ899">
        <v>915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ROW(Source!A453)</f>
        <v>453</v>
      </c>
      <c r="B900">
        <v>16698499</v>
      </c>
      <c r="C900">
        <v>16698481</v>
      </c>
      <c r="D900">
        <v>15163011</v>
      </c>
      <c r="E900">
        <v>17</v>
      </c>
      <c r="F900">
        <v>1</v>
      </c>
      <c r="G900">
        <v>1</v>
      </c>
      <c r="H900">
        <v>3</v>
      </c>
      <c r="I900" t="s">
        <v>1420</v>
      </c>
      <c r="J900" t="s">
        <v>6</v>
      </c>
      <c r="K900" t="s">
        <v>1421</v>
      </c>
      <c r="L900">
        <v>1358</v>
      </c>
      <c r="N900">
        <v>1010</v>
      </c>
      <c r="O900" t="s">
        <v>598</v>
      </c>
      <c r="P900" t="s">
        <v>598</v>
      </c>
      <c r="Q900">
        <v>10</v>
      </c>
      <c r="X900">
        <v>4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 t="s">
        <v>6</v>
      </c>
      <c r="AG900">
        <v>4</v>
      </c>
      <c r="AH900">
        <v>3</v>
      </c>
      <c r="AI900">
        <v>-1</v>
      </c>
      <c r="AJ900" t="s">
        <v>6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ROW(Source!A453)</f>
        <v>453</v>
      </c>
      <c r="B901">
        <v>16698500</v>
      </c>
      <c r="C901">
        <v>16698481</v>
      </c>
      <c r="D901">
        <v>15162072</v>
      </c>
      <c r="E901">
        <v>17</v>
      </c>
      <c r="F901">
        <v>1</v>
      </c>
      <c r="G901">
        <v>1</v>
      </c>
      <c r="H901">
        <v>3</v>
      </c>
      <c r="I901" t="s">
        <v>1422</v>
      </c>
      <c r="J901" t="s">
        <v>6</v>
      </c>
      <c r="K901" t="s">
        <v>1423</v>
      </c>
      <c r="L901">
        <v>1348</v>
      </c>
      <c r="N901">
        <v>1009</v>
      </c>
      <c r="O901" t="s">
        <v>26</v>
      </c>
      <c r="P901" t="s">
        <v>26</v>
      </c>
      <c r="Q901">
        <v>1000</v>
      </c>
      <c r="X901">
        <v>6.9999999999999999E-4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 t="s">
        <v>6</v>
      </c>
      <c r="AG901">
        <v>6.9999999999999999E-4</v>
      </c>
      <c r="AH901">
        <v>3</v>
      </c>
      <c r="AI901">
        <v>-1</v>
      </c>
      <c r="AJ901" t="s">
        <v>6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ROW(Source!A453)</f>
        <v>453</v>
      </c>
      <c r="B902">
        <v>16698501</v>
      </c>
      <c r="C902">
        <v>16698481</v>
      </c>
      <c r="D902">
        <v>15161703</v>
      </c>
      <c r="E902">
        <v>17</v>
      </c>
      <c r="F902">
        <v>1</v>
      </c>
      <c r="G902">
        <v>1</v>
      </c>
      <c r="H902">
        <v>3</v>
      </c>
      <c r="I902" t="s">
        <v>1356</v>
      </c>
      <c r="J902" t="s">
        <v>6</v>
      </c>
      <c r="K902" t="s">
        <v>1405</v>
      </c>
      <c r="L902">
        <v>1339</v>
      </c>
      <c r="N902">
        <v>1007</v>
      </c>
      <c r="O902" t="s">
        <v>249</v>
      </c>
      <c r="P902" t="s">
        <v>249</v>
      </c>
      <c r="Q902">
        <v>1</v>
      </c>
      <c r="X902">
        <v>0.01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 t="s">
        <v>6</v>
      </c>
      <c r="AG902">
        <v>0.01</v>
      </c>
      <c r="AH902">
        <v>3</v>
      </c>
      <c r="AI902">
        <v>-1</v>
      </c>
      <c r="AJ902" t="s">
        <v>6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ROW(Source!A453)</f>
        <v>453</v>
      </c>
      <c r="B903">
        <v>16698502</v>
      </c>
      <c r="C903">
        <v>16698481</v>
      </c>
      <c r="D903">
        <v>15203740</v>
      </c>
      <c r="E903">
        <v>1</v>
      </c>
      <c r="F903">
        <v>1</v>
      </c>
      <c r="G903">
        <v>1</v>
      </c>
      <c r="H903">
        <v>3</v>
      </c>
      <c r="I903" t="s">
        <v>1105</v>
      </c>
      <c r="J903" t="s">
        <v>1106</v>
      </c>
      <c r="K903" t="s">
        <v>1107</v>
      </c>
      <c r="L903">
        <v>1348</v>
      </c>
      <c r="N903">
        <v>1009</v>
      </c>
      <c r="O903" t="s">
        <v>26</v>
      </c>
      <c r="P903" t="s">
        <v>26</v>
      </c>
      <c r="Q903">
        <v>1000</v>
      </c>
      <c r="X903">
        <v>2.7E-4</v>
      </c>
      <c r="Y903">
        <v>15119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6</v>
      </c>
      <c r="AG903">
        <v>2.7E-4</v>
      </c>
      <c r="AH903">
        <v>2</v>
      </c>
      <c r="AI903">
        <v>16698488</v>
      </c>
      <c r="AJ903">
        <v>918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ROW(Source!A453)</f>
        <v>453</v>
      </c>
      <c r="B904">
        <v>16698503</v>
      </c>
      <c r="C904">
        <v>16698481</v>
      </c>
      <c r="D904">
        <v>15163194</v>
      </c>
      <c r="E904">
        <v>17</v>
      </c>
      <c r="F904">
        <v>1</v>
      </c>
      <c r="G904">
        <v>1</v>
      </c>
      <c r="H904">
        <v>3</v>
      </c>
      <c r="I904" t="s">
        <v>1424</v>
      </c>
      <c r="J904" t="s">
        <v>6</v>
      </c>
      <c r="K904" t="s">
        <v>737</v>
      </c>
      <c r="L904">
        <v>1346</v>
      </c>
      <c r="N904">
        <v>1009</v>
      </c>
      <c r="O904" t="s">
        <v>279</v>
      </c>
      <c r="P904" t="s">
        <v>279</v>
      </c>
      <c r="Q904">
        <v>1</v>
      </c>
      <c r="X904">
        <v>2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 t="s">
        <v>6</v>
      </c>
      <c r="AG904">
        <v>2</v>
      </c>
      <c r="AH904">
        <v>3</v>
      </c>
      <c r="AI904">
        <v>-1</v>
      </c>
      <c r="AJ904" t="s">
        <v>6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ROW(Source!A453)</f>
        <v>453</v>
      </c>
      <c r="B905">
        <v>16698504</v>
      </c>
      <c r="C905">
        <v>16698481</v>
      </c>
      <c r="D905">
        <v>15204468</v>
      </c>
      <c r="E905">
        <v>1</v>
      </c>
      <c r="F905">
        <v>1</v>
      </c>
      <c r="G905">
        <v>1</v>
      </c>
      <c r="H905">
        <v>3</v>
      </c>
      <c r="I905" t="s">
        <v>1108</v>
      </c>
      <c r="J905" t="s">
        <v>1109</v>
      </c>
      <c r="K905" t="s">
        <v>1110</v>
      </c>
      <c r="L905">
        <v>1348</v>
      </c>
      <c r="N905">
        <v>1009</v>
      </c>
      <c r="O905" t="s">
        <v>26</v>
      </c>
      <c r="P905" t="s">
        <v>26</v>
      </c>
      <c r="Q905">
        <v>1000</v>
      </c>
      <c r="X905">
        <v>1.2999999999999999E-4</v>
      </c>
      <c r="Y905">
        <v>16950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6</v>
      </c>
      <c r="AG905">
        <v>1.2999999999999999E-4</v>
      </c>
      <c r="AH905">
        <v>2</v>
      </c>
      <c r="AI905">
        <v>16698489</v>
      </c>
      <c r="AJ905">
        <v>920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ROW(Source!A453)</f>
        <v>453</v>
      </c>
      <c r="B906">
        <v>16698505</v>
      </c>
      <c r="C906">
        <v>16698481</v>
      </c>
      <c r="D906">
        <v>15161722</v>
      </c>
      <c r="E906">
        <v>17</v>
      </c>
      <c r="F906">
        <v>1</v>
      </c>
      <c r="G906">
        <v>1</v>
      </c>
      <c r="H906">
        <v>3</v>
      </c>
      <c r="I906" t="s">
        <v>1354</v>
      </c>
      <c r="J906" t="s">
        <v>6</v>
      </c>
      <c r="K906" t="s">
        <v>1355</v>
      </c>
      <c r="L906">
        <v>1035</v>
      </c>
      <c r="N906">
        <v>1013</v>
      </c>
      <c r="O906" t="s">
        <v>464</v>
      </c>
      <c r="P906" t="s">
        <v>464</v>
      </c>
      <c r="Q906">
        <v>1</v>
      </c>
      <c r="X906">
        <v>10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 t="s">
        <v>6</v>
      </c>
      <c r="AG906">
        <v>10</v>
      </c>
      <c r="AH906">
        <v>3</v>
      </c>
      <c r="AI906">
        <v>-1</v>
      </c>
      <c r="AJ906" t="s">
        <v>6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ROW(Source!A460)</f>
        <v>460</v>
      </c>
      <c r="B907">
        <v>16698522</v>
      </c>
      <c r="C907">
        <v>16698509</v>
      </c>
      <c r="D907">
        <v>15436556</v>
      </c>
      <c r="E907">
        <v>1</v>
      </c>
      <c r="F907">
        <v>1</v>
      </c>
      <c r="G907">
        <v>1</v>
      </c>
      <c r="H907">
        <v>1</v>
      </c>
      <c r="I907" t="s">
        <v>1088</v>
      </c>
      <c r="J907" t="s">
        <v>6</v>
      </c>
      <c r="K907" t="s">
        <v>1089</v>
      </c>
      <c r="L907">
        <v>1191</v>
      </c>
      <c r="N907">
        <v>1013</v>
      </c>
      <c r="O907" t="s">
        <v>1010</v>
      </c>
      <c r="P907" t="s">
        <v>1010</v>
      </c>
      <c r="Q907">
        <v>1</v>
      </c>
      <c r="X907">
        <v>21.65</v>
      </c>
      <c r="Y907">
        <v>0</v>
      </c>
      <c r="Z907">
        <v>0</v>
      </c>
      <c r="AA907">
        <v>0</v>
      </c>
      <c r="AB907">
        <v>9.6199999999999992</v>
      </c>
      <c r="AC907">
        <v>0</v>
      </c>
      <c r="AD907">
        <v>1</v>
      </c>
      <c r="AE907">
        <v>1</v>
      </c>
      <c r="AF907" t="s">
        <v>39</v>
      </c>
      <c r="AG907">
        <v>24.897499999999997</v>
      </c>
      <c r="AH907">
        <v>2</v>
      </c>
      <c r="AI907">
        <v>16698510</v>
      </c>
      <c r="AJ907">
        <v>921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ROW(Source!A460)</f>
        <v>460</v>
      </c>
      <c r="B908">
        <v>16698523</v>
      </c>
      <c r="C908">
        <v>16698509</v>
      </c>
      <c r="D908">
        <v>15430395</v>
      </c>
      <c r="E908">
        <v>1</v>
      </c>
      <c r="F908">
        <v>1</v>
      </c>
      <c r="G908">
        <v>1</v>
      </c>
      <c r="H908">
        <v>1</v>
      </c>
      <c r="I908" t="s">
        <v>1020</v>
      </c>
      <c r="J908" t="s">
        <v>6</v>
      </c>
      <c r="K908" t="s">
        <v>1021</v>
      </c>
      <c r="L908">
        <v>1191</v>
      </c>
      <c r="N908">
        <v>1013</v>
      </c>
      <c r="O908" t="s">
        <v>1010</v>
      </c>
      <c r="P908" t="s">
        <v>1010</v>
      </c>
      <c r="Q908">
        <v>1</v>
      </c>
      <c r="X908">
        <v>0.35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2</v>
      </c>
      <c r="AF908" t="s">
        <v>38</v>
      </c>
      <c r="AG908">
        <v>0.4375</v>
      </c>
      <c r="AH908">
        <v>2</v>
      </c>
      <c r="AI908">
        <v>16698511</v>
      </c>
      <c r="AJ908">
        <v>922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ROW(Source!A460)</f>
        <v>460</v>
      </c>
      <c r="B909">
        <v>16698524</v>
      </c>
      <c r="C909">
        <v>16698509</v>
      </c>
      <c r="D909">
        <v>15247974</v>
      </c>
      <c r="E909">
        <v>1</v>
      </c>
      <c r="F909">
        <v>1</v>
      </c>
      <c r="G909">
        <v>1</v>
      </c>
      <c r="H909">
        <v>2</v>
      </c>
      <c r="I909" t="s">
        <v>1022</v>
      </c>
      <c r="J909" t="s">
        <v>1023</v>
      </c>
      <c r="K909" t="s">
        <v>1024</v>
      </c>
      <c r="L909">
        <v>1368</v>
      </c>
      <c r="N909">
        <v>1011</v>
      </c>
      <c r="O909" t="s">
        <v>1014</v>
      </c>
      <c r="P909" t="s">
        <v>1014</v>
      </c>
      <c r="Q909">
        <v>1</v>
      </c>
      <c r="X909">
        <v>0.13</v>
      </c>
      <c r="Y909">
        <v>0</v>
      </c>
      <c r="Z909">
        <v>31.26</v>
      </c>
      <c r="AA909">
        <v>13.5</v>
      </c>
      <c r="AB909">
        <v>0</v>
      </c>
      <c r="AC909">
        <v>0</v>
      </c>
      <c r="AD909">
        <v>1</v>
      </c>
      <c r="AE909">
        <v>0</v>
      </c>
      <c r="AF909" t="s">
        <v>38</v>
      </c>
      <c r="AG909">
        <v>0.16250000000000001</v>
      </c>
      <c r="AH909">
        <v>2</v>
      </c>
      <c r="AI909">
        <v>16698512</v>
      </c>
      <c r="AJ909">
        <v>923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ROW(Source!A460)</f>
        <v>460</v>
      </c>
      <c r="B910">
        <v>16698525</v>
      </c>
      <c r="C910">
        <v>16698509</v>
      </c>
      <c r="D910">
        <v>15249073</v>
      </c>
      <c r="E910">
        <v>1</v>
      </c>
      <c r="F910">
        <v>1</v>
      </c>
      <c r="G910">
        <v>1</v>
      </c>
      <c r="H910">
        <v>2</v>
      </c>
      <c r="I910" t="s">
        <v>1033</v>
      </c>
      <c r="J910" t="s">
        <v>1034</v>
      </c>
      <c r="K910" t="s">
        <v>1035</v>
      </c>
      <c r="L910">
        <v>1368</v>
      </c>
      <c r="N910">
        <v>1011</v>
      </c>
      <c r="O910" t="s">
        <v>1014</v>
      </c>
      <c r="P910" t="s">
        <v>1014</v>
      </c>
      <c r="Q910">
        <v>1</v>
      </c>
      <c r="X910">
        <v>0.22</v>
      </c>
      <c r="Y910">
        <v>0</v>
      </c>
      <c r="Z910">
        <v>65.709999999999994</v>
      </c>
      <c r="AA910">
        <v>11.6</v>
      </c>
      <c r="AB910">
        <v>0</v>
      </c>
      <c r="AC910">
        <v>0</v>
      </c>
      <c r="AD910">
        <v>1</v>
      </c>
      <c r="AE910">
        <v>0</v>
      </c>
      <c r="AF910" t="s">
        <v>38</v>
      </c>
      <c r="AG910">
        <v>0.27500000000000002</v>
      </c>
      <c r="AH910">
        <v>2</v>
      </c>
      <c r="AI910">
        <v>16698513</v>
      </c>
      <c r="AJ910">
        <v>924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ROW(Source!A460)</f>
        <v>460</v>
      </c>
      <c r="B911">
        <v>16698526</v>
      </c>
      <c r="C911">
        <v>16698509</v>
      </c>
      <c r="D911">
        <v>15167963</v>
      </c>
      <c r="E911">
        <v>1</v>
      </c>
      <c r="F911">
        <v>1</v>
      </c>
      <c r="G911">
        <v>1</v>
      </c>
      <c r="H911">
        <v>3</v>
      </c>
      <c r="I911" t="s">
        <v>1093</v>
      </c>
      <c r="J911" t="s">
        <v>1094</v>
      </c>
      <c r="K911" t="s">
        <v>1095</v>
      </c>
      <c r="L911">
        <v>1346</v>
      </c>
      <c r="N911">
        <v>1009</v>
      </c>
      <c r="O911" t="s">
        <v>279</v>
      </c>
      <c r="P911" t="s">
        <v>279</v>
      </c>
      <c r="Q911">
        <v>1</v>
      </c>
      <c r="X911">
        <v>0.3</v>
      </c>
      <c r="Y911">
        <v>37.29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6</v>
      </c>
      <c r="AG911">
        <v>0.3</v>
      </c>
      <c r="AH911">
        <v>2</v>
      </c>
      <c r="AI911">
        <v>16698514</v>
      </c>
      <c r="AJ911">
        <v>925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ROW(Source!A460)</f>
        <v>460</v>
      </c>
      <c r="B912">
        <v>16698527</v>
      </c>
      <c r="C912">
        <v>16698509</v>
      </c>
      <c r="D912">
        <v>15163011</v>
      </c>
      <c r="E912">
        <v>17</v>
      </c>
      <c r="F912">
        <v>1</v>
      </c>
      <c r="G912">
        <v>1</v>
      </c>
      <c r="H912">
        <v>3</v>
      </c>
      <c r="I912" t="s">
        <v>1420</v>
      </c>
      <c r="J912" t="s">
        <v>6</v>
      </c>
      <c r="K912" t="s">
        <v>1421</v>
      </c>
      <c r="L912">
        <v>1358</v>
      </c>
      <c r="N912">
        <v>1010</v>
      </c>
      <c r="O912" t="s">
        <v>598</v>
      </c>
      <c r="P912" t="s">
        <v>598</v>
      </c>
      <c r="Q912">
        <v>10</v>
      </c>
      <c r="X912">
        <v>4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 t="s">
        <v>6</v>
      </c>
      <c r="AG912">
        <v>4</v>
      </c>
      <c r="AH912">
        <v>3</v>
      </c>
      <c r="AI912">
        <v>-1</v>
      </c>
      <c r="AJ912" t="s">
        <v>6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ROW(Source!A460)</f>
        <v>460</v>
      </c>
      <c r="B913">
        <v>16698528</v>
      </c>
      <c r="C913">
        <v>16698509</v>
      </c>
      <c r="D913">
        <v>15162072</v>
      </c>
      <c r="E913">
        <v>17</v>
      </c>
      <c r="F913">
        <v>1</v>
      </c>
      <c r="G913">
        <v>1</v>
      </c>
      <c r="H913">
        <v>3</v>
      </c>
      <c r="I913" t="s">
        <v>1422</v>
      </c>
      <c r="J913" t="s">
        <v>6</v>
      </c>
      <c r="K913" t="s">
        <v>1423</v>
      </c>
      <c r="L913">
        <v>1348</v>
      </c>
      <c r="N913">
        <v>1009</v>
      </c>
      <c r="O913" t="s">
        <v>26</v>
      </c>
      <c r="P913" t="s">
        <v>26</v>
      </c>
      <c r="Q913">
        <v>1000</v>
      </c>
      <c r="X913">
        <v>6.9999999999999999E-4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 t="s">
        <v>6</v>
      </c>
      <c r="AG913">
        <v>6.9999999999999999E-4</v>
      </c>
      <c r="AH913">
        <v>3</v>
      </c>
      <c r="AI913">
        <v>-1</v>
      </c>
      <c r="AJ913" t="s">
        <v>6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ROW(Source!A460)</f>
        <v>460</v>
      </c>
      <c r="B914">
        <v>16698529</v>
      </c>
      <c r="C914">
        <v>16698509</v>
      </c>
      <c r="D914">
        <v>15189796</v>
      </c>
      <c r="E914">
        <v>1</v>
      </c>
      <c r="F914">
        <v>1</v>
      </c>
      <c r="G914">
        <v>1</v>
      </c>
      <c r="H914">
        <v>3</v>
      </c>
      <c r="I914" t="s">
        <v>1125</v>
      </c>
      <c r="J914" t="s">
        <v>1126</v>
      </c>
      <c r="K914" t="s">
        <v>1127</v>
      </c>
      <c r="L914">
        <v>1348</v>
      </c>
      <c r="N914">
        <v>1009</v>
      </c>
      <c r="O914" t="s">
        <v>26</v>
      </c>
      <c r="P914" t="s">
        <v>26</v>
      </c>
      <c r="Q914">
        <v>1000</v>
      </c>
      <c r="X914">
        <v>3.5999999999999999E-3</v>
      </c>
      <c r="Y914">
        <v>5989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6</v>
      </c>
      <c r="AG914">
        <v>3.5999999999999999E-3</v>
      </c>
      <c r="AH914">
        <v>2</v>
      </c>
      <c r="AI914">
        <v>16698515</v>
      </c>
      <c r="AJ914">
        <v>927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ROW(Source!A460)</f>
        <v>460</v>
      </c>
      <c r="B915">
        <v>16698530</v>
      </c>
      <c r="C915">
        <v>16698509</v>
      </c>
      <c r="D915">
        <v>15203740</v>
      </c>
      <c r="E915">
        <v>1</v>
      </c>
      <c r="F915">
        <v>1</v>
      </c>
      <c r="G915">
        <v>1</v>
      </c>
      <c r="H915">
        <v>3</v>
      </c>
      <c r="I915" t="s">
        <v>1105</v>
      </c>
      <c r="J915" t="s">
        <v>1106</v>
      </c>
      <c r="K915" t="s">
        <v>1107</v>
      </c>
      <c r="L915">
        <v>1348</v>
      </c>
      <c r="N915">
        <v>1009</v>
      </c>
      <c r="O915" t="s">
        <v>26</v>
      </c>
      <c r="P915" t="s">
        <v>26</v>
      </c>
      <c r="Q915">
        <v>1000</v>
      </c>
      <c r="X915">
        <v>4.0000000000000002E-4</v>
      </c>
      <c r="Y915">
        <v>15119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6</v>
      </c>
      <c r="AG915">
        <v>4.0000000000000002E-4</v>
      </c>
      <c r="AH915">
        <v>2</v>
      </c>
      <c r="AI915">
        <v>16698516</v>
      </c>
      <c r="AJ915">
        <v>928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ROW(Source!A460)</f>
        <v>460</v>
      </c>
      <c r="B916">
        <v>16698531</v>
      </c>
      <c r="C916">
        <v>16698509</v>
      </c>
      <c r="D916">
        <v>15163194</v>
      </c>
      <c r="E916">
        <v>17</v>
      </c>
      <c r="F916">
        <v>1</v>
      </c>
      <c r="G916">
        <v>1</v>
      </c>
      <c r="H916">
        <v>3</v>
      </c>
      <c r="I916" t="s">
        <v>1424</v>
      </c>
      <c r="J916" t="s">
        <v>6</v>
      </c>
      <c r="K916" t="s">
        <v>737</v>
      </c>
      <c r="L916">
        <v>1346</v>
      </c>
      <c r="N916">
        <v>1009</v>
      </c>
      <c r="O916" t="s">
        <v>279</v>
      </c>
      <c r="P916" t="s">
        <v>279</v>
      </c>
      <c r="Q916">
        <v>1</v>
      </c>
      <c r="X916">
        <v>2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 t="s">
        <v>6</v>
      </c>
      <c r="AG916">
        <v>2</v>
      </c>
      <c r="AH916">
        <v>3</v>
      </c>
      <c r="AI916">
        <v>-1</v>
      </c>
      <c r="AJ916" t="s">
        <v>6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ROW(Source!A460)</f>
        <v>460</v>
      </c>
      <c r="B917">
        <v>16698532</v>
      </c>
      <c r="C917">
        <v>16698509</v>
      </c>
      <c r="D917">
        <v>15204468</v>
      </c>
      <c r="E917">
        <v>1</v>
      </c>
      <c r="F917">
        <v>1</v>
      </c>
      <c r="G917">
        <v>1</v>
      </c>
      <c r="H917">
        <v>3</v>
      </c>
      <c r="I917" t="s">
        <v>1108</v>
      </c>
      <c r="J917" t="s">
        <v>1109</v>
      </c>
      <c r="K917" t="s">
        <v>1110</v>
      </c>
      <c r="L917">
        <v>1348</v>
      </c>
      <c r="N917">
        <v>1009</v>
      </c>
      <c r="O917" t="s">
        <v>26</v>
      </c>
      <c r="P917" t="s">
        <v>26</v>
      </c>
      <c r="Q917">
        <v>1000</v>
      </c>
      <c r="X917">
        <v>2.0000000000000001E-4</v>
      </c>
      <c r="Y917">
        <v>16950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2.0000000000000001E-4</v>
      </c>
      <c r="AH917">
        <v>2</v>
      </c>
      <c r="AI917">
        <v>16698517</v>
      </c>
      <c r="AJ917">
        <v>930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ROW(Source!A460)</f>
        <v>460</v>
      </c>
      <c r="B918">
        <v>16698533</v>
      </c>
      <c r="C918">
        <v>16698509</v>
      </c>
      <c r="D918">
        <v>15161722</v>
      </c>
      <c r="E918">
        <v>17</v>
      </c>
      <c r="F918">
        <v>1</v>
      </c>
      <c r="G918">
        <v>1</v>
      </c>
      <c r="H918">
        <v>3</v>
      </c>
      <c r="I918" t="s">
        <v>1354</v>
      </c>
      <c r="J918" t="s">
        <v>6</v>
      </c>
      <c r="K918" t="s">
        <v>1355</v>
      </c>
      <c r="L918">
        <v>1035</v>
      </c>
      <c r="N918">
        <v>1013</v>
      </c>
      <c r="O918" t="s">
        <v>464</v>
      </c>
      <c r="P918" t="s">
        <v>464</v>
      </c>
      <c r="Q918">
        <v>1</v>
      </c>
      <c r="X918">
        <v>10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 t="s">
        <v>6</v>
      </c>
      <c r="AG918">
        <v>10</v>
      </c>
      <c r="AH918">
        <v>3</v>
      </c>
      <c r="AI918">
        <v>-1</v>
      </c>
      <c r="AJ918" t="s">
        <v>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ROW(Source!A461)</f>
        <v>461</v>
      </c>
      <c r="B919">
        <v>16698522</v>
      </c>
      <c r="C919">
        <v>16698509</v>
      </c>
      <c r="D919">
        <v>15436556</v>
      </c>
      <c r="E919">
        <v>1</v>
      </c>
      <c r="F919">
        <v>1</v>
      </c>
      <c r="G919">
        <v>1</v>
      </c>
      <c r="H919">
        <v>1</v>
      </c>
      <c r="I919" t="s">
        <v>1088</v>
      </c>
      <c r="J919" t="s">
        <v>6</v>
      </c>
      <c r="K919" t="s">
        <v>1089</v>
      </c>
      <c r="L919">
        <v>1191</v>
      </c>
      <c r="N919">
        <v>1013</v>
      </c>
      <c r="O919" t="s">
        <v>1010</v>
      </c>
      <c r="P919" t="s">
        <v>1010</v>
      </c>
      <c r="Q919">
        <v>1</v>
      </c>
      <c r="X919">
        <v>21.65</v>
      </c>
      <c r="Y919">
        <v>0</v>
      </c>
      <c r="Z919">
        <v>0</v>
      </c>
      <c r="AA919">
        <v>0</v>
      </c>
      <c r="AB919">
        <v>9.6199999999999992</v>
      </c>
      <c r="AC919">
        <v>0</v>
      </c>
      <c r="AD919">
        <v>1</v>
      </c>
      <c r="AE919">
        <v>1</v>
      </c>
      <c r="AF919" t="s">
        <v>39</v>
      </c>
      <c r="AG919">
        <v>24.897499999999997</v>
      </c>
      <c r="AH919">
        <v>2</v>
      </c>
      <c r="AI919">
        <v>16698510</v>
      </c>
      <c r="AJ919">
        <v>933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ROW(Source!A461)</f>
        <v>461</v>
      </c>
      <c r="B920">
        <v>16698523</v>
      </c>
      <c r="C920">
        <v>16698509</v>
      </c>
      <c r="D920">
        <v>15430395</v>
      </c>
      <c r="E920">
        <v>1</v>
      </c>
      <c r="F920">
        <v>1</v>
      </c>
      <c r="G920">
        <v>1</v>
      </c>
      <c r="H920">
        <v>1</v>
      </c>
      <c r="I920" t="s">
        <v>1020</v>
      </c>
      <c r="J920" t="s">
        <v>6</v>
      </c>
      <c r="K920" t="s">
        <v>1021</v>
      </c>
      <c r="L920">
        <v>1191</v>
      </c>
      <c r="N920">
        <v>1013</v>
      </c>
      <c r="O920" t="s">
        <v>1010</v>
      </c>
      <c r="P920" t="s">
        <v>1010</v>
      </c>
      <c r="Q920">
        <v>1</v>
      </c>
      <c r="X920">
        <v>0.35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2</v>
      </c>
      <c r="AF920" t="s">
        <v>38</v>
      </c>
      <c r="AG920">
        <v>0.4375</v>
      </c>
      <c r="AH920">
        <v>2</v>
      </c>
      <c r="AI920">
        <v>16698511</v>
      </c>
      <c r="AJ920">
        <v>934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ROW(Source!A461)</f>
        <v>461</v>
      </c>
      <c r="B921">
        <v>16698524</v>
      </c>
      <c r="C921">
        <v>16698509</v>
      </c>
      <c r="D921">
        <v>15247974</v>
      </c>
      <c r="E921">
        <v>1</v>
      </c>
      <c r="F921">
        <v>1</v>
      </c>
      <c r="G921">
        <v>1</v>
      </c>
      <c r="H921">
        <v>2</v>
      </c>
      <c r="I921" t="s">
        <v>1022</v>
      </c>
      <c r="J921" t="s">
        <v>1023</v>
      </c>
      <c r="K921" t="s">
        <v>1024</v>
      </c>
      <c r="L921">
        <v>1368</v>
      </c>
      <c r="N921">
        <v>1011</v>
      </c>
      <c r="O921" t="s">
        <v>1014</v>
      </c>
      <c r="P921" t="s">
        <v>1014</v>
      </c>
      <c r="Q921">
        <v>1</v>
      </c>
      <c r="X921">
        <v>0.13</v>
      </c>
      <c r="Y921">
        <v>0</v>
      </c>
      <c r="Z921">
        <v>31.26</v>
      </c>
      <c r="AA921">
        <v>13.5</v>
      </c>
      <c r="AB921">
        <v>0</v>
      </c>
      <c r="AC921">
        <v>0</v>
      </c>
      <c r="AD921">
        <v>1</v>
      </c>
      <c r="AE921">
        <v>0</v>
      </c>
      <c r="AF921" t="s">
        <v>38</v>
      </c>
      <c r="AG921">
        <v>0.16250000000000001</v>
      </c>
      <c r="AH921">
        <v>2</v>
      </c>
      <c r="AI921">
        <v>16698512</v>
      </c>
      <c r="AJ921">
        <v>935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ROW(Source!A461)</f>
        <v>461</v>
      </c>
      <c r="B922">
        <v>16698525</v>
      </c>
      <c r="C922">
        <v>16698509</v>
      </c>
      <c r="D922">
        <v>15249073</v>
      </c>
      <c r="E922">
        <v>1</v>
      </c>
      <c r="F922">
        <v>1</v>
      </c>
      <c r="G922">
        <v>1</v>
      </c>
      <c r="H922">
        <v>2</v>
      </c>
      <c r="I922" t="s">
        <v>1033</v>
      </c>
      <c r="J922" t="s">
        <v>1034</v>
      </c>
      <c r="K922" t="s">
        <v>1035</v>
      </c>
      <c r="L922">
        <v>1368</v>
      </c>
      <c r="N922">
        <v>1011</v>
      </c>
      <c r="O922" t="s">
        <v>1014</v>
      </c>
      <c r="P922" t="s">
        <v>1014</v>
      </c>
      <c r="Q922">
        <v>1</v>
      </c>
      <c r="X922">
        <v>0.22</v>
      </c>
      <c r="Y922">
        <v>0</v>
      </c>
      <c r="Z922">
        <v>65.709999999999994</v>
      </c>
      <c r="AA922">
        <v>11.6</v>
      </c>
      <c r="AB922">
        <v>0</v>
      </c>
      <c r="AC922">
        <v>0</v>
      </c>
      <c r="AD922">
        <v>1</v>
      </c>
      <c r="AE922">
        <v>0</v>
      </c>
      <c r="AF922" t="s">
        <v>38</v>
      </c>
      <c r="AG922">
        <v>0.27500000000000002</v>
      </c>
      <c r="AH922">
        <v>2</v>
      </c>
      <c r="AI922">
        <v>16698513</v>
      </c>
      <c r="AJ922">
        <v>936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ROW(Source!A461)</f>
        <v>461</v>
      </c>
      <c r="B923">
        <v>16698526</v>
      </c>
      <c r="C923">
        <v>16698509</v>
      </c>
      <c r="D923">
        <v>15167963</v>
      </c>
      <c r="E923">
        <v>1</v>
      </c>
      <c r="F923">
        <v>1</v>
      </c>
      <c r="G923">
        <v>1</v>
      </c>
      <c r="H923">
        <v>3</v>
      </c>
      <c r="I923" t="s">
        <v>1093</v>
      </c>
      <c r="J923" t="s">
        <v>1094</v>
      </c>
      <c r="K923" t="s">
        <v>1095</v>
      </c>
      <c r="L923">
        <v>1346</v>
      </c>
      <c r="N923">
        <v>1009</v>
      </c>
      <c r="O923" t="s">
        <v>279</v>
      </c>
      <c r="P923" t="s">
        <v>279</v>
      </c>
      <c r="Q923">
        <v>1</v>
      </c>
      <c r="X923">
        <v>0.3</v>
      </c>
      <c r="Y923">
        <v>37.29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0.3</v>
      </c>
      <c r="AH923">
        <v>2</v>
      </c>
      <c r="AI923">
        <v>16698514</v>
      </c>
      <c r="AJ923">
        <v>937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ROW(Source!A461)</f>
        <v>461</v>
      </c>
      <c r="B924">
        <v>16698527</v>
      </c>
      <c r="C924">
        <v>16698509</v>
      </c>
      <c r="D924">
        <v>15163011</v>
      </c>
      <c r="E924">
        <v>17</v>
      </c>
      <c r="F924">
        <v>1</v>
      </c>
      <c r="G924">
        <v>1</v>
      </c>
      <c r="H924">
        <v>3</v>
      </c>
      <c r="I924" t="s">
        <v>1420</v>
      </c>
      <c r="J924" t="s">
        <v>6</v>
      </c>
      <c r="K924" t="s">
        <v>1421</v>
      </c>
      <c r="L924">
        <v>1358</v>
      </c>
      <c r="N924">
        <v>1010</v>
      </c>
      <c r="O924" t="s">
        <v>598</v>
      </c>
      <c r="P924" t="s">
        <v>598</v>
      </c>
      <c r="Q924">
        <v>10</v>
      </c>
      <c r="X924">
        <v>4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 t="s">
        <v>6</v>
      </c>
      <c r="AG924">
        <v>4</v>
      </c>
      <c r="AH924">
        <v>3</v>
      </c>
      <c r="AI924">
        <v>-1</v>
      </c>
      <c r="AJ924" t="s">
        <v>6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ROW(Source!A461)</f>
        <v>461</v>
      </c>
      <c r="B925">
        <v>16698528</v>
      </c>
      <c r="C925">
        <v>16698509</v>
      </c>
      <c r="D925">
        <v>15162072</v>
      </c>
      <c r="E925">
        <v>17</v>
      </c>
      <c r="F925">
        <v>1</v>
      </c>
      <c r="G925">
        <v>1</v>
      </c>
      <c r="H925">
        <v>3</v>
      </c>
      <c r="I925" t="s">
        <v>1422</v>
      </c>
      <c r="J925" t="s">
        <v>6</v>
      </c>
      <c r="K925" t="s">
        <v>1423</v>
      </c>
      <c r="L925">
        <v>1348</v>
      </c>
      <c r="N925">
        <v>1009</v>
      </c>
      <c r="O925" t="s">
        <v>26</v>
      </c>
      <c r="P925" t="s">
        <v>26</v>
      </c>
      <c r="Q925">
        <v>1000</v>
      </c>
      <c r="X925">
        <v>6.9999999999999999E-4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 t="s">
        <v>6</v>
      </c>
      <c r="AG925">
        <v>6.9999999999999999E-4</v>
      </c>
      <c r="AH925">
        <v>3</v>
      </c>
      <c r="AI925">
        <v>-1</v>
      </c>
      <c r="AJ925" t="s">
        <v>6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ROW(Source!A461)</f>
        <v>461</v>
      </c>
      <c r="B926">
        <v>16698529</v>
      </c>
      <c r="C926">
        <v>16698509</v>
      </c>
      <c r="D926">
        <v>15189796</v>
      </c>
      <c r="E926">
        <v>1</v>
      </c>
      <c r="F926">
        <v>1</v>
      </c>
      <c r="G926">
        <v>1</v>
      </c>
      <c r="H926">
        <v>3</v>
      </c>
      <c r="I926" t="s">
        <v>1125</v>
      </c>
      <c r="J926" t="s">
        <v>1126</v>
      </c>
      <c r="K926" t="s">
        <v>1127</v>
      </c>
      <c r="L926">
        <v>1348</v>
      </c>
      <c r="N926">
        <v>1009</v>
      </c>
      <c r="O926" t="s">
        <v>26</v>
      </c>
      <c r="P926" t="s">
        <v>26</v>
      </c>
      <c r="Q926">
        <v>1000</v>
      </c>
      <c r="X926">
        <v>3.5999999999999999E-3</v>
      </c>
      <c r="Y926">
        <v>5989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6</v>
      </c>
      <c r="AG926">
        <v>3.5999999999999999E-3</v>
      </c>
      <c r="AH926">
        <v>2</v>
      </c>
      <c r="AI926">
        <v>16698515</v>
      </c>
      <c r="AJ926">
        <v>939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ROW(Source!A461)</f>
        <v>461</v>
      </c>
      <c r="B927">
        <v>16698530</v>
      </c>
      <c r="C927">
        <v>16698509</v>
      </c>
      <c r="D927">
        <v>15203740</v>
      </c>
      <c r="E927">
        <v>1</v>
      </c>
      <c r="F927">
        <v>1</v>
      </c>
      <c r="G927">
        <v>1</v>
      </c>
      <c r="H927">
        <v>3</v>
      </c>
      <c r="I927" t="s">
        <v>1105</v>
      </c>
      <c r="J927" t="s">
        <v>1106</v>
      </c>
      <c r="K927" t="s">
        <v>1107</v>
      </c>
      <c r="L927">
        <v>1348</v>
      </c>
      <c r="N927">
        <v>1009</v>
      </c>
      <c r="O927" t="s">
        <v>26</v>
      </c>
      <c r="P927" t="s">
        <v>26</v>
      </c>
      <c r="Q927">
        <v>1000</v>
      </c>
      <c r="X927">
        <v>4.0000000000000002E-4</v>
      </c>
      <c r="Y927">
        <v>15119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6</v>
      </c>
      <c r="AG927">
        <v>4.0000000000000002E-4</v>
      </c>
      <c r="AH927">
        <v>2</v>
      </c>
      <c r="AI927">
        <v>16698516</v>
      </c>
      <c r="AJ927">
        <v>940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ROW(Source!A461)</f>
        <v>461</v>
      </c>
      <c r="B928">
        <v>16698531</v>
      </c>
      <c r="C928">
        <v>16698509</v>
      </c>
      <c r="D928">
        <v>15163194</v>
      </c>
      <c r="E928">
        <v>17</v>
      </c>
      <c r="F928">
        <v>1</v>
      </c>
      <c r="G928">
        <v>1</v>
      </c>
      <c r="H928">
        <v>3</v>
      </c>
      <c r="I928" t="s">
        <v>1424</v>
      </c>
      <c r="J928" t="s">
        <v>6</v>
      </c>
      <c r="K928" t="s">
        <v>737</v>
      </c>
      <c r="L928">
        <v>1346</v>
      </c>
      <c r="N928">
        <v>1009</v>
      </c>
      <c r="O928" t="s">
        <v>279</v>
      </c>
      <c r="P928" t="s">
        <v>279</v>
      </c>
      <c r="Q928">
        <v>1</v>
      </c>
      <c r="X928">
        <v>2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 t="s">
        <v>6</v>
      </c>
      <c r="AG928">
        <v>2</v>
      </c>
      <c r="AH928">
        <v>3</v>
      </c>
      <c r="AI928">
        <v>-1</v>
      </c>
      <c r="AJ928" t="s">
        <v>6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ROW(Source!A461)</f>
        <v>461</v>
      </c>
      <c r="B929">
        <v>16698532</v>
      </c>
      <c r="C929">
        <v>16698509</v>
      </c>
      <c r="D929">
        <v>15204468</v>
      </c>
      <c r="E929">
        <v>1</v>
      </c>
      <c r="F929">
        <v>1</v>
      </c>
      <c r="G929">
        <v>1</v>
      </c>
      <c r="H929">
        <v>3</v>
      </c>
      <c r="I929" t="s">
        <v>1108</v>
      </c>
      <c r="J929" t="s">
        <v>1109</v>
      </c>
      <c r="K929" t="s">
        <v>1110</v>
      </c>
      <c r="L929">
        <v>1348</v>
      </c>
      <c r="N929">
        <v>1009</v>
      </c>
      <c r="O929" t="s">
        <v>26</v>
      </c>
      <c r="P929" t="s">
        <v>26</v>
      </c>
      <c r="Q929">
        <v>1000</v>
      </c>
      <c r="X929">
        <v>2.0000000000000001E-4</v>
      </c>
      <c r="Y929">
        <v>16950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6</v>
      </c>
      <c r="AG929">
        <v>2.0000000000000001E-4</v>
      </c>
      <c r="AH929">
        <v>2</v>
      </c>
      <c r="AI929">
        <v>16698517</v>
      </c>
      <c r="AJ929">
        <v>942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ROW(Source!A461)</f>
        <v>461</v>
      </c>
      <c r="B930">
        <v>16698533</v>
      </c>
      <c r="C930">
        <v>16698509</v>
      </c>
      <c r="D930">
        <v>15161722</v>
      </c>
      <c r="E930">
        <v>17</v>
      </c>
      <c r="F930">
        <v>1</v>
      </c>
      <c r="G930">
        <v>1</v>
      </c>
      <c r="H930">
        <v>3</v>
      </c>
      <c r="I930" t="s">
        <v>1354</v>
      </c>
      <c r="J930" t="s">
        <v>6</v>
      </c>
      <c r="K930" t="s">
        <v>1355</v>
      </c>
      <c r="L930">
        <v>1035</v>
      </c>
      <c r="N930">
        <v>1013</v>
      </c>
      <c r="O930" t="s">
        <v>464</v>
      </c>
      <c r="P930" t="s">
        <v>464</v>
      </c>
      <c r="Q930">
        <v>1</v>
      </c>
      <c r="X930">
        <v>10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 t="s">
        <v>6</v>
      </c>
      <c r="AG930">
        <v>10</v>
      </c>
      <c r="AH930">
        <v>3</v>
      </c>
      <c r="AI930">
        <v>-1</v>
      </c>
      <c r="AJ930" t="s">
        <v>6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ROW(Source!A470)</f>
        <v>470</v>
      </c>
      <c r="B931">
        <v>16698545</v>
      </c>
      <c r="C931">
        <v>16698538</v>
      </c>
      <c r="D931">
        <v>15436556</v>
      </c>
      <c r="E931">
        <v>1</v>
      </c>
      <c r="F931">
        <v>1</v>
      </c>
      <c r="G931">
        <v>1</v>
      </c>
      <c r="H931">
        <v>1</v>
      </c>
      <c r="I931" t="s">
        <v>1088</v>
      </c>
      <c r="J931" t="s">
        <v>6</v>
      </c>
      <c r="K931" t="s">
        <v>1089</v>
      </c>
      <c r="L931">
        <v>1191</v>
      </c>
      <c r="N931">
        <v>1013</v>
      </c>
      <c r="O931" t="s">
        <v>1010</v>
      </c>
      <c r="P931" t="s">
        <v>1010</v>
      </c>
      <c r="Q931">
        <v>1</v>
      </c>
      <c r="X931">
        <v>7</v>
      </c>
      <c r="Y931">
        <v>0</v>
      </c>
      <c r="Z931">
        <v>0</v>
      </c>
      <c r="AA931">
        <v>0</v>
      </c>
      <c r="AB931">
        <v>9.6199999999999992</v>
      </c>
      <c r="AC931">
        <v>0</v>
      </c>
      <c r="AD931">
        <v>1</v>
      </c>
      <c r="AE931">
        <v>1</v>
      </c>
      <c r="AF931" t="s">
        <v>39</v>
      </c>
      <c r="AG931">
        <v>8.0499999999999989</v>
      </c>
      <c r="AH931">
        <v>2</v>
      </c>
      <c r="AI931">
        <v>16698539</v>
      </c>
      <c r="AJ931">
        <v>945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ROW(Source!A470)</f>
        <v>470</v>
      </c>
      <c r="B932">
        <v>16698546</v>
      </c>
      <c r="C932">
        <v>16698538</v>
      </c>
      <c r="D932">
        <v>15167963</v>
      </c>
      <c r="E932">
        <v>1</v>
      </c>
      <c r="F932">
        <v>1</v>
      </c>
      <c r="G932">
        <v>1</v>
      </c>
      <c r="H932">
        <v>3</v>
      </c>
      <c r="I932" t="s">
        <v>1093</v>
      </c>
      <c r="J932" t="s">
        <v>1094</v>
      </c>
      <c r="K932" t="s">
        <v>1095</v>
      </c>
      <c r="L932">
        <v>1346</v>
      </c>
      <c r="N932">
        <v>1009</v>
      </c>
      <c r="O932" t="s">
        <v>279</v>
      </c>
      <c r="P932" t="s">
        <v>279</v>
      </c>
      <c r="Q932">
        <v>1</v>
      </c>
      <c r="X932">
        <v>0.13</v>
      </c>
      <c r="Y932">
        <v>37.29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6</v>
      </c>
      <c r="AG932">
        <v>0.13</v>
      </c>
      <c r="AH932">
        <v>2</v>
      </c>
      <c r="AI932">
        <v>16698540</v>
      </c>
      <c r="AJ932">
        <v>946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ROW(Source!A470)</f>
        <v>470</v>
      </c>
      <c r="B933">
        <v>16698547</v>
      </c>
      <c r="C933">
        <v>16698538</v>
      </c>
      <c r="D933">
        <v>15163011</v>
      </c>
      <c r="E933">
        <v>17</v>
      </c>
      <c r="F933">
        <v>1</v>
      </c>
      <c r="G933">
        <v>1</v>
      </c>
      <c r="H933">
        <v>3</v>
      </c>
      <c r="I933" t="s">
        <v>1420</v>
      </c>
      <c r="J933" t="s">
        <v>6</v>
      </c>
      <c r="K933" t="s">
        <v>1421</v>
      </c>
      <c r="L933">
        <v>1358</v>
      </c>
      <c r="N933">
        <v>1010</v>
      </c>
      <c r="O933" t="s">
        <v>598</v>
      </c>
      <c r="P933" t="s">
        <v>598</v>
      </c>
      <c r="Q933">
        <v>10</v>
      </c>
      <c r="X933">
        <v>2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 t="s">
        <v>6</v>
      </c>
      <c r="AG933">
        <v>2</v>
      </c>
      <c r="AH933">
        <v>3</v>
      </c>
      <c r="AI933">
        <v>-1</v>
      </c>
      <c r="AJ933" t="s">
        <v>6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ROW(Source!A470)</f>
        <v>470</v>
      </c>
      <c r="B934">
        <v>16698548</v>
      </c>
      <c r="C934">
        <v>16698538</v>
      </c>
      <c r="D934">
        <v>15162072</v>
      </c>
      <c r="E934">
        <v>17</v>
      </c>
      <c r="F934">
        <v>1</v>
      </c>
      <c r="G934">
        <v>1</v>
      </c>
      <c r="H934">
        <v>3</v>
      </c>
      <c r="I934" t="s">
        <v>1422</v>
      </c>
      <c r="J934" t="s">
        <v>6</v>
      </c>
      <c r="K934" t="s">
        <v>1423</v>
      </c>
      <c r="L934">
        <v>1348</v>
      </c>
      <c r="N934">
        <v>1009</v>
      </c>
      <c r="O934" t="s">
        <v>26</v>
      </c>
      <c r="P934" t="s">
        <v>26</v>
      </c>
      <c r="Q934">
        <v>1000</v>
      </c>
      <c r="X934">
        <v>1E-4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 t="s">
        <v>6</v>
      </c>
      <c r="AG934">
        <v>1E-4</v>
      </c>
      <c r="AH934">
        <v>3</v>
      </c>
      <c r="AI934">
        <v>-1</v>
      </c>
      <c r="AJ934" t="s">
        <v>6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ROW(Source!A470)</f>
        <v>470</v>
      </c>
      <c r="B935">
        <v>16698549</v>
      </c>
      <c r="C935">
        <v>16698538</v>
      </c>
      <c r="D935">
        <v>15203740</v>
      </c>
      <c r="E935">
        <v>1</v>
      </c>
      <c r="F935">
        <v>1</v>
      </c>
      <c r="G935">
        <v>1</v>
      </c>
      <c r="H935">
        <v>3</v>
      </c>
      <c r="I935" t="s">
        <v>1105</v>
      </c>
      <c r="J935" t="s">
        <v>1106</v>
      </c>
      <c r="K935" t="s">
        <v>1107</v>
      </c>
      <c r="L935">
        <v>1348</v>
      </c>
      <c r="N935">
        <v>1009</v>
      </c>
      <c r="O935" t="s">
        <v>26</v>
      </c>
      <c r="P935" t="s">
        <v>26</v>
      </c>
      <c r="Q935">
        <v>1000</v>
      </c>
      <c r="X935">
        <v>2.5999999999999998E-4</v>
      </c>
      <c r="Y935">
        <v>15119</v>
      </c>
      <c r="Z935">
        <v>0</v>
      </c>
      <c r="AA935">
        <v>0</v>
      </c>
      <c r="AB935">
        <v>0</v>
      </c>
      <c r="AC935">
        <v>0</v>
      </c>
      <c r="AD935">
        <v>1</v>
      </c>
      <c r="AE935">
        <v>0</v>
      </c>
      <c r="AF935" t="s">
        <v>6</v>
      </c>
      <c r="AG935">
        <v>2.5999999999999998E-4</v>
      </c>
      <c r="AH935">
        <v>2</v>
      </c>
      <c r="AI935">
        <v>16698541</v>
      </c>
      <c r="AJ935">
        <v>947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ROW(Source!A470)</f>
        <v>470</v>
      </c>
      <c r="B936">
        <v>16698550</v>
      </c>
      <c r="C936">
        <v>16698538</v>
      </c>
      <c r="D936">
        <v>15204468</v>
      </c>
      <c r="E936">
        <v>1</v>
      </c>
      <c r="F936">
        <v>1</v>
      </c>
      <c r="G936">
        <v>1</v>
      </c>
      <c r="H936">
        <v>3</v>
      </c>
      <c r="I936" t="s">
        <v>1108</v>
      </c>
      <c r="J936" t="s">
        <v>1109</v>
      </c>
      <c r="K936" t="s">
        <v>1110</v>
      </c>
      <c r="L936">
        <v>1348</v>
      </c>
      <c r="N936">
        <v>1009</v>
      </c>
      <c r="O936" t="s">
        <v>26</v>
      </c>
      <c r="P936" t="s">
        <v>26</v>
      </c>
      <c r="Q936">
        <v>1000</v>
      </c>
      <c r="X936">
        <v>1.2999999999999999E-4</v>
      </c>
      <c r="Y936">
        <v>16950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6</v>
      </c>
      <c r="AG936">
        <v>1.2999999999999999E-4</v>
      </c>
      <c r="AH936">
        <v>2</v>
      </c>
      <c r="AI936">
        <v>16698542</v>
      </c>
      <c r="AJ936">
        <v>948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ROW(Source!A470)</f>
        <v>470</v>
      </c>
      <c r="B937">
        <v>16698551</v>
      </c>
      <c r="C937">
        <v>16698538</v>
      </c>
      <c r="D937">
        <v>15163207</v>
      </c>
      <c r="E937">
        <v>17</v>
      </c>
      <c r="F937">
        <v>1</v>
      </c>
      <c r="G937">
        <v>1</v>
      </c>
      <c r="H937">
        <v>3</v>
      </c>
      <c r="I937" t="s">
        <v>1425</v>
      </c>
      <c r="J937" t="s">
        <v>6</v>
      </c>
      <c r="K937" t="s">
        <v>1426</v>
      </c>
      <c r="L937">
        <v>1354</v>
      </c>
      <c r="N937">
        <v>1010</v>
      </c>
      <c r="O937" t="s">
        <v>440</v>
      </c>
      <c r="P937" t="s">
        <v>440</v>
      </c>
      <c r="Q937">
        <v>1</v>
      </c>
      <c r="X937">
        <v>10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 t="s">
        <v>6</v>
      </c>
      <c r="AG937">
        <v>10</v>
      </c>
      <c r="AH937">
        <v>3</v>
      </c>
      <c r="AI937">
        <v>-1</v>
      </c>
      <c r="AJ937" t="s">
        <v>6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ROW(Source!A471)</f>
        <v>471</v>
      </c>
      <c r="B938">
        <v>16698545</v>
      </c>
      <c r="C938">
        <v>16698538</v>
      </c>
      <c r="D938">
        <v>15436556</v>
      </c>
      <c r="E938">
        <v>1</v>
      </c>
      <c r="F938">
        <v>1</v>
      </c>
      <c r="G938">
        <v>1</v>
      </c>
      <c r="H938">
        <v>1</v>
      </c>
      <c r="I938" t="s">
        <v>1088</v>
      </c>
      <c r="J938" t="s">
        <v>6</v>
      </c>
      <c r="K938" t="s">
        <v>1089</v>
      </c>
      <c r="L938">
        <v>1191</v>
      </c>
      <c r="N938">
        <v>1013</v>
      </c>
      <c r="O938" t="s">
        <v>1010</v>
      </c>
      <c r="P938" t="s">
        <v>1010</v>
      </c>
      <c r="Q938">
        <v>1</v>
      </c>
      <c r="X938">
        <v>7</v>
      </c>
      <c r="Y938">
        <v>0</v>
      </c>
      <c r="Z938">
        <v>0</v>
      </c>
      <c r="AA938">
        <v>0</v>
      </c>
      <c r="AB938">
        <v>9.6199999999999992</v>
      </c>
      <c r="AC938">
        <v>0</v>
      </c>
      <c r="AD938">
        <v>1</v>
      </c>
      <c r="AE938">
        <v>1</v>
      </c>
      <c r="AF938" t="s">
        <v>39</v>
      </c>
      <c r="AG938">
        <v>8.0499999999999989</v>
      </c>
      <c r="AH938">
        <v>2</v>
      </c>
      <c r="AI938">
        <v>16698539</v>
      </c>
      <c r="AJ938">
        <v>951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ROW(Source!A471)</f>
        <v>471</v>
      </c>
      <c r="B939">
        <v>16698546</v>
      </c>
      <c r="C939">
        <v>16698538</v>
      </c>
      <c r="D939">
        <v>15167963</v>
      </c>
      <c r="E939">
        <v>1</v>
      </c>
      <c r="F939">
        <v>1</v>
      </c>
      <c r="G939">
        <v>1</v>
      </c>
      <c r="H939">
        <v>3</v>
      </c>
      <c r="I939" t="s">
        <v>1093</v>
      </c>
      <c r="J939" t="s">
        <v>1094</v>
      </c>
      <c r="K939" t="s">
        <v>1095</v>
      </c>
      <c r="L939">
        <v>1346</v>
      </c>
      <c r="N939">
        <v>1009</v>
      </c>
      <c r="O939" t="s">
        <v>279</v>
      </c>
      <c r="P939" t="s">
        <v>279</v>
      </c>
      <c r="Q939">
        <v>1</v>
      </c>
      <c r="X939">
        <v>0.13</v>
      </c>
      <c r="Y939">
        <v>37.29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6</v>
      </c>
      <c r="AG939">
        <v>0.13</v>
      </c>
      <c r="AH939">
        <v>2</v>
      </c>
      <c r="AI939">
        <v>16698540</v>
      </c>
      <c r="AJ939">
        <v>952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ROW(Source!A471)</f>
        <v>471</v>
      </c>
      <c r="B940">
        <v>16698547</v>
      </c>
      <c r="C940">
        <v>16698538</v>
      </c>
      <c r="D940">
        <v>15163011</v>
      </c>
      <c r="E940">
        <v>17</v>
      </c>
      <c r="F940">
        <v>1</v>
      </c>
      <c r="G940">
        <v>1</v>
      </c>
      <c r="H940">
        <v>3</v>
      </c>
      <c r="I940" t="s">
        <v>1420</v>
      </c>
      <c r="J940" t="s">
        <v>6</v>
      </c>
      <c r="K940" t="s">
        <v>1421</v>
      </c>
      <c r="L940">
        <v>1358</v>
      </c>
      <c r="N940">
        <v>1010</v>
      </c>
      <c r="O940" t="s">
        <v>598</v>
      </c>
      <c r="P940" t="s">
        <v>598</v>
      </c>
      <c r="Q940">
        <v>10</v>
      </c>
      <c r="X940">
        <v>2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 t="s">
        <v>6</v>
      </c>
      <c r="AG940">
        <v>2</v>
      </c>
      <c r="AH940">
        <v>3</v>
      </c>
      <c r="AI940">
        <v>-1</v>
      </c>
      <c r="AJ940" t="s">
        <v>6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ROW(Source!A471)</f>
        <v>471</v>
      </c>
      <c r="B941">
        <v>16698548</v>
      </c>
      <c r="C941">
        <v>16698538</v>
      </c>
      <c r="D941">
        <v>15162072</v>
      </c>
      <c r="E941">
        <v>17</v>
      </c>
      <c r="F941">
        <v>1</v>
      </c>
      <c r="G941">
        <v>1</v>
      </c>
      <c r="H941">
        <v>3</v>
      </c>
      <c r="I941" t="s">
        <v>1422</v>
      </c>
      <c r="J941" t="s">
        <v>6</v>
      </c>
      <c r="K941" t="s">
        <v>1423</v>
      </c>
      <c r="L941">
        <v>1348</v>
      </c>
      <c r="N941">
        <v>1009</v>
      </c>
      <c r="O941" t="s">
        <v>26</v>
      </c>
      <c r="P941" t="s">
        <v>26</v>
      </c>
      <c r="Q941">
        <v>1000</v>
      </c>
      <c r="X941">
        <v>1E-4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 t="s">
        <v>6</v>
      </c>
      <c r="AG941">
        <v>1E-4</v>
      </c>
      <c r="AH941">
        <v>3</v>
      </c>
      <c r="AI941">
        <v>-1</v>
      </c>
      <c r="AJ941" t="s">
        <v>6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ROW(Source!A471)</f>
        <v>471</v>
      </c>
      <c r="B942">
        <v>16698549</v>
      </c>
      <c r="C942">
        <v>16698538</v>
      </c>
      <c r="D942">
        <v>15203740</v>
      </c>
      <c r="E942">
        <v>1</v>
      </c>
      <c r="F942">
        <v>1</v>
      </c>
      <c r="G942">
        <v>1</v>
      </c>
      <c r="H942">
        <v>3</v>
      </c>
      <c r="I942" t="s">
        <v>1105</v>
      </c>
      <c r="J942" t="s">
        <v>1106</v>
      </c>
      <c r="K942" t="s">
        <v>1107</v>
      </c>
      <c r="L942">
        <v>1348</v>
      </c>
      <c r="N942">
        <v>1009</v>
      </c>
      <c r="O942" t="s">
        <v>26</v>
      </c>
      <c r="P942" t="s">
        <v>26</v>
      </c>
      <c r="Q942">
        <v>1000</v>
      </c>
      <c r="X942">
        <v>2.5999999999999998E-4</v>
      </c>
      <c r="Y942">
        <v>15119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6</v>
      </c>
      <c r="AG942">
        <v>2.5999999999999998E-4</v>
      </c>
      <c r="AH942">
        <v>2</v>
      </c>
      <c r="AI942">
        <v>16698541</v>
      </c>
      <c r="AJ942">
        <v>953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ROW(Source!A471)</f>
        <v>471</v>
      </c>
      <c r="B943">
        <v>16698550</v>
      </c>
      <c r="C943">
        <v>16698538</v>
      </c>
      <c r="D943">
        <v>15204468</v>
      </c>
      <c r="E943">
        <v>1</v>
      </c>
      <c r="F943">
        <v>1</v>
      </c>
      <c r="G943">
        <v>1</v>
      </c>
      <c r="H943">
        <v>3</v>
      </c>
      <c r="I943" t="s">
        <v>1108</v>
      </c>
      <c r="J943" t="s">
        <v>1109</v>
      </c>
      <c r="K943" t="s">
        <v>1110</v>
      </c>
      <c r="L943">
        <v>1348</v>
      </c>
      <c r="N943">
        <v>1009</v>
      </c>
      <c r="O943" t="s">
        <v>26</v>
      </c>
      <c r="P943" t="s">
        <v>26</v>
      </c>
      <c r="Q943">
        <v>1000</v>
      </c>
      <c r="X943">
        <v>1.2999999999999999E-4</v>
      </c>
      <c r="Y943">
        <v>16950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6</v>
      </c>
      <c r="AG943">
        <v>1.2999999999999999E-4</v>
      </c>
      <c r="AH943">
        <v>2</v>
      </c>
      <c r="AI943">
        <v>16698542</v>
      </c>
      <c r="AJ943">
        <v>954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ROW(Source!A471)</f>
        <v>471</v>
      </c>
      <c r="B944">
        <v>16698551</v>
      </c>
      <c r="C944">
        <v>16698538</v>
      </c>
      <c r="D944">
        <v>15163207</v>
      </c>
      <c r="E944">
        <v>17</v>
      </c>
      <c r="F944">
        <v>1</v>
      </c>
      <c r="G944">
        <v>1</v>
      </c>
      <c r="H944">
        <v>3</v>
      </c>
      <c r="I944" t="s">
        <v>1425</v>
      </c>
      <c r="J944" t="s">
        <v>6</v>
      </c>
      <c r="K944" t="s">
        <v>1426</v>
      </c>
      <c r="L944">
        <v>1354</v>
      </c>
      <c r="N944">
        <v>1010</v>
      </c>
      <c r="O944" t="s">
        <v>440</v>
      </c>
      <c r="P944" t="s">
        <v>440</v>
      </c>
      <c r="Q944">
        <v>1</v>
      </c>
      <c r="X944">
        <v>10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 t="s">
        <v>6</v>
      </c>
      <c r="AG944">
        <v>10</v>
      </c>
      <c r="AH944">
        <v>3</v>
      </c>
      <c r="AI944">
        <v>-1</v>
      </c>
      <c r="AJ944" t="s">
        <v>6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ROW(Source!A476)</f>
        <v>476</v>
      </c>
      <c r="B945">
        <v>16698572</v>
      </c>
      <c r="C945">
        <v>16698554</v>
      </c>
      <c r="D945">
        <v>15435721</v>
      </c>
      <c r="E945">
        <v>1</v>
      </c>
      <c r="F945">
        <v>1</v>
      </c>
      <c r="G945">
        <v>1</v>
      </c>
      <c r="H945">
        <v>1</v>
      </c>
      <c r="I945" t="s">
        <v>1162</v>
      </c>
      <c r="J945" t="s">
        <v>6</v>
      </c>
      <c r="K945" t="s">
        <v>1163</v>
      </c>
      <c r="L945">
        <v>1191</v>
      </c>
      <c r="N945">
        <v>1013</v>
      </c>
      <c r="O945" t="s">
        <v>1010</v>
      </c>
      <c r="P945" t="s">
        <v>1010</v>
      </c>
      <c r="Q945">
        <v>1</v>
      </c>
      <c r="X945">
        <v>24.64</v>
      </c>
      <c r="Y945">
        <v>0</v>
      </c>
      <c r="Z945">
        <v>0</v>
      </c>
      <c r="AA945">
        <v>0</v>
      </c>
      <c r="AB945">
        <v>9.51</v>
      </c>
      <c r="AC945">
        <v>0</v>
      </c>
      <c r="AD945">
        <v>1</v>
      </c>
      <c r="AE945">
        <v>1</v>
      </c>
      <c r="AF945" t="s">
        <v>39</v>
      </c>
      <c r="AG945">
        <v>28.335999999999999</v>
      </c>
      <c r="AH945">
        <v>2</v>
      </c>
      <c r="AI945">
        <v>16698555</v>
      </c>
      <c r="AJ945">
        <v>957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ROW(Source!A476)</f>
        <v>476</v>
      </c>
      <c r="B946">
        <v>16698573</v>
      </c>
      <c r="C946">
        <v>16698554</v>
      </c>
      <c r="D946">
        <v>15430395</v>
      </c>
      <c r="E946">
        <v>1</v>
      </c>
      <c r="F946">
        <v>1</v>
      </c>
      <c r="G946">
        <v>1</v>
      </c>
      <c r="H946">
        <v>1</v>
      </c>
      <c r="I946" t="s">
        <v>1020</v>
      </c>
      <c r="J946" t="s">
        <v>6</v>
      </c>
      <c r="K946" t="s">
        <v>1021</v>
      </c>
      <c r="L946">
        <v>1191</v>
      </c>
      <c r="N946">
        <v>1013</v>
      </c>
      <c r="O946" t="s">
        <v>1010</v>
      </c>
      <c r="P946" t="s">
        <v>1010</v>
      </c>
      <c r="Q946">
        <v>1</v>
      </c>
      <c r="X946">
        <v>0.71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2</v>
      </c>
      <c r="AF946" t="s">
        <v>38</v>
      </c>
      <c r="AG946">
        <v>0.88749999999999996</v>
      </c>
      <c r="AH946">
        <v>2</v>
      </c>
      <c r="AI946">
        <v>16698556</v>
      </c>
      <c r="AJ946">
        <v>958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ROW(Source!A476)</f>
        <v>476</v>
      </c>
      <c r="B947">
        <v>16698574</v>
      </c>
      <c r="C947">
        <v>16698554</v>
      </c>
      <c r="D947">
        <v>15247974</v>
      </c>
      <c r="E947">
        <v>1</v>
      </c>
      <c r="F947">
        <v>1</v>
      </c>
      <c r="G947">
        <v>1</v>
      </c>
      <c r="H947">
        <v>2</v>
      </c>
      <c r="I947" t="s">
        <v>1022</v>
      </c>
      <c r="J947" t="s">
        <v>1023</v>
      </c>
      <c r="K947" t="s">
        <v>1024</v>
      </c>
      <c r="L947">
        <v>1368</v>
      </c>
      <c r="N947">
        <v>1011</v>
      </c>
      <c r="O947" t="s">
        <v>1014</v>
      </c>
      <c r="P947" t="s">
        <v>1014</v>
      </c>
      <c r="Q947">
        <v>1</v>
      </c>
      <c r="X947">
        <v>0.32</v>
      </c>
      <c r="Y947">
        <v>0</v>
      </c>
      <c r="Z947">
        <v>31.26</v>
      </c>
      <c r="AA947">
        <v>13.5</v>
      </c>
      <c r="AB947">
        <v>0</v>
      </c>
      <c r="AC947">
        <v>0</v>
      </c>
      <c r="AD947">
        <v>1</v>
      </c>
      <c r="AE947">
        <v>0</v>
      </c>
      <c r="AF947" t="s">
        <v>38</v>
      </c>
      <c r="AG947">
        <v>0.4</v>
      </c>
      <c r="AH947">
        <v>2</v>
      </c>
      <c r="AI947">
        <v>16698557</v>
      </c>
      <c r="AJ947">
        <v>959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ROW(Source!A476)</f>
        <v>476</v>
      </c>
      <c r="B948">
        <v>16698575</v>
      </c>
      <c r="C948">
        <v>16698554</v>
      </c>
      <c r="D948">
        <v>15249073</v>
      </c>
      <c r="E948">
        <v>1</v>
      </c>
      <c r="F948">
        <v>1</v>
      </c>
      <c r="G948">
        <v>1</v>
      </c>
      <c r="H948">
        <v>2</v>
      </c>
      <c r="I948" t="s">
        <v>1033</v>
      </c>
      <c r="J948" t="s">
        <v>1034</v>
      </c>
      <c r="K948" t="s">
        <v>1035</v>
      </c>
      <c r="L948">
        <v>1368</v>
      </c>
      <c r="N948">
        <v>1011</v>
      </c>
      <c r="O948" t="s">
        <v>1014</v>
      </c>
      <c r="P948" t="s">
        <v>1014</v>
      </c>
      <c r="Q948">
        <v>1</v>
      </c>
      <c r="X948">
        <v>0.39</v>
      </c>
      <c r="Y948">
        <v>0</v>
      </c>
      <c r="Z948">
        <v>65.709999999999994</v>
      </c>
      <c r="AA948">
        <v>11.6</v>
      </c>
      <c r="AB948">
        <v>0</v>
      </c>
      <c r="AC948">
        <v>0</v>
      </c>
      <c r="AD948">
        <v>1</v>
      </c>
      <c r="AE948">
        <v>0</v>
      </c>
      <c r="AF948" t="s">
        <v>38</v>
      </c>
      <c r="AG948">
        <v>0.48750000000000004</v>
      </c>
      <c r="AH948">
        <v>2</v>
      </c>
      <c r="AI948">
        <v>16698558</v>
      </c>
      <c r="AJ948">
        <v>960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ROW(Source!A476)</f>
        <v>476</v>
      </c>
      <c r="B949">
        <v>16698576</v>
      </c>
      <c r="C949">
        <v>16698554</v>
      </c>
      <c r="D949">
        <v>15167955</v>
      </c>
      <c r="E949">
        <v>1</v>
      </c>
      <c r="F949">
        <v>1</v>
      </c>
      <c r="G949">
        <v>1</v>
      </c>
      <c r="H949">
        <v>3</v>
      </c>
      <c r="I949" t="s">
        <v>1090</v>
      </c>
      <c r="J949" t="s">
        <v>1091</v>
      </c>
      <c r="K949" t="s">
        <v>1092</v>
      </c>
      <c r="L949">
        <v>1348</v>
      </c>
      <c r="N949">
        <v>1009</v>
      </c>
      <c r="O949" t="s">
        <v>26</v>
      </c>
      <c r="P949" t="s">
        <v>26</v>
      </c>
      <c r="Q949">
        <v>1000</v>
      </c>
      <c r="X949">
        <v>1E-3</v>
      </c>
      <c r="Y949">
        <v>30030</v>
      </c>
      <c r="Z949">
        <v>0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6</v>
      </c>
      <c r="AG949">
        <v>1E-3</v>
      </c>
      <c r="AH949">
        <v>2</v>
      </c>
      <c r="AI949">
        <v>16698559</v>
      </c>
      <c r="AJ949">
        <v>961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ROW(Source!A476)</f>
        <v>476</v>
      </c>
      <c r="B950">
        <v>16698577</v>
      </c>
      <c r="C950">
        <v>16698554</v>
      </c>
      <c r="D950">
        <v>15167963</v>
      </c>
      <c r="E950">
        <v>1</v>
      </c>
      <c r="F950">
        <v>1</v>
      </c>
      <c r="G950">
        <v>1</v>
      </c>
      <c r="H950">
        <v>3</v>
      </c>
      <c r="I950" t="s">
        <v>1093</v>
      </c>
      <c r="J950" t="s">
        <v>1094</v>
      </c>
      <c r="K950" t="s">
        <v>1095</v>
      </c>
      <c r="L950">
        <v>1346</v>
      </c>
      <c r="N950">
        <v>1009</v>
      </c>
      <c r="O950" t="s">
        <v>279</v>
      </c>
      <c r="P950" t="s">
        <v>279</v>
      </c>
      <c r="Q950">
        <v>1</v>
      </c>
      <c r="X950">
        <v>0.04</v>
      </c>
      <c r="Y950">
        <v>37.29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6</v>
      </c>
      <c r="AG950">
        <v>0.04</v>
      </c>
      <c r="AH950">
        <v>2</v>
      </c>
      <c r="AI950">
        <v>16698560</v>
      </c>
      <c r="AJ950">
        <v>962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ROW(Source!A476)</f>
        <v>476</v>
      </c>
      <c r="B951">
        <v>16698578</v>
      </c>
      <c r="C951">
        <v>16698554</v>
      </c>
      <c r="D951">
        <v>15163011</v>
      </c>
      <c r="E951">
        <v>17</v>
      </c>
      <c r="F951">
        <v>1</v>
      </c>
      <c r="G951">
        <v>1</v>
      </c>
      <c r="H951">
        <v>3</v>
      </c>
      <c r="I951" t="s">
        <v>1420</v>
      </c>
      <c r="J951" t="s">
        <v>6</v>
      </c>
      <c r="K951" t="s">
        <v>1421</v>
      </c>
      <c r="L951">
        <v>1358</v>
      </c>
      <c r="N951">
        <v>1010</v>
      </c>
      <c r="O951" t="s">
        <v>598</v>
      </c>
      <c r="P951" t="s">
        <v>598</v>
      </c>
      <c r="Q951">
        <v>10</v>
      </c>
      <c r="X951">
        <v>4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 t="s">
        <v>6</v>
      </c>
      <c r="AG951">
        <v>4</v>
      </c>
      <c r="AH951">
        <v>3</v>
      </c>
      <c r="AI951">
        <v>-1</v>
      </c>
      <c r="AJ951" t="s">
        <v>6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ROW(Source!A476)</f>
        <v>476</v>
      </c>
      <c r="B952">
        <v>16698579</v>
      </c>
      <c r="C952">
        <v>16698554</v>
      </c>
      <c r="D952">
        <v>15170213</v>
      </c>
      <c r="E952">
        <v>1</v>
      </c>
      <c r="F952">
        <v>1</v>
      </c>
      <c r="G952">
        <v>1</v>
      </c>
      <c r="H952">
        <v>3</v>
      </c>
      <c r="I952" t="s">
        <v>1290</v>
      </c>
      <c r="J952" t="s">
        <v>1291</v>
      </c>
      <c r="K952" t="s">
        <v>1292</v>
      </c>
      <c r="L952">
        <v>1346</v>
      </c>
      <c r="N952">
        <v>1009</v>
      </c>
      <c r="O952" t="s">
        <v>279</v>
      </c>
      <c r="P952" t="s">
        <v>279</v>
      </c>
      <c r="Q952">
        <v>1</v>
      </c>
      <c r="X952">
        <v>20</v>
      </c>
      <c r="Y952">
        <v>6.5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6</v>
      </c>
      <c r="AG952">
        <v>20</v>
      </c>
      <c r="AH952">
        <v>2</v>
      </c>
      <c r="AI952">
        <v>16698561</v>
      </c>
      <c r="AJ952">
        <v>964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ROW(Source!A476)</f>
        <v>476</v>
      </c>
      <c r="B953">
        <v>16698580</v>
      </c>
      <c r="C953">
        <v>16698554</v>
      </c>
      <c r="D953">
        <v>15162072</v>
      </c>
      <c r="E953">
        <v>17</v>
      </c>
      <c r="F953">
        <v>1</v>
      </c>
      <c r="G953">
        <v>1</v>
      </c>
      <c r="H953">
        <v>3</v>
      </c>
      <c r="I953" t="s">
        <v>1422</v>
      </c>
      <c r="J953" t="s">
        <v>6</v>
      </c>
      <c r="K953" t="s">
        <v>1423</v>
      </c>
      <c r="L953">
        <v>1348</v>
      </c>
      <c r="N953">
        <v>1009</v>
      </c>
      <c r="O953" t="s">
        <v>26</v>
      </c>
      <c r="P953" t="s">
        <v>26</v>
      </c>
      <c r="Q953">
        <v>1000</v>
      </c>
      <c r="X953">
        <v>5.0000000000000001E-4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 t="s">
        <v>6</v>
      </c>
      <c r="AG953">
        <v>5.0000000000000001E-4</v>
      </c>
      <c r="AH953">
        <v>3</v>
      </c>
      <c r="AI953">
        <v>-1</v>
      </c>
      <c r="AJ953" t="s">
        <v>6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ROW(Source!A476)</f>
        <v>476</v>
      </c>
      <c r="B954">
        <v>16698581</v>
      </c>
      <c r="C954">
        <v>16698554</v>
      </c>
      <c r="D954">
        <v>15170815</v>
      </c>
      <c r="E954">
        <v>1</v>
      </c>
      <c r="F954">
        <v>1</v>
      </c>
      <c r="G954">
        <v>1</v>
      </c>
      <c r="H954">
        <v>3</v>
      </c>
      <c r="I954" t="s">
        <v>1293</v>
      </c>
      <c r="J954" t="s">
        <v>1294</v>
      </c>
      <c r="K954" t="s">
        <v>1295</v>
      </c>
      <c r="L954">
        <v>1346</v>
      </c>
      <c r="N954">
        <v>1009</v>
      </c>
      <c r="O954" t="s">
        <v>279</v>
      </c>
      <c r="P954" t="s">
        <v>279</v>
      </c>
      <c r="Q954">
        <v>1</v>
      </c>
      <c r="X954">
        <v>0.8</v>
      </c>
      <c r="Y954">
        <v>13.56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6</v>
      </c>
      <c r="AG954">
        <v>0.8</v>
      </c>
      <c r="AH954">
        <v>2</v>
      </c>
      <c r="AI954">
        <v>16698562</v>
      </c>
      <c r="AJ954">
        <v>967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ROW(Source!A476)</f>
        <v>476</v>
      </c>
      <c r="B955">
        <v>16698582</v>
      </c>
      <c r="C955">
        <v>16698554</v>
      </c>
      <c r="D955">
        <v>15202525</v>
      </c>
      <c r="E955">
        <v>1</v>
      </c>
      <c r="F955">
        <v>1</v>
      </c>
      <c r="G955">
        <v>1</v>
      </c>
      <c r="H955">
        <v>3</v>
      </c>
      <c r="I955" t="s">
        <v>1296</v>
      </c>
      <c r="J955" t="s">
        <v>1297</v>
      </c>
      <c r="K955" t="s">
        <v>1298</v>
      </c>
      <c r="L955">
        <v>1348</v>
      </c>
      <c r="N955">
        <v>1009</v>
      </c>
      <c r="O955" t="s">
        <v>26</v>
      </c>
      <c r="P955" t="s">
        <v>26</v>
      </c>
      <c r="Q955">
        <v>1000</v>
      </c>
      <c r="X955">
        <v>8.0000000000000004E-4</v>
      </c>
      <c r="Y955">
        <v>12330</v>
      </c>
      <c r="Z955">
        <v>0</v>
      </c>
      <c r="AA955">
        <v>0</v>
      </c>
      <c r="AB955">
        <v>0</v>
      </c>
      <c r="AC955">
        <v>0</v>
      </c>
      <c r="AD955">
        <v>1</v>
      </c>
      <c r="AE955">
        <v>0</v>
      </c>
      <c r="AF955" t="s">
        <v>6</v>
      </c>
      <c r="AG955">
        <v>8.0000000000000004E-4</v>
      </c>
      <c r="AH955">
        <v>2</v>
      </c>
      <c r="AI955">
        <v>16698563</v>
      </c>
      <c r="AJ955">
        <v>968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ROW(Source!A476)</f>
        <v>476</v>
      </c>
      <c r="B956">
        <v>16698583</v>
      </c>
      <c r="C956">
        <v>16698554</v>
      </c>
      <c r="D956">
        <v>15203740</v>
      </c>
      <c r="E956">
        <v>1</v>
      </c>
      <c r="F956">
        <v>1</v>
      </c>
      <c r="G956">
        <v>1</v>
      </c>
      <c r="H956">
        <v>3</v>
      </c>
      <c r="I956" t="s">
        <v>1105</v>
      </c>
      <c r="J956" t="s">
        <v>1106</v>
      </c>
      <c r="K956" t="s">
        <v>1107</v>
      </c>
      <c r="L956">
        <v>1348</v>
      </c>
      <c r="N956">
        <v>1009</v>
      </c>
      <c r="O956" t="s">
        <v>26</v>
      </c>
      <c r="P956" t="s">
        <v>26</v>
      </c>
      <c r="Q956">
        <v>1000</v>
      </c>
      <c r="X956">
        <v>4.0000000000000002E-4</v>
      </c>
      <c r="Y956">
        <v>15119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6</v>
      </c>
      <c r="AG956">
        <v>4.0000000000000002E-4</v>
      </c>
      <c r="AH956">
        <v>2</v>
      </c>
      <c r="AI956">
        <v>16698564</v>
      </c>
      <c r="AJ956">
        <v>969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ROW(Source!A476)</f>
        <v>476</v>
      </c>
      <c r="B957">
        <v>16698584</v>
      </c>
      <c r="C957">
        <v>16698554</v>
      </c>
      <c r="D957">
        <v>15163194</v>
      </c>
      <c r="E957">
        <v>17</v>
      </c>
      <c r="F957">
        <v>1</v>
      </c>
      <c r="G957">
        <v>1</v>
      </c>
      <c r="H957">
        <v>3</v>
      </c>
      <c r="I957" t="s">
        <v>1424</v>
      </c>
      <c r="J957" t="s">
        <v>6</v>
      </c>
      <c r="K957" t="s">
        <v>737</v>
      </c>
      <c r="L957">
        <v>1346</v>
      </c>
      <c r="N957">
        <v>1009</v>
      </c>
      <c r="O957" t="s">
        <v>279</v>
      </c>
      <c r="P957" t="s">
        <v>279</v>
      </c>
      <c r="Q957">
        <v>1</v>
      </c>
      <c r="X957">
        <v>4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 t="s">
        <v>6</v>
      </c>
      <c r="AG957">
        <v>4</v>
      </c>
      <c r="AH957">
        <v>3</v>
      </c>
      <c r="AI957">
        <v>-1</v>
      </c>
      <c r="AJ957" t="s">
        <v>6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ROW(Source!A476)</f>
        <v>476</v>
      </c>
      <c r="B958">
        <v>16698585</v>
      </c>
      <c r="C958">
        <v>16698554</v>
      </c>
      <c r="D958">
        <v>15204468</v>
      </c>
      <c r="E958">
        <v>1</v>
      </c>
      <c r="F958">
        <v>1</v>
      </c>
      <c r="G958">
        <v>1</v>
      </c>
      <c r="H958">
        <v>3</v>
      </c>
      <c r="I958" t="s">
        <v>1108</v>
      </c>
      <c r="J958" t="s">
        <v>1109</v>
      </c>
      <c r="K958" t="s">
        <v>1110</v>
      </c>
      <c r="L958">
        <v>1348</v>
      </c>
      <c r="N958">
        <v>1009</v>
      </c>
      <c r="O958" t="s">
        <v>26</v>
      </c>
      <c r="P958" t="s">
        <v>26</v>
      </c>
      <c r="Q958">
        <v>1000</v>
      </c>
      <c r="X958">
        <v>2.0000000000000001E-4</v>
      </c>
      <c r="Y958">
        <v>16950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6</v>
      </c>
      <c r="AG958">
        <v>2.0000000000000001E-4</v>
      </c>
      <c r="AH958">
        <v>2</v>
      </c>
      <c r="AI958">
        <v>16698565</v>
      </c>
      <c r="AJ958">
        <v>971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ROW(Source!A476)</f>
        <v>476</v>
      </c>
      <c r="B959">
        <v>16698586</v>
      </c>
      <c r="C959">
        <v>16698554</v>
      </c>
      <c r="D959">
        <v>15161722</v>
      </c>
      <c r="E959">
        <v>17</v>
      </c>
      <c r="F959">
        <v>1</v>
      </c>
      <c r="G959">
        <v>1</v>
      </c>
      <c r="H959">
        <v>3</v>
      </c>
      <c r="I959" t="s">
        <v>1354</v>
      </c>
      <c r="J959" t="s">
        <v>6</v>
      </c>
      <c r="K959" t="s">
        <v>1355</v>
      </c>
      <c r="L959">
        <v>1035</v>
      </c>
      <c r="N959">
        <v>1013</v>
      </c>
      <c r="O959" t="s">
        <v>464</v>
      </c>
      <c r="P959" t="s">
        <v>464</v>
      </c>
      <c r="Q959">
        <v>1</v>
      </c>
      <c r="X959">
        <v>10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 t="s">
        <v>6</v>
      </c>
      <c r="AG959">
        <v>10</v>
      </c>
      <c r="AH959">
        <v>3</v>
      </c>
      <c r="AI959">
        <v>-1</v>
      </c>
      <c r="AJ959" t="s">
        <v>6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ROW(Source!A477)</f>
        <v>477</v>
      </c>
      <c r="B960">
        <v>16698572</v>
      </c>
      <c r="C960">
        <v>16698554</v>
      </c>
      <c r="D960">
        <v>15435721</v>
      </c>
      <c r="E960">
        <v>1</v>
      </c>
      <c r="F960">
        <v>1</v>
      </c>
      <c r="G960">
        <v>1</v>
      </c>
      <c r="H960">
        <v>1</v>
      </c>
      <c r="I960" t="s">
        <v>1162</v>
      </c>
      <c r="J960" t="s">
        <v>6</v>
      </c>
      <c r="K960" t="s">
        <v>1163</v>
      </c>
      <c r="L960">
        <v>1191</v>
      </c>
      <c r="N960">
        <v>1013</v>
      </c>
      <c r="O960" t="s">
        <v>1010</v>
      </c>
      <c r="P960" t="s">
        <v>1010</v>
      </c>
      <c r="Q960">
        <v>1</v>
      </c>
      <c r="X960">
        <v>24.64</v>
      </c>
      <c r="Y960">
        <v>0</v>
      </c>
      <c r="Z960">
        <v>0</v>
      </c>
      <c r="AA960">
        <v>0</v>
      </c>
      <c r="AB960">
        <v>9.51</v>
      </c>
      <c r="AC960">
        <v>0</v>
      </c>
      <c r="AD960">
        <v>1</v>
      </c>
      <c r="AE960">
        <v>1</v>
      </c>
      <c r="AF960" t="s">
        <v>39</v>
      </c>
      <c r="AG960">
        <v>28.335999999999999</v>
      </c>
      <c r="AH960">
        <v>2</v>
      </c>
      <c r="AI960">
        <v>16698555</v>
      </c>
      <c r="AJ960">
        <v>974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ROW(Source!A477)</f>
        <v>477</v>
      </c>
      <c r="B961">
        <v>16698573</v>
      </c>
      <c r="C961">
        <v>16698554</v>
      </c>
      <c r="D961">
        <v>15430395</v>
      </c>
      <c r="E961">
        <v>1</v>
      </c>
      <c r="F961">
        <v>1</v>
      </c>
      <c r="G961">
        <v>1</v>
      </c>
      <c r="H961">
        <v>1</v>
      </c>
      <c r="I961" t="s">
        <v>1020</v>
      </c>
      <c r="J961" t="s">
        <v>6</v>
      </c>
      <c r="K961" t="s">
        <v>1021</v>
      </c>
      <c r="L961">
        <v>1191</v>
      </c>
      <c r="N961">
        <v>1013</v>
      </c>
      <c r="O961" t="s">
        <v>1010</v>
      </c>
      <c r="P961" t="s">
        <v>1010</v>
      </c>
      <c r="Q961">
        <v>1</v>
      </c>
      <c r="X961">
        <v>0.71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2</v>
      </c>
      <c r="AF961" t="s">
        <v>38</v>
      </c>
      <c r="AG961">
        <v>0.88749999999999996</v>
      </c>
      <c r="AH961">
        <v>2</v>
      </c>
      <c r="AI961">
        <v>16698556</v>
      </c>
      <c r="AJ961">
        <v>975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ROW(Source!A477)</f>
        <v>477</v>
      </c>
      <c r="B962">
        <v>16698574</v>
      </c>
      <c r="C962">
        <v>16698554</v>
      </c>
      <c r="D962">
        <v>15247974</v>
      </c>
      <c r="E962">
        <v>1</v>
      </c>
      <c r="F962">
        <v>1</v>
      </c>
      <c r="G962">
        <v>1</v>
      </c>
      <c r="H962">
        <v>2</v>
      </c>
      <c r="I962" t="s">
        <v>1022</v>
      </c>
      <c r="J962" t="s">
        <v>1023</v>
      </c>
      <c r="K962" t="s">
        <v>1024</v>
      </c>
      <c r="L962">
        <v>1368</v>
      </c>
      <c r="N962">
        <v>1011</v>
      </c>
      <c r="O962" t="s">
        <v>1014</v>
      </c>
      <c r="P962" t="s">
        <v>1014</v>
      </c>
      <c r="Q962">
        <v>1</v>
      </c>
      <c r="X962">
        <v>0.32</v>
      </c>
      <c r="Y962">
        <v>0</v>
      </c>
      <c r="Z962">
        <v>31.26</v>
      </c>
      <c r="AA962">
        <v>13.5</v>
      </c>
      <c r="AB962">
        <v>0</v>
      </c>
      <c r="AC962">
        <v>0</v>
      </c>
      <c r="AD962">
        <v>1</v>
      </c>
      <c r="AE962">
        <v>0</v>
      </c>
      <c r="AF962" t="s">
        <v>38</v>
      </c>
      <c r="AG962">
        <v>0.4</v>
      </c>
      <c r="AH962">
        <v>2</v>
      </c>
      <c r="AI962">
        <v>16698557</v>
      </c>
      <c r="AJ962">
        <v>976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ROW(Source!A477)</f>
        <v>477</v>
      </c>
      <c r="B963">
        <v>16698575</v>
      </c>
      <c r="C963">
        <v>16698554</v>
      </c>
      <c r="D963">
        <v>15249073</v>
      </c>
      <c r="E963">
        <v>1</v>
      </c>
      <c r="F963">
        <v>1</v>
      </c>
      <c r="G963">
        <v>1</v>
      </c>
      <c r="H963">
        <v>2</v>
      </c>
      <c r="I963" t="s">
        <v>1033</v>
      </c>
      <c r="J963" t="s">
        <v>1034</v>
      </c>
      <c r="K963" t="s">
        <v>1035</v>
      </c>
      <c r="L963">
        <v>1368</v>
      </c>
      <c r="N963">
        <v>1011</v>
      </c>
      <c r="O963" t="s">
        <v>1014</v>
      </c>
      <c r="P963" t="s">
        <v>1014</v>
      </c>
      <c r="Q963">
        <v>1</v>
      </c>
      <c r="X963">
        <v>0.39</v>
      </c>
      <c r="Y963">
        <v>0</v>
      </c>
      <c r="Z963">
        <v>65.709999999999994</v>
      </c>
      <c r="AA963">
        <v>11.6</v>
      </c>
      <c r="AB963">
        <v>0</v>
      </c>
      <c r="AC963">
        <v>0</v>
      </c>
      <c r="AD963">
        <v>1</v>
      </c>
      <c r="AE963">
        <v>0</v>
      </c>
      <c r="AF963" t="s">
        <v>38</v>
      </c>
      <c r="AG963">
        <v>0.48750000000000004</v>
      </c>
      <c r="AH963">
        <v>2</v>
      </c>
      <c r="AI963">
        <v>16698558</v>
      </c>
      <c r="AJ963">
        <v>977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ROW(Source!A477)</f>
        <v>477</v>
      </c>
      <c r="B964">
        <v>16698576</v>
      </c>
      <c r="C964">
        <v>16698554</v>
      </c>
      <c r="D964">
        <v>15167955</v>
      </c>
      <c r="E964">
        <v>1</v>
      </c>
      <c r="F964">
        <v>1</v>
      </c>
      <c r="G964">
        <v>1</v>
      </c>
      <c r="H964">
        <v>3</v>
      </c>
      <c r="I964" t="s">
        <v>1090</v>
      </c>
      <c r="J964" t="s">
        <v>1091</v>
      </c>
      <c r="K964" t="s">
        <v>1092</v>
      </c>
      <c r="L964">
        <v>1348</v>
      </c>
      <c r="N964">
        <v>1009</v>
      </c>
      <c r="O964" t="s">
        <v>26</v>
      </c>
      <c r="P964" t="s">
        <v>26</v>
      </c>
      <c r="Q964">
        <v>1000</v>
      </c>
      <c r="X964">
        <v>1E-3</v>
      </c>
      <c r="Y964">
        <v>30030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6</v>
      </c>
      <c r="AG964">
        <v>1E-3</v>
      </c>
      <c r="AH964">
        <v>2</v>
      </c>
      <c r="AI964">
        <v>16698559</v>
      </c>
      <c r="AJ964">
        <v>978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ROW(Source!A477)</f>
        <v>477</v>
      </c>
      <c r="B965">
        <v>16698577</v>
      </c>
      <c r="C965">
        <v>16698554</v>
      </c>
      <c r="D965">
        <v>15167963</v>
      </c>
      <c r="E965">
        <v>1</v>
      </c>
      <c r="F965">
        <v>1</v>
      </c>
      <c r="G965">
        <v>1</v>
      </c>
      <c r="H965">
        <v>3</v>
      </c>
      <c r="I965" t="s">
        <v>1093</v>
      </c>
      <c r="J965" t="s">
        <v>1094</v>
      </c>
      <c r="K965" t="s">
        <v>1095</v>
      </c>
      <c r="L965">
        <v>1346</v>
      </c>
      <c r="N965">
        <v>1009</v>
      </c>
      <c r="O965" t="s">
        <v>279</v>
      </c>
      <c r="P965" t="s">
        <v>279</v>
      </c>
      <c r="Q965">
        <v>1</v>
      </c>
      <c r="X965">
        <v>0.04</v>
      </c>
      <c r="Y965">
        <v>37.29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6</v>
      </c>
      <c r="AG965">
        <v>0.04</v>
      </c>
      <c r="AH965">
        <v>2</v>
      </c>
      <c r="AI965">
        <v>16698560</v>
      </c>
      <c r="AJ965">
        <v>979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ROW(Source!A477)</f>
        <v>477</v>
      </c>
      <c r="B966">
        <v>16698578</v>
      </c>
      <c r="C966">
        <v>16698554</v>
      </c>
      <c r="D966">
        <v>15163011</v>
      </c>
      <c r="E966">
        <v>17</v>
      </c>
      <c r="F966">
        <v>1</v>
      </c>
      <c r="G966">
        <v>1</v>
      </c>
      <c r="H966">
        <v>3</v>
      </c>
      <c r="I966" t="s">
        <v>1420</v>
      </c>
      <c r="J966" t="s">
        <v>6</v>
      </c>
      <c r="K966" t="s">
        <v>1421</v>
      </c>
      <c r="L966">
        <v>1358</v>
      </c>
      <c r="N966">
        <v>1010</v>
      </c>
      <c r="O966" t="s">
        <v>598</v>
      </c>
      <c r="P966" t="s">
        <v>598</v>
      </c>
      <c r="Q966">
        <v>10</v>
      </c>
      <c r="X966">
        <v>4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 t="s">
        <v>6</v>
      </c>
      <c r="AG966">
        <v>4</v>
      </c>
      <c r="AH966">
        <v>3</v>
      </c>
      <c r="AI966">
        <v>-1</v>
      </c>
      <c r="AJ966" t="s">
        <v>6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ROW(Source!A477)</f>
        <v>477</v>
      </c>
      <c r="B967">
        <v>16698579</v>
      </c>
      <c r="C967">
        <v>16698554</v>
      </c>
      <c r="D967">
        <v>15170213</v>
      </c>
      <c r="E967">
        <v>1</v>
      </c>
      <c r="F967">
        <v>1</v>
      </c>
      <c r="G967">
        <v>1</v>
      </c>
      <c r="H967">
        <v>3</v>
      </c>
      <c r="I967" t="s">
        <v>1290</v>
      </c>
      <c r="J967" t="s">
        <v>1291</v>
      </c>
      <c r="K967" t="s">
        <v>1292</v>
      </c>
      <c r="L967">
        <v>1346</v>
      </c>
      <c r="N967">
        <v>1009</v>
      </c>
      <c r="O967" t="s">
        <v>279</v>
      </c>
      <c r="P967" t="s">
        <v>279</v>
      </c>
      <c r="Q967">
        <v>1</v>
      </c>
      <c r="X967">
        <v>20</v>
      </c>
      <c r="Y967">
        <v>6.5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6</v>
      </c>
      <c r="AG967">
        <v>20</v>
      </c>
      <c r="AH967">
        <v>2</v>
      </c>
      <c r="AI967">
        <v>16698561</v>
      </c>
      <c r="AJ967">
        <v>981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ROW(Source!A477)</f>
        <v>477</v>
      </c>
      <c r="B968">
        <v>16698580</v>
      </c>
      <c r="C968">
        <v>16698554</v>
      </c>
      <c r="D968">
        <v>15162072</v>
      </c>
      <c r="E968">
        <v>17</v>
      </c>
      <c r="F968">
        <v>1</v>
      </c>
      <c r="G968">
        <v>1</v>
      </c>
      <c r="H968">
        <v>3</v>
      </c>
      <c r="I968" t="s">
        <v>1422</v>
      </c>
      <c r="J968" t="s">
        <v>6</v>
      </c>
      <c r="K968" t="s">
        <v>1423</v>
      </c>
      <c r="L968">
        <v>1348</v>
      </c>
      <c r="N968">
        <v>1009</v>
      </c>
      <c r="O968" t="s">
        <v>26</v>
      </c>
      <c r="P968" t="s">
        <v>26</v>
      </c>
      <c r="Q968">
        <v>1000</v>
      </c>
      <c r="X968">
        <v>5.0000000000000001E-4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 t="s">
        <v>6</v>
      </c>
      <c r="AG968">
        <v>5.0000000000000001E-4</v>
      </c>
      <c r="AH968">
        <v>3</v>
      </c>
      <c r="AI968">
        <v>-1</v>
      </c>
      <c r="AJ968" t="s">
        <v>6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ROW(Source!A477)</f>
        <v>477</v>
      </c>
      <c r="B969">
        <v>16698581</v>
      </c>
      <c r="C969">
        <v>16698554</v>
      </c>
      <c r="D969">
        <v>15170815</v>
      </c>
      <c r="E969">
        <v>1</v>
      </c>
      <c r="F969">
        <v>1</v>
      </c>
      <c r="G969">
        <v>1</v>
      </c>
      <c r="H969">
        <v>3</v>
      </c>
      <c r="I969" t="s">
        <v>1293</v>
      </c>
      <c r="J969" t="s">
        <v>1294</v>
      </c>
      <c r="K969" t="s">
        <v>1295</v>
      </c>
      <c r="L969">
        <v>1346</v>
      </c>
      <c r="N969">
        <v>1009</v>
      </c>
      <c r="O969" t="s">
        <v>279</v>
      </c>
      <c r="P969" t="s">
        <v>279</v>
      </c>
      <c r="Q969">
        <v>1</v>
      </c>
      <c r="X969">
        <v>0.8</v>
      </c>
      <c r="Y969">
        <v>13.56</v>
      </c>
      <c r="Z969">
        <v>0</v>
      </c>
      <c r="AA969">
        <v>0</v>
      </c>
      <c r="AB969">
        <v>0</v>
      </c>
      <c r="AC969">
        <v>0</v>
      </c>
      <c r="AD969">
        <v>1</v>
      </c>
      <c r="AE969">
        <v>0</v>
      </c>
      <c r="AF969" t="s">
        <v>6</v>
      </c>
      <c r="AG969">
        <v>0.8</v>
      </c>
      <c r="AH969">
        <v>2</v>
      </c>
      <c r="AI969">
        <v>16698562</v>
      </c>
      <c r="AJ969">
        <v>984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ROW(Source!A477)</f>
        <v>477</v>
      </c>
      <c r="B970">
        <v>16698582</v>
      </c>
      <c r="C970">
        <v>16698554</v>
      </c>
      <c r="D970">
        <v>15202525</v>
      </c>
      <c r="E970">
        <v>1</v>
      </c>
      <c r="F970">
        <v>1</v>
      </c>
      <c r="G970">
        <v>1</v>
      </c>
      <c r="H970">
        <v>3</v>
      </c>
      <c r="I970" t="s">
        <v>1296</v>
      </c>
      <c r="J970" t="s">
        <v>1297</v>
      </c>
      <c r="K970" t="s">
        <v>1298</v>
      </c>
      <c r="L970">
        <v>1348</v>
      </c>
      <c r="N970">
        <v>1009</v>
      </c>
      <c r="O970" t="s">
        <v>26</v>
      </c>
      <c r="P970" t="s">
        <v>26</v>
      </c>
      <c r="Q970">
        <v>1000</v>
      </c>
      <c r="X970">
        <v>8.0000000000000004E-4</v>
      </c>
      <c r="Y970">
        <v>12330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0</v>
      </c>
      <c r="AF970" t="s">
        <v>6</v>
      </c>
      <c r="AG970">
        <v>8.0000000000000004E-4</v>
      </c>
      <c r="AH970">
        <v>2</v>
      </c>
      <c r="AI970">
        <v>16698563</v>
      </c>
      <c r="AJ970">
        <v>985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ROW(Source!A477)</f>
        <v>477</v>
      </c>
      <c r="B971">
        <v>16698583</v>
      </c>
      <c r="C971">
        <v>16698554</v>
      </c>
      <c r="D971">
        <v>15203740</v>
      </c>
      <c r="E971">
        <v>1</v>
      </c>
      <c r="F971">
        <v>1</v>
      </c>
      <c r="G971">
        <v>1</v>
      </c>
      <c r="H971">
        <v>3</v>
      </c>
      <c r="I971" t="s">
        <v>1105</v>
      </c>
      <c r="J971" t="s">
        <v>1106</v>
      </c>
      <c r="K971" t="s">
        <v>1107</v>
      </c>
      <c r="L971">
        <v>1348</v>
      </c>
      <c r="N971">
        <v>1009</v>
      </c>
      <c r="O971" t="s">
        <v>26</v>
      </c>
      <c r="P971" t="s">
        <v>26</v>
      </c>
      <c r="Q971">
        <v>1000</v>
      </c>
      <c r="X971">
        <v>4.0000000000000002E-4</v>
      </c>
      <c r="Y971">
        <v>15119</v>
      </c>
      <c r="Z971">
        <v>0</v>
      </c>
      <c r="AA971">
        <v>0</v>
      </c>
      <c r="AB971">
        <v>0</v>
      </c>
      <c r="AC971">
        <v>0</v>
      </c>
      <c r="AD971">
        <v>1</v>
      </c>
      <c r="AE971">
        <v>0</v>
      </c>
      <c r="AF971" t="s">
        <v>6</v>
      </c>
      <c r="AG971">
        <v>4.0000000000000002E-4</v>
      </c>
      <c r="AH971">
        <v>2</v>
      </c>
      <c r="AI971">
        <v>16698564</v>
      </c>
      <c r="AJ971">
        <v>986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ROW(Source!A477)</f>
        <v>477</v>
      </c>
      <c r="B972">
        <v>16698584</v>
      </c>
      <c r="C972">
        <v>16698554</v>
      </c>
      <c r="D972">
        <v>15163194</v>
      </c>
      <c r="E972">
        <v>17</v>
      </c>
      <c r="F972">
        <v>1</v>
      </c>
      <c r="G972">
        <v>1</v>
      </c>
      <c r="H972">
        <v>3</v>
      </c>
      <c r="I972" t="s">
        <v>1424</v>
      </c>
      <c r="J972" t="s">
        <v>6</v>
      </c>
      <c r="K972" t="s">
        <v>737</v>
      </c>
      <c r="L972">
        <v>1346</v>
      </c>
      <c r="N972">
        <v>1009</v>
      </c>
      <c r="O972" t="s">
        <v>279</v>
      </c>
      <c r="P972" t="s">
        <v>279</v>
      </c>
      <c r="Q972">
        <v>1</v>
      </c>
      <c r="X972">
        <v>4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 t="s">
        <v>6</v>
      </c>
      <c r="AG972">
        <v>4</v>
      </c>
      <c r="AH972">
        <v>3</v>
      </c>
      <c r="AI972">
        <v>-1</v>
      </c>
      <c r="AJ972" t="s">
        <v>6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ROW(Source!A477)</f>
        <v>477</v>
      </c>
      <c r="B973">
        <v>16698585</v>
      </c>
      <c r="C973">
        <v>16698554</v>
      </c>
      <c r="D973">
        <v>15204468</v>
      </c>
      <c r="E973">
        <v>1</v>
      </c>
      <c r="F973">
        <v>1</v>
      </c>
      <c r="G973">
        <v>1</v>
      </c>
      <c r="H973">
        <v>3</v>
      </c>
      <c r="I973" t="s">
        <v>1108</v>
      </c>
      <c r="J973" t="s">
        <v>1109</v>
      </c>
      <c r="K973" t="s">
        <v>1110</v>
      </c>
      <c r="L973">
        <v>1348</v>
      </c>
      <c r="N973">
        <v>1009</v>
      </c>
      <c r="O973" t="s">
        <v>26</v>
      </c>
      <c r="P973" t="s">
        <v>26</v>
      </c>
      <c r="Q973">
        <v>1000</v>
      </c>
      <c r="X973">
        <v>2.0000000000000001E-4</v>
      </c>
      <c r="Y973">
        <v>16950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6</v>
      </c>
      <c r="AG973">
        <v>2.0000000000000001E-4</v>
      </c>
      <c r="AH973">
        <v>2</v>
      </c>
      <c r="AI973">
        <v>16698565</v>
      </c>
      <c r="AJ973">
        <v>988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ROW(Source!A477)</f>
        <v>477</v>
      </c>
      <c r="B974">
        <v>16698586</v>
      </c>
      <c r="C974">
        <v>16698554</v>
      </c>
      <c r="D974">
        <v>15161722</v>
      </c>
      <c r="E974">
        <v>17</v>
      </c>
      <c r="F974">
        <v>1</v>
      </c>
      <c r="G974">
        <v>1</v>
      </c>
      <c r="H974">
        <v>3</v>
      </c>
      <c r="I974" t="s">
        <v>1354</v>
      </c>
      <c r="J974" t="s">
        <v>6</v>
      </c>
      <c r="K974" t="s">
        <v>1355</v>
      </c>
      <c r="L974">
        <v>1035</v>
      </c>
      <c r="N974">
        <v>1013</v>
      </c>
      <c r="O974" t="s">
        <v>464</v>
      </c>
      <c r="P974" t="s">
        <v>464</v>
      </c>
      <c r="Q974">
        <v>1</v>
      </c>
      <c r="X974">
        <v>10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 t="s">
        <v>6</v>
      </c>
      <c r="AG974">
        <v>10</v>
      </c>
      <c r="AH974">
        <v>3</v>
      </c>
      <c r="AI974">
        <v>-1</v>
      </c>
      <c r="AJ974" t="s">
        <v>6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ROW(Source!A490)</f>
        <v>490</v>
      </c>
      <c r="B975">
        <v>16698606</v>
      </c>
      <c r="C975">
        <v>16698593</v>
      </c>
      <c r="D975">
        <v>15436556</v>
      </c>
      <c r="E975">
        <v>1</v>
      </c>
      <c r="F975">
        <v>1</v>
      </c>
      <c r="G975">
        <v>1</v>
      </c>
      <c r="H975">
        <v>1</v>
      </c>
      <c r="I975" t="s">
        <v>1088</v>
      </c>
      <c r="J975" t="s">
        <v>6</v>
      </c>
      <c r="K975" t="s">
        <v>1089</v>
      </c>
      <c r="L975">
        <v>1191</v>
      </c>
      <c r="N975">
        <v>1013</v>
      </c>
      <c r="O975" t="s">
        <v>1010</v>
      </c>
      <c r="P975" t="s">
        <v>1010</v>
      </c>
      <c r="Q975">
        <v>1</v>
      </c>
      <c r="X975">
        <v>10.89</v>
      </c>
      <c r="Y975">
        <v>0</v>
      </c>
      <c r="Z975">
        <v>0</v>
      </c>
      <c r="AA975">
        <v>0</v>
      </c>
      <c r="AB975">
        <v>9.6199999999999992</v>
      </c>
      <c r="AC975">
        <v>0</v>
      </c>
      <c r="AD975">
        <v>1</v>
      </c>
      <c r="AE975">
        <v>1</v>
      </c>
      <c r="AF975" t="s">
        <v>39</v>
      </c>
      <c r="AG975">
        <v>12.5235</v>
      </c>
      <c r="AH975">
        <v>2</v>
      </c>
      <c r="AI975">
        <v>16698594</v>
      </c>
      <c r="AJ975">
        <v>991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ROW(Source!A490)</f>
        <v>490</v>
      </c>
      <c r="B976">
        <v>16698607</v>
      </c>
      <c r="C976">
        <v>16698593</v>
      </c>
      <c r="D976">
        <v>15430395</v>
      </c>
      <c r="E976">
        <v>1</v>
      </c>
      <c r="F976">
        <v>1</v>
      </c>
      <c r="G976">
        <v>1</v>
      </c>
      <c r="H976">
        <v>1</v>
      </c>
      <c r="I976" t="s">
        <v>1020</v>
      </c>
      <c r="J976" t="s">
        <v>6</v>
      </c>
      <c r="K976" t="s">
        <v>1021</v>
      </c>
      <c r="L976">
        <v>1191</v>
      </c>
      <c r="N976">
        <v>1013</v>
      </c>
      <c r="O976" t="s">
        <v>1010</v>
      </c>
      <c r="P976" t="s">
        <v>1010</v>
      </c>
      <c r="Q976">
        <v>1</v>
      </c>
      <c r="X976">
        <v>0.85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2</v>
      </c>
      <c r="AF976" t="s">
        <v>38</v>
      </c>
      <c r="AG976">
        <v>1.0625</v>
      </c>
      <c r="AH976">
        <v>2</v>
      </c>
      <c r="AI976">
        <v>16698595</v>
      </c>
      <c r="AJ976">
        <v>992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ROW(Source!A490)</f>
        <v>490</v>
      </c>
      <c r="B977">
        <v>16698608</v>
      </c>
      <c r="C977">
        <v>16698593</v>
      </c>
      <c r="D977">
        <v>15247974</v>
      </c>
      <c r="E977">
        <v>1</v>
      </c>
      <c r="F977">
        <v>1</v>
      </c>
      <c r="G977">
        <v>1</v>
      </c>
      <c r="H977">
        <v>2</v>
      </c>
      <c r="I977" t="s">
        <v>1022</v>
      </c>
      <c r="J977" t="s">
        <v>1023</v>
      </c>
      <c r="K977" t="s">
        <v>1024</v>
      </c>
      <c r="L977">
        <v>1368</v>
      </c>
      <c r="N977">
        <v>1011</v>
      </c>
      <c r="O977" t="s">
        <v>1014</v>
      </c>
      <c r="P977" t="s">
        <v>1014</v>
      </c>
      <c r="Q977">
        <v>1</v>
      </c>
      <c r="X977">
        <v>0.23</v>
      </c>
      <c r="Y977">
        <v>0</v>
      </c>
      <c r="Z977">
        <v>31.26</v>
      </c>
      <c r="AA977">
        <v>13.5</v>
      </c>
      <c r="AB977">
        <v>0</v>
      </c>
      <c r="AC977">
        <v>0</v>
      </c>
      <c r="AD977">
        <v>1</v>
      </c>
      <c r="AE977">
        <v>0</v>
      </c>
      <c r="AF977" t="s">
        <v>38</v>
      </c>
      <c r="AG977">
        <v>0.28750000000000003</v>
      </c>
      <c r="AH977">
        <v>2</v>
      </c>
      <c r="AI977">
        <v>16698596</v>
      </c>
      <c r="AJ977">
        <v>993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ROW(Source!A490)</f>
        <v>490</v>
      </c>
      <c r="B978">
        <v>16698609</v>
      </c>
      <c r="C978">
        <v>16698593</v>
      </c>
      <c r="D978">
        <v>15249073</v>
      </c>
      <c r="E978">
        <v>1</v>
      </c>
      <c r="F978">
        <v>1</v>
      </c>
      <c r="G978">
        <v>1</v>
      </c>
      <c r="H978">
        <v>2</v>
      </c>
      <c r="I978" t="s">
        <v>1033</v>
      </c>
      <c r="J978" t="s">
        <v>1034</v>
      </c>
      <c r="K978" t="s">
        <v>1035</v>
      </c>
      <c r="L978">
        <v>1368</v>
      </c>
      <c r="N978">
        <v>1011</v>
      </c>
      <c r="O978" t="s">
        <v>1014</v>
      </c>
      <c r="P978" t="s">
        <v>1014</v>
      </c>
      <c r="Q978">
        <v>1</v>
      </c>
      <c r="X978">
        <v>0.62</v>
      </c>
      <c r="Y978">
        <v>0</v>
      </c>
      <c r="Z978">
        <v>65.709999999999994</v>
      </c>
      <c r="AA978">
        <v>11.6</v>
      </c>
      <c r="AB978">
        <v>0</v>
      </c>
      <c r="AC978">
        <v>0</v>
      </c>
      <c r="AD978">
        <v>1</v>
      </c>
      <c r="AE978">
        <v>0</v>
      </c>
      <c r="AF978" t="s">
        <v>38</v>
      </c>
      <c r="AG978">
        <v>0.77500000000000002</v>
      </c>
      <c r="AH978">
        <v>2</v>
      </c>
      <c r="AI978">
        <v>16698597</v>
      </c>
      <c r="AJ978">
        <v>994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ROW(Source!A490)</f>
        <v>490</v>
      </c>
      <c r="B979">
        <v>16698610</v>
      </c>
      <c r="C979">
        <v>16698593</v>
      </c>
      <c r="D979">
        <v>15167955</v>
      </c>
      <c r="E979">
        <v>1</v>
      </c>
      <c r="F979">
        <v>1</v>
      </c>
      <c r="G979">
        <v>1</v>
      </c>
      <c r="H979">
        <v>3</v>
      </c>
      <c r="I979" t="s">
        <v>1090</v>
      </c>
      <c r="J979" t="s">
        <v>1091</v>
      </c>
      <c r="K979" t="s">
        <v>1092</v>
      </c>
      <c r="L979">
        <v>1348</v>
      </c>
      <c r="N979">
        <v>1009</v>
      </c>
      <c r="O979" t="s">
        <v>26</v>
      </c>
      <c r="P979" t="s">
        <v>26</v>
      </c>
      <c r="Q979">
        <v>1000</v>
      </c>
      <c r="X979">
        <v>6.9999999999999999E-4</v>
      </c>
      <c r="Y979">
        <v>30030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6</v>
      </c>
      <c r="AG979">
        <v>6.9999999999999999E-4</v>
      </c>
      <c r="AH979">
        <v>2</v>
      </c>
      <c r="AI979">
        <v>16698598</v>
      </c>
      <c r="AJ979">
        <v>995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ROW(Source!A490)</f>
        <v>490</v>
      </c>
      <c r="B980">
        <v>16698611</v>
      </c>
      <c r="C980">
        <v>16698593</v>
      </c>
      <c r="D980">
        <v>15167963</v>
      </c>
      <c r="E980">
        <v>1</v>
      </c>
      <c r="F980">
        <v>1</v>
      </c>
      <c r="G980">
        <v>1</v>
      </c>
      <c r="H980">
        <v>3</v>
      </c>
      <c r="I980" t="s">
        <v>1093</v>
      </c>
      <c r="J980" t="s">
        <v>1094</v>
      </c>
      <c r="K980" t="s">
        <v>1095</v>
      </c>
      <c r="L980">
        <v>1346</v>
      </c>
      <c r="N980">
        <v>1009</v>
      </c>
      <c r="O980" t="s">
        <v>279</v>
      </c>
      <c r="P980" t="s">
        <v>279</v>
      </c>
      <c r="Q980">
        <v>1</v>
      </c>
      <c r="X980">
        <v>0.6</v>
      </c>
      <c r="Y980">
        <v>37.29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6</v>
      </c>
      <c r="AG980">
        <v>0.6</v>
      </c>
      <c r="AH980">
        <v>2</v>
      </c>
      <c r="AI980">
        <v>16698599</v>
      </c>
      <c r="AJ980">
        <v>996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ROW(Source!A490)</f>
        <v>490</v>
      </c>
      <c r="B981">
        <v>16698612</v>
      </c>
      <c r="C981">
        <v>16698593</v>
      </c>
      <c r="D981">
        <v>15168763</v>
      </c>
      <c r="E981">
        <v>1</v>
      </c>
      <c r="F981">
        <v>1</v>
      </c>
      <c r="G981">
        <v>1</v>
      </c>
      <c r="H981">
        <v>3</v>
      </c>
      <c r="I981" t="s">
        <v>1096</v>
      </c>
      <c r="J981" t="s">
        <v>1097</v>
      </c>
      <c r="K981" t="s">
        <v>1098</v>
      </c>
      <c r="L981">
        <v>1348</v>
      </c>
      <c r="N981">
        <v>1009</v>
      </c>
      <c r="O981" t="s">
        <v>26</v>
      </c>
      <c r="P981" t="s">
        <v>26</v>
      </c>
      <c r="Q981">
        <v>1000</v>
      </c>
      <c r="X981">
        <v>3.0000000000000001E-5</v>
      </c>
      <c r="Y981">
        <v>10362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0</v>
      </c>
      <c r="AF981" t="s">
        <v>6</v>
      </c>
      <c r="AG981">
        <v>3.0000000000000001E-5</v>
      </c>
      <c r="AH981">
        <v>2</v>
      </c>
      <c r="AI981">
        <v>16698600</v>
      </c>
      <c r="AJ981">
        <v>997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ROW(Source!A490)</f>
        <v>490</v>
      </c>
      <c r="B982">
        <v>16698613</v>
      </c>
      <c r="C982">
        <v>16698593</v>
      </c>
      <c r="D982">
        <v>15169922</v>
      </c>
      <c r="E982">
        <v>1</v>
      </c>
      <c r="F982">
        <v>1</v>
      </c>
      <c r="G982">
        <v>1</v>
      </c>
      <c r="H982">
        <v>3</v>
      </c>
      <c r="I982" t="s">
        <v>1099</v>
      </c>
      <c r="J982" t="s">
        <v>1100</v>
      </c>
      <c r="K982" t="s">
        <v>1101</v>
      </c>
      <c r="L982">
        <v>1348</v>
      </c>
      <c r="N982">
        <v>1009</v>
      </c>
      <c r="O982" t="s">
        <v>26</v>
      </c>
      <c r="P982" t="s">
        <v>26</v>
      </c>
      <c r="Q982">
        <v>1000</v>
      </c>
      <c r="X982">
        <v>1E-4</v>
      </c>
      <c r="Y982">
        <v>15130</v>
      </c>
      <c r="Z982">
        <v>0</v>
      </c>
      <c r="AA982">
        <v>0</v>
      </c>
      <c r="AB982">
        <v>0</v>
      </c>
      <c r="AC982">
        <v>0</v>
      </c>
      <c r="AD982">
        <v>1</v>
      </c>
      <c r="AE982">
        <v>0</v>
      </c>
      <c r="AF982" t="s">
        <v>6</v>
      </c>
      <c r="AG982">
        <v>1E-4</v>
      </c>
      <c r="AH982">
        <v>2</v>
      </c>
      <c r="AI982">
        <v>16698601</v>
      </c>
      <c r="AJ982">
        <v>998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ROW(Source!A490)</f>
        <v>490</v>
      </c>
      <c r="B983">
        <v>16698614</v>
      </c>
      <c r="C983">
        <v>16698593</v>
      </c>
      <c r="D983">
        <v>15172117</v>
      </c>
      <c r="E983">
        <v>1</v>
      </c>
      <c r="F983">
        <v>1</v>
      </c>
      <c r="G983">
        <v>1</v>
      </c>
      <c r="H983">
        <v>3</v>
      </c>
      <c r="I983" t="s">
        <v>1102</v>
      </c>
      <c r="J983" t="s">
        <v>1103</v>
      </c>
      <c r="K983" t="s">
        <v>1104</v>
      </c>
      <c r="L983">
        <v>1348</v>
      </c>
      <c r="N983">
        <v>1009</v>
      </c>
      <c r="O983" t="s">
        <v>26</v>
      </c>
      <c r="P983" t="s">
        <v>26</v>
      </c>
      <c r="Q983">
        <v>1000</v>
      </c>
      <c r="X983">
        <v>2E-3</v>
      </c>
      <c r="Y983">
        <v>1836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6</v>
      </c>
      <c r="AG983">
        <v>2E-3</v>
      </c>
      <c r="AH983">
        <v>2</v>
      </c>
      <c r="AI983">
        <v>16698602</v>
      </c>
      <c r="AJ983">
        <v>999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ROW(Source!A490)</f>
        <v>490</v>
      </c>
      <c r="B984">
        <v>16698615</v>
      </c>
      <c r="C984">
        <v>16698593</v>
      </c>
      <c r="D984">
        <v>15203740</v>
      </c>
      <c r="E984">
        <v>1</v>
      </c>
      <c r="F984">
        <v>1</v>
      </c>
      <c r="G984">
        <v>1</v>
      </c>
      <c r="H984">
        <v>3</v>
      </c>
      <c r="I984" t="s">
        <v>1105</v>
      </c>
      <c r="J984" t="s">
        <v>1106</v>
      </c>
      <c r="K984" t="s">
        <v>1107</v>
      </c>
      <c r="L984">
        <v>1348</v>
      </c>
      <c r="N984">
        <v>1009</v>
      </c>
      <c r="O984" t="s">
        <v>26</v>
      </c>
      <c r="P984" t="s">
        <v>26</v>
      </c>
      <c r="Q984">
        <v>1000</v>
      </c>
      <c r="X984">
        <v>1.4E-3</v>
      </c>
      <c r="Y984">
        <v>15119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6</v>
      </c>
      <c r="AG984">
        <v>1.4E-3</v>
      </c>
      <c r="AH984">
        <v>2</v>
      </c>
      <c r="AI984">
        <v>16698603</v>
      </c>
      <c r="AJ984">
        <v>1000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ROW(Source!A490)</f>
        <v>490</v>
      </c>
      <c r="B985">
        <v>16698616</v>
      </c>
      <c r="C985">
        <v>16698593</v>
      </c>
      <c r="D985">
        <v>15204468</v>
      </c>
      <c r="E985">
        <v>1</v>
      </c>
      <c r="F985">
        <v>1</v>
      </c>
      <c r="G985">
        <v>1</v>
      </c>
      <c r="H985">
        <v>3</v>
      </c>
      <c r="I985" t="s">
        <v>1108</v>
      </c>
      <c r="J985" t="s">
        <v>1109</v>
      </c>
      <c r="K985" t="s">
        <v>1110</v>
      </c>
      <c r="L985">
        <v>1348</v>
      </c>
      <c r="N985">
        <v>1009</v>
      </c>
      <c r="O985" t="s">
        <v>26</v>
      </c>
      <c r="P985" t="s">
        <v>26</v>
      </c>
      <c r="Q985">
        <v>1000</v>
      </c>
      <c r="X985">
        <v>6.9999999999999999E-4</v>
      </c>
      <c r="Y985">
        <v>16950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6</v>
      </c>
      <c r="AG985">
        <v>6.9999999999999999E-4</v>
      </c>
      <c r="AH985">
        <v>2</v>
      </c>
      <c r="AI985">
        <v>16698604</v>
      </c>
      <c r="AJ985">
        <v>1001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ROW(Source!A490)</f>
        <v>490</v>
      </c>
      <c r="B986">
        <v>16698617</v>
      </c>
      <c r="C986">
        <v>16698593</v>
      </c>
      <c r="D986">
        <v>15161722</v>
      </c>
      <c r="E986">
        <v>17</v>
      </c>
      <c r="F986">
        <v>1</v>
      </c>
      <c r="G986">
        <v>1</v>
      </c>
      <c r="H986">
        <v>3</v>
      </c>
      <c r="I986" t="s">
        <v>1354</v>
      </c>
      <c r="J986" t="s">
        <v>6</v>
      </c>
      <c r="K986" t="s">
        <v>1355</v>
      </c>
      <c r="L986">
        <v>1035</v>
      </c>
      <c r="N986">
        <v>1013</v>
      </c>
      <c r="O986" t="s">
        <v>464</v>
      </c>
      <c r="P986" t="s">
        <v>464</v>
      </c>
      <c r="Q986">
        <v>1</v>
      </c>
      <c r="X986">
        <v>10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 t="s">
        <v>6</v>
      </c>
      <c r="AG986">
        <v>10</v>
      </c>
      <c r="AH986">
        <v>3</v>
      </c>
      <c r="AI986">
        <v>-1</v>
      </c>
      <c r="AJ986" t="s">
        <v>6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ROW(Source!A491)</f>
        <v>491</v>
      </c>
      <c r="B987">
        <v>16698606</v>
      </c>
      <c r="C987">
        <v>16698593</v>
      </c>
      <c r="D987">
        <v>15436556</v>
      </c>
      <c r="E987">
        <v>1</v>
      </c>
      <c r="F987">
        <v>1</v>
      </c>
      <c r="G987">
        <v>1</v>
      </c>
      <c r="H987">
        <v>1</v>
      </c>
      <c r="I987" t="s">
        <v>1088</v>
      </c>
      <c r="J987" t="s">
        <v>6</v>
      </c>
      <c r="K987" t="s">
        <v>1089</v>
      </c>
      <c r="L987">
        <v>1191</v>
      </c>
      <c r="N987">
        <v>1013</v>
      </c>
      <c r="O987" t="s">
        <v>1010</v>
      </c>
      <c r="P987" t="s">
        <v>1010</v>
      </c>
      <c r="Q987">
        <v>1</v>
      </c>
      <c r="X987">
        <v>10.89</v>
      </c>
      <c r="Y987">
        <v>0</v>
      </c>
      <c r="Z987">
        <v>0</v>
      </c>
      <c r="AA987">
        <v>0</v>
      </c>
      <c r="AB987">
        <v>9.6199999999999992</v>
      </c>
      <c r="AC987">
        <v>0</v>
      </c>
      <c r="AD987">
        <v>1</v>
      </c>
      <c r="AE987">
        <v>1</v>
      </c>
      <c r="AF987" t="s">
        <v>39</v>
      </c>
      <c r="AG987">
        <v>12.5235</v>
      </c>
      <c r="AH987">
        <v>2</v>
      </c>
      <c r="AI987">
        <v>16698594</v>
      </c>
      <c r="AJ987">
        <v>1003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ROW(Source!A491)</f>
        <v>491</v>
      </c>
      <c r="B988">
        <v>16698607</v>
      </c>
      <c r="C988">
        <v>16698593</v>
      </c>
      <c r="D988">
        <v>15430395</v>
      </c>
      <c r="E988">
        <v>1</v>
      </c>
      <c r="F988">
        <v>1</v>
      </c>
      <c r="G988">
        <v>1</v>
      </c>
      <c r="H988">
        <v>1</v>
      </c>
      <c r="I988" t="s">
        <v>1020</v>
      </c>
      <c r="J988" t="s">
        <v>6</v>
      </c>
      <c r="K988" t="s">
        <v>1021</v>
      </c>
      <c r="L988">
        <v>1191</v>
      </c>
      <c r="N988">
        <v>1013</v>
      </c>
      <c r="O988" t="s">
        <v>1010</v>
      </c>
      <c r="P988" t="s">
        <v>1010</v>
      </c>
      <c r="Q988">
        <v>1</v>
      </c>
      <c r="X988">
        <v>0.85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2</v>
      </c>
      <c r="AF988" t="s">
        <v>38</v>
      </c>
      <c r="AG988">
        <v>1.0625</v>
      </c>
      <c r="AH988">
        <v>2</v>
      </c>
      <c r="AI988">
        <v>16698595</v>
      </c>
      <c r="AJ988">
        <v>1004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ROW(Source!A491)</f>
        <v>491</v>
      </c>
      <c r="B989">
        <v>16698608</v>
      </c>
      <c r="C989">
        <v>16698593</v>
      </c>
      <c r="D989">
        <v>15247974</v>
      </c>
      <c r="E989">
        <v>1</v>
      </c>
      <c r="F989">
        <v>1</v>
      </c>
      <c r="G989">
        <v>1</v>
      </c>
      <c r="H989">
        <v>2</v>
      </c>
      <c r="I989" t="s">
        <v>1022</v>
      </c>
      <c r="J989" t="s">
        <v>1023</v>
      </c>
      <c r="K989" t="s">
        <v>1024</v>
      </c>
      <c r="L989">
        <v>1368</v>
      </c>
      <c r="N989">
        <v>1011</v>
      </c>
      <c r="O989" t="s">
        <v>1014</v>
      </c>
      <c r="P989" t="s">
        <v>1014</v>
      </c>
      <c r="Q989">
        <v>1</v>
      </c>
      <c r="X989">
        <v>0.23</v>
      </c>
      <c r="Y989">
        <v>0</v>
      </c>
      <c r="Z989">
        <v>31.26</v>
      </c>
      <c r="AA989">
        <v>13.5</v>
      </c>
      <c r="AB989">
        <v>0</v>
      </c>
      <c r="AC989">
        <v>0</v>
      </c>
      <c r="AD989">
        <v>1</v>
      </c>
      <c r="AE989">
        <v>0</v>
      </c>
      <c r="AF989" t="s">
        <v>38</v>
      </c>
      <c r="AG989">
        <v>0.28750000000000003</v>
      </c>
      <c r="AH989">
        <v>2</v>
      </c>
      <c r="AI989">
        <v>16698596</v>
      </c>
      <c r="AJ989">
        <v>1005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ROW(Source!A491)</f>
        <v>491</v>
      </c>
      <c r="B990">
        <v>16698609</v>
      </c>
      <c r="C990">
        <v>16698593</v>
      </c>
      <c r="D990">
        <v>15249073</v>
      </c>
      <c r="E990">
        <v>1</v>
      </c>
      <c r="F990">
        <v>1</v>
      </c>
      <c r="G990">
        <v>1</v>
      </c>
      <c r="H990">
        <v>2</v>
      </c>
      <c r="I990" t="s">
        <v>1033</v>
      </c>
      <c r="J990" t="s">
        <v>1034</v>
      </c>
      <c r="K990" t="s">
        <v>1035</v>
      </c>
      <c r="L990">
        <v>1368</v>
      </c>
      <c r="N990">
        <v>1011</v>
      </c>
      <c r="O990" t="s">
        <v>1014</v>
      </c>
      <c r="P990" t="s">
        <v>1014</v>
      </c>
      <c r="Q990">
        <v>1</v>
      </c>
      <c r="X990">
        <v>0.62</v>
      </c>
      <c r="Y990">
        <v>0</v>
      </c>
      <c r="Z990">
        <v>65.709999999999994</v>
      </c>
      <c r="AA990">
        <v>11.6</v>
      </c>
      <c r="AB990">
        <v>0</v>
      </c>
      <c r="AC990">
        <v>0</v>
      </c>
      <c r="AD990">
        <v>1</v>
      </c>
      <c r="AE990">
        <v>0</v>
      </c>
      <c r="AF990" t="s">
        <v>38</v>
      </c>
      <c r="AG990">
        <v>0.77500000000000002</v>
      </c>
      <c r="AH990">
        <v>2</v>
      </c>
      <c r="AI990">
        <v>16698597</v>
      </c>
      <c r="AJ990">
        <v>1006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ROW(Source!A491)</f>
        <v>491</v>
      </c>
      <c r="B991">
        <v>16698610</v>
      </c>
      <c r="C991">
        <v>16698593</v>
      </c>
      <c r="D991">
        <v>15167955</v>
      </c>
      <c r="E991">
        <v>1</v>
      </c>
      <c r="F991">
        <v>1</v>
      </c>
      <c r="G991">
        <v>1</v>
      </c>
      <c r="H991">
        <v>3</v>
      </c>
      <c r="I991" t="s">
        <v>1090</v>
      </c>
      <c r="J991" t="s">
        <v>1091</v>
      </c>
      <c r="K991" t="s">
        <v>1092</v>
      </c>
      <c r="L991">
        <v>1348</v>
      </c>
      <c r="N991">
        <v>1009</v>
      </c>
      <c r="O991" t="s">
        <v>26</v>
      </c>
      <c r="P991" t="s">
        <v>26</v>
      </c>
      <c r="Q991">
        <v>1000</v>
      </c>
      <c r="X991">
        <v>6.9999999999999999E-4</v>
      </c>
      <c r="Y991">
        <v>30030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6</v>
      </c>
      <c r="AG991">
        <v>6.9999999999999999E-4</v>
      </c>
      <c r="AH991">
        <v>2</v>
      </c>
      <c r="AI991">
        <v>16698598</v>
      </c>
      <c r="AJ991">
        <v>1007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ROW(Source!A491)</f>
        <v>491</v>
      </c>
      <c r="B992">
        <v>16698611</v>
      </c>
      <c r="C992">
        <v>16698593</v>
      </c>
      <c r="D992">
        <v>15167963</v>
      </c>
      <c r="E992">
        <v>1</v>
      </c>
      <c r="F992">
        <v>1</v>
      </c>
      <c r="G992">
        <v>1</v>
      </c>
      <c r="H992">
        <v>3</v>
      </c>
      <c r="I992" t="s">
        <v>1093</v>
      </c>
      <c r="J992" t="s">
        <v>1094</v>
      </c>
      <c r="K992" t="s">
        <v>1095</v>
      </c>
      <c r="L992">
        <v>1346</v>
      </c>
      <c r="N992">
        <v>1009</v>
      </c>
      <c r="O992" t="s">
        <v>279</v>
      </c>
      <c r="P992" t="s">
        <v>279</v>
      </c>
      <c r="Q992">
        <v>1</v>
      </c>
      <c r="X992">
        <v>0.6</v>
      </c>
      <c r="Y992">
        <v>37.29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0</v>
      </c>
      <c r="AF992" t="s">
        <v>6</v>
      </c>
      <c r="AG992">
        <v>0.6</v>
      </c>
      <c r="AH992">
        <v>2</v>
      </c>
      <c r="AI992">
        <v>16698599</v>
      </c>
      <c r="AJ992">
        <v>1008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ROW(Source!A491)</f>
        <v>491</v>
      </c>
      <c r="B993">
        <v>16698612</v>
      </c>
      <c r="C993">
        <v>16698593</v>
      </c>
      <c r="D993">
        <v>15168763</v>
      </c>
      <c r="E993">
        <v>1</v>
      </c>
      <c r="F993">
        <v>1</v>
      </c>
      <c r="G993">
        <v>1</v>
      </c>
      <c r="H993">
        <v>3</v>
      </c>
      <c r="I993" t="s">
        <v>1096</v>
      </c>
      <c r="J993" t="s">
        <v>1097</v>
      </c>
      <c r="K993" t="s">
        <v>1098</v>
      </c>
      <c r="L993">
        <v>1348</v>
      </c>
      <c r="N993">
        <v>1009</v>
      </c>
      <c r="O993" t="s">
        <v>26</v>
      </c>
      <c r="P993" t="s">
        <v>26</v>
      </c>
      <c r="Q993">
        <v>1000</v>
      </c>
      <c r="X993">
        <v>3.0000000000000001E-5</v>
      </c>
      <c r="Y993">
        <v>10362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6</v>
      </c>
      <c r="AG993">
        <v>3.0000000000000001E-5</v>
      </c>
      <c r="AH993">
        <v>2</v>
      </c>
      <c r="AI993">
        <v>16698600</v>
      </c>
      <c r="AJ993">
        <v>1009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ROW(Source!A491)</f>
        <v>491</v>
      </c>
      <c r="B994">
        <v>16698613</v>
      </c>
      <c r="C994">
        <v>16698593</v>
      </c>
      <c r="D994">
        <v>15169922</v>
      </c>
      <c r="E994">
        <v>1</v>
      </c>
      <c r="F994">
        <v>1</v>
      </c>
      <c r="G994">
        <v>1</v>
      </c>
      <c r="H994">
        <v>3</v>
      </c>
      <c r="I994" t="s">
        <v>1099</v>
      </c>
      <c r="J994" t="s">
        <v>1100</v>
      </c>
      <c r="K994" t="s">
        <v>1101</v>
      </c>
      <c r="L994">
        <v>1348</v>
      </c>
      <c r="N994">
        <v>1009</v>
      </c>
      <c r="O994" t="s">
        <v>26</v>
      </c>
      <c r="P994" t="s">
        <v>26</v>
      </c>
      <c r="Q994">
        <v>1000</v>
      </c>
      <c r="X994">
        <v>1E-4</v>
      </c>
      <c r="Y994">
        <v>15130</v>
      </c>
      <c r="Z994">
        <v>0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6</v>
      </c>
      <c r="AG994">
        <v>1E-4</v>
      </c>
      <c r="AH994">
        <v>2</v>
      </c>
      <c r="AI994">
        <v>16698601</v>
      </c>
      <c r="AJ994">
        <v>1010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ROW(Source!A491)</f>
        <v>491</v>
      </c>
      <c r="B995">
        <v>16698614</v>
      </c>
      <c r="C995">
        <v>16698593</v>
      </c>
      <c r="D995">
        <v>15172117</v>
      </c>
      <c r="E995">
        <v>1</v>
      </c>
      <c r="F995">
        <v>1</v>
      </c>
      <c r="G995">
        <v>1</v>
      </c>
      <c r="H995">
        <v>3</v>
      </c>
      <c r="I995" t="s">
        <v>1102</v>
      </c>
      <c r="J995" t="s">
        <v>1103</v>
      </c>
      <c r="K995" t="s">
        <v>1104</v>
      </c>
      <c r="L995">
        <v>1348</v>
      </c>
      <c r="N995">
        <v>1009</v>
      </c>
      <c r="O995" t="s">
        <v>26</v>
      </c>
      <c r="P995" t="s">
        <v>26</v>
      </c>
      <c r="Q995">
        <v>1000</v>
      </c>
      <c r="X995">
        <v>2E-3</v>
      </c>
      <c r="Y995">
        <v>1836</v>
      </c>
      <c r="Z995">
        <v>0</v>
      </c>
      <c r="AA995">
        <v>0</v>
      </c>
      <c r="AB995">
        <v>0</v>
      </c>
      <c r="AC995">
        <v>0</v>
      </c>
      <c r="AD995">
        <v>1</v>
      </c>
      <c r="AE995">
        <v>0</v>
      </c>
      <c r="AF995" t="s">
        <v>6</v>
      </c>
      <c r="AG995">
        <v>2E-3</v>
      </c>
      <c r="AH995">
        <v>2</v>
      </c>
      <c r="AI995">
        <v>16698602</v>
      </c>
      <c r="AJ995">
        <v>1011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ROW(Source!A491)</f>
        <v>491</v>
      </c>
      <c r="B996">
        <v>16698615</v>
      </c>
      <c r="C996">
        <v>16698593</v>
      </c>
      <c r="D996">
        <v>15203740</v>
      </c>
      <c r="E996">
        <v>1</v>
      </c>
      <c r="F996">
        <v>1</v>
      </c>
      <c r="G996">
        <v>1</v>
      </c>
      <c r="H996">
        <v>3</v>
      </c>
      <c r="I996" t="s">
        <v>1105</v>
      </c>
      <c r="J996" t="s">
        <v>1106</v>
      </c>
      <c r="K996" t="s">
        <v>1107</v>
      </c>
      <c r="L996">
        <v>1348</v>
      </c>
      <c r="N996">
        <v>1009</v>
      </c>
      <c r="O996" t="s">
        <v>26</v>
      </c>
      <c r="P996" t="s">
        <v>26</v>
      </c>
      <c r="Q996">
        <v>1000</v>
      </c>
      <c r="X996">
        <v>1.4E-3</v>
      </c>
      <c r="Y996">
        <v>15119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6</v>
      </c>
      <c r="AG996">
        <v>1.4E-3</v>
      </c>
      <c r="AH996">
        <v>2</v>
      </c>
      <c r="AI996">
        <v>16698603</v>
      </c>
      <c r="AJ996">
        <v>1012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ROW(Source!A491)</f>
        <v>491</v>
      </c>
      <c r="B997">
        <v>16698616</v>
      </c>
      <c r="C997">
        <v>16698593</v>
      </c>
      <c r="D997">
        <v>15204468</v>
      </c>
      <c r="E997">
        <v>1</v>
      </c>
      <c r="F997">
        <v>1</v>
      </c>
      <c r="G997">
        <v>1</v>
      </c>
      <c r="H997">
        <v>3</v>
      </c>
      <c r="I997" t="s">
        <v>1108</v>
      </c>
      <c r="J997" t="s">
        <v>1109</v>
      </c>
      <c r="K997" t="s">
        <v>1110</v>
      </c>
      <c r="L997">
        <v>1348</v>
      </c>
      <c r="N997">
        <v>1009</v>
      </c>
      <c r="O997" t="s">
        <v>26</v>
      </c>
      <c r="P997" t="s">
        <v>26</v>
      </c>
      <c r="Q997">
        <v>1000</v>
      </c>
      <c r="X997">
        <v>6.9999999999999999E-4</v>
      </c>
      <c r="Y997">
        <v>16950</v>
      </c>
      <c r="Z997">
        <v>0</v>
      </c>
      <c r="AA997">
        <v>0</v>
      </c>
      <c r="AB997">
        <v>0</v>
      </c>
      <c r="AC997">
        <v>0</v>
      </c>
      <c r="AD997">
        <v>1</v>
      </c>
      <c r="AE997">
        <v>0</v>
      </c>
      <c r="AF997" t="s">
        <v>6</v>
      </c>
      <c r="AG997">
        <v>6.9999999999999999E-4</v>
      </c>
      <c r="AH997">
        <v>2</v>
      </c>
      <c r="AI997">
        <v>16698604</v>
      </c>
      <c r="AJ997">
        <v>1013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ROW(Source!A491)</f>
        <v>491</v>
      </c>
      <c r="B998">
        <v>16698617</v>
      </c>
      <c r="C998">
        <v>16698593</v>
      </c>
      <c r="D998">
        <v>15161722</v>
      </c>
      <c r="E998">
        <v>17</v>
      </c>
      <c r="F998">
        <v>1</v>
      </c>
      <c r="G998">
        <v>1</v>
      </c>
      <c r="H998">
        <v>3</v>
      </c>
      <c r="I998" t="s">
        <v>1354</v>
      </c>
      <c r="J998" t="s">
        <v>6</v>
      </c>
      <c r="K998" t="s">
        <v>1355</v>
      </c>
      <c r="L998">
        <v>1035</v>
      </c>
      <c r="N998">
        <v>1013</v>
      </c>
      <c r="O998" t="s">
        <v>464</v>
      </c>
      <c r="P998" t="s">
        <v>464</v>
      </c>
      <c r="Q998">
        <v>1</v>
      </c>
      <c r="X998">
        <v>10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 t="s">
        <v>6</v>
      </c>
      <c r="AG998">
        <v>10</v>
      </c>
      <c r="AH998">
        <v>3</v>
      </c>
      <c r="AI998">
        <v>-1</v>
      </c>
      <c r="AJ998" t="s">
        <v>6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ROW(Source!A494)</f>
        <v>494</v>
      </c>
      <c r="B999">
        <v>16698627</v>
      </c>
      <c r="C999">
        <v>16698619</v>
      </c>
      <c r="D999">
        <v>15446300</v>
      </c>
      <c r="E999">
        <v>1</v>
      </c>
      <c r="F999">
        <v>1</v>
      </c>
      <c r="G999">
        <v>1</v>
      </c>
      <c r="H999">
        <v>1</v>
      </c>
      <c r="I999" t="s">
        <v>1031</v>
      </c>
      <c r="J999" t="s">
        <v>6</v>
      </c>
      <c r="K999" t="s">
        <v>1032</v>
      </c>
      <c r="L999">
        <v>1191</v>
      </c>
      <c r="N999">
        <v>1013</v>
      </c>
      <c r="O999" t="s">
        <v>1010</v>
      </c>
      <c r="P999" t="s">
        <v>1010</v>
      </c>
      <c r="Q999">
        <v>1</v>
      </c>
      <c r="X999">
        <v>0.96</v>
      </c>
      <c r="Y999">
        <v>0</v>
      </c>
      <c r="Z999">
        <v>0</v>
      </c>
      <c r="AA999">
        <v>0</v>
      </c>
      <c r="AB999">
        <v>9.92</v>
      </c>
      <c r="AC999">
        <v>0</v>
      </c>
      <c r="AD999">
        <v>1</v>
      </c>
      <c r="AE999">
        <v>1</v>
      </c>
      <c r="AF999" t="s">
        <v>6</v>
      </c>
      <c r="AG999">
        <v>0.96</v>
      </c>
      <c r="AH999">
        <v>2</v>
      </c>
      <c r="AI999">
        <v>16698620</v>
      </c>
      <c r="AJ999">
        <v>1015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ROW(Source!A494)</f>
        <v>494</v>
      </c>
      <c r="B1000">
        <v>16698628</v>
      </c>
      <c r="C1000">
        <v>16698619</v>
      </c>
      <c r="D1000">
        <v>15430395</v>
      </c>
      <c r="E1000">
        <v>1</v>
      </c>
      <c r="F1000">
        <v>1</v>
      </c>
      <c r="G1000">
        <v>1</v>
      </c>
      <c r="H1000">
        <v>1</v>
      </c>
      <c r="I1000" t="s">
        <v>1020</v>
      </c>
      <c r="J1000" t="s">
        <v>6</v>
      </c>
      <c r="K1000" t="s">
        <v>1021</v>
      </c>
      <c r="L1000">
        <v>1191</v>
      </c>
      <c r="N1000">
        <v>1013</v>
      </c>
      <c r="O1000" t="s">
        <v>1010</v>
      </c>
      <c r="P1000" t="s">
        <v>1010</v>
      </c>
      <c r="Q1000">
        <v>1</v>
      </c>
      <c r="X1000">
        <v>0.02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2</v>
      </c>
      <c r="AF1000" t="s">
        <v>6</v>
      </c>
      <c r="AG1000">
        <v>0.02</v>
      </c>
      <c r="AH1000">
        <v>2</v>
      </c>
      <c r="AI1000">
        <v>16698621</v>
      </c>
      <c r="AJ1000">
        <v>1016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ROW(Source!A494)</f>
        <v>494</v>
      </c>
      <c r="B1001">
        <v>16698629</v>
      </c>
      <c r="C1001">
        <v>16698619</v>
      </c>
      <c r="D1001">
        <v>15247680</v>
      </c>
      <c r="E1001">
        <v>1</v>
      </c>
      <c r="F1001">
        <v>1</v>
      </c>
      <c r="G1001">
        <v>1</v>
      </c>
      <c r="H1001">
        <v>2</v>
      </c>
      <c r="I1001" t="s">
        <v>1050</v>
      </c>
      <c r="J1001" t="s">
        <v>1051</v>
      </c>
      <c r="K1001" t="s">
        <v>1052</v>
      </c>
      <c r="L1001">
        <v>1368</v>
      </c>
      <c r="N1001">
        <v>1011</v>
      </c>
      <c r="O1001" t="s">
        <v>1014</v>
      </c>
      <c r="P1001" t="s">
        <v>1014</v>
      </c>
      <c r="Q1001">
        <v>1</v>
      </c>
      <c r="X1001">
        <v>0.01</v>
      </c>
      <c r="Y1001">
        <v>0</v>
      </c>
      <c r="Z1001">
        <v>111.99</v>
      </c>
      <c r="AA1001">
        <v>13.5</v>
      </c>
      <c r="AB1001">
        <v>0</v>
      </c>
      <c r="AC1001">
        <v>0</v>
      </c>
      <c r="AD1001">
        <v>1</v>
      </c>
      <c r="AE1001">
        <v>0</v>
      </c>
      <c r="AF1001" t="s">
        <v>6</v>
      </c>
      <c r="AG1001">
        <v>0.01</v>
      </c>
      <c r="AH1001">
        <v>2</v>
      </c>
      <c r="AI1001">
        <v>16698622</v>
      </c>
      <c r="AJ1001">
        <v>1017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ROW(Source!A494)</f>
        <v>494</v>
      </c>
      <c r="B1002">
        <v>16698630</v>
      </c>
      <c r="C1002">
        <v>16698619</v>
      </c>
      <c r="D1002">
        <v>15249073</v>
      </c>
      <c r="E1002">
        <v>1</v>
      </c>
      <c r="F1002">
        <v>1</v>
      </c>
      <c r="G1002">
        <v>1</v>
      </c>
      <c r="H1002">
        <v>2</v>
      </c>
      <c r="I1002" t="s">
        <v>1033</v>
      </c>
      <c r="J1002" t="s">
        <v>1034</v>
      </c>
      <c r="K1002" t="s">
        <v>1035</v>
      </c>
      <c r="L1002">
        <v>1368</v>
      </c>
      <c r="N1002">
        <v>1011</v>
      </c>
      <c r="O1002" t="s">
        <v>1014</v>
      </c>
      <c r="P1002" t="s">
        <v>1014</v>
      </c>
      <c r="Q1002">
        <v>1</v>
      </c>
      <c r="X1002">
        <v>0.01</v>
      </c>
      <c r="Y1002">
        <v>0</v>
      </c>
      <c r="Z1002">
        <v>65.709999999999994</v>
      </c>
      <c r="AA1002">
        <v>11.6</v>
      </c>
      <c r="AB1002">
        <v>0</v>
      </c>
      <c r="AC1002">
        <v>0</v>
      </c>
      <c r="AD1002">
        <v>1</v>
      </c>
      <c r="AE1002">
        <v>0</v>
      </c>
      <c r="AF1002" t="s">
        <v>6</v>
      </c>
      <c r="AG1002">
        <v>0.01</v>
      </c>
      <c r="AH1002">
        <v>2</v>
      </c>
      <c r="AI1002">
        <v>16698623</v>
      </c>
      <c r="AJ1002">
        <v>1018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ROW(Source!A494)</f>
        <v>494</v>
      </c>
      <c r="B1003">
        <v>16698631</v>
      </c>
      <c r="C1003">
        <v>16698619</v>
      </c>
      <c r="D1003">
        <v>15170074</v>
      </c>
      <c r="E1003">
        <v>1</v>
      </c>
      <c r="F1003">
        <v>1</v>
      </c>
      <c r="G1003">
        <v>1</v>
      </c>
      <c r="H1003">
        <v>3</v>
      </c>
      <c r="I1003" t="s">
        <v>1056</v>
      </c>
      <c r="J1003" t="s">
        <v>1057</v>
      </c>
      <c r="K1003" t="s">
        <v>1058</v>
      </c>
      <c r="L1003">
        <v>1355</v>
      </c>
      <c r="N1003">
        <v>1010</v>
      </c>
      <c r="O1003" t="s">
        <v>593</v>
      </c>
      <c r="P1003" t="s">
        <v>593</v>
      </c>
      <c r="Q1003">
        <v>100</v>
      </c>
      <c r="X1003">
        <v>2.7E-2</v>
      </c>
      <c r="Y1003">
        <v>86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6</v>
      </c>
      <c r="AG1003">
        <v>2.7E-2</v>
      </c>
      <c r="AH1003">
        <v>2</v>
      </c>
      <c r="AI1003">
        <v>16698624</v>
      </c>
      <c r="AJ1003">
        <v>1019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ROW(Source!A494)</f>
        <v>494</v>
      </c>
      <c r="B1004">
        <v>16698632</v>
      </c>
      <c r="C1004">
        <v>16698619</v>
      </c>
      <c r="D1004">
        <v>15164559</v>
      </c>
      <c r="E1004">
        <v>17</v>
      </c>
      <c r="F1004">
        <v>1</v>
      </c>
      <c r="G1004">
        <v>1</v>
      </c>
      <c r="H1004">
        <v>3</v>
      </c>
      <c r="I1004" t="s">
        <v>1074</v>
      </c>
      <c r="J1004" t="s">
        <v>6</v>
      </c>
      <c r="K1004" t="s">
        <v>1075</v>
      </c>
      <c r="L1004">
        <v>1374</v>
      </c>
      <c r="N1004">
        <v>1013</v>
      </c>
      <c r="O1004" t="s">
        <v>1076</v>
      </c>
      <c r="P1004" t="s">
        <v>1076</v>
      </c>
      <c r="Q1004">
        <v>1</v>
      </c>
      <c r="X1004">
        <v>0.19</v>
      </c>
      <c r="Y1004">
        <v>1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6</v>
      </c>
      <c r="AG1004">
        <v>0.19</v>
      </c>
      <c r="AH1004">
        <v>2</v>
      </c>
      <c r="AI1004">
        <v>16698625</v>
      </c>
      <c r="AJ1004">
        <v>1021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ROW(Source!A495)</f>
        <v>495</v>
      </c>
      <c r="B1005">
        <v>16698627</v>
      </c>
      <c r="C1005">
        <v>16698619</v>
      </c>
      <c r="D1005">
        <v>15446300</v>
      </c>
      <c r="E1005">
        <v>1</v>
      </c>
      <c r="F1005">
        <v>1</v>
      </c>
      <c r="G1005">
        <v>1</v>
      </c>
      <c r="H1005">
        <v>1</v>
      </c>
      <c r="I1005" t="s">
        <v>1031</v>
      </c>
      <c r="J1005" t="s">
        <v>6</v>
      </c>
      <c r="K1005" t="s">
        <v>1032</v>
      </c>
      <c r="L1005">
        <v>1191</v>
      </c>
      <c r="N1005">
        <v>1013</v>
      </c>
      <c r="O1005" t="s">
        <v>1010</v>
      </c>
      <c r="P1005" t="s">
        <v>1010</v>
      </c>
      <c r="Q1005">
        <v>1</v>
      </c>
      <c r="X1005">
        <v>0.96</v>
      </c>
      <c r="Y1005">
        <v>0</v>
      </c>
      <c r="Z1005">
        <v>0</v>
      </c>
      <c r="AA1005">
        <v>0</v>
      </c>
      <c r="AB1005">
        <v>9.92</v>
      </c>
      <c r="AC1005">
        <v>0</v>
      </c>
      <c r="AD1005">
        <v>1</v>
      </c>
      <c r="AE1005">
        <v>1</v>
      </c>
      <c r="AF1005" t="s">
        <v>6</v>
      </c>
      <c r="AG1005">
        <v>0.96</v>
      </c>
      <c r="AH1005">
        <v>2</v>
      </c>
      <c r="AI1005">
        <v>16698620</v>
      </c>
      <c r="AJ1005">
        <v>1022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ROW(Source!A495)</f>
        <v>495</v>
      </c>
      <c r="B1006">
        <v>16698628</v>
      </c>
      <c r="C1006">
        <v>16698619</v>
      </c>
      <c r="D1006">
        <v>15430395</v>
      </c>
      <c r="E1006">
        <v>1</v>
      </c>
      <c r="F1006">
        <v>1</v>
      </c>
      <c r="G1006">
        <v>1</v>
      </c>
      <c r="H1006">
        <v>1</v>
      </c>
      <c r="I1006" t="s">
        <v>1020</v>
      </c>
      <c r="J1006" t="s">
        <v>6</v>
      </c>
      <c r="K1006" t="s">
        <v>1021</v>
      </c>
      <c r="L1006">
        <v>1191</v>
      </c>
      <c r="N1006">
        <v>1013</v>
      </c>
      <c r="O1006" t="s">
        <v>1010</v>
      </c>
      <c r="P1006" t="s">
        <v>1010</v>
      </c>
      <c r="Q1006">
        <v>1</v>
      </c>
      <c r="X1006">
        <v>0.02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2</v>
      </c>
      <c r="AF1006" t="s">
        <v>6</v>
      </c>
      <c r="AG1006">
        <v>0.02</v>
      </c>
      <c r="AH1006">
        <v>2</v>
      </c>
      <c r="AI1006">
        <v>16698621</v>
      </c>
      <c r="AJ1006">
        <v>1023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ROW(Source!A495)</f>
        <v>495</v>
      </c>
      <c r="B1007">
        <v>16698629</v>
      </c>
      <c r="C1007">
        <v>16698619</v>
      </c>
      <c r="D1007">
        <v>15247680</v>
      </c>
      <c r="E1007">
        <v>1</v>
      </c>
      <c r="F1007">
        <v>1</v>
      </c>
      <c r="G1007">
        <v>1</v>
      </c>
      <c r="H1007">
        <v>2</v>
      </c>
      <c r="I1007" t="s">
        <v>1050</v>
      </c>
      <c r="J1007" t="s">
        <v>1051</v>
      </c>
      <c r="K1007" t="s">
        <v>1052</v>
      </c>
      <c r="L1007">
        <v>1368</v>
      </c>
      <c r="N1007">
        <v>1011</v>
      </c>
      <c r="O1007" t="s">
        <v>1014</v>
      </c>
      <c r="P1007" t="s">
        <v>1014</v>
      </c>
      <c r="Q1007">
        <v>1</v>
      </c>
      <c r="X1007">
        <v>0.01</v>
      </c>
      <c r="Y1007">
        <v>0</v>
      </c>
      <c r="Z1007">
        <v>111.99</v>
      </c>
      <c r="AA1007">
        <v>13.5</v>
      </c>
      <c r="AB1007">
        <v>0</v>
      </c>
      <c r="AC1007">
        <v>0</v>
      </c>
      <c r="AD1007">
        <v>1</v>
      </c>
      <c r="AE1007">
        <v>0</v>
      </c>
      <c r="AF1007" t="s">
        <v>6</v>
      </c>
      <c r="AG1007">
        <v>0.01</v>
      </c>
      <c r="AH1007">
        <v>2</v>
      </c>
      <c r="AI1007">
        <v>16698622</v>
      </c>
      <c r="AJ1007">
        <v>1024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ROW(Source!A495)</f>
        <v>495</v>
      </c>
      <c r="B1008">
        <v>16698630</v>
      </c>
      <c r="C1008">
        <v>16698619</v>
      </c>
      <c r="D1008">
        <v>15249073</v>
      </c>
      <c r="E1008">
        <v>1</v>
      </c>
      <c r="F1008">
        <v>1</v>
      </c>
      <c r="G1008">
        <v>1</v>
      </c>
      <c r="H1008">
        <v>2</v>
      </c>
      <c r="I1008" t="s">
        <v>1033</v>
      </c>
      <c r="J1008" t="s">
        <v>1034</v>
      </c>
      <c r="K1008" t="s">
        <v>1035</v>
      </c>
      <c r="L1008">
        <v>1368</v>
      </c>
      <c r="N1008">
        <v>1011</v>
      </c>
      <c r="O1008" t="s">
        <v>1014</v>
      </c>
      <c r="P1008" t="s">
        <v>1014</v>
      </c>
      <c r="Q1008">
        <v>1</v>
      </c>
      <c r="X1008">
        <v>0.01</v>
      </c>
      <c r="Y1008">
        <v>0</v>
      </c>
      <c r="Z1008">
        <v>65.709999999999994</v>
      </c>
      <c r="AA1008">
        <v>11.6</v>
      </c>
      <c r="AB1008">
        <v>0</v>
      </c>
      <c r="AC1008">
        <v>0</v>
      </c>
      <c r="AD1008">
        <v>1</v>
      </c>
      <c r="AE1008">
        <v>0</v>
      </c>
      <c r="AF1008" t="s">
        <v>6</v>
      </c>
      <c r="AG1008">
        <v>0.01</v>
      </c>
      <c r="AH1008">
        <v>2</v>
      </c>
      <c r="AI1008">
        <v>16698623</v>
      </c>
      <c r="AJ1008">
        <v>1025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ROW(Source!A495)</f>
        <v>495</v>
      </c>
      <c r="B1009">
        <v>16698631</v>
      </c>
      <c r="C1009">
        <v>16698619</v>
      </c>
      <c r="D1009">
        <v>15170074</v>
      </c>
      <c r="E1009">
        <v>1</v>
      </c>
      <c r="F1009">
        <v>1</v>
      </c>
      <c r="G1009">
        <v>1</v>
      </c>
      <c r="H1009">
        <v>3</v>
      </c>
      <c r="I1009" t="s">
        <v>1056</v>
      </c>
      <c r="J1009" t="s">
        <v>1057</v>
      </c>
      <c r="K1009" t="s">
        <v>1058</v>
      </c>
      <c r="L1009">
        <v>1355</v>
      </c>
      <c r="N1009">
        <v>1010</v>
      </c>
      <c r="O1009" t="s">
        <v>593</v>
      </c>
      <c r="P1009" t="s">
        <v>593</v>
      </c>
      <c r="Q1009">
        <v>100</v>
      </c>
      <c r="X1009">
        <v>2.7E-2</v>
      </c>
      <c r="Y1009">
        <v>86</v>
      </c>
      <c r="Z1009">
        <v>0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6</v>
      </c>
      <c r="AG1009">
        <v>2.7E-2</v>
      </c>
      <c r="AH1009">
        <v>2</v>
      </c>
      <c r="AI1009">
        <v>16698624</v>
      </c>
      <c r="AJ1009">
        <v>1026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ROW(Source!A495)</f>
        <v>495</v>
      </c>
      <c r="B1010">
        <v>16698632</v>
      </c>
      <c r="C1010">
        <v>16698619</v>
      </c>
      <c r="D1010">
        <v>15164559</v>
      </c>
      <c r="E1010">
        <v>17</v>
      </c>
      <c r="F1010">
        <v>1</v>
      </c>
      <c r="G1010">
        <v>1</v>
      </c>
      <c r="H1010">
        <v>3</v>
      </c>
      <c r="I1010" t="s">
        <v>1074</v>
      </c>
      <c r="J1010" t="s">
        <v>6</v>
      </c>
      <c r="K1010" t="s">
        <v>1075</v>
      </c>
      <c r="L1010">
        <v>1374</v>
      </c>
      <c r="N1010">
        <v>1013</v>
      </c>
      <c r="O1010" t="s">
        <v>1076</v>
      </c>
      <c r="P1010" t="s">
        <v>1076</v>
      </c>
      <c r="Q1010">
        <v>1</v>
      </c>
      <c r="X1010">
        <v>0.19</v>
      </c>
      <c r="Y1010">
        <v>1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6</v>
      </c>
      <c r="AG1010">
        <v>0.19</v>
      </c>
      <c r="AH1010">
        <v>2</v>
      </c>
      <c r="AI1010">
        <v>16698625</v>
      </c>
      <c r="AJ1010">
        <v>1028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ROW(Source!A532)</f>
        <v>532</v>
      </c>
      <c r="B1011">
        <v>16698649</v>
      </c>
      <c r="C1011">
        <v>16698634</v>
      </c>
      <c r="D1011">
        <v>15435721</v>
      </c>
      <c r="E1011">
        <v>1</v>
      </c>
      <c r="F1011">
        <v>1</v>
      </c>
      <c r="G1011">
        <v>1</v>
      </c>
      <c r="H1011">
        <v>1</v>
      </c>
      <c r="I1011" t="s">
        <v>1162</v>
      </c>
      <c r="J1011" t="s">
        <v>6</v>
      </c>
      <c r="K1011" t="s">
        <v>1163</v>
      </c>
      <c r="L1011">
        <v>1191</v>
      </c>
      <c r="N1011">
        <v>1013</v>
      </c>
      <c r="O1011" t="s">
        <v>1010</v>
      </c>
      <c r="P1011" t="s">
        <v>1010</v>
      </c>
      <c r="Q1011">
        <v>1</v>
      </c>
      <c r="X1011">
        <v>96.95</v>
      </c>
      <c r="Y1011">
        <v>0</v>
      </c>
      <c r="Z1011">
        <v>0</v>
      </c>
      <c r="AA1011">
        <v>0</v>
      </c>
      <c r="AB1011">
        <v>9.51</v>
      </c>
      <c r="AC1011">
        <v>0</v>
      </c>
      <c r="AD1011">
        <v>1</v>
      </c>
      <c r="AE1011">
        <v>1</v>
      </c>
      <c r="AF1011" t="s">
        <v>39</v>
      </c>
      <c r="AG1011">
        <v>111.49249999999999</v>
      </c>
      <c r="AH1011">
        <v>2</v>
      </c>
      <c r="AI1011">
        <v>16698635</v>
      </c>
      <c r="AJ1011">
        <v>1029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ROW(Source!A532)</f>
        <v>532</v>
      </c>
      <c r="B1012">
        <v>16698650</v>
      </c>
      <c r="C1012">
        <v>16698634</v>
      </c>
      <c r="D1012">
        <v>15430395</v>
      </c>
      <c r="E1012">
        <v>1</v>
      </c>
      <c r="F1012">
        <v>1</v>
      </c>
      <c r="G1012">
        <v>1</v>
      </c>
      <c r="H1012">
        <v>1</v>
      </c>
      <c r="I1012" t="s">
        <v>1020</v>
      </c>
      <c r="J1012" t="s">
        <v>6</v>
      </c>
      <c r="K1012" t="s">
        <v>1021</v>
      </c>
      <c r="L1012">
        <v>1191</v>
      </c>
      <c r="N1012">
        <v>1013</v>
      </c>
      <c r="O1012" t="s">
        <v>1010</v>
      </c>
      <c r="P1012" t="s">
        <v>1010</v>
      </c>
      <c r="Q1012">
        <v>1</v>
      </c>
      <c r="X1012">
        <v>0.01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2</v>
      </c>
      <c r="AF1012" t="s">
        <v>38</v>
      </c>
      <c r="AG1012">
        <v>1.2500000000000001E-2</v>
      </c>
      <c r="AH1012">
        <v>2</v>
      </c>
      <c r="AI1012">
        <v>16698636</v>
      </c>
      <c r="AJ1012">
        <v>1030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ROW(Source!A532)</f>
        <v>532</v>
      </c>
      <c r="B1013">
        <v>16698651</v>
      </c>
      <c r="C1013">
        <v>16698634</v>
      </c>
      <c r="D1013">
        <v>15247576</v>
      </c>
      <c r="E1013">
        <v>1</v>
      </c>
      <c r="F1013">
        <v>1</v>
      </c>
      <c r="G1013">
        <v>1</v>
      </c>
      <c r="H1013">
        <v>2</v>
      </c>
      <c r="I1013" t="s">
        <v>1150</v>
      </c>
      <c r="J1013" t="s">
        <v>1151</v>
      </c>
      <c r="K1013" t="s">
        <v>1152</v>
      </c>
      <c r="L1013">
        <v>1368</v>
      </c>
      <c r="N1013">
        <v>1011</v>
      </c>
      <c r="O1013" t="s">
        <v>1014</v>
      </c>
      <c r="P1013" t="s">
        <v>1014</v>
      </c>
      <c r="Q1013">
        <v>1</v>
      </c>
      <c r="X1013">
        <v>3.0000000000000001E-3</v>
      </c>
      <c r="Y1013">
        <v>0</v>
      </c>
      <c r="Z1013">
        <v>83.43</v>
      </c>
      <c r="AA1013">
        <v>13.5</v>
      </c>
      <c r="AB1013">
        <v>0</v>
      </c>
      <c r="AC1013">
        <v>0</v>
      </c>
      <c r="AD1013">
        <v>1</v>
      </c>
      <c r="AE1013">
        <v>0</v>
      </c>
      <c r="AF1013" t="s">
        <v>38</v>
      </c>
      <c r="AG1013">
        <v>3.7499999999999999E-3</v>
      </c>
      <c r="AH1013">
        <v>2</v>
      </c>
      <c r="AI1013">
        <v>16698637</v>
      </c>
      <c r="AJ1013">
        <v>1031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ROW(Source!A532)</f>
        <v>532</v>
      </c>
      <c r="B1014">
        <v>16698652</v>
      </c>
      <c r="C1014">
        <v>16698634</v>
      </c>
      <c r="D1014">
        <v>15247678</v>
      </c>
      <c r="E1014">
        <v>1</v>
      </c>
      <c r="F1014">
        <v>1</v>
      </c>
      <c r="G1014">
        <v>1</v>
      </c>
      <c r="H1014">
        <v>2</v>
      </c>
      <c r="I1014" t="s">
        <v>1153</v>
      </c>
      <c r="J1014" t="s">
        <v>1154</v>
      </c>
      <c r="K1014" t="s">
        <v>1155</v>
      </c>
      <c r="L1014">
        <v>1368</v>
      </c>
      <c r="N1014">
        <v>1011</v>
      </c>
      <c r="O1014" t="s">
        <v>1014</v>
      </c>
      <c r="P1014" t="s">
        <v>1014</v>
      </c>
      <c r="Q1014">
        <v>1</v>
      </c>
      <c r="X1014">
        <v>4.0000000000000001E-3</v>
      </c>
      <c r="Y1014">
        <v>0</v>
      </c>
      <c r="Z1014">
        <v>88.01</v>
      </c>
      <c r="AA1014">
        <v>11.6</v>
      </c>
      <c r="AB1014">
        <v>0</v>
      </c>
      <c r="AC1014">
        <v>0</v>
      </c>
      <c r="AD1014">
        <v>1</v>
      </c>
      <c r="AE1014">
        <v>0</v>
      </c>
      <c r="AF1014" t="s">
        <v>38</v>
      </c>
      <c r="AG1014">
        <v>5.0000000000000001E-3</v>
      </c>
      <c r="AH1014">
        <v>2</v>
      </c>
      <c r="AI1014">
        <v>16698638</v>
      </c>
      <c r="AJ1014">
        <v>1032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ROW(Source!A532)</f>
        <v>532</v>
      </c>
      <c r="B1015">
        <v>16698653</v>
      </c>
      <c r="C1015">
        <v>16698634</v>
      </c>
      <c r="D1015">
        <v>15248793</v>
      </c>
      <c r="E1015">
        <v>1</v>
      </c>
      <c r="F1015">
        <v>1</v>
      </c>
      <c r="G1015">
        <v>1</v>
      </c>
      <c r="H1015">
        <v>2</v>
      </c>
      <c r="I1015" t="s">
        <v>1278</v>
      </c>
      <c r="J1015" t="s">
        <v>1279</v>
      </c>
      <c r="K1015" t="s">
        <v>1280</v>
      </c>
      <c r="L1015">
        <v>1368</v>
      </c>
      <c r="N1015">
        <v>1011</v>
      </c>
      <c r="O1015" t="s">
        <v>1014</v>
      </c>
      <c r="P1015" t="s">
        <v>1014</v>
      </c>
      <c r="Q1015">
        <v>1</v>
      </c>
      <c r="X1015">
        <v>1.27</v>
      </c>
      <c r="Y1015">
        <v>0</v>
      </c>
      <c r="Z1015">
        <v>29.67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38</v>
      </c>
      <c r="AG1015">
        <v>1.5874999999999999</v>
      </c>
      <c r="AH1015">
        <v>2</v>
      </c>
      <c r="AI1015">
        <v>16698639</v>
      </c>
      <c r="AJ1015">
        <v>1033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ROW(Source!A532)</f>
        <v>532</v>
      </c>
      <c r="B1016">
        <v>16698654</v>
      </c>
      <c r="C1016">
        <v>16698634</v>
      </c>
      <c r="D1016">
        <v>15249310</v>
      </c>
      <c r="E1016">
        <v>1</v>
      </c>
      <c r="F1016">
        <v>1</v>
      </c>
      <c r="G1016">
        <v>1</v>
      </c>
      <c r="H1016">
        <v>2</v>
      </c>
      <c r="I1016" t="s">
        <v>1281</v>
      </c>
      <c r="J1016" t="s">
        <v>1282</v>
      </c>
      <c r="K1016" t="s">
        <v>1283</v>
      </c>
      <c r="L1016">
        <v>1368</v>
      </c>
      <c r="N1016">
        <v>1011</v>
      </c>
      <c r="O1016" t="s">
        <v>1014</v>
      </c>
      <c r="P1016" t="s">
        <v>1014</v>
      </c>
      <c r="Q1016">
        <v>1</v>
      </c>
      <c r="X1016">
        <v>16.38</v>
      </c>
      <c r="Y1016">
        <v>0</v>
      </c>
      <c r="Z1016">
        <v>26.25</v>
      </c>
      <c r="AA1016">
        <v>0</v>
      </c>
      <c r="AB1016">
        <v>0</v>
      </c>
      <c r="AC1016">
        <v>0</v>
      </c>
      <c r="AD1016">
        <v>1</v>
      </c>
      <c r="AE1016">
        <v>0</v>
      </c>
      <c r="AF1016" t="s">
        <v>38</v>
      </c>
      <c r="AG1016">
        <v>20.474999999999998</v>
      </c>
      <c r="AH1016">
        <v>2</v>
      </c>
      <c r="AI1016">
        <v>16698640</v>
      </c>
      <c r="AJ1016">
        <v>1034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ROW(Source!A532)</f>
        <v>532</v>
      </c>
      <c r="B1017">
        <v>16698655</v>
      </c>
      <c r="C1017">
        <v>16698634</v>
      </c>
      <c r="D1017">
        <v>15167286</v>
      </c>
      <c r="E1017">
        <v>1</v>
      </c>
      <c r="F1017">
        <v>1</v>
      </c>
      <c r="G1017">
        <v>1</v>
      </c>
      <c r="H1017">
        <v>3</v>
      </c>
      <c r="I1017" t="s">
        <v>1116</v>
      </c>
      <c r="J1017" t="s">
        <v>1117</v>
      </c>
      <c r="K1017" t="s">
        <v>1118</v>
      </c>
      <c r="L1017">
        <v>1339</v>
      </c>
      <c r="N1017">
        <v>1007</v>
      </c>
      <c r="O1017" t="s">
        <v>249</v>
      </c>
      <c r="P1017" t="s">
        <v>249</v>
      </c>
      <c r="Q1017">
        <v>1</v>
      </c>
      <c r="X1017">
        <v>0.14399999999999999</v>
      </c>
      <c r="Y1017">
        <v>2.44</v>
      </c>
      <c r="Z1017">
        <v>0</v>
      </c>
      <c r="AA1017">
        <v>0</v>
      </c>
      <c r="AB1017">
        <v>0</v>
      </c>
      <c r="AC1017">
        <v>0</v>
      </c>
      <c r="AD1017">
        <v>1</v>
      </c>
      <c r="AE1017">
        <v>0</v>
      </c>
      <c r="AF1017" t="s">
        <v>6</v>
      </c>
      <c r="AG1017">
        <v>0.14399999999999999</v>
      </c>
      <c r="AH1017">
        <v>2</v>
      </c>
      <c r="AI1017">
        <v>16698641</v>
      </c>
      <c r="AJ1017">
        <v>1035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ROW(Source!A532)</f>
        <v>532</v>
      </c>
      <c r="B1018">
        <v>16698656</v>
      </c>
      <c r="C1018">
        <v>16698634</v>
      </c>
      <c r="D1018">
        <v>15169957</v>
      </c>
      <c r="E1018">
        <v>1</v>
      </c>
      <c r="F1018">
        <v>1</v>
      </c>
      <c r="G1018">
        <v>1</v>
      </c>
      <c r="H1018">
        <v>3</v>
      </c>
      <c r="I1018" t="s">
        <v>1284</v>
      </c>
      <c r="J1018" t="s">
        <v>1285</v>
      </c>
      <c r="K1018" t="s">
        <v>1286</v>
      </c>
      <c r="L1018">
        <v>1348</v>
      </c>
      <c r="N1018">
        <v>1009</v>
      </c>
      <c r="O1018" t="s">
        <v>26</v>
      </c>
      <c r="P1018" t="s">
        <v>26</v>
      </c>
      <c r="Q1018">
        <v>1000</v>
      </c>
      <c r="X1018">
        <v>8.9999999999999998E-4</v>
      </c>
      <c r="Y1018">
        <v>13186.74</v>
      </c>
      <c r="Z1018">
        <v>0</v>
      </c>
      <c r="AA1018">
        <v>0</v>
      </c>
      <c r="AB1018">
        <v>0</v>
      </c>
      <c r="AC1018">
        <v>0</v>
      </c>
      <c r="AD1018">
        <v>1</v>
      </c>
      <c r="AE1018">
        <v>0</v>
      </c>
      <c r="AF1018" t="s">
        <v>6</v>
      </c>
      <c r="AG1018">
        <v>8.9999999999999998E-4</v>
      </c>
      <c r="AH1018">
        <v>2</v>
      </c>
      <c r="AI1018">
        <v>16698642</v>
      </c>
      <c r="AJ1018">
        <v>1036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ROW(Source!A532)</f>
        <v>532</v>
      </c>
      <c r="B1019">
        <v>16698657</v>
      </c>
      <c r="C1019">
        <v>16698634</v>
      </c>
      <c r="D1019">
        <v>15170076</v>
      </c>
      <c r="E1019">
        <v>1</v>
      </c>
      <c r="F1019">
        <v>1</v>
      </c>
      <c r="G1019">
        <v>1</v>
      </c>
      <c r="H1019">
        <v>3</v>
      </c>
      <c r="I1019" t="s">
        <v>1287</v>
      </c>
      <c r="J1019" t="s">
        <v>1288</v>
      </c>
      <c r="K1019" t="s">
        <v>1289</v>
      </c>
      <c r="L1019">
        <v>1356</v>
      </c>
      <c r="N1019">
        <v>1010</v>
      </c>
      <c r="O1019" t="s">
        <v>268</v>
      </c>
      <c r="P1019" t="s">
        <v>268</v>
      </c>
      <c r="Q1019">
        <v>1000</v>
      </c>
      <c r="X1019">
        <v>0.14299999999999999</v>
      </c>
      <c r="Y1019">
        <v>180</v>
      </c>
      <c r="Z1019">
        <v>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6</v>
      </c>
      <c r="AG1019">
        <v>0.14299999999999999</v>
      </c>
      <c r="AH1019">
        <v>2</v>
      </c>
      <c r="AI1019">
        <v>16698643</v>
      </c>
      <c r="AJ1019">
        <v>1037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ROW(Source!A532)</f>
        <v>532</v>
      </c>
      <c r="B1020">
        <v>16698658</v>
      </c>
      <c r="C1020">
        <v>16698634</v>
      </c>
      <c r="D1020">
        <v>15172018</v>
      </c>
      <c r="E1020">
        <v>1</v>
      </c>
      <c r="F1020">
        <v>1</v>
      </c>
      <c r="G1020">
        <v>1</v>
      </c>
      <c r="H1020">
        <v>3</v>
      </c>
      <c r="I1020" t="s">
        <v>1248</v>
      </c>
      <c r="J1020" t="s">
        <v>1249</v>
      </c>
      <c r="K1020" t="s">
        <v>1250</v>
      </c>
      <c r="L1020">
        <v>1346</v>
      </c>
      <c r="N1020">
        <v>1009</v>
      </c>
      <c r="O1020" t="s">
        <v>279</v>
      </c>
      <c r="P1020" t="s">
        <v>279</v>
      </c>
      <c r="Q1020">
        <v>1</v>
      </c>
      <c r="X1020">
        <v>1.6000000000000001E-3</v>
      </c>
      <c r="Y1020">
        <v>2.15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6</v>
      </c>
      <c r="AG1020">
        <v>1.6000000000000001E-3</v>
      </c>
      <c r="AH1020">
        <v>2</v>
      </c>
      <c r="AI1020">
        <v>16698644</v>
      </c>
      <c r="AJ1020">
        <v>1038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ROW(Source!A532)</f>
        <v>532</v>
      </c>
      <c r="B1021">
        <v>16698659</v>
      </c>
      <c r="C1021">
        <v>16698634</v>
      </c>
      <c r="D1021">
        <v>16567506</v>
      </c>
      <c r="E1021">
        <v>17</v>
      </c>
      <c r="F1021">
        <v>1</v>
      </c>
      <c r="G1021">
        <v>1</v>
      </c>
      <c r="H1021">
        <v>3</v>
      </c>
      <c r="I1021" t="s">
        <v>1414</v>
      </c>
      <c r="J1021" t="s">
        <v>6</v>
      </c>
      <c r="K1021" t="s">
        <v>1398</v>
      </c>
      <c r="L1021">
        <v>1348</v>
      </c>
      <c r="N1021">
        <v>1009</v>
      </c>
      <c r="O1021" t="s">
        <v>26</v>
      </c>
      <c r="P1021" t="s">
        <v>26</v>
      </c>
      <c r="Q1021">
        <v>1000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1</v>
      </c>
      <c r="AD1021">
        <v>0</v>
      </c>
      <c r="AE1021">
        <v>0</v>
      </c>
      <c r="AF1021" t="s">
        <v>6</v>
      </c>
      <c r="AG1021">
        <v>0</v>
      </c>
      <c r="AH1021">
        <v>3</v>
      </c>
      <c r="AI1021">
        <v>-1</v>
      </c>
      <c r="AJ1021" t="s">
        <v>6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ROW(Source!A532)</f>
        <v>532</v>
      </c>
      <c r="B1022">
        <v>16698660</v>
      </c>
      <c r="C1022">
        <v>16698634</v>
      </c>
      <c r="D1022">
        <v>15164034</v>
      </c>
      <c r="E1022">
        <v>17</v>
      </c>
      <c r="F1022">
        <v>1</v>
      </c>
      <c r="G1022">
        <v>1</v>
      </c>
      <c r="H1022">
        <v>3</v>
      </c>
      <c r="I1022" t="s">
        <v>1415</v>
      </c>
      <c r="J1022" t="s">
        <v>6</v>
      </c>
      <c r="K1022" t="s">
        <v>700</v>
      </c>
      <c r="L1022">
        <v>1354</v>
      </c>
      <c r="N1022">
        <v>1010</v>
      </c>
      <c r="O1022" t="s">
        <v>440</v>
      </c>
      <c r="P1022" t="s">
        <v>440</v>
      </c>
      <c r="Q1022">
        <v>1</v>
      </c>
      <c r="X1022">
        <v>143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 t="s">
        <v>6</v>
      </c>
      <c r="AG1022">
        <v>143</v>
      </c>
      <c r="AH1022">
        <v>3</v>
      </c>
      <c r="AI1022">
        <v>-1</v>
      </c>
      <c r="AJ1022" t="s">
        <v>6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ROW(Source!A532)</f>
        <v>532</v>
      </c>
      <c r="B1023">
        <v>16698661</v>
      </c>
      <c r="C1023">
        <v>16698634</v>
      </c>
      <c r="D1023">
        <v>16567503</v>
      </c>
      <c r="E1023">
        <v>17</v>
      </c>
      <c r="F1023">
        <v>1</v>
      </c>
      <c r="G1023">
        <v>1</v>
      </c>
      <c r="H1023">
        <v>3</v>
      </c>
      <c r="I1023" t="s">
        <v>1416</v>
      </c>
      <c r="J1023" t="s">
        <v>6</v>
      </c>
      <c r="K1023" t="s">
        <v>1417</v>
      </c>
      <c r="L1023">
        <v>1398</v>
      </c>
      <c r="N1023">
        <v>1013</v>
      </c>
      <c r="O1023" t="s">
        <v>1418</v>
      </c>
      <c r="P1023" t="s">
        <v>1418</v>
      </c>
      <c r="Q1023">
        <v>1</v>
      </c>
      <c r="X1023">
        <v>10.050000000000001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 t="s">
        <v>6</v>
      </c>
      <c r="AG1023">
        <v>10.050000000000001</v>
      </c>
      <c r="AH1023">
        <v>3</v>
      </c>
      <c r="AI1023">
        <v>-1</v>
      </c>
      <c r="AJ1023" t="s">
        <v>6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ROW(Source!A532)</f>
        <v>532</v>
      </c>
      <c r="B1024">
        <v>16698662</v>
      </c>
      <c r="C1024">
        <v>16698634</v>
      </c>
      <c r="D1024">
        <v>15163160</v>
      </c>
      <c r="E1024">
        <v>17</v>
      </c>
      <c r="F1024">
        <v>1</v>
      </c>
      <c r="G1024">
        <v>1</v>
      </c>
      <c r="H1024">
        <v>3</v>
      </c>
      <c r="I1024" t="s">
        <v>1403</v>
      </c>
      <c r="J1024" t="s">
        <v>6</v>
      </c>
      <c r="K1024" t="s">
        <v>1419</v>
      </c>
      <c r="L1024">
        <v>1354</v>
      </c>
      <c r="N1024">
        <v>1010</v>
      </c>
      <c r="O1024" t="s">
        <v>440</v>
      </c>
      <c r="P1024" t="s">
        <v>440</v>
      </c>
      <c r="Q1024">
        <v>1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1</v>
      </c>
      <c r="AD1024">
        <v>0</v>
      </c>
      <c r="AE1024">
        <v>0</v>
      </c>
      <c r="AF1024" t="s">
        <v>6</v>
      </c>
      <c r="AG1024">
        <v>0</v>
      </c>
      <c r="AH1024">
        <v>3</v>
      </c>
      <c r="AI1024">
        <v>-1</v>
      </c>
      <c r="AJ1024" t="s">
        <v>6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ROW(Source!A533)</f>
        <v>533</v>
      </c>
      <c r="B1025">
        <v>16698649</v>
      </c>
      <c r="C1025">
        <v>16698634</v>
      </c>
      <c r="D1025">
        <v>15435721</v>
      </c>
      <c r="E1025">
        <v>1</v>
      </c>
      <c r="F1025">
        <v>1</v>
      </c>
      <c r="G1025">
        <v>1</v>
      </c>
      <c r="H1025">
        <v>1</v>
      </c>
      <c r="I1025" t="s">
        <v>1162</v>
      </c>
      <c r="J1025" t="s">
        <v>6</v>
      </c>
      <c r="K1025" t="s">
        <v>1163</v>
      </c>
      <c r="L1025">
        <v>1191</v>
      </c>
      <c r="N1025">
        <v>1013</v>
      </c>
      <c r="O1025" t="s">
        <v>1010</v>
      </c>
      <c r="P1025" t="s">
        <v>1010</v>
      </c>
      <c r="Q1025">
        <v>1</v>
      </c>
      <c r="X1025">
        <v>96.95</v>
      </c>
      <c r="Y1025">
        <v>0</v>
      </c>
      <c r="Z1025">
        <v>0</v>
      </c>
      <c r="AA1025">
        <v>0</v>
      </c>
      <c r="AB1025">
        <v>9.51</v>
      </c>
      <c r="AC1025">
        <v>0</v>
      </c>
      <c r="AD1025">
        <v>1</v>
      </c>
      <c r="AE1025">
        <v>1</v>
      </c>
      <c r="AF1025" t="s">
        <v>39</v>
      </c>
      <c r="AG1025">
        <v>111.49249999999999</v>
      </c>
      <c r="AH1025">
        <v>2</v>
      </c>
      <c r="AI1025">
        <v>16698635</v>
      </c>
      <c r="AJ1025">
        <v>1043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ROW(Source!A533)</f>
        <v>533</v>
      </c>
      <c r="B1026">
        <v>16698650</v>
      </c>
      <c r="C1026">
        <v>16698634</v>
      </c>
      <c r="D1026">
        <v>15430395</v>
      </c>
      <c r="E1026">
        <v>1</v>
      </c>
      <c r="F1026">
        <v>1</v>
      </c>
      <c r="G1026">
        <v>1</v>
      </c>
      <c r="H1026">
        <v>1</v>
      </c>
      <c r="I1026" t="s">
        <v>1020</v>
      </c>
      <c r="J1026" t="s">
        <v>6</v>
      </c>
      <c r="K1026" t="s">
        <v>1021</v>
      </c>
      <c r="L1026">
        <v>1191</v>
      </c>
      <c r="N1026">
        <v>1013</v>
      </c>
      <c r="O1026" t="s">
        <v>1010</v>
      </c>
      <c r="P1026" t="s">
        <v>1010</v>
      </c>
      <c r="Q1026">
        <v>1</v>
      </c>
      <c r="X1026">
        <v>0.01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2</v>
      </c>
      <c r="AF1026" t="s">
        <v>38</v>
      </c>
      <c r="AG1026">
        <v>1.2500000000000001E-2</v>
      </c>
      <c r="AH1026">
        <v>2</v>
      </c>
      <c r="AI1026">
        <v>16698636</v>
      </c>
      <c r="AJ1026">
        <v>1044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ROW(Source!A533)</f>
        <v>533</v>
      </c>
      <c r="B1027">
        <v>16698651</v>
      </c>
      <c r="C1027">
        <v>16698634</v>
      </c>
      <c r="D1027">
        <v>15247576</v>
      </c>
      <c r="E1027">
        <v>1</v>
      </c>
      <c r="F1027">
        <v>1</v>
      </c>
      <c r="G1027">
        <v>1</v>
      </c>
      <c r="H1027">
        <v>2</v>
      </c>
      <c r="I1027" t="s">
        <v>1150</v>
      </c>
      <c r="J1027" t="s">
        <v>1151</v>
      </c>
      <c r="K1027" t="s">
        <v>1152</v>
      </c>
      <c r="L1027">
        <v>1368</v>
      </c>
      <c r="N1027">
        <v>1011</v>
      </c>
      <c r="O1027" t="s">
        <v>1014</v>
      </c>
      <c r="P1027" t="s">
        <v>1014</v>
      </c>
      <c r="Q1027">
        <v>1</v>
      </c>
      <c r="X1027">
        <v>3.0000000000000001E-3</v>
      </c>
      <c r="Y1027">
        <v>0</v>
      </c>
      <c r="Z1027">
        <v>83.43</v>
      </c>
      <c r="AA1027">
        <v>13.5</v>
      </c>
      <c r="AB1027">
        <v>0</v>
      </c>
      <c r="AC1027">
        <v>0</v>
      </c>
      <c r="AD1027">
        <v>1</v>
      </c>
      <c r="AE1027">
        <v>0</v>
      </c>
      <c r="AF1027" t="s">
        <v>38</v>
      </c>
      <c r="AG1027">
        <v>3.7499999999999999E-3</v>
      </c>
      <c r="AH1027">
        <v>2</v>
      </c>
      <c r="AI1027">
        <v>16698637</v>
      </c>
      <c r="AJ1027">
        <v>1045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ROW(Source!A533)</f>
        <v>533</v>
      </c>
      <c r="B1028">
        <v>16698652</v>
      </c>
      <c r="C1028">
        <v>16698634</v>
      </c>
      <c r="D1028">
        <v>15247678</v>
      </c>
      <c r="E1028">
        <v>1</v>
      </c>
      <c r="F1028">
        <v>1</v>
      </c>
      <c r="G1028">
        <v>1</v>
      </c>
      <c r="H1028">
        <v>2</v>
      </c>
      <c r="I1028" t="s">
        <v>1153</v>
      </c>
      <c r="J1028" t="s">
        <v>1154</v>
      </c>
      <c r="K1028" t="s">
        <v>1155</v>
      </c>
      <c r="L1028">
        <v>1368</v>
      </c>
      <c r="N1028">
        <v>1011</v>
      </c>
      <c r="O1028" t="s">
        <v>1014</v>
      </c>
      <c r="P1028" t="s">
        <v>1014</v>
      </c>
      <c r="Q1028">
        <v>1</v>
      </c>
      <c r="X1028">
        <v>4.0000000000000001E-3</v>
      </c>
      <c r="Y1028">
        <v>0</v>
      </c>
      <c r="Z1028">
        <v>88.01</v>
      </c>
      <c r="AA1028">
        <v>11.6</v>
      </c>
      <c r="AB1028">
        <v>0</v>
      </c>
      <c r="AC1028">
        <v>0</v>
      </c>
      <c r="AD1028">
        <v>1</v>
      </c>
      <c r="AE1028">
        <v>0</v>
      </c>
      <c r="AF1028" t="s">
        <v>38</v>
      </c>
      <c r="AG1028">
        <v>5.0000000000000001E-3</v>
      </c>
      <c r="AH1028">
        <v>2</v>
      </c>
      <c r="AI1028">
        <v>16698638</v>
      </c>
      <c r="AJ1028">
        <v>1046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ROW(Source!A533)</f>
        <v>533</v>
      </c>
      <c r="B1029">
        <v>16698653</v>
      </c>
      <c r="C1029">
        <v>16698634</v>
      </c>
      <c r="D1029">
        <v>15248793</v>
      </c>
      <c r="E1029">
        <v>1</v>
      </c>
      <c r="F1029">
        <v>1</v>
      </c>
      <c r="G1029">
        <v>1</v>
      </c>
      <c r="H1029">
        <v>2</v>
      </c>
      <c r="I1029" t="s">
        <v>1278</v>
      </c>
      <c r="J1029" t="s">
        <v>1279</v>
      </c>
      <c r="K1029" t="s">
        <v>1280</v>
      </c>
      <c r="L1029">
        <v>1368</v>
      </c>
      <c r="N1029">
        <v>1011</v>
      </c>
      <c r="O1029" t="s">
        <v>1014</v>
      </c>
      <c r="P1029" t="s">
        <v>1014</v>
      </c>
      <c r="Q1029">
        <v>1</v>
      </c>
      <c r="X1029">
        <v>1.27</v>
      </c>
      <c r="Y1029">
        <v>0</v>
      </c>
      <c r="Z1029">
        <v>29.67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38</v>
      </c>
      <c r="AG1029">
        <v>1.5874999999999999</v>
      </c>
      <c r="AH1029">
        <v>2</v>
      </c>
      <c r="AI1029">
        <v>16698639</v>
      </c>
      <c r="AJ1029">
        <v>1047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ROW(Source!A533)</f>
        <v>533</v>
      </c>
      <c r="B1030">
        <v>16698654</v>
      </c>
      <c r="C1030">
        <v>16698634</v>
      </c>
      <c r="D1030">
        <v>15249310</v>
      </c>
      <c r="E1030">
        <v>1</v>
      </c>
      <c r="F1030">
        <v>1</v>
      </c>
      <c r="G1030">
        <v>1</v>
      </c>
      <c r="H1030">
        <v>2</v>
      </c>
      <c r="I1030" t="s">
        <v>1281</v>
      </c>
      <c r="J1030" t="s">
        <v>1282</v>
      </c>
      <c r="K1030" t="s">
        <v>1283</v>
      </c>
      <c r="L1030">
        <v>1368</v>
      </c>
      <c r="N1030">
        <v>1011</v>
      </c>
      <c r="O1030" t="s">
        <v>1014</v>
      </c>
      <c r="P1030" t="s">
        <v>1014</v>
      </c>
      <c r="Q1030">
        <v>1</v>
      </c>
      <c r="X1030">
        <v>16.38</v>
      </c>
      <c r="Y1030">
        <v>0</v>
      </c>
      <c r="Z1030">
        <v>26.25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38</v>
      </c>
      <c r="AG1030">
        <v>20.474999999999998</v>
      </c>
      <c r="AH1030">
        <v>2</v>
      </c>
      <c r="AI1030">
        <v>16698640</v>
      </c>
      <c r="AJ1030">
        <v>1048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ROW(Source!A533)</f>
        <v>533</v>
      </c>
      <c r="B1031">
        <v>16698655</v>
      </c>
      <c r="C1031">
        <v>16698634</v>
      </c>
      <c r="D1031">
        <v>15167286</v>
      </c>
      <c r="E1031">
        <v>1</v>
      </c>
      <c r="F1031">
        <v>1</v>
      </c>
      <c r="G1031">
        <v>1</v>
      </c>
      <c r="H1031">
        <v>3</v>
      </c>
      <c r="I1031" t="s">
        <v>1116</v>
      </c>
      <c r="J1031" t="s">
        <v>1117</v>
      </c>
      <c r="K1031" t="s">
        <v>1118</v>
      </c>
      <c r="L1031">
        <v>1339</v>
      </c>
      <c r="N1031">
        <v>1007</v>
      </c>
      <c r="O1031" t="s">
        <v>249</v>
      </c>
      <c r="P1031" t="s">
        <v>249</v>
      </c>
      <c r="Q1031">
        <v>1</v>
      </c>
      <c r="X1031">
        <v>0.14399999999999999</v>
      </c>
      <c r="Y1031">
        <v>2.44</v>
      </c>
      <c r="Z1031">
        <v>0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6</v>
      </c>
      <c r="AG1031">
        <v>0.14399999999999999</v>
      </c>
      <c r="AH1031">
        <v>2</v>
      </c>
      <c r="AI1031">
        <v>16698641</v>
      </c>
      <c r="AJ1031">
        <v>1049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ROW(Source!A533)</f>
        <v>533</v>
      </c>
      <c r="B1032">
        <v>16698656</v>
      </c>
      <c r="C1032">
        <v>16698634</v>
      </c>
      <c r="D1032">
        <v>15169957</v>
      </c>
      <c r="E1032">
        <v>1</v>
      </c>
      <c r="F1032">
        <v>1</v>
      </c>
      <c r="G1032">
        <v>1</v>
      </c>
      <c r="H1032">
        <v>3</v>
      </c>
      <c r="I1032" t="s">
        <v>1284</v>
      </c>
      <c r="J1032" t="s">
        <v>1285</v>
      </c>
      <c r="K1032" t="s">
        <v>1286</v>
      </c>
      <c r="L1032">
        <v>1348</v>
      </c>
      <c r="N1032">
        <v>1009</v>
      </c>
      <c r="O1032" t="s">
        <v>26</v>
      </c>
      <c r="P1032" t="s">
        <v>26</v>
      </c>
      <c r="Q1032">
        <v>1000</v>
      </c>
      <c r="X1032">
        <v>8.9999999999999998E-4</v>
      </c>
      <c r="Y1032">
        <v>13186.74</v>
      </c>
      <c r="Z1032">
        <v>0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6</v>
      </c>
      <c r="AG1032">
        <v>8.9999999999999998E-4</v>
      </c>
      <c r="AH1032">
        <v>2</v>
      </c>
      <c r="AI1032">
        <v>16698642</v>
      </c>
      <c r="AJ1032">
        <v>1050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ROW(Source!A533)</f>
        <v>533</v>
      </c>
      <c r="B1033">
        <v>16698657</v>
      </c>
      <c r="C1033">
        <v>16698634</v>
      </c>
      <c r="D1033">
        <v>15170076</v>
      </c>
      <c r="E1033">
        <v>1</v>
      </c>
      <c r="F1033">
        <v>1</v>
      </c>
      <c r="G1033">
        <v>1</v>
      </c>
      <c r="H1033">
        <v>3</v>
      </c>
      <c r="I1033" t="s">
        <v>1287</v>
      </c>
      <c r="J1033" t="s">
        <v>1288</v>
      </c>
      <c r="K1033" t="s">
        <v>1289</v>
      </c>
      <c r="L1033">
        <v>1356</v>
      </c>
      <c r="N1033">
        <v>1010</v>
      </c>
      <c r="O1033" t="s">
        <v>268</v>
      </c>
      <c r="P1033" t="s">
        <v>268</v>
      </c>
      <c r="Q1033">
        <v>1000</v>
      </c>
      <c r="X1033">
        <v>0.14299999999999999</v>
      </c>
      <c r="Y1033">
        <v>180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0</v>
      </c>
      <c r="AF1033" t="s">
        <v>6</v>
      </c>
      <c r="AG1033">
        <v>0.14299999999999999</v>
      </c>
      <c r="AH1033">
        <v>2</v>
      </c>
      <c r="AI1033">
        <v>16698643</v>
      </c>
      <c r="AJ1033">
        <v>1051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ROW(Source!A533)</f>
        <v>533</v>
      </c>
      <c r="B1034">
        <v>16698658</v>
      </c>
      <c r="C1034">
        <v>16698634</v>
      </c>
      <c r="D1034">
        <v>15172018</v>
      </c>
      <c r="E1034">
        <v>1</v>
      </c>
      <c r="F1034">
        <v>1</v>
      </c>
      <c r="G1034">
        <v>1</v>
      </c>
      <c r="H1034">
        <v>3</v>
      </c>
      <c r="I1034" t="s">
        <v>1248</v>
      </c>
      <c r="J1034" t="s">
        <v>1249</v>
      </c>
      <c r="K1034" t="s">
        <v>1250</v>
      </c>
      <c r="L1034">
        <v>1346</v>
      </c>
      <c r="N1034">
        <v>1009</v>
      </c>
      <c r="O1034" t="s">
        <v>279</v>
      </c>
      <c r="P1034" t="s">
        <v>279</v>
      </c>
      <c r="Q1034">
        <v>1</v>
      </c>
      <c r="X1034">
        <v>1.6000000000000001E-3</v>
      </c>
      <c r="Y1034">
        <v>2.15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6</v>
      </c>
      <c r="AG1034">
        <v>1.6000000000000001E-3</v>
      </c>
      <c r="AH1034">
        <v>2</v>
      </c>
      <c r="AI1034">
        <v>16698644</v>
      </c>
      <c r="AJ1034">
        <v>1052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ROW(Source!A533)</f>
        <v>533</v>
      </c>
      <c r="B1035">
        <v>16698659</v>
      </c>
      <c r="C1035">
        <v>16698634</v>
      </c>
      <c r="D1035">
        <v>16567506</v>
      </c>
      <c r="E1035">
        <v>17</v>
      </c>
      <c r="F1035">
        <v>1</v>
      </c>
      <c r="G1035">
        <v>1</v>
      </c>
      <c r="H1035">
        <v>3</v>
      </c>
      <c r="I1035" t="s">
        <v>1414</v>
      </c>
      <c r="J1035" t="s">
        <v>6</v>
      </c>
      <c r="K1035" t="s">
        <v>1398</v>
      </c>
      <c r="L1035">
        <v>1348</v>
      </c>
      <c r="N1035">
        <v>1009</v>
      </c>
      <c r="O1035" t="s">
        <v>26</v>
      </c>
      <c r="P1035" t="s">
        <v>26</v>
      </c>
      <c r="Q1035">
        <v>1000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1</v>
      </c>
      <c r="AD1035">
        <v>0</v>
      </c>
      <c r="AE1035">
        <v>0</v>
      </c>
      <c r="AF1035" t="s">
        <v>6</v>
      </c>
      <c r="AG1035">
        <v>0</v>
      </c>
      <c r="AH1035">
        <v>3</v>
      </c>
      <c r="AI1035">
        <v>-1</v>
      </c>
      <c r="AJ1035" t="s">
        <v>6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ROW(Source!A533)</f>
        <v>533</v>
      </c>
      <c r="B1036">
        <v>16698660</v>
      </c>
      <c r="C1036">
        <v>16698634</v>
      </c>
      <c r="D1036">
        <v>15164034</v>
      </c>
      <c r="E1036">
        <v>17</v>
      </c>
      <c r="F1036">
        <v>1</v>
      </c>
      <c r="G1036">
        <v>1</v>
      </c>
      <c r="H1036">
        <v>3</v>
      </c>
      <c r="I1036" t="s">
        <v>1415</v>
      </c>
      <c r="J1036" t="s">
        <v>6</v>
      </c>
      <c r="K1036" t="s">
        <v>700</v>
      </c>
      <c r="L1036">
        <v>1354</v>
      </c>
      <c r="N1036">
        <v>1010</v>
      </c>
      <c r="O1036" t="s">
        <v>440</v>
      </c>
      <c r="P1036" t="s">
        <v>440</v>
      </c>
      <c r="Q1036">
        <v>1</v>
      </c>
      <c r="X1036">
        <v>143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 t="s">
        <v>6</v>
      </c>
      <c r="AG1036">
        <v>143</v>
      </c>
      <c r="AH1036">
        <v>3</v>
      </c>
      <c r="AI1036">
        <v>-1</v>
      </c>
      <c r="AJ1036" t="s">
        <v>6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ROW(Source!A533)</f>
        <v>533</v>
      </c>
      <c r="B1037">
        <v>16698661</v>
      </c>
      <c r="C1037">
        <v>16698634</v>
      </c>
      <c r="D1037">
        <v>16567503</v>
      </c>
      <c r="E1037">
        <v>17</v>
      </c>
      <c r="F1037">
        <v>1</v>
      </c>
      <c r="G1037">
        <v>1</v>
      </c>
      <c r="H1037">
        <v>3</v>
      </c>
      <c r="I1037" t="s">
        <v>1416</v>
      </c>
      <c r="J1037" t="s">
        <v>6</v>
      </c>
      <c r="K1037" t="s">
        <v>1417</v>
      </c>
      <c r="L1037">
        <v>1398</v>
      </c>
      <c r="N1037">
        <v>1013</v>
      </c>
      <c r="O1037" t="s">
        <v>1418</v>
      </c>
      <c r="P1037" t="s">
        <v>1418</v>
      </c>
      <c r="Q1037">
        <v>1</v>
      </c>
      <c r="X1037">
        <v>10.050000000000001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 t="s">
        <v>6</v>
      </c>
      <c r="AG1037">
        <v>10.050000000000001</v>
      </c>
      <c r="AH1037">
        <v>3</v>
      </c>
      <c r="AI1037">
        <v>-1</v>
      </c>
      <c r="AJ1037" t="s">
        <v>6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ROW(Source!A533)</f>
        <v>533</v>
      </c>
      <c r="B1038">
        <v>16698662</v>
      </c>
      <c r="C1038">
        <v>16698634</v>
      </c>
      <c r="D1038">
        <v>15163160</v>
      </c>
      <c r="E1038">
        <v>17</v>
      </c>
      <c r="F1038">
        <v>1</v>
      </c>
      <c r="G1038">
        <v>1</v>
      </c>
      <c r="H1038">
        <v>3</v>
      </c>
      <c r="I1038" t="s">
        <v>1403</v>
      </c>
      <c r="J1038" t="s">
        <v>6</v>
      </c>
      <c r="K1038" t="s">
        <v>1419</v>
      </c>
      <c r="L1038">
        <v>1354</v>
      </c>
      <c r="N1038">
        <v>1010</v>
      </c>
      <c r="O1038" t="s">
        <v>440</v>
      </c>
      <c r="P1038" t="s">
        <v>440</v>
      </c>
      <c r="Q1038">
        <v>1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1</v>
      </c>
      <c r="AD1038">
        <v>0</v>
      </c>
      <c r="AE1038">
        <v>0</v>
      </c>
      <c r="AF1038" t="s">
        <v>6</v>
      </c>
      <c r="AG1038">
        <v>0</v>
      </c>
      <c r="AH1038">
        <v>3</v>
      </c>
      <c r="AI1038">
        <v>-1</v>
      </c>
      <c r="AJ1038" t="s">
        <v>6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ROW(Source!A542)</f>
        <v>542</v>
      </c>
      <c r="B1039">
        <v>16698679</v>
      </c>
      <c r="C1039">
        <v>16698667</v>
      </c>
      <c r="D1039">
        <v>15435609</v>
      </c>
      <c r="E1039">
        <v>1</v>
      </c>
      <c r="F1039">
        <v>1</v>
      </c>
      <c r="G1039">
        <v>1</v>
      </c>
      <c r="H1039">
        <v>1</v>
      </c>
      <c r="I1039" t="s">
        <v>1166</v>
      </c>
      <c r="J1039" t="s">
        <v>6</v>
      </c>
      <c r="K1039" t="s">
        <v>1167</v>
      </c>
      <c r="L1039">
        <v>1191</v>
      </c>
      <c r="N1039">
        <v>1013</v>
      </c>
      <c r="O1039" t="s">
        <v>1010</v>
      </c>
      <c r="P1039" t="s">
        <v>1010</v>
      </c>
      <c r="Q1039">
        <v>1</v>
      </c>
      <c r="X1039">
        <v>65.599999999999994</v>
      </c>
      <c r="Y1039">
        <v>0</v>
      </c>
      <c r="Z1039">
        <v>0</v>
      </c>
      <c r="AA1039">
        <v>0</v>
      </c>
      <c r="AB1039">
        <v>8.9700000000000006</v>
      </c>
      <c r="AC1039">
        <v>0</v>
      </c>
      <c r="AD1039">
        <v>1</v>
      </c>
      <c r="AE1039">
        <v>1</v>
      </c>
      <c r="AF1039" t="s">
        <v>39</v>
      </c>
      <c r="AG1039">
        <v>75.439999999999984</v>
      </c>
      <c r="AH1039">
        <v>2</v>
      </c>
      <c r="AI1039">
        <v>16698668</v>
      </c>
      <c r="AJ1039">
        <v>1057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ROW(Source!A542)</f>
        <v>542</v>
      </c>
      <c r="B1040">
        <v>16698680</v>
      </c>
      <c r="C1040">
        <v>16698667</v>
      </c>
      <c r="D1040">
        <v>15430395</v>
      </c>
      <c r="E1040">
        <v>1</v>
      </c>
      <c r="F1040">
        <v>1</v>
      </c>
      <c r="G1040">
        <v>1</v>
      </c>
      <c r="H1040">
        <v>1</v>
      </c>
      <c r="I1040" t="s">
        <v>1020</v>
      </c>
      <c r="J1040" t="s">
        <v>6</v>
      </c>
      <c r="K1040" t="s">
        <v>1021</v>
      </c>
      <c r="L1040">
        <v>1191</v>
      </c>
      <c r="N1040">
        <v>1013</v>
      </c>
      <c r="O1040" t="s">
        <v>1010</v>
      </c>
      <c r="P1040" t="s">
        <v>1010</v>
      </c>
      <c r="Q1040">
        <v>1</v>
      </c>
      <c r="X1040">
        <v>3.13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1</v>
      </c>
      <c r="AE1040">
        <v>2</v>
      </c>
      <c r="AF1040" t="s">
        <v>38</v>
      </c>
      <c r="AG1040">
        <v>3.9124999999999996</v>
      </c>
      <c r="AH1040">
        <v>2</v>
      </c>
      <c r="AI1040">
        <v>16698669</v>
      </c>
      <c r="AJ1040">
        <v>1058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ROW(Source!A542)</f>
        <v>542</v>
      </c>
      <c r="B1041">
        <v>16698681</v>
      </c>
      <c r="C1041">
        <v>16698667</v>
      </c>
      <c r="D1041">
        <v>15247680</v>
      </c>
      <c r="E1041">
        <v>1</v>
      </c>
      <c r="F1041">
        <v>1</v>
      </c>
      <c r="G1041">
        <v>1</v>
      </c>
      <c r="H1041">
        <v>2</v>
      </c>
      <c r="I1041" t="s">
        <v>1050</v>
      </c>
      <c r="J1041" t="s">
        <v>1051</v>
      </c>
      <c r="K1041" t="s">
        <v>1052</v>
      </c>
      <c r="L1041">
        <v>1368</v>
      </c>
      <c r="N1041">
        <v>1011</v>
      </c>
      <c r="O1041" t="s">
        <v>1014</v>
      </c>
      <c r="P1041" t="s">
        <v>1014</v>
      </c>
      <c r="Q1041">
        <v>1</v>
      </c>
      <c r="X1041">
        <v>0.09</v>
      </c>
      <c r="Y1041">
        <v>0</v>
      </c>
      <c r="Z1041">
        <v>111.99</v>
      </c>
      <c r="AA1041">
        <v>13.5</v>
      </c>
      <c r="AB1041">
        <v>0</v>
      </c>
      <c r="AC1041">
        <v>0</v>
      </c>
      <c r="AD1041">
        <v>1</v>
      </c>
      <c r="AE1041">
        <v>0</v>
      </c>
      <c r="AF1041" t="s">
        <v>38</v>
      </c>
      <c r="AG1041">
        <v>0.11249999999999999</v>
      </c>
      <c r="AH1041">
        <v>2</v>
      </c>
      <c r="AI1041">
        <v>16698670</v>
      </c>
      <c r="AJ1041">
        <v>1059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ROW(Source!A542)</f>
        <v>542</v>
      </c>
      <c r="B1042">
        <v>16698682</v>
      </c>
      <c r="C1042">
        <v>16698667</v>
      </c>
      <c r="D1042">
        <v>15247974</v>
      </c>
      <c r="E1042">
        <v>1</v>
      </c>
      <c r="F1042">
        <v>1</v>
      </c>
      <c r="G1042">
        <v>1</v>
      </c>
      <c r="H1042">
        <v>2</v>
      </c>
      <c r="I1042" t="s">
        <v>1022</v>
      </c>
      <c r="J1042" t="s">
        <v>1023</v>
      </c>
      <c r="K1042" t="s">
        <v>1024</v>
      </c>
      <c r="L1042">
        <v>1368</v>
      </c>
      <c r="N1042">
        <v>1011</v>
      </c>
      <c r="O1042" t="s">
        <v>1014</v>
      </c>
      <c r="P1042" t="s">
        <v>1014</v>
      </c>
      <c r="Q1042">
        <v>1</v>
      </c>
      <c r="X1042">
        <v>1.19</v>
      </c>
      <c r="Y1042">
        <v>0</v>
      </c>
      <c r="Z1042">
        <v>31.26</v>
      </c>
      <c r="AA1042">
        <v>13.5</v>
      </c>
      <c r="AB1042">
        <v>0</v>
      </c>
      <c r="AC1042">
        <v>0</v>
      </c>
      <c r="AD1042">
        <v>1</v>
      </c>
      <c r="AE1042">
        <v>0</v>
      </c>
      <c r="AF1042" t="s">
        <v>38</v>
      </c>
      <c r="AG1042">
        <v>1.4874999999999998</v>
      </c>
      <c r="AH1042">
        <v>2</v>
      </c>
      <c r="AI1042">
        <v>16698671</v>
      </c>
      <c r="AJ1042">
        <v>1060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ROW(Source!A542)</f>
        <v>542</v>
      </c>
      <c r="B1043">
        <v>16698683</v>
      </c>
      <c r="C1043">
        <v>16698667</v>
      </c>
      <c r="D1043">
        <v>15248793</v>
      </c>
      <c r="E1043">
        <v>1</v>
      </c>
      <c r="F1043">
        <v>1</v>
      </c>
      <c r="G1043">
        <v>1</v>
      </c>
      <c r="H1043">
        <v>2</v>
      </c>
      <c r="I1043" t="s">
        <v>1278</v>
      </c>
      <c r="J1043" t="s">
        <v>1279</v>
      </c>
      <c r="K1043" t="s">
        <v>1280</v>
      </c>
      <c r="L1043">
        <v>1368</v>
      </c>
      <c r="N1043">
        <v>1011</v>
      </c>
      <c r="O1043" t="s">
        <v>1014</v>
      </c>
      <c r="P1043" t="s">
        <v>1014</v>
      </c>
      <c r="Q1043">
        <v>1</v>
      </c>
      <c r="X1043">
        <v>0.8</v>
      </c>
      <c r="Y1043">
        <v>0</v>
      </c>
      <c r="Z1043">
        <v>29.67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38</v>
      </c>
      <c r="AG1043">
        <v>1</v>
      </c>
      <c r="AH1043">
        <v>2</v>
      </c>
      <c r="AI1043">
        <v>16698672</v>
      </c>
      <c r="AJ1043">
        <v>1061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ROW(Source!A542)</f>
        <v>542</v>
      </c>
      <c r="B1044">
        <v>16698684</v>
      </c>
      <c r="C1044">
        <v>16698667</v>
      </c>
      <c r="D1044">
        <v>15249073</v>
      </c>
      <c r="E1044">
        <v>1</v>
      </c>
      <c r="F1044">
        <v>1</v>
      </c>
      <c r="G1044">
        <v>1</v>
      </c>
      <c r="H1044">
        <v>2</v>
      </c>
      <c r="I1044" t="s">
        <v>1033</v>
      </c>
      <c r="J1044" t="s">
        <v>1034</v>
      </c>
      <c r="K1044" t="s">
        <v>1035</v>
      </c>
      <c r="L1044">
        <v>1368</v>
      </c>
      <c r="N1044">
        <v>1011</v>
      </c>
      <c r="O1044" t="s">
        <v>1014</v>
      </c>
      <c r="P1044" t="s">
        <v>1014</v>
      </c>
      <c r="Q1044">
        <v>1</v>
      </c>
      <c r="X1044">
        <v>1.85</v>
      </c>
      <c r="Y1044">
        <v>0</v>
      </c>
      <c r="Z1044">
        <v>65.709999999999994</v>
      </c>
      <c r="AA1044">
        <v>11.6</v>
      </c>
      <c r="AB1044">
        <v>0</v>
      </c>
      <c r="AC1044">
        <v>0</v>
      </c>
      <c r="AD1044">
        <v>1</v>
      </c>
      <c r="AE1044">
        <v>0</v>
      </c>
      <c r="AF1044" t="s">
        <v>38</v>
      </c>
      <c r="AG1044">
        <v>2.3125</v>
      </c>
      <c r="AH1044">
        <v>2</v>
      </c>
      <c r="AI1044">
        <v>16698673</v>
      </c>
      <c r="AJ1044">
        <v>1062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ROW(Source!A542)</f>
        <v>542</v>
      </c>
      <c r="B1045">
        <v>16698685</v>
      </c>
      <c r="C1045">
        <v>16698667</v>
      </c>
      <c r="D1045">
        <v>15166084</v>
      </c>
      <c r="E1045">
        <v>1</v>
      </c>
      <c r="F1045">
        <v>1</v>
      </c>
      <c r="G1045">
        <v>1</v>
      </c>
      <c r="H1045">
        <v>3</v>
      </c>
      <c r="I1045" t="s">
        <v>1299</v>
      </c>
      <c r="J1045" t="s">
        <v>1300</v>
      </c>
      <c r="K1045" t="s">
        <v>1301</v>
      </c>
      <c r="L1045">
        <v>1339</v>
      </c>
      <c r="N1045">
        <v>1007</v>
      </c>
      <c r="O1045" t="s">
        <v>249</v>
      </c>
      <c r="P1045" t="s">
        <v>249</v>
      </c>
      <c r="Q1045">
        <v>1</v>
      </c>
      <c r="X1045">
        <v>0.67</v>
      </c>
      <c r="Y1045">
        <v>45.83</v>
      </c>
      <c r="Z1045">
        <v>0</v>
      </c>
      <c r="AA1045">
        <v>0</v>
      </c>
      <c r="AB1045">
        <v>0</v>
      </c>
      <c r="AC1045">
        <v>0</v>
      </c>
      <c r="AD1045">
        <v>1</v>
      </c>
      <c r="AE1045">
        <v>0</v>
      </c>
      <c r="AF1045" t="s">
        <v>6</v>
      </c>
      <c r="AG1045">
        <v>0.67</v>
      </c>
      <c r="AH1045">
        <v>2</v>
      </c>
      <c r="AI1045">
        <v>16698674</v>
      </c>
      <c r="AJ1045">
        <v>1063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ROW(Source!A542)</f>
        <v>542</v>
      </c>
      <c r="B1046">
        <v>16698686</v>
      </c>
      <c r="C1046">
        <v>16698667</v>
      </c>
      <c r="D1046">
        <v>15167286</v>
      </c>
      <c r="E1046">
        <v>1</v>
      </c>
      <c r="F1046">
        <v>1</v>
      </c>
      <c r="G1046">
        <v>1</v>
      </c>
      <c r="H1046">
        <v>3</v>
      </c>
      <c r="I1046" t="s">
        <v>1116</v>
      </c>
      <c r="J1046" t="s">
        <v>1117</v>
      </c>
      <c r="K1046" t="s">
        <v>1118</v>
      </c>
      <c r="L1046">
        <v>1339</v>
      </c>
      <c r="N1046">
        <v>1007</v>
      </c>
      <c r="O1046" t="s">
        <v>249</v>
      </c>
      <c r="P1046" t="s">
        <v>249</v>
      </c>
      <c r="Q1046">
        <v>1</v>
      </c>
      <c r="X1046">
        <v>15</v>
      </c>
      <c r="Y1046">
        <v>2.44</v>
      </c>
      <c r="Z1046">
        <v>0</v>
      </c>
      <c r="AA1046">
        <v>0</v>
      </c>
      <c r="AB1046">
        <v>0</v>
      </c>
      <c r="AC1046">
        <v>0</v>
      </c>
      <c r="AD1046">
        <v>1</v>
      </c>
      <c r="AE1046">
        <v>0</v>
      </c>
      <c r="AF1046" t="s">
        <v>6</v>
      </c>
      <c r="AG1046">
        <v>15</v>
      </c>
      <c r="AH1046">
        <v>2</v>
      </c>
      <c r="AI1046">
        <v>16698675</v>
      </c>
      <c r="AJ1046">
        <v>1064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ROW(Source!A542)</f>
        <v>542</v>
      </c>
      <c r="B1047">
        <v>16698687</v>
      </c>
      <c r="C1047">
        <v>16698667</v>
      </c>
      <c r="D1047">
        <v>15163011</v>
      </c>
      <c r="E1047">
        <v>17</v>
      </c>
      <c r="F1047">
        <v>1</v>
      </c>
      <c r="G1047">
        <v>1</v>
      </c>
      <c r="H1047">
        <v>3</v>
      </c>
      <c r="I1047" t="s">
        <v>1420</v>
      </c>
      <c r="J1047" t="s">
        <v>6</v>
      </c>
      <c r="K1047" t="s">
        <v>1421</v>
      </c>
      <c r="L1047">
        <v>1358</v>
      </c>
      <c r="N1047">
        <v>1010</v>
      </c>
      <c r="O1047" t="s">
        <v>598</v>
      </c>
      <c r="P1047" t="s">
        <v>598</v>
      </c>
      <c r="Q1047">
        <v>10</v>
      </c>
      <c r="X1047">
        <v>8.9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 t="s">
        <v>6</v>
      </c>
      <c r="AG1047">
        <v>8.9</v>
      </c>
      <c r="AH1047">
        <v>3</v>
      </c>
      <c r="AI1047">
        <v>-1</v>
      </c>
      <c r="AJ1047" t="s">
        <v>6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ROW(Source!A542)</f>
        <v>542</v>
      </c>
      <c r="B1048">
        <v>16698688</v>
      </c>
      <c r="C1048">
        <v>16698667</v>
      </c>
      <c r="D1048">
        <v>15162072</v>
      </c>
      <c r="E1048">
        <v>17</v>
      </c>
      <c r="F1048">
        <v>1</v>
      </c>
      <c r="G1048">
        <v>1</v>
      </c>
      <c r="H1048">
        <v>3</v>
      </c>
      <c r="I1048" t="s">
        <v>1422</v>
      </c>
      <c r="J1048" t="s">
        <v>6</v>
      </c>
      <c r="K1048" t="s">
        <v>1423</v>
      </c>
      <c r="L1048">
        <v>1348</v>
      </c>
      <c r="N1048">
        <v>1009</v>
      </c>
      <c r="O1048" t="s">
        <v>26</v>
      </c>
      <c r="P1048" t="s">
        <v>26</v>
      </c>
      <c r="Q1048">
        <v>1000</v>
      </c>
      <c r="X1048">
        <v>4.4999999999999997E-3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 t="s">
        <v>6</v>
      </c>
      <c r="AG1048">
        <v>4.4999999999999997E-3</v>
      </c>
      <c r="AH1048">
        <v>3</v>
      </c>
      <c r="AI1048">
        <v>-1</v>
      </c>
      <c r="AJ1048" t="s">
        <v>6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ROW(Source!A542)</f>
        <v>542</v>
      </c>
      <c r="B1049">
        <v>16698689</v>
      </c>
      <c r="C1049">
        <v>16698667</v>
      </c>
      <c r="D1049">
        <v>15212828</v>
      </c>
      <c r="E1049">
        <v>1</v>
      </c>
      <c r="F1049">
        <v>1</v>
      </c>
      <c r="G1049">
        <v>1</v>
      </c>
      <c r="H1049">
        <v>3</v>
      </c>
      <c r="I1049" t="s">
        <v>1302</v>
      </c>
      <c r="J1049" t="s">
        <v>1303</v>
      </c>
      <c r="K1049" t="s">
        <v>1304</v>
      </c>
      <c r="L1049">
        <v>1035</v>
      </c>
      <c r="N1049">
        <v>1013</v>
      </c>
      <c r="O1049" t="s">
        <v>464</v>
      </c>
      <c r="P1049" t="s">
        <v>464</v>
      </c>
      <c r="Q1049">
        <v>1</v>
      </c>
      <c r="X1049">
        <v>44.2</v>
      </c>
      <c r="Y1049">
        <v>24.75</v>
      </c>
      <c r="Z1049">
        <v>0</v>
      </c>
      <c r="AA1049">
        <v>0</v>
      </c>
      <c r="AB1049">
        <v>0</v>
      </c>
      <c r="AC1049">
        <v>0</v>
      </c>
      <c r="AD1049">
        <v>1</v>
      </c>
      <c r="AE1049">
        <v>0</v>
      </c>
      <c r="AF1049" t="s">
        <v>6</v>
      </c>
      <c r="AG1049">
        <v>44.2</v>
      </c>
      <c r="AH1049">
        <v>2</v>
      </c>
      <c r="AI1049">
        <v>16698676</v>
      </c>
      <c r="AJ1049">
        <v>1066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ROW(Source!A542)</f>
        <v>542</v>
      </c>
      <c r="B1050">
        <v>16698690</v>
      </c>
      <c r="C1050">
        <v>16698667</v>
      </c>
      <c r="D1050">
        <v>15163239</v>
      </c>
      <c r="E1050">
        <v>17</v>
      </c>
      <c r="F1050">
        <v>1</v>
      </c>
      <c r="G1050">
        <v>1</v>
      </c>
      <c r="H1050">
        <v>3</v>
      </c>
      <c r="I1050" t="s">
        <v>1427</v>
      </c>
      <c r="J1050" t="s">
        <v>6</v>
      </c>
      <c r="K1050" t="s">
        <v>1428</v>
      </c>
      <c r="L1050">
        <v>1033</v>
      </c>
      <c r="N1050">
        <v>1013</v>
      </c>
      <c r="O1050" t="s">
        <v>1429</v>
      </c>
      <c r="P1050" t="s">
        <v>1429</v>
      </c>
      <c r="Q1050">
        <v>1</v>
      </c>
      <c r="X1050">
        <v>100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 t="s">
        <v>6</v>
      </c>
      <c r="AG1050">
        <v>100</v>
      </c>
      <c r="AH1050">
        <v>3</v>
      </c>
      <c r="AI1050">
        <v>-1</v>
      </c>
      <c r="AJ1050" t="s">
        <v>6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ROW(Source!A543)</f>
        <v>543</v>
      </c>
      <c r="B1051">
        <v>16698679</v>
      </c>
      <c r="C1051">
        <v>16698667</v>
      </c>
      <c r="D1051">
        <v>15435609</v>
      </c>
      <c r="E1051">
        <v>1</v>
      </c>
      <c r="F1051">
        <v>1</v>
      </c>
      <c r="G1051">
        <v>1</v>
      </c>
      <c r="H1051">
        <v>1</v>
      </c>
      <c r="I1051" t="s">
        <v>1166</v>
      </c>
      <c r="J1051" t="s">
        <v>6</v>
      </c>
      <c r="K1051" t="s">
        <v>1167</v>
      </c>
      <c r="L1051">
        <v>1191</v>
      </c>
      <c r="N1051">
        <v>1013</v>
      </c>
      <c r="O1051" t="s">
        <v>1010</v>
      </c>
      <c r="P1051" t="s">
        <v>1010</v>
      </c>
      <c r="Q1051">
        <v>1</v>
      </c>
      <c r="X1051">
        <v>65.599999999999994</v>
      </c>
      <c r="Y1051">
        <v>0</v>
      </c>
      <c r="Z1051">
        <v>0</v>
      </c>
      <c r="AA1051">
        <v>0</v>
      </c>
      <c r="AB1051">
        <v>8.9700000000000006</v>
      </c>
      <c r="AC1051">
        <v>0</v>
      </c>
      <c r="AD1051">
        <v>1</v>
      </c>
      <c r="AE1051">
        <v>1</v>
      </c>
      <c r="AF1051" t="s">
        <v>39</v>
      </c>
      <c r="AG1051">
        <v>75.439999999999984</v>
      </c>
      <c r="AH1051">
        <v>2</v>
      </c>
      <c r="AI1051">
        <v>16698668</v>
      </c>
      <c r="AJ1051">
        <v>1068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ROW(Source!A543)</f>
        <v>543</v>
      </c>
      <c r="B1052">
        <v>16698680</v>
      </c>
      <c r="C1052">
        <v>16698667</v>
      </c>
      <c r="D1052">
        <v>15430395</v>
      </c>
      <c r="E1052">
        <v>1</v>
      </c>
      <c r="F1052">
        <v>1</v>
      </c>
      <c r="G1052">
        <v>1</v>
      </c>
      <c r="H1052">
        <v>1</v>
      </c>
      <c r="I1052" t="s">
        <v>1020</v>
      </c>
      <c r="J1052" t="s">
        <v>6</v>
      </c>
      <c r="K1052" t="s">
        <v>1021</v>
      </c>
      <c r="L1052">
        <v>1191</v>
      </c>
      <c r="N1052">
        <v>1013</v>
      </c>
      <c r="O1052" t="s">
        <v>1010</v>
      </c>
      <c r="P1052" t="s">
        <v>1010</v>
      </c>
      <c r="Q1052">
        <v>1</v>
      </c>
      <c r="X1052">
        <v>3.13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2</v>
      </c>
      <c r="AF1052" t="s">
        <v>38</v>
      </c>
      <c r="AG1052">
        <v>3.9124999999999996</v>
      </c>
      <c r="AH1052">
        <v>2</v>
      </c>
      <c r="AI1052">
        <v>16698669</v>
      </c>
      <c r="AJ1052">
        <v>1069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ROW(Source!A543)</f>
        <v>543</v>
      </c>
      <c r="B1053">
        <v>16698681</v>
      </c>
      <c r="C1053">
        <v>16698667</v>
      </c>
      <c r="D1053">
        <v>15247680</v>
      </c>
      <c r="E1053">
        <v>1</v>
      </c>
      <c r="F1053">
        <v>1</v>
      </c>
      <c r="G1053">
        <v>1</v>
      </c>
      <c r="H1053">
        <v>2</v>
      </c>
      <c r="I1053" t="s">
        <v>1050</v>
      </c>
      <c r="J1053" t="s">
        <v>1051</v>
      </c>
      <c r="K1053" t="s">
        <v>1052</v>
      </c>
      <c r="L1053">
        <v>1368</v>
      </c>
      <c r="N1053">
        <v>1011</v>
      </c>
      <c r="O1053" t="s">
        <v>1014</v>
      </c>
      <c r="P1053" t="s">
        <v>1014</v>
      </c>
      <c r="Q1053">
        <v>1</v>
      </c>
      <c r="X1053">
        <v>0.09</v>
      </c>
      <c r="Y1053">
        <v>0</v>
      </c>
      <c r="Z1053">
        <v>111.99</v>
      </c>
      <c r="AA1053">
        <v>13.5</v>
      </c>
      <c r="AB1053">
        <v>0</v>
      </c>
      <c r="AC1053">
        <v>0</v>
      </c>
      <c r="AD1053">
        <v>1</v>
      </c>
      <c r="AE1053">
        <v>0</v>
      </c>
      <c r="AF1053" t="s">
        <v>38</v>
      </c>
      <c r="AG1053">
        <v>0.11249999999999999</v>
      </c>
      <c r="AH1053">
        <v>2</v>
      </c>
      <c r="AI1053">
        <v>16698670</v>
      </c>
      <c r="AJ1053">
        <v>1070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ROW(Source!A543)</f>
        <v>543</v>
      </c>
      <c r="B1054">
        <v>16698682</v>
      </c>
      <c r="C1054">
        <v>16698667</v>
      </c>
      <c r="D1054">
        <v>15247974</v>
      </c>
      <c r="E1054">
        <v>1</v>
      </c>
      <c r="F1054">
        <v>1</v>
      </c>
      <c r="G1054">
        <v>1</v>
      </c>
      <c r="H1054">
        <v>2</v>
      </c>
      <c r="I1054" t="s">
        <v>1022</v>
      </c>
      <c r="J1054" t="s">
        <v>1023</v>
      </c>
      <c r="K1054" t="s">
        <v>1024</v>
      </c>
      <c r="L1054">
        <v>1368</v>
      </c>
      <c r="N1054">
        <v>1011</v>
      </c>
      <c r="O1054" t="s">
        <v>1014</v>
      </c>
      <c r="P1054" t="s">
        <v>1014</v>
      </c>
      <c r="Q1054">
        <v>1</v>
      </c>
      <c r="X1054">
        <v>1.19</v>
      </c>
      <c r="Y1054">
        <v>0</v>
      </c>
      <c r="Z1054">
        <v>31.26</v>
      </c>
      <c r="AA1054">
        <v>13.5</v>
      </c>
      <c r="AB1054">
        <v>0</v>
      </c>
      <c r="AC1054">
        <v>0</v>
      </c>
      <c r="AD1054">
        <v>1</v>
      </c>
      <c r="AE1054">
        <v>0</v>
      </c>
      <c r="AF1054" t="s">
        <v>38</v>
      </c>
      <c r="AG1054">
        <v>1.4874999999999998</v>
      </c>
      <c r="AH1054">
        <v>2</v>
      </c>
      <c r="AI1054">
        <v>16698671</v>
      </c>
      <c r="AJ1054">
        <v>1071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ROW(Source!A543)</f>
        <v>543</v>
      </c>
      <c r="B1055">
        <v>16698683</v>
      </c>
      <c r="C1055">
        <v>16698667</v>
      </c>
      <c r="D1055">
        <v>15248793</v>
      </c>
      <c r="E1055">
        <v>1</v>
      </c>
      <c r="F1055">
        <v>1</v>
      </c>
      <c r="G1055">
        <v>1</v>
      </c>
      <c r="H1055">
        <v>2</v>
      </c>
      <c r="I1055" t="s">
        <v>1278</v>
      </c>
      <c r="J1055" t="s">
        <v>1279</v>
      </c>
      <c r="K1055" t="s">
        <v>1280</v>
      </c>
      <c r="L1055">
        <v>1368</v>
      </c>
      <c r="N1055">
        <v>1011</v>
      </c>
      <c r="O1055" t="s">
        <v>1014</v>
      </c>
      <c r="P1055" t="s">
        <v>1014</v>
      </c>
      <c r="Q1055">
        <v>1</v>
      </c>
      <c r="X1055">
        <v>0.8</v>
      </c>
      <c r="Y1055">
        <v>0</v>
      </c>
      <c r="Z1055">
        <v>29.67</v>
      </c>
      <c r="AA1055">
        <v>0</v>
      </c>
      <c r="AB1055">
        <v>0</v>
      </c>
      <c r="AC1055">
        <v>0</v>
      </c>
      <c r="AD1055">
        <v>1</v>
      </c>
      <c r="AE1055">
        <v>0</v>
      </c>
      <c r="AF1055" t="s">
        <v>38</v>
      </c>
      <c r="AG1055">
        <v>1</v>
      </c>
      <c r="AH1055">
        <v>2</v>
      </c>
      <c r="AI1055">
        <v>16698672</v>
      </c>
      <c r="AJ1055">
        <v>1072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ROW(Source!A543)</f>
        <v>543</v>
      </c>
      <c r="B1056">
        <v>16698684</v>
      </c>
      <c r="C1056">
        <v>16698667</v>
      </c>
      <c r="D1056">
        <v>15249073</v>
      </c>
      <c r="E1056">
        <v>1</v>
      </c>
      <c r="F1056">
        <v>1</v>
      </c>
      <c r="G1056">
        <v>1</v>
      </c>
      <c r="H1056">
        <v>2</v>
      </c>
      <c r="I1056" t="s">
        <v>1033</v>
      </c>
      <c r="J1056" t="s">
        <v>1034</v>
      </c>
      <c r="K1056" t="s">
        <v>1035</v>
      </c>
      <c r="L1056">
        <v>1368</v>
      </c>
      <c r="N1056">
        <v>1011</v>
      </c>
      <c r="O1056" t="s">
        <v>1014</v>
      </c>
      <c r="P1056" t="s">
        <v>1014</v>
      </c>
      <c r="Q1056">
        <v>1</v>
      </c>
      <c r="X1056">
        <v>1.85</v>
      </c>
      <c r="Y1056">
        <v>0</v>
      </c>
      <c r="Z1056">
        <v>65.709999999999994</v>
      </c>
      <c r="AA1056">
        <v>11.6</v>
      </c>
      <c r="AB1056">
        <v>0</v>
      </c>
      <c r="AC1056">
        <v>0</v>
      </c>
      <c r="AD1056">
        <v>1</v>
      </c>
      <c r="AE1056">
        <v>0</v>
      </c>
      <c r="AF1056" t="s">
        <v>38</v>
      </c>
      <c r="AG1056">
        <v>2.3125</v>
      </c>
      <c r="AH1056">
        <v>2</v>
      </c>
      <c r="AI1056">
        <v>16698673</v>
      </c>
      <c r="AJ1056">
        <v>1073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ROW(Source!A543)</f>
        <v>543</v>
      </c>
      <c r="B1057">
        <v>16698685</v>
      </c>
      <c r="C1057">
        <v>16698667</v>
      </c>
      <c r="D1057">
        <v>15166084</v>
      </c>
      <c r="E1057">
        <v>1</v>
      </c>
      <c r="F1057">
        <v>1</v>
      </c>
      <c r="G1057">
        <v>1</v>
      </c>
      <c r="H1057">
        <v>3</v>
      </c>
      <c r="I1057" t="s">
        <v>1299</v>
      </c>
      <c r="J1057" t="s">
        <v>1300</v>
      </c>
      <c r="K1057" t="s">
        <v>1301</v>
      </c>
      <c r="L1057">
        <v>1339</v>
      </c>
      <c r="N1057">
        <v>1007</v>
      </c>
      <c r="O1057" t="s">
        <v>249</v>
      </c>
      <c r="P1057" t="s">
        <v>249</v>
      </c>
      <c r="Q1057">
        <v>1</v>
      </c>
      <c r="X1057">
        <v>0.67</v>
      </c>
      <c r="Y1057">
        <v>45.83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6</v>
      </c>
      <c r="AG1057">
        <v>0.67</v>
      </c>
      <c r="AH1057">
        <v>2</v>
      </c>
      <c r="AI1057">
        <v>16698674</v>
      </c>
      <c r="AJ1057">
        <v>1074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ROW(Source!A543)</f>
        <v>543</v>
      </c>
      <c r="B1058">
        <v>16698686</v>
      </c>
      <c r="C1058">
        <v>16698667</v>
      </c>
      <c r="D1058">
        <v>15167286</v>
      </c>
      <c r="E1058">
        <v>1</v>
      </c>
      <c r="F1058">
        <v>1</v>
      </c>
      <c r="G1058">
        <v>1</v>
      </c>
      <c r="H1058">
        <v>3</v>
      </c>
      <c r="I1058" t="s">
        <v>1116</v>
      </c>
      <c r="J1058" t="s">
        <v>1117</v>
      </c>
      <c r="K1058" t="s">
        <v>1118</v>
      </c>
      <c r="L1058">
        <v>1339</v>
      </c>
      <c r="N1058">
        <v>1007</v>
      </c>
      <c r="O1058" t="s">
        <v>249</v>
      </c>
      <c r="P1058" t="s">
        <v>249</v>
      </c>
      <c r="Q1058">
        <v>1</v>
      </c>
      <c r="X1058">
        <v>15</v>
      </c>
      <c r="Y1058">
        <v>2.44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6</v>
      </c>
      <c r="AG1058">
        <v>15</v>
      </c>
      <c r="AH1058">
        <v>2</v>
      </c>
      <c r="AI1058">
        <v>16698675</v>
      </c>
      <c r="AJ1058">
        <v>1075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ROW(Source!A543)</f>
        <v>543</v>
      </c>
      <c r="B1059">
        <v>16698687</v>
      </c>
      <c r="C1059">
        <v>16698667</v>
      </c>
      <c r="D1059">
        <v>15163011</v>
      </c>
      <c r="E1059">
        <v>17</v>
      </c>
      <c r="F1059">
        <v>1</v>
      </c>
      <c r="G1059">
        <v>1</v>
      </c>
      <c r="H1059">
        <v>3</v>
      </c>
      <c r="I1059" t="s">
        <v>1420</v>
      </c>
      <c r="J1059" t="s">
        <v>6</v>
      </c>
      <c r="K1059" t="s">
        <v>1421</v>
      </c>
      <c r="L1059">
        <v>1358</v>
      </c>
      <c r="N1059">
        <v>1010</v>
      </c>
      <c r="O1059" t="s">
        <v>598</v>
      </c>
      <c r="P1059" t="s">
        <v>598</v>
      </c>
      <c r="Q1059">
        <v>10</v>
      </c>
      <c r="X1059">
        <v>8.9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 t="s">
        <v>6</v>
      </c>
      <c r="AG1059">
        <v>8.9</v>
      </c>
      <c r="AH1059">
        <v>3</v>
      </c>
      <c r="AI1059">
        <v>-1</v>
      </c>
      <c r="AJ1059" t="s">
        <v>6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ROW(Source!A543)</f>
        <v>543</v>
      </c>
      <c r="B1060">
        <v>16698688</v>
      </c>
      <c r="C1060">
        <v>16698667</v>
      </c>
      <c r="D1060">
        <v>15162072</v>
      </c>
      <c r="E1060">
        <v>17</v>
      </c>
      <c r="F1060">
        <v>1</v>
      </c>
      <c r="G1060">
        <v>1</v>
      </c>
      <c r="H1060">
        <v>3</v>
      </c>
      <c r="I1060" t="s">
        <v>1422</v>
      </c>
      <c r="J1060" t="s">
        <v>6</v>
      </c>
      <c r="K1060" t="s">
        <v>1423</v>
      </c>
      <c r="L1060">
        <v>1348</v>
      </c>
      <c r="N1060">
        <v>1009</v>
      </c>
      <c r="O1060" t="s">
        <v>26</v>
      </c>
      <c r="P1060" t="s">
        <v>26</v>
      </c>
      <c r="Q1060">
        <v>1000</v>
      </c>
      <c r="X1060">
        <v>4.4999999999999997E-3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 t="s">
        <v>6</v>
      </c>
      <c r="AG1060">
        <v>4.4999999999999997E-3</v>
      </c>
      <c r="AH1060">
        <v>3</v>
      </c>
      <c r="AI1060">
        <v>-1</v>
      </c>
      <c r="AJ1060" t="s">
        <v>6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ROW(Source!A543)</f>
        <v>543</v>
      </c>
      <c r="B1061">
        <v>16698689</v>
      </c>
      <c r="C1061">
        <v>16698667</v>
      </c>
      <c r="D1061">
        <v>15212828</v>
      </c>
      <c r="E1061">
        <v>1</v>
      </c>
      <c r="F1061">
        <v>1</v>
      </c>
      <c r="G1061">
        <v>1</v>
      </c>
      <c r="H1061">
        <v>3</v>
      </c>
      <c r="I1061" t="s">
        <v>1302</v>
      </c>
      <c r="J1061" t="s">
        <v>1303</v>
      </c>
      <c r="K1061" t="s">
        <v>1304</v>
      </c>
      <c r="L1061">
        <v>1035</v>
      </c>
      <c r="N1061">
        <v>1013</v>
      </c>
      <c r="O1061" t="s">
        <v>464</v>
      </c>
      <c r="P1061" t="s">
        <v>464</v>
      </c>
      <c r="Q1061">
        <v>1</v>
      </c>
      <c r="X1061">
        <v>44.2</v>
      </c>
      <c r="Y1061">
        <v>24.75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6</v>
      </c>
      <c r="AG1061">
        <v>44.2</v>
      </c>
      <c r="AH1061">
        <v>2</v>
      </c>
      <c r="AI1061">
        <v>16698676</v>
      </c>
      <c r="AJ1061">
        <v>1077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ROW(Source!A543)</f>
        <v>543</v>
      </c>
      <c r="B1062">
        <v>16698690</v>
      </c>
      <c r="C1062">
        <v>16698667</v>
      </c>
      <c r="D1062">
        <v>15163239</v>
      </c>
      <c r="E1062">
        <v>17</v>
      </c>
      <c r="F1062">
        <v>1</v>
      </c>
      <c r="G1062">
        <v>1</v>
      </c>
      <c r="H1062">
        <v>3</v>
      </c>
      <c r="I1062" t="s">
        <v>1427</v>
      </c>
      <c r="J1062" t="s">
        <v>6</v>
      </c>
      <c r="K1062" t="s">
        <v>1428</v>
      </c>
      <c r="L1062">
        <v>1033</v>
      </c>
      <c r="N1062">
        <v>1013</v>
      </c>
      <c r="O1062" t="s">
        <v>1429</v>
      </c>
      <c r="P1062" t="s">
        <v>1429</v>
      </c>
      <c r="Q1062">
        <v>1</v>
      </c>
      <c r="X1062">
        <v>100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 t="s">
        <v>6</v>
      </c>
      <c r="AG1062">
        <v>100</v>
      </c>
      <c r="AH1062">
        <v>3</v>
      </c>
      <c r="AI1062">
        <v>-1</v>
      </c>
      <c r="AJ1062" t="s">
        <v>6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ROW(Source!A582)</f>
        <v>582</v>
      </c>
      <c r="B1063">
        <v>16698695</v>
      </c>
      <c r="C1063">
        <v>16698693</v>
      </c>
      <c r="D1063">
        <v>15430767</v>
      </c>
      <c r="E1063">
        <v>1</v>
      </c>
      <c r="F1063">
        <v>1</v>
      </c>
      <c r="G1063">
        <v>1</v>
      </c>
      <c r="H1063">
        <v>1</v>
      </c>
      <c r="I1063" t="s">
        <v>1008</v>
      </c>
      <c r="J1063" t="s">
        <v>6</v>
      </c>
      <c r="K1063" t="s">
        <v>1009</v>
      </c>
      <c r="L1063">
        <v>1191</v>
      </c>
      <c r="N1063">
        <v>1013</v>
      </c>
      <c r="O1063" t="s">
        <v>1010</v>
      </c>
      <c r="P1063" t="s">
        <v>1010</v>
      </c>
      <c r="Q1063">
        <v>1</v>
      </c>
      <c r="X1063">
        <v>7.03</v>
      </c>
      <c r="Y1063">
        <v>0</v>
      </c>
      <c r="Z1063">
        <v>0</v>
      </c>
      <c r="AA1063">
        <v>0</v>
      </c>
      <c r="AB1063">
        <v>8.5299999999999994</v>
      </c>
      <c r="AC1063">
        <v>0</v>
      </c>
      <c r="AD1063">
        <v>1</v>
      </c>
      <c r="AE1063">
        <v>1</v>
      </c>
      <c r="AF1063" t="s">
        <v>6</v>
      </c>
      <c r="AG1063">
        <v>7.03</v>
      </c>
      <c r="AH1063">
        <v>2</v>
      </c>
      <c r="AI1063">
        <v>16698694</v>
      </c>
      <c r="AJ1063">
        <v>1079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ROW(Source!A583)</f>
        <v>583</v>
      </c>
      <c r="B1064">
        <v>16698695</v>
      </c>
      <c r="C1064">
        <v>16698693</v>
      </c>
      <c r="D1064">
        <v>15430767</v>
      </c>
      <c r="E1064">
        <v>1</v>
      </c>
      <c r="F1064">
        <v>1</v>
      </c>
      <c r="G1064">
        <v>1</v>
      </c>
      <c r="H1064">
        <v>1</v>
      </c>
      <c r="I1064" t="s">
        <v>1008</v>
      </c>
      <c r="J1064" t="s">
        <v>6</v>
      </c>
      <c r="K1064" t="s">
        <v>1009</v>
      </c>
      <c r="L1064">
        <v>1191</v>
      </c>
      <c r="N1064">
        <v>1013</v>
      </c>
      <c r="O1064" t="s">
        <v>1010</v>
      </c>
      <c r="P1064" t="s">
        <v>1010</v>
      </c>
      <c r="Q1064">
        <v>1</v>
      </c>
      <c r="X1064">
        <v>7.03</v>
      </c>
      <c r="Y1064">
        <v>0</v>
      </c>
      <c r="Z1064">
        <v>0</v>
      </c>
      <c r="AA1064">
        <v>0</v>
      </c>
      <c r="AB1064">
        <v>8.5299999999999994</v>
      </c>
      <c r="AC1064">
        <v>0</v>
      </c>
      <c r="AD1064">
        <v>1</v>
      </c>
      <c r="AE1064">
        <v>1</v>
      </c>
      <c r="AF1064" t="s">
        <v>6</v>
      </c>
      <c r="AG1064">
        <v>7.03</v>
      </c>
      <c r="AH1064">
        <v>2</v>
      </c>
      <c r="AI1064">
        <v>16698694</v>
      </c>
      <c r="AJ1064">
        <v>1080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ROW(Source!A584)</f>
        <v>584</v>
      </c>
      <c r="B1065">
        <v>16698708</v>
      </c>
      <c r="C1065">
        <v>16698696</v>
      </c>
      <c r="D1065">
        <v>15430397</v>
      </c>
      <c r="E1065">
        <v>1</v>
      </c>
      <c r="F1065">
        <v>1</v>
      </c>
      <c r="G1065">
        <v>1</v>
      </c>
      <c r="H1065">
        <v>1</v>
      </c>
      <c r="I1065" t="s">
        <v>1265</v>
      </c>
      <c r="J1065" t="s">
        <v>6</v>
      </c>
      <c r="K1065" t="s">
        <v>1266</v>
      </c>
      <c r="L1065">
        <v>1191</v>
      </c>
      <c r="N1065">
        <v>1013</v>
      </c>
      <c r="O1065" t="s">
        <v>1010</v>
      </c>
      <c r="P1065" t="s">
        <v>1010</v>
      </c>
      <c r="Q1065">
        <v>1</v>
      </c>
      <c r="X1065">
        <v>16.5</v>
      </c>
      <c r="Y1065">
        <v>0</v>
      </c>
      <c r="Z1065">
        <v>0</v>
      </c>
      <c r="AA1065">
        <v>0</v>
      </c>
      <c r="AB1065">
        <v>9.4</v>
      </c>
      <c r="AC1065">
        <v>0</v>
      </c>
      <c r="AD1065">
        <v>1</v>
      </c>
      <c r="AE1065">
        <v>1</v>
      </c>
      <c r="AF1065" t="s">
        <v>6</v>
      </c>
      <c r="AG1065">
        <v>16.5</v>
      </c>
      <c r="AH1065">
        <v>2</v>
      </c>
      <c r="AI1065">
        <v>16698697</v>
      </c>
      <c r="AJ1065">
        <v>1081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ROW(Source!A584)</f>
        <v>584</v>
      </c>
      <c r="B1066">
        <v>16698709</v>
      </c>
      <c r="C1066">
        <v>16698696</v>
      </c>
      <c r="D1066">
        <v>15430395</v>
      </c>
      <c r="E1066">
        <v>1</v>
      </c>
      <c r="F1066">
        <v>1</v>
      </c>
      <c r="G1066">
        <v>1</v>
      </c>
      <c r="H1066">
        <v>1</v>
      </c>
      <c r="I1066" t="s">
        <v>1020</v>
      </c>
      <c r="J1066" t="s">
        <v>6</v>
      </c>
      <c r="K1066" t="s">
        <v>1021</v>
      </c>
      <c r="L1066">
        <v>1191</v>
      </c>
      <c r="N1066">
        <v>1013</v>
      </c>
      <c r="O1066" t="s">
        <v>1010</v>
      </c>
      <c r="P1066" t="s">
        <v>1010</v>
      </c>
      <c r="Q1066">
        <v>1</v>
      </c>
      <c r="X1066">
        <v>0.04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2</v>
      </c>
      <c r="AF1066" t="s">
        <v>6</v>
      </c>
      <c r="AG1066">
        <v>0.04</v>
      </c>
      <c r="AH1066">
        <v>2</v>
      </c>
      <c r="AI1066">
        <v>16698698</v>
      </c>
      <c r="AJ1066">
        <v>1082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ROW(Source!A584)</f>
        <v>584</v>
      </c>
      <c r="B1067">
        <v>16698710</v>
      </c>
      <c r="C1067">
        <v>16698696</v>
      </c>
      <c r="D1067">
        <v>15247680</v>
      </c>
      <c r="E1067">
        <v>1</v>
      </c>
      <c r="F1067">
        <v>1</v>
      </c>
      <c r="G1067">
        <v>1</v>
      </c>
      <c r="H1067">
        <v>2</v>
      </c>
      <c r="I1067" t="s">
        <v>1050</v>
      </c>
      <c r="J1067" t="s">
        <v>1051</v>
      </c>
      <c r="K1067" t="s">
        <v>1052</v>
      </c>
      <c r="L1067">
        <v>1368</v>
      </c>
      <c r="N1067">
        <v>1011</v>
      </c>
      <c r="O1067" t="s">
        <v>1014</v>
      </c>
      <c r="P1067" t="s">
        <v>1014</v>
      </c>
      <c r="Q1067">
        <v>1</v>
      </c>
      <c r="X1067">
        <v>0.02</v>
      </c>
      <c r="Y1067">
        <v>0</v>
      </c>
      <c r="Z1067">
        <v>111.99</v>
      </c>
      <c r="AA1067">
        <v>13.5</v>
      </c>
      <c r="AB1067">
        <v>0</v>
      </c>
      <c r="AC1067">
        <v>0</v>
      </c>
      <c r="AD1067">
        <v>1</v>
      </c>
      <c r="AE1067">
        <v>0</v>
      </c>
      <c r="AF1067" t="s">
        <v>6</v>
      </c>
      <c r="AG1067">
        <v>0.02</v>
      </c>
      <c r="AH1067">
        <v>2</v>
      </c>
      <c r="AI1067">
        <v>16698699</v>
      </c>
      <c r="AJ1067">
        <v>1083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ROW(Source!A584)</f>
        <v>584</v>
      </c>
      <c r="B1068">
        <v>16698711</v>
      </c>
      <c r="C1068">
        <v>16698696</v>
      </c>
      <c r="D1068">
        <v>15249073</v>
      </c>
      <c r="E1068">
        <v>1</v>
      </c>
      <c r="F1068">
        <v>1</v>
      </c>
      <c r="G1068">
        <v>1</v>
      </c>
      <c r="H1068">
        <v>2</v>
      </c>
      <c r="I1068" t="s">
        <v>1033</v>
      </c>
      <c r="J1068" t="s">
        <v>1034</v>
      </c>
      <c r="K1068" t="s">
        <v>1035</v>
      </c>
      <c r="L1068">
        <v>1368</v>
      </c>
      <c r="N1068">
        <v>1011</v>
      </c>
      <c r="O1068" t="s">
        <v>1014</v>
      </c>
      <c r="P1068" t="s">
        <v>1014</v>
      </c>
      <c r="Q1068">
        <v>1</v>
      </c>
      <c r="X1068">
        <v>0.02</v>
      </c>
      <c r="Y1068">
        <v>0</v>
      </c>
      <c r="Z1068">
        <v>65.709999999999994</v>
      </c>
      <c r="AA1068">
        <v>11.6</v>
      </c>
      <c r="AB1068">
        <v>0</v>
      </c>
      <c r="AC1068">
        <v>0</v>
      </c>
      <c r="AD1068">
        <v>1</v>
      </c>
      <c r="AE1068">
        <v>0</v>
      </c>
      <c r="AF1068" t="s">
        <v>6</v>
      </c>
      <c r="AG1068">
        <v>0.02</v>
      </c>
      <c r="AH1068">
        <v>2</v>
      </c>
      <c r="AI1068">
        <v>16698700</v>
      </c>
      <c r="AJ1068">
        <v>1084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ROW(Source!A584)</f>
        <v>584</v>
      </c>
      <c r="B1069">
        <v>16698712</v>
      </c>
      <c r="C1069">
        <v>16698696</v>
      </c>
      <c r="D1069">
        <v>15171982</v>
      </c>
      <c r="E1069">
        <v>1</v>
      </c>
      <c r="F1069">
        <v>1</v>
      </c>
      <c r="G1069">
        <v>1</v>
      </c>
      <c r="H1069">
        <v>3</v>
      </c>
      <c r="I1069" t="s">
        <v>1305</v>
      </c>
      <c r="J1069" t="s">
        <v>1306</v>
      </c>
      <c r="K1069" t="s">
        <v>1307</v>
      </c>
      <c r="L1069">
        <v>1348</v>
      </c>
      <c r="N1069">
        <v>1009</v>
      </c>
      <c r="O1069" t="s">
        <v>26</v>
      </c>
      <c r="P1069" t="s">
        <v>26</v>
      </c>
      <c r="Q1069">
        <v>1000</v>
      </c>
      <c r="X1069">
        <v>0.01</v>
      </c>
      <c r="Y1069">
        <v>729.98</v>
      </c>
      <c r="Z1069">
        <v>0</v>
      </c>
      <c r="AA1069">
        <v>0</v>
      </c>
      <c r="AB1069">
        <v>0</v>
      </c>
      <c r="AC1069">
        <v>0</v>
      </c>
      <c r="AD1069">
        <v>1</v>
      </c>
      <c r="AE1069">
        <v>0</v>
      </c>
      <c r="AF1069" t="s">
        <v>6</v>
      </c>
      <c r="AG1069">
        <v>0.01</v>
      </c>
      <c r="AH1069">
        <v>2</v>
      </c>
      <c r="AI1069">
        <v>16698701</v>
      </c>
      <c r="AJ1069">
        <v>1085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ROW(Source!A584)</f>
        <v>584</v>
      </c>
      <c r="B1070">
        <v>16698713</v>
      </c>
      <c r="C1070">
        <v>16698696</v>
      </c>
      <c r="D1070">
        <v>15203834</v>
      </c>
      <c r="E1070">
        <v>1</v>
      </c>
      <c r="F1070">
        <v>1</v>
      </c>
      <c r="G1070">
        <v>1</v>
      </c>
      <c r="H1070">
        <v>3</v>
      </c>
      <c r="I1070" t="s">
        <v>1059</v>
      </c>
      <c r="J1070" t="s">
        <v>1060</v>
      </c>
      <c r="K1070" t="s">
        <v>1061</v>
      </c>
      <c r="L1070">
        <v>1346</v>
      </c>
      <c r="N1070">
        <v>1009</v>
      </c>
      <c r="O1070" t="s">
        <v>279</v>
      </c>
      <c r="P1070" t="s">
        <v>279</v>
      </c>
      <c r="Q1070">
        <v>1</v>
      </c>
      <c r="X1070">
        <v>0.3</v>
      </c>
      <c r="Y1070">
        <v>28.6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0</v>
      </c>
      <c r="AF1070" t="s">
        <v>6</v>
      </c>
      <c r="AG1070">
        <v>0.3</v>
      </c>
      <c r="AH1070">
        <v>2</v>
      </c>
      <c r="AI1070">
        <v>16698702</v>
      </c>
      <c r="AJ1070">
        <v>1086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ROW(Source!A584)</f>
        <v>584</v>
      </c>
      <c r="B1071">
        <v>16698714</v>
      </c>
      <c r="C1071">
        <v>16698696</v>
      </c>
      <c r="D1071">
        <v>15233311</v>
      </c>
      <c r="E1071">
        <v>1</v>
      </c>
      <c r="F1071">
        <v>1</v>
      </c>
      <c r="G1071">
        <v>1</v>
      </c>
      <c r="H1071">
        <v>3</v>
      </c>
      <c r="I1071" t="s">
        <v>1308</v>
      </c>
      <c r="J1071" t="s">
        <v>1309</v>
      </c>
      <c r="K1071" t="s">
        <v>1310</v>
      </c>
      <c r="L1071">
        <v>1346</v>
      </c>
      <c r="N1071">
        <v>1009</v>
      </c>
      <c r="O1071" t="s">
        <v>279</v>
      </c>
      <c r="P1071" t="s">
        <v>279</v>
      </c>
      <c r="Q1071">
        <v>1</v>
      </c>
      <c r="X1071">
        <v>0.53</v>
      </c>
      <c r="Y1071">
        <v>41.7</v>
      </c>
      <c r="Z1071">
        <v>0</v>
      </c>
      <c r="AA1071">
        <v>0</v>
      </c>
      <c r="AB1071">
        <v>0</v>
      </c>
      <c r="AC1071">
        <v>0</v>
      </c>
      <c r="AD1071">
        <v>1</v>
      </c>
      <c r="AE1071">
        <v>0</v>
      </c>
      <c r="AF1071" t="s">
        <v>6</v>
      </c>
      <c r="AG1071">
        <v>0.53</v>
      </c>
      <c r="AH1071">
        <v>2</v>
      </c>
      <c r="AI1071">
        <v>16698703</v>
      </c>
      <c r="AJ1071">
        <v>1090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ROW(Source!A584)</f>
        <v>584</v>
      </c>
      <c r="B1072">
        <v>16698715</v>
      </c>
      <c r="C1072">
        <v>16698696</v>
      </c>
      <c r="D1072">
        <v>15164559</v>
      </c>
      <c r="E1072">
        <v>17</v>
      </c>
      <c r="F1072">
        <v>1</v>
      </c>
      <c r="G1072">
        <v>1</v>
      </c>
      <c r="H1072">
        <v>3</v>
      </c>
      <c r="I1072" t="s">
        <v>1074</v>
      </c>
      <c r="J1072" t="s">
        <v>6</v>
      </c>
      <c r="K1072" t="s">
        <v>1075</v>
      </c>
      <c r="L1072">
        <v>1374</v>
      </c>
      <c r="N1072">
        <v>1013</v>
      </c>
      <c r="O1072" t="s">
        <v>1076</v>
      </c>
      <c r="P1072" t="s">
        <v>1076</v>
      </c>
      <c r="Q1072">
        <v>1</v>
      </c>
      <c r="X1072">
        <v>3.1</v>
      </c>
      <c r="Y1072">
        <v>1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0</v>
      </c>
      <c r="AF1072" t="s">
        <v>6</v>
      </c>
      <c r="AG1072">
        <v>3.1</v>
      </c>
      <c r="AH1072">
        <v>2</v>
      </c>
      <c r="AI1072">
        <v>16698704</v>
      </c>
      <c r="AJ1072">
        <v>1091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ROW(Source!A585)</f>
        <v>585</v>
      </c>
      <c r="B1073">
        <v>16698708</v>
      </c>
      <c r="C1073">
        <v>16698696</v>
      </c>
      <c r="D1073">
        <v>15430397</v>
      </c>
      <c r="E1073">
        <v>1</v>
      </c>
      <c r="F1073">
        <v>1</v>
      </c>
      <c r="G1073">
        <v>1</v>
      </c>
      <c r="H1073">
        <v>1</v>
      </c>
      <c r="I1073" t="s">
        <v>1265</v>
      </c>
      <c r="J1073" t="s">
        <v>6</v>
      </c>
      <c r="K1073" t="s">
        <v>1266</v>
      </c>
      <c r="L1073">
        <v>1191</v>
      </c>
      <c r="N1073">
        <v>1013</v>
      </c>
      <c r="O1073" t="s">
        <v>1010</v>
      </c>
      <c r="P1073" t="s">
        <v>1010</v>
      </c>
      <c r="Q1073">
        <v>1</v>
      </c>
      <c r="X1073">
        <v>16.5</v>
      </c>
      <c r="Y1073">
        <v>0</v>
      </c>
      <c r="Z1073">
        <v>0</v>
      </c>
      <c r="AA1073">
        <v>0</v>
      </c>
      <c r="AB1073">
        <v>9.4</v>
      </c>
      <c r="AC1073">
        <v>0</v>
      </c>
      <c r="AD1073">
        <v>1</v>
      </c>
      <c r="AE1073">
        <v>1</v>
      </c>
      <c r="AF1073" t="s">
        <v>6</v>
      </c>
      <c r="AG1073">
        <v>16.5</v>
      </c>
      <c r="AH1073">
        <v>2</v>
      </c>
      <c r="AI1073">
        <v>16698697</v>
      </c>
      <c r="AJ1073">
        <v>1092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ROW(Source!A585)</f>
        <v>585</v>
      </c>
      <c r="B1074">
        <v>16698709</v>
      </c>
      <c r="C1074">
        <v>16698696</v>
      </c>
      <c r="D1074">
        <v>15430395</v>
      </c>
      <c r="E1074">
        <v>1</v>
      </c>
      <c r="F1074">
        <v>1</v>
      </c>
      <c r="G1074">
        <v>1</v>
      </c>
      <c r="H1074">
        <v>1</v>
      </c>
      <c r="I1074" t="s">
        <v>1020</v>
      </c>
      <c r="J1074" t="s">
        <v>6</v>
      </c>
      <c r="K1074" t="s">
        <v>1021</v>
      </c>
      <c r="L1074">
        <v>1191</v>
      </c>
      <c r="N1074">
        <v>1013</v>
      </c>
      <c r="O1074" t="s">
        <v>1010</v>
      </c>
      <c r="P1074" t="s">
        <v>1010</v>
      </c>
      <c r="Q1074">
        <v>1</v>
      </c>
      <c r="X1074">
        <v>0.04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1</v>
      </c>
      <c r="AE1074">
        <v>2</v>
      </c>
      <c r="AF1074" t="s">
        <v>6</v>
      </c>
      <c r="AG1074">
        <v>0.04</v>
      </c>
      <c r="AH1074">
        <v>2</v>
      </c>
      <c r="AI1074">
        <v>16698698</v>
      </c>
      <c r="AJ1074">
        <v>1093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ROW(Source!A585)</f>
        <v>585</v>
      </c>
      <c r="B1075">
        <v>16698710</v>
      </c>
      <c r="C1075">
        <v>16698696</v>
      </c>
      <c r="D1075">
        <v>15247680</v>
      </c>
      <c r="E1075">
        <v>1</v>
      </c>
      <c r="F1075">
        <v>1</v>
      </c>
      <c r="G1075">
        <v>1</v>
      </c>
      <c r="H1075">
        <v>2</v>
      </c>
      <c r="I1075" t="s">
        <v>1050</v>
      </c>
      <c r="J1075" t="s">
        <v>1051</v>
      </c>
      <c r="K1075" t="s">
        <v>1052</v>
      </c>
      <c r="L1075">
        <v>1368</v>
      </c>
      <c r="N1075">
        <v>1011</v>
      </c>
      <c r="O1075" t="s">
        <v>1014</v>
      </c>
      <c r="P1075" t="s">
        <v>1014</v>
      </c>
      <c r="Q1075">
        <v>1</v>
      </c>
      <c r="X1075">
        <v>0.02</v>
      </c>
      <c r="Y1075">
        <v>0</v>
      </c>
      <c r="Z1075">
        <v>111.99</v>
      </c>
      <c r="AA1075">
        <v>13.5</v>
      </c>
      <c r="AB1075">
        <v>0</v>
      </c>
      <c r="AC1075">
        <v>0</v>
      </c>
      <c r="AD1075">
        <v>1</v>
      </c>
      <c r="AE1075">
        <v>0</v>
      </c>
      <c r="AF1075" t="s">
        <v>6</v>
      </c>
      <c r="AG1075">
        <v>0.02</v>
      </c>
      <c r="AH1075">
        <v>2</v>
      </c>
      <c r="AI1075">
        <v>16698699</v>
      </c>
      <c r="AJ1075">
        <v>1094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ROW(Source!A585)</f>
        <v>585</v>
      </c>
      <c r="B1076">
        <v>16698711</v>
      </c>
      <c r="C1076">
        <v>16698696</v>
      </c>
      <c r="D1076">
        <v>15249073</v>
      </c>
      <c r="E1076">
        <v>1</v>
      </c>
      <c r="F1076">
        <v>1</v>
      </c>
      <c r="G1076">
        <v>1</v>
      </c>
      <c r="H1076">
        <v>2</v>
      </c>
      <c r="I1076" t="s">
        <v>1033</v>
      </c>
      <c r="J1076" t="s">
        <v>1034</v>
      </c>
      <c r="K1076" t="s">
        <v>1035</v>
      </c>
      <c r="L1076">
        <v>1368</v>
      </c>
      <c r="N1076">
        <v>1011</v>
      </c>
      <c r="O1076" t="s">
        <v>1014</v>
      </c>
      <c r="P1076" t="s">
        <v>1014</v>
      </c>
      <c r="Q1076">
        <v>1</v>
      </c>
      <c r="X1076">
        <v>0.02</v>
      </c>
      <c r="Y1076">
        <v>0</v>
      </c>
      <c r="Z1076">
        <v>65.709999999999994</v>
      </c>
      <c r="AA1076">
        <v>11.6</v>
      </c>
      <c r="AB1076">
        <v>0</v>
      </c>
      <c r="AC1076">
        <v>0</v>
      </c>
      <c r="AD1076">
        <v>1</v>
      </c>
      <c r="AE1076">
        <v>0</v>
      </c>
      <c r="AF1076" t="s">
        <v>6</v>
      </c>
      <c r="AG1076">
        <v>0.02</v>
      </c>
      <c r="AH1076">
        <v>2</v>
      </c>
      <c r="AI1076">
        <v>16698700</v>
      </c>
      <c r="AJ1076">
        <v>1095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ROW(Source!A585)</f>
        <v>585</v>
      </c>
      <c r="B1077">
        <v>16698712</v>
      </c>
      <c r="C1077">
        <v>16698696</v>
      </c>
      <c r="D1077">
        <v>15171982</v>
      </c>
      <c r="E1077">
        <v>1</v>
      </c>
      <c r="F1077">
        <v>1</v>
      </c>
      <c r="G1077">
        <v>1</v>
      </c>
      <c r="H1077">
        <v>3</v>
      </c>
      <c r="I1077" t="s">
        <v>1305</v>
      </c>
      <c r="J1077" t="s">
        <v>1306</v>
      </c>
      <c r="K1077" t="s">
        <v>1307</v>
      </c>
      <c r="L1077">
        <v>1348</v>
      </c>
      <c r="N1077">
        <v>1009</v>
      </c>
      <c r="O1077" t="s">
        <v>26</v>
      </c>
      <c r="P1077" t="s">
        <v>26</v>
      </c>
      <c r="Q1077">
        <v>1000</v>
      </c>
      <c r="X1077">
        <v>0.01</v>
      </c>
      <c r="Y1077">
        <v>729.98</v>
      </c>
      <c r="Z1077">
        <v>0</v>
      </c>
      <c r="AA1077">
        <v>0</v>
      </c>
      <c r="AB1077">
        <v>0</v>
      </c>
      <c r="AC1077">
        <v>0</v>
      </c>
      <c r="AD1077">
        <v>1</v>
      </c>
      <c r="AE1077">
        <v>0</v>
      </c>
      <c r="AF1077" t="s">
        <v>6</v>
      </c>
      <c r="AG1077">
        <v>0.01</v>
      </c>
      <c r="AH1077">
        <v>2</v>
      </c>
      <c r="AI1077">
        <v>16698701</v>
      </c>
      <c r="AJ1077">
        <v>1096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ROW(Source!A585)</f>
        <v>585</v>
      </c>
      <c r="B1078">
        <v>16698713</v>
      </c>
      <c r="C1078">
        <v>16698696</v>
      </c>
      <c r="D1078">
        <v>15203834</v>
      </c>
      <c r="E1078">
        <v>1</v>
      </c>
      <c r="F1078">
        <v>1</v>
      </c>
      <c r="G1078">
        <v>1</v>
      </c>
      <c r="H1078">
        <v>3</v>
      </c>
      <c r="I1078" t="s">
        <v>1059</v>
      </c>
      <c r="J1078" t="s">
        <v>1060</v>
      </c>
      <c r="K1078" t="s">
        <v>1061</v>
      </c>
      <c r="L1078">
        <v>1346</v>
      </c>
      <c r="N1078">
        <v>1009</v>
      </c>
      <c r="O1078" t="s">
        <v>279</v>
      </c>
      <c r="P1078" t="s">
        <v>279</v>
      </c>
      <c r="Q1078">
        <v>1</v>
      </c>
      <c r="X1078">
        <v>0.3</v>
      </c>
      <c r="Y1078">
        <v>28.6</v>
      </c>
      <c r="Z1078">
        <v>0</v>
      </c>
      <c r="AA1078">
        <v>0</v>
      </c>
      <c r="AB1078">
        <v>0</v>
      </c>
      <c r="AC1078">
        <v>0</v>
      </c>
      <c r="AD1078">
        <v>1</v>
      </c>
      <c r="AE1078">
        <v>0</v>
      </c>
      <c r="AF1078" t="s">
        <v>6</v>
      </c>
      <c r="AG1078">
        <v>0.3</v>
      </c>
      <c r="AH1078">
        <v>2</v>
      </c>
      <c r="AI1078">
        <v>16698702</v>
      </c>
      <c r="AJ1078">
        <v>1097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ROW(Source!A585)</f>
        <v>585</v>
      </c>
      <c r="B1079">
        <v>16698714</v>
      </c>
      <c r="C1079">
        <v>16698696</v>
      </c>
      <c r="D1079">
        <v>15233311</v>
      </c>
      <c r="E1079">
        <v>1</v>
      </c>
      <c r="F1079">
        <v>1</v>
      </c>
      <c r="G1079">
        <v>1</v>
      </c>
      <c r="H1079">
        <v>3</v>
      </c>
      <c r="I1079" t="s">
        <v>1308</v>
      </c>
      <c r="J1079" t="s">
        <v>1309</v>
      </c>
      <c r="K1079" t="s">
        <v>1310</v>
      </c>
      <c r="L1079">
        <v>1346</v>
      </c>
      <c r="N1079">
        <v>1009</v>
      </c>
      <c r="O1079" t="s">
        <v>279</v>
      </c>
      <c r="P1079" t="s">
        <v>279</v>
      </c>
      <c r="Q1079">
        <v>1</v>
      </c>
      <c r="X1079">
        <v>0.53</v>
      </c>
      <c r="Y1079">
        <v>41.7</v>
      </c>
      <c r="Z1079">
        <v>0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6</v>
      </c>
      <c r="AG1079">
        <v>0.53</v>
      </c>
      <c r="AH1079">
        <v>2</v>
      </c>
      <c r="AI1079">
        <v>16698703</v>
      </c>
      <c r="AJ1079">
        <v>1101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ROW(Source!A585)</f>
        <v>585</v>
      </c>
      <c r="B1080">
        <v>16698715</v>
      </c>
      <c r="C1080">
        <v>16698696</v>
      </c>
      <c r="D1080">
        <v>15164559</v>
      </c>
      <c r="E1080">
        <v>17</v>
      </c>
      <c r="F1080">
        <v>1</v>
      </c>
      <c r="G1080">
        <v>1</v>
      </c>
      <c r="H1080">
        <v>3</v>
      </c>
      <c r="I1080" t="s">
        <v>1074</v>
      </c>
      <c r="J1080" t="s">
        <v>6</v>
      </c>
      <c r="K1080" t="s">
        <v>1075</v>
      </c>
      <c r="L1080">
        <v>1374</v>
      </c>
      <c r="N1080">
        <v>1013</v>
      </c>
      <c r="O1080" t="s">
        <v>1076</v>
      </c>
      <c r="P1080" t="s">
        <v>1076</v>
      </c>
      <c r="Q1080">
        <v>1</v>
      </c>
      <c r="X1080">
        <v>3.1</v>
      </c>
      <c r="Y1080">
        <v>1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6</v>
      </c>
      <c r="AG1080">
        <v>3.1</v>
      </c>
      <c r="AH1080">
        <v>2</v>
      </c>
      <c r="AI1080">
        <v>16698704</v>
      </c>
      <c r="AJ1080">
        <v>1102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ROW(Source!A592)</f>
        <v>592</v>
      </c>
      <c r="B1081">
        <v>16698733</v>
      </c>
      <c r="C1081">
        <v>16698719</v>
      </c>
      <c r="D1081">
        <v>15446300</v>
      </c>
      <c r="E1081">
        <v>1</v>
      </c>
      <c r="F1081">
        <v>1</v>
      </c>
      <c r="G1081">
        <v>1</v>
      </c>
      <c r="H1081">
        <v>1</v>
      </c>
      <c r="I1081" t="s">
        <v>1031</v>
      </c>
      <c r="J1081" t="s">
        <v>6</v>
      </c>
      <c r="K1081" t="s">
        <v>1032</v>
      </c>
      <c r="L1081">
        <v>1191</v>
      </c>
      <c r="N1081">
        <v>1013</v>
      </c>
      <c r="O1081" t="s">
        <v>1010</v>
      </c>
      <c r="P1081" t="s">
        <v>1010</v>
      </c>
      <c r="Q1081">
        <v>1</v>
      </c>
      <c r="X1081">
        <v>60.88</v>
      </c>
      <c r="Y1081">
        <v>0</v>
      </c>
      <c r="Z1081">
        <v>0</v>
      </c>
      <c r="AA1081">
        <v>0</v>
      </c>
      <c r="AB1081">
        <v>9.92</v>
      </c>
      <c r="AC1081">
        <v>0</v>
      </c>
      <c r="AD1081">
        <v>1</v>
      </c>
      <c r="AE1081">
        <v>1</v>
      </c>
      <c r="AF1081" t="s">
        <v>6</v>
      </c>
      <c r="AG1081">
        <v>60.88</v>
      </c>
      <c r="AH1081">
        <v>2</v>
      </c>
      <c r="AI1081">
        <v>16698720</v>
      </c>
      <c r="AJ1081">
        <v>1103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ROW(Source!A592)</f>
        <v>592</v>
      </c>
      <c r="B1082">
        <v>16698734</v>
      </c>
      <c r="C1082">
        <v>16698719</v>
      </c>
      <c r="D1082">
        <v>15430395</v>
      </c>
      <c r="E1082">
        <v>1</v>
      </c>
      <c r="F1082">
        <v>1</v>
      </c>
      <c r="G1082">
        <v>1</v>
      </c>
      <c r="H1082">
        <v>1</v>
      </c>
      <c r="I1082" t="s">
        <v>1020</v>
      </c>
      <c r="J1082" t="s">
        <v>6</v>
      </c>
      <c r="K1082" t="s">
        <v>1021</v>
      </c>
      <c r="L1082">
        <v>1191</v>
      </c>
      <c r="N1082">
        <v>1013</v>
      </c>
      <c r="O1082" t="s">
        <v>1010</v>
      </c>
      <c r="P1082" t="s">
        <v>1010</v>
      </c>
      <c r="Q1082">
        <v>1</v>
      </c>
      <c r="X1082">
        <v>0.16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2</v>
      </c>
      <c r="AF1082" t="s">
        <v>6</v>
      </c>
      <c r="AG1082">
        <v>0.16</v>
      </c>
      <c r="AH1082">
        <v>2</v>
      </c>
      <c r="AI1082">
        <v>16698721</v>
      </c>
      <c r="AJ1082">
        <v>1104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ROW(Source!A592)</f>
        <v>592</v>
      </c>
      <c r="B1083">
        <v>16698735</v>
      </c>
      <c r="C1083">
        <v>16698719</v>
      </c>
      <c r="D1083">
        <v>15247680</v>
      </c>
      <c r="E1083">
        <v>1</v>
      </c>
      <c r="F1083">
        <v>1</v>
      </c>
      <c r="G1083">
        <v>1</v>
      </c>
      <c r="H1083">
        <v>2</v>
      </c>
      <c r="I1083" t="s">
        <v>1050</v>
      </c>
      <c r="J1083" t="s">
        <v>1051</v>
      </c>
      <c r="K1083" t="s">
        <v>1052</v>
      </c>
      <c r="L1083">
        <v>1368</v>
      </c>
      <c r="N1083">
        <v>1011</v>
      </c>
      <c r="O1083" t="s">
        <v>1014</v>
      </c>
      <c r="P1083" t="s">
        <v>1014</v>
      </c>
      <c r="Q1083">
        <v>1</v>
      </c>
      <c r="X1083">
        <v>0.08</v>
      </c>
      <c r="Y1083">
        <v>0</v>
      </c>
      <c r="Z1083">
        <v>111.99</v>
      </c>
      <c r="AA1083">
        <v>13.5</v>
      </c>
      <c r="AB1083">
        <v>0</v>
      </c>
      <c r="AC1083">
        <v>0</v>
      </c>
      <c r="AD1083">
        <v>1</v>
      </c>
      <c r="AE1083">
        <v>0</v>
      </c>
      <c r="AF1083" t="s">
        <v>6</v>
      </c>
      <c r="AG1083">
        <v>0.08</v>
      </c>
      <c r="AH1083">
        <v>2</v>
      </c>
      <c r="AI1083">
        <v>16698722</v>
      </c>
      <c r="AJ1083">
        <v>1105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ROW(Source!A592)</f>
        <v>592</v>
      </c>
      <c r="B1084">
        <v>16698736</v>
      </c>
      <c r="C1084">
        <v>16698719</v>
      </c>
      <c r="D1084">
        <v>15249073</v>
      </c>
      <c r="E1084">
        <v>1</v>
      </c>
      <c r="F1084">
        <v>1</v>
      </c>
      <c r="G1084">
        <v>1</v>
      </c>
      <c r="H1084">
        <v>2</v>
      </c>
      <c r="I1084" t="s">
        <v>1033</v>
      </c>
      <c r="J1084" t="s">
        <v>1034</v>
      </c>
      <c r="K1084" t="s">
        <v>1035</v>
      </c>
      <c r="L1084">
        <v>1368</v>
      </c>
      <c r="N1084">
        <v>1011</v>
      </c>
      <c r="O1084" t="s">
        <v>1014</v>
      </c>
      <c r="P1084" t="s">
        <v>1014</v>
      </c>
      <c r="Q1084">
        <v>1</v>
      </c>
      <c r="X1084">
        <v>0.08</v>
      </c>
      <c r="Y1084">
        <v>0</v>
      </c>
      <c r="Z1084">
        <v>65.709999999999994</v>
      </c>
      <c r="AA1084">
        <v>11.6</v>
      </c>
      <c r="AB1084">
        <v>0</v>
      </c>
      <c r="AC1084">
        <v>0</v>
      </c>
      <c r="AD1084">
        <v>1</v>
      </c>
      <c r="AE1084">
        <v>0</v>
      </c>
      <c r="AF1084" t="s">
        <v>6</v>
      </c>
      <c r="AG1084">
        <v>0.08</v>
      </c>
      <c r="AH1084">
        <v>2</v>
      </c>
      <c r="AI1084">
        <v>16698723</v>
      </c>
      <c r="AJ1084">
        <v>1106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ROW(Source!A592)</f>
        <v>592</v>
      </c>
      <c r="B1085">
        <v>16698737</v>
      </c>
      <c r="C1085">
        <v>16698719</v>
      </c>
      <c r="D1085">
        <v>15249377</v>
      </c>
      <c r="E1085">
        <v>1</v>
      </c>
      <c r="F1085">
        <v>1</v>
      </c>
      <c r="G1085">
        <v>1</v>
      </c>
      <c r="H1085">
        <v>2</v>
      </c>
      <c r="I1085" t="s">
        <v>1036</v>
      </c>
      <c r="J1085" t="s">
        <v>1037</v>
      </c>
      <c r="K1085" t="s">
        <v>1038</v>
      </c>
      <c r="L1085">
        <v>1368</v>
      </c>
      <c r="N1085">
        <v>1011</v>
      </c>
      <c r="O1085" t="s">
        <v>1014</v>
      </c>
      <c r="P1085" t="s">
        <v>1014</v>
      </c>
      <c r="Q1085">
        <v>1</v>
      </c>
      <c r="X1085">
        <v>2.97</v>
      </c>
      <c r="Y1085">
        <v>0</v>
      </c>
      <c r="Z1085">
        <v>8.1</v>
      </c>
      <c r="AA1085">
        <v>0</v>
      </c>
      <c r="AB1085">
        <v>0</v>
      </c>
      <c r="AC1085">
        <v>0</v>
      </c>
      <c r="AD1085">
        <v>1</v>
      </c>
      <c r="AE1085">
        <v>0</v>
      </c>
      <c r="AF1085" t="s">
        <v>6</v>
      </c>
      <c r="AG1085">
        <v>2.97</v>
      </c>
      <c r="AH1085">
        <v>2</v>
      </c>
      <c r="AI1085">
        <v>16698724</v>
      </c>
      <c r="AJ1085">
        <v>1107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ROW(Source!A592)</f>
        <v>592</v>
      </c>
      <c r="B1086">
        <v>16698738</v>
      </c>
      <c r="C1086">
        <v>16698719</v>
      </c>
      <c r="D1086">
        <v>15168752</v>
      </c>
      <c r="E1086">
        <v>1</v>
      </c>
      <c r="F1086">
        <v>1</v>
      </c>
      <c r="G1086">
        <v>1</v>
      </c>
      <c r="H1086">
        <v>3</v>
      </c>
      <c r="I1086" t="s">
        <v>1311</v>
      </c>
      <c r="J1086" t="s">
        <v>1312</v>
      </c>
      <c r="K1086" t="s">
        <v>1313</v>
      </c>
      <c r="L1086">
        <v>1346</v>
      </c>
      <c r="N1086">
        <v>1009</v>
      </c>
      <c r="O1086" t="s">
        <v>279</v>
      </c>
      <c r="P1086" t="s">
        <v>279</v>
      </c>
      <c r="Q1086">
        <v>1</v>
      </c>
      <c r="X1086">
        <v>2.4E-2</v>
      </c>
      <c r="Y1086">
        <v>10.57</v>
      </c>
      <c r="Z1086">
        <v>0</v>
      </c>
      <c r="AA1086">
        <v>0</v>
      </c>
      <c r="AB1086">
        <v>0</v>
      </c>
      <c r="AC1086">
        <v>0</v>
      </c>
      <c r="AD1086">
        <v>1</v>
      </c>
      <c r="AE1086">
        <v>0</v>
      </c>
      <c r="AF1086" t="s">
        <v>6</v>
      </c>
      <c r="AG1086">
        <v>2.4E-2</v>
      </c>
      <c r="AH1086">
        <v>2</v>
      </c>
      <c r="AI1086">
        <v>16698725</v>
      </c>
      <c r="AJ1086">
        <v>1108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ROW(Source!A592)</f>
        <v>592</v>
      </c>
      <c r="B1087">
        <v>16698739</v>
      </c>
      <c r="C1087">
        <v>16698719</v>
      </c>
      <c r="D1087">
        <v>15169942</v>
      </c>
      <c r="E1087">
        <v>1</v>
      </c>
      <c r="F1087">
        <v>1</v>
      </c>
      <c r="G1087">
        <v>1</v>
      </c>
      <c r="H1087">
        <v>3</v>
      </c>
      <c r="I1087" t="s">
        <v>1314</v>
      </c>
      <c r="J1087" t="s">
        <v>1315</v>
      </c>
      <c r="K1087" t="s">
        <v>1316</v>
      </c>
      <c r="L1087">
        <v>1346</v>
      </c>
      <c r="N1087">
        <v>1009</v>
      </c>
      <c r="O1087" t="s">
        <v>279</v>
      </c>
      <c r="P1087" t="s">
        <v>279</v>
      </c>
      <c r="Q1087">
        <v>1</v>
      </c>
      <c r="X1087">
        <v>2.73</v>
      </c>
      <c r="Y1087">
        <v>9.0399999999999991</v>
      </c>
      <c r="Z1087">
        <v>0</v>
      </c>
      <c r="AA1087">
        <v>0</v>
      </c>
      <c r="AB1087">
        <v>0</v>
      </c>
      <c r="AC1087">
        <v>0</v>
      </c>
      <c r="AD1087">
        <v>1</v>
      </c>
      <c r="AE1087">
        <v>0</v>
      </c>
      <c r="AF1087" t="s">
        <v>6</v>
      </c>
      <c r="AG1087">
        <v>2.73</v>
      </c>
      <c r="AH1087">
        <v>2</v>
      </c>
      <c r="AI1087">
        <v>16698726</v>
      </c>
      <c r="AJ1087">
        <v>1109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ROW(Source!A592)</f>
        <v>592</v>
      </c>
      <c r="B1088">
        <v>16698740</v>
      </c>
      <c r="C1088">
        <v>16698719</v>
      </c>
      <c r="D1088">
        <v>15191488</v>
      </c>
      <c r="E1088">
        <v>1</v>
      </c>
      <c r="F1088">
        <v>1</v>
      </c>
      <c r="G1088">
        <v>1</v>
      </c>
      <c r="H1088">
        <v>3</v>
      </c>
      <c r="I1088" t="s">
        <v>1317</v>
      </c>
      <c r="J1088" t="s">
        <v>1318</v>
      </c>
      <c r="K1088" t="s">
        <v>1319</v>
      </c>
      <c r="L1088">
        <v>1348</v>
      </c>
      <c r="N1088">
        <v>1009</v>
      </c>
      <c r="O1088" t="s">
        <v>26</v>
      </c>
      <c r="P1088" t="s">
        <v>26</v>
      </c>
      <c r="Q1088">
        <v>1000</v>
      </c>
      <c r="X1088">
        <v>1.4E-2</v>
      </c>
      <c r="Y1088">
        <v>5000</v>
      </c>
      <c r="Z1088">
        <v>0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6</v>
      </c>
      <c r="AG1088">
        <v>1.4E-2</v>
      </c>
      <c r="AH1088">
        <v>2</v>
      </c>
      <c r="AI1088">
        <v>16698727</v>
      </c>
      <c r="AJ1088">
        <v>1110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ROW(Source!A592)</f>
        <v>592</v>
      </c>
      <c r="B1089">
        <v>16698741</v>
      </c>
      <c r="C1089">
        <v>16698719</v>
      </c>
      <c r="D1089">
        <v>15203871</v>
      </c>
      <c r="E1089">
        <v>1</v>
      </c>
      <c r="F1089">
        <v>1</v>
      </c>
      <c r="G1089">
        <v>1</v>
      </c>
      <c r="H1089">
        <v>3</v>
      </c>
      <c r="I1089" t="s">
        <v>1320</v>
      </c>
      <c r="J1089" t="s">
        <v>1321</v>
      </c>
      <c r="K1089" t="s">
        <v>1322</v>
      </c>
      <c r="L1089">
        <v>1348</v>
      </c>
      <c r="N1089">
        <v>1009</v>
      </c>
      <c r="O1089" t="s">
        <v>26</v>
      </c>
      <c r="P1089" t="s">
        <v>26</v>
      </c>
      <c r="Q1089">
        <v>1000</v>
      </c>
      <c r="X1089">
        <v>2.7000000000000001E-3</v>
      </c>
      <c r="Y1089">
        <v>7826.9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6</v>
      </c>
      <c r="AG1089">
        <v>2.7000000000000001E-3</v>
      </c>
      <c r="AH1089">
        <v>2</v>
      </c>
      <c r="AI1089">
        <v>16698728</v>
      </c>
      <c r="AJ1089">
        <v>1111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ROW(Source!A592)</f>
        <v>592</v>
      </c>
      <c r="B1090">
        <v>16698742</v>
      </c>
      <c r="C1090">
        <v>16698719</v>
      </c>
      <c r="D1090">
        <v>15164559</v>
      </c>
      <c r="E1090">
        <v>17</v>
      </c>
      <c r="F1090">
        <v>1</v>
      </c>
      <c r="G1090">
        <v>1</v>
      </c>
      <c r="H1090">
        <v>3</v>
      </c>
      <c r="I1090" t="s">
        <v>1074</v>
      </c>
      <c r="J1090" t="s">
        <v>6</v>
      </c>
      <c r="K1090" t="s">
        <v>1075</v>
      </c>
      <c r="L1090">
        <v>1374</v>
      </c>
      <c r="N1090">
        <v>1013</v>
      </c>
      <c r="O1090" t="s">
        <v>1076</v>
      </c>
      <c r="P1090" t="s">
        <v>1076</v>
      </c>
      <c r="Q1090">
        <v>1</v>
      </c>
      <c r="X1090">
        <v>12.08</v>
      </c>
      <c r="Y1090">
        <v>1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0</v>
      </c>
      <c r="AF1090" t="s">
        <v>6</v>
      </c>
      <c r="AG1090">
        <v>12.08</v>
      </c>
      <c r="AH1090">
        <v>2</v>
      </c>
      <c r="AI1090">
        <v>16698729</v>
      </c>
      <c r="AJ1090">
        <v>1114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ROW(Source!A593)</f>
        <v>593</v>
      </c>
      <c r="B1091">
        <v>16698733</v>
      </c>
      <c r="C1091">
        <v>16698719</v>
      </c>
      <c r="D1091">
        <v>15446300</v>
      </c>
      <c r="E1091">
        <v>1</v>
      </c>
      <c r="F1091">
        <v>1</v>
      </c>
      <c r="G1091">
        <v>1</v>
      </c>
      <c r="H1091">
        <v>1</v>
      </c>
      <c r="I1091" t="s">
        <v>1031</v>
      </c>
      <c r="J1091" t="s">
        <v>6</v>
      </c>
      <c r="K1091" t="s">
        <v>1032</v>
      </c>
      <c r="L1091">
        <v>1191</v>
      </c>
      <c r="N1091">
        <v>1013</v>
      </c>
      <c r="O1091" t="s">
        <v>1010</v>
      </c>
      <c r="P1091" t="s">
        <v>1010</v>
      </c>
      <c r="Q1091">
        <v>1</v>
      </c>
      <c r="X1091">
        <v>60.88</v>
      </c>
      <c r="Y1091">
        <v>0</v>
      </c>
      <c r="Z1091">
        <v>0</v>
      </c>
      <c r="AA1091">
        <v>0</v>
      </c>
      <c r="AB1091">
        <v>9.92</v>
      </c>
      <c r="AC1091">
        <v>0</v>
      </c>
      <c r="AD1091">
        <v>1</v>
      </c>
      <c r="AE1091">
        <v>1</v>
      </c>
      <c r="AF1091" t="s">
        <v>6</v>
      </c>
      <c r="AG1091">
        <v>60.88</v>
      </c>
      <c r="AH1091">
        <v>2</v>
      </c>
      <c r="AI1091">
        <v>16698720</v>
      </c>
      <c r="AJ1091">
        <v>1115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ROW(Source!A593)</f>
        <v>593</v>
      </c>
      <c r="B1092">
        <v>16698734</v>
      </c>
      <c r="C1092">
        <v>16698719</v>
      </c>
      <c r="D1092">
        <v>15430395</v>
      </c>
      <c r="E1092">
        <v>1</v>
      </c>
      <c r="F1092">
        <v>1</v>
      </c>
      <c r="G1092">
        <v>1</v>
      </c>
      <c r="H1092">
        <v>1</v>
      </c>
      <c r="I1092" t="s">
        <v>1020</v>
      </c>
      <c r="J1092" t="s">
        <v>6</v>
      </c>
      <c r="K1092" t="s">
        <v>1021</v>
      </c>
      <c r="L1092">
        <v>1191</v>
      </c>
      <c r="N1092">
        <v>1013</v>
      </c>
      <c r="O1092" t="s">
        <v>1010</v>
      </c>
      <c r="P1092" t="s">
        <v>1010</v>
      </c>
      <c r="Q1092">
        <v>1</v>
      </c>
      <c r="X1092">
        <v>0.16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1</v>
      </c>
      <c r="AE1092">
        <v>2</v>
      </c>
      <c r="AF1092" t="s">
        <v>6</v>
      </c>
      <c r="AG1092">
        <v>0.16</v>
      </c>
      <c r="AH1092">
        <v>2</v>
      </c>
      <c r="AI1092">
        <v>16698721</v>
      </c>
      <c r="AJ1092">
        <v>1116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ROW(Source!A593)</f>
        <v>593</v>
      </c>
      <c r="B1093">
        <v>16698735</v>
      </c>
      <c r="C1093">
        <v>16698719</v>
      </c>
      <c r="D1093">
        <v>15247680</v>
      </c>
      <c r="E1093">
        <v>1</v>
      </c>
      <c r="F1093">
        <v>1</v>
      </c>
      <c r="G1093">
        <v>1</v>
      </c>
      <c r="H1093">
        <v>2</v>
      </c>
      <c r="I1093" t="s">
        <v>1050</v>
      </c>
      <c r="J1093" t="s">
        <v>1051</v>
      </c>
      <c r="K1093" t="s">
        <v>1052</v>
      </c>
      <c r="L1093">
        <v>1368</v>
      </c>
      <c r="N1093">
        <v>1011</v>
      </c>
      <c r="O1093" t="s">
        <v>1014</v>
      </c>
      <c r="P1093" t="s">
        <v>1014</v>
      </c>
      <c r="Q1093">
        <v>1</v>
      </c>
      <c r="X1093">
        <v>0.08</v>
      </c>
      <c r="Y1093">
        <v>0</v>
      </c>
      <c r="Z1093">
        <v>111.99</v>
      </c>
      <c r="AA1093">
        <v>13.5</v>
      </c>
      <c r="AB1093">
        <v>0</v>
      </c>
      <c r="AC1093">
        <v>0</v>
      </c>
      <c r="AD1093">
        <v>1</v>
      </c>
      <c r="AE1093">
        <v>0</v>
      </c>
      <c r="AF1093" t="s">
        <v>6</v>
      </c>
      <c r="AG1093">
        <v>0.08</v>
      </c>
      <c r="AH1093">
        <v>2</v>
      </c>
      <c r="AI1093">
        <v>16698722</v>
      </c>
      <c r="AJ1093">
        <v>1117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ROW(Source!A593)</f>
        <v>593</v>
      </c>
      <c r="B1094">
        <v>16698736</v>
      </c>
      <c r="C1094">
        <v>16698719</v>
      </c>
      <c r="D1094">
        <v>15249073</v>
      </c>
      <c r="E1094">
        <v>1</v>
      </c>
      <c r="F1094">
        <v>1</v>
      </c>
      <c r="G1094">
        <v>1</v>
      </c>
      <c r="H1094">
        <v>2</v>
      </c>
      <c r="I1094" t="s">
        <v>1033</v>
      </c>
      <c r="J1094" t="s">
        <v>1034</v>
      </c>
      <c r="K1094" t="s">
        <v>1035</v>
      </c>
      <c r="L1094">
        <v>1368</v>
      </c>
      <c r="N1094">
        <v>1011</v>
      </c>
      <c r="O1094" t="s">
        <v>1014</v>
      </c>
      <c r="P1094" t="s">
        <v>1014</v>
      </c>
      <c r="Q1094">
        <v>1</v>
      </c>
      <c r="X1094">
        <v>0.08</v>
      </c>
      <c r="Y1094">
        <v>0</v>
      </c>
      <c r="Z1094">
        <v>65.709999999999994</v>
      </c>
      <c r="AA1094">
        <v>11.6</v>
      </c>
      <c r="AB1094">
        <v>0</v>
      </c>
      <c r="AC1094">
        <v>0</v>
      </c>
      <c r="AD1094">
        <v>1</v>
      </c>
      <c r="AE1094">
        <v>0</v>
      </c>
      <c r="AF1094" t="s">
        <v>6</v>
      </c>
      <c r="AG1094">
        <v>0.08</v>
      </c>
      <c r="AH1094">
        <v>2</v>
      </c>
      <c r="AI1094">
        <v>16698723</v>
      </c>
      <c r="AJ1094">
        <v>1118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ROW(Source!A593)</f>
        <v>593</v>
      </c>
      <c r="B1095">
        <v>16698737</v>
      </c>
      <c r="C1095">
        <v>16698719</v>
      </c>
      <c r="D1095">
        <v>15249377</v>
      </c>
      <c r="E1095">
        <v>1</v>
      </c>
      <c r="F1095">
        <v>1</v>
      </c>
      <c r="G1095">
        <v>1</v>
      </c>
      <c r="H1095">
        <v>2</v>
      </c>
      <c r="I1095" t="s">
        <v>1036</v>
      </c>
      <c r="J1095" t="s">
        <v>1037</v>
      </c>
      <c r="K1095" t="s">
        <v>1038</v>
      </c>
      <c r="L1095">
        <v>1368</v>
      </c>
      <c r="N1095">
        <v>1011</v>
      </c>
      <c r="O1095" t="s">
        <v>1014</v>
      </c>
      <c r="P1095" t="s">
        <v>1014</v>
      </c>
      <c r="Q1095">
        <v>1</v>
      </c>
      <c r="X1095">
        <v>2.97</v>
      </c>
      <c r="Y1095">
        <v>0</v>
      </c>
      <c r="Z1095">
        <v>8.1</v>
      </c>
      <c r="AA1095">
        <v>0</v>
      </c>
      <c r="AB1095">
        <v>0</v>
      </c>
      <c r="AC1095">
        <v>0</v>
      </c>
      <c r="AD1095">
        <v>1</v>
      </c>
      <c r="AE1095">
        <v>0</v>
      </c>
      <c r="AF1095" t="s">
        <v>6</v>
      </c>
      <c r="AG1095">
        <v>2.97</v>
      </c>
      <c r="AH1095">
        <v>2</v>
      </c>
      <c r="AI1095">
        <v>16698724</v>
      </c>
      <c r="AJ1095">
        <v>1119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ROW(Source!A593)</f>
        <v>593</v>
      </c>
      <c r="B1096">
        <v>16698738</v>
      </c>
      <c r="C1096">
        <v>16698719</v>
      </c>
      <c r="D1096">
        <v>15168752</v>
      </c>
      <c r="E1096">
        <v>1</v>
      </c>
      <c r="F1096">
        <v>1</v>
      </c>
      <c r="G1096">
        <v>1</v>
      </c>
      <c r="H1096">
        <v>3</v>
      </c>
      <c r="I1096" t="s">
        <v>1311</v>
      </c>
      <c r="J1096" t="s">
        <v>1312</v>
      </c>
      <c r="K1096" t="s">
        <v>1313</v>
      </c>
      <c r="L1096">
        <v>1346</v>
      </c>
      <c r="N1096">
        <v>1009</v>
      </c>
      <c r="O1096" t="s">
        <v>279</v>
      </c>
      <c r="P1096" t="s">
        <v>279</v>
      </c>
      <c r="Q1096">
        <v>1</v>
      </c>
      <c r="X1096">
        <v>2.4E-2</v>
      </c>
      <c r="Y1096">
        <v>10.57</v>
      </c>
      <c r="Z1096">
        <v>0</v>
      </c>
      <c r="AA1096">
        <v>0</v>
      </c>
      <c r="AB1096">
        <v>0</v>
      </c>
      <c r="AC1096">
        <v>0</v>
      </c>
      <c r="AD1096">
        <v>1</v>
      </c>
      <c r="AE1096">
        <v>0</v>
      </c>
      <c r="AF1096" t="s">
        <v>6</v>
      </c>
      <c r="AG1096">
        <v>2.4E-2</v>
      </c>
      <c r="AH1096">
        <v>2</v>
      </c>
      <c r="AI1096">
        <v>16698725</v>
      </c>
      <c r="AJ1096">
        <v>1120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ROW(Source!A593)</f>
        <v>593</v>
      </c>
      <c r="B1097">
        <v>16698739</v>
      </c>
      <c r="C1097">
        <v>16698719</v>
      </c>
      <c r="D1097">
        <v>15169942</v>
      </c>
      <c r="E1097">
        <v>1</v>
      </c>
      <c r="F1097">
        <v>1</v>
      </c>
      <c r="G1097">
        <v>1</v>
      </c>
      <c r="H1097">
        <v>3</v>
      </c>
      <c r="I1097" t="s">
        <v>1314</v>
      </c>
      <c r="J1097" t="s">
        <v>1315</v>
      </c>
      <c r="K1097" t="s">
        <v>1316</v>
      </c>
      <c r="L1097">
        <v>1346</v>
      </c>
      <c r="N1097">
        <v>1009</v>
      </c>
      <c r="O1097" t="s">
        <v>279</v>
      </c>
      <c r="P1097" t="s">
        <v>279</v>
      </c>
      <c r="Q1097">
        <v>1</v>
      </c>
      <c r="X1097">
        <v>2.73</v>
      </c>
      <c r="Y1097">
        <v>9.0399999999999991</v>
      </c>
      <c r="Z1097">
        <v>0</v>
      </c>
      <c r="AA1097">
        <v>0</v>
      </c>
      <c r="AB1097">
        <v>0</v>
      </c>
      <c r="AC1097">
        <v>0</v>
      </c>
      <c r="AD1097">
        <v>1</v>
      </c>
      <c r="AE1097">
        <v>0</v>
      </c>
      <c r="AF1097" t="s">
        <v>6</v>
      </c>
      <c r="AG1097">
        <v>2.73</v>
      </c>
      <c r="AH1097">
        <v>2</v>
      </c>
      <c r="AI1097">
        <v>16698726</v>
      </c>
      <c r="AJ1097">
        <v>1121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ROW(Source!A593)</f>
        <v>593</v>
      </c>
      <c r="B1098">
        <v>16698740</v>
      </c>
      <c r="C1098">
        <v>16698719</v>
      </c>
      <c r="D1098">
        <v>15191488</v>
      </c>
      <c r="E1098">
        <v>1</v>
      </c>
      <c r="F1098">
        <v>1</v>
      </c>
      <c r="G1098">
        <v>1</v>
      </c>
      <c r="H1098">
        <v>3</v>
      </c>
      <c r="I1098" t="s">
        <v>1317</v>
      </c>
      <c r="J1098" t="s">
        <v>1318</v>
      </c>
      <c r="K1098" t="s">
        <v>1319</v>
      </c>
      <c r="L1098">
        <v>1348</v>
      </c>
      <c r="N1098">
        <v>1009</v>
      </c>
      <c r="O1098" t="s">
        <v>26</v>
      </c>
      <c r="P1098" t="s">
        <v>26</v>
      </c>
      <c r="Q1098">
        <v>1000</v>
      </c>
      <c r="X1098">
        <v>1.4E-2</v>
      </c>
      <c r="Y1098">
        <v>5000</v>
      </c>
      <c r="Z1098">
        <v>0</v>
      </c>
      <c r="AA1098">
        <v>0</v>
      </c>
      <c r="AB1098">
        <v>0</v>
      </c>
      <c r="AC1098">
        <v>0</v>
      </c>
      <c r="AD1098">
        <v>1</v>
      </c>
      <c r="AE1098">
        <v>0</v>
      </c>
      <c r="AF1098" t="s">
        <v>6</v>
      </c>
      <c r="AG1098">
        <v>1.4E-2</v>
      </c>
      <c r="AH1098">
        <v>2</v>
      </c>
      <c r="AI1098">
        <v>16698727</v>
      </c>
      <c r="AJ1098">
        <v>1122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ROW(Source!A593)</f>
        <v>593</v>
      </c>
      <c r="B1099">
        <v>16698741</v>
      </c>
      <c r="C1099">
        <v>16698719</v>
      </c>
      <c r="D1099">
        <v>15203871</v>
      </c>
      <c r="E1099">
        <v>1</v>
      </c>
      <c r="F1099">
        <v>1</v>
      </c>
      <c r="G1099">
        <v>1</v>
      </c>
      <c r="H1099">
        <v>3</v>
      </c>
      <c r="I1099" t="s">
        <v>1320</v>
      </c>
      <c r="J1099" t="s">
        <v>1321</v>
      </c>
      <c r="K1099" t="s">
        <v>1322</v>
      </c>
      <c r="L1099">
        <v>1348</v>
      </c>
      <c r="N1099">
        <v>1009</v>
      </c>
      <c r="O1099" t="s">
        <v>26</v>
      </c>
      <c r="P1099" t="s">
        <v>26</v>
      </c>
      <c r="Q1099">
        <v>1000</v>
      </c>
      <c r="X1099">
        <v>2.7000000000000001E-3</v>
      </c>
      <c r="Y1099">
        <v>7826.9</v>
      </c>
      <c r="Z1099">
        <v>0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 t="s">
        <v>6</v>
      </c>
      <c r="AG1099">
        <v>2.7000000000000001E-3</v>
      </c>
      <c r="AH1099">
        <v>2</v>
      </c>
      <c r="AI1099">
        <v>16698728</v>
      </c>
      <c r="AJ1099">
        <v>1123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ROW(Source!A593)</f>
        <v>593</v>
      </c>
      <c r="B1100">
        <v>16698742</v>
      </c>
      <c r="C1100">
        <v>16698719</v>
      </c>
      <c r="D1100">
        <v>15164559</v>
      </c>
      <c r="E1100">
        <v>17</v>
      </c>
      <c r="F1100">
        <v>1</v>
      </c>
      <c r="G1100">
        <v>1</v>
      </c>
      <c r="H1100">
        <v>3</v>
      </c>
      <c r="I1100" t="s">
        <v>1074</v>
      </c>
      <c r="J1100" t="s">
        <v>6</v>
      </c>
      <c r="K1100" t="s">
        <v>1075</v>
      </c>
      <c r="L1100">
        <v>1374</v>
      </c>
      <c r="N1100">
        <v>1013</v>
      </c>
      <c r="O1100" t="s">
        <v>1076</v>
      </c>
      <c r="P1100" t="s">
        <v>1076</v>
      </c>
      <c r="Q1100">
        <v>1</v>
      </c>
      <c r="X1100">
        <v>12.08</v>
      </c>
      <c r="Y1100">
        <v>1</v>
      </c>
      <c r="Z1100">
        <v>0</v>
      </c>
      <c r="AA1100">
        <v>0</v>
      </c>
      <c r="AB1100">
        <v>0</v>
      </c>
      <c r="AC1100">
        <v>0</v>
      </c>
      <c r="AD1100">
        <v>1</v>
      </c>
      <c r="AE1100">
        <v>0</v>
      </c>
      <c r="AF1100" t="s">
        <v>6</v>
      </c>
      <c r="AG1100">
        <v>12.08</v>
      </c>
      <c r="AH1100">
        <v>2</v>
      </c>
      <c r="AI1100">
        <v>16698729</v>
      </c>
      <c r="AJ1100">
        <v>1126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ROW(Source!A598)</f>
        <v>598</v>
      </c>
      <c r="B1101">
        <v>16698756</v>
      </c>
      <c r="C1101">
        <v>16698745</v>
      </c>
      <c r="D1101">
        <v>15446300</v>
      </c>
      <c r="E1101">
        <v>1</v>
      </c>
      <c r="F1101">
        <v>1</v>
      </c>
      <c r="G1101">
        <v>1</v>
      </c>
      <c r="H1101">
        <v>1</v>
      </c>
      <c r="I1101" t="s">
        <v>1031</v>
      </c>
      <c r="J1101" t="s">
        <v>6</v>
      </c>
      <c r="K1101" t="s">
        <v>1032</v>
      </c>
      <c r="L1101">
        <v>1191</v>
      </c>
      <c r="N1101">
        <v>1013</v>
      </c>
      <c r="O1101" t="s">
        <v>1010</v>
      </c>
      <c r="P1101" t="s">
        <v>1010</v>
      </c>
      <c r="Q1101">
        <v>1</v>
      </c>
      <c r="X1101">
        <v>34.56</v>
      </c>
      <c r="Y1101">
        <v>0</v>
      </c>
      <c r="Z1101">
        <v>0</v>
      </c>
      <c r="AA1101">
        <v>0</v>
      </c>
      <c r="AB1101">
        <v>9.92</v>
      </c>
      <c r="AC1101">
        <v>0</v>
      </c>
      <c r="AD1101">
        <v>1</v>
      </c>
      <c r="AE1101">
        <v>1</v>
      </c>
      <c r="AF1101" t="s">
        <v>6</v>
      </c>
      <c r="AG1101">
        <v>34.56</v>
      </c>
      <c r="AH1101">
        <v>2</v>
      </c>
      <c r="AI1101">
        <v>16698746</v>
      </c>
      <c r="AJ1101">
        <v>1127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ROW(Source!A598)</f>
        <v>598</v>
      </c>
      <c r="B1102">
        <v>16698757</v>
      </c>
      <c r="C1102">
        <v>16698745</v>
      </c>
      <c r="D1102">
        <v>15430395</v>
      </c>
      <c r="E1102">
        <v>1</v>
      </c>
      <c r="F1102">
        <v>1</v>
      </c>
      <c r="G1102">
        <v>1</v>
      </c>
      <c r="H1102">
        <v>1</v>
      </c>
      <c r="I1102" t="s">
        <v>1020</v>
      </c>
      <c r="J1102" t="s">
        <v>6</v>
      </c>
      <c r="K1102" t="s">
        <v>1021</v>
      </c>
      <c r="L1102">
        <v>1191</v>
      </c>
      <c r="N1102">
        <v>1013</v>
      </c>
      <c r="O1102" t="s">
        <v>1010</v>
      </c>
      <c r="P1102" t="s">
        <v>1010</v>
      </c>
      <c r="Q1102">
        <v>1</v>
      </c>
      <c r="X1102">
        <v>0.05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1</v>
      </c>
      <c r="AE1102">
        <v>2</v>
      </c>
      <c r="AF1102" t="s">
        <v>6</v>
      </c>
      <c r="AG1102">
        <v>0.05</v>
      </c>
      <c r="AH1102">
        <v>2</v>
      </c>
      <c r="AI1102">
        <v>16698747</v>
      </c>
      <c r="AJ1102">
        <v>1128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ROW(Source!A598)</f>
        <v>598</v>
      </c>
      <c r="B1103">
        <v>16698758</v>
      </c>
      <c r="C1103">
        <v>16698745</v>
      </c>
      <c r="D1103">
        <v>15247680</v>
      </c>
      <c r="E1103">
        <v>1</v>
      </c>
      <c r="F1103">
        <v>1</v>
      </c>
      <c r="G1103">
        <v>1</v>
      </c>
      <c r="H1103">
        <v>2</v>
      </c>
      <c r="I1103" t="s">
        <v>1050</v>
      </c>
      <c r="J1103" t="s">
        <v>1051</v>
      </c>
      <c r="K1103" t="s">
        <v>1052</v>
      </c>
      <c r="L1103">
        <v>1368</v>
      </c>
      <c r="N1103">
        <v>1011</v>
      </c>
      <c r="O1103" t="s">
        <v>1014</v>
      </c>
      <c r="P1103" t="s">
        <v>1014</v>
      </c>
      <c r="Q1103">
        <v>1</v>
      </c>
      <c r="X1103">
        <v>0.03</v>
      </c>
      <c r="Y1103">
        <v>0</v>
      </c>
      <c r="Z1103">
        <v>111.99</v>
      </c>
      <c r="AA1103">
        <v>13.5</v>
      </c>
      <c r="AB1103">
        <v>0</v>
      </c>
      <c r="AC1103">
        <v>0</v>
      </c>
      <c r="AD1103">
        <v>1</v>
      </c>
      <c r="AE1103">
        <v>0</v>
      </c>
      <c r="AF1103" t="s">
        <v>6</v>
      </c>
      <c r="AG1103">
        <v>0.03</v>
      </c>
      <c r="AH1103">
        <v>2</v>
      </c>
      <c r="AI1103">
        <v>16698748</v>
      </c>
      <c r="AJ1103">
        <v>1129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ROW(Source!A598)</f>
        <v>598</v>
      </c>
      <c r="B1104">
        <v>16698759</v>
      </c>
      <c r="C1104">
        <v>16698745</v>
      </c>
      <c r="D1104">
        <v>15249073</v>
      </c>
      <c r="E1104">
        <v>1</v>
      </c>
      <c r="F1104">
        <v>1</v>
      </c>
      <c r="G1104">
        <v>1</v>
      </c>
      <c r="H1104">
        <v>2</v>
      </c>
      <c r="I1104" t="s">
        <v>1033</v>
      </c>
      <c r="J1104" t="s">
        <v>1034</v>
      </c>
      <c r="K1104" t="s">
        <v>1035</v>
      </c>
      <c r="L1104">
        <v>1368</v>
      </c>
      <c r="N1104">
        <v>1011</v>
      </c>
      <c r="O1104" t="s">
        <v>1014</v>
      </c>
      <c r="P1104" t="s">
        <v>1014</v>
      </c>
      <c r="Q1104">
        <v>1</v>
      </c>
      <c r="X1104">
        <v>0.02</v>
      </c>
      <c r="Y1104">
        <v>0</v>
      </c>
      <c r="Z1104">
        <v>65.709999999999994</v>
      </c>
      <c r="AA1104">
        <v>11.6</v>
      </c>
      <c r="AB1104">
        <v>0</v>
      </c>
      <c r="AC1104">
        <v>0</v>
      </c>
      <c r="AD1104">
        <v>1</v>
      </c>
      <c r="AE1104">
        <v>0</v>
      </c>
      <c r="AF1104" t="s">
        <v>6</v>
      </c>
      <c r="AG1104">
        <v>0.02</v>
      </c>
      <c r="AH1104">
        <v>2</v>
      </c>
      <c r="AI1104">
        <v>16698749</v>
      </c>
      <c r="AJ1104">
        <v>1130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ROW(Source!A598)</f>
        <v>598</v>
      </c>
      <c r="B1105">
        <v>16698760</v>
      </c>
      <c r="C1105">
        <v>16698745</v>
      </c>
      <c r="D1105">
        <v>15167588</v>
      </c>
      <c r="E1105">
        <v>1</v>
      </c>
      <c r="F1105">
        <v>1</v>
      </c>
      <c r="G1105">
        <v>1</v>
      </c>
      <c r="H1105">
        <v>3</v>
      </c>
      <c r="I1105" t="s">
        <v>1053</v>
      </c>
      <c r="J1105" t="s">
        <v>1054</v>
      </c>
      <c r="K1105" t="s">
        <v>1055</v>
      </c>
      <c r="L1105">
        <v>1346</v>
      </c>
      <c r="N1105">
        <v>1009</v>
      </c>
      <c r="O1105" t="s">
        <v>279</v>
      </c>
      <c r="P1105" t="s">
        <v>279</v>
      </c>
      <c r="Q1105">
        <v>1</v>
      </c>
      <c r="X1105">
        <v>0.11</v>
      </c>
      <c r="Y1105">
        <v>30.4</v>
      </c>
      <c r="Z1105">
        <v>0</v>
      </c>
      <c r="AA1105">
        <v>0</v>
      </c>
      <c r="AB1105">
        <v>0</v>
      </c>
      <c r="AC1105">
        <v>0</v>
      </c>
      <c r="AD1105">
        <v>1</v>
      </c>
      <c r="AE1105">
        <v>0</v>
      </c>
      <c r="AF1105" t="s">
        <v>6</v>
      </c>
      <c r="AG1105">
        <v>0.11</v>
      </c>
      <c r="AH1105">
        <v>2</v>
      </c>
      <c r="AI1105">
        <v>16698750</v>
      </c>
      <c r="AJ1105">
        <v>1131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ROW(Source!A598)</f>
        <v>598</v>
      </c>
      <c r="B1106">
        <v>16698761</v>
      </c>
      <c r="C1106">
        <v>16698745</v>
      </c>
      <c r="D1106">
        <v>15170074</v>
      </c>
      <c r="E1106">
        <v>1</v>
      </c>
      <c r="F1106">
        <v>1</v>
      </c>
      <c r="G1106">
        <v>1</v>
      </c>
      <c r="H1106">
        <v>3</v>
      </c>
      <c r="I1106" t="s">
        <v>1056</v>
      </c>
      <c r="J1106" t="s">
        <v>1057</v>
      </c>
      <c r="K1106" t="s">
        <v>1058</v>
      </c>
      <c r="L1106">
        <v>1355</v>
      </c>
      <c r="N1106">
        <v>1010</v>
      </c>
      <c r="O1106" t="s">
        <v>593</v>
      </c>
      <c r="P1106" t="s">
        <v>593</v>
      </c>
      <c r="Q1106">
        <v>100</v>
      </c>
      <c r="X1106">
        <v>1.02</v>
      </c>
      <c r="Y1106">
        <v>86</v>
      </c>
      <c r="Z1106">
        <v>0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6</v>
      </c>
      <c r="AG1106">
        <v>1.02</v>
      </c>
      <c r="AH1106">
        <v>2</v>
      </c>
      <c r="AI1106">
        <v>16698751</v>
      </c>
      <c r="AJ1106">
        <v>1132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ROW(Source!A598)</f>
        <v>598</v>
      </c>
      <c r="B1107">
        <v>16698762</v>
      </c>
      <c r="C1107">
        <v>16698745</v>
      </c>
      <c r="D1107">
        <v>15170434</v>
      </c>
      <c r="E1107">
        <v>1</v>
      </c>
      <c r="F1107">
        <v>1</v>
      </c>
      <c r="G1107">
        <v>1</v>
      </c>
      <c r="H1107">
        <v>3</v>
      </c>
      <c r="I1107" t="s">
        <v>1323</v>
      </c>
      <c r="J1107" t="s">
        <v>1324</v>
      </c>
      <c r="K1107" t="s">
        <v>1325</v>
      </c>
      <c r="L1107">
        <v>1348</v>
      </c>
      <c r="N1107">
        <v>1009</v>
      </c>
      <c r="O1107" t="s">
        <v>26</v>
      </c>
      <c r="P1107" t="s">
        <v>26</v>
      </c>
      <c r="Q1107">
        <v>1000</v>
      </c>
      <c r="X1107">
        <v>1.6000000000000001E-4</v>
      </c>
      <c r="Y1107">
        <v>29800</v>
      </c>
      <c r="Z1107">
        <v>0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6</v>
      </c>
      <c r="AG1107">
        <v>1.6000000000000001E-4</v>
      </c>
      <c r="AH1107">
        <v>2</v>
      </c>
      <c r="AI1107">
        <v>16698752</v>
      </c>
      <c r="AJ1107">
        <v>1133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ROW(Source!A598)</f>
        <v>598</v>
      </c>
      <c r="B1108">
        <v>16698763</v>
      </c>
      <c r="C1108">
        <v>16698745</v>
      </c>
      <c r="D1108">
        <v>15170438</v>
      </c>
      <c r="E1108">
        <v>1</v>
      </c>
      <c r="F1108">
        <v>1</v>
      </c>
      <c r="G1108">
        <v>1</v>
      </c>
      <c r="H1108">
        <v>3</v>
      </c>
      <c r="I1108" t="s">
        <v>1326</v>
      </c>
      <c r="J1108" t="s">
        <v>1327</v>
      </c>
      <c r="K1108" t="s">
        <v>1328</v>
      </c>
      <c r="L1108">
        <v>1348</v>
      </c>
      <c r="N1108">
        <v>1009</v>
      </c>
      <c r="O1108" t="s">
        <v>26</v>
      </c>
      <c r="P1108" t="s">
        <v>26</v>
      </c>
      <c r="Q1108">
        <v>1000</v>
      </c>
      <c r="X1108">
        <v>2.9999999999999997E-4</v>
      </c>
      <c r="Y1108">
        <v>12430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0</v>
      </c>
      <c r="AF1108" t="s">
        <v>6</v>
      </c>
      <c r="AG1108">
        <v>2.9999999999999997E-4</v>
      </c>
      <c r="AH1108">
        <v>2</v>
      </c>
      <c r="AI1108">
        <v>16698753</v>
      </c>
      <c r="AJ1108">
        <v>1134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ROW(Source!A598)</f>
        <v>598</v>
      </c>
      <c r="B1109">
        <v>16698764</v>
      </c>
      <c r="C1109">
        <v>16698745</v>
      </c>
      <c r="D1109">
        <v>15164559</v>
      </c>
      <c r="E1109">
        <v>17</v>
      </c>
      <c r="F1109">
        <v>1</v>
      </c>
      <c r="G1109">
        <v>1</v>
      </c>
      <c r="H1109">
        <v>3</v>
      </c>
      <c r="I1109" t="s">
        <v>1074</v>
      </c>
      <c r="J1109" t="s">
        <v>6</v>
      </c>
      <c r="K1109" t="s">
        <v>1075</v>
      </c>
      <c r="L1109">
        <v>1374</v>
      </c>
      <c r="N1109">
        <v>1013</v>
      </c>
      <c r="O1109" t="s">
        <v>1076</v>
      </c>
      <c r="P1109" t="s">
        <v>1076</v>
      </c>
      <c r="Q1109">
        <v>1</v>
      </c>
      <c r="X1109">
        <v>6.86</v>
      </c>
      <c r="Y1109">
        <v>1</v>
      </c>
      <c r="Z1109">
        <v>0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6</v>
      </c>
      <c r="AG1109">
        <v>6.86</v>
      </c>
      <c r="AH1109">
        <v>2</v>
      </c>
      <c r="AI1109">
        <v>16698754</v>
      </c>
      <c r="AJ1109">
        <v>1136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ROW(Source!A599)</f>
        <v>599</v>
      </c>
      <c r="B1110">
        <v>16698756</v>
      </c>
      <c r="C1110">
        <v>16698745</v>
      </c>
      <c r="D1110">
        <v>15446300</v>
      </c>
      <c r="E1110">
        <v>1</v>
      </c>
      <c r="F1110">
        <v>1</v>
      </c>
      <c r="G1110">
        <v>1</v>
      </c>
      <c r="H1110">
        <v>1</v>
      </c>
      <c r="I1110" t="s">
        <v>1031</v>
      </c>
      <c r="J1110" t="s">
        <v>6</v>
      </c>
      <c r="K1110" t="s">
        <v>1032</v>
      </c>
      <c r="L1110">
        <v>1191</v>
      </c>
      <c r="N1110">
        <v>1013</v>
      </c>
      <c r="O1110" t="s">
        <v>1010</v>
      </c>
      <c r="P1110" t="s">
        <v>1010</v>
      </c>
      <c r="Q1110">
        <v>1</v>
      </c>
      <c r="X1110">
        <v>34.56</v>
      </c>
      <c r="Y1110">
        <v>0</v>
      </c>
      <c r="Z1110">
        <v>0</v>
      </c>
      <c r="AA1110">
        <v>0</v>
      </c>
      <c r="AB1110">
        <v>9.92</v>
      </c>
      <c r="AC1110">
        <v>0</v>
      </c>
      <c r="AD1110">
        <v>1</v>
      </c>
      <c r="AE1110">
        <v>1</v>
      </c>
      <c r="AF1110" t="s">
        <v>6</v>
      </c>
      <c r="AG1110">
        <v>34.56</v>
      </c>
      <c r="AH1110">
        <v>2</v>
      </c>
      <c r="AI1110">
        <v>16698746</v>
      </c>
      <c r="AJ1110">
        <v>1137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ROW(Source!A599)</f>
        <v>599</v>
      </c>
      <c r="B1111">
        <v>16698757</v>
      </c>
      <c r="C1111">
        <v>16698745</v>
      </c>
      <c r="D1111">
        <v>15430395</v>
      </c>
      <c r="E1111">
        <v>1</v>
      </c>
      <c r="F1111">
        <v>1</v>
      </c>
      <c r="G1111">
        <v>1</v>
      </c>
      <c r="H1111">
        <v>1</v>
      </c>
      <c r="I1111" t="s">
        <v>1020</v>
      </c>
      <c r="J1111" t="s">
        <v>6</v>
      </c>
      <c r="K1111" t="s">
        <v>1021</v>
      </c>
      <c r="L1111">
        <v>1191</v>
      </c>
      <c r="N1111">
        <v>1013</v>
      </c>
      <c r="O1111" t="s">
        <v>1010</v>
      </c>
      <c r="P1111" t="s">
        <v>1010</v>
      </c>
      <c r="Q1111">
        <v>1</v>
      </c>
      <c r="X1111">
        <v>0.05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1</v>
      </c>
      <c r="AE1111">
        <v>2</v>
      </c>
      <c r="AF1111" t="s">
        <v>6</v>
      </c>
      <c r="AG1111">
        <v>0.05</v>
      </c>
      <c r="AH1111">
        <v>2</v>
      </c>
      <c r="AI1111">
        <v>16698747</v>
      </c>
      <c r="AJ1111">
        <v>1138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ROW(Source!A599)</f>
        <v>599</v>
      </c>
      <c r="B1112">
        <v>16698758</v>
      </c>
      <c r="C1112">
        <v>16698745</v>
      </c>
      <c r="D1112">
        <v>15247680</v>
      </c>
      <c r="E1112">
        <v>1</v>
      </c>
      <c r="F1112">
        <v>1</v>
      </c>
      <c r="G1112">
        <v>1</v>
      </c>
      <c r="H1112">
        <v>2</v>
      </c>
      <c r="I1112" t="s">
        <v>1050</v>
      </c>
      <c r="J1112" t="s">
        <v>1051</v>
      </c>
      <c r="K1112" t="s">
        <v>1052</v>
      </c>
      <c r="L1112">
        <v>1368</v>
      </c>
      <c r="N1112">
        <v>1011</v>
      </c>
      <c r="O1112" t="s">
        <v>1014</v>
      </c>
      <c r="P1112" t="s">
        <v>1014</v>
      </c>
      <c r="Q1112">
        <v>1</v>
      </c>
      <c r="X1112">
        <v>0.03</v>
      </c>
      <c r="Y1112">
        <v>0</v>
      </c>
      <c r="Z1112">
        <v>111.99</v>
      </c>
      <c r="AA1112">
        <v>13.5</v>
      </c>
      <c r="AB1112">
        <v>0</v>
      </c>
      <c r="AC1112">
        <v>0</v>
      </c>
      <c r="AD1112">
        <v>1</v>
      </c>
      <c r="AE1112">
        <v>0</v>
      </c>
      <c r="AF1112" t="s">
        <v>6</v>
      </c>
      <c r="AG1112">
        <v>0.03</v>
      </c>
      <c r="AH1112">
        <v>2</v>
      </c>
      <c r="AI1112">
        <v>16698748</v>
      </c>
      <c r="AJ1112">
        <v>1139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ROW(Source!A599)</f>
        <v>599</v>
      </c>
      <c r="B1113">
        <v>16698759</v>
      </c>
      <c r="C1113">
        <v>16698745</v>
      </c>
      <c r="D1113">
        <v>15249073</v>
      </c>
      <c r="E1113">
        <v>1</v>
      </c>
      <c r="F1113">
        <v>1</v>
      </c>
      <c r="G1113">
        <v>1</v>
      </c>
      <c r="H1113">
        <v>2</v>
      </c>
      <c r="I1113" t="s">
        <v>1033</v>
      </c>
      <c r="J1113" t="s">
        <v>1034</v>
      </c>
      <c r="K1113" t="s">
        <v>1035</v>
      </c>
      <c r="L1113">
        <v>1368</v>
      </c>
      <c r="N1113">
        <v>1011</v>
      </c>
      <c r="O1113" t="s">
        <v>1014</v>
      </c>
      <c r="P1113" t="s">
        <v>1014</v>
      </c>
      <c r="Q1113">
        <v>1</v>
      </c>
      <c r="X1113">
        <v>0.02</v>
      </c>
      <c r="Y1113">
        <v>0</v>
      </c>
      <c r="Z1113">
        <v>65.709999999999994</v>
      </c>
      <c r="AA1113">
        <v>11.6</v>
      </c>
      <c r="AB1113">
        <v>0</v>
      </c>
      <c r="AC1113">
        <v>0</v>
      </c>
      <c r="AD1113">
        <v>1</v>
      </c>
      <c r="AE1113">
        <v>0</v>
      </c>
      <c r="AF1113" t="s">
        <v>6</v>
      </c>
      <c r="AG1113">
        <v>0.02</v>
      </c>
      <c r="AH1113">
        <v>2</v>
      </c>
      <c r="AI1113">
        <v>16698749</v>
      </c>
      <c r="AJ1113">
        <v>1140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ROW(Source!A599)</f>
        <v>599</v>
      </c>
      <c r="B1114">
        <v>16698760</v>
      </c>
      <c r="C1114">
        <v>16698745</v>
      </c>
      <c r="D1114">
        <v>15167588</v>
      </c>
      <c r="E1114">
        <v>1</v>
      </c>
      <c r="F1114">
        <v>1</v>
      </c>
      <c r="G1114">
        <v>1</v>
      </c>
      <c r="H1114">
        <v>3</v>
      </c>
      <c r="I1114" t="s">
        <v>1053</v>
      </c>
      <c r="J1114" t="s">
        <v>1054</v>
      </c>
      <c r="K1114" t="s">
        <v>1055</v>
      </c>
      <c r="L1114">
        <v>1346</v>
      </c>
      <c r="N1114">
        <v>1009</v>
      </c>
      <c r="O1114" t="s">
        <v>279</v>
      </c>
      <c r="P1114" t="s">
        <v>279</v>
      </c>
      <c r="Q1114">
        <v>1</v>
      </c>
      <c r="X1114">
        <v>0.11</v>
      </c>
      <c r="Y1114">
        <v>30.4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6</v>
      </c>
      <c r="AG1114">
        <v>0.11</v>
      </c>
      <c r="AH1114">
        <v>2</v>
      </c>
      <c r="AI1114">
        <v>16698750</v>
      </c>
      <c r="AJ1114">
        <v>1141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ROW(Source!A599)</f>
        <v>599</v>
      </c>
      <c r="B1115">
        <v>16698761</v>
      </c>
      <c r="C1115">
        <v>16698745</v>
      </c>
      <c r="D1115">
        <v>15170074</v>
      </c>
      <c r="E1115">
        <v>1</v>
      </c>
      <c r="F1115">
        <v>1</v>
      </c>
      <c r="G1115">
        <v>1</v>
      </c>
      <c r="H1115">
        <v>3</v>
      </c>
      <c r="I1115" t="s">
        <v>1056</v>
      </c>
      <c r="J1115" t="s">
        <v>1057</v>
      </c>
      <c r="K1115" t="s">
        <v>1058</v>
      </c>
      <c r="L1115">
        <v>1355</v>
      </c>
      <c r="N1115">
        <v>1010</v>
      </c>
      <c r="O1115" t="s">
        <v>593</v>
      </c>
      <c r="P1115" t="s">
        <v>593</v>
      </c>
      <c r="Q1115">
        <v>100</v>
      </c>
      <c r="X1115">
        <v>1.02</v>
      </c>
      <c r="Y1115">
        <v>86</v>
      </c>
      <c r="Z1115">
        <v>0</v>
      </c>
      <c r="AA1115">
        <v>0</v>
      </c>
      <c r="AB1115">
        <v>0</v>
      </c>
      <c r="AC1115">
        <v>0</v>
      </c>
      <c r="AD1115">
        <v>1</v>
      </c>
      <c r="AE1115">
        <v>0</v>
      </c>
      <c r="AF1115" t="s">
        <v>6</v>
      </c>
      <c r="AG1115">
        <v>1.02</v>
      </c>
      <c r="AH1115">
        <v>2</v>
      </c>
      <c r="AI1115">
        <v>16698751</v>
      </c>
      <c r="AJ1115">
        <v>1142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ROW(Source!A599)</f>
        <v>599</v>
      </c>
      <c r="B1116">
        <v>16698762</v>
      </c>
      <c r="C1116">
        <v>16698745</v>
      </c>
      <c r="D1116">
        <v>15170434</v>
      </c>
      <c r="E1116">
        <v>1</v>
      </c>
      <c r="F1116">
        <v>1</v>
      </c>
      <c r="G1116">
        <v>1</v>
      </c>
      <c r="H1116">
        <v>3</v>
      </c>
      <c r="I1116" t="s">
        <v>1323</v>
      </c>
      <c r="J1116" t="s">
        <v>1324</v>
      </c>
      <c r="K1116" t="s">
        <v>1325</v>
      </c>
      <c r="L1116">
        <v>1348</v>
      </c>
      <c r="N1116">
        <v>1009</v>
      </c>
      <c r="O1116" t="s">
        <v>26</v>
      </c>
      <c r="P1116" t="s">
        <v>26</v>
      </c>
      <c r="Q1116">
        <v>1000</v>
      </c>
      <c r="X1116">
        <v>1.6000000000000001E-4</v>
      </c>
      <c r="Y1116">
        <v>29800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6</v>
      </c>
      <c r="AG1116">
        <v>1.6000000000000001E-4</v>
      </c>
      <c r="AH1116">
        <v>2</v>
      </c>
      <c r="AI1116">
        <v>16698752</v>
      </c>
      <c r="AJ1116">
        <v>1143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ROW(Source!A599)</f>
        <v>599</v>
      </c>
      <c r="B1117">
        <v>16698763</v>
      </c>
      <c r="C1117">
        <v>16698745</v>
      </c>
      <c r="D1117">
        <v>15170438</v>
      </c>
      <c r="E1117">
        <v>1</v>
      </c>
      <c r="F1117">
        <v>1</v>
      </c>
      <c r="G1117">
        <v>1</v>
      </c>
      <c r="H1117">
        <v>3</v>
      </c>
      <c r="I1117" t="s">
        <v>1326</v>
      </c>
      <c r="J1117" t="s">
        <v>1327</v>
      </c>
      <c r="K1117" t="s">
        <v>1328</v>
      </c>
      <c r="L1117">
        <v>1348</v>
      </c>
      <c r="N1117">
        <v>1009</v>
      </c>
      <c r="O1117" t="s">
        <v>26</v>
      </c>
      <c r="P1117" t="s">
        <v>26</v>
      </c>
      <c r="Q1117">
        <v>1000</v>
      </c>
      <c r="X1117">
        <v>2.9999999999999997E-4</v>
      </c>
      <c r="Y1117">
        <v>12430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6</v>
      </c>
      <c r="AG1117">
        <v>2.9999999999999997E-4</v>
      </c>
      <c r="AH1117">
        <v>2</v>
      </c>
      <c r="AI1117">
        <v>16698753</v>
      </c>
      <c r="AJ1117">
        <v>1144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ROW(Source!A599)</f>
        <v>599</v>
      </c>
      <c r="B1118">
        <v>16698764</v>
      </c>
      <c r="C1118">
        <v>16698745</v>
      </c>
      <c r="D1118">
        <v>15164559</v>
      </c>
      <c r="E1118">
        <v>17</v>
      </c>
      <c r="F1118">
        <v>1</v>
      </c>
      <c r="G1118">
        <v>1</v>
      </c>
      <c r="H1118">
        <v>3</v>
      </c>
      <c r="I1118" t="s">
        <v>1074</v>
      </c>
      <c r="J1118" t="s">
        <v>6</v>
      </c>
      <c r="K1118" t="s">
        <v>1075</v>
      </c>
      <c r="L1118">
        <v>1374</v>
      </c>
      <c r="N1118">
        <v>1013</v>
      </c>
      <c r="O1118" t="s">
        <v>1076</v>
      </c>
      <c r="P1118" t="s">
        <v>1076</v>
      </c>
      <c r="Q1118">
        <v>1</v>
      </c>
      <c r="X1118">
        <v>6.86</v>
      </c>
      <c r="Y1118">
        <v>1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6</v>
      </c>
      <c r="AG1118">
        <v>6.86</v>
      </c>
      <c r="AH1118">
        <v>2</v>
      </c>
      <c r="AI1118">
        <v>16698754</v>
      </c>
      <c r="AJ1118">
        <v>1146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ROW(Source!A602)</f>
        <v>602</v>
      </c>
      <c r="B1119">
        <v>16698776</v>
      </c>
      <c r="C1119">
        <v>16698766</v>
      </c>
      <c r="D1119">
        <v>15430397</v>
      </c>
      <c r="E1119">
        <v>1</v>
      </c>
      <c r="F1119">
        <v>1</v>
      </c>
      <c r="G1119">
        <v>1</v>
      </c>
      <c r="H1119">
        <v>1</v>
      </c>
      <c r="I1119" t="s">
        <v>1265</v>
      </c>
      <c r="J1119" t="s">
        <v>6</v>
      </c>
      <c r="K1119" t="s">
        <v>1266</v>
      </c>
      <c r="L1119">
        <v>1191</v>
      </c>
      <c r="N1119">
        <v>1013</v>
      </c>
      <c r="O1119" t="s">
        <v>1010</v>
      </c>
      <c r="P1119" t="s">
        <v>1010</v>
      </c>
      <c r="Q1119">
        <v>1</v>
      </c>
      <c r="X1119">
        <v>3.76</v>
      </c>
      <c r="Y1119">
        <v>0</v>
      </c>
      <c r="Z1119">
        <v>0</v>
      </c>
      <c r="AA1119">
        <v>0</v>
      </c>
      <c r="AB1119">
        <v>9.4</v>
      </c>
      <c r="AC1119">
        <v>0</v>
      </c>
      <c r="AD1119">
        <v>1</v>
      </c>
      <c r="AE1119">
        <v>1</v>
      </c>
      <c r="AF1119" t="s">
        <v>6</v>
      </c>
      <c r="AG1119">
        <v>3.76</v>
      </c>
      <c r="AH1119">
        <v>2</v>
      </c>
      <c r="AI1119">
        <v>16698767</v>
      </c>
      <c r="AJ1119">
        <v>1147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ROW(Source!A602)</f>
        <v>602</v>
      </c>
      <c r="B1120">
        <v>16698777</v>
      </c>
      <c r="C1120">
        <v>16698766</v>
      </c>
      <c r="D1120">
        <v>15430395</v>
      </c>
      <c r="E1120">
        <v>1</v>
      </c>
      <c r="F1120">
        <v>1</v>
      </c>
      <c r="G1120">
        <v>1</v>
      </c>
      <c r="H1120">
        <v>1</v>
      </c>
      <c r="I1120" t="s">
        <v>1020</v>
      </c>
      <c r="J1120" t="s">
        <v>6</v>
      </c>
      <c r="K1120" t="s">
        <v>1021</v>
      </c>
      <c r="L1120">
        <v>1191</v>
      </c>
      <c r="N1120">
        <v>1013</v>
      </c>
      <c r="O1120" t="s">
        <v>1010</v>
      </c>
      <c r="P1120" t="s">
        <v>1010</v>
      </c>
      <c r="Q1120">
        <v>1</v>
      </c>
      <c r="X1120">
        <v>0.02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1</v>
      </c>
      <c r="AE1120">
        <v>2</v>
      </c>
      <c r="AF1120" t="s">
        <v>6</v>
      </c>
      <c r="AG1120">
        <v>0.02</v>
      </c>
      <c r="AH1120">
        <v>2</v>
      </c>
      <c r="AI1120">
        <v>16698768</v>
      </c>
      <c r="AJ1120">
        <v>1148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ROW(Source!A602)</f>
        <v>602</v>
      </c>
      <c r="B1121">
        <v>16698778</v>
      </c>
      <c r="C1121">
        <v>16698766</v>
      </c>
      <c r="D1121">
        <v>15247680</v>
      </c>
      <c r="E1121">
        <v>1</v>
      </c>
      <c r="F1121">
        <v>1</v>
      </c>
      <c r="G1121">
        <v>1</v>
      </c>
      <c r="H1121">
        <v>2</v>
      </c>
      <c r="I1121" t="s">
        <v>1050</v>
      </c>
      <c r="J1121" t="s">
        <v>1051</v>
      </c>
      <c r="K1121" t="s">
        <v>1052</v>
      </c>
      <c r="L1121">
        <v>1368</v>
      </c>
      <c r="N1121">
        <v>1011</v>
      </c>
      <c r="O1121" t="s">
        <v>1014</v>
      </c>
      <c r="P1121" t="s">
        <v>1014</v>
      </c>
      <c r="Q1121">
        <v>1</v>
      </c>
      <c r="X1121">
        <v>0.01</v>
      </c>
      <c r="Y1121">
        <v>0</v>
      </c>
      <c r="Z1121">
        <v>111.99</v>
      </c>
      <c r="AA1121">
        <v>13.5</v>
      </c>
      <c r="AB1121">
        <v>0</v>
      </c>
      <c r="AC1121">
        <v>0</v>
      </c>
      <c r="AD1121">
        <v>1</v>
      </c>
      <c r="AE1121">
        <v>0</v>
      </c>
      <c r="AF1121" t="s">
        <v>6</v>
      </c>
      <c r="AG1121">
        <v>0.01</v>
      </c>
      <c r="AH1121">
        <v>2</v>
      </c>
      <c r="AI1121">
        <v>16698769</v>
      </c>
      <c r="AJ1121">
        <v>1149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ROW(Source!A602)</f>
        <v>602</v>
      </c>
      <c r="B1122">
        <v>16698779</v>
      </c>
      <c r="C1122">
        <v>16698766</v>
      </c>
      <c r="D1122">
        <v>15249073</v>
      </c>
      <c r="E1122">
        <v>1</v>
      </c>
      <c r="F1122">
        <v>1</v>
      </c>
      <c r="G1122">
        <v>1</v>
      </c>
      <c r="H1122">
        <v>2</v>
      </c>
      <c r="I1122" t="s">
        <v>1033</v>
      </c>
      <c r="J1122" t="s">
        <v>1034</v>
      </c>
      <c r="K1122" t="s">
        <v>1035</v>
      </c>
      <c r="L1122">
        <v>1368</v>
      </c>
      <c r="N1122">
        <v>1011</v>
      </c>
      <c r="O1122" t="s">
        <v>1014</v>
      </c>
      <c r="P1122" t="s">
        <v>1014</v>
      </c>
      <c r="Q1122">
        <v>1</v>
      </c>
      <c r="X1122">
        <v>0.01</v>
      </c>
      <c r="Y1122">
        <v>0</v>
      </c>
      <c r="Z1122">
        <v>65.709999999999994</v>
      </c>
      <c r="AA1122">
        <v>11.6</v>
      </c>
      <c r="AB1122">
        <v>0</v>
      </c>
      <c r="AC1122">
        <v>0</v>
      </c>
      <c r="AD1122">
        <v>1</v>
      </c>
      <c r="AE1122">
        <v>0</v>
      </c>
      <c r="AF1122" t="s">
        <v>6</v>
      </c>
      <c r="AG1122">
        <v>0.01</v>
      </c>
      <c r="AH1122">
        <v>2</v>
      </c>
      <c r="AI1122">
        <v>16698770</v>
      </c>
      <c r="AJ1122">
        <v>1150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ROW(Source!A602)</f>
        <v>602</v>
      </c>
      <c r="B1123">
        <v>16698780</v>
      </c>
      <c r="C1123">
        <v>16698766</v>
      </c>
      <c r="D1123">
        <v>15167588</v>
      </c>
      <c r="E1123">
        <v>1</v>
      </c>
      <c r="F1123">
        <v>1</v>
      </c>
      <c r="G1123">
        <v>1</v>
      </c>
      <c r="H1123">
        <v>3</v>
      </c>
      <c r="I1123" t="s">
        <v>1053</v>
      </c>
      <c r="J1123" t="s">
        <v>1054</v>
      </c>
      <c r="K1123" t="s">
        <v>1055</v>
      </c>
      <c r="L1123">
        <v>1346</v>
      </c>
      <c r="N1123">
        <v>1009</v>
      </c>
      <c r="O1123" t="s">
        <v>279</v>
      </c>
      <c r="P1123" t="s">
        <v>279</v>
      </c>
      <c r="Q1123">
        <v>1</v>
      </c>
      <c r="X1123">
        <v>0.16</v>
      </c>
      <c r="Y1123">
        <v>30.4</v>
      </c>
      <c r="Z1123">
        <v>0</v>
      </c>
      <c r="AA1123">
        <v>0</v>
      </c>
      <c r="AB1123">
        <v>0</v>
      </c>
      <c r="AC1123">
        <v>0</v>
      </c>
      <c r="AD1123">
        <v>1</v>
      </c>
      <c r="AE1123">
        <v>0</v>
      </c>
      <c r="AF1123" t="s">
        <v>6</v>
      </c>
      <c r="AG1123">
        <v>0.16</v>
      </c>
      <c r="AH1123">
        <v>2</v>
      </c>
      <c r="AI1123">
        <v>16698771</v>
      </c>
      <c r="AJ1123">
        <v>1151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ROW(Source!A602)</f>
        <v>602</v>
      </c>
      <c r="B1124">
        <v>16698781</v>
      </c>
      <c r="C1124">
        <v>16698766</v>
      </c>
      <c r="D1124">
        <v>15167600</v>
      </c>
      <c r="E1124">
        <v>1</v>
      </c>
      <c r="F1124">
        <v>1</v>
      </c>
      <c r="G1124">
        <v>1</v>
      </c>
      <c r="H1124">
        <v>3</v>
      </c>
      <c r="I1124" t="s">
        <v>1329</v>
      </c>
      <c r="J1124" t="s">
        <v>1330</v>
      </c>
      <c r="K1124" t="s">
        <v>1331</v>
      </c>
      <c r="L1124">
        <v>1308</v>
      </c>
      <c r="N1124">
        <v>1003</v>
      </c>
      <c r="O1124" t="s">
        <v>49</v>
      </c>
      <c r="P1124" t="s">
        <v>49</v>
      </c>
      <c r="Q1124">
        <v>100</v>
      </c>
      <c r="X1124">
        <v>5.5E-2</v>
      </c>
      <c r="Y1124">
        <v>120</v>
      </c>
      <c r="Z1124">
        <v>0</v>
      </c>
      <c r="AA1124">
        <v>0</v>
      </c>
      <c r="AB1124">
        <v>0</v>
      </c>
      <c r="AC1124">
        <v>0</v>
      </c>
      <c r="AD1124">
        <v>1</v>
      </c>
      <c r="AE1124">
        <v>0</v>
      </c>
      <c r="AF1124" t="s">
        <v>6</v>
      </c>
      <c r="AG1124">
        <v>5.5E-2</v>
      </c>
      <c r="AH1124">
        <v>2</v>
      </c>
      <c r="AI1124">
        <v>16698772</v>
      </c>
      <c r="AJ1124">
        <v>1152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ROW(Source!A602)</f>
        <v>602</v>
      </c>
      <c r="B1125">
        <v>16698782</v>
      </c>
      <c r="C1125">
        <v>16698766</v>
      </c>
      <c r="D1125">
        <v>15203834</v>
      </c>
      <c r="E1125">
        <v>1</v>
      </c>
      <c r="F1125">
        <v>1</v>
      </c>
      <c r="G1125">
        <v>1</v>
      </c>
      <c r="H1125">
        <v>3</v>
      </c>
      <c r="I1125" t="s">
        <v>1059</v>
      </c>
      <c r="J1125" t="s">
        <v>1060</v>
      </c>
      <c r="K1125" t="s">
        <v>1061</v>
      </c>
      <c r="L1125">
        <v>1346</v>
      </c>
      <c r="N1125">
        <v>1009</v>
      </c>
      <c r="O1125" t="s">
        <v>279</v>
      </c>
      <c r="P1125" t="s">
        <v>279</v>
      </c>
      <c r="Q1125">
        <v>1</v>
      </c>
      <c r="X1125">
        <v>0.05</v>
      </c>
      <c r="Y1125">
        <v>28.6</v>
      </c>
      <c r="Z1125">
        <v>0</v>
      </c>
      <c r="AA1125">
        <v>0</v>
      </c>
      <c r="AB1125">
        <v>0</v>
      </c>
      <c r="AC1125">
        <v>0</v>
      </c>
      <c r="AD1125">
        <v>1</v>
      </c>
      <c r="AE1125">
        <v>0</v>
      </c>
      <c r="AF1125" t="s">
        <v>6</v>
      </c>
      <c r="AG1125">
        <v>0.05</v>
      </c>
      <c r="AH1125">
        <v>2</v>
      </c>
      <c r="AI1125">
        <v>16698773</v>
      </c>
      <c r="AJ1125">
        <v>1153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ROW(Source!A602)</f>
        <v>602</v>
      </c>
      <c r="B1126">
        <v>16698783</v>
      </c>
      <c r="C1126">
        <v>16698766</v>
      </c>
      <c r="D1126">
        <v>15164559</v>
      </c>
      <c r="E1126">
        <v>17</v>
      </c>
      <c r="F1126">
        <v>1</v>
      </c>
      <c r="G1126">
        <v>1</v>
      </c>
      <c r="H1126">
        <v>3</v>
      </c>
      <c r="I1126" t="s">
        <v>1074</v>
      </c>
      <c r="J1126" t="s">
        <v>6</v>
      </c>
      <c r="K1126" t="s">
        <v>1075</v>
      </c>
      <c r="L1126">
        <v>1374</v>
      </c>
      <c r="N1126">
        <v>1013</v>
      </c>
      <c r="O1126" t="s">
        <v>1076</v>
      </c>
      <c r="P1126" t="s">
        <v>1076</v>
      </c>
      <c r="Q1126">
        <v>1</v>
      </c>
      <c r="X1126">
        <v>0.71</v>
      </c>
      <c r="Y1126">
        <v>1</v>
      </c>
      <c r="Z1126">
        <v>0</v>
      </c>
      <c r="AA1126">
        <v>0</v>
      </c>
      <c r="AB1126">
        <v>0</v>
      </c>
      <c r="AC1126">
        <v>0</v>
      </c>
      <c r="AD1126">
        <v>1</v>
      </c>
      <c r="AE1126">
        <v>0</v>
      </c>
      <c r="AF1126" t="s">
        <v>6</v>
      </c>
      <c r="AG1126">
        <v>0.71</v>
      </c>
      <c r="AH1126">
        <v>2</v>
      </c>
      <c r="AI1126">
        <v>16698774</v>
      </c>
      <c r="AJ1126">
        <v>1155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ROW(Source!A603)</f>
        <v>603</v>
      </c>
      <c r="B1127">
        <v>16698776</v>
      </c>
      <c r="C1127">
        <v>16698766</v>
      </c>
      <c r="D1127">
        <v>15430397</v>
      </c>
      <c r="E1127">
        <v>1</v>
      </c>
      <c r="F1127">
        <v>1</v>
      </c>
      <c r="G1127">
        <v>1</v>
      </c>
      <c r="H1127">
        <v>1</v>
      </c>
      <c r="I1127" t="s">
        <v>1265</v>
      </c>
      <c r="J1127" t="s">
        <v>6</v>
      </c>
      <c r="K1127" t="s">
        <v>1266</v>
      </c>
      <c r="L1127">
        <v>1191</v>
      </c>
      <c r="N1127">
        <v>1013</v>
      </c>
      <c r="O1127" t="s">
        <v>1010</v>
      </c>
      <c r="P1127" t="s">
        <v>1010</v>
      </c>
      <c r="Q1127">
        <v>1</v>
      </c>
      <c r="X1127">
        <v>3.76</v>
      </c>
      <c r="Y1127">
        <v>0</v>
      </c>
      <c r="Z1127">
        <v>0</v>
      </c>
      <c r="AA1127">
        <v>0</v>
      </c>
      <c r="AB1127">
        <v>9.4</v>
      </c>
      <c r="AC1127">
        <v>0</v>
      </c>
      <c r="AD1127">
        <v>1</v>
      </c>
      <c r="AE1127">
        <v>1</v>
      </c>
      <c r="AF1127" t="s">
        <v>6</v>
      </c>
      <c r="AG1127">
        <v>3.76</v>
      </c>
      <c r="AH1127">
        <v>2</v>
      </c>
      <c r="AI1127">
        <v>16698767</v>
      </c>
      <c r="AJ1127">
        <v>1156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ROW(Source!A603)</f>
        <v>603</v>
      </c>
      <c r="B1128">
        <v>16698777</v>
      </c>
      <c r="C1128">
        <v>16698766</v>
      </c>
      <c r="D1128">
        <v>15430395</v>
      </c>
      <c r="E1128">
        <v>1</v>
      </c>
      <c r="F1128">
        <v>1</v>
      </c>
      <c r="G1128">
        <v>1</v>
      </c>
      <c r="H1128">
        <v>1</v>
      </c>
      <c r="I1128" t="s">
        <v>1020</v>
      </c>
      <c r="J1128" t="s">
        <v>6</v>
      </c>
      <c r="K1128" t="s">
        <v>1021</v>
      </c>
      <c r="L1128">
        <v>1191</v>
      </c>
      <c r="N1128">
        <v>1013</v>
      </c>
      <c r="O1128" t="s">
        <v>1010</v>
      </c>
      <c r="P1128" t="s">
        <v>1010</v>
      </c>
      <c r="Q1128">
        <v>1</v>
      </c>
      <c r="X1128">
        <v>0.02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1</v>
      </c>
      <c r="AE1128">
        <v>2</v>
      </c>
      <c r="AF1128" t="s">
        <v>6</v>
      </c>
      <c r="AG1128">
        <v>0.02</v>
      </c>
      <c r="AH1128">
        <v>2</v>
      </c>
      <c r="AI1128">
        <v>16698768</v>
      </c>
      <c r="AJ1128">
        <v>1157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ROW(Source!A603)</f>
        <v>603</v>
      </c>
      <c r="B1129">
        <v>16698778</v>
      </c>
      <c r="C1129">
        <v>16698766</v>
      </c>
      <c r="D1129">
        <v>15247680</v>
      </c>
      <c r="E1129">
        <v>1</v>
      </c>
      <c r="F1129">
        <v>1</v>
      </c>
      <c r="G1129">
        <v>1</v>
      </c>
      <c r="H1129">
        <v>2</v>
      </c>
      <c r="I1129" t="s">
        <v>1050</v>
      </c>
      <c r="J1129" t="s">
        <v>1051</v>
      </c>
      <c r="K1129" t="s">
        <v>1052</v>
      </c>
      <c r="L1129">
        <v>1368</v>
      </c>
      <c r="N1129">
        <v>1011</v>
      </c>
      <c r="O1129" t="s">
        <v>1014</v>
      </c>
      <c r="P1129" t="s">
        <v>1014</v>
      </c>
      <c r="Q1129">
        <v>1</v>
      </c>
      <c r="X1129">
        <v>0.01</v>
      </c>
      <c r="Y1129">
        <v>0</v>
      </c>
      <c r="Z1129">
        <v>111.99</v>
      </c>
      <c r="AA1129">
        <v>13.5</v>
      </c>
      <c r="AB1129">
        <v>0</v>
      </c>
      <c r="AC1129">
        <v>0</v>
      </c>
      <c r="AD1129">
        <v>1</v>
      </c>
      <c r="AE1129">
        <v>0</v>
      </c>
      <c r="AF1129" t="s">
        <v>6</v>
      </c>
      <c r="AG1129">
        <v>0.01</v>
      </c>
      <c r="AH1129">
        <v>2</v>
      </c>
      <c r="AI1129">
        <v>16698769</v>
      </c>
      <c r="AJ1129">
        <v>1158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ROW(Source!A603)</f>
        <v>603</v>
      </c>
      <c r="B1130">
        <v>16698779</v>
      </c>
      <c r="C1130">
        <v>16698766</v>
      </c>
      <c r="D1130">
        <v>15249073</v>
      </c>
      <c r="E1130">
        <v>1</v>
      </c>
      <c r="F1130">
        <v>1</v>
      </c>
      <c r="G1130">
        <v>1</v>
      </c>
      <c r="H1130">
        <v>2</v>
      </c>
      <c r="I1130" t="s">
        <v>1033</v>
      </c>
      <c r="J1130" t="s">
        <v>1034</v>
      </c>
      <c r="K1130" t="s">
        <v>1035</v>
      </c>
      <c r="L1130">
        <v>1368</v>
      </c>
      <c r="N1130">
        <v>1011</v>
      </c>
      <c r="O1130" t="s">
        <v>1014</v>
      </c>
      <c r="P1130" t="s">
        <v>1014</v>
      </c>
      <c r="Q1130">
        <v>1</v>
      </c>
      <c r="X1130">
        <v>0.01</v>
      </c>
      <c r="Y1130">
        <v>0</v>
      </c>
      <c r="Z1130">
        <v>65.709999999999994</v>
      </c>
      <c r="AA1130">
        <v>11.6</v>
      </c>
      <c r="AB1130">
        <v>0</v>
      </c>
      <c r="AC1130">
        <v>0</v>
      </c>
      <c r="AD1130">
        <v>1</v>
      </c>
      <c r="AE1130">
        <v>0</v>
      </c>
      <c r="AF1130" t="s">
        <v>6</v>
      </c>
      <c r="AG1130">
        <v>0.01</v>
      </c>
      <c r="AH1130">
        <v>2</v>
      </c>
      <c r="AI1130">
        <v>16698770</v>
      </c>
      <c r="AJ1130">
        <v>1159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ROW(Source!A603)</f>
        <v>603</v>
      </c>
      <c r="B1131">
        <v>16698780</v>
      </c>
      <c r="C1131">
        <v>16698766</v>
      </c>
      <c r="D1131">
        <v>15167588</v>
      </c>
      <c r="E1131">
        <v>1</v>
      </c>
      <c r="F1131">
        <v>1</v>
      </c>
      <c r="G1131">
        <v>1</v>
      </c>
      <c r="H1131">
        <v>3</v>
      </c>
      <c r="I1131" t="s">
        <v>1053</v>
      </c>
      <c r="J1131" t="s">
        <v>1054</v>
      </c>
      <c r="K1131" t="s">
        <v>1055</v>
      </c>
      <c r="L1131">
        <v>1346</v>
      </c>
      <c r="N1131">
        <v>1009</v>
      </c>
      <c r="O1131" t="s">
        <v>279</v>
      </c>
      <c r="P1131" t="s">
        <v>279</v>
      </c>
      <c r="Q1131">
        <v>1</v>
      </c>
      <c r="X1131">
        <v>0.16</v>
      </c>
      <c r="Y1131">
        <v>30.4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 t="s">
        <v>6</v>
      </c>
      <c r="AG1131">
        <v>0.16</v>
      </c>
      <c r="AH1131">
        <v>2</v>
      </c>
      <c r="AI1131">
        <v>16698771</v>
      </c>
      <c r="AJ1131">
        <v>1160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ROW(Source!A603)</f>
        <v>603</v>
      </c>
      <c r="B1132">
        <v>16698781</v>
      </c>
      <c r="C1132">
        <v>16698766</v>
      </c>
      <c r="D1132">
        <v>15167600</v>
      </c>
      <c r="E1132">
        <v>1</v>
      </c>
      <c r="F1132">
        <v>1</v>
      </c>
      <c r="G1132">
        <v>1</v>
      </c>
      <c r="H1132">
        <v>3</v>
      </c>
      <c r="I1132" t="s">
        <v>1329</v>
      </c>
      <c r="J1132" t="s">
        <v>1330</v>
      </c>
      <c r="K1132" t="s">
        <v>1331</v>
      </c>
      <c r="L1132">
        <v>1308</v>
      </c>
      <c r="N1132">
        <v>1003</v>
      </c>
      <c r="O1132" t="s">
        <v>49</v>
      </c>
      <c r="P1132" t="s">
        <v>49</v>
      </c>
      <c r="Q1132">
        <v>100</v>
      </c>
      <c r="X1132">
        <v>5.5E-2</v>
      </c>
      <c r="Y1132">
        <v>120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0</v>
      </c>
      <c r="AF1132" t="s">
        <v>6</v>
      </c>
      <c r="AG1132">
        <v>5.5E-2</v>
      </c>
      <c r="AH1132">
        <v>2</v>
      </c>
      <c r="AI1132">
        <v>16698772</v>
      </c>
      <c r="AJ1132">
        <v>1161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ROW(Source!A603)</f>
        <v>603</v>
      </c>
      <c r="B1133">
        <v>16698782</v>
      </c>
      <c r="C1133">
        <v>16698766</v>
      </c>
      <c r="D1133">
        <v>15203834</v>
      </c>
      <c r="E1133">
        <v>1</v>
      </c>
      <c r="F1133">
        <v>1</v>
      </c>
      <c r="G1133">
        <v>1</v>
      </c>
      <c r="H1133">
        <v>3</v>
      </c>
      <c r="I1133" t="s">
        <v>1059</v>
      </c>
      <c r="J1133" t="s">
        <v>1060</v>
      </c>
      <c r="K1133" t="s">
        <v>1061</v>
      </c>
      <c r="L1133">
        <v>1346</v>
      </c>
      <c r="N1133">
        <v>1009</v>
      </c>
      <c r="O1133" t="s">
        <v>279</v>
      </c>
      <c r="P1133" t="s">
        <v>279</v>
      </c>
      <c r="Q1133">
        <v>1</v>
      </c>
      <c r="X1133">
        <v>0.05</v>
      </c>
      <c r="Y1133">
        <v>28.6</v>
      </c>
      <c r="Z1133">
        <v>0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 t="s">
        <v>6</v>
      </c>
      <c r="AG1133">
        <v>0.05</v>
      </c>
      <c r="AH1133">
        <v>2</v>
      </c>
      <c r="AI1133">
        <v>16698773</v>
      </c>
      <c r="AJ1133">
        <v>1162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ROW(Source!A603)</f>
        <v>603</v>
      </c>
      <c r="B1134">
        <v>16698783</v>
      </c>
      <c r="C1134">
        <v>16698766</v>
      </c>
      <c r="D1134">
        <v>15164559</v>
      </c>
      <c r="E1134">
        <v>17</v>
      </c>
      <c r="F1134">
        <v>1</v>
      </c>
      <c r="G1134">
        <v>1</v>
      </c>
      <c r="H1134">
        <v>3</v>
      </c>
      <c r="I1134" t="s">
        <v>1074</v>
      </c>
      <c r="J1134" t="s">
        <v>6</v>
      </c>
      <c r="K1134" t="s">
        <v>1075</v>
      </c>
      <c r="L1134">
        <v>1374</v>
      </c>
      <c r="N1134">
        <v>1013</v>
      </c>
      <c r="O1134" t="s">
        <v>1076</v>
      </c>
      <c r="P1134" t="s">
        <v>1076</v>
      </c>
      <c r="Q1134">
        <v>1</v>
      </c>
      <c r="X1134">
        <v>0.71</v>
      </c>
      <c r="Y1134">
        <v>1</v>
      </c>
      <c r="Z1134">
        <v>0</v>
      </c>
      <c r="AA1134">
        <v>0</v>
      </c>
      <c r="AB1134">
        <v>0</v>
      </c>
      <c r="AC1134">
        <v>0</v>
      </c>
      <c r="AD1134">
        <v>1</v>
      </c>
      <c r="AE1134">
        <v>0</v>
      </c>
      <c r="AF1134" t="s">
        <v>6</v>
      </c>
      <c r="AG1134">
        <v>0.71</v>
      </c>
      <c r="AH1134">
        <v>2</v>
      </c>
      <c r="AI1134">
        <v>16698774</v>
      </c>
      <c r="AJ1134">
        <v>1164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ROW(Source!A606)</f>
        <v>606</v>
      </c>
      <c r="B1135">
        <v>16698794</v>
      </c>
      <c r="C1135">
        <v>16698785</v>
      </c>
      <c r="D1135">
        <v>15435721</v>
      </c>
      <c r="E1135">
        <v>1</v>
      </c>
      <c r="F1135">
        <v>1</v>
      </c>
      <c r="G1135">
        <v>1</v>
      </c>
      <c r="H1135">
        <v>1</v>
      </c>
      <c r="I1135" t="s">
        <v>1162</v>
      </c>
      <c r="J1135" t="s">
        <v>6</v>
      </c>
      <c r="K1135" t="s">
        <v>1163</v>
      </c>
      <c r="L1135">
        <v>1191</v>
      </c>
      <c r="N1135">
        <v>1013</v>
      </c>
      <c r="O1135" t="s">
        <v>1010</v>
      </c>
      <c r="P1135" t="s">
        <v>1010</v>
      </c>
      <c r="Q1135">
        <v>1</v>
      </c>
      <c r="X1135">
        <v>16.29</v>
      </c>
      <c r="Y1135">
        <v>0</v>
      </c>
      <c r="Z1135">
        <v>0</v>
      </c>
      <c r="AA1135">
        <v>0</v>
      </c>
      <c r="AB1135">
        <v>9.51</v>
      </c>
      <c r="AC1135">
        <v>0</v>
      </c>
      <c r="AD1135">
        <v>1</v>
      </c>
      <c r="AE1135">
        <v>1</v>
      </c>
      <c r="AF1135" t="s">
        <v>6</v>
      </c>
      <c r="AG1135">
        <v>16.29</v>
      </c>
      <c r="AH1135">
        <v>2</v>
      </c>
      <c r="AI1135">
        <v>16698786</v>
      </c>
      <c r="AJ1135">
        <v>1165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ROW(Source!A606)</f>
        <v>606</v>
      </c>
      <c r="B1136">
        <v>16698795</v>
      </c>
      <c r="C1136">
        <v>16698785</v>
      </c>
      <c r="D1136">
        <v>15430395</v>
      </c>
      <c r="E1136">
        <v>1</v>
      </c>
      <c r="F1136">
        <v>1</v>
      </c>
      <c r="G1136">
        <v>1</v>
      </c>
      <c r="H1136">
        <v>1</v>
      </c>
      <c r="I1136" t="s">
        <v>1020</v>
      </c>
      <c r="J1136" t="s">
        <v>6</v>
      </c>
      <c r="K1136" t="s">
        <v>1021</v>
      </c>
      <c r="L1136">
        <v>1191</v>
      </c>
      <c r="N1136">
        <v>1013</v>
      </c>
      <c r="O1136" t="s">
        <v>1010</v>
      </c>
      <c r="P1136" t="s">
        <v>1010</v>
      </c>
      <c r="Q1136">
        <v>1</v>
      </c>
      <c r="X1136">
        <v>0.01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1</v>
      </c>
      <c r="AE1136">
        <v>2</v>
      </c>
      <c r="AF1136" t="s">
        <v>6</v>
      </c>
      <c r="AG1136">
        <v>0.01</v>
      </c>
      <c r="AH1136">
        <v>2</v>
      </c>
      <c r="AI1136">
        <v>16698787</v>
      </c>
      <c r="AJ1136">
        <v>1166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ROW(Source!A606)</f>
        <v>606</v>
      </c>
      <c r="B1137">
        <v>16698796</v>
      </c>
      <c r="C1137">
        <v>16698785</v>
      </c>
      <c r="D1137">
        <v>15247974</v>
      </c>
      <c r="E1137">
        <v>1</v>
      </c>
      <c r="F1137">
        <v>1</v>
      </c>
      <c r="G1137">
        <v>1</v>
      </c>
      <c r="H1137">
        <v>2</v>
      </c>
      <c r="I1137" t="s">
        <v>1022</v>
      </c>
      <c r="J1137" t="s">
        <v>1023</v>
      </c>
      <c r="K1137" t="s">
        <v>1024</v>
      </c>
      <c r="L1137">
        <v>1368</v>
      </c>
      <c r="N1137">
        <v>1011</v>
      </c>
      <c r="O1137" t="s">
        <v>1014</v>
      </c>
      <c r="P1137" t="s">
        <v>1014</v>
      </c>
      <c r="Q1137">
        <v>1</v>
      </c>
      <c r="X1137">
        <v>0.01</v>
      </c>
      <c r="Y1137">
        <v>0</v>
      </c>
      <c r="Z1137">
        <v>31.26</v>
      </c>
      <c r="AA1137">
        <v>13.5</v>
      </c>
      <c r="AB1137">
        <v>0</v>
      </c>
      <c r="AC1137">
        <v>0</v>
      </c>
      <c r="AD1137">
        <v>1</v>
      </c>
      <c r="AE1137">
        <v>0</v>
      </c>
      <c r="AF1137" t="s">
        <v>6</v>
      </c>
      <c r="AG1137">
        <v>0.01</v>
      </c>
      <c r="AH1137">
        <v>2</v>
      </c>
      <c r="AI1137">
        <v>16698788</v>
      </c>
      <c r="AJ1137">
        <v>1167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ROW(Source!A606)</f>
        <v>606</v>
      </c>
      <c r="B1138">
        <v>16698797</v>
      </c>
      <c r="C1138">
        <v>16698785</v>
      </c>
      <c r="D1138">
        <v>15170076</v>
      </c>
      <c r="E1138">
        <v>1</v>
      </c>
      <c r="F1138">
        <v>1</v>
      </c>
      <c r="G1138">
        <v>1</v>
      </c>
      <c r="H1138">
        <v>3</v>
      </c>
      <c r="I1138" t="s">
        <v>1287</v>
      </c>
      <c r="J1138" t="s">
        <v>1288</v>
      </c>
      <c r="K1138" t="s">
        <v>1289</v>
      </c>
      <c r="L1138">
        <v>1356</v>
      </c>
      <c r="N1138">
        <v>1010</v>
      </c>
      <c r="O1138" t="s">
        <v>268</v>
      </c>
      <c r="P1138" t="s">
        <v>268</v>
      </c>
      <c r="Q1138">
        <v>1000</v>
      </c>
      <c r="X1138">
        <v>0.2</v>
      </c>
      <c r="Y1138">
        <v>180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6</v>
      </c>
      <c r="AG1138">
        <v>0.2</v>
      </c>
      <c r="AH1138">
        <v>2</v>
      </c>
      <c r="AI1138">
        <v>16698789</v>
      </c>
      <c r="AJ1138">
        <v>1168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ROW(Source!A606)</f>
        <v>606</v>
      </c>
      <c r="B1139">
        <v>16698798</v>
      </c>
      <c r="C1139">
        <v>16698785</v>
      </c>
      <c r="D1139">
        <v>15170438</v>
      </c>
      <c r="E1139">
        <v>1</v>
      </c>
      <c r="F1139">
        <v>1</v>
      </c>
      <c r="G1139">
        <v>1</v>
      </c>
      <c r="H1139">
        <v>3</v>
      </c>
      <c r="I1139" t="s">
        <v>1326</v>
      </c>
      <c r="J1139" t="s">
        <v>1327</v>
      </c>
      <c r="K1139" t="s">
        <v>1328</v>
      </c>
      <c r="L1139">
        <v>1348</v>
      </c>
      <c r="N1139">
        <v>1009</v>
      </c>
      <c r="O1139" t="s">
        <v>26</v>
      </c>
      <c r="P1139" t="s">
        <v>26</v>
      </c>
      <c r="Q1139">
        <v>1000</v>
      </c>
      <c r="X1139">
        <v>1E-3</v>
      </c>
      <c r="Y1139">
        <v>12430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6</v>
      </c>
      <c r="AG1139">
        <v>1E-3</v>
      </c>
      <c r="AH1139">
        <v>2</v>
      </c>
      <c r="AI1139">
        <v>16698790</v>
      </c>
      <c r="AJ1139">
        <v>1169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ROW(Source!A606)</f>
        <v>606</v>
      </c>
      <c r="B1140">
        <v>16698799</v>
      </c>
      <c r="C1140">
        <v>16698785</v>
      </c>
      <c r="D1140">
        <v>15164559</v>
      </c>
      <c r="E1140">
        <v>17</v>
      </c>
      <c r="F1140">
        <v>1</v>
      </c>
      <c r="G1140">
        <v>1</v>
      </c>
      <c r="H1140">
        <v>3</v>
      </c>
      <c r="I1140" t="s">
        <v>1074</v>
      </c>
      <c r="J1140" t="s">
        <v>6</v>
      </c>
      <c r="K1140" t="s">
        <v>1075</v>
      </c>
      <c r="L1140">
        <v>1374</v>
      </c>
      <c r="N1140">
        <v>1013</v>
      </c>
      <c r="O1140" t="s">
        <v>1076</v>
      </c>
      <c r="P1140" t="s">
        <v>1076</v>
      </c>
      <c r="Q1140">
        <v>1</v>
      </c>
      <c r="X1140">
        <v>3.1</v>
      </c>
      <c r="Y1140">
        <v>1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6</v>
      </c>
      <c r="AG1140">
        <v>3.1</v>
      </c>
      <c r="AH1140">
        <v>2</v>
      </c>
      <c r="AI1140">
        <v>16698791</v>
      </c>
      <c r="AJ1140">
        <v>1171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ROW(Source!A607)</f>
        <v>607</v>
      </c>
      <c r="B1141">
        <v>16698794</v>
      </c>
      <c r="C1141">
        <v>16698785</v>
      </c>
      <c r="D1141">
        <v>15435721</v>
      </c>
      <c r="E1141">
        <v>1</v>
      </c>
      <c r="F1141">
        <v>1</v>
      </c>
      <c r="G1141">
        <v>1</v>
      </c>
      <c r="H1141">
        <v>1</v>
      </c>
      <c r="I1141" t="s">
        <v>1162</v>
      </c>
      <c r="J1141" t="s">
        <v>6</v>
      </c>
      <c r="K1141" t="s">
        <v>1163</v>
      </c>
      <c r="L1141">
        <v>1191</v>
      </c>
      <c r="N1141">
        <v>1013</v>
      </c>
      <c r="O1141" t="s">
        <v>1010</v>
      </c>
      <c r="P1141" t="s">
        <v>1010</v>
      </c>
      <c r="Q1141">
        <v>1</v>
      </c>
      <c r="X1141">
        <v>16.29</v>
      </c>
      <c r="Y1141">
        <v>0</v>
      </c>
      <c r="Z1141">
        <v>0</v>
      </c>
      <c r="AA1141">
        <v>0</v>
      </c>
      <c r="AB1141">
        <v>9.51</v>
      </c>
      <c r="AC1141">
        <v>0</v>
      </c>
      <c r="AD1141">
        <v>1</v>
      </c>
      <c r="AE1141">
        <v>1</v>
      </c>
      <c r="AF1141" t="s">
        <v>6</v>
      </c>
      <c r="AG1141">
        <v>16.29</v>
      </c>
      <c r="AH1141">
        <v>2</v>
      </c>
      <c r="AI1141">
        <v>16698786</v>
      </c>
      <c r="AJ1141">
        <v>1172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ROW(Source!A607)</f>
        <v>607</v>
      </c>
      <c r="B1142">
        <v>16698795</v>
      </c>
      <c r="C1142">
        <v>16698785</v>
      </c>
      <c r="D1142">
        <v>15430395</v>
      </c>
      <c r="E1142">
        <v>1</v>
      </c>
      <c r="F1142">
        <v>1</v>
      </c>
      <c r="G1142">
        <v>1</v>
      </c>
      <c r="H1142">
        <v>1</v>
      </c>
      <c r="I1142" t="s">
        <v>1020</v>
      </c>
      <c r="J1142" t="s">
        <v>6</v>
      </c>
      <c r="K1142" t="s">
        <v>1021</v>
      </c>
      <c r="L1142">
        <v>1191</v>
      </c>
      <c r="N1142">
        <v>1013</v>
      </c>
      <c r="O1142" t="s">
        <v>1010</v>
      </c>
      <c r="P1142" t="s">
        <v>1010</v>
      </c>
      <c r="Q1142">
        <v>1</v>
      </c>
      <c r="X1142">
        <v>0.01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1</v>
      </c>
      <c r="AE1142">
        <v>2</v>
      </c>
      <c r="AF1142" t="s">
        <v>6</v>
      </c>
      <c r="AG1142">
        <v>0.01</v>
      </c>
      <c r="AH1142">
        <v>2</v>
      </c>
      <c r="AI1142">
        <v>16698787</v>
      </c>
      <c r="AJ1142">
        <v>1173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ROW(Source!A607)</f>
        <v>607</v>
      </c>
      <c r="B1143">
        <v>16698796</v>
      </c>
      <c r="C1143">
        <v>16698785</v>
      </c>
      <c r="D1143">
        <v>15247974</v>
      </c>
      <c r="E1143">
        <v>1</v>
      </c>
      <c r="F1143">
        <v>1</v>
      </c>
      <c r="G1143">
        <v>1</v>
      </c>
      <c r="H1143">
        <v>2</v>
      </c>
      <c r="I1143" t="s">
        <v>1022</v>
      </c>
      <c r="J1143" t="s">
        <v>1023</v>
      </c>
      <c r="K1143" t="s">
        <v>1024</v>
      </c>
      <c r="L1143">
        <v>1368</v>
      </c>
      <c r="N1143">
        <v>1011</v>
      </c>
      <c r="O1143" t="s">
        <v>1014</v>
      </c>
      <c r="P1143" t="s">
        <v>1014</v>
      </c>
      <c r="Q1143">
        <v>1</v>
      </c>
      <c r="X1143">
        <v>0.01</v>
      </c>
      <c r="Y1143">
        <v>0</v>
      </c>
      <c r="Z1143">
        <v>31.26</v>
      </c>
      <c r="AA1143">
        <v>13.5</v>
      </c>
      <c r="AB1143">
        <v>0</v>
      </c>
      <c r="AC1143">
        <v>0</v>
      </c>
      <c r="AD1143">
        <v>1</v>
      </c>
      <c r="AE1143">
        <v>0</v>
      </c>
      <c r="AF1143" t="s">
        <v>6</v>
      </c>
      <c r="AG1143">
        <v>0.01</v>
      </c>
      <c r="AH1143">
        <v>2</v>
      </c>
      <c r="AI1143">
        <v>16698788</v>
      </c>
      <c r="AJ1143">
        <v>1174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ROW(Source!A607)</f>
        <v>607</v>
      </c>
      <c r="B1144">
        <v>16698797</v>
      </c>
      <c r="C1144">
        <v>16698785</v>
      </c>
      <c r="D1144">
        <v>15170076</v>
      </c>
      <c r="E1144">
        <v>1</v>
      </c>
      <c r="F1144">
        <v>1</v>
      </c>
      <c r="G1144">
        <v>1</v>
      </c>
      <c r="H1144">
        <v>3</v>
      </c>
      <c r="I1144" t="s">
        <v>1287</v>
      </c>
      <c r="J1144" t="s">
        <v>1288</v>
      </c>
      <c r="K1144" t="s">
        <v>1289</v>
      </c>
      <c r="L1144">
        <v>1356</v>
      </c>
      <c r="N1144">
        <v>1010</v>
      </c>
      <c r="O1144" t="s">
        <v>268</v>
      </c>
      <c r="P1144" t="s">
        <v>268</v>
      </c>
      <c r="Q1144">
        <v>1000</v>
      </c>
      <c r="X1144">
        <v>0.2</v>
      </c>
      <c r="Y1144">
        <v>180</v>
      </c>
      <c r="Z1144">
        <v>0</v>
      </c>
      <c r="AA1144">
        <v>0</v>
      </c>
      <c r="AB1144">
        <v>0</v>
      </c>
      <c r="AC1144">
        <v>0</v>
      </c>
      <c r="AD1144">
        <v>1</v>
      </c>
      <c r="AE1144">
        <v>0</v>
      </c>
      <c r="AF1144" t="s">
        <v>6</v>
      </c>
      <c r="AG1144">
        <v>0.2</v>
      </c>
      <c r="AH1144">
        <v>2</v>
      </c>
      <c r="AI1144">
        <v>16698789</v>
      </c>
      <c r="AJ1144">
        <v>1175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ROW(Source!A607)</f>
        <v>607</v>
      </c>
      <c r="B1145">
        <v>16698798</v>
      </c>
      <c r="C1145">
        <v>16698785</v>
      </c>
      <c r="D1145">
        <v>15170438</v>
      </c>
      <c r="E1145">
        <v>1</v>
      </c>
      <c r="F1145">
        <v>1</v>
      </c>
      <c r="G1145">
        <v>1</v>
      </c>
      <c r="H1145">
        <v>3</v>
      </c>
      <c r="I1145" t="s">
        <v>1326</v>
      </c>
      <c r="J1145" t="s">
        <v>1327</v>
      </c>
      <c r="K1145" t="s">
        <v>1328</v>
      </c>
      <c r="L1145">
        <v>1348</v>
      </c>
      <c r="N1145">
        <v>1009</v>
      </c>
      <c r="O1145" t="s">
        <v>26</v>
      </c>
      <c r="P1145" t="s">
        <v>26</v>
      </c>
      <c r="Q1145">
        <v>1000</v>
      </c>
      <c r="X1145">
        <v>1E-3</v>
      </c>
      <c r="Y1145">
        <v>12430</v>
      </c>
      <c r="Z1145">
        <v>0</v>
      </c>
      <c r="AA1145">
        <v>0</v>
      </c>
      <c r="AB1145">
        <v>0</v>
      </c>
      <c r="AC1145">
        <v>0</v>
      </c>
      <c r="AD1145">
        <v>1</v>
      </c>
      <c r="AE1145">
        <v>0</v>
      </c>
      <c r="AF1145" t="s">
        <v>6</v>
      </c>
      <c r="AG1145">
        <v>1E-3</v>
      </c>
      <c r="AH1145">
        <v>2</v>
      </c>
      <c r="AI1145">
        <v>16698790</v>
      </c>
      <c r="AJ1145">
        <v>1176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ROW(Source!A607)</f>
        <v>607</v>
      </c>
      <c r="B1146">
        <v>16698799</v>
      </c>
      <c r="C1146">
        <v>16698785</v>
      </c>
      <c r="D1146">
        <v>15164559</v>
      </c>
      <c r="E1146">
        <v>17</v>
      </c>
      <c r="F1146">
        <v>1</v>
      </c>
      <c r="G1146">
        <v>1</v>
      </c>
      <c r="H1146">
        <v>3</v>
      </c>
      <c r="I1146" t="s">
        <v>1074</v>
      </c>
      <c r="J1146" t="s">
        <v>6</v>
      </c>
      <c r="K1146" t="s">
        <v>1075</v>
      </c>
      <c r="L1146">
        <v>1374</v>
      </c>
      <c r="N1146">
        <v>1013</v>
      </c>
      <c r="O1146" t="s">
        <v>1076</v>
      </c>
      <c r="P1146" t="s">
        <v>1076</v>
      </c>
      <c r="Q1146">
        <v>1</v>
      </c>
      <c r="X1146">
        <v>3.1</v>
      </c>
      <c r="Y1146">
        <v>1</v>
      </c>
      <c r="Z1146">
        <v>0</v>
      </c>
      <c r="AA1146">
        <v>0</v>
      </c>
      <c r="AB1146">
        <v>0</v>
      </c>
      <c r="AC1146">
        <v>0</v>
      </c>
      <c r="AD1146">
        <v>1</v>
      </c>
      <c r="AE1146">
        <v>0</v>
      </c>
      <c r="AF1146" t="s">
        <v>6</v>
      </c>
      <c r="AG1146">
        <v>3.1</v>
      </c>
      <c r="AH1146">
        <v>2</v>
      </c>
      <c r="AI1146">
        <v>16698791</v>
      </c>
      <c r="AJ1146">
        <v>1178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ROW(Source!A610)</f>
        <v>610</v>
      </c>
      <c r="B1147">
        <v>16698812</v>
      </c>
      <c r="C1147">
        <v>16698801</v>
      </c>
      <c r="D1147">
        <v>15446300</v>
      </c>
      <c r="E1147">
        <v>1</v>
      </c>
      <c r="F1147">
        <v>1</v>
      </c>
      <c r="G1147">
        <v>1</v>
      </c>
      <c r="H1147">
        <v>1</v>
      </c>
      <c r="I1147" t="s">
        <v>1031</v>
      </c>
      <c r="J1147" t="s">
        <v>6</v>
      </c>
      <c r="K1147" t="s">
        <v>1032</v>
      </c>
      <c r="L1147">
        <v>1191</v>
      </c>
      <c r="N1147">
        <v>1013</v>
      </c>
      <c r="O1147" t="s">
        <v>1010</v>
      </c>
      <c r="P1147" t="s">
        <v>1010</v>
      </c>
      <c r="Q1147">
        <v>1</v>
      </c>
      <c r="X1147">
        <v>68.239999999999995</v>
      </c>
      <c r="Y1147">
        <v>0</v>
      </c>
      <c r="Z1147">
        <v>0</v>
      </c>
      <c r="AA1147">
        <v>0</v>
      </c>
      <c r="AB1147">
        <v>9.92</v>
      </c>
      <c r="AC1147">
        <v>0</v>
      </c>
      <c r="AD1147">
        <v>1</v>
      </c>
      <c r="AE1147">
        <v>1</v>
      </c>
      <c r="AF1147" t="s">
        <v>6</v>
      </c>
      <c r="AG1147">
        <v>68.239999999999995</v>
      </c>
      <c r="AH1147">
        <v>2</v>
      </c>
      <c r="AI1147">
        <v>16698802</v>
      </c>
      <c r="AJ1147">
        <v>1179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ROW(Source!A610)</f>
        <v>610</v>
      </c>
      <c r="B1148">
        <v>16698813</v>
      </c>
      <c r="C1148">
        <v>16698801</v>
      </c>
      <c r="D1148">
        <v>15430395</v>
      </c>
      <c r="E1148">
        <v>1</v>
      </c>
      <c r="F1148">
        <v>1</v>
      </c>
      <c r="G1148">
        <v>1</v>
      </c>
      <c r="H1148">
        <v>1</v>
      </c>
      <c r="I1148" t="s">
        <v>1020</v>
      </c>
      <c r="J1148" t="s">
        <v>6</v>
      </c>
      <c r="K1148" t="s">
        <v>1021</v>
      </c>
      <c r="L1148">
        <v>1191</v>
      </c>
      <c r="N1148">
        <v>1013</v>
      </c>
      <c r="O1148" t="s">
        <v>1010</v>
      </c>
      <c r="P1148" t="s">
        <v>1010</v>
      </c>
      <c r="Q1148">
        <v>1</v>
      </c>
      <c r="X1148">
        <v>0.2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1</v>
      </c>
      <c r="AE1148">
        <v>2</v>
      </c>
      <c r="AF1148" t="s">
        <v>6</v>
      </c>
      <c r="AG1148">
        <v>0.2</v>
      </c>
      <c r="AH1148">
        <v>2</v>
      </c>
      <c r="AI1148">
        <v>16698803</v>
      </c>
      <c r="AJ1148">
        <v>1180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ROW(Source!A610)</f>
        <v>610</v>
      </c>
      <c r="B1149">
        <v>16698814</v>
      </c>
      <c r="C1149">
        <v>16698801</v>
      </c>
      <c r="D1149">
        <v>15247680</v>
      </c>
      <c r="E1149">
        <v>1</v>
      </c>
      <c r="F1149">
        <v>1</v>
      </c>
      <c r="G1149">
        <v>1</v>
      </c>
      <c r="H1149">
        <v>2</v>
      </c>
      <c r="I1149" t="s">
        <v>1050</v>
      </c>
      <c r="J1149" t="s">
        <v>1051</v>
      </c>
      <c r="K1149" t="s">
        <v>1052</v>
      </c>
      <c r="L1149">
        <v>1368</v>
      </c>
      <c r="N1149">
        <v>1011</v>
      </c>
      <c r="O1149" t="s">
        <v>1014</v>
      </c>
      <c r="P1149" t="s">
        <v>1014</v>
      </c>
      <c r="Q1149">
        <v>1</v>
      </c>
      <c r="X1149">
        <v>0.1</v>
      </c>
      <c r="Y1149">
        <v>0</v>
      </c>
      <c r="Z1149">
        <v>111.99</v>
      </c>
      <c r="AA1149">
        <v>13.5</v>
      </c>
      <c r="AB1149">
        <v>0</v>
      </c>
      <c r="AC1149">
        <v>0</v>
      </c>
      <c r="AD1149">
        <v>1</v>
      </c>
      <c r="AE1149">
        <v>0</v>
      </c>
      <c r="AF1149" t="s">
        <v>6</v>
      </c>
      <c r="AG1149">
        <v>0.1</v>
      </c>
      <c r="AH1149">
        <v>2</v>
      </c>
      <c r="AI1149">
        <v>16698804</v>
      </c>
      <c r="AJ1149">
        <v>1181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ROW(Source!A610)</f>
        <v>610</v>
      </c>
      <c r="B1150">
        <v>16698815</v>
      </c>
      <c r="C1150">
        <v>16698801</v>
      </c>
      <c r="D1150">
        <v>15249073</v>
      </c>
      <c r="E1150">
        <v>1</v>
      </c>
      <c r="F1150">
        <v>1</v>
      </c>
      <c r="G1150">
        <v>1</v>
      </c>
      <c r="H1150">
        <v>2</v>
      </c>
      <c r="I1150" t="s">
        <v>1033</v>
      </c>
      <c r="J1150" t="s">
        <v>1034</v>
      </c>
      <c r="K1150" t="s">
        <v>1035</v>
      </c>
      <c r="L1150">
        <v>1368</v>
      </c>
      <c r="N1150">
        <v>1011</v>
      </c>
      <c r="O1150" t="s">
        <v>1014</v>
      </c>
      <c r="P1150" t="s">
        <v>1014</v>
      </c>
      <c r="Q1150">
        <v>1</v>
      </c>
      <c r="X1150">
        <v>0.1</v>
      </c>
      <c r="Y1150">
        <v>0</v>
      </c>
      <c r="Z1150">
        <v>65.709999999999994</v>
      </c>
      <c r="AA1150">
        <v>11.6</v>
      </c>
      <c r="AB1150">
        <v>0</v>
      </c>
      <c r="AC1150">
        <v>0</v>
      </c>
      <c r="AD1150">
        <v>1</v>
      </c>
      <c r="AE1150">
        <v>0</v>
      </c>
      <c r="AF1150" t="s">
        <v>6</v>
      </c>
      <c r="AG1150">
        <v>0.1</v>
      </c>
      <c r="AH1150">
        <v>2</v>
      </c>
      <c r="AI1150">
        <v>16698805</v>
      </c>
      <c r="AJ1150">
        <v>1182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ROW(Source!A610)</f>
        <v>610</v>
      </c>
      <c r="B1151">
        <v>16698816</v>
      </c>
      <c r="C1151">
        <v>16698801</v>
      </c>
      <c r="D1151">
        <v>15167588</v>
      </c>
      <c r="E1151">
        <v>1</v>
      </c>
      <c r="F1151">
        <v>1</v>
      </c>
      <c r="G1151">
        <v>1</v>
      </c>
      <c r="H1151">
        <v>3</v>
      </c>
      <c r="I1151" t="s">
        <v>1053</v>
      </c>
      <c r="J1151" t="s">
        <v>1054</v>
      </c>
      <c r="K1151" t="s">
        <v>1055</v>
      </c>
      <c r="L1151">
        <v>1346</v>
      </c>
      <c r="N1151">
        <v>1009</v>
      </c>
      <c r="O1151" t="s">
        <v>279</v>
      </c>
      <c r="P1151" t="s">
        <v>279</v>
      </c>
      <c r="Q1151">
        <v>1</v>
      </c>
      <c r="X1151">
        <v>0.31</v>
      </c>
      <c r="Y1151">
        <v>30.4</v>
      </c>
      <c r="Z1151">
        <v>0</v>
      </c>
      <c r="AA1151">
        <v>0</v>
      </c>
      <c r="AB1151">
        <v>0</v>
      </c>
      <c r="AC1151">
        <v>0</v>
      </c>
      <c r="AD1151">
        <v>1</v>
      </c>
      <c r="AE1151">
        <v>0</v>
      </c>
      <c r="AF1151" t="s">
        <v>6</v>
      </c>
      <c r="AG1151">
        <v>0.31</v>
      </c>
      <c r="AH1151">
        <v>2</v>
      </c>
      <c r="AI1151">
        <v>16698806</v>
      </c>
      <c r="AJ1151">
        <v>1183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ROW(Source!A610)</f>
        <v>610</v>
      </c>
      <c r="B1152">
        <v>16698817</v>
      </c>
      <c r="C1152">
        <v>16698801</v>
      </c>
      <c r="D1152">
        <v>15169949</v>
      </c>
      <c r="E1152">
        <v>1</v>
      </c>
      <c r="F1152">
        <v>1</v>
      </c>
      <c r="G1152">
        <v>1</v>
      </c>
      <c r="H1152">
        <v>3</v>
      </c>
      <c r="I1152" t="s">
        <v>1332</v>
      </c>
      <c r="J1152" t="s">
        <v>1333</v>
      </c>
      <c r="K1152" t="s">
        <v>1334</v>
      </c>
      <c r="L1152">
        <v>1348</v>
      </c>
      <c r="N1152">
        <v>1009</v>
      </c>
      <c r="O1152" t="s">
        <v>26</v>
      </c>
      <c r="P1152" t="s">
        <v>26</v>
      </c>
      <c r="Q1152">
        <v>1000</v>
      </c>
      <c r="X1152">
        <v>3.0599999999999998E-3</v>
      </c>
      <c r="Y1152">
        <v>12430</v>
      </c>
      <c r="Z1152">
        <v>0</v>
      </c>
      <c r="AA1152">
        <v>0</v>
      </c>
      <c r="AB1152">
        <v>0</v>
      </c>
      <c r="AC1152">
        <v>0</v>
      </c>
      <c r="AD1152">
        <v>1</v>
      </c>
      <c r="AE1152">
        <v>0</v>
      </c>
      <c r="AF1152" t="s">
        <v>6</v>
      </c>
      <c r="AG1152">
        <v>3.0599999999999998E-3</v>
      </c>
      <c r="AH1152">
        <v>2</v>
      </c>
      <c r="AI1152">
        <v>16698807</v>
      </c>
      <c r="AJ1152">
        <v>1184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ROW(Source!A610)</f>
        <v>610</v>
      </c>
      <c r="B1153">
        <v>16698818</v>
      </c>
      <c r="C1153">
        <v>16698801</v>
      </c>
      <c r="D1153">
        <v>15170074</v>
      </c>
      <c r="E1153">
        <v>1</v>
      </c>
      <c r="F1153">
        <v>1</v>
      </c>
      <c r="G1153">
        <v>1</v>
      </c>
      <c r="H1153">
        <v>3</v>
      </c>
      <c r="I1153" t="s">
        <v>1056</v>
      </c>
      <c r="J1153" t="s">
        <v>1057</v>
      </c>
      <c r="K1153" t="s">
        <v>1058</v>
      </c>
      <c r="L1153">
        <v>1355</v>
      </c>
      <c r="N1153">
        <v>1010</v>
      </c>
      <c r="O1153" t="s">
        <v>593</v>
      </c>
      <c r="P1153" t="s">
        <v>593</v>
      </c>
      <c r="Q1153">
        <v>100</v>
      </c>
      <c r="X1153">
        <v>4.08</v>
      </c>
      <c r="Y1153">
        <v>86</v>
      </c>
      <c r="Z1153">
        <v>0</v>
      </c>
      <c r="AA1153">
        <v>0</v>
      </c>
      <c r="AB1153">
        <v>0</v>
      </c>
      <c r="AC1153">
        <v>0</v>
      </c>
      <c r="AD1153">
        <v>1</v>
      </c>
      <c r="AE1153">
        <v>0</v>
      </c>
      <c r="AF1153" t="s">
        <v>6</v>
      </c>
      <c r="AG1153">
        <v>4.08</v>
      </c>
      <c r="AH1153">
        <v>2</v>
      </c>
      <c r="AI1153">
        <v>16698808</v>
      </c>
      <c r="AJ1153">
        <v>1185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ROW(Source!A610)</f>
        <v>610</v>
      </c>
      <c r="B1154">
        <v>16698819</v>
      </c>
      <c r="C1154">
        <v>16698801</v>
      </c>
      <c r="D1154">
        <v>15164559</v>
      </c>
      <c r="E1154">
        <v>17</v>
      </c>
      <c r="F1154">
        <v>1</v>
      </c>
      <c r="G1154">
        <v>1</v>
      </c>
      <c r="H1154">
        <v>3</v>
      </c>
      <c r="I1154" t="s">
        <v>1074</v>
      </c>
      <c r="J1154" t="s">
        <v>6</v>
      </c>
      <c r="K1154" t="s">
        <v>1075</v>
      </c>
      <c r="L1154">
        <v>1374</v>
      </c>
      <c r="N1154">
        <v>1013</v>
      </c>
      <c r="O1154" t="s">
        <v>1076</v>
      </c>
      <c r="P1154" t="s">
        <v>1076</v>
      </c>
      <c r="Q1154">
        <v>1</v>
      </c>
      <c r="X1154">
        <v>13.54</v>
      </c>
      <c r="Y1154">
        <v>1</v>
      </c>
      <c r="Z1154">
        <v>0</v>
      </c>
      <c r="AA1154">
        <v>0</v>
      </c>
      <c r="AB1154">
        <v>0</v>
      </c>
      <c r="AC1154">
        <v>0</v>
      </c>
      <c r="AD1154">
        <v>1</v>
      </c>
      <c r="AE1154">
        <v>0</v>
      </c>
      <c r="AF1154" t="s">
        <v>6</v>
      </c>
      <c r="AG1154">
        <v>13.54</v>
      </c>
      <c r="AH1154">
        <v>2</v>
      </c>
      <c r="AI1154">
        <v>16698809</v>
      </c>
      <c r="AJ1154">
        <v>1187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ROW(Source!A611)</f>
        <v>611</v>
      </c>
      <c r="B1155">
        <v>16698812</v>
      </c>
      <c r="C1155">
        <v>16698801</v>
      </c>
      <c r="D1155">
        <v>15446300</v>
      </c>
      <c r="E1155">
        <v>1</v>
      </c>
      <c r="F1155">
        <v>1</v>
      </c>
      <c r="G1155">
        <v>1</v>
      </c>
      <c r="H1155">
        <v>1</v>
      </c>
      <c r="I1155" t="s">
        <v>1031</v>
      </c>
      <c r="J1155" t="s">
        <v>6</v>
      </c>
      <c r="K1155" t="s">
        <v>1032</v>
      </c>
      <c r="L1155">
        <v>1191</v>
      </c>
      <c r="N1155">
        <v>1013</v>
      </c>
      <c r="O1155" t="s">
        <v>1010</v>
      </c>
      <c r="P1155" t="s">
        <v>1010</v>
      </c>
      <c r="Q1155">
        <v>1</v>
      </c>
      <c r="X1155">
        <v>68.239999999999995</v>
      </c>
      <c r="Y1155">
        <v>0</v>
      </c>
      <c r="Z1155">
        <v>0</v>
      </c>
      <c r="AA1155">
        <v>0</v>
      </c>
      <c r="AB1155">
        <v>9.92</v>
      </c>
      <c r="AC1155">
        <v>0</v>
      </c>
      <c r="AD1155">
        <v>1</v>
      </c>
      <c r="AE1155">
        <v>1</v>
      </c>
      <c r="AF1155" t="s">
        <v>6</v>
      </c>
      <c r="AG1155">
        <v>68.239999999999995</v>
      </c>
      <c r="AH1155">
        <v>2</v>
      </c>
      <c r="AI1155">
        <v>16698802</v>
      </c>
      <c r="AJ1155">
        <v>1188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ROW(Source!A611)</f>
        <v>611</v>
      </c>
      <c r="B1156">
        <v>16698813</v>
      </c>
      <c r="C1156">
        <v>16698801</v>
      </c>
      <c r="D1156">
        <v>15430395</v>
      </c>
      <c r="E1156">
        <v>1</v>
      </c>
      <c r="F1156">
        <v>1</v>
      </c>
      <c r="G1156">
        <v>1</v>
      </c>
      <c r="H1156">
        <v>1</v>
      </c>
      <c r="I1156" t="s">
        <v>1020</v>
      </c>
      <c r="J1156" t="s">
        <v>6</v>
      </c>
      <c r="K1156" t="s">
        <v>1021</v>
      </c>
      <c r="L1156">
        <v>1191</v>
      </c>
      <c r="N1156">
        <v>1013</v>
      </c>
      <c r="O1156" t="s">
        <v>1010</v>
      </c>
      <c r="P1156" t="s">
        <v>1010</v>
      </c>
      <c r="Q1156">
        <v>1</v>
      </c>
      <c r="X1156">
        <v>0.2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2</v>
      </c>
      <c r="AF1156" t="s">
        <v>6</v>
      </c>
      <c r="AG1156">
        <v>0.2</v>
      </c>
      <c r="AH1156">
        <v>2</v>
      </c>
      <c r="AI1156">
        <v>16698803</v>
      </c>
      <c r="AJ1156">
        <v>1189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ROW(Source!A611)</f>
        <v>611</v>
      </c>
      <c r="B1157">
        <v>16698814</v>
      </c>
      <c r="C1157">
        <v>16698801</v>
      </c>
      <c r="D1157">
        <v>15247680</v>
      </c>
      <c r="E1157">
        <v>1</v>
      </c>
      <c r="F1157">
        <v>1</v>
      </c>
      <c r="G1157">
        <v>1</v>
      </c>
      <c r="H1157">
        <v>2</v>
      </c>
      <c r="I1157" t="s">
        <v>1050</v>
      </c>
      <c r="J1157" t="s">
        <v>1051</v>
      </c>
      <c r="K1157" t="s">
        <v>1052</v>
      </c>
      <c r="L1157">
        <v>1368</v>
      </c>
      <c r="N1157">
        <v>1011</v>
      </c>
      <c r="O1157" t="s">
        <v>1014</v>
      </c>
      <c r="P1157" t="s">
        <v>1014</v>
      </c>
      <c r="Q1157">
        <v>1</v>
      </c>
      <c r="X1157">
        <v>0.1</v>
      </c>
      <c r="Y1157">
        <v>0</v>
      </c>
      <c r="Z1157">
        <v>111.99</v>
      </c>
      <c r="AA1157">
        <v>13.5</v>
      </c>
      <c r="AB1157">
        <v>0</v>
      </c>
      <c r="AC1157">
        <v>0</v>
      </c>
      <c r="AD1157">
        <v>1</v>
      </c>
      <c r="AE1157">
        <v>0</v>
      </c>
      <c r="AF1157" t="s">
        <v>6</v>
      </c>
      <c r="AG1157">
        <v>0.1</v>
      </c>
      <c r="AH1157">
        <v>2</v>
      </c>
      <c r="AI1157">
        <v>16698804</v>
      </c>
      <c r="AJ1157">
        <v>1190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ROW(Source!A611)</f>
        <v>611</v>
      </c>
      <c r="B1158">
        <v>16698815</v>
      </c>
      <c r="C1158">
        <v>16698801</v>
      </c>
      <c r="D1158">
        <v>15249073</v>
      </c>
      <c r="E1158">
        <v>1</v>
      </c>
      <c r="F1158">
        <v>1</v>
      </c>
      <c r="G1158">
        <v>1</v>
      </c>
      <c r="H1158">
        <v>2</v>
      </c>
      <c r="I1158" t="s">
        <v>1033</v>
      </c>
      <c r="J1158" t="s">
        <v>1034</v>
      </c>
      <c r="K1158" t="s">
        <v>1035</v>
      </c>
      <c r="L1158">
        <v>1368</v>
      </c>
      <c r="N1158">
        <v>1011</v>
      </c>
      <c r="O1158" t="s">
        <v>1014</v>
      </c>
      <c r="P1158" t="s">
        <v>1014</v>
      </c>
      <c r="Q1158">
        <v>1</v>
      </c>
      <c r="X1158">
        <v>0.1</v>
      </c>
      <c r="Y1158">
        <v>0</v>
      </c>
      <c r="Z1158">
        <v>65.709999999999994</v>
      </c>
      <c r="AA1158">
        <v>11.6</v>
      </c>
      <c r="AB1158">
        <v>0</v>
      </c>
      <c r="AC1158">
        <v>0</v>
      </c>
      <c r="AD1158">
        <v>1</v>
      </c>
      <c r="AE1158">
        <v>0</v>
      </c>
      <c r="AF1158" t="s">
        <v>6</v>
      </c>
      <c r="AG1158">
        <v>0.1</v>
      </c>
      <c r="AH1158">
        <v>2</v>
      </c>
      <c r="AI1158">
        <v>16698805</v>
      </c>
      <c r="AJ1158">
        <v>1191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ROW(Source!A611)</f>
        <v>611</v>
      </c>
      <c r="B1159">
        <v>16698816</v>
      </c>
      <c r="C1159">
        <v>16698801</v>
      </c>
      <c r="D1159">
        <v>15167588</v>
      </c>
      <c r="E1159">
        <v>1</v>
      </c>
      <c r="F1159">
        <v>1</v>
      </c>
      <c r="G1159">
        <v>1</v>
      </c>
      <c r="H1159">
        <v>3</v>
      </c>
      <c r="I1159" t="s">
        <v>1053</v>
      </c>
      <c r="J1159" t="s">
        <v>1054</v>
      </c>
      <c r="K1159" t="s">
        <v>1055</v>
      </c>
      <c r="L1159">
        <v>1346</v>
      </c>
      <c r="N1159">
        <v>1009</v>
      </c>
      <c r="O1159" t="s">
        <v>279</v>
      </c>
      <c r="P1159" t="s">
        <v>279</v>
      </c>
      <c r="Q1159">
        <v>1</v>
      </c>
      <c r="X1159">
        <v>0.31</v>
      </c>
      <c r="Y1159">
        <v>30.4</v>
      </c>
      <c r="Z1159">
        <v>0</v>
      </c>
      <c r="AA1159">
        <v>0</v>
      </c>
      <c r="AB1159">
        <v>0</v>
      </c>
      <c r="AC1159">
        <v>0</v>
      </c>
      <c r="AD1159">
        <v>1</v>
      </c>
      <c r="AE1159">
        <v>0</v>
      </c>
      <c r="AF1159" t="s">
        <v>6</v>
      </c>
      <c r="AG1159">
        <v>0.31</v>
      </c>
      <c r="AH1159">
        <v>2</v>
      </c>
      <c r="AI1159">
        <v>16698806</v>
      </c>
      <c r="AJ1159">
        <v>1192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ROW(Source!A611)</f>
        <v>611</v>
      </c>
      <c r="B1160">
        <v>16698817</v>
      </c>
      <c r="C1160">
        <v>16698801</v>
      </c>
      <c r="D1160">
        <v>15169949</v>
      </c>
      <c r="E1160">
        <v>1</v>
      </c>
      <c r="F1160">
        <v>1</v>
      </c>
      <c r="G1160">
        <v>1</v>
      </c>
      <c r="H1160">
        <v>3</v>
      </c>
      <c r="I1160" t="s">
        <v>1332</v>
      </c>
      <c r="J1160" t="s">
        <v>1333</v>
      </c>
      <c r="K1160" t="s">
        <v>1334</v>
      </c>
      <c r="L1160">
        <v>1348</v>
      </c>
      <c r="N1160">
        <v>1009</v>
      </c>
      <c r="O1160" t="s">
        <v>26</v>
      </c>
      <c r="P1160" t="s">
        <v>26</v>
      </c>
      <c r="Q1160">
        <v>1000</v>
      </c>
      <c r="X1160">
        <v>3.0599999999999998E-3</v>
      </c>
      <c r="Y1160">
        <v>12430</v>
      </c>
      <c r="Z1160">
        <v>0</v>
      </c>
      <c r="AA1160">
        <v>0</v>
      </c>
      <c r="AB1160">
        <v>0</v>
      </c>
      <c r="AC1160">
        <v>0</v>
      </c>
      <c r="AD1160">
        <v>1</v>
      </c>
      <c r="AE1160">
        <v>0</v>
      </c>
      <c r="AF1160" t="s">
        <v>6</v>
      </c>
      <c r="AG1160">
        <v>3.0599999999999998E-3</v>
      </c>
      <c r="AH1160">
        <v>2</v>
      </c>
      <c r="AI1160">
        <v>16698807</v>
      </c>
      <c r="AJ1160">
        <v>1193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ROW(Source!A611)</f>
        <v>611</v>
      </c>
      <c r="B1161">
        <v>16698818</v>
      </c>
      <c r="C1161">
        <v>16698801</v>
      </c>
      <c r="D1161">
        <v>15170074</v>
      </c>
      <c r="E1161">
        <v>1</v>
      </c>
      <c r="F1161">
        <v>1</v>
      </c>
      <c r="G1161">
        <v>1</v>
      </c>
      <c r="H1161">
        <v>3</v>
      </c>
      <c r="I1161" t="s">
        <v>1056</v>
      </c>
      <c r="J1161" t="s">
        <v>1057</v>
      </c>
      <c r="K1161" t="s">
        <v>1058</v>
      </c>
      <c r="L1161">
        <v>1355</v>
      </c>
      <c r="N1161">
        <v>1010</v>
      </c>
      <c r="O1161" t="s">
        <v>593</v>
      </c>
      <c r="P1161" t="s">
        <v>593</v>
      </c>
      <c r="Q1161">
        <v>100</v>
      </c>
      <c r="X1161">
        <v>4.08</v>
      </c>
      <c r="Y1161">
        <v>86</v>
      </c>
      <c r="Z1161">
        <v>0</v>
      </c>
      <c r="AA1161">
        <v>0</v>
      </c>
      <c r="AB1161">
        <v>0</v>
      </c>
      <c r="AC1161">
        <v>0</v>
      </c>
      <c r="AD1161">
        <v>1</v>
      </c>
      <c r="AE1161">
        <v>0</v>
      </c>
      <c r="AF1161" t="s">
        <v>6</v>
      </c>
      <c r="AG1161">
        <v>4.08</v>
      </c>
      <c r="AH1161">
        <v>2</v>
      </c>
      <c r="AI1161">
        <v>16698808</v>
      </c>
      <c r="AJ1161">
        <v>1194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ROW(Source!A611)</f>
        <v>611</v>
      </c>
      <c r="B1162">
        <v>16698819</v>
      </c>
      <c r="C1162">
        <v>16698801</v>
      </c>
      <c r="D1162">
        <v>15164559</v>
      </c>
      <c r="E1162">
        <v>17</v>
      </c>
      <c r="F1162">
        <v>1</v>
      </c>
      <c r="G1162">
        <v>1</v>
      </c>
      <c r="H1162">
        <v>3</v>
      </c>
      <c r="I1162" t="s">
        <v>1074</v>
      </c>
      <c r="J1162" t="s">
        <v>6</v>
      </c>
      <c r="K1162" t="s">
        <v>1075</v>
      </c>
      <c r="L1162">
        <v>1374</v>
      </c>
      <c r="N1162">
        <v>1013</v>
      </c>
      <c r="O1162" t="s">
        <v>1076</v>
      </c>
      <c r="P1162" t="s">
        <v>1076</v>
      </c>
      <c r="Q1162">
        <v>1</v>
      </c>
      <c r="X1162">
        <v>13.54</v>
      </c>
      <c r="Y1162">
        <v>1</v>
      </c>
      <c r="Z1162">
        <v>0</v>
      </c>
      <c r="AA1162">
        <v>0</v>
      </c>
      <c r="AB1162">
        <v>0</v>
      </c>
      <c r="AC1162">
        <v>0</v>
      </c>
      <c r="AD1162">
        <v>1</v>
      </c>
      <c r="AE1162">
        <v>0</v>
      </c>
      <c r="AF1162" t="s">
        <v>6</v>
      </c>
      <c r="AG1162">
        <v>13.54</v>
      </c>
      <c r="AH1162">
        <v>2</v>
      </c>
      <c r="AI1162">
        <v>16698809</v>
      </c>
      <c r="AJ1162">
        <v>1196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ROW(Source!A614)</f>
        <v>614</v>
      </c>
      <c r="B1163">
        <v>16698832</v>
      </c>
      <c r="C1163">
        <v>16698822</v>
      </c>
      <c r="D1163">
        <v>15446300</v>
      </c>
      <c r="E1163">
        <v>1</v>
      </c>
      <c r="F1163">
        <v>1</v>
      </c>
      <c r="G1163">
        <v>1</v>
      </c>
      <c r="H1163">
        <v>1</v>
      </c>
      <c r="I1163" t="s">
        <v>1031</v>
      </c>
      <c r="J1163" t="s">
        <v>6</v>
      </c>
      <c r="K1163" t="s">
        <v>1032</v>
      </c>
      <c r="L1163">
        <v>1191</v>
      </c>
      <c r="N1163">
        <v>1013</v>
      </c>
      <c r="O1163" t="s">
        <v>1010</v>
      </c>
      <c r="P1163" t="s">
        <v>1010</v>
      </c>
      <c r="Q1163">
        <v>1</v>
      </c>
      <c r="X1163">
        <v>135.19999999999999</v>
      </c>
      <c r="Y1163">
        <v>0</v>
      </c>
      <c r="Z1163">
        <v>0</v>
      </c>
      <c r="AA1163">
        <v>0</v>
      </c>
      <c r="AB1163">
        <v>9.92</v>
      </c>
      <c r="AC1163">
        <v>0</v>
      </c>
      <c r="AD1163">
        <v>1</v>
      </c>
      <c r="AE1163">
        <v>1</v>
      </c>
      <c r="AF1163" t="s">
        <v>6</v>
      </c>
      <c r="AG1163">
        <v>135.19999999999999</v>
      </c>
      <c r="AH1163">
        <v>2</v>
      </c>
      <c r="AI1163">
        <v>16698823</v>
      </c>
      <c r="AJ1163">
        <v>1197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ROW(Source!A614)</f>
        <v>614</v>
      </c>
      <c r="B1164">
        <v>16698833</v>
      </c>
      <c r="C1164">
        <v>16698822</v>
      </c>
      <c r="D1164">
        <v>15430395</v>
      </c>
      <c r="E1164">
        <v>1</v>
      </c>
      <c r="F1164">
        <v>1</v>
      </c>
      <c r="G1164">
        <v>1</v>
      </c>
      <c r="H1164">
        <v>1</v>
      </c>
      <c r="I1164" t="s">
        <v>1020</v>
      </c>
      <c r="J1164" t="s">
        <v>6</v>
      </c>
      <c r="K1164" t="s">
        <v>1021</v>
      </c>
      <c r="L1164">
        <v>1191</v>
      </c>
      <c r="N1164">
        <v>1013</v>
      </c>
      <c r="O1164" t="s">
        <v>1010</v>
      </c>
      <c r="P1164" t="s">
        <v>1010</v>
      </c>
      <c r="Q1164">
        <v>1</v>
      </c>
      <c r="X1164">
        <v>0.6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2</v>
      </c>
      <c r="AF1164" t="s">
        <v>6</v>
      </c>
      <c r="AG1164">
        <v>0.6</v>
      </c>
      <c r="AH1164">
        <v>2</v>
      </c>
      <c r="AI1164">
        <v>16698824</v>
      </c>
      <c r="AJ1164">
        <v>1198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ROW(Source!A614)</f>
        <v>614</v>
      </c>
      <c r="B1165">
        <v>16698834</v>
      </c>
      <c r="C1165">
        <v>16698822</v>
      </c>
      <c r="D1165">
        <v>15247680</v>
      </c>
      <c r="E1165">
        <v>1</v>
      </c>
      <c r="F1165">
        <v>1</v>
      </c>
      <c r="G1165">
        <v>1</v>
      </c>
      <c r="H1165">
        <v>2</v>
      </c>
      <c r="I1165" t="s">
        <v>1050</v>
      </c>
      <c r="J1165" t="s">
        <v>1051</v>
      </c>
      <c r="K1165" t="s">
        <v>1052</v>
      </c>
      <c r="L1165">
        <v>1368</v>
      </c>
      <c r="N1165">
        <v>1011</v>
      </c>
      <c r="O1165" t="s">
        <v>1014</v>
      </c>
      <c r="P1165" t="s">
        <v>1014</v>
      </c>
      <c r="Q1165">
        <v>1</v>
      </c>
      <c r="X1165">
        <v>0.3</v>
      </c>
      <c r="Y1165">
        <v>0</v>
      </c>
      <c r="Z1165">
        <v>111.99</v>
      </c>
      <c r="AA1165">
        <v>13.5</v>
      </c>
      <c r="AB1165">
        <v>0</v>
      </c>
      <c r="AC1165">
        <v>0</v>
      </c>
      <c r="AD1165">
        <v>1</v>
      </c>
      <c r="AE1165">
        <v>0</v>
      </c>
      <c r="AF1165" t="s">
        <v>6</v>
      </c>
      <c r="AG1165">
        <v>0.3</v>
      </c>
      <c r="AH1165">
        <v>2</v>
      </c>
      <c r="AI1165">
        <v>16698825</v>
      </c>
      <c r="AJ1165">
        <v>1199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ROW(Source!A614)</f>
        <v>614</v>
      </c>
      <c r="B1166">
        <v>16698835</v>
      </c>
      <c r="C1166">
        <v>16698822</v>
      </c>
      <c r="D1166">
        <v>15249073</v>
      </c>
      <c r="E1166">
        <v>1</v>
      </c>
      <c r="F1166">
        <v>1</v>
      </c>
      <c r="G1166">
        <v>1</v>
      </c>
      <c r="H1166">
        <v>2</v>
      </c>
      <c r="I1166" t="s">
        <v>1033</v>
      </c>
      <c r="J1166" t="s">
        <v>1034</v>
      </c>
      <c r="K1166" t="s">
        <v>1035</v>
      </c>
      <c r="L1166">
        <v>1368</v>
      </c>
      <c r="N1166">
        <v>1011</v>
      </c>
      <c r="O1166" t="s">
        <v>1014</v>
      </c>
      <c r="P1166" t="s">
        <v>1014</v>
      </c>
      <c r="Q1166">
        <v>1</v>
      </c>
      <c r="X1166">
        <v>0.3</v>
      </c>
      <c r="Y1166">
        <v>0</v>
      </c>
      <c r="Z1166">
        <v>65.709999999999994</v>
      </c>
      <c r="AA1166">
        <v>11.6</v>
      </c>
      <c r="AB1166">
        <v>0</v>
      </c>
      <c r="AC1166">
        <v>0</v>
      </c>
      <c r="AD1166">
        <v>1</v>
      </c>
      <c r="AE1166">
        <v>0</v>
      </c>
      <c r="AF1166" t="s">
        <v>6</v>
      </c>
      <c r="AG1166">
        <v>0.3</v>
      </c>
      <c r="AH1166">
        <v>2</v>
      </c>
      <c r="AI1166">
        <v>16698826</v>
      </c>
      <c r="AJ1166">
        <v>1200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ROW(Source!A614)</f>
        <v>614</v>
      </c>
      <c r="B1167">
        <v>16698836</v>
      </c>
      <c r="C1167">
        <v>16698822</v>
      </c>
      <c r="D1167">
        <v>15171982</v>
      </c>
      <c r="E1167">
        <v>1</v>
      </c>
      <c r="F1167">
        <v>1</v>
      </c>
      <c r="G1167">
        <v>1</v>
      </c>
      <c r="H1167">
        <v>3</v>
      </c>
      <c r="I1167" t="s">
        <v>1305</v>
      </c>
      <c r="J1167" t="s">
        <v>1306</v>
      </c>
      <c r="K1167" t="s">
        <v>1307</v>
      </c>
      <c r="L1167">
        <v>1348</v>
      </c>
      <c r="N1167">
        <v>1009</v>
      </c>
      <c r="O1167" t="s">
        <v>26</v>
      </c>
      <c r="P1167" t="s">
        <v>26</v>
      </c>
      <c r="Q1167">
        <v>1000</v>
      </c>
      <c r="X1167">
        <v>3.15E-3</v>
      </c>
      <c r="Y1167">
        <v>729.98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0</v>
      </c>
      <c r="AF1167" t="s">
        <v>6</v>
      </c>
      <c r="AG1167">
        <v>3.15E-3</v>
      </c>
      <c r="AH1167">
        <v>2</v>
      </c>
      <c r="AI1167">
        <v>16698827</v>
      </c>
      <c r="AJ1167">
        <v>1201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ROW(Source!A614)</f>
        <v>614</v>
      </c>
      <c r="B1168">
        <v>16698837</v>
      </c>
      <c r="C1168">
        <v>16698822</v>
      </c>
      <c r="D1168">
        <v>15233312</v>
      </c>
      <c r="E1168">
        <v>1</v>
      </c>
      <c r="F1168">
        <v>1</v>
      </c>
      <c r="G1168">
        <v>1</v>
      </c>
      <c r="H1168">
        <v>3</v>
      </c>
      <c r="I1168" t="s">
        <v>1071</v>
      </c>
      <c r="J1168" t="s">
        <v>1072</v>
      </c>
      <c r="K1168" t="s">
        <v>1073</v>
      </c>
      <c r="L1168">
        <v>1346</v>
      </c>
      <c r="N1168">
        <v>1009</v>
      </c>
      <c r="O1168" t="s">
        <v>279</v>
      </c>
      <c r="P1168" t="s">
        <v>279</v>
      </c>
      <c r="Q1168">
        <v>1</v>
      </c>
      <c r="X1168">
        <v>2.8</v>
      </c>
      <c r="Y1168">
        <v>35.700000000000003</v>
      </c>
      <c r="Z1168">
        <v>0</v>
      </c>
      <c r="AA1168">
        <v>0</v>
      </c>
      <c r="AB1168">
        <v>0</v>
      </c>
      <c r="AC1168">
        <v>0</v>
      </c>
      <c r="AD1168">
        <v>1</v>
      </c>
      <c r="AE1168">
        <v>0</v>
      </c>
      <c r="AF1168" t="s">
        <v>6</v>
      </c>
      <c r="AG1168">
        <v>2.8</v>
      </c>
      <c r="AH1168">
        <v>2</v>
      </c>
      <c r="AI1168">
        <v>16698828</v>
      </c>
      <c r="AJ1168">
        <v>1203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ROW(Source!A614)</f>
        <v>614</v>
      </c>
      <c r="B1169">
        <v>16698838</v>
      </c>
      <c r="C1169">
        <v>16698822</v>
      </c>
      <c r="D1169">
        <v>15164559</v>
      </c>
      <c r="E1169">
        <v>17</v>
      </c>
      <c r="F1169">
        <v>1</v>
      </c>
      <c r="G1169">
        <v>1</v>
      </c>
      <c r="H1169">
        <v>3</v>
      </c>
      <c r="I1169" t="s">
        <v>1074</v>
      </c>
      <c r="J1169" t="s">
        <v>6</v>
      </c>
      <c r="K1169" t="s">
        <v>1075</v>
      </c>
      <c r="L1169">
        <v>1374</v>
      </c>
      <c r="N1169">
        <v>1013</v>
      </c>
      <c r="O1169" t="s">
        <v>1076</v>
      </c>
      <c r="P1169" t="s">
        <v>1076</v>
      </c>
      <c r="Q1169">
        <v>1</v>
      </c>
      <c r="X1169">
        <v>26.82</v>
      </c>
      <c r="Y1169">
        <v>1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0</v>
      </c>
      <c r="AF1169" t="s">
        <v>6</v>
      </c>
      <c r="AG1169">
        <v>26.82</v>
      </c>
      <c r="AH1169">
        <v>2</v>
      </c>
      <c r="AI1169">
        <v>16698829</v>
      </c>
      <c r="AJ1169">
        <v>1204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ROW(Source!A615)</f>
        <v>615</v>
      </c>
      <c r="B1170">
        <v>16698832</v>
      </c>
      <c r="C1170">
        <v>16698822</v>
      </c>
      <c r="D1170">
        <v>15446300</v>
      </c>
      <c r="E1170">
        <v>1</v>
      </c>
      <c r="F1170">
        <v>1</v>
      </c>
      <c r="G1170">
        <v>1</v>
      </c>
      <c r="H1170">
        <v>1</v>
      </c>
      <c r="I1170" t="s">
        <v>1031</v>
      </c>
      <c r="J1170" t="s">
        <v>6</v>
      </c>
      <c r="K1170" t="s">
        <v>1032</v>
      </c>
      <c r="L1170">
        <v>1191</v>
      </c>
      <c r="N1170">
        <v>1013</v>
      </c>
      <c r="O1170" t="s">
        <v>1010</v>
      </c>
      <c r="P1170" t="s">
        <v>1010</v>
      </c>
      <c r="Q1170">
        <v>1</v>
      </c>
      <c r="X1170">
        <v>135.19999999999999</v>
      </c>
      <c r="Y1170">
        <v>0</v>
      </c>
      <c r="Z1170">
        <v>0</v>
      </c>
      <c r="AA1170">
        <v>0</v>
      </c>
      <c r="AB1170">
        <v>9.92</v>
      </c>
      <c r="AC1170">
        <v>0</v>
      </c>
      <c r="AD1170">
        <v>1</v>
      </c>
      <c r="AE1170">
        <v>1</v>
      </c>
      <c r="AF1170" t="s">
        <v>6</v>
      </c>
      <c r="AG1170">
        <v>135.19999999999999</v>
      </c>
      <c r="AH1170">
        <v>2</v>
      </c>
      <c r="AI1170">
        <v>16698823</v>
      </c>
      <c r="AJ1170">
        <v>1205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ROW(Source!A615)</f>
        <v>615</v>
      </c>
      <c r="B1171">
        <v>16698833</v>
      </c>
      <c r="C1171">
        <v>16698822</v>
      </c>
      <c r="D1171">
        <v>15430395</v>
      </c>
      <c r="E1171">
        <v>1</v>
      </c>
      <c r="F1171">
        <v>1</v>
      </c>
      <c r="G1171">
        <v>1</v>
      </c>
      <c r="H1171">
        <v>1</v>
      </c>
      <c r="I1171" t="s">
        <v>1020</v>
      </c>
      <c r="J1171" t="s">
        <v>6</v>
      </c>
      <c r="K1171" t="s">
        <v>1021</v>
      </c>
      <c r="L1171">
        <v>1191</v>
      </c>
      <c r="N1171">
        <v>1013</v>
      </c>
      <c r="O1171" t="s">
        <v>1010</v>
      </c>
      <c r="P1171" t="s">
        <v>1010</v>
      </c>
      <c r="Q1171">
        <v>1</v>
      </c>
      <c r="X1171">
        <v>0.6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1</v>
      </c>
      <c r="AE1171">
        <v>2</v>
      </c>
      <c r="AF1171" t="s">
        <v>6</v>
      </c>
      <c r="AG1171">
        <v>0.6</v>
      </c>
      <c r="AH1171">
        <v>2</v>
      </c>
      <c r="AI1171">
        <v>16698824</v>
      </c>
      <c r="AJ1171">
        <v>1206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ROW(Source!A615)</f>
        <v>615</v>
      </c>
      <c r="B1172">
        <v>16698834</v>
      </c>
      <c r="C1172">
        <v>16698822</v>
      </c>
      <c r="D1172">
        <v>15247680</v>
      </c>
      <c r="E1172">
        <v>1</v>
      </c>
      <c r="F1172">
        <v>1</v>
      </c>
      <c r="G1172">
        <v>1</v>
      </c>
      <c r="H1172">
        <v>2</v>
      </c>
      <c r="I1172" t="s">
        <v>1050</v>
      </c>
      <c r="J1172" t="s">
        <v>1051</v>
      </c>
      <c r="K1172" t="s">
        <v>1052</v>
      </c>
      <c r="L1172">
        <v>1368</v>
      </c>
      <c r="N1172">
        <v>1011</v>
      </c>
      <c r="O1172" t="s">
        <v>1014</v>
      </c>
      <c r="P1172" t="s">
        <v>1014</v>
      </c>
      <c r="Q1172">
        <v>1</v>
      </c>
      <c r="X1172">
        <v>0.3</v>
      </c>
      <c r="Y1172">
        <v>0</v>
      </c>
      <c r="Z1172">
        <v>111.99</v>
      </c>
      <c r="AA1172">
        <v>13.5</v>
      </c>
      <c r="AB1172">
        <v>0</v>
      </c>
      <c r="AC1172">
        <v>0</v>
      </c>
      <c r="AD1172">
        <v>1</v>
      </c>
      <c r="AE1172">
        <v>0</v>
      </c>
      <c r="AF1172" t="s">
        <v>6</v>
      </c>
      <c r="AG1172">
        <v>0.3</v>
      </c>
      <c r="AH1172">
        <v>2</v>
      </c>
      <c r="AI1172">
        <v>16698825</v>
      </c>
      <c r="AJ1172">
        <v>1207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ROW(Source!A615)</f>
        <v>615</v>
      </c>
      <c r="B1173">
        <v>16698835</v>
      </c>
      <c r="C1173">
        <v>16698822</v>
      </c>
      <c r="D1173">
        <v>15249073</v>
      </c>
      <c r="E1173">
        <v>1</v>
      </c>
      <c r="F1173">
        <v>1</v>
      </c>
      <c r="G1173">
        <v>1</v>
      </c>
      <c r="H1173">
        <v>2</v>
      </c>
      <c r="I1173" t="s">
        <v>1033</v>
      </c>
      <c r="J1173" t="s">
        <v>1034</v>
      </c>
      <c r="K1173" t="s">
        <v>1035</v>
      </c>
      <c r="L1173">
        <v>1368</v>
      </c>
      <c r="N1173">
        <v>1011</v>
      </c>
      <c r="O1173" t="s">
        <v>1014</v>
      </c>
      <c r="P1173" t="s">
        <v>1014</v>
      </c>
      <c r="Q1173">
        <v>1</v>
      </c>
      <c r="X1173">
        <v>0.3</v>
      </c>
      <c r="Y1173">
        <v>0</v>
      </c>
      <c r="Z1173">
        <v>65.709999999999994</v>
      </c>
      <c r="AA1173">
        <v>11.6</v>
      </c>
      <c r="AB1173">
        <v>0</v>
      </c>
      <c r="AC1173">
        <v>0</v>
      </c>
      <c r="AD1173">
        <v>1</v>
      </c>
      <c r="AE1173">
        <v>0</v>
      </c>
      <c r="AF1173" t="s">
        <v>6</v>
      </c>
      <c r="AG1173">
        <v>0.3</v>
      </c>
      <c r="AH1173">
        <v>2</v>
      </c>
      <c r="AI1173">
        <v>16698826</v>
      </c>
      <c r="AJ1173">
        <v>1208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ROW(Source!A615)</f>
        <v>615</v>
      </c>
      <c r="B1174">
        <v>16698836</v>
      </c>
      <c r="C1174">
        <v>16698822</v>
      </c>
      <c r="D1174">
        <v>15171982</v>
      </c>
      <c r="E1174">
        <v>1</v>
      </c>
      <c r="F1174">
        <v>1</v>
      </c>
      <c r="G1174">
        <v>1</v>
      </c>
      <c r="H1174">
        <v>3</v>
      </c>
      <c r="I1174" t="s">
        <v>1305</v>
      </c>
      <c r="J1174" t="s">
        <v>1306</v>
      </c>
      <c r="K1174" t="s">
        <v>1307</v>
      </c>
      <c r="L1174">
        <v>1348</v>
      </c>
      <c r="N1174">
        <v>1009</v>
      </c>
      <c r="O1174" t="s">
        <v>26</v>
      </c>
      <c r="P1174" t="s">
        <v>26</v>
      </c>
      <c r="Q1174">
        <v>1000</v>
      </c>
      <c r="X1174">
        <v>3.15E-3</v>
      </c>
      <c r="Y1174">
        <v>729.98</v>
      </c>
      <c r="Z1174">
        <v>0</v>
      </c>
      <c r="AA1174">
        <v>0</v>
      </c>
      <c r="AB1174">
        <v>0</v>
      </c>
      <c r="AC1174">
        <v>0</v>
      </c>
      <c r="AD1174">
        <v>1</v>
      </c>
      <c r="AE1174">
        <v>0</v>
      </c>
      <c r="AF1174" t="s">
        <v>6</v>
      </c>
      <c r="AG1174">
        <v>3.15E-3</v>
      </c>
      <c r="AH1174">
        <v>2</v>
      </c>
      <c r="AI1174">
        <v>16698827</v>
      </c>
      <c r="AJ1174">
        <v>1209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ROW(Source!A615)</f>
        <v>615</v>
      </c>
      <c r="B1175">
        <v>16698837</v>
      </c>
      <c r="C1175">
        <v>16698822</v>
      </c>
      <c r="D1175">
        <v>15233312</v>
      </c>
      <c r="E1175">
        <v>1</v>
      </c>
      <c r="F1175">
        <v>1</v>
      </c>
      <c r="G1175">
        <v>1</v>
      </c>
      <c r="H1175">
        <v>3</v>
      </c>
      <c r="I1175" t="s">
        <v>1071</v>
      </c>
      <c r="J1175" t="s">
        <v>1072</v>
      </c>
      <c r="K1175" t="s">
        <v>1073</v>
      </c>
      <c r="L1175">
        <v>1346</v>
      </c>
      <c r="N1175">
        <v>1009</v>
      </c>
      <c r="O1175" t="s">
        <v>279</v>
      </c>
      <c r="P1175" t="s">
        <v>279</v>
      </c>
      <c r="Q1175">
        <v>1</v>
      </c>
      <c r="X1175">
        <v>2.8</v>
      </c>
      <c r="Y1175">
        <v>35.700000000000003</v>
      </c>
      <c r="Z1175">
        <v>0</v>
      </c>
      <c r="AA1175">
        <v>0</v>
      </c>
      <c r="AB1175">
        <v>0</v>
      </c>
      <c r="AC1175">
        <v>0</v>
      </c>
      <c r="AD1175">
        <v>1</v>
      </c>
      <c r="AE1175">
        <v>0</v>
      </c>
      <c r="AF1175" t="s">
        <v>6</v>
      </c>
      <c r="AG1175">
        <v>2.8</v>
      </c>
      <c r="AH1175">
        <v>2</v>
      </c>
      <c r="AI1175">
        <v>16698828</v>
      </c>
      <c r="AJ1175">
        <v>1211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ROW(Source!A615)</f>
        <v>615</v>
      </c>
      <c r="B1176">
        <v>16698838</v>
      </c>
      <c r="C1176">
        <v>16698822</v>
      </c>
      <c r="D1176">
        <v>15164559</v>
      </c>
      <c r="E1176">
        <v>17</v>
      </c>
      <c r="F1176">
        <v>1</v>
      </c>
      <c r="G1176">
        <v>1</v>
      </c>
      <c r="H1176">
        <v>3</v>
      </c>
      <c r="I1176" t="s">
        <v>1074</v>
      </c>
      <c r="J1176" t="s">
        <v>6</v>
      </c>
      <c r="K1176" t="s">
        <v>1075</v>
      </c>
      <c r="L1176">
        <v>1374</v>
      </c>
      <c r="N1176">
        <v>1013</v>
      </c>
      <c r="O1176" t="s">
        <v>1076</v>
      </c>
      <c r="P1176" t="s">
        <v>1076</v>
      </c>
      <c r="Q1176">
        <v>1</v>
      </c>
      <c r="X1176">
        <v>26.82</v>
      </c>
      <c r="Y1176">
        <v>1</v>
      </c>
      <c r="Z1176">
        <v>0</v>
      </c>
      <c r="AA1176">
        <v>0</v>
      </c>
      <c r="AB1176">
        <v>0</v>
      </c>
      <c r="AC1176">
        <v>0</v>
      </c>
      <c r="AD1176">
        <v>1</v>
      </c>
      <c r="AE1176">
        <v>0</v>
      </c>
      <c r="AF1176" t="s">
        <v>6</v>
      </c>
      <c r="AG1176">
        <v>26.82</v>
      </c>
      <c r="AH1176">
        <v>2</v>
      </c>
      <c r="AI1176">
        <v>16698829</v>
      </c>
      <c r="AJ1176">
        <v>1212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ROW(Source!A618)</f>
        <v>618</v>
      </c>
      <c r="B1177">
        <v>16698850</v>
      </c>
      <c r="C1177">
        <v>16698840</v>
      </c>
      <c r="D1177">
        <v>15446300</v>
      </c>
      <c r="E1177">
        <v>1</v>
      </c>
      <c r="F1177">
        <v>1</v>
      </c>
      <c r="G1177">
        <v>1</v>
      </c>
      <c r="H1177">
        <v>1</v>
      </c>
      <c r="I1177" t="s">
        <v>1031</v>
      </c>
      <c r="J1177" t="s">
        <v>6</v>
      </c>
      <c r="K1177" t="s">
        <v>1032</v>
      </c>
      <c r="L1177">
        <v>1191</v>
      </c>
      <c r="N1177">
        <v>1013</v>
      </c>
      <c r="O1177" t="s">
        <v>1010</v>
      </c>
      <c r="P1177" t="s">
        <v>1010</v>
      </c>
      <c r="Q1177">
        <v>1</v>
      </c>
      <c r="X1177">
        <v>92.8</v>
      </c>
      <c r="Y1177">
        <v>0</v>
      </c>
      <c r="Z1177">
        <v>0</v>
      </c>
      <c r="AA1177">
        <v>0</v>
      </c>
      <c r="AB1177">
        <v>9.92</v>
      </c>
      <c r="AC1177">
        <v>0</v>
      </c>
      <c r="AD1177">
        <v>1</v>
      </c>
      <c r="AE1177">
        <v>1</v>
      </c>
      <c r="AF1177" t="s">
        <v>6</v>
      </c>
      <c r="AG1177">
        <v>92.8</v>
      </c>
      <c r="AH1177">
        <v>2</v>
      </c>
      <c r="AI1177">
        <v>16698841</v>
      </c>
      <c r="AJ1177">
        <v>1213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ROW(Source!A618)</f>
        <v>618</v>
      </c>
      <c r="B1178">
        <v>16698851</v>
      </c>
      <c r="C1178">
        <v>16698840</v>
      </c>
      <c r="D1178">
        <v>15430395</v>
      </c>
      <c r="E1178">
        <v>1</v>
      </c>
      <c r="F1178">
        <v>1</v>
      </c>
      <c r="G1178">
        <v>1</v>
      </c>
      <c r="H1178">
        <v>1</v>
      </c>
      <c r="I1178" t="s">
        <v>1020</v>
      </c>
      <c r="J1178" t="s">
        <v>6</v>
      </c>
      <c r="K1178" t="s">
        <v>1021</v>
      </c>
      <c r="L1178">
        <v>1191</v>
      </c>
      <c r="N1178">
        <v>1013</v>
      </c>
      <c r="O1178" t="s">
        <v>1010</v>
      </c>
      <c r="P1178" t="s">
        <v>1010</v>
      </c>
      <c r="Q1178">
        <v>1</v>
      </c>
      <c r="X1178">
        <v>0.4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2</v>
      </c>
      <c r="AF1178" t="s">
        <v>6</v>
      </c>
      <c r="AG1178">
        <v>0.4</v>
      </c>
      <c r="AH1178">
        <v>2</v>
      </c>
      <c r="AI1178">
        <v>16698842</v>
      </c>
      <c r="AJ1178">
        <v>1214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ROW(Source!A618)</f>
        <v>618</v>
      </c>
      <c r="B1179">
        <v>16698852</v>
      </c>
      <c r="C1179">
        <v>16698840</v>
      </c>
      <c r="D1179">
        <v>15247680</v>
      </c>
      <c r="E1179">
        <v>1</v>
      </c>
      <c r="F1179">
        <v>1</v>
      </c>
      <c r="G1179">
        <v>1</v>
      </c>
      <c r="H1179">
        <v>2</v>
      </c>
      <c r="I1179" t="s">
        <v>1050</v>
      </c>
      <c r="J1179" t="s">
        <v>1051</v>
      </c>
      <c r="K1179" t="s">
        <v>1052</v>
      </c>
      <c r="L1179">
        <v>1368</v>
      </c>
      <c r="N1179">
        <v>1011</v>
      </c>
      <c r="O1179" t="s">
        <v>1014</v>
      </c>
      <c r="P1179" t="s">
        <v>1014</v>
      </c>
      <c r="Q1179">
        <v>1</v>
      </c>
      <c r="X1179">
        <v>0.2</v>
      </c>
      <c r="Y1179">
        <v>0</v>
      </c>
      <c r="Z1179">
        <v>111.99</v>
      </c>
      <c r="AA1179">
        <v>13.5</v>
      </c>
      <c r="AB1179">
        <v>0</v>
      </c>
      <c r="AC1179">
        <v>0</v>
      </c>
      <c r="AD1179">
        <v>1</v>
      </c>
      <c r="AE1179">
        <v>0</v>
      </c>
      <c r="AF1179" t="s">
        <v>6</v>
      </c>
      <c r="AG1179">
        <v>0.2</v>
      </c>
      <c r="AH1179">
        <v>2</v>
      </c>
      <c r="AI1179">
        <v>16698843</v>
      </c>
      <c r="AJ1179">
        <v>1215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ROW(Source!A618)</f>
        <v>618</v>
      </c>
      <c r="B1180">
        <v>16698853</v>
      </c>
      <c r="C1180">
        <v>16698840</v>
      </c>
      <c r="D1180">
        <v>15249073</v>
      </c>
      <c r="E1180">
        <v>1</v>
      </c>
      <c r="F1180">
        <v>1</v>
      </c>
      <c r="G1180">
        <v>1</v>
      </c>
      <c r="H1180">
        <v>2</v>
      </c>
      <c r="I1180" t="s">
        <v>1033</v>
      </c>
      <c r="J1180" t="s">
        <v>1034</v>
      </c>
      <c r="K1180" t="s">
        <v>1035</v>
      </c>
      <c r="L1180">
        <v>1368</v>
      </c>
      <c r="N1180">
        <v>1011</v>
      </c>
      <c r="O1180" t="s">
        <v>1014</v>
      </c>
      <c r="P1180" t="s">
        <v>1014</v>
      </c>
      <c r="Q1180">
        <v>1</v>
      </c>
      <c r="X1180">
        <v>0.2</v>
      </c>
      <c r="Y1180">
        <v>0</v>
      </c>
      <c r="Z1180">
        <v>65.709999999999994</v>
      </c>
      <c r="AA1180">
        <v>11.6</v>
      </c>
      <c r="AB1180">
        <v>0</v>
      </c>
      <c r="AC1180">
        <v>0</v>
      </c>
      <c r="AD1180">
        <v>1</v>
      </c>
      <c r="AE1180">
        <v>0</v>
      </c>
      <c r="AF1180" t="s">
        <v>6</v>
      </c>
      <c r="AG1180">
        <v>0.2</v>
      </c>
      <c r="AH1180">
        <v>2</v>
      </c>
      <c r="AI1180">
        <v>16698844</v>
      </c>
      <c r="AJ1180">
        <v>1216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ROW(Source!A618)</f>
        <v>618</v>
      </c>
      <c r="B1181">
        <v>16698854</v>
      </c>
      <c r="C1181">
        <v>16698840</v>
      </c>
      <c r="D1181">
        <v>15171982</v>
      </c>
      <c r="E1181">
        <v>1</v>
      </c>
      <c r="F1181">
        <v>1</v>
      </c>
      <c r="G1181">
        <v>1</v>
      </c>
      <c r="H1181">
        <v>3</v>
      </c>
      <c r="I1181" t="s">
        <v>1305</v>
      </c>
      <c r="J1181" t="s">
        <v>1306</v>
      </c>
      <c r="K1181" t="s">
        <v>1307</v>
      </c>
      <c r="L1181">
        <v>1348</v>
      </c>
      <c r="N1181">
        <v>1009</v>
      </c>
      <c r="O1181" t="s">
        <v>26</v>
      </c>
      <c r="P1181" t="s">
        <v>26</v>
      </c>
      <c r="Q1181">
        <v>1000</v>
      </c>
      <c r="X1181">
        <v>3.15E-3</v>
      </c>
      <c r="Y1181">
        <v>729.98</v>
      </c>
      <c r="Z1181">
        <v>0</v>
      </c>
      <c r="AA1181">
        <v>0</v>
      </c>
      <c r="AB1181">
        <v>0</v>
      </c>
      <c r="AC1181">
        <v>0</v>
      </c>
      <c r="AD1181">
        <v>1</v>
      </c>
      <c r="AE1181">
        <v>0</v>
      </c>
      <c r="AF1181" t="s">
        <v>6</v>
      </c>
      <c r="AG1181">
        <v>3.15E-3</v>
      </c>
      <c r="AH1181">
        <v>2</v>
      </c>
      <c r="AI1181">
        <v>16698845</v>
      </c>
      <c r="AJ1181">
        <v>1217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ROW(Source!A618)</f>
        <v>618</v>
      </c>
      <c r="B1182">
        <v>16698855</v>
      </c>
      <c r="C1182">
        <v>16698840</v>
      </c>
      <c r="D1182">
        <v>15233312</v>
      </c>
      <c r="E1182">
        <v>1</v>
      </c>
      <c r="F1182">
        <v>1</v>
      </c>
      <c r="G1182">
        <v>1</v>
      </c>
      <c r="H1182">
        <v>3</v>
      </c>
      <c r="I1182" t="s">
        <v>1071</v>
      </c>
      <c r="J1182" t="s">
        <v>1072</v>
      </c>
      <c r="K1182" t="s">
        <v>1073</v>
      </c>
      <c r="L1182">
        <v>1346</v>
      </c>
      <c r="N1182">
        <v>1009</v>
      </c>
      <c r="O1182" t="s">
        <v>279</v>
      </c>
      <c r="P1182" t="s">
        <v>279</v>
      </c>
      <c r="Q1182">
        <v>1</v>
      </c>
      <c r="X1182">
        <v>2.8</v>
      </c>
      <c r="Y1182">
        <v>35.700000000000003</v>
      </c>
      <c r="Z1182">
        <v>0</v>
      </c>
      <c r="AA1182">
        <v>0</v>
      </c>
      <c r="AB1182">
        <v>0</v>
      </c>
      <c r="AC1182">
        <v>0</v>
      </c>
      <c r="AD1182">
        <v>1</v>
      </c>
      <c r="AE1182">
        <v>0</v>
      </c>
      <c r="AF1182" t="s">
        <v>6</v>
      </c>
      <c r="AG1182">
        <v>2.8</v>
      </c>
      <c r="AH1182">
        <v>2</v>
      </c>
      <c r="AI1182">
        <v>16698846</v>
      </c>
      <c r="AJ1182">
        <v>1219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ROW(Source!A618)</f>
        <v>618</v>
      </c>
      <c r="B1183">
        <v>16698856</v>
      </c>
      <c r="C1183">
        <v>16698840</v>
      </c>
      <c r="D1183">
        <v>15164559</v>
      </c>
      <c r="E1183">
        <v>17</v>
      </c>
      <c r="F1183">
        <v>1</v>
      </c>
      <c r="G1183">
        <v>1</v>
      </c>
      <c r="H1183">
        <v>3</v>
      </c>
      <c r="I1183" t="s">
        <v>1074</v>
      </c>
      <c r="J1183" t="s">
        <v>6</v>
      </c>
      <c r="K1183" t="s">
        <v>1075</v>
      </c>
      <c r="L1183">
        <v>1374</v>
      </c>
      <c r="N1183">
        <v>1013</v>
      </c>
      <c r="O1183" t="s">
        <v>1076</v>
      </c>
      <c r="P1183" t="s">
        <v>1076</v>
      </c>
      <c r="Q1183">
        <v>1</v>
      </c>
      <c r="X1183">
        <v>18.41</v>
      </c>
      <c r="Y1183">
        <v>1</v>
      </c>
      <c r="Z1183">
        <v>0</v>
      </c>
      <c r="AA1183">
        <v>0</v>
      </c>
      <c r="AB1183">
        <v>0</v>
      </c>
      <c r="AC1183">
        <v>0</v>
      </c>
      <c r="AD1183">
        <v>1</v>
      </c>
      <c r="AE1183">
        <v>0</v>
      </c>
      <c r="AF1183" t="s">
        <v>6</v>
      </c>
      <c r="AG1183">
        <v>18.41</v>
      </c>
      <c r="AH1183">
        <v>2</v>
      </c>
      <c r="AI1183">
        <v>16698847</v>
      </c>
      <c r="AJ1183">
        <v>1220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ROW(Source!A619)</f>
        <v>619</v>
      </c>
      <c r="B1184">
        <v>16698850</v>
      </c>
      <c r="C1184">
        <v>16698840</v>
      </c>
      <c r="D1184">
        <v>15446300</v>
      </c>
      <c r="E1184">
        <v>1</v>
      </c>
      <c r="F1184">
        <v>1</v>
      </c>
      <c r="G1184">
        <v>1</v>
      </c>
      <c r="H1184">
        <v>1</v>
      </c>
      <c r="I1184" t="s">
        <v>1031</v>
      </c>
      <c r="J1184" t="s">
        <v>6</v>
      </c>
      <c r="K1184" t="s">
        <v>1032</v>
      </c>
      <c r="L1184">
        <v>1191</v>
      </c>
      <c r="N1184">
        <v>1013</v>
      </c>
      <c r="O1184" t="s">
        <v>1010</v>
      </c>
      <c r="P1184" t="s">
        <v>1010</v>
      </c>
      <c r="Q1184">
        <v>1</v>
      </c>
      <c r="X1184">
        <v>92.8</v>
      </c>
      <c r="Y1184">
        <v>0</v>
      </c>
      <c r="Z1184">
        <v>0</v>
      </c>
      <c r="AA1184">
        <v>0</v>
      </c>
      <c r="AB1184">
        <v>9.92</v>
      </c>
      <c r="AC1184">
        <v>0</v>
      </c>
      <c r="AD1184">
        <v>1</v>
      </c>
      <c r="AE1184">
        <v>1</v>
      </c>
      <c r="AF1184" t="s">
        <v>6</v>
      </c>
      <c r="AG1184">
        <v>92.8</v>
      </c>
      <c r="AH1184">
        <v>2</v>
      </c>
      <c r="AI1184">
        <v>16698841</v>
      </c>
      <c r="AJ1184">
        <v>1221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ROW(Source!A619)</f>
        <v>619</v>
      </c>
      <c r="B1185">
        <v>16698851</v>
      </c>
      <c r="C1185">
        <v>16698840</v>
      </c>
      <c r="D1185">
        <v>15430395</v>
      </c>
      <c r="E1185">
        <v>1</v>
      </c>
      <c r="F1185">
        <v>1</v>
      </c>
      <c r="G1185">
        <v>1</v>
      </c>
      <c r="H1185">
        <v>1</v>
      </c>
      <c r="I1185" t="s">
        <v>1020</v>
      </c>
      <c r="J1185" t="s">
        <v>6</v>
      </c>
      <c r="K1185" t="s">
        <v>1021</v>
      </c>
      <c r="L1185">
        <v>1191</v>
      </c>
      <c r="N1185">
        <v>1013</v>
      </c>
      <c r="O1185" t="s">
        <v>1010</v>
      </c>
      <c r="P1185" t="s">
        <v>1010</v>
      </c>
      <c r="Q1185">
        <v>1</v>
      </c>
      <c r="X1185">
        <v>0.4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2</v>
      </c>
      <c r="AF1185" t="s">
        <v>6</v>
      </c>
      <c r="AG1185">
        <v>0.4</v>
      </c>
      <c r="AH1185">
        <v>2</v>
      </c>
      <c r="AI1185">
        <v>16698842</v>
      </c>
      <c r="AJ1185">
        <v>1222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ROW(Source!A619)</f>
        <v>619</v>
      </c>
      <c r="B1186">
        <v>16698852</v>
      </c>
      <c r="C1186">
        <v>16698840</v>
      </c>
      <c r="D1186">
        <v>15247680</v>
      </c>
      <c r="E1186">
        <v>1</v>
      </c>
      <c r="F1186">
        <v>1</v>
      </c>
      <c r="G1186">
        <v>1</v>
      </c>
      <c r="H1186">
        <v>2</v>
      </c>
      <c r="I1186" t="s">
        <v>1050</v>
      </c>
      <c r="J1186" t="s">
        <v>1051</v>
      </c>
      <c r="K1186" t="s">
        <v>1052</v>
      </c>
      <c r="L1186">
        <v>1368</v>
      </c>
      <c r="N1186">
        <v>1011</v>
      </c>
      <c r="O1186" t="s">
        <v>1014</v>
      </c>
      <c r="P1186" t="s">
        <v>1014</v>
      </c>
      <c r="Q1186">
        <v>1</v>
      </c>
      <c r="X1186">
        <v>0.2</v>
      </c>
      <c r="Y1186">
        <v>0</v>
      </c>
      <c r="Z1186">
        <v>111.99</v>
      </c>
      <c r="AA1186">
        <v>13.5</v>
      </c>
      <c r="AB1186">
        <v>0</v>
      </c>
      <c r="AC1186">
        <v>0</v>
      </c>
      <c r="AD1186">
        <v>1</v>
      </c>
      <c r="AE1186">
        <v>0</v>
      </c>
      <c r="AF1186" t="s">
        <v>6</v>
      </c>
      <c r="AG1186">
        <v>0.2</v>
      </c>
      <c r="AH1186">
        <v>2</v>
      </c>
      <c r="AI1186">
        <v>16698843</v>
      </c>
      <c r="AJ1186">
        <v>1223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ROW(Source!A619)</f>
        <v>619</v>
      </c>
      <c r="B1187">
        <v>16698853</v>
      </c>
      <c r="C1187">
        <v>16698840</v>
      </c>
      <c r="D1187">
        <v>15249073</v>
      </c>
      <c r="E1187">
        <v>1</v>
      </c>
      <c r="F1187">
        <v>1</v>
      </c>
      <c r="G1187">
        <v>1</v>
      </c>
      <c r="H1187">
        <v>2</v>
      </c>
      <c r="I1187" t="s">
        <v>1033</v>
      </c>
      <c r="J1187" t="s">
        <v>1034</v>
      </c>
      <c r="K1187" t="s">
        <v>1035</v>
      </c>
      <c r="L1187">
        <v>1368</v>
      </c>
      <c r="N1187">
        <v>1011</v>
      </c>
      <c r="O1187" t="s">
        <v>1014</v>
      </c>
      <c r="P1187" t="s">
        <v>1014</v>
      </c>
      <c r="Q1187">
        <v>1</v>
      </c>
      <c r="X1187">
        <v>0.2</v>
      </c>
      <c r="Y1187">
        <v>0</v>
      </c>
      <c r="Z1187">
        <v>65.709999999999994</v>
      </c>
      <c r="AA1187">
        <v>11.6</v>
      </c>
      <c r="AB1187">
        <v>0</v>
      </c>
      <c r="AC1187">
        <v>0</v>
      </c>
      <c r="AD1187">
        <v>1</v>
      </c>
      <c r="AE1187">
        <v>0</v>
      </c>
      <c r="AF1187" t="s">
        <v>6</v>
      </c>
      <c r="AG1187">
        <v>0.2</v>
      </c>
      <c r="AH1187">
        <v>2</v>
      </c>
      <c r="AI1187">
        <v>16698844</v>
      </c>
      <c r="AJ1187">
        <v>1224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ROW(Source!A619)</f>
        <v>619</v>
      </c>
      <c r="B1188">
        <v>16698854</v>
      </c>
      <c r="C1188">
        <v>16698840</v>
      </c>
      <c r="D1188">
        <v>15171982</v>
      </c>
      <c r="E1188">
        <v>1</v>
      </c>
      <c r="F1188">
        <v>1</v>
      </c>
      <c r="G1188">
        <v>1</v>
      </c>
      <c r="H1188">
        <v>3</v>
      </c>
      <c r="I1188" t="s">
        <v>1305</v>
      </c>
      <c r="J1188" t="s">
        <v>1306</v>
      </c>
      <c r="K1188" t="s">
        <v>1307</v>
      </c>
      <c r="L1188">
        <v>1348</v>
      </c>
      <c r="N1188">
        <v>1009</v>
      </c>
      <c r="O1188" t="s">
        <v>26</v>
      </c>
      <c r="P1188" t="s">
        <v>26</v>
      </c>
      <c r="Q1188">
        <v>1000</v>
      </c>
      <c r="X1188">
        <v>3.15E-3</v>
      </c>
      <c r="Y1188">
        <v>729.98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0</v>
      </c>
      <c r="AF1188" t="s">
        <v>6</v>
      </c>
      <c r="AG1188">
        <v>3.15E-3</v>
      </c>
      <c r="AH1188">
        <v>2</v>
      </c>
      <c r="AI1188">
        <v>16698845</v>
      </c>
      <c r="AJ1188">
        <v>1225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ROW(Source!A619)</f>
        <v>619</v>
      </c>
      <c r="B1189">
        <v>16698855</v>
      </c>
      <c r="C1189">
        <v>16698840</v>
      </c>
      <c r="D1189">
        <v>15233312</v>
      </c>
      <c r="E1189">
        <v>1</v>
      </c>
      <c r="F1189">
        <v>1</v>
      </c>
      <c r="G1189">
        <v>1</v>
      </c>
      <c r="H1189">
        <v>3</v>
      </c>
      <c r="I1189" t="s">
        <v>1071</v>
      </c>
      <c r="J1189" t="s">
        <v>1072</v>
      </c>
      <c r="K1189" t="s">
        <v>1073</v>
      </c>
      <c r="L1189">
        <v>1346</v>
      </c>
      <c r="N1189">
        <v>1009</v>
      </c>
      <c r="O1189" t="s">
        <v>279</v>
      </c>
      <c r="P1189" t="s">
        <v>279</v>
      </c>
      <c r="Q1189">
        <v>1</v>
      </c>
      <c r="X1189">
        <v>2.8</v>
      </c>
      <c r="Y1189">
        <v>35.700000000000003</v>
      </c>
      <c r="Z1189">
        <v>0</v>
      </c>
      <c r="AA1189">
        <v>0</v>
      </c>
      <c r="AB1189">
        <v>0</v>
      </c>
      <c r="AC1189">
        <v>0</v>
      </c>
      <c r="AD1189">
        <v>1</v>
      </c>
      <c r="AE1189">
        <v>0</v>
      </c>
      <c r="AF1189" t="s">
        <v>6</v>
      </c>
      <c r="AG1189">
        <v>2.8</v>
      </c>
      <c r="AH1189">
        <v>2</v>
      </c>
      <c r="AI1189">
        <v>16698846</v>
      </c>
      <c r="AJ1189">
        <v>1227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ROW(Source!A619)</f>
        <v>619</v>
      </c>
      <c r="B1190">
        <v>16698856</v>
      </c>
      <c r="C1190">
        <v>16698840</v>
      </c>
      <c r="D1190">
        <v>15164559</v>
      </c>
      <c r="E1190">
        <v>17</v>
      </c>
      <c r="F1190">
        <v>1</v>
      </c>
      <c r="G1190">
        <v>1</v>
      </c>
      <c r="H1190">
        <v>3</v>
      </c>
      <c r="I1190" t="s">
        <v>1074</v>
      </c>
      <c r="J1190" t="s">
        <v>6</v>
      </c>
      <c r="K1190" t="s">
        <v>1075</v>
      </c>
      <c r="L1190">
        <v>1374</v>
      </c>
      <c r="N1190">
        <v>1013</v>
      </c>
      <c r="O1190" t="s">
        <v>1076</v>
      </c>
      <c r="P1190" t="s">
        <v>1076</v>
      </c>
      <c r="Q1190">
        <v>1</v>
      </c>
      <c r="X1190">
        <v>18.41</v>
      </c>
      <c r="Y1190">
        <v>1</v>
      </c>
      <c r="Z1190">
        <v>0</v>
      </c>
      <c r="AA1190">
        <v>0</v>
      </c>
      <c r="AB1190">
        <v>0</v>
      </c>
      <c r="AC1190">
        <v>0</v>
      </c>
      <c r="AD1190">
        <v>1</v>
      </c>
      <c r="AE1190">
        <v>0</v>
      </c>
      <c r="AF1190" t="s">
        <v>6</v>
      </c>
      <c r="AG1190">
        <v>18.41</v>
      </c>
      <c r="AH1190">
        <v>2</v>
      </c>
      <c r="AI1190">
        <v>16698847</v>
      </c>
      <c r="AJ1190">
        <v>1228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ROW(Source!A622)</f>
        <v>622</v>
      </c>
      <c r="B1191">
        <v>16698873</v>
      </c>
      <c r="C1191">
        <v>16698858</v>
      </c>
      <c r="D1191">
        <v>15446300</v>
      </c>
      <c r="E1191">
        <v>1</v>
      </c>
      <c r="F1191">
        <v>1</v>
      </c>
      <c r="G1191">
        <v>1</v>
      </c>
      <c r="H1191">
        <v>1</v>
      </c>
      <c r="I1191" t="s">
        <v>1031</v>
      </c>
      <c r="J1191" t="s">
        <v>6</v>
      </c>
      <c r="K1191" t="s">
        <v>1032</v>
      </c>
      <c r="L1191">
        <v>1191</v>
      </c>
      <c r="N1191">
        <v>1013</v>
      </c>
      <c r="O1191" t="s">
        <v>1010</v>
      </c>
      <c r="P1191" t="s">
        <v>1010</v>
      </c>
      <c r="Q1191">
        <v>1</v>
      </c>
      <c r="X1191">
        <v>2.56</v>
      </c>
      <c r="Y1191">
        <v>0</v>
      </c>
      <c r="Z1191">
        <v>0</v>
      </c>
      <c r="AA1191">
        <v>0</v>
      </c>
      <c r="AB1191">
        <v>9.92</v>
      </c>
      <c r="AC1191">
        <v>0</v>
      </c>
      <c r="AD1191">
        <v>1</v>
      </c>
      <c r="AE1191">
        <v>1</v>
      </c>
      <c r="AF1191" t="s">
        <v>6</v>
      </c>
      <c r="AG1191">
        <v>2.56</v>
      </c>
      <c r="AH1191">
        <v>2</v>
      </c>
      <c r="AI1191">
        <v>16698859</v>
      </c>
      <c r="AJ1191">
        <v>1229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ROW(Source!A622)</f>
        <v>622</v>
      </c>
      <c r="B1192">
        <v>16698874</v>
      </c>
      <c r="C1192">
        <v>16698858</v>
      </c>
      <c r="D1192">
        <v>15430395</v>
      </c>
      <c r="E1192">
        <v>1</v>
      </c>
      <c r="F1192">
        <v>1</v>
      </c>
      <c r="G1192">
        <v>1</v>
      </c>
      <c r="H1192">
        <v>1</v>
      </c>
      <c r="I1192" t="s">
        <v>1020</v>
      </c>
      <c r="J1192" t="s">
        <v>6</v>
      </c>
      <c r="K1192" t="s">
        <v>1021</v>
      </c>
      <c r="L1192">
        <v>1191</v>
      </c>
      <c r="N1192">
        <v>1013</v>
      </c>
      <c r="O1192" t="s">
        <v>1010</v>
      </c>
      <c r="P1192" t="s">
        <v>1010</v>
      </c>
      <c r="Q1192">
        <v>1</v>
      </c>
      <c r="X1192">
        <v>0.02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1</v>
      </c>
      <c r="AE1192">
        <v>2</v>
      </c>
      <c r="AF1192" t="s">
        <v>6</v>
      </c>
      <c r="AG1192">
        <v>0.02</v>
      </c>
      <c r="AH1192">
        <v>2</v>
      </c>
      <c r="AI1192">
        <v>16698860</v>
      </c>
      <c r="AJ1192">
        <v>1230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ROW(Source!A622)</f>
        <v>622</v>
      </c>
      <c r="B1193">
        <v>16698875</v>
      </c>
      <c r="C1193">
        <v>16698858</v>
      </c>
      <c r="D1193">
        <v>15247680</v>
      </c>
      <c r="E1193">
        <v>1</v>
      </c>
      <c r="F1193">
        <v>1</v>
      </c>
      <c r="G1193">
        <v>1</v>
      </c>
      <c r="H1193">
        <v>2</v>
      </c>
      <c r="I1193" t="s">
        <v>1050</v>
      </c>
      <c r="J1193" t="s">
        <v>1051</v>
      </c>
      <c r="K1193" t="s">
        <v>1052</v>
      </c>
      <c r="L1193">
        <v>1368</v>
      </c>
      <c r="N1193">
        <v>1011</v>
      </c>
      <c r="O1193" t="s">
        <v>1014</v>
      </c>
      <c r="P1193" t="s">
        <v>1014</v>
      </c>
      <c r="Q1193">
        <v>1</v>
      </c>
      <c r="X1193">
        <v>0.01</v>
      </c>
      <c r="Y1193">
        <v>0</v>
      </c>
      <c r="Z1193">
        <v>111.99</v>
      </c>
      <c r="AA1193">
        <v>13.5</v>
      </c>
      <c r="AB1193">
        <v>0</v>
      </c>
      <c r="AC1193">
        <v>0</v>
      </c>
      <c r="AD1193">
        <v>1</v>
      </c>
      <c r="AE1193">
        <v>0</v>
      </c>
      <c r="AF1193" t="s">
        <v>6</v>
      </c>
      <c r="AG1193">
        <v>0.01</v>
      </c>
      <c r="AH1193">
        <v>2</v>
      </c>
      <c r="AI1193">
        <v>16698861</v>
      </c>
      <c r="AJ1193">
        <v>1231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ROW(Source!A622)</f>
        <v>622</v>
      </c>
      <c r="B1194">
        <v>16698876</v>
      </c>
      <c r="C1194">
        <v>16698858</v>
      </c>
      <c r="D1194">
        <v>15249073</v>
      </c>
      <c r="E1194">
        <v>1</v>
      </c>
      <c r="F1194">
        <v>1</v>
      </c>
      <c r="G1194">
        <v>1</v>
      </c>
      <c r="H1194">
        <v>2</v>
      </c>
      <c r="I1194" t="s">
        <v>1033</v>
      </c>
      <c r="J1194" t="s">
        <v>1034</v>
      </c>
      <c r="K1194" t="s">
        <v>1035</v>
      </c>
      <c r="L1194">
        <v>1368</v>
      </c>
      <c r="N1194">
        <v>1011</v>
      </c>
      <c r="O1194" t="s">
        <v>1014</v>
      </c>
      <c r="P1194" t="s">
        <v>1014</v>
      </c>
      <c r="Q1194">
        <v>1</v>
      </c>
      <c r="X1194">
        <v>0.01</v>
      </c>
      <c r="Y1194">
        <v>0</v>
      </c>
      <c r="Z1194">
        <v>65.709999999999994</v>
      </c>
      <c r="AA1194">
        <v>11.6</v>
      </c>
      <c r="AB1194">
        <v>0</v>
      </c>
      <c r="AC1194">
        <v>0</v>
      </c>
      <c r="AD1194">
        <v>1</v>
      </c>
      <c r="AE1194">
        <v>0</v>
      </c>
      <c r="AF1194" t="s">
        <v>6</v>
      </c>
      <c r="AG1194">
        <v>0.01</v>
      </c>
      <c r="AH1194">
        <v>2</v>
      </c>
      <c r="AI1194">
        <v>16698862</v>
      </c>
      <c r="AJ1194">
        <v>1232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ROW(Source!A622)</f>
        <v>622</v>
      </c>
      <c r="B1195">
        <v>16698877</v>
      </c>
      <c r="C1195">
        <v>16698858</v>
      </c>
      <c r="D1195">
        <v>15167588</v>
      </c>
      <c r="E1195">
        <v>1</v>
      </c>
      <c r="F1195">
        <v>1</v>
      </c>
      <c r="G1195">
        <v>1</v>
      </c>
      <c r="H1195">
        <v>3</v>
      </c>
      <c r="I1195" t="s">
        <v>1053</v>
      </c>
      <c r="J1195" t="s">
        <v>1054</v>
      </c>
      <c r="K1195" t="s">
        <v>1055</v>
      </c>
      <c r="L1195">
        <v>1346</v>
      </c>
      <c r="N1195">
        <v>1009</v>
      </c>
      <c r="O1195" t="s">
        <v>279</v>
      </c>
      <c r="P1195" t="s">
        <v>279</v>
      </c>
      <c r="Q1195">
        <v>1</v>
      </c>
      <c r="X1195">
        <v>1.6E-2</v>
      </c>
      <c r="Y1195">
        <v>30.4</v>
      </c>
      <c r="Z1195">
        <v>0</v>
      </c>
      <c r="AA1195">
        <v>0</v>
      </c>
      <c r="AB1195">
        <v>0</v>
      </c>
      <c r="AC1195">
        <v>0</v>
      </c>
      <c r="AD1195">
        <v>1</v>
      </c>
      <c r="AE1195">
        <v>0</v>
      </c>
      <c r="AF1195" t="s">
        <v>6</v>
      </c>
      <c r="AG1195">
        <v>1.6E-2</v>
      </c>
      <c r="AH1195">
        <v>2</v>
      </c>
      <c r="AI1195">
        <v>16698863</v>
      </c>
      <c r="AJ1195">
        <v>1233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ROW(Source!A622)</f>
        <v>622</v>
      </c>
      <c r="B1196">
        <v>16698878</v>
      </c>
      <c r="C1196">
        <v>16698858</v>
      </c>
      <c r="D1196">
        <v>15170074</v>
      </c>
      <c r="E1196">
        <v>1</v>
      </c>
      <c r="F1196">
        <v>1</v>
      </c>
      <c r="G1196">
        <v>1</v>
      </c>
      <c r="H1196">
        <v>3</v>
      </c>
      <c r="I1196" t="s">
        <v>1056</v>
      </c>
      <c r="J1196" t="s">
        <v>1057</v>
      </c>
      <c r="K1196" t="s">
        <v>1058</v>
      </c>
      <c r="L1196">
        <v>1355</v>
      </c>
      <c r="N1196">
        <v>1010</v>
      </c>
      <c r="O1196" t="s">
        <v>593</v>
      </c>
      <c r="P1196" t="s">
        <v>593</v>
      </c>
      <c r="Q1196">
        <v>100</v>
      </c>
      <c r="X1196">
        <v>4.1000000000000002E-2</v>
      </c>
      <c r="Y1196">
        <v>86</v>
      </c>
      <c r="Z1196">
        <v>0</v>
      </c>
      <c r="AA1196">
        <v>0</v>
      </c>
      <c r="AB1196">
        <v>0</v>
      </c>
      <c r="AC1196">
        <v>0</v>
      </c>
      <c r="AD1196">
        <v>1</v>
      </c>
      <c r="AE1196">
        <v>0</v>
      </c>
      <c r="AF1196" t="s">
        <v>6</v>
      </c>
      <c r="AG1196">
        <v>4.1000000000000002E-2</v>
      </c>
      <c r="AH1196">
        <v>2</v>
      </c>
      <c r="AI1196">
        <v>16698864</v>
      </c>
      <c r="AJ1196">
        <v>1234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ROW(Source!A622)</f>
        <v>622</v>
      </c>
      <c r="B1197">
        <v>16698879</v>
      </c>
      <c r="C1197">
        <v>16698858</v>
      </c>
      <c r="D1197">
        <v>15203834</v>
      </c>
      <c r="E1197">
        <v>1</v>
      </c>
      <c r="F1197">
        <v>1</v>
      </c>
      <c r="G1197">
        <v>1</v>
      </c>
      <c r="H1197">
        <v>3</v>
      </c>
      <c r="I1197" t="s">
        <v>1059</v>
      </c>
      <c r="J1197" t="s">
        <v>1060</v>
      </c>
      <c r="K1197" t="s">
        <v>1061</v>
      </c>
      <c r="L1197">
        <v>1346</v>
      </c>
      <c r="N1197">
        <v>1009</v>
      </c>
      <c r="O1197" t="s">
        <v>279</v>
      </c>
      <c r="P1197" t="s">
        <v>279</v>
      </c>
      <c r="Q1197">
        <v>1</v>
      </c>
      <c r="X1197">
        <v>0.1</v>
      </c>
      <c r="Y1197">
        <v>28.6</v>
      </c>
      <c r="Z1197">
        <v>0</v>
      </c>
      <c r="AA1197">
        <v>0</v>
      </c>
      <c r="AB1197">
        <v>0</v>
      </c>
      <c r="AC1197">
        <v>0</v>
      </c>
      <c r="AD1197">
        <v>1</v>
      </c>
      <c r="AE1197">
        <v>0</v>
      </c>
      <c r="AF1197" t="s">
        <v>6</v>
      </c>
      <c r="AG1197">
        <v>0.1</v>
      </c>
      <c r="AH1197">
        <v>2</v>
      </c>
      <c r="AI1197">
        <v>16698865</v>
      </c>
      <c r="AJ1197">
        <v>1235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ROW(Source!A622)</f>
        <v>622</v>
      </c>
      <c r="B1198">
        <v>16698880</v>
      </c>
      <c r="C1198">
        <v>16698858</v>
      </c>
      <c r="D1198">
        <v>15217463</v>
      </c>
      <c r="E1198">
        <v>1</v>
      </c>
      <c r="F1198">
        <v>1</v>
      </c>
      <c r="G1198">
        <v>1</v>
      </c>
      <c r="H1198">
        <v>3</v>
      </c>
      <c r="I1198" t="s">
        <v>1062</v>
      </c>
      <c r="J1198" t="s">
        <v>1063</v>
      </c>
      <c r="K1198" t="s">
        <v>1064</v>
      </c>
      <c r="L1198">
        <v>1358</v>
      </c>
      <c r="N1198">
        <v>1010</v>
      </c>
      <c r="O1198" t="s">
        <v>598</v>
      </c>
      <c r="P1198" t="s">
        <v>598</v>
      </c>
      <c r="Q1198">
        <v>10</v>
      </c>
      <c r="X1198">
        <v>0.1</v>
      </c>
      <c r="Y1198">
        <v>39</v>
      </c>
      <c r="Z1198">
        <v>0</v>
      </c>
      <c r="AA1198">
        <v>0</v>
      </c>
      <c r="AB1198">
        <v>0</v>
      </c>
      <c r="AC1198">
        <v>0</v>
      </c>
      <c r="AD1198">
        <v>1</v>
      </c>
      <c r="AE1198">
        <v>0</v>
      </c>
      <c r="AF1198" t="s">
        <v>6</v>
      </c>
      <c r="AG1198">
        <v>0.1</v>
      </c>
      <c r="AH1198">
        <v>2</v>
      </c>
      <c r="AI1198">
        <v>16698866</v>
      </c>
      <c r="AJ1198">
        <v>1236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ROW(Source!A622)</f>
        <v>622</v>
      </c>
      <c r="B1199">
        <v>16698881</v>
      </c>
      <c r="C1199">
        <v>16698858</v>
      </c>
      <c r="D1199">
        <v>15217585</v>
      </c>
      <c r="E1199">
        <v>1</v>
      </c>
      <c r="F1199">
        <v>1</v>
      </c>
      <c r="G1199">
        <v>1</v>
      </c>
      <c r="H1199">
        <v>3</v>
      </c>
      <c r="I1199" t="s">
        <v>1065</v>
      </c>
      <c r="J1199" t="s">
        <v>1066</v>
      </c>
      <c r="K1199" t="s">
        <v>1067</v>
      </c>
      <c r="L1199">
        <v>1356</v>
      </c>
      <c r="N1199">
        <v>1010</v>
      </c>
      <c r="O1199" t="s">
        <v>268</v>
      </c>
      <c r="P1199" t="s">
        <v>268</v>
      </c>
      <c r="Q1199">
        <v>1000</v>
      </c>
      <c r="X1199">
        <v>2.1000000000000001E-2</v>
      </c>
      <c r="Y1199">
        <v>270</v>
      </c>
      <c r="Z1199">
        <v>0</v>
      </c>
      <c r="AA1199">
        <v>0</v>
      </c>
      <c r="AB1199">
        <v>0</v>
      </c>
      <c r="AC1199">
        <v>0</v>
      </c>
      <c r="AD1199">
        <v>1</v>
      </c>
      <c r="AE1199">
        <v>0</v>
      </c>
      <c r="AF1199" t="s">
        <v>6</v>
      </c>
      <c r="AG1199">
        <v>2.1000000000000001E-2</v>
      </c>
      <c r="AH1199">
        <v>2</v>
      </c>
      <c r="AI1199">
        <v>16698867</v>
      </c>
      <c r="AJ1199">
        <v>1237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ROW(Source!A622)</f>
        <v>622</v>
      </c>
      <c r="B1200">
        <v>16698882</v>
      </c>
      <c r="C1200">
        <v>16698858</v>
      </c>
      <c r="D1200">
        <v>15221284</v>
      </c>
      <c r="E1200">
        <v>1</v>
      </c>
      <c r="F1200">
        <v>1</v>
      </c>
      <c r="G1200">
        <v>1</v>
      </c>
      <c r="H1200">
        <v>3</v>
      </c>
      <c r="I1200" t="s">
        <v>1068</v>
      </c>
      <c r="J1200" t="s">
        <v>1069</v>
      </c>
      <c r="K1200" t="s">
        <v>1070</v>
      </c>
      <c r="L1200">
        <v>1355</v>
      </c>
      <c r="N1200">
        <v>1010</v>
      </c>
      <c r="O1200" t="s">
        <v>593</v>
      </c>
      <c r="P1200" t="s">
        <v>593</v>
      </c>
      <c r="Q1200">
        <v>100</v>
      </c>
      <c r="X1200">
        <v>4.1000000000000002E-2</v>
      </c>
      <c r="Y1200">
        <v>528</v>
      </c>
      <c r="Z1200">
        <v>0</v>
      </c>
      <c r="AA1200">
        <v>0</v>
      </c>
      <c r="AB1200">
        <v>0</v>
      </c>
      <c r="AC1200">
        <v>0</v>
      </c>
      <c r="AD1200">
        <v>1</v>
      </c>
      <c r="AE1200">
        <v>0</v>
      </c>
      <c r="AF1200" t="s">
        <v>6</v>
      </c>
      <c r="AG1200">
        <v>4.1000000000000002E-2</v>
      </c>
      <c r="AH1200">
        <v>2</v>
      </c>
      <c r="AI1200">
        <v>16698868</v>
      </c>
      <c r="AJ1200">
        <v>1240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ROW(Source!A622)</f>
        <v>622</v>
      </c>
      <c r="B1201">
        <v>16698883</v>
      </c>
      <c r="C1201">
        <v>16698858</v>
      </c>
      <c r="D1201">
        <v>15233312</v>
      </c>
      <c r="E1201">
        <v>1</v>
      </c>
      <c r="F1201">
        <v>1</v>
      </c>
      <c r="G1201">
        <v>1</v>
      </c>
      <c r="H1201">
        <v>3</v>
      </c>
      <c r="I1201" t="s">
        <v>1071</v>
      </c>
      <c r="J1201" t="s">
        <v>1072</v>
      </c>
      <c r="K1201" t="s">
        <v>1073</v>
      </c>
      <c r="L1201">
        <v>1346</v>
      </c>
      <c r="N1201">
        <v>1009</v>
      </c>
      <c r="O1201" t="s">
        <v>279</v>
      </c>
      <c r="P1201" t="s">
        <v>279</v>
      </c>
      <c r="Q1201">
        <v>1</v>
      </c>
      <c r="X1201">
        <v>0.124</v>
      </c>
      <c r="Y1201">
        <v>35.700000000000003</v>
      </c>
      <c r="Z1201">
        <v>0</v>
      </c>
      <c r="AA1201">
        <v>0</v>
      </c>
      <c r="AB1201">
        <v>0</v>
      </c>
      <c r="AC1201">
        <v>0</v>
      </c>
      <c r="AD1201">
        <v>1</v>
      </c>
      <c r="AE1201">
        <v>0</v>
      </c>
      <c r="AF1201" t="s">
        <v>6</v>
      </c>
      <c r="AG1201">
        <v>0.124</v>
      </c>
      <c r="AH1201">
        <v>2</v>
      </c>
      <c r="AI1201">
        <v>16698869</v>
      </c>
      <c r="AJ1201">
        <v>1241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ROW(Source!A622)</f>
        <v>622</v>
      </c>
      <c r="B1202">
        <v>16698884</v>
      </c>
      <c r="C1202">
        <v>16698858</v>
      </c>
      <c r="D1202">
        <v>15164559</v>
      </c>
      <c r="E1202">
        <v>17</v>
      </c>
      <c r="F1202">
        <v>1</v>
      </c>
      <c r="G1202">
        <v>1</v>
      </c>
      <c r="H1202">
        <v>3</v>
      </c>
      <c r="I1202" t="s">
        <v>1074</v>
      </c>
      <c r="J1202" t="s">
        <v>6</v>
      </c>
      <c r="K1202" t="s">
        <v>1075</v>
      </c>
      <c r="L1202">
        <v>1374</v>
      </c>
      <c r="N1202">
        <v>1013</v>
      </c>
      <c r="O1202" t="s">
        <v>1076</v>
      </c>
      <c r="P1202" t="s">
        <v>1076</v>
      </c>
      <c r="Q1202">
        <v>1</v>
      </c>
      <c r="X1202">
        <v>0.51</v>
      </c>
      <c r="Y1202">
        <v>1</v>
      </c>
      <c r="Z1202">
        <v>0</v>
      </c>
      <c r="AA1202">
        <v>0</v>
      </c>
      <c r="AB1202">
        <v>0</v>
      </c>
      <c r="AC1202">
        <v>0</v>
      </c>
      <c r="AD1202">
        <v>1</v>
      </c>
      <c r="AE1202">
        <v>0</v>
      </c>
      <c r="AF1202" t="s">
        <v>6</v>
      </c>
      <c r="AG1202">
        <v>0.51</v>
      </c>
      <c r="AH1202">
        <v>2</v>
      </c>
      <c r="AI1202">
        <v>16698870</v>
      </c>
      <c r="AJ1202">
        <v>1242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ROW(Source!A623)</f>
        <v>623</v>
      </c>
      <c r="B1203">
        <v>16698873</v>
      </c>
      <c r="C1203">
        <v>16698858</v>
      </c>
      <c r="D1203">
        <v>15446300</v>
      </c>
      <c r="E1203">
        <v>1</v>
      </c>
      <c r="F1203">
        <v>1</v>
      </c>
      <c r="G1203">
        <v>1</v>
      </c>
      <c r="H1203">
        <v>1</v>
      </c>
      <c r="I1203" t="s">
        <v>1031</v>
      </c>
      <c r="J1203" t="s">
        <v>6</v>
      </c>
      <c r="K1203" t="s">
        <v>1032</v>
      </c>
      <c r="L1203">
        <v>1191</v>
      </c>
      <c r="N1203">
        <v>1013</v>
      </c>
      <c r="O1203" t="s">
        <v>1010</v>
      </c>
      <c r="P1203" t="s">
        <v>1010</v>
      </c>
      <c r="Q1203">
        <v>1</v>
      </c>
      <c r="X1203">
        <v>2.56</v>
      </c>
      <c r="Y1203">
        <v>0</v>
      </c>
      <c r="Z1203">
        <v>0</v>
      </c>
      <c r="AA1203">
        <v>0</v>
      </c>
      <c r="AB1203">
        <v>9.92</v>
      </c>
      <c r="AC1203">
        <v>0</v>
      </c>
      <c r="AD1203">
        <v>1</v>
      </c>
      <c r="AE1203">
        <v>1</v>
      </c>
      <c r="AF1203" t="s">
        <v>6</v>
      </c>
      <c r="AG1203">
        <v>2.56</v>
      </c>
      <c r="AH1203">
        <v>2</v>
      </c>
      <c r="AI1203">
        <v>16698859</v>
      </c>
      <c r="AJ1203">
        <v>1243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ROW(Source!A623)</f>
        <v>623</v>
      </c>
      <c r="B1204">
        <v>16698874</v>
      </c>
      <c r="C1204">
        <v>16698858</v>
      </c>
      <c r="D1204">
        <v>15430395</v>
      </c>
      <c r="E1204">
        <v>1</v>
      </c>
      <c r="F1204">
        <v>1</v>
      </c>
      <c r="G1204">
        <v>1</v>
      </c>
      <c r="H1204">
        <v>1</v>
      </c>
      <c r="I1204" t="s">
        <v>1020</v>
      </c>
      <c r="J1204" t="s">
        <v>6</v>
      </c>
      <c r="K1204" t="s">
        <v>1021</v>
      </c>
      <c r="L1204">
        <v>1191</v>
      </c>
      <c r="N1204">
        <v>1013</v>
      </c>
      <c r="O1204" t="s">
        <v>1010</v>
      </c>
      <c r="P1204" t="s">
        <v>1010</v>
      </c>
      <c r="Q1204">
        <v>1</v>
      </c>
      <c r="X1204">
        <v>0.02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1</v>
      </c>
      <c r="AE1204">
        <v>2</v>
      </c>
      <c r="AF1204" t="s">
        <v>6</v>
      </c>
      <c r="AG1204">
        <v>0.02</v>
      </c>
      <c r="AH1204">
        <v>2</v>
      </c>
      <c r="AI1204">
        <v>16698860</v>
      </c>
      <c r="AJ1204">
        <v>1244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ROW(Source!A623)</f>
        <v>623</v>
      </c>
      <c r="B1205">
        <v>16698875</v>
      </c>
      <c r="C1205">
        <v>16698858</v>
      </c>
      <c r="D1205">
        <v>15247680</v>
      </c>
      <c r="E1205">
        <v>1</v>
      </c>
      <c r="F1205">
        <v>1</v>
      </c>
      <c r="G1205">
        <v>1</v>
      </c>
      <c r="H1205">
        <v>2</v>
      </c>
      <c r="I1205" t="s">
        <v>1050</v>
      </c>
      <c r="J1205" t="s">
        <v>1051</v>
      </c>
      <c r="K1205" t="s">
        <v>1052</v>
      </c>
      <c r="L1205">
        <v>1368</v>
      </c>
      <c r="N1205">
        <v>1011</v>
      </c>
      <c r="O1205" t="s">
        <v>1014</v>
      </c>
      <c r="P1205" t="s">
        <v>1014</v>
      </c>
      <c r="Q1205">
        <v>1</v>
      </c>
      <c r="X1205">
        <v>0.01</v>
      </c>
      <c r="Y1205">
        <v>0</v>
      </c>
      <c r="Z1205">
        <v>111.99</v>
      </c>
      <c r="AA1205">
        <v>13.5</v>
      </c>
      <c r="AB1205">
        <v>0</v>
      </c>
      <c r="AC1205">
        <v>0</v>
      </c>
      <c r="AD1205">
        <v>1</v>
      </c>
      <c r="AE1205">
        <v>0</v>
      </c>
      <c r="AF1205" t="s">
        <v>6</v>
      </c>
      <c r="AG1205">
        <v>0.01</v>
      </c>
      <c r="AH1205">
        <v>2</v>
      </c>
      <c r="AI1205">
        <v>16698861</v>
      </c>
      <c r="AJ1205">
        <v>1245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ROW(Source!A623)</f>
        <v>623</v>
      </c>
      <c r="B1206">
        <v>16698876</v>
      </c>
      <c r="C1206">
        <v>16698858</v>
      </c>
      <c r="D1206">
        <v>15249073</v>
      </c>
      <c r="E1206">
        <v>1</v>
      </c>
      <c r="F1206">
        <v>1</v>
      </c>
      <c r="G1206">
        <v>1</v>
      </c>
      <c r="H1206">
        <v>2</v>
      </c>
      <c r="I1206" t="s">
        <v>1033</v>
      </c>
      <c r="J1206" t="s">
        <v>1034</v>
      </c>
      <c r="K1206" t="s">
        <v>1035</v>
      </c>
      <c r="L1206">
        <v>1368</v>
      </c>
      <c r="N1206">
        <v>1011</v>
      </c>
      <c r="O1206" t="s">
        <v>1014</v>
      </c>
      <c r="P1206" t="s">
        <v>1014</v>
      </c>
      <c r="Q1206">
        <v>1</v>
      </c>
      <c r="X1206">
        <v>0.01</v>
      </c>
      <c r="Y1206">
        <v>0</v>
      </c>
      <c r="Z1206">
        <v>65.709999999999994</v>
      </c>
      <c r="AA1206">
        <v>11.6</v>
      </c>
      <c r="AB1206">
        <v>0</v>
      </c>
      <c r="AC1206">
        <v>0</v>
      </c>
      <c r="AD1206">
        <v>1</v>
      </c>
      <c r="AE1206">
        <v>0</v>
      </c>
      <c r="AF1206" t="s">
        <v>6</v>
      </c>
      <c r="AG1206">
        <v>0.01</v>
      </c>
      <c r="AH1206">
        <v>2</v>
      </c>
      <c r="AI1206">
        <v>16698862</v>
      </c>
      <c r="AJ1206">
        <v>1246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ROW(Source!A623)</f>
        <v>623</v>
      </c>
      <c r="B1207">
        <v>16698877</v>
      </c>
      <c r="C1207">
        <v>16698858</v>
      </c>
      <c r="D1207">
        <v>15167588</v>
      </c>
      <c r="E1207">
        <v>1</v>
      </c>
      <c r="F1207">
        <v>1</v>
      </c>
      <c r="G1207">
        <v>1</v>
      </c>
      <c r="H1207">
        <v>3</v>
      </c>
      <c r="I1207" t="s">
        <v>1053</v>
      </c>
      <c r="J1207" t="s">
        <v>1054</v>
      </c>
      <c r="K1207" t="s">
        <v>1055</v>
      </c>
      <c r="L1207">
        <v>1346</v>
      </c>
      <c r="N1207">
        <v>1009</v>
      </c>
      <c r="O1207" t="s">
        <v>279</v>
      </c>
      <c r="P1207" t="s">
        <v>279</v>
      </c>
      <c r="Q1207">
        <v>1</v>
      </c>
      <c r="X1207">
        <v>1.6E-2</v>
      </c>
      <c r="Y1207">
        <v>30.4</v>
      </c>
      <c r="Z1207">
        <v>0</v>
      </c>
      <c r="AA1207">
        <v>0</v>
      </c>
      <c r="AB1207">
        <v>0</v>
      </c>
      <c r="AC1207">
        <v>0</v>
      </c>
      <c r="AD1207">
        <v>1</v>
      </c>
      <c r="AE1207">
        <v>0</v>
      </c>
      <c r="AF1207" t="s">
        <v>6</v>
      </c>
      <c r="AG1207">
        <v>1.6E-2</v>
      </c>
      <c r="AH1207">
        <v>2</v>
      </c>
      <c r="AI1207">
        <v>16698863</v>
      </c>
      <c r="AJ1207">
        <v>1247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ROW(Source!A623)</f>
        <v>623</v>
      </c>
      <c r="B1208">
        <v>16698878</v>
      </c>
      <c r="C1208">
        <v>16698858</v>
      </c>
      <c r="D1208">
        <v>15170074</v>
      </c>
      <c r="E1208">
        <v>1</v>
      </c>
      <c r="F1208">
        <v>1</v>
      </c>
      <c r="G1208">
        <v>1</v>
      </c>
      <c r="H1208">
        <v>3</v>
      </c>
      <c r="I1208" t="s">
        <v>1056</v>
      </c>
      <c r="J1208" t="s">
        <v>1057</v>
      </c>
      <c r="K1208" t="s">
        <v>1058</v>
      </c>
      <c r="L1208">
        <v>1355</v>
      </c>
      <c r="N1208">
        <v>1010</v>
      </c>
      <c r="O1208" t="s">
        <v>593</v>
      </c>
      <c r="P1208" t="s">
        <v>593</v>
      </c>
      <c r="Q1208">
        <v>100</v>
      </c>
      <c r="X1208">
        <v>4.1000000000000002E-2</v>
      </c>
      <c r="Y1208">
        <v>86</v>
      </c>
      <c r="Z1208">
        <v>0</v>
      </c>
      <c r="AA1208">
        <v>0</v>
      </c>
      <c r="AB1208">
        <v>0</v>
      </c>
      <c r="AC1208">
        <v>0</v>
      </c>
      <c r="AD1208">
        <v>1</v>
      </c>
      <c r="AE1208">
        <v>0</v>
      </c>
      <c r="AF1208" t="s">
        <v>6</v>
      </c>
      <c r="AG1208">
        <v>4.1000000000000002E-2</v>
      </c>
      <c r="AH1208">
        <v>2</v>
      </c>
      <c r="AI1208">
        <v>16698864</v>
      </c>
      <c r="AJ1208">
        <v>1248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ROW(Source!A623)</f>
        <v>623</v>
      </c>
      <c r="B1209">
        <v>16698879</v>
      </c>
      <c r="C1209">
        <v>16698858</v>
      </c>
      <c r="D1209">
        <v>15203834</v>
      </c>
      <c r="E1209">
        <v>1</v>
      </c>
      <c r="F1209">
        <v>1</v>
      </c>
      <c r="G1209">
        <v>1</v>
      </c>
      <c r="H1209">
        <v>3</v>
      </c>
      <c r="I1209" t="s">
        <v>1059</v>
      </c>
      <c r="J1209" t="s">
        <v>1060</v>
      </c>
      <c r="K1209" t="s">
        <v>1061</v>
      </c>
      <c r="L1209">
        <v>1346</v>
      </c>
      <c r="N1209">
        <v>1009</v>
      </c>
      <c r="O1209" t="s">
        <v>279</v>
      </c>
      <c r="P1209" t="s">
        <v>279</v>
      </c>
      <c r="Q1209">
        <v>1</v>
      </c>
      <c r="X1209">
        <v>0.1</v>
      </c>
      <c r="Y1209">
        <v>28.6</v>
      </c>
      <c r="Z1209">
        <v>0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6</v>
      </c>
      <c r="AG1209">
        <v>0.1</v>
      </c>
      <c r="AH1209">
        <v>2</v>
      </c>
      <c r="AI1209">
        <v>16698865</v>
      </c>
      <c r="AJ1209">
        <v>1249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ROW(Source!A623)</f>
        <v>623</v>
      </c>
      <c r="B1210">
        <v>16698880</v>
      </c>
      <c r="C1210">
        <v>16698858</v>
      </c>
      <c r="D1210">
        <v>15217463</v>
      </c>
      <c r="E1210">
        <v>1</v>
      </c>
      <c r="F1210">
        <v>1</v>
      </c>
      <c r="G1210">
        <v>1</v>
      </c>
      <c r="H1210">
        <v>3</v>
      </c>
      <c r="I1210" t="s">
        <v>1062</v>
      </c>
      <c r="J1210" t="s">
        <v>1063</v>
      </c>
      <c r="K1210" t="s">
        <v>1064</v>
      </c>
      <c r="L1210">
        <v>1358</v>
      </c>
      <c r="N1210">
        <v>1010</v>
      </c>
      <c r="O1210" t="s">
        <v>598</v>
      </c>
      <c r="P1210" t="s">
        <v>598</v>
      </c>
      <c r="Q1210">
        <v>10</v>
      </c>
      <c r="X1210">
        <v>0.1</v>
      </c>
      <c r="Y1210">
        <v>39</v>
      </c>
      <c r="Z1210">
        <v>0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6</v>
      </c>
      <c r="AG1210">
        <v>0.1</v>
      </c>
      <c r="AH1210">
        <v>2</v>
      </c>
      <c r="AI1210">
        <v>16698866</v>
      </c>
      <c r="AJ1210">
        <v>1250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ROW(Source!A623)</f>
        <v>623</v>
      </c>
      <c r="B1211">
        <v>16698881</v>
      </c>
      <c r="C1211">
        <v>16698858</v>
      </c>
      <c r="D1211">
        <v>15217585</v>
      </c>
      <c r="E1211">
        <v>1</v>
      </c>
      <c r="F1211">
        <v>1</v>
      </c>
      <c r="G1211">
        <v>1</v>
      </c>
      <c r="H1211">
        <v>3</v>
      </c>
      <c r="I1211" t="s">
        <v>1065</v>
      </c>
      <c r="J1211" t="s">
        <v>1066</v>
      </c>
      <c r="K1211" t="s">
        <v>1067</v>
      </c>
      <c r="L1211">
        <v>1356</v>
      </c>
      <c r="N1211">
        <v>1010</v>
      </c>
      <c r="O1211" t="s">
        <v>268</v>
      </c>
      <c r="P1211" t="s">
        <v>268</v>
      </c>
      <c r="Q1211">
        <v>1000</v>
      </c>
      <c r="X1211">
        <v>2.1000000000000001E-2</v>
      </c>
      <c r="Y1211">
        <v>270</v>
      </c>
      <c r="Z1211">
        <v>0</v>
      </c>
      <c r="AA1211">
        <v>0</v>
      </c>
      <c r="AB1211">
        <v>0</v>
      </c>
      <c r="AC1211">
        <v>0</v>
      </c>
      <c r="AD1211">
        <v>1</v>
      </c>
      <c r="AE1211">
        <v>0</v>
      </c>
      <c r="AF1211" t="s">
        <v>6</v>
      </c>
      <c r="AG1211">
        <v>2.1000000000000001E-2</v>
      </c>
      <c r="AH1211">
        <v>2</v>
      </c>
      <c r="AI1211">
        <v>16698867</v>
      </c>
      <c r="AJ1211">
        <v>1251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ROW(Source!A623)</f>
        <v>623</v>
      </c>
      <c r="B1212">
        <v>16698882</v>
      </c>
      <c r="C1212">
        <v>16698858</v>
      </c>
      <c r="D1212">
        <v>15221284</v>
      </c>
      <c r="E1212">
        <v>1</v>
      </c>
      <c r="F1212">
        <v>1</v>
      </c>
      <c r="G1212">
        <v>1</v>
      </c>
      <c r="H1212">
        <v>3</v>
      </c>
      <c r="I1212" t="s">
        <v>1068</v>
      </c>
      <c r="J1212" t="s">
        <v>1069</v>
      </c>
      <c r="K1212" t="s">
        <v>1070</v>
      </c>
      <c r="L1212">
        <v>1355</v>
      </c>
      <c r="N1212">
        <v>1010</v>
      </c>
      <c r="O1212" t="s">
        <v>593</v>
      </c>
      <c r="P1212" t="s">
        <v>593</v>
      </c>
      <c r="Q1212">
        <v>100</v>
      </c>
      <c r="X1212">
        <v>4.1000000000000002E-2</v>
      </c>
      <c r="Y1212">
        <v>528</v>
      </c>
      <c r="Z1212">
        <v>0</v>
      </c>
      <c r="AA1212">
        <v>0</v>
      </c>
      <c r="AB1212">
        <v>0</v>
      </c>
      <c r="AC1212">
        <v>0</v>
      </c>
      <c r="AD1212">
        <v>1</v>
      </c>
      <c r="AE1212">
        <v>0</v>
      </c>
      <c r="AF1212" t="s">
        <v>6</v>
      </c>
      <c r="AG1212">
        <v>4.1000000000000002E-2</v>
      </c>
      <c r="AH1212">
        <v>2</v>
      </c>
      <c r="AI1212">
        <v>16698868</v>
      </c>
      <c r="AJ1212">
        <v>1254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ROW(Source!A623)</f>
        <v>623</v>
      </c>
      <c r="B1213">
        <v>16698883</v>
      </c>
      <c r="C1213">
        <v>16698858</v>
      </c>
      <c r="D1213">
        <v>15233312</v>
      </c>
      <c r="E1213">
        <v>1</v>
      </c>
      <c r="F1213">
        <v>1</v>
      </c>
      <c r="G1213">
        <v>1</v>
      </c>
      <c r="H1213">
        <v>3</v>
      </c>
      <c r="I1213" t="s">
        <v>1071</v>
      </c>
      <c r="J1213" t="s">
        <v>1072</v>
      </c>
      <c r="K1213" t="s">
        <v>1073</v>
      </c>
      <c r="L1213">
        <v>1346</v>
      </c>
      <c r="N1213">
        <v>1009</v>
      </c>
      <c r="O1213" t="s">
        <v>279</v>
      </c>
      <c r="P1213" t="s">
        <v>279</v>
      </c>
      <c r="Q1213">
        <v>1</v>
      </c>
      <c r="X1213">
        <v>0.124</v>
      </c>
      <c r="Y1213">
        <v>35.700000000000003</v>
      </c>
      <c r="Z1213">
        <v>0</v>
      </c>
      <c r="AA1213">
        <v>0</v>
      </c>
      <c r="AB1213">
        <v>0</v>
      </c>
      <c r="AC1213">
        <v>0</v>
      </c>
      <c r="AD1213">
        <v>1</v>
      </c>
      <c r="AE1213">
        <v>0</v>
      </c>
      <c r="AF1213" t="s">
        <v>6</v>
      </c>
      <c r="AG1213">
        <v>0.124</v>
      </c>
      <c r="AH1213">
        <v>2</v>
      </c>
      <c r="AI1213">
        <v>16698869</v>
      </c>
      <c r="AJ1213">
        <v>1255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ROW(Source!A623)</f>
        <v>623</v>
      </c>
      <c r="B1214">
        <v>16698884</v>
      </c>
      <c r="C1214">
        <v>16698858</v>
      </c>
      <c r="D1214">
        <v>15164559</v>
      </c>
      <c r="E1214">
        <v>17</v>
      </c>
      <c r="F1214">
        <v>1</v>
      </c>
      <c r="G1214">
        <v>1</v>
      </c>
      <c r="H1214">
        <v>3</v>
      </c>
      <c r="I1214" t="s">
        <v>1074</v>
      </c>
      <c r="J1214" t="s">
        <v>6</v>
      </c>
      <c r="K1214" t="s">
        <v>1075</v>
      </c>
      <c r="L1214">
        <v>1374</v>
      </c>
      <c r="N1214">
        <v>1013</v>
      </c>
      <c r="O1214" t="s">
        <v>1076</v>
      </c>
      <c r="P1214" t="s">
        <v>1076</v>
      </c>
      <c r="Q1214">
        <v>1</v>
      </c>
      <c r="X1214">
        <v>0.51</v>
      </c>
      <c r="Y1214">
        <v>1</v>
      </c>
      <c r="Z1214">
        <v>0</v>
      </c>
      <c r="AA1214">
        <v>0</v>
      </c>
      <c r="AB1214">
        <v>0</v>
      </c>
      <c r="AC1214">
        <v>0</v>
      </c>
      <c r="AD1214">
        <v>1</v>
      </c>
      <c r="AE1214">
        <v>0</v>
      </c>
      <c r="AF1214" t="s">
        <v>6</v>
      </c>
      <c r="AG1214">
        <v>0.51</v>
      </c>
      <c r="AH1214">
        <v>2</v>
      </c>
      <c r="AI1214">
        <v>16698870</v>
      </c>
      <c r="AJ1214">
        <v>1256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ROW(Source!A628)</f>
        <v>628</v>
      </c>
      <c r="B1215">
        <v>16698904</v>
      </c>
      <c r="C1215">
        <v>16698887</v>
      </c>
      <c r="D1215">
        <v>15435721</v>
      </c>
      <c r="E1215">
        <v>1</v>
      </c>
      <c r="F1215">
        <v>1</v>
      </c>
      <c r="G1215">
        <v>1</v>
      </c>
      <c r="H1215">
        <v>1</v>
      </c>
      <c r="I1215" t="s">
        <v>1162</v>
      </c>
      <c r="J1215" t="s">
        <v>6</v>
      </c>
      <c r="K1215" t="s">
        <v>1163</v>
      </c>
      <c r="L1215">
        <v>1191</v>
      </c>
      <c r="N1215">
        <v>1013</v>
      </c>
      <c r="O1215" t="s">
        <v>1010</v>
      </c>
      <c r="P1215" t="s">
        <v>1010</v>
      </c>
      <c r="Q1215">
        <v>1</v>
      </c>
      <c r="X1215">
        <v>1.62</v>
      </c>
      <c r="Y1215">
        <v>0</v>
      </c>
      <c r="Z1215">
        <v>0</v>
      </c>
      <c r="AA1215">
        <v>0</v>
      </c>
      <c r="AB1215">
        <v>9.51</v>
      </c>
      <c r="AC1215">
        <v>0</v>
      </c>
      <c r="AD1215">
        <v>1</v>
      </c>
      <c r="AE1215">
        <v>1</v>
      </c>
      <c r="AF1215" t="s">
        <v>6</v>
      </c>
      <c r="AG1215">
        <v>1.62</v>
      </c>
      <c r="AH1215">
        <v>2</v>
      </c>
      <c r="AI1215">
        <v>16698888</v>
      </c>
      <c r="AJ1215">
        <v>1257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ROW(Source!A628)</f>
        <v>628</v>
      </c>
      <c r="B1216">
        <v>16698905</v>
      </c>
      <c r="C1216">
        <v>16698887</v>
      </c>
      <c r="D1216">
        <v>15249377</v>
      </c>
      <c r="E1216">
        <v>1</v>
      </c>
      <c r="F1216">
        <v>1</v>
      </c>
      <c r="G1216">
        <v>1</v>
      </c>
      <c r="H1216">
        <v>2</v>
      </c>
      <c r="I1216" t="s">
        <v>1036</v>
      </c>
      <c r="J1216" t="s">
        <v>1037</v>
      </c>
      <c r="K1216" t="s">
        <v>1038</v>
      </c>
      <c r="L1216">
        <v>1368</v>
      </c>
      <c r="N1216">
        <v>1011</v>
      </c>
      <c r="O1216" t="s">
        <v>1014</v>
      </c>
      <c r="P1216" t="s">
        <v>1014</v>
      </c>
      <c r="Q1216">
        <v>1</v>
      </c>
      <c r="X1216">
        <v>0.14000000000000001</v>
      </c>
      <c r="Y1216">
        <v>0</v>
      </c>
      <c r="Z1216">
        <v>8.1</v>
      </c>
      <c r="AA1216">
        <v>0</v>
      </c>
      <c r="AB1216">
        <v>0</v>
      </c>
      <c r="AC1216">
        <v>0</v>
      </c>
      <c r="AD1216">
        <v>1</v>
      </c>
      <c r="AE1216">
        <v>0</v>
      </c>
      <c r="AF1216" t="s">
        <v>6</v>
      </c>
      <c r="AG1216">
        <v>0.14000000000000001</v>
      </c>
      <c r="AH1216">
        <v>2</v>
      </c>
      <c r="AI1216">
        <v>16698889</v>
      </c>
      <c r="AJ1216">
        <v>1258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ROW(Source!A628)</f>
        <v>628</v>
      </c>
      <c r="B1217">
        <v>16698906</v>
      </c>
      <c r="C1217">
        <v>16698887</v>
      </c>
      <c r="D1217">
        <v>15165537</v>
      </c>
      <c r="E1217">
        <v>1</v>
      </c>
      <c r="F1217">
        <v>1</v>
      </c>
      <c r="G1217">
        <v>1</v>
      </c>
      <c r="H1217">
        <v>3</v>
      </c>
      <c r="I1217" t="s">
        <v>1335</v>
      </c>
      <c r="J1217" t="s">
        <v>1336</v>
      </c>
      <c r="K1217" t="s">
        <v>1337</v>
      </c>
      <c r="L1217">
        <v>1346</v>
      </c>
      <c r="N1217">
        <v>1009</v>
      </c>
      <c r="O1217" t="s">
        <v>279</v>
      </c>
      <c r="P1217" t="s">
        <v>279</v>
      </c>
      <c r="Q1217">
        <v>1</v>
      </c>
      <c r="X1217">
        <v>6.0000000000000001E-3</v>
      </c>
      <c r="Y1217">
        <v>44.97</v>
      </c>
      <c r="Z1217">
        <v>0</v>
      </c>
      <c r="AA1217">
        <v>0</v>
      </c>
      <c r="AB1217">
        <v>0</v>
      </c>
      <c r="AC1217">
        <v>0</v>
      </c>
      <c r="AD1217">
        <v>1</v>
      </c>
      <c r="AE1217">
        <v>0</v>
      </c>
      <c r="AF1217" t="s">
        <v>6</v>
      </c>
      <c r="AG1217">
        <v>6.0000000000000001E-3</v>
      </c>
      <c r="AH1217">
        <v>2</v>
      </c>
      <c r="AI1217">
        <v>16698890</v>
      </c>
      <c r="AJ1217">
        <v>1259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ROW(Source!A628)</f>
        <v>628</v>
      </c>
      <c r="B1218">
        <v>16698907</v>
      </c>
      <c r="C1218">
        <v>16698887</v>
      </c>
      <c r="D1218">
        <v>15167269</v>
      </c>
      <c r="E1218">
        <v>1</v>
      </c>
      <c r="F1218">
        <v>1</v>
      </c>
      <c r="G1218">
        <v>1</v>
      </c>
      <c r="H1218">
        <v>3</v>
      </c>
      <c r="I1218" t="s">
        <v>1338</v>
      </c>
      <c r="J1218" t="s">
        <v>1339</v>
      </c>
      <c r="K1218" t="s">
        <v>1340</v>
      </c>
      <c r="L1218">
        <v>1346</v>
      </c>
      <c r="N1218">
        <v>1009</v>
      </c>
      <c r="O1218" t="s">
        <v>279</v>
      </c>
      <c r="P1218" t="s">
        <v>279</v>
      </c>
      <c r="Q1218">
        <v>1</v>
      </c>
      <c r="X1218">
        <v>1E-3</v>
      </c>
      <c r="Y1218">
        <v>11.5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6</v>
      </c>
      <c r="AG1218">
        <v>1E-3</v>
      </c>
      <c r="AH1218">
        <v>2</v>
      </c>
      <c r="AI1218">
        <v>16698891</v>
      </c>
      <c r="AJ1218">
        <v>1260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ROW(Source!A628)</f>
        <v>628</v>
      </c>
      <c r="B1219">
        <v>16698908</v>
      </c>
      <c r="C1219">
        <v>16698887</v>
      </c>
      <c r="D1219">
        <v>15167588</v>
      </c>
      <c r="E1219">
        <v>1</v>
      </c>
      <c r="F1219">
        <v>1</v>
      </c>
      <c r="G1219">
        <v>1</v>
      </c>
      <c r="H1219">
        <v>3</v>
      </c>
      <c r="I1219" t="s">
        <v>1053</v>
      </c>
      <c r="J1219" t="s">
        <v>1054</v>
      </c>
      <c r="K1219" t="s">
        <v>1055</v>
      </c>
      <c r="L1219">
        <v>1346</v>
      </c>
      <c r="N1219">
        <v>1009</v>
      </c>
      <c r="O1219" t="s">
        <v>279</v>
      </c>
      <c r="P1219" t="s">
        <v>279</v>
      </c>
      <c r="Q1219">
        <v>1</v>
      </c>
      <c r="X1219">
        <v>1.2E-2</v>
      </c>
      <c r="Y1219">
        <v>30.4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6</v>
      </c>
      <c r="AG1219">
        <v>1.2E-2</v>
      </c>
      <c r="AH1219">
        <v>2</v>
      </c>
      <c r="AI1219">
        <v>16698892</v>
      </c>
      <c r="AJ1219">
        <v>1261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ROW(Source!A628)</f>
        <v>628</v>
      </c>
      <c r="B1220">
        <v>16698909</v>
      </c>
      <c r="C1220">
        <v>16698887</v>
      </c>
      <c r="D1220">
        <v>15168752</v>
      </c>
      <c r="E1220">
        <v>1</v>
      </c>
      <c r="F1220">
        <v>1</v>
      </c>
      <c r="G1220">
        <v>1</v>
      </c>
      <c r="H1220">
        <v>3</v>
      </c>
      <c r="I1220" t="s">
        <v>1311</v>
      </c>
      <c r="J1220" t="s">
        <v>1312</v>
      </c>
      <c r="K1220" t="s">
        <v>1313</v>
      </c>
      <c r="L1220">
        <v>1346</v>
      </c>
      <c r="N1220">
        <v>1009</v>
      </c>
      <c r="O1220" t="s">
        <v>279</v>
      </c>
      <c r="P1220" t="s">
        <v>279</v>
      </c>
      <c r="Q1220">
        <v>1</v>
      </c>
      <c r="X1220">
        <v>7.0000000000000007E-2</v>
      </c>
      <c r="Y1220">
        <v>10.57</v>
      </c>
      <c r="Z1220">
        <v>0</v>
      </c>
      <c r="AA1220">
        <v>0</v>
      </c>
      <c r="AB1220">
        <v>0</v>
      </c>
      <c r="AC1220">
        <v>0</v>
      </c>
      <c r="AD1220">
        <v>1</v>
      </c>
      <c r="AE1220">
        <v>0</v>
      </c>
      <c r="AF1220" t="s">
        <v>6</v>
      </c>
      <c r="AG1220">
        <v>7.0000000000000007E-2</v>
      </c>
      <c r="AH1220">
        <v>2</v>
      </c>
      <c r="AI1220">
        <v>16698893</v>
      </c>
      <c r="AJ1220">
        <v>1262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ROW(Source!A628)</f>
        <v>628</v>
      </c>
      <c r="B1221">
        <v>16698910</v>
      </c>
      <c r="C1221">
        <v>16698887</v>
      </c>
      <c r="D1221">
        <v>15169942</v>
      </c>
      <c r="E1221">
        <v>1</v>
      </c>
      <c r="F1221">
        <v>1</v>
      </c>
      <c r="G1221">
        <v>1</v>
      </c>
      <c r="H1221">
        <v>3</v>
      </c>
      <c r="I1221" t="s">
        <v>1314</v>
      </c>
      <c r="J1221" t="s">
        <v>1315</v>
      </c>
      <c r="K1221" t="s">
        <v>1316</v>
      </c>
      <c r="L1221">
        <v>1346</v>
      </c>
      <c r="N1221">
        <v>1009</v>
      </c>
      <c r="O1221" t="s">
        <v>279</v>
      </c>
      <c r="P1221" t="s">
        <v>279</v>
      </c>
      <c r="Q1221">
        <v>1</v>
      </c>
      <c r="X1221">
        <v>4.9000000000000002E-2</v>
      </c>
      <c r="Y1221">
        <v>9.0399999999999991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6</v>
      </c>
      <c r="AG1221">
        <v>4.9000000000000002E-2</v>
      </c>
      <c r="AH1221">
        <v>2</v>
      </c>
      <c r="AI1221">
        <v>16698894</v>
      </c>
      <c r="AJ1221">
        <v>1263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ROW(Source!A628)</f>
        <v>628</v>
      </c>
      <c r="B1222">
        <v>16698911</v>
      </c>
      <c r="C1222">
        <v>16698887</v>
      </c>
      <c r="D1222">
        <v>15170074</v>
      </c>
      <c r="E1222">
        <v>1</v>
      </c>
      <c r="F1222">
        <v>1</v>
      </c>
      <c r="G1222">
        <v>1</v>
      </c>
      <c r="H1222">
        <v>3</v>
      </c>
      <c r="I1222" t="s">
        <v>1056</v>
      </c>
      <c r="J1222" t="s">
        <v>1057</v>
      </c>
      <c r="K1222" t="s">
        <v>1058</v>
      </c>
      <c r="L1222">
        <v>1355</v>
      </c>
      <c r="N1222">
        <v>1010</v>
      </c>
      <c r="O1222" t="s">
        <v>593</v>
      </c>
      <c r="P1222" t="s">
        <v>593</v>
      </c>
      <c r="Q1222">
        <v>100</v>
      </c>
      <c r="X1222">
        <v>0.02</v>
      </c>
      <c r="Y1222">
        <v>86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6</v>
      </c>
      <c r="AG1222">
        <v>0.02</v>
      </c>
      <c r="AH1222">
        <v>2</v>
      </c>
      <c r="AI1222">
        <v>16698895</v>
      </c>
      <c r="AJ1222">
        <v>1264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ROW(Source!A628)</f>
        <v>628</v>
      </c>
      <c r="B1223">
        <v>16698912</v>
      </c>
      <c r="C1223">
        <v>16698887</v>
      </c>
      <c r="D1223">
        <v>15170994</v>
      </c>
      <c r="E1223">
        <v>1</v>
      </c>
      <c r="F1223">
        <v>1</v>
      </c>
      <c r="G1223">
        <v>1</v>
      </c>
      <c r="H1223">
        <v>3</v>
      </c>
      <c r="I1223" t="s">
        <v>1341</v>
      </c>
      <c r="J1223" t="s">
        <v>1342</v>
      </c>
      <c r="K1223" t="s">
        <v>1343</v>
      </c>
      <c r="L1223">
        <v>1346</v>
      </c>
      <c r="N1223">
        <v>1009</v>
      </c>
      <c r="O1223" t="s">
        <v>279</v>
      </c>
      <c r="P1223" t="s">
        <v>279</v>
      </c>
      <c r="Q1223">
        <v>1</v>
      </c>
      <c r="X1223">
        <v>1E-3</v>
      </c>
      <c r="Y1223">
        <v>133.05000000000001</v>
      </c>
      <c r="Z1223">
        <v>0</v>
      </c>
      <c r="AA1223">
        <v>0</v>
      </c>
      <c r="AB1223">
        <v>0</v>
      </c>
      <c r="AC1223">
        <v>0</v>
      </c>
      <c r="AD1223">
        <v>1</v>
      </c>
      <c r="AE1223">
        <v>0</v>
      </c>
      <c r="AF1223" t="s">
        <v>6</v>
      </c>
      <c r="AG1223">
        <v>1E-3</v>
      </c>
      <c r="AH1223">
        <v>2</v>
      </c>
      <c r="AI1223">
        <v>16698896</v>
      </c>
      <c r="AJ1223">
        <v>1265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ROW(Source!A628)</f>
        <v>628</v>
      </c>
      <c r="B1224">
        <v>16698913</v>
      </c>
      <c r="C1224">
        <v>16698887</v>
      </c>
      <c r="D1224">
        <v>15188647</v>
      </c>
      <c r="E1224">
        <v>1</v>
      </c>
      <c r="F1224">
        <v>1</v>
      </c>
      <c r="G1224">
        <v>1</v>
      </c>
      <c r="H1224">
        <v>3</v>
      </c>
      <c r="I1224" t="s">
        <v>1344</v>
      </c>
      <c r="J1224" t="s">
        <v>1345</v>
      </c>
      <c r="K1224" t="s">
        <v>1346</v>
      </c>
      <c r="L1224">
        <v>1348</v>
      </c>
      <c r="N1224">
        <v>1009</v>
      </c>
      <c r="O1224" t="s">
        <v>26</v>
      </c>
      <c r="P1224" t="s">
        <v>26</v>
      </c>
      <c r="Q1224">
        <v>1000</v>
      </c>
      <c r="X1224">
        <v>4.0000000000000001E-3</v>
      </c>
      <c r="Y1224">
        <v>11500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0</v>
      </c>
      <c r="AF1224" t="s">
        <v>6</v>
      </c>
      <c r="AG1224">
        <v>4.0000000000000001E-3</v>
      </c>
      <c r="AH1224">
        <v>2</v>
      </c>
      <c r="AI1224">
        <v>16698897</v>
      </c>
      <c r="AJ1224">
        <v>1266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ROW(Source!A628)</f>
        <v>628</v>
      </c>
      <c r="B1225">
        <v>16698914</v>
      </c>
      <c r="C1225">
        <v>16698887</v>
      </c>
      <c r="D1225">
        <v>15203834</v>
      </c>
      <c r="E1225">
        <v>1</v>
      </c>
      <c r="F1225">
        <v>1</v>
      </c>
      <c r="G1225">
        <v>1</v>
      </c>
      <c r="H1225">
        <v>3</v>
      </c>
      <c r="I1225" t="s">
        <v>1059</v>
      </c>
      <c r="J1225" t="s">
        <v>1060</v>
      </c>
      <c r="K1225" t="s">
        <v>1061</v>
      </c>
      <c r="L1225">
        <v>1346</v>
      </c>
      <c r="N1225">
        <v>1009</v>
      </c>
      <c r="O1225" t="s">
        <v>279</v>
      </c>
      <c r="P1225" t="s">
        <v>279</v>
      </c>
      <c r="Q1225">
        <v>1</v>
      </c>
      <c r="X1225">
        <v>4.7E-2</v>
      </c>
      <c r="Y1225">
        <v>28.6</v>
      </c>
      <c r="Z1225">
        <v>0</v>
      </c>
      <c r="AA1225">
        <v>0</v>
      </c>
      <c r="AB1225">
        <v>0</v>
      </c>
      <c r="AC1225">
        <v>0</v>
      </c>
      <c r="AD1225">
        <v>1</v>
      </c>
      <c r="AE1225">
        <v>0</v>
      </c>
      <c r="AF1225" t="s">
        <v>6</v>
      </c>
      <c r="AG1225">
        <v>4.7E-2</v>
      </c>
      <c r="AH1225">
        <v>2</v>
      </c>
      <c r="AI1225">
        <v>16698898</v>
      </c>
      <c r="AJ1225">
        <v>1267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ROW(Source!A628)</f>
        <v>628</v>
      </c>
      <c r="B1226">
        <v>16698915</v>
      </c>
      <c r="C1226">
        <v>16698887</v>
      </c>
      <c r="D1226">
        <v>15203987</v>
      </c>
      <c r="E1226">
        <v>1</v>
      </c>
      <c r="F1226">
        <v>1</v>
      </c>
      <c r="G1226">
        <v>1</v>
      </c>
      <c r="H1226">
        <v>3</v>
      </c>
      <c r="I1226" t="s">
        <v>1347</v>
      </c>
      <c r="J1226" t="s">
        <v>1348</v>
      </c>
      <c r="K1226" t="s">
        <v>1349</v>
      </c>
      <c r="L1226">
        <v>1346</v>
      </c>
      <c r="N1226">
        <v>1009</v>
      </c>
      <c r="O1226" t="s">
        <v>279</v>
      </c>
      <c r="P1226" t="s">
        <v>279</v>
      </c>
      <c r="Q1226">
        <v>1</v>
      </c>
      <c r="X1226">
        <v>6.0000000000000001E-3</v>
      </c>
      <c r="Y1226">
        <v>35.630000000000003</v>
      </c>
      <c r="Z1226">
        <v>0</v>
      </c>
      <c r="AA1226">
        <v>0</v>
      </c>
      <c r="AB1226">
        <v>0</v>
      </c>
      <c r="AC1226">
        <v>0</v>
      </c>
      <c r="AD1226">
        <v>1</v>
      </c>
      <c r="AE1226">
        <v>0</v>
      </c>
      <c r="AF1226" t="s">
        <v>6</v>
      </c>
      <c r="AG1226">
        <v>6.0000000000000001E-3</v>
      </c>
      <c r="AH1226">
        <v>2</v>
      </c>
      <c r="AI1226">
        <v>16698899</v>
      </c>
      <c r="AJ1226">
        <v>1268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ROW(Source!A628)</f>
        <v>628</v>
      </c>
      <c r="B1227">
        <v>16698916</v>
      </c>
      <c r="C1227">
        <v>16698887</v>
      </c>
      <c r="D1227">
        <v>15217463</v>
      </c>
      <c r="E1227">
        <v>1</v>
      </c>
      <c r="F1227">
        <v>1</v>
      </c>
      <c r="G1227">
        <v>1</v>
      </c>
      <c r="H1227">
        <v>3</v>
      </c>
      <c r="I1227" t="s">
        <v>1062</v>
      </c>
      <c r="J1227" t="s">
        <v>1063</v>
      </c>
      <c r="K1227" t="s">
        <v>1064</v>
      </c>
      <c r="L1227">
        <v>1358</v>
      </c>
      <c r="N1227">
        <v>1010</v>
      </c>
      <c r="O1227" t="s">
        <v>598</v>
      </c>
      <c r="P1227" t="s">
        <v>598</v>
      </c>
      <c r="Q1227">
        <v>10</v>
      </c>
      <c r="X1227">
        <v>0.1</v>
      </c>
      <c r="Y1227">
        <v>39</v>
      </c>
      <c r="Z1227">
        <v>0</v>
      </c>
      <c r="AA1227">
        <v>0</v>
      </c>
      <c r="AB1227">
        <v>0</v>
      </c>
      <c r="AC1227">
        <v>0</v>
      </c>
      <c r="AD1227">
        <v>1</v>
      </c>
      <c r="AE1227">
        <v>0</v>
      </c>
      <c r="AF1227" t="s">
        <v>6</v>
      </c>
      <c r="AG1227">
        <v>0.1</v>
      </c>
      <c r="AH1227">
        <v>2</v>
      </c>
      <c r="AI1227">
        <v>16698900</v>
      </c>
      <c r="AJ1227">
        <v>1269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ROW(Source!A628)</f>
        <v>628</v>
      </c>
      <c r="B1228">
        <v>16698917</v>
      </c>
      <c r="C1228">
        <v>16698887</v>
      </c>
      <c r="D1228">
        <v>15164559</v>
      </c>
      <c r="E1228">
        <v>17</v>
      </c>
      <c r="F1228">
        <v>1</v>
      </c>
      <c r="G1228">
        <v>1</v>
      </c>
      <c r="H1228">
        <v>3</v>
      </c>
      <c r="I1228" t="s">
        <v>1074</v>
      </c>
      <c r="J1228" t="s">
        <v>6</v>
      </c>
      <c r="K1228" t="s">
        <v>1075</v>
      </c>
      <c r="L1228">
        <v>1374</v>
      </c>
      <c r="N1228">
        <v>1013</v>
      </c>
      <c r="O1228" t="s">
        <v>1076</v>
      </c>
      <c r="P1228" t="s">
        <v>1076</v>
      </c>
      <c r="Q1228">
        <v>1</v>
      </c>
      <c r="X1228">
        <v>0.31</v>
      </c>
      <c r="Y1228">
        <v>1</v>
      </c>
      <c r="Z1228">
        <v>0</v>
      </c>
      <c r="AA1228">
        <v>0</v>
      </c>
      <c r="AB1228">
        <v>0</v>
      </c>
      <c r="AC1228">
        <v>0</v>
      </c>
      <c r="AD1228">
        <v>1</v>
      </c>
      <c r="AE1228">
        <v>0</v>
      </c>
      <c r="AF1228" t="s">
        <v>6</v>
      </c>
      <c r="AG1228">
        <v>0.31</v>
      </c>
      <c r="AH1228">
        <v>2</v>
      </c>
      <c r="AI1228">
        <v>16698901</v>
      </c>
      <c r="AJ1228">
        <v>1272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ROW(Source!A629)</f>
        <v>629</v>
      </c>
      <c r="B1229">
        <v>16698904</v>
      </c>
      <c r="C1229">
        <v>16698887</v>
      </c>
      <c r="D1229">
        <v>15435721</v>
      </c>
      <c r="E1229">
        <v>1</v>
      </c>
      <c r="F1229">
        <v>1</v>
      </c>
      <c r="G1229">
        <v>1</v>
      </c>
      <c r="H1229">
        <v>1</v>
      </c>
      <c r="I1229" t="s">
        <v>1162</v>
      </c>
      <c r="J1229" t="s">
        <v>6</v>
      </c>
      <c r="K1229" t="s">
        <v>1163</v>
      </c>
      <c r="L1229">
        <v>1191</v>
      </c>
      <c r="N1229">
        <v>1013</v>
      </c>
      <c r="O1229" t="s">
        <v>1010</v>
      </c>
      <c r="P1229" t="s">
        <v>1010</v>
      </c>
      <c r="Q1229">
        <v>1</v>
      </c>
      <c r="X1229">
        <v>1.62</v>
      </c>
      <c r="Y1229">
        <v>0</v>
      </c>
      <c r="Z1229">
        <v>0</v>
      </c>
      <c r="AA1229">
        <v>0</v>
      </c>
      <c r="AB1229">
        <v>9.51</v>
      </c>
      <c r="AC1229">
        <v>0</v>
      </c>
      <c r="AD1229">
        <v>1</v>
      </c>
      <c r="AE1229">
        <v>1</v>
      </c>
      <c r="AF1229" t="s">
        <v>6</v>
      </c>
      <c r="AG1229">
        <v>1.62</v>
      </c>
      <c r="AH1229">
        <v>2</v>
      </c>
      <c r="AI1229">
        <v>16698888</v>
      </c>
      <c r="AJ1229">
        <v>1273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ROW(Source!A629)</f>
        <v>629</v>
      </c>
      <c r="B1230">
        <v>16698905</v>
      </c>
      <c r="C1230">
        <v>16698887</v>
      </c>
      <c r="D1230">
        <v>15249377</v>
      </c>
      <c r="E1230">
        <v>1</v>
      </c>
      <c r="F1230">
        <v>1</v>
      </c>
      <c r="G1230">
        <v>1</v>
      </c>
      <c r="H1230">
        <v>2</v>
      </c>
      <c r="I1230" t="s">
        <v>1036</v>
      </c>
      <c r="J1230" t="s">
        <v>1037</v>
      </c>
      <c r="K1230" t="s">
        <v>1038</v>
      </c>
      <c r="L1230">
        <v>1368</v>
      </c>
      <c r="N1230">
        <v>1011</v>
      </c>
      <c r="O1230" t="s">
        <v>1014</v>
      </c>
      <c r="P1230" t="s">
        <v>1014</v>
      </c>
      <c r="Q1230">
        <v>1</v>
      </c>
      <c r="X1230">
        <v>0.14000000000000001</v>
      </c>
      <c r="Y1230">
        <v>0</v>
      </c>
      <c r="Z1230">
        <v>8.1</v>
      </c>
      <c r="AA1230">
        <v>0</v>
      </c>
      <c r="AB1230">
        <v>0</v>
      </c>
      <c r="AC1230">
        <v>0</v>
      </c>
      <c r="AD1230">
        <v>1</v>
      </c>
      <c r="AE1230">
        <v>0</v>
      </c>
      <c r="AF1230" t="s">
        <v>6</v>
      </c>
      <c r="AG1230">
        <v>0.14000000000000001</v>
      </c>
      <c r="AH1230">
        <v>2</v>
      </c>
      <c r="AI1230">
        <v>16698889</v>
      </c>
      <c r="AJ1230">
        <v>1274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ROW(Source!A629)</f>
        <v>629</v>
      </c>
      <c r="B1231">
        <v>16698906</v>
      </c>
      <c r="C1231">
        <v>16698887</v>
      </c>
      <c r="D1231">
        <v>15165537</v>
      </c>
      <c r="E1231">
        <v>1</v>
      </c>
      <c r="F1231">
        <v>1</v>
      </c>
      <c r="G1231">
        <v>1</v>
      </c>
      <c r="H1231">
        <v>3</v>
      </c>
      <c r="I1231" t="s">
        <v>1335</v>
      </c>
      <c r="J1231" t="s">
        <v>1336</v>
      </c>
      <c r="K1231" t="s">
        <v>1337</v>
      </c>
      <c r="L1231">
        <v>1346</v>
      </c>
      <c r="N1231">
        <v>1009</v>
      </c>
      <c r="O1231" t="s">
        <v>279</v>
      </c>
      <c r="P1231" t="s">
        <v>279</v>
      </c>
      <c r="Q1231">
        <v>1</v>
      </c>
      <c r="X1231">
        <v>6.0000000000000001E-3</v>
      </c>
      <c r="Y1231">
        <v>44.97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0</v>
      </c>
      <c r="AF1231" t="s">
        <v>6</v>
      </c>
      <c r="AG1231">
        <v>6.0000000000000001E-3</v>
      </c>
      <c r="AH1231">
        <v>2</v>
      </c>
      <c r="AI1231">
        <v>16698890</v>
      </c>
      <c r="AJ1231">
        <v>1275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ROW(Source!A629)</f>
        <v>629</v>
      </c>
      <c r="B1232">
        <v>16698907</v>
      </c>
      <c r="C1232">
        <v>16698887</v>
      </c>
      <c r="D1232">
        <v>15167269</v>
      </c>
      <c r="E1232">
        <v>1</v>
      </c>
      <c r="F1232">
        <v>1</v>
      </c>
      <c r="G1232">
        <v>1</v>
      </c>
      <c r="H1232">
        <v>3</v>
      </c>
      <c r="I1232" t="s">
        <v>1338</v>
      </c>
      <c r="J1232" t="s">
        <v>1339</v>
      </c>
      <c r="K1232" t="s">
        <v>1340</v>
      </c>
      <c r="L1232">
        <v>1346</v>
      </c>
      <c r="N1232">
        <v>1009</v>
      </c>
      <c r="O1232" t="s">
        <v>279</v>
      </c>
      <c r="P1232" t="s">
        <v>279</v>
      </c>
      <c r="Q1232">
        <v>1</v>
      </c>
      <c r="X1232">
        <v>1E-3</v>
      </c>
      <c r="Y1232">
        <v>11.5</v>
      </c>
      <c r="Z1232">
        <v>0</v>
      </c>
      <c r="AA1232">
        <v>0</v>
      </c>
      <c r="AB1232">
        <v>0</v>
      </c>
      <c r="AC1232">
        <v>0</v>
      </c>
      <c r="AD1232">
        <v>1</v>
      </c>
      <c r="AE1232">
        <v>0</v>
      </c>
      <c r="AF1232" t="s">
        <v>6</v>
      </c>
      <c r="AG1232">
        <v>1E-3</v>
      </c>
      <c r="AH1232">
        <v>2</v>
      </c>
      <c r="AI1232">
        <v>16698891</v>
      </c>
      <c r="AJ1232">
        <v>1276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ROW(Source!A629)</f>
        <v>629</v>
      </c>
      <c r="B1233">
        <v>16698908</v>
      </c>
      <c r="C1233">
        <v>16698887</v>
      </c>
      <c r="D1233">
        <v>15167588</v>
      </c>
      <c r="E1233">
        <v>1</v>
      </c>
      <c r="F1233">
        <v>1</v>
      </c>
      <c r="G1233">
        <v>1</v>
      </c>
      <c r="H1233">
        <v>3</v>
      </c>
      <c r="I1233" t="s">
        <v>1053</v>
      </c>
      <c r="J1233" t="s">
        <v>1054</v>
      </c>
      <c r="K1233" t="s">
        <v>1055</v>
      </c>
      <c r="L1233">
        <v>1346</v>
      </c>
      <c r="N1233">
        <v>1009</v>
      </c>
      <c r="O1233" t="s">
        <v>279</v>
      </c>
      <c r="P1233" t="s">
        <v>279</v>
      </c>
      <c r="Q1233">
        <v>1</v>
      </c>
      <c r="X1233">
        <v>1.2E-2</v>
      </c>
      <c r="Y1233">
        <v>30.4</v>
      </c>
      <c r="Z1233">
        <v>0</v>
      </c>
      <c r="AA1233">
        <v>0</v>
      </c>
      <c r="AB1233">
        <v>0</v>
      </c>
      <c r="AC1233">
        <v>0</v>
      </c>
      <c r="AD1233">
        <v>1</v>
      </c>
      <c r="AE1233">
        <v>0</v>
      </c>
      <c r="AF1233" t="s">
        <v>6</v>
      </c>
      <c r="AG1233">
        <v>1.2E-2</v>
      </c>
      <c r="AH1233">
        <v>2</v>
      </c>
      <c r="AI1233">
        <v>16698892</v>
      </c>
      <c r="AJ1233">
        <v>1277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ROW(Source!A629)</f>
        <v>629</v>
      </c>
      <c r="B1234">
        <v>16698909</v>
      </c>
      <c r="C1234">
        <v>16698887</v>
      </c>
      <c r="D1234">
        <v>15168752</v>
      </c>
      <c r="E1234">
        <v>1</v>
      </c>
      <c r="F1234">
        <v>1</v>
      </c>
      <c r="G1234">
        <v>1</v>
      </c>
      <c r="H1234">
        <v>3</v>
      </c>
      <c r="I1234" t="s">
        <v>1311</v>
      </c>
      <c r="J1234" t="s">
        <v>1312</v>
      </c>
      <c r="K1234" t="s">
        <v>1313</v>
      </c>
      <c r="L1234">
        <v>1346</v>
      </c>
      <c r="N1234">
        <v>1009</v>
      </c>
      <c r="O1234" t="s">
        <v>279</v>
      </c>
      <c r="P1234" t="s">
        <v>279</v>
      </c>
      <c r="Q1234">
        <v>1</v>
      </c>
      <c r="X1234">
        <v>7.0000000000000007E-2</v>
      </c>
      <c r="Y1234">
        <v>10.57</v>
      </c>
      <c r="Z1234">
        <v>0</v>
      </c>
      <c r="AA1234">
        <v>0</v>
      </c>
      <c r="AB1234">
        <v>0</v>
      </c>
      <c r="AC1234">
        <v>0</v>
      </c>
      <c r="AD1234">
        <v>1</v>
      </c>
      <c r="AE1234">
        <v>0</v>
      </c>
      <c r="AF1234" t="s">
        <v>6</v>
      </c>
      <c r="AG1234">
        <v>7.0000000000000007E-2</v>
      </c>
      <c r="AH1234">
        <v>2</v>
      </c>
      <c r="AI1234">
        <v>16698893</v>
      </c>
      <c r="AJ1234">
        <v>1278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ROW(Source!A629)</f>
        <v>629</v>
      </c>
      <c r="B1235">
        <v>16698910</v>
      </c>
      <c r="C1235">
        <v>16698887</v>
      </c>
      <c r="D1235">
        <v>15169942</v>
      </c>
      <c r="E1235">
        <v>1</v>
      </c>
      <c r="F1235">
        <v>1</v>
      </c>
      <c r="G1235">
        <v>1</v>
      </c>
      <c r="H1235">
        <v>3</v>
      </c>
      <c r="I1235" t="s">
        <v>1314</v>
      </c>
      <c r="J1235" t="s">
        <v>1315</v>
      </c>
      <c r="K1235" t="s">
        <v>1316</v>
      </c>
      <c r="L1235">
        <v>1346</v>
      </c>
      <c r="N1235">
        <v>1009</v>
      </c>
      <c r="O1235" t="s">
        <v>279</v>
      </c>
      <c r="P1235" t="s">
        <v>279</v>
      </c>
      <c r="Q1235">
        <v>1</v>
      </c>
      <c r="X1235">
        <v>4.9000000000000002E-2</v>
      </c>
      <c r="Y1235">
        <v>9.0399999999999991</v>
      </c>
      <c r="Z1235">
        <v>0</v>
      </c>
      <c r="AA1235">
        <v>0</v>
      </c>
      <c r="AB1235">
        <v>0</v>
      </c>
      <c r="AC1235">
        <v>0</v>
      </c>
      <c r="AD1235">
        <v>1</v>
      </c>
      <c r="AE1235">
        <v>0</v>
      </c>
      <c r="AF1235" t="s">
        <v>6</v>
      </c>
      <c r="AG1235">
        <v>4.9000000000000002E-2</v>
      </c>
      <c r="AH1235">
        <v>2</v>
      </c>
      <c r="AI1235">
        <v>16698894</v>
      </c>
      <c r="AJ1235">
        <v>1279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ROW(Source!A629)</f>
        <v>629</v>
      </c>
      <c r="B1236">
        <v>16698911</v>
      </c>
      <c r="C1236">
        <v>16698887</v>
      </c>
      <c r="D1236">
        <v>15170074</v>
      </c>
      <c r="E1236">
        <v>1</v>
      </c>
      <c r="F1236">
        <v>1</v>
      </c>
      <c r="G1236">
        <v>1</v>
      </c>
      <c r="H1236">
        <v>3</v>
      </c>
      <c r="I1236" t="s">
        <v>1056</v>
      </c>
      <c r="J1236" t="s">
        <v>1057</v>
      </c>
      <c r="K1236" t="s">
        <v>1058</v>
      </c>
      <c r="L1236">
        <v>1355</v>
      </c>
      <c r="N1236">
        <v>1010</v>
      </c>
      <c r="O1236" t="s">
        <v>593</v>
      </c>
      <c r="P1236" t="s">
        <v>593</v>
      </c>
      <c r="Q1236">
        <v>100</v>
      </c>
      <c r="X1236">
        <v>0.02</v>
      </c>
      <c r="Y1236">
        <v>86</v>
      </c>
      <c r="Z1236">
        <v>0</v>
      </c>
      <c r="AA1236">
        <v>0</v>
      </c>
      <c r="AB1236">
        <v>0</v>
      </c>
      <c r="AC1236">
        <v>0</v>
      </c>
      <c r="AD1236">
        <v>1</v>
      </c>
      <c r="AE1236">
        <v>0</v>
      </c>
      <c r="AF1236" t="s">
        <v>6</v>
      </c>
      <c r="AG1236">
        <v>0.02</v>
      </c>
      <c r="AH1236">
        <v>2</v>
      </c>
      <c r="AI1236">
        <v>16698895</v>
      </c>
      <c r="AJ1236">
        <v>1280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ROW(Source!A629)</f>
        <v>629</v>
      </c>
      <c r="B1237">
        <v>16698912</v>
      </c>
      <c r="C1237">
        <v>16698887</v>
      </c>
      <c r="D1237">
        <v>15170994</v>
      </c>
      <c r="E1237">
        <v>1</v>
      </c>
      <c r="F1237">
        <v>1</v>
      </c>
      <c r="G1237">
        <v>1</v>
      </c>
      <c r="H1237">
        <v>3</v>
      </c>
      <c r="I1237" t="s">
        <v>1341</v>
      </c>
      <c r="J1237" t="s">
        <v>1342</v>
      </c>
      <c r="K1237" t="s">
        <v>1343</v>
      </c>
      <c r="L1237">
        <v>1346</v>
      </c>
      <c r="N1237">
        <v>1009</v>
      </c>
      <c r="O1237" t="s">
        <v>279</v>
      </c>
      <c r="P1237" t="s">
        <v>279</v>
      </c>
      <c r="Q1237">
        <v>1</v>
      </c>
      <c r="X1237">
        <v>1E-3</v>
      </c>
      <c r="Y1237">
        <v>133.05000000000001</v>
      </c>
      <c r="Z1237">
        <v>0</v>
      </c>
      <c r="AA1237">
        <v>0</v>
      </c>
      <c r="AB1237">
        <v>0</v>
      </c>
      <c r="AC1237">
        <v>0</v>
      </c>
      <c r="AD1237">
        <v>1</v>
      </c>
      <c r="AE1237">
        <v>0</v>
      </c>
      <c r="AF1237" t="s">
        <v>6</v>
      </c>
      <c r="AG1237">
        <v>1E-3</v>
      </c>
      <c r="AH1237">
        <v>2</v>
      </c>
      <c r="AI1237">
        <v>16698896</v>
      </c>
      <c r="AJ1237">
        <v>1281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ROW(Source!A629)</f>
        <v>629</v>
      </c>
      <c r="B1238">
        <v>16698913</v>
      </c>
      <c r="C1238">
        <v>16698887</v>
      </c>
      <c r="D1238">
        <v>15188647</v>
      </c>
      <c r="E1238">
        <v>1</v>
      </c>
      <c r="F1238">
        <v>1</v>
      </c>
      <c r="G1238">
        <v>1</v>
      </c>
      <c r="H1238">
        <v>3</v>
      </c>
      <c r="I1238" t="s">
        <v>1344</v>
      </c>
      <c r="J1238" t="s">
        <v>1345</v>
      </c>
      <c r="K1238" t="s">
        <v>1346</v>
      </c>
      <c r="L1238">
        <v>1348</v>
      </c>
      <c r="N1238">
        <v>1009</v>
      </c>
      <c r="O1238" t="s">
        <v>26</v>
      </c>
      <c r="P1238" t="s">
        <v>26</v>
      </c>
      <c r="Q1238">
        <v>1000</v>
      </c>
      <c r="X1238">
        <v>4.0000000000000001E-3</v>
      </c>
      <c r="Y1238">
        <v>11500</v>
      </c>
      <c r="Z1238">
        <v>0</v>
      </c>
      <c r="AA1238">
        <v>0</v>
      </c>
      <c r="AB1238">
        <v>0</v>
      </c>
      <c r="AC1238">
        <v>0</v>
      </c>
      <c r="AD1238">
        <v>1</v>
      </c>
      <c r="AE1238">
        <v>0</v>
      </c>
      <c r="AF1238" t="s">
        <v>6</v>
      </c>
      <c r="AG1238">
        <v>4.0000000000000001E-3</v>
      </c>
      <c r="AH1238">
        <v>2</v>
      </c>
      <c r="AI1238">
        <v>16698897</v>
      </c>
      <c r="AJ1238">
        <v>1282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ROW(Source!A629)</f>
        <v>629</v>
      </c>
      <c r="B1239">
        <v>16698914</v>
      </c>
      <c r="C1239">
        <v>16698887</v>
      </c>
      <c r="D1239">
        <v>15203834</v>
      </c>
      <c r="E1239">
        <v>1</v>
      </c>
      <c r="F1239">
        <v>1</v>
      </c>
      <c r="G1239">
        <v>1</v>
      </c>
      <c r="H1239">
        <v>3</v>
      </c>
      <c r="I1239" t="s">
        <v>1059</v>
      </c>
      <c r="J1239" t="s">
        <v>1060</v>
      </c>
      <c r="K1239" t="s">
        <v>1061</v>
      </c>
      <c r="L1239">
        <v>1346</v>
      </c>
      <c r="N1239">
        <v>1009</v>
      </c>
      <c r="O1239" t="s">
        <v>279</v>
      </c>
      <c r="P1239" t="s">
        <v>279</v>
      </c>
      <c r="Q1239">
        <v>1</v>
      </c>
      <c r="X1239">
        <v>4.7E-2</v>
      </c>
      <c r="Y1239">
        <v>28.6</v>
      </c>
      <c r="Z1239">
        <v>0</v>
      </c>
      <c r="AA1239">
        <v>0</v>
      </c>
      <c r="AB1239">
        <v>0</v>
      </c>
      <c r="AC1239">
        <v>0</v>
      </c>
      <c r="AD1239">
        <v>1</v>
      </c>
      <c r="AE1239">
        <v>0</v>
      </c>
      <c r="AF1239" t="s">
        <v>6</v>
      </c>
      <c r="AG1239">
        <v>4.7E-2</v>
      </c>
      <c r="AH1239">
        <v>2</v>
      </c>
      <c r="AI1239">
        <v>16698898</v>
      </c>
      <c r="AJ1239">
        <v>1283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ROW(Source!A629)</f>
        <v>629</v>
      </c>
      <c r="B1240">
        <v>16698915</v>
      </c>
      <c r="C1240">
        <v>16698887</v>
      </c>
      <c r="D1240">
        <v>15203987</v>
      </c>
      <c r="E1240">
        <v>1</v>
      </c>
      <c r="F1240">
        <v>1</v>
      </c>
      <c r="G1240">
        <v>1</v>
      </c>
      <c r="H1240">
        <v>3</v>
      </c>
      <c r="I1240" t="s">
        <v>1347</v>
      </c>
      <c r="J1240" t="s">
        <v>1348</v>
      </c>
      <c r="K1240" t="s">
        <v>1349</v>
      </c>
      <c r="L1240">
        <v>1346</v>
      </c>
      <c r="N1240">
        <v>1009</v>
      </c>
      <c r="O1240" t="s">
        <v>279</v>
      </c>
      <c r="P1240" t="s">
        <v>279</v>
      </c>
      <c r="Q1240">
        <v>1</v>
      </c>
      <c r="X1240">
        <v>6.0000000000000001E-3</v>
      </c>
      <c r="Y1240">
        <v>35.630000000000003</v>
      </c>
      <c r="Z1240">
        <v>0</v>
      </c>
      <c r="AA1240">
        <v>0</v>
      </c>
      <c r="AB1240">
        <v>0</v>
      </c>
      <c r="AC1240">
        <v>0</v>
      </c>
      <c r="AD1240">
        <v>1</v>
      </c>
      <c r="AE1240">
        <v>0</v>
      </c>
      <c r="AF1240" t="s">
        <v>6</v>
      </c>
      <c r="AG1240">
        <v>6.0000000000000001E-3</v>
      </c>
      <c r="AH1240">
        <v>2</v>
      </c>
      <c r="AI1240">
        <v>16698899</v>
      </c>
      <c r="AJ1240">
        <v>1284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ROW(Source!A629)</f>
        <v>629</v>
      </c>
      <c r="B1241">
        <v>16698916</v>
      </c>
      <c r="C1241">
        <v>16698887</v>
      </c>
      <c r="D1241">
        <v>15217463</v>
      </c>
      <c r="E1241">
        <v>1</v>
      </c>
      <c r="F1241">
        <v>1</v>
      </c>
      <c r="G1241">
        <v>1</v>
      </c>
      <c r="H1241">
        <v>3</v>
      </c>
      <c r="I1241" t="s">
        <v>1062</v>
      </c>
      <c r="J1241" t="s">
        <v>1063</v>
      </c>
      <c r="K1241" t="s">
        <v>1064</v>
      </c>
      <c r="L1241">
        <v>1358</v>
      </c>
      <c r="N1241">
        <v>1010</v>
      </c>
      <c r="O1241" t="s">
        <v>598</v>
      </c>
      <c r="P1241" t="s">
        <v>598</v>
      </c>
      <c r="Q1241">
        <v>10</v>
      </c>
      <c r="X1241">
        <v>0.1</v>
      </c>
      <c r="Y1241">
        <v>39</v>
      </c>
      <c r="Z1241">
        <v>0</v>
      </c>
      <c r="AA1241">
        <v>0</v>
      </c>
      <c r="AB1241">
        <v>0</v>
      </c>
      <c r="AC1241">
        <v>0</v>
      </c>
      <c r="AD1241">
        <v>1</v>
      </c>
      <c r="AE1241">
        <v>0</v>
      </c>
      <c r="AF1241" t="s">
        <v>6</v>
      </c>
      <c r="AG1241">
        <v>0.1</v>
      </c>
      <c r="AH1241">
        <v>2</v>
      </c>
      <c r="AI1241">
        <v>16698900</v>
      </c>
      <c r="AJ1241">
        <v>1285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ROW(Source!A629)</f>
        <v>629</v>
      </c>
      <c r="B1242">
        <v>16698917</v>
      </c>
      <c r="C1242">
        <v>16698887</v>
      </c>
      <c r="D1242">
        <v>15164559</v>
      </c>
      <c r="E1242">
        <v>17</v>
      </c>
      <c r="F1242">
        <v>1</v>
      </c>
      <c r="G1242">
        <v>1</v>
      </c>
      <c r="H1242">
        <v>3</v>
      </c>
      <c r="I1242" t="s">
        <v>1074</v>
      </c>
      <c r="J1242" t="s">
        <v>6</v>
      </c>
      <c r="K1242" t="s">
        <v>1075</v>
      </c>
      <c r="L1242">
        <v>1374</v>
      </c>
      <c r="N1242">
        <v>1013</v>
      </c>
      <c r="O1242" t="s">
        <v>1076</v>
      </c>
      <c r="P1242" t="s">
        <v>1076</v>
      </c>
      <c r="Q1242">
        <v>1</v>
      </c>
      <c r="X1242">
        <v>0.31</v>
      </c>
      <c r="Y1242">
        <v>1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0</v>
      </c>
      <c r="AF1242" t="s">
        <v>6</v>
      </c>
      <c r="AG1242">
        <v>0.31</v>
      </c>
      <c r="AH1242">
        <v>2</v>
      </c>
      <c r="AI1242">
        <v>16698901</v>
      </c>
      <c r="AJ1242">
        <v>1288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ROW(Source!A634)</f>
        <v>634</v>
      </c>
      <c r="B1243">
        <v>16698926</v>
      </c>
      <c r="C1243">
        <v>16698921</v>
      </c>
      <c r="D1243">
        <v>15446300</v>
      </c>
      <c r="E1243">
        <v>1</v>
      </c>
      <c r="F1243">
        <v>1</v>
      </c>
      <c r="G1243">
        <v>1</v>
      </c>
      <c r="H1243">
        <v>1</v>
      </c>
      <c r="I1243" t="s">
        <v>1031</v>
      </c>
      <c r="J1243" t="s">
        <v>6</v>
      </c>
      <c r="K1243" t="s">
        <v>1032</v>
      </c>
      <c r="L1243">
        <v>1191</v>
      </c>
      <c r="N1243">
        <v>1013</v>
      </c>
      <c r="O1243" t="s">
        <v>1010</v>
      </c>
      <c r="P1243" t="s">
        <v>1010</v>
      </c>
      <c r="Q1243">
        <v>1</v>
      </c>
      <c r="X1243">
        <v>1.1200000000000001</v>
      </c>
      <c r="Y1243">
        <v>0</v>
      </c>
      <c r="Z1243">
        <v>0</v>
      </c>
      <c r="AA1243">
        <v>0</v>
      </c>
      <c r="AB1243">
        <v>9.92</v>
      </c>
      <c r="AC1243">
        <v>0</v>
      </c>
      <c r="AD1243">
        <v>1</v>
      </c>
      <c r="AE1243">
        <v>1</v>
      </c>
      <c r="AF1243" t="s">
        <v>6</v>
      </c>
      <c r="AG1243">
        <v>1.1200000000000001</v>
      </c>
      <c r="AH1243">
        <v>2</v>
      </c>
      <c r="AI1243">
        <v>16698922</v>
      </c>
      <c r="AJ1243">
        <v>1289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ROW(Source!A634)</f>
        <v>634</v>
      </c>
      <c r="B1244">
        <v>16698927</v>
      </c>
      <c r="C1244">
        <v>16698921</v>
      </c>
      <c r="D1244">
        <v>15169942</v>
      </c>
      <c r="E1244">
        <v>1</v>
      </c>
      <c r="F1244">
        <v>1</v>
      </c>
      <c r="G1244">
        <v>1</v>
      </c>
      <c r="H1244">
        <v>3</v>
      </c>
      <c r="I1244" t="s">
        <v>1314</v>
      </c>
      <c r="J1244" t="s">
        <v>1315</v>
      </c>
      <c r="K1244" t="s">
        <v>1316</v>
      </c>
      <c r="L1244">
        <v>1346</v>
      </c>
      <c r="N1244">
        <v>1009</v>
      </c>
      <c r="O1244" t="s">
        <v>279</v>
      </c>
      <c r="P1244" t="s">
        <v>279</v>
      </c>
      <c r="Q1244">
        <v>1</v>
      </c>
      <c r="X1244">
        <v>0.02</v>
      </c>
      <c r="Y1244">
        <v>9.0399999999999991</v>
      </c>
      <c r="Z1244">
        <v>0</v>
      </c>
      <c r="AA1244">
        <v>0</v>
      </c>
      <c r="AB1244">
        <v>0</v>
      </c>
      <c r="AC1244">
        <v>0</v>
      </c>
      <c r="AD1244">
        <v>1</v>
      </c>
      <c r="AE1244">
        <v>0</v>
      </c>
      <c r="AF1244" t="s">
        <v>6</v>
      </c>
      <c r="AG1244">
        <v>0.02</v>
      </c>
      <c r="AH1244">
        <v>2</v>
      </c>
      <c r="AI1244">
        <v>16698923</v>
      </c>
      <c r="AJ1244">
        <v>1290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ROW(Source!A634)</f>
        <v>634</v>
      </c>
      <c r="B1245">
        <v>16698928</v>
      </c>
      <c r="C1245">
        <v>16698921</v>
      </c>
      <c r="D1245">
        <v>15164559</v>
      </c>
      <c r="E1245">
        <v>17</v>
      </c>
      <c r="F1245">
        <v>1</v>
      </c>
      <c r="G1245">
        <v>1</v>
      </c>
      <c r="H1245">
        <v>3</v>
      </c>
      <c r="I1245" t="s">
        <v>1074</v>
      </c>
      <c r="J1245" t="s">
        <v>6</v>
      </c>
      <c r="K1245" t="s">
        <v>1075</v>
      </c>
      <c r="L1245">
        <v>1374</v>
      </c>
      <c r="N1245">
        <v>1013</v>
      </c>
      <c r="O1245" t="s">
        <v>1076</v>
      </c>
      <c r="P1245" t="s">
        <v>1076</v>
      </c>
      <c r="Q1245">
        <v>1</v>
      </c>
      <c r="X1245">
        <v>0.22</v>
      </c>
      <c r="Y1245">
        <v>1</v>
      </c>
      <c r="Z1245">
        <v>0</v>
      </c>
      <c r="AA1245">
        <v>0</v>
      </c>
      <c r="AB1245">
        <v>0</v>
      </c>
      <c r="AC1245">
        <v>0</v>
      </c>
      <c r="AD1245">
        <v>1</v>
      </c>
      <c r="AE1245">
        <v>0</v>
      </c>
      <c r="AF1245" t="s">
        <v>6</v>
      </c>
      <c r="AG1245">
        <v>0.22</v>
      </c>
      <c r="AH1245">
        <v>2</v>
      </c>
      <c r="AI1245">
        <v>16698924</v>
      </c>
      <c r="AJ1245">
        <v>1292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ROW(Source!A635)</f>
        <v>635</v>
      </c>
      <c r="B1246">
        <v>16698926</v>
      </c>
      <c r="C1246">
        <v>16698921</v>
      </c>
      <c r="D1246">
        <v>15446300</v>
      </c>
      <c r="E1246">
        <v>1</v>
      </c>
      <c r="F1246">
        <v>1</v>
      </c>
      <c r="G1246">
        <v>1</v>
      </c>
      <c r="H1246">
        <v>1</v>
      </c>
      <c r="I1246" t="s">
        <v>1031</v>
      </c>
      <c r="J1246" t="s">
        <v>6</v>
      </c>
      <c r="K1246" t="s">
        <v>1032</v>
      </c>
      <c r="L1246">
        <v>1191</v>
      </c>
      <c r="N1246">
        <v>1013</v>
      </c>
      <c r="O1246" t="s">
        <v>1010</v>
      </c>
      <c r="P1246" t="s">
        <v>1010</v>
      </c>
      <c r="Q1246">
        <v>1</v>
      </c>
      <c r="X1246">
        <v>1.1200000000000001</v>
      </c>
      <c r="Y1246">
        <v>0</v>
      </c>
      <c r="Z1246">
        <v>0</v>
      </c>
      <c r="AA1246">
        <v>0</v>
      </c>
      <c r="AB1246">
        <v>9.92</v>
      </c>
      <c r="AC1246">
        <v>0</v>
      </c>
      <c r="AD1246">
        <v>1</v>
      </c>
      <c r="AE1246">
        <v>1</v>
      </c>
      <c r="AF1246" t="s">
        <v>6</v>
      </c>
      <c r="AG1246">
        <v>1.1200000000000001</v>
      </c>
      <c r="AH1246">
        <v>2</v>
      </c>
      <c r="AI1246">
        <v>16698922</v>
      </c>
      <c r="AJ1246">
        <v>1293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ROW(Source!A635)</f>
        <v>635</v>
      </c>
      <c r="B1247">
        <v>16698927</v>
      </c>
      <c r="C1247">
        <v>16698921</v>
      </c>
      <c r="D1247">
        <v>15169942</v>
      </c>
      <c r="E1247">
        <v>1</v>
      </c>
      <c r="F1247">
        <v>1</v>
      </c>
      <c r="G1247">
        <v>1</v>
      </c>
      <c r="H1247">
        <v>3</v>
      </c>
      <c r="I1247" t="s">
        <v>1314</v>
      </c>
      <c r="J1247" t="s">
        <v>1315</v>
      </c>
      <c r="K1247" t="s">
        <v>1316</v>
      </c>
      <c r="L1247">
        <v>1346</v>
      </c>
      <c r="N1247">
        <v>1009</v>
      </c>
      <c r="O1247" t="s">
        <v>279</v>
      </c>
      <c r="P1247" t="s">
        <v>279</v>
      </c>
      <c r="Q1247">
        <v>1</v>
      </c>
      <c r="X1247">
        <v>0.02</v>
      </c>
      <c r="Y1247">
        <v>9.0399999999999991</v>
      </c>
      <c r="Z1247">
        <v>0</v>
      </c>
      <c r="AA1247">
        <v>0</v>
      </c>
      <c r="AB1247">
        <v>0</v>
      </c>
      <c r="AC1247">
        <v>0</v>
      </c>
      <c r="AD1247">
        <v>1</v>
      </c>
      <c r="AE1247">
        <v>0</v>
      </c>
      <c r="AF1247" t="s">
        <v>6</v>
      </c>
      <c r="AG1247">
        <v>0.02</v>
      </c>
      <c r="AH1247">
        <v>2</v>
      </c>
      <c r="AI1247">
        <v>16698923</v>
      </c>
      <c r="AJ1247">
        <v>1294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ROW(Source!A635)</f>
        <v>635</v>
      </c>
      <c r="B1248">
        <v>16698928</v>
      </c>
      <c r="C1248">
        <v>16698921</v>
      </c>
      <c r="D1248">
        <v>15164559</v>
      </c>
      <c r="E1248">
        <v>17</v>
      </c>
      <c r="F1248">
        <v>1</v>
      </c>
      <c r="G1248">
        <v>1</v>
      </c>
      <c r="H1248">
        <v>3</v>
      </c>
      <c r="I1248" t="s">
        <v>1074</v>
      </c>
      <c r="J1248" t="s">
        <v>6</v>
      </c>
      <c r="K1248" t="s">
        <v>1075</v>
      </c>
      <c r="L1248">
        <v>1374</v>
      </c>
      <c r="N1248">
        <v>1013</v>
      </c>
      <c r="O1248" t="s">
        <v>1076</v>
      </c>
      <c r="P1248" t="s">
        <v>1076</v>
      </c>
      <c r="Q1248">
        <v>1</v>
      </c>
      <c r="X1248">
        <v>0.22</v>
      </c>
      <c r="Y1248">
        <v>1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0</v>
      </c>
      <c r="AF1248" t="s">
        <v>6</v>
      </c>
      <c r="AG1248">
        <v>0.22</v>
      </c>
      <c r="AH1248">
        <v>2</v>
      </c>
      <c r="AI1248">
        <v>16698924</v>
      </c>
      <c r="AJ1248">
        <v>1296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2018-06-21T11:58:02Z</cp:lastPrinted>
  <dcterms:created xsi:type="dcterms:W3CDTF">2018-06-20T08:43:59Z</dcterms:created>
  <dcterms:modified xsi:type="dcterms:W3CDTF">2018-06-22T07:27:45Z</dcterms:modified>
</cp:coreProperties>
</file>